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/>
  <mc:AlternateContent xmlns:mc="http://schemas.openxmlformats.org/markup-compatibility/2006">
    <mc:Choice Requires="x15">
      <x15ac:absPath xmlns:x15ac="http://schemas.microsoft.com/office/spreadsheetml/2010/11/ac" url="C:\Users\paulohsouza\Documents\REDES 2025\04 ABRIL 2025\REDE 04 04 25\"/>
    </mc:Choice>
  </mc:AlternateContent>
  <xr:revisionPtr revIDLastSave="0" documentId="8_{5537D59B-5E52-4A2A-8984-D1F2A1319AFF}" xr6:coauthVersionLast="47" xr6:coauthVersionMax="47" xr10:uidLastSave="{00000000-0000-0000-0000-000000000000}"/>
  <bookViews>
    <workbookView xWindow="28680" yWindow="-120" windowWidth="29040" windowHeight="15840" xr2:uid="{00000000-000D-0000-FFFF-FFFF00000000}"/>
  </bookViews>
  <sheets>
    <sheet name="Escala SAEB" sheetId="1" r:id="rId1"/>
    <sheet name="DEs 9AF" sheetId="2" r:id="rId2"/>
    <sheet name="Escolas 9AF" sheetId="3" r:id="rId3"/>
    <sheet name="Escolas EM" sheetId="4" r:id="rId4"/>
    <sheet name="Cópia de Escolas 9AF" sheetId="5" r:id="rId5"/>
    <sheet name="DEs 3EM" sheetId="6" r:id="rId6"/>
    <sheet name="Página20" sheetId="7" r:id="rId7"/>
    <sheet name="Base Escolas" sheetId="8" state="hidden" r:id="rId8"/>
    <sheet name="Régua SAEB" sheetId="9" state="hidden" r:id="rId9"/>
  </sheets>
  <definedNames>
    <definedName name="_xlnm._FilterDatabase" localSheetId="7" hidden="1">'Base Escolas'!$A$1:$K$6467</definedName>
    <definedName name="_xlnm._FilterDatabase" localSheetId="5" hidden="1">'DEs 3EM'!$B$3:$I$94</definedName>
    <definedName name="_xlnm._FilterDatabase" localSheetId="1" hidden="1">'DEs 9AF'!$B$3:$I$94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40" i="9" l="1"/>
  <c r="G39" i="9"/>
  <c r="G38" i="9"/>
  <c r="G37" i="9"/>
  <c r="G36" i="9"/>
  <c r="G35" i="9"/>
  <c r="G34" i="9"/>
  <c r="G33" i="9"/>
  <c r="G32" i="9"/>
  <c r="G31" i="9"/>
  <c r="G30" i="9"/>
  <c r="G29" i="9"/>
  <c r="G28" i="9"/>
  <c r="G27" i="9"/>
  <c r="G26" i="9"/>
  <c r="G25" i="9"/>
  <c r="G24" i="9"/>
  <c r="G23" i="9"/>
  <c r="G22" i="9"/>
  <c r="G21" i="9"/>
  <c r="G20" i="9"/>
  <c r="G19" i="9"/>
  <c r="G18" i="9"/>
  <c r="G17" i="9"/>
  <c r="G16" i="9"/>
  <c r="G15" i="9"/>
  <c r="G14" i="9"/>
  <c r="G13" i="9"/>
  <c r="G12" i="9"/>
  <c r="G11" i="9"/>
  <c r="G10" i="9"/>
  <c r="G9" i="9"/>
  <c r="G8" i="9"/>
  <c r="G7" i="9"/>
  <c r="G6" i="9"/>
  <c r="G5" i="9"/>
  <c r="G4" i="9"/>
  <c r="G3" i="9"/>
  <c r="G2" i="9"/>
  <c r="J6467" i="8"/>
  <c r="K6467" i="8" s="1" a="1"/>
  <c r="K6467" i="8" s="1"/>
  <c r="G6467" i="8"/>
  <c r="H6467" i="8" s="1" a="1"/>
  <c r="H6467" i="8" s="1"/>
  <c r="J6466" i="8"/>
  <c r="K6466" i="8" s="1" a="1"/>
  <c r="K6466" i="8" s="1"/>
  <c r="G6466" i="8"/>
  <c r="H6466" i="8" s="1" a="1"/>
  <c r="H6466" i="8" s="1"/>
  <c r="J6465" i="8"/>
  <c r="K6465" i="8" s="1" a="1"/>
  <c r="K6465" i="8" s="1"/>
  <c r="G6465" i="8"/>
  <c r="H6465" i="8" s="1" a="1"/>
  <c r="H6465" i="8" s="1"/>
  <c r="K6464" i="8" a="1"/>
  <c r="K6464" i="8" s="1"/>
  <c r="J6464" i="8"/>
  <c r="G6464" i="8"/>
  <c r="H6464" i="8" s="1" a="1"/>
  <c r="H6464" i="8" s="1"/>
  <c r="J6463" i="8"/>
  <c r="K6463" i="8" s="1" a="1"/>
  <c r="K6463" i="8" s="1"/>
  <c r="G6463" i="8"/>
  <c r="H6463" i="8" s="1" a="1"/>
  <c r="H6463" i="8" s="1"/>
  <c r="J6462" i="8"/>
  <c r="K6462" i="8" s="1" a="1"/>
  <c r="K6462" i="8" s="1"/>
  <c r="G6462" i="8"/>
  <c r="H6462" i="8" s="1" a="1"/>
  <c r="H6462" i="8" s="1"/>
  <c r="K6461" i="8" a="1"/>
  <c r="K6461" i="8" s="1"/>
  <c r="J6461" i="8"/>
  <c r="G6461" i="8"/>
  <c r="H6461" i="8" s="1" a="1"/>
  <c r="H6461" i="8" s="1"/>
  <c r="J6460" i="8"/>
  <c r="K6460" i="8" s="1" a="1"/>
  <c r="K6460" i="8" s="1"/>
  <c r="H6460" i="8" a="1"/>
  <c r="H6460" i="8" s="1"/>
  <c r="G6460" i="8"/>
  <c r="J6459" i="8"/>
  <c r="K6459" i="8" s="1" a="1"/>
  <c r="K6459" i="8" s="1"/>
  <c r="G6459" i="8"/>
  <c r="H6459" i="8" s="1" a="1"/>
  <c r="H6459" i="8" s="1"/>
  <c r="K6458" i="8" a="1"/>
  <c r="K6458" i="8" s="1"/>
  <c r="J6458" i="8"/>
  <c r="G6458" i="8"/>
  <c r="H6458" i="8" s="1" a="1"/>
  <c r="H6458" i="8" s="1"/>
  <c r="J6457" i="8"/>
  <c r="K6457" i="8" s="1" a="1"/>
  <c r="K6457" i="8" s="1"/>
  <c r="H6457" i="8" a="1"/>
  <c r="H6457" i="8" s="1"/>
  <c r="G6457" i="8"/>
  <c r="J6456" i="8"/>
  <c r="K6456" i="8" s="1" a="1"/>
  <c r="K6456" i="8" s="1"/>
  <c r="G6456" i="8"/>
  <c r="H6456" i="8" s="1" a="1"/>
  <c r="H6456" i="8" s="1"/>
  <c r="K6455" i="8" a="1"/>
  <c r="K6455" i="8" s="1"/>
  <c r="J6455" i="8"/>
  <c r="G6455" i="8"/>
  <c r="H6455" i="8" s="1" a="1"/>
  <c r="H6455" i="8" s="1"/>
  <c r="K6454" i="8" a="1"/>
  <c r="K6454" i="8" s="1"/>
  <c r="J6454" i="8"/>
  <c r="G6454" i="8"/>
  <c r="H6454" i="8" s="1" a="1"/>
  <c r="H6454" i="8" s="1"/>
  <c r="J6453" i="8"/>
  <c r="K6453" i="8" s="1" a="1"/>
  <c r="K6453" i="8" s="1"/>
  <c r="G6453" i="8"/>
  <c r="H6453" i="8" s="1" a="1"/>
  <c r="H6453" i="8" s="1"/>
  <c r="K6452" i="8" a="1"/>
  <c r="K6452" i="8" s="1"/>
  <c r="J6452" i="8"/>
  <c r="G6452" i="8"/>
  <c r="H6452" i="8" s="1" a="1"/>
  <c r="H6452" i="8" s="1"/>
  <c r="J6451" i="8"/>
  <c r="K6451" i="8" s="1" a="1"/>
  <c r="K6451" i="8" s="1"/>
  <c r="G6451" i="8"/>
  <c r="H6451" i="8" s="1" a="1"/>
  <c r="H6451" i="8" s="1"/>
  <c r="J6450" i="8"/>
  <c r="K6450" i="8" s="1" a="1"/>
  <c r="K6450" i="8" s="1"/>
  <c r="G6450" i="8"/>
  <c r="H6450" i="8" s="1" a="1"/>
  <c r="H6450" i="8" s="1"/>
  <c r="K6449" i="8" a="1"/>
  <c r="K6449" i="8" s="1"/>
  <c r="J6449" i="8"/>
  <c r="G6449" i="8"/>
  <c r="H6449" i="8" s="1" a="1"/>
  <c r="H6449" i="8" s="1"/>
  <c r="J6448" i="8"/>
  <c r="K6448" i="8" s="1" a="1"/>
  <c r="K6448" i="8" s="1"/>
  <c r="H6448" i="8" a="1"/>
  <c r="H6448" i="8" s="1"/>
  <c r="G6448" i="8"/>
  <c r="J6447" i="8"/>
  <c r="K6447" i="8" s="1" a="1"/>
  <c r="K6447" i="8" s="1"/>
  <c r="G6447" i="8"/>
  <c r="H6447" i="8" s="1" a="1"/>
  <c r="H6447" i="8" s="1"/>
  <c r="K6446" i="8" a="1"/>
  <c r="K6446" i="8" s="1"/>
  <c r="J6446" i="8"/>
  <c r="G6446" i="8"/>
  <c r="H6446" i="8" s="1" a="1"/>
  <c r="H6446" i="8" s="1"/>
  <c r="J6445" i="8"/>
  <c r="K6445" i="8" s="1" a="1"/>
  <c r="K6445" i="8" s="1"/>
  <c r="H6445" i="8" a="1"/>
  <c r="H6445" i="8" s="1"/>
  <c r="G6445" i="8"/>
  <c r="J6444" i="8"/>
  <c r="K6444" i="8" s="1" a="1"/>
  <c r="K6444" i="8" s="1"/>
  <c r="G6444" i="8"/>
  <c r="H6444" i="8" s="1" a="1"/>
  <c r="H6444" i="8" s="1"/>
  <c r="K6443" i="8" a="1"/>
  <c r="K6443" i="8" s="1"/>
  <c r="J6443" i="8"/>
  <c r="G6443" i="8"/>
  <c r="H6443" i="8" s="1" a="1"/>
  <c r="H6443" i="8" s="1"/>
  <c r="K6442" i="8" a="1"/>
  <c r="K6442" i="8" s="1"/>
  <c r="J6442" i="8"/>
  <c r="G6442" i="8"/>
  <c r="H6442" i="8" s="1" a="1"/>
  <c r="H6442" i="8" s="1"/>
  <c r="J6441" i="8"/>
  <c r="K6441" i="8" s="1" a="1"/>
  <c r="K6441" i="8" s="1"/>
  <c r="G6441" i="8"/>
  <c r="H6441" i="8" s="1" a="1"/>
  <c r="H6441" i="8" s="1"/>
  <c r="K6440" i="8" a="1"/>
  <c r="K6440" i="8" s="1"/>
  <c r="J6440" i="8"/>
  <c r="G6440" i="8"/>
  <c r="H6440" i="8" s="1" a="1"/>
  <c r="H6440" i="8" s="1"/>
  <c r="J6439" i="8"/>
  <c r="K6439" i="8" s="1" a="1"/>
  <c r="K6439" i="8" s="1"/>
  <c r="G6439" i="8"/>
  <c r="H6439" i="8" s="1" a="1"/>
  <c r="H6439" i="8" s="1"/>
  <c r="J6438" i="8"/>
  <c r="K6438" i="8" s="1" a="1"/>
  <c r="K6438" i="8" s="1"/>
  <c r="G6438" i="8"/>
  <c r="H6438" i="8" s="1" a="1"/>
  <c r="H6438" i="8" s="1"/>
  <c r="K6437" i="8" a="1"/>
  <c r="K6437" i="8" s="1"/>
  <c r="J6437" i="8"/>
  <c r="G6437" i="8"/>
  <c r="H6437" i="8" s="1" a="1"/>
  <c r="H6437" i="8" s="1"/>
  <c r="J6436" i="8"/>
  <c r="K6436" i="8" s="1" a="1"/>
  <c r="K6436" i="8" s="1"/>
  <c r="H6436" i="8" a="1"/>
  <c r="H6436" i="8" s="1"/>
  <c r="G6436" i="8"/>
  <c r="J6435" i="8"/>
  <c r="K6435" i="8" s="1" a="1"/>
  <c r="K6435" i="8" s="1"/>
  <c r="G6435" i="8"/>
  <c r="H6435" i="8" s="1" a="1"/>
  <c r="H6435" i="8" s="1"/>
  <c r="K6434" i="8" a="1"/>
  <c r="K6434" i="8" s="1"/>
  <c r="J6434" i="8"/>
  <c r="G6434" i="8"/>
  <c r="H6434" i="8" s="1" a="1"/>
  <c r="H6434" i="8" s="1"/>
  <c r="J6433" i="8"/>
  <c r="K6433" i="8" s="1" a="1"/>
  <c r="K6433" i="8" s="1"/>
  <c r="H6433" i="8" a="1"/>
  <c r="H6433" i="8" s="1"/>
  <c r="G6433" i="8"/>
  <c r="J6432" i="8"/>
  <c r="K6432" i="8" s="1" a="1"/>
  <c r="K6432" i="8" s="1"/>
  <c r="G6432" i="8"/>
  <c r="H6432" i="8" s="1" a="1"/>
  <c r="H6432" i="8" s="1"/>
  <c r="K6431" i="8" a="1"/>
  <c r="K6431" i="8" s="1"/>
  <c r="J6431" i="8"/>
  <c r="G6431" i="8"/>
  <c r="H6431" i="8" s="1" a="1"/>
  <c r="H6431" i="8" s="1"/>
  <c r="K6430" i="8" a="1"/>
  <c r="K6430" i="8" s="1"/>
  <c r="J6430" i="8"/>
  <c r="H6430" i="8" a="1"/>
  <c r="H6430" i="8" s="1"/>
  <c r="G6430" i="8"/>
  <c r="J6429" i="8"/>
  <c r="K6429" i="8" s="1" a="1"/>
  <c r="K6429" i="8" s="1"/>
  <c r="H6429" i="8" a="1"/>
  <c r="H6429" i="8" s="1"/>
  <c r="G6429" i="8"/>
  <c r="J6428" i="8"/>
  <c r="K6428" i="8" s="1" a="1"/>
  <c r="K6428" i="8" s="1"/>
  <c r="H6428" i="8" a="1"/>
  <c r="H6428" i="8" s="1"/>
  <c r="G6428" i="8"/>
  <c r="K6427" i="8" a="1"/>
  <c r="K6427" i="8" s="1"/>
  <c r="J6427" i="8"/>
  <c r="G6427" i="8"/>
  <c r="H6427" i="8" s="1" a="1"/>
  <c r="H6427" i="8" s="1"/>
  <c r="J6426" i="8"/>
  <c r="K6426" i="8" s="1" a="1"/>
  <c r="K6426" i="8" s="1"/>
  <c r="H6426" i="8" a="1"/>
  <c r="H6426" i="8" s="1"/>
  <c r="G6426" i="8"/>
  <c r="K6425" i="8" a="1"/>
  <c r="K6425" i="8" s="1"/>
  <c r="J6425" i="8"/>
  <c r="H6425" i="8" a="1"/>
  <c r="H6425" i="8" s="1"/>
  <c r="G6425" i="8"/>
  <c r="J6424" i="8"/>
  <c r="K6424" i="8" s="1" a="1"/>
  <c r="K6424" i="8" s="1"/>
  <c r="G6424" i="8"/>
  <c r="H6424" i="8" s="1" a="1"/>
  <c r="H6424" i="8" s="1"/>
  <c r="K6423" i="8" a="1"/>
  <c r="K6423" i="8" s="1"/>
  <c r="J6423" i="8"/>
  <c r="G6423" i="8"/>
  <c r="H6423" i="8" s="1" a="1"/>
  <c r="H6423" i="8" s="1"/>
  <c r="K6422" i="8" a="1"/>
  <c r="K6422" i="8" s="1"/>
  <c r="J6422" i="8"/>
  <c r="H6422" i="8" a="1"/>
  <c r="H6422" i="8" s="1"/>
  <c r="G6422" i="8"/>
  <c r="J6421" i="8"/>
  <c r="K6421" i="8" s="1" a="1"/>
  <c r="K6421" i="8" s="1"/>
  <c r="H6421" i="8" a="1"/>
  <c r="H6421" i="8" s="1"/>
  <c r="G6421" i="8"/>
  <c r="J6420" i="8"/>
  <c r="K6420" i="8" s="1" a="1"/>
  <c r="K6420" i="8" s="1"/>
  <c r="G6420" i="8"/>
  <c r="H6420" i="8" s="1" a="1"/>
  <c r="H6420" i="8" s="1"/>
  <c r="K6419" i="8" a="1"/>
  <c r="K6419" i="8"/>
  <c r="J6419" i="8"/>
  <c r="G6419" i="8"/>
  <c r="H6419" i="8" s="1" a="1"/>
  <c r="H6419" i="8" s="1"/>
  <c r="J6418" i="8"/>
  <c r="K6418" i="8" s="1" a="1"/>
  <c r="K6418" i="8" s="1"/>
  <c r="H6418" i="8" a="1"/>
  <c r="H6418" i="8" s="1"/>
  <c r="G6418" i="8"/>
  <c r="J6417" i="8"/>
  <c r="K6417" i="8" s="1" a="1"/>
  <c r="K6417" i="8" s="1"/>
  <c r="G6417" i="8"/>
  <c r="H6417" i="8" s="1" a="1"/>
  <c r="H6417" i="8" s="1"/>
  <c r="J6416" i="8"/>
  <c r="K6416" i="8" s="1" a="1"/>
  <c r="K6416" i="8" s="1"/>
  <c r="G6416" i="8"/>
  <c r="H6416" i="8" s="1" a="1"/>
  <c r="H6416" i="8" s="1"/>
  <c r="K6415" i="8" a="1"/>
  <c r="K6415" i="8" s="1"/>
  <c r="J6415" i="8"/>
  <c r="H6415" i="8" a="1"/>
  <c r="H6415" i="8" s="1"/>
  <c r="G6415" i="8"/>
  <c r="K6414" i="8" a="1"/>
  <c r="K6414" i="8" s="1"/>
  <c r="J6414" i="8"/>
  <c r="H6414" i="8" a="1"/>
  <c r="H6414" i="8" s="1"/>
  <c r="G6414" i="8"/>
  <c r="J6413" i="8"/>
  <c r="K6413" i="8" s="1" a="1"/>
  <c r="K6413" i="8" s="1"/>
  <c r="G6413" i="8"/>
  <c r="H6413" i="8" s="1" a="1"/>
  <c r="H6413" i="8" s="1"/>
  <c r="J6412" i="8"/>
  <c r="K6412" i="8" s="1" a="1"/>
  <c r="K6412" i="8" s="1"/>
  <c r="G6412" i="8"/>
  <c r="H6412" i="8" s="1" a="1"/>
  <c r="H6412" i="8" s="1"/>
  <c r="K6411" i="8" a="1"/>
  <c r="K6411" i="8" s="1"/>
  <c r="J6411" i="8"/>
  <c r="G6411" i="8"/>
  <c r="H6411" i="8" s="1" a="1"/>
  <c r="H6411" i="8" s="1"/>
  <c r="J6410" i="8"/>
  <c r="K6410" i="8" s="1" a="1"/>
  <c r="K6410" i="8" s="1"/>
  <c r="H6410" i="8" a="1"/>
  <c r="H6410" i="8" s="1"/>
  <c r="G6410" i="8"/>
  <c r="J6409" i="8"/>
  <c r="K6409" i="8" s="1" a="1"/>
  <c r="K6409" i="8" s="1"/>
  <c r="G6409" i="8"/>
  <c r="H6409" i="8" s="1" a="1"/>
  <c r="H6409" i="8" s="1"/>
  <c r="J6408" i="8"/>
  <c r="K6408" i="8" s="1" a="1"/>
  <c r="K6408" i="8" s="1"/>
  <c r="G6408" i="8"/>
  <c r="H6408" i="8" s="1" a="1"/>
  <c r="H6408" i="8" s="1"/>
  <c r="K6407" i="8" a="1"/>
  <c r="K6407" i="8" s="1"/>
  <c r="J6407" i="8"/>
  <c r="H6407" i="8" a="1"/>
  <c r="H6407" i="8" s="1"/>
  <c r="G6407" i="8"/>
  <c r="K6406" i="8" a="1"/>
  <c r="K6406" i="8" s="1"/>
  <c r="J6406" i="8"/>
  <c r="G6406" i="8"/>
  <c r="H6406" i="8" s="1" a="1"/>
  <c r="H6406" i="8" s="1"/>
  <c r="J6405" i="8"/>
  <c r="K6405" i="8" s="1" a="1"/>
  <c r="K6405" i="8" s="1"/>
  <c r="G6405" i="8"/>
  <c r="H6405" i="8" s="1" a="1"/>
  <c r="H6405" i="8" s="1"/>
  <c r="K6404" i="8" a="1"/>
  <c r="K6404" i="8" s="1"/>
  <c r="J6404" i="8"/>
  <c r="H6404" i="8" a="1"/>
  <c r="H6404" i="8" s="1"/>
  <c r="G6404" i="8"/>
  <c r="J6403" i="8"/>
  <c r="K6403" i="8" s="1" a="1"/>
  <c r="K6403" i="8" s="1"/>
  <c r="G6403" i="8"/>
  <c r="H6403" i="8" s="1" a="1"/>
  <c r="H6403" i="8" s="1"/>
  <c r="K6402" i="8"/>
  <c r="J6402" i="8"/>
  <c r="K6402" i="8" s="1" a="1"/>
  <c r="G6402" i="8"/>
  <c r="H6402" i="8" s="1" a="1"/>
  <c r="H6402" i="8" s="1"/>
  <c r="K6401" i="8" a="1"/>
  <c r="K6401" i="8" s="1"/>
  <c r="J6401" i="8"/>
  <c r="G6401" i="8"/>
  <c r="H6401" i="8" s="1" a="1"/>
  <c r="H6401" i="8" s="1"/>
  <c r="K6400" i="8" a="1"/>
  <c r="K6400" i="8" s="1"/>
  <c r="J6400" i="8"/>
  <c r="G6400" i="8"/>
  <c r="H6400" i="8" s="1" a="1"/>
  <c r="H6400" i="8" s="1"/>
  <c r="J6399" i="8"/>
  <c r="K6399" i="8" s="1" a="1"/>
  <c r="K6399" i="8" s="1"/>
  <c r="G6399" i="8"/>
  <c r="H6399" i="8" s="1" a="1"/>
  <c r="H6399" i="8" s="1"/>
  <c r="J6398" i="8"/>
  <c r="K6398" i="8" s="1" a="1"/>
  <c r="K6398" i="8" s="1"/>
  <c r="H6398" i="8" a="1"/>
  <c r="H6398" i="8" s="1"/>
  <c r="G6398" i="8"/>
  <c r="J6397" i="8"/>
  <c r="K6397" i="8" s="1" a="1"/>
  <c r="K6397" i="8" s="1"/>
  <c r="G6397" i="8"/>
  <c r="H6397" i="8" s="1" a="1"/>
  <c r="H6397" i="8" s="1"/>
  <c r="J6396" i="8"/>
  <c r="K6396" i="8" s="1" a="1"/>
  <c r="K6396" i="8" s="1"/>
  <c r="G6396" i="8"/>
  <c r="H6396" i="8" s="1" a="1"/>
  <c r="H6396" i="8" s="1"/>
  <c r="J6395" i="8"/>
  <c r="K6395" i="8" s="1" a="1"/>
  <c r="K6395" i="8" s="1"/>
  <c r="H6395" i="8" a="1"/>
  <c r="H6395" i="8" s="1"/>
  <c r="G6395" i="8"/>
  <c r="K6394" i="8" a="1"/>
  <c r="K6394" i="8"/>
  <c r="J6394" i="8"/>
  <c r="G6394" i="8"/>
  <c r="H6394" i="8" s="1" a="1"/>
  <c r="H6394" i="8" s="1"/>
  <c r="J6393" i="8"/>
  <c r="K6393" i="8" s="1" a="1"/>
  <c r="K6393" i="8" s="1"/>
  <c r="G6393" i="8"/>
  <c r="H6393" i="8" s="1" a="1"/>
  <c r="H6393" i="8" s="1"/>
  <c r="K6392" i="8"/>
  <c r="J6392" i="8"/>
  <c r="K6392" i="8" s="1" a="1"/>
  <c r="H6392" i="8" a="1"/>
  <c r="H6392" i="8" s="1"/>
  <c r="G6392" i="8"/>
  <c r="J6391" i="8"/>
  <c r="K6391" i="8" s="1" a="1"/>
  <c r="K6391" i="8" s="1"/>
  <c r="H6391" i="8" a="1"/>
  <c r="H6391" i="8" s="1"/>
  <c r="G6391" i="8"/>
  <c r="K6390" i="8"/>
  <c r="J6390" i="8"/>
  <c r="K6390" i="8" s="1" a="1"/>
  <c r="G6390" i="8"/>
  <c r="H6390" i="8" s="1" a="1"/>
  <c r="H6390" i="8" s="1"/>
  <c r="K6389" i="8" a="1"/>
  <c r="K6389" i="8" s="1"/>
  <c r="J6389" i="8"/>
  <c r="G6389" i="8"/>
  <c r="H6389" i="8" s="1" a="1"/>
  <c r="H6389" i="8" s="1"/>
  <c r="K6388" i="8" a="1"/>
  <c r="K6388" i="8" s="1"/>
  <c r="J6388" i="8"/>
  <c r="H6388" i="8" a="1"/>
  <c r="H6388" i="8" s="1"/>
  <c r="G6388" i="8"/>
  <c r="J6387" i="8"/>
  <c r="K6387" i="8" s="1" a="1"/>
  <c r="K6387" i="8" s="1"/>
  <c r="G6387" i="8"/>
  <c r="H6387" i="8" s="1" a="1"/>
  <c r="H6387" i="8" s="1"/>
  <c r="J6386" i="8"/>
  <c r="K6386" i="8" s="1" a="1"/>
  <c r="K6386" i="8" s="1"/>
  <c r="H6386" i="8" a="1"/>
  <c r="H6386" i="8" s="1"/>
  <c r="G6386" i="8"/>
  <c r="J6385" i="8"/>
  <c r="K6385" i="8" s="1" a="1"/>
  <c r="K6385" i="8" s="1"/>
  <c r="G6385" i="8"/>
  <c r="H6385" i="8" s="1" a="1"/>
  <c r="H6385" i="8" s="1"/>
  <c r="J6384" i="8"/>
  <c r="K6384" i="8" s="1" a="1"/>
  <c r="K6384" i="8" s="1"/>
  <c r="G6384" i="8"/>
  <c r="H6384" i="8" s="1" a="1"/>
  <c r="H6384" i="8" s="1"/>
  <c r="J6383" i="8"/>
  <c r="K6383" i="8" s="1" a="1"/>
  <c r="K6383" i="8" s="1"/>
  <c r="H6383" i="8" a="1"/>
  <c r="H6383" i="8" s="1"/>
  <c r="G6383" i="8"/>
  <c r="K6382" i="8" a="1"/>
  <c r="K6382" i="8" s="1"/>
  <c r="J6382" i="8"/>
  <c r="G6382" i="8"/>
  <c r="H6382" i="8" s="1" a="1"/>
  <c r="H6382" i="8" s="1"/>
  <c r="J6381" i="8"/>
  <c r="K6381" i="8" s="1" a="1"/>
  <c r="K6381" i="8" s="1"/>
  <c r="G6381" i="8"/>
  <c r="H6381" i="8" s="1" a="1"/>
  <c r="H6381" i="8" s="1"/>
  <c r="K6380" i="8"/>
  <c r="J6380" i="8"/>
  <c r="K6380" i="8" s="1" a="1"/>
  <c r="H6380" i="8" a="1"/>
  <c r="H6380" i="8" s="1"/>
  <c r="G6380" i="8"/>
  <c r="J6379" i="8"/>
  <c r="K6379" i="8" s="1" a="1"/>
  <c r="K6379" i="8" s="1"/>
  <c r="H6379" i="8" a="1"/>
  <c r="H6379" i="8" s="1"/>
  <c r="G6379" i="8"/>
  <c r="K6378" i="8"/>
  <c r="J6378" i="8"/>
  <c r="K6378" i="8" s="1" a="1"/>
  <c r="G6378" i="8"/>
  <c r="H6378" i="8" s="1" a="1"/>
  <c r="H6378" i="8" s="1"/>
  <c r="K6377" i="8" a="1"/>
  <c r="K6377" i="8" s="1"/>
  <c r="J6377" i="8"/>
  <c r="G6377" i="8"/>
  <c r="H6377" i="8" s="1" a="1"/>
  <c r="H6377" i="8" s="1"/>
  <c r="K6376" i="8" a="1"/>
  <c r="K6376" i="8" s="1"/>
  <c r="J6376" i="8"/>
  <c r="H6376" i="8" a="1"/>
  <c r="H6376" i="8" s="1"/>
  <c r="G6376" i="8"/>
  <c r="J6375" i="8"/>
  <c r="K6375" i="8" s="1" a="1"/>
  <c r="K6375" i="8" s="1"/>
  <c r="G6375" i="8"/>
  <c r="H6375" i="8" s="1" a="1"/>
  <c r="H6375" i="8" s="1"/>
  <c r="J6374" i="8"/>
  <c r="K6374" i="8" s="1" a="1"/>
  <c r="K6374" i="8" s="1"/>
  <c r="H6374" i="8" a="1"/>
  <c r="H6374" i="8" s="1"/>
  <c r="G6374" i="8"/>
  <c r="J6373" i="8"/>
  <c r="K6373" i="8" s="1" a="1"/>
  <c r="K6373" i="8" s="1"/>
  <c r="G6373" i="8"/>
  <c r="H6373" i="8" s="1" a="1"/>
  <c r="H6373" i="8" s="1"/>
  <c r="J6372" i="8"/>
  <c r="K6372" i="8" s="1" a="1"/>
  <c r="K6372" i="8" s="1"/>
  <c r="G6372" i="8"/>
  <c r="H6372" i="8" s="1" a="1"/>
  <c r="H6372" i="8" s="1"/>
  <c r="J6371" i="8"/>
  <c r="K6371" i="8" s="1" a="1"/>
  <c r="K6371" i="8" s="1"/>
  <c r="H6371" i="8" a="1"/>
  <c r="H6371" i="8" s="1"/>
  <c r="G6371" i="8"/>
  <c r="K6370" i="8" a="1"/>
  <c r="K6370" i="8" s="1"/>
  <c r="J6370" i="8"/>
  <c r="G6370" i="8"/>
  <c r="H6370" i="8" s="1" a="1"/>
  <c r="H6370" i="8" s="1"/>
  <c r="J6369" i="8"/>
  <c r="K6369" i="8" s="1" a="1"/>
  <c r="K6369" i="8" s="1"/>
  <c r="G6369" i="8"/>
  <c r="H6369" i="8" s="1" a="1"/>
  <c r="H6369" i="8" s="1"/>
  <c r="K6368" i="8"/>
  <c r="J6368" i="8"/>
  <c r="K6368" i="8" s="1" a="1"/>
  <c r="H6368" i="8" a="1"/>
  <c r="H6368" i="8" s="1"/>
  <c r="G6368" i="8"/>
  <c r="J6367" i="8"/>
  <c r="K6367" i="8" s="1" a="1"/>
  <c r="K6367" i="8" s="1"/>
  <c r="H6367" i="8" a="1"/>
  <c r="H6367" i="8" s="1"/>
  <c r="G6367" i="8"/>
  <c r="K6366" i="8"/>
  <c r="J6366" i="8"/>
  <c r="K6366" i="8" s="1" a="1"/>
  <c r="G6366" i="8"/>
  <c r="H6366" i="8" s="1" a="1"/>
  <c r="H6366" i="8" s="1"/>
  <c r="K6365" i="8" a="1"/>
  <c r="K6365" i="8" s="1"/>
  <c r="J6365" i="8"/>
  <c r="G6365" i="8"/>
  <c r="H6365" i="8" s="1" a="1"/>
  <c r="H6365" i="8" s="1"/>
  <c r="K6364" i="8" a="1"/>
  <c r="K6364" i="8" s="1"/>
  <c r="J6364" i="8"/>
  <c r="H6364" i="8" a="1"/>
  <c r="H6364" i="8" s="1"/>
  <c r="G6364" i="8"/>
  <c r="J6363" i="8"/>
  <c r="K6363" i="8" s="1" a="1"/>
  <c r="K6363" i="8" s="1"/>
  <c r="G6363" i="8"/>
  <c r="H6363" i="8" s="1" a="1"/>
  <c r="H6363" i="8" s="1"/>
  <c r="J6362" i="8"/>
  <c r="K6362" i="8" s="1" a="1"/>
  <c r="K6362" i="8" s="1"/>
  <c r="H6362" i="8" a="1"/>
  <c r="H6362" i="8" s="1"/>
  <c r="G6362" i="8"/>
  <c r="J6361" i="8"/>
  <c r="K6361" i="8" s="1" a="1"/>
  <c r="K6361" i="8" s="1"/>
  <c r="G6361" i="8"/>
  <c r="H6361" i="8" s="1" a="1"/>
  <c r="H6361" i="8" s="1"/>
  <c r="J6360" i="8"/>
  <c r="K6360" i="8" s="1" a="1"/>
  <c r="K6360" i="8" s="1"/>
  <c r="G6360" i="8"/>
  <c r="H6360" i="8" s="1" a="1"/>
  <c r="H6360" i="8" s="1"/>
  <c r="J6359" i="8"/>
  <c r="K6359" i="8" s="1" a="1"/>
  <c r="K6359" i="8" s="1"/>
  <c r="H6359" i="8" a="1"/>
  <c r="H6359" i="8" s="1"/>
  <c r="G6359" i="8"/>
  <c r="K6358" i="8" a="1"/>
  <c r="K6358" i="8"/>
  <c r="J6358" i="8"/>
  <c r="G6358" i="8"/>
  <c r="H6358" i="8" s="1" a="1"/>
  <c r="H6358" i="8" s="1"/>
  <c r="J6357" i="8"/>
  <c r="K6357" i="8" s="1" a="1"/>
  <c r="K6357" i="8" s="1"/>
  <c r="G6357" i="8"/>
  <c r="H6357" i="8" s="1" a="1"/>
  <c r="H6357" i="8" s="1"/>
  <c r="J6356" i="8"/>
  <c r="K6356" i="8" s="1" a="1"/>
  <c r="K6356" i="8" s="1"/>
  <c r="H6356" i="8" a="1"/>
  <c r="H6356" i="8" s="1"/>
  <c r="G6356" i="8"/>
  <c r="J6355" i="8"/>
  <c r="K6355" i="8" s="1" a="1"/>
  <c r="K6355" i="8" s="1"/>
  <c r="H6355" i="8" a="1"/>
  <c r="H6355" i="8" s="1"/>
  <c r="G6355" i="8"/>
  <c r="K6354" i="8"/>
  <c r="J6354" i="8"/>
  <c r="K6354" i="8" s="1" a="1"/>
  <c r="G6354" i="8"/>
  <c r="H6354" i="8" s="1" a="1"/>
  <c r="H6354" i="8" s="1"/>
  <c r="K6353" i="8" a="1"/>
  <c r="K6353" i="8" s="1"/>
  <c r="J6353" i="8"/>
  <c r="G6353" i="8"/>
  <c r="H6353" i="8" s="1" a="1"/>
  <c r="H6353" i="8" s="1"/>
  <c r="K6352" i="8" a="1"/>
  <c r="K6352" i="8" s="1"/>
  <c r="J6352" i="8"/>
  <c r="G6352" i="8"/>
  <c r="H6352" i="8" s="1" a="1"/>
  <c r="H6352" i="8" s="1"/>
  <c r="J6351" i="8"/>
  <c r="K6351" i="8" s="1" a="1"/>
  <c r="K6351" i="8" s="1"/>
  <c r="G6351" i="8"/>
  <c r="H6351" i="8" s="1" a="1"/>
  <c r="H6351" i="8" s="1"/>
  <c r="J6350" i="8"/>
  <c r="K6350" i="8" s="1" a="1"/>
  <c r="K6350" i="8" s="1"/>
  <c r="H6350" i="8" a="1"/>
  <c r="H6350" i="8" s="1"/>
  <c r="G6350" i="8"/>
  <c r="J6349" i="8"/>
  <c r="K6349" i="8" s="1" a="1"/>
  <c r="K6349" i="8" s="1"/>
  <c r="G6349" i="8"/>
  <c r="H6349" i="8" s="1" a="1"/>
  <c r="H6349" i="8" s="1"/>
  <c r="J6348" i="8"/>
  <c r="K6348" i="8" s="1" a="1"/>
  <c r="K6348" i="8" s="1"/>
  <c r="G6348" i="8"/>
  <c r="H6348" i="8" s="1" a="1"/>
  <c r="H6348" i="8" s="1"/>
  <c r="J6347" i="8"/>
  <c r="K6347" i="8" s="1" a="1"/>
  <c r="K6347" i="8" s="1"/>
  <c r="H6347" i="8" a="1"/>
  <c r="H6347" i="8" s="1"/>
  <c r="G6347" i="8"/>
  <c r="K6346" i="8" a="1"/>
  <c r="K6346" i="8"/>
  <c r="J6346" i="8"/>
  <c r="G6346" i="8"/>
  <c r="H6346" i="8" s="1" a="1"/>
  <c r="H6346" i="8" s="1"/>
  <c r="J6345" i="8"/>
  <c r="K6345" i="8" s="1" a="1"/>
  <c r="K6345" i="8" s="1"/>
  <c r="G6345" i="8"/>
  <c r="H6345" i="8" s="1" a="1"/>
  <c r="H6345" i="8" s="1"/>
  <c r="J6344" i="8"/>
  <c r="K6344" i="8" s="1" a="1"/>
  <c r="K6344" i="8" s="1"/>
  <c r="H6344" i="8" a="1"/>
  <c r="H6344" i="8" s="1"/>
  <c r="G6344" i="8"/>
  <c r="J6343" i="8"/>
  <c r="K6343" i="8" s="1" a="1"/>
  <c r="K6343" i="8" s="1"/>
  <c r="G6343" i="8"/>
  <c r="H6343" i="8" s="1" a="1"/>
  <c r="H6343" i="8" s="1"/>
  <c r="K6342" i="8"/>
  <c r="J6342" i="8"/>
  <c r="K6342" i="8" s="1" a="1"/>
  <c r="G6342" i="8"/>
  <c r="H6342" i="8" s="1" a="1"/>
  <c r="H6342" i="8" s="1"/>
  <c r="K6341" i="8" a="1"/>
  <c r="K6341" i="8" s="1"/>
  <c r="J6341" i="8"/>
  <c r="G6341" i="8"/>
  <c r="H6341" i="8" s="1" a="1"/>
  <c r="H6341" i="8" s="1"/>
  <c r="K6340" i="8" a="1"/>
  <c r="K6340" i="8" s="1"/>
  <c r="J6340" i="8"/>
  <c r="G6340" i="8"/>
  <c r="H6340" i="8" s="1" a="1"/>
  <c r="H6340" i="8" s="1"/>
  <c r="J6339" i="8"/>
  <c r="K6339" i="8" s="1" a="1"/>
  <c r="K6339" i="8" s="1"/>
  <c r="G6339" i="8"/>
  <c r="H6339" i="8" s="1" a="1"/>
  <c r="H6339" i="8" s="1"/>
  <c r="J6338" i="8"/>
  <c r="K6338" i="8" s="1" a="1"/>
  <c r="K6338" i="8" s="1"/>
  <c r="H6338" i="8" a="1"/>
  <c r="H6338" i="8" s="1"/>
  <c r="G6338" i="8"/>
  <c r="J6337" i="8"/>
  <c r="K6337" i="8" s="1" a="1"/>
  <c r="K6337" i="8" s="1"/>
  <c r="G6337" i="8"/>
  <c r="H6337" i="8" s="1" a="1"/>
  <c r="H6337" i="8" s="1"/>
  <c r="J6336" i="8"/>
  <c r="K6336" i="8" s="1" a="1"/>
  <c r="K6336" i="8" s="1"/>
  <c r="G6336" i="8"/>
  <c r="H6336" i="8" s="1" a="1"/>
  <c r="H6336" i="8" s="1"/>
  <c r="J6335" i="8"/>
  <c r="K6335" i="8" s="1" a="1"/>
  <c r="K6335" i="8" s="1"/>
  <c r="H6335" i="8" a="1"/>
  <c r="H6335" i="8" s="1"/>
  <c r="G6335" i="8"/>
  <c r="K6334" i="8" a="1"/>
  <c r="K6334" i="8"/>
  <c r="J6334" i="8"/>
  <c r="G6334" i="8"/>
  <c r="H6334" i="8" s="1" a="1"/>
  <c r="H6334" i="8" s="1"/>
  <c r="J6333" i="8"/>
  <c r="K6333" i="8" s="1" a="1"/>
  <c r="K6333" i="8" s="1"/>
  <c r="G6333" i="8"/>
  <c r="H6333" i="8" s="1" a="1"/>
  <c r="H6333" i="8" s="1"/>
  <c r="K6332" i="8"/>
  <c r="J6332" i="8"/>
  <c r="K6332" i="8" s="1" a="1"/>
  <c r="H6332" i="8" a="1"/>
  <c r="H6332" i="8" s="1"/>
  <c r="G6332" i="8"/>
  <c r="J6331" i="8"/>
  <c r="K6331" i="8" s="1" a="1"/>
  <c r="K6331" i="8" s="1"/>
  <c r="G6331" i="8"/>
  <c r="H6331" i="8" s="1" a="1"/>
  <c r="H6331" i="8" s="1"/>
  <c r="K6330" i="8"/>
  <c r="J6330" i="8"/>
  <c r="K6330" i="8" s="1" a="1"/>
  <c r="H6330" i="8" a="1"/>
  <c r="H6330" i="8" s="1"/>
  <c r="G6330" i="8"/>
  <c r="K6329" i="8" a="1"/>
  <c r="K6329" i="8" s="1"/>
  <c r="J6329" i="8"/>
  <c r="G6329" i="8"/>
  <c r="H6329" i="8" s="1" a="1"/>
  <c r="H6329" i="8" s="1"/>
  <c r="K6328" i="8" a="1"/>
  <c r="K6328" i="8" s="1"/>
  <c r="J6328" i="8"/>
  <c r="G6328" i="8"/>
  <c r="H6328" i="8" s="1" a="1"/>
  <c r="H6328" i="8" s="1"/>
  <c r="J6327" i="8"/>
  <c r="K6327" i="8" s="1" a="1"/>
  <c r="K6327" i="8" s="1"/>
  <c r="G6327" i="8"/>
  <c r="H6327" i="8" s="1" a="1"/>
  <c r="H6327" i="8" s="1"/>
  <c r="J6326" i="8"/>
  <c r="K6326" i="8" s="1" a="1"/>
  <c r="K6326" i="8" s="1"/>
  <c r="H6326" i="8" a="1"/>
  <c r="H6326" i="8" s="1"/>
  <c r="G6326" i="8"/>
  <c r="J6325" i="8"/>
  <c r="K6325" i="8" s="1" a="1"/>
  <c r="K6325" i="8" s="1"/>
  <c r="G6325" i="8"/>
  <c r="H6325" i="8" s="1" a="1"/>
  <c r="H6325" i="8" s="1"/>
  <c r="J6324" i="8"/>
  <c r="K6324" i="8" s="1" a="1"/>
  <c r="K6324" i="8" s="1"/>
  <c r="H6324" i="8" a="1"/>
  <c r="H6324" i="8" s="1"/>
  <c r="G6324" i="8"/>
  <c r="J6323" i="8"/>
  <c r="K6323" i="8" s="1" a="1"/>
  <c r="K6323" i="8" s="1"/>
  <c r="H6323" i="8" a="1"/>
  <c r="H6323" i="8" s="1"/>
  <c r="G6323" i="8"/>
  <c r="K6322" i="8" a="1"/>
  <c r="K6322" i="8"/>
  <c r="J6322" i="8"/>
  <c r="G6322" i="8"/>
  <c r="H6322" i="8" s="1" a="1"/>
  <c r="H6322" i="8" s="1"/>
  <c r="J6321" i="8"/>
  <c r="K6321" i="8" s="1" a="1"/>
  <c r="K6321" i="8" s="1"/>
  <c r="G6321" i="8"/>
  <c r="H6321" i="8" s="1" a="1"/>
  <c r="H6321" i="8" s="1"/>
  <c r="K6320" i="8"/>
  <c r="J6320" i="8"/>
  <c r="K6320" i="8" s="1" a="1"/>
  <c r="H6320" i="8" a="1"/>
  <c r="H6320" i="8" s="1"/>
  <c r="G6320" i="8"/>
  <c r="J6319" i="8"/>
  <c r="K6319" i="8" s="1" a="1"/>
  <c r="K6319" i="8" s="1"/>
  <c r="G6319" i="8"/>
  <c r="H6319" i="8" s="1" a="1"/>
  <c r="H6319" i="8" s="1"/>
  <c r="K6318" i="8"/>
  <c r="J6318" i="8"/>
  <c r="K6318" i="8" s="1" a="1"/>
  <c r="H6318" i="8" a="1"/>
  <c r="H6318" i="8" s="1"/>
  <c r="G6318" i="8"/>
  <c r="K6317" i="8" a="1"/>
  <c r="K6317" i="8" s="1"/>
  <c r="J6317" i="8"/>
  <c r="G6317" i="8"/>
  <c r="H6317" i="8" s="1" a="1"/>
  <c r="H6317" i="8" s="1"/>
  <c r="K6316" i="8" a="1"/>
  <c r="K6316" i="8" s="1"/>
  <c r="J6316" i="8"/>
  <c r="G6316" i="8"/>
  <c r="H6316" i="8" s="1" a="1"/>
  <c r="H6316" i="8" s="1"/>
  <c r="J6315" i="8"/>
  <c r="K6315" i="8" s="1" a="1"/>
  <c r="K6315" i="8" s="1"/>
  <c r="G6315" i="8"/>
  <c r="H6315" i="8" s="1" a="1"/>
  <c r="H6315" i="8" s="1"/>
  <c r="J6314" i="8"/>
  <c r="K6314" i="8" s="1" a="1"/>
  <c r="K6314" i="8" s="1"/>
  <c r="H6314" i="8" a="1"/>
  <c r="H6314" i="8" s="1"/>
  <c r="G6314" i="8"/>
  <c r="J6313" i="8"/>
  <c r="K6313" i="8" s="1" a="1"/>
  <c r="K6313" i="8" s="1"/>
  <c r="G6313" i="8"/>
  <c r="H6313" i="8" s="1" a="1"/>
  <c r="H6313" i="8" s="1"/>
  <c r="J6312" i="8"/>
  <c r="K6312" i="8" s="1" a="1"/>
  <c r="K6312" i="8" s="1"/>
  <c r="H6312" i="8" a="1"/>
  <c r="H6312" i="8" s="1"/>
  <c r="G6312" i="8"/>
  <c r="J6311" i="8"/>
  <c r="K6311" i="8" s="1" a="1"/>
  <c r="K6311" i="8" s="1"/>
  <c r="H6311" i="8" a="1"/>
  <c r="H6311" i="8" s="1"/>
  <c r="G6311" i="8"/>
  <c r="K6310" i="8" a="1"/>
  <c r="K6310" i="8"/>
  <c r="J6310" i="8"/>
  <c r="G6310" i="8"/>
  <c r="H6310" i="8" s="1" a="1"/>
  <c r="H6310" i="8" s="1"/>
  <c r="J6309" i="8"/>
  <c r="K6309" i="8" s="1" a="1"/>
  <c r="K6309" i="8" s="1"/>
  <c r="G6309" i="8"/>
  <c r="H6309" i="8" s="1" a="1"/>
  <c r="H6309" i="8" s="1"/>
  <c r="J6308" i="8"/>
  <c r="K6308" i="8" s="1" a="1"/>
  <c r="K6308" i="8" s="1"/>
  <c r="H6308" i="8" a="1"/>
  <c r="H6308" i="8" s="1"/>
  <c r="G6308" i="8"/>
  <c r="J6307" i="8"/>
  <c r="K6307" i="8" s="1" a="1"/>
  <c r="K6307" i="8" s="1"/>
  <c r="G6307" i="8"/>
  <c r="H6307" i="8" s="1" a="1"/>
  <c r="H6307" i="8" s="1"/>
  <c r="K6306" i="8"/>
  <c r="J6306" i="8"/>
  <c r="K6306" i="8" s="1" a="1"/>
  <c r="H6306" i="8" a="1"/>
  <c r="H6306" i="8" s="1"/>
  <c r="G6306" i="8"/>
  <c r="K6305" i="8" a="1"/>
  <c r="K6305" i="8" s="1"/>
  <c r="J6305" i="8"/>
  <c r="G6305" i="8"/>
  <c r="H6305" i="8" s="1" a="1"/>
  <c r="H6305" i="8" s="1"/>
  <c r="K6304" i="8" a="1"/>
  <c r="K6304" i="8" s="1"/>
  <c r="J6304" i="8"/>
  <c r="G6304" i="8"/>
  <c r="H6304" i="8" s="1" a="1"/>
  <c r="H6304" i="8" s="1"/>
  <c r="J6303" i="8"/>
  <c r="K6303" i="8" s="1" a="1"/>
  <c r="K6303" i="8" s="1"/>
  <c r="G6303" i="8"/>
  <c r="H6303" i="8" s="1" a="1"/>
  <c r="H6303" i="8" s="1"/>
  <c r="J6302" i="8"/>
  <c r="K6302" i="8" s="1" a="1"/>
  <c r="K6302" i="8" s="1"/>
  <c r="H6302" i="8" a="1"/>
  <c r="H6302" i="8" s="1"/>
  <c r="G6302" i="8"/>
  <c r="J6301" i="8"/>
  <c r="K6301" i="8" s="1" a="1"/>
  <c r="K6301" i="8" s="1"/>
  <c r="G6301" i="8"/>
  <c r="H6301" i="8" s="1" a="1"/>
  <c r="H6301" i="8" s="1"/>
  <c r="J6300" i="8"/>
  <c r="K6300" i="8" s="1" a="1"/>
  <c r="K6300" i="8" s="1"/>
  <c r="G6300" i="8"/>
  <c r="H6300" i="8" s="1" a="1"/>
  <c r="H6300" i="8" s="1"/>
  <c r="K6299" i="8"/>
  <c r="J6299" i="8"/>
  <c r="K6299" i="8" s="1" a="1"/>
  <c r="H6299" i="8" a="1"/>
  <c r="H6299" i="8" s="1"/>
  <c r="G6299" i="8"/>
  <c r="K6298" i="8" a="1"/>
  <c r="K6298" i="8"/>
  <c r="J6298" i="8"/>
  <c r="G6298" i="8"/>
  <c r="H6298" i="8" s="1" a="1"/>
  <c r="H6298" i="8" s="1"/>
  <c r="K6297" i="8"/>
  <c r="J6297" i="8"/>
  <c r="K6297" i="8" s="1" a="1"/>
  <c r="G6297" i="8"/>
  <c r="H6297" i="8" s="1" a="1"/>
  <c r="H6297" i="8" s="1"/>
  <c r="K6296" i="8" a="1"/>
  <c r="K6296" i="8" s="1"/>
  <c r="J6296" i="8"/>
  <c r="G6296" i="8"/>
  <c r="H6296" i="8" s="1" a="1"/>
  <c r="H6296" i="8" s="1"/>
  <c r="K6295" i="8"/>
  <c r="J6295" i="8"/>
  <c r="K6295" i="8" s="1" a="1"/>
  <c r="H6295" i="8" a="1"/>
  <c r="H6295" i="8"/>
  <c r="G6295" i="8"/>
  <c r="K6294" i="8" a="1"/>
  <c r="K6294" i="8" s="1"/>
  <c r="J6294" i="8"/>
  <c r="G6294" i="8"/>
  <c r="H6294" i="8" s="1" a="1"/>
  <c r="H6294" i="8" s="1"/>
  <c r="J6293" i="8"/>
  <c r="K6293" i="8" s="1" a="1"/>
  <c r="K6293" i="8" s="1"/>
  <c r="G6293" i="8"/>
  <c r="H6293" i="8" s="1" a="1"/>
  <c r="H6293" i="8" s="1"/>
  <c r="K6292" i="8" a="1"/>
  <c r="K6292" i="8" s="1"/>
  <c r="J6292" i="8"/>
  <c r="G6292" i="8"/>
  <c r="H6292" i="8" s="1" a="1"/>
  <c r="H6292" i="8" s="1"/>
  <c r="K6291" i="8" a="1"/>
  <c r="K6291" i="8" s="1"/>
  <c r="J6291" i="8"/>
  <c r="G6291" i="8"/>
  <c r="H6291" i="8" s="1" a="1"/>
  <c r="H6291" i="8" s="1"/>
  <c r="J6290" i="8"/>
  <c r="K6290" i="8" s="1" a="1"/>
  <c r="K6290" i="8" s="1"/>
  <c r="G6290" i="8"/>
  <c r="H6290" i="8" s="1" a="1"/>
  <c r="H6290" i="8" s="1"/>
  <c r="K6289" i="8" a="1"/>
  <c r="K6289" i="8" s="1"/>
  <c r="J6289" i="8"/>
  <c r="G6289" i="8"/>
  <c r="H6289" i="8" s="1" a="1"/>
  <c r="H6289" i="8" s="1"/>
  <c r="J6288" i="8"/>
  <c r="K6288" i="8" s="1" a="1"/>
  <c r="K6288" i="8" s="1"/>
  <c r="G6288" i="8"/>
  <c r="H6288" i="8" s="1" a="1"/>
  <c r="H6288" i="8" s="1"/>
  <c r="J6287" i="8"/>
  <c r="K6287" i="8" s="1" a="1"/>
  <c r="K6287" i="8" s="1"/>
  <c r="H6287" i="8" a="1"/>
  <c r="H6287" i="8" s="1"/>
  <c r="G6287" i="8"/>
  <c r="J6286" i="8"/>
  <c r="K6286" i="8" s="1" a="1"/>
  <c r="K6286" i="8" s="1"/>
  <c r="G6286" i="8"/>
  <c r="H6286" i="8" s="1" a="1"/>
  <c r="H6286" i="8" s="1"/>
  <c r="J6285" i="8"/>
  <c r="K6285" i="8" s="1" a="1"/>
  <c r="K6285" i="8" s="1"/>
  <c r="H6285" i="8"/>
  <c r="G6285" i="8"/>
  <c r="H6285" i="8" s="1" a="1"/>
  <c r="K6284" i="8" a="1"/>
  <c r="K6284" i="8" s="1"/>
  <c r="J6284" i="8"/>
  <c r="G6284" i="8"/>
  <c r="H6284" i="8" s="1" a="1"/>
  <c r="H6284" i="8" s="1"/>
  <c r="K6283" i="8"/>
  <c r="J6283" i="8"/>
  <c r="K6283" i="8" s="1" a="1"/>
  <c r="H6283" i="8" a="1"/>
  <c r="H6283" i="8"/>
  <c r="G6283" i="8"/>
  <c r="K6282" i="8" a="1"/>
  <c r="K6282" i="8"/>
  <c r="J6282" i="8"/>
  <c r="G6282" i="8"/>
  <c r="H6282" i="8" s="1" a="1"/>
  <c r="H6282" i="8" s="1"/>
  <c r="J6281" i="8"/>
  <c r="K6281" i="8" s="1" a="1"/>
  <c r="K6281" i="8" s="1"/>
  <c r="H6281" i="8" a="1"/>
  <c r="H6281" i="8" s="1"/>
  <c r="G6281" i="8"/>
  <c r="J6280" i="8"/>
  <c r="K6280" i="8" s="1" a="1"/>
  <c r="K6280" i="8" s="1"/>
  <c r="G6280" i="8"/>
  <c r="H6280" i="8" s="1" a="1"/>
  <c r="H6280" i="8" s="1"/>
  <c r="K6279" i="8" a="1"/>
  <c r="K6279" i="8" s="1"/>
  <c r="J6279" i="8"/>
  <c r="G6279" i="8"/>
  <c r="H6279" i="8" s="1" a="1"/>
  <c r="H6279" i="8" s="1"/>
  <c r="K6278" i="8" a="1"/>
  <c r="K6278" i="8" s="1"/>
  <c r="J6278" i="8"/>
  <c r="G6278" i="8"/>
  <c r="H6278" i="8" s="1" a="1"/>
  <c r="H6278" i="8" s="1"/>
  <c r="K6277" i="8" a="1"/>
  <c r="K6277" i="8"/>
  <c r="J6277" i="8"/>
  <c r="G6277" i="8"/>
  <c r="H6277" i="8" s="1" a="1"/>
  <c r="H6277" i="8" s="1"/>
  <c r="K6276" i="8"/>
  <c r="J6276" i="8"/>
  <c r="K6276" i="8" s="1" a="1"/>
  <c r="G6276" i="8"/>
  <c r="H6276" i="8" s="1" a="1"/>
  <c r="H6276" i="8" s="1"/>
  <c r="K6275" i="8" a="1"/>
  <c r="K6275" i="8"/>
  <c r="J6275" i="8"/>
  <c r="H6275" i="8" a="1"/>
  <c r="H6275" i="8" s="1"/>
  <c r="G6275" i="8"/>
  <c r="J6274" i="8"/>
  <c r="K6274" i="8" s="1" a="1"/>
  <c r="K6274" i="8" s="1"/>
  <c r="G6274" i="8"/>
  <c r="H6274" i="8" s="1" a="1"/>
  <c r="H6274" i="8" s="1"/>
  <c r="J6273" i="8"/>
  <c r="K6273" i="8" s="1" a="1"/>
  <c r="K6273" i="8" s="1"/>
  <c r="G6273" i="8"/>
  <c r="H6273" i="8" s="1" a="1"/>
  <c r="H6273" i="8" s="1"/>
  <c r="K6272" i="8" a="1"/>
  <c r="K6272" i="8" s="1"/>
  <c r="J6272" i="8"/>
  <c r="G6272" i="8"/>
  <c r="H6272" i="8" s="1" a="1"/>
  <c r="H6272" i="8" s="1"/>
  <c r="K6271" i="8"/>
  <c r="J6271" i="8"/>
  <c r="K6271" i="8" s="1" a="1"/>
  <c r="G6271" i="8"/>
  <c r="H6271" i="8" s="1" a="1"/>
  <c r="H6271" i="8" s="1"/>
  <c r="K6270" i="8" a="1"/>
  <c r="K6270" i="8" s="1"/>
  <c r="J6270" i="8"/>
  <c r="G6270" i="8"/>
  <c r="H6270" i="8" s="1" a="1"/>
  <c r="H6270" i="8" s="1"/>
  <c r="J6269" i="8"/>
  <c r="K6269" i="8" s="1" a="1"/>
  <c r="K6269" i="8" s="1"/>
  <c r="G6269" i="8"/>
  <c r="H6269" i="8" s="1" a="1"/>
  <c r="H6269" i="8" s="1"/>
  <c r="K6268" i="8" a="1"/>
  <c r="K6268" i="8"/>
  <c r="J6268" i="8"/>
  <c r="G6268" i="8"/>
  <c r="H6268" i="8" s="1" a="1"/>
  <c r="H6268" i="8" s="1"/>
  <c r="K6267" i="8" a="1"/>
  <c r="K6267" i="8" s="1"/>
  <c r="J6267" i="8"/>
  <c r="G6267" i="8"/>
  <c r="H6267" i="8" s="1" a="1"/>
  <c r="H6267" i="8" s="1"/>
  <c r="K6266" i="8" a="1"/>
  <c r="K6266" i="8"/>
  <c r="J6266" i="8"/>
  <c r="G6266" i="8"/>
  <c r="H6266" i="8" s="1" a="1"/>
  <c r="H6266" i="8" s="1"/>
  <c r="K6265" i="8" a="1"/>
  <c r="K6265" i="8" s="1"/>
  <c r="J6265" i="8"/>
  <c r="G6265" i="8"/>
  <c r="H6265" i="8" s="1" a="1"/>
  <c r="H6265" i="8" s="1"/>
  <c r="J6264" i="8"/>
  <c r="K6264" i="8" s="1" a="1"/>
  <c r="K6264" i="8" s="1"/>
  <c r="G6264" i="8"/>
  <c r="H6264" i="8" s="1" a="1"/>
  <c r="H6264" i="8" s="1"/>
  <c r="J6263" i="8"/>
  <c r="K6263" i="8" s="1" a="1"/>
  <c r="K6263" i="8" s="1"/>
  <c r="H6263" i="8" a="1"/>
  <c r="H6263" i="8" s="1"/>
  <c r="G6263" i="8"/>
  <c r="J6262" i="8"/>
  <c r="K6262" i="8" s="1" a="1"/>
  <c r="K6262" i="8" s="1"/>
  <c r="G6262" i="8"/>
  <c r="H6262" i="8" s="1" a="1"/>
  <c r="H6262" i="8" s="1"/>
  <c r="J6261" i="8"/>
  <c r="K6261" i="8" s="1" a="1"/>
  <c r="K6261" i="8" s="1"/>
  <c r="H6261" i="8" a="1"/>
  <c r="H6261" i="8" s="1"/>
  <c r="G6261" i="8"/>
  <c r="K6260" i="8" a="1"/>
  <c r="K6260" i="8" s="1"/>
  <c r="J6260" i="8"/>
  <c r="G6260" i="8"/>
  <c r="H6260" i="8" s="1" a="1"/>
  <c r="H6260" i="8" s="1"/>
  <c r="J6259" i="8"/>
  <c r="K6259" i="8" s="1" a="1"/>
  <c r="K6259" i="8" s="1"/>
  <c r="H6259" i="8" a="1"/>
  <c r="H6259" i="8" s="1"/>
  <c r="G6259" i="8"/>
  <c r="K6258" i="8" a="1"/>
  <c r="K6258" i="8"/>
  <c r="J6258" i="8"/>
  <c r="G6258" i="8"/>
  <c r="H6258" i="8" s="1" a="1"/>
  <c r="H6258" i="8" s="1"/>
  <c r="J6257" i="8"/>
  <c r="K6257" i="8" s="1" a="1"/>
  <c r="K6257" i="8" s="1"/>
  <c r="G6257" i="8"/>
  <c r="H6257" i="8" s="1" a="1"/>
  <c r="H6257" i="8" s="1"/>
  <c r="K6256" i="8" a="1"/>
  <c r="K6256" i="8" s="1"/>
  <c r="J6256" i="8"/>
  <c r="G6256" i="8"/>
  <c r="H6256" i="8" s="1" a="1"/>
  <c r="H6256" i="8" s="1"/>
  <c r="K6255" i="8" a="1"/>
  <c r="K6255" i="8" s="1"/>
  <c r="J6255" i="8"/>
  <c r="G6255" i="8"/>
  <c r="H6255" i="8" s="1" a="1"/>
  <c r="H6255" i="8" s="1"/>
  <c r="J6254" i="8"/>
  <c r="K6254" i="8" s="1" a="1"/>
  <c r="K6254" i="8" s="1"/>
  <c r="G6254" i="8"/>
  <c r="H6254" i="8" s="1" a="1"/>
  <c r="H6254" i="8" s="1"/>
  <c r="K6253" i="8" a="1"/>
  <c r="K6253" i="8" s="1"/>
  <c r="J6253" i="8"/>
  <c r="G6253" i="8"/>
  <c r="H6253" i="8" s="1" a="1"/>
  <c r="H6253" i="8" s="1"/>
  <c r="J6252" i="8"/>
  <c r="K6252" i="8" s="1" a="1"/>
  <c r="K6252" i="8" s="1"/>
  <c r="G6252" i="8"/>
  <c r="H6252" i="8" s="1" a="1"/>
  <c r="H6252" i="8" s="1"/>
  <c r="J6251" i="8"/>
  <c r="K6251" i="8" s="1" a="1"/>
  <c r="K6251" i="8" s="1"/>
  <c r="H6251" i="8" a="1"/>
  <c r="H6251" i="8" s="1"/>
  <c r="G6251" i="8"/>
  <c r="J6250" i="8"/>
  <c r="K6250" i="8" s="1" a="1"/>
  <c r="K6250" i="8" s="1"/>
  <c r="G6250" i="8"/>
  <c r="H6250" i="8" s="1" a="1"/>
  <c r="H6250" i="8" s="1"/>
  <c r="K6249" i="8" a="1"/>
  <c r="K6249" i="8" s="1"/>
  <c r="J6249" i="8"/>
  <c r="G6249" i="8"/>
  <c r="H6249" i="8" s="1" a="1"/>
  <c r="H6249" i="8" s="1"/>
  <c r="K6248" i="8" a="1"/>
  <c r="K6248" i="8" s="1"/>
  <c r="J6248" i="8"/>
  <c r="G6248" i="8"/>
  <c r="H6248" i="8" s="1" a="1"/>
  <c r="H6248" i="8" s="1"/>
  <c r="J6247" i="8"/>
  <c r="K6247" i="8" s="1" a="1"/>
  <c r="K6247" i="8" s="1"/>
  <c r="H6247" i="8" a="1"/>
  <c r="H6247" i="8" s="1"/>
  <c r="G6247" i="8"/>
  <c r="K6246" i="8" a="1"/>
  <c r="K6246" i="8"/>
  <c r="J6246" i="8"/>
  <c r="G6246" i="8"/>
  <c r="H6246" i="8" s="1" a="1"/>
  <c r="H6246" i="8" s="1"/>
  <c r="J6245" i="8"/>
  <c r="K6245" i="8" s="1" a="1"/>
  <c r="K6245" i="8" s="1"/>
  <c r="H6245" i="8" a="1"/>
  <c r="H6245" i="8"/>
  <c r="G6245" i="8"/>
  <c r="K6244" i="8" a="1"/>
  <c r="K6244" i="8"/>
  <c r="J6244" i="8"/>
  <c r="G6244" i="8"/>
  <c r="H6244" i="8" s="1" a="1"/>
  <c r="H6244" i="8" s="1"/>
  <c r="K6243" i="8" a="1"/>
  <c r="K6243" i="8" s="1"/>
  <c r="J6243" i="8"/>
  <c r="G6243" i="8"/>
  <c r="H6243" i="8" s="1" a="1"/>
  <c r="H6243" i="8" s="1"/>
  <c r="J6242" i="8"/>
  <c r="K6242" i="8" s="1" a="1"/>
  <c r="K6242" i="8" s="1"/>
  <c r="G6242" i="8"/>
  <c r="H6242" i="8" s="1" a="1"/>
  <c r="H6242" i="8" s="1"/>
  <c r="K6241" i="8" a="1"/>
  <c r="K6241" i="8"/>
  <c r="J6241" i="8"/>
  <c r="G6241" i="8"/>
  <c r="H6241" i="8" s="1" a="1"/>
  <c r="H6241" i="8" s="1"/>
  <c r="K6240" i="8"/>
  <c r="J6240" i="8"/>
  <c r="K6240" i="8" s="1" a="1"/>
  <c r="G6240" i="8"/>
  <c r="H6240" i="8" s="1" a="1"/>
  <c r="H6240" i="8" s="1"/>
  <c r="K6239" i="8" a="1"/>
  <c r="K6239" i="8" s="1"/>
  <c r="J6239" i="8"/>
  <c r="H6239" i="8" a="1"/>
  <c r="H6239" i="8" s="1"/>
  <c r="G6239" i="8"/>
  <c r="J6238" i="8"/>
  <c r="K6238" i="8" s="1" a="1"/>
  <c r="K6238" i="8" s="1"/>
  <c r="G6238" i="8"/>
  <c r="H6238" i="8" s="1" a="1"/>
  <c r="H6238" i="8" s="1"/>
  <c r="K6237" i="8" a="1"/>
  <c r="K6237" i="8" s="1"/>
  <c r="J6237" i="8"/>
  <c r="G6237" i="8"/>
  <c r="H6237" i="8" s="1" a="1"/>
  <c r="H6237" i="8" s="1"/>
  <c r="K6236" i="8" a="1"/>
  <c r="K6236" i="8" s="1"/>
  <c r="J6236" i="8"/>
  <c r="G6236" i="8"/>
  <c r="H6236" i="8" s="1" a="1"/>
  <c r="H6236" i="8" s="1"/>
  <c r="K6235" i="8"/>
  <c r="J6235" i="8"/>
  <c r="K6235" i="8" s="1" a="1"/>
  <c r="H6235" i="8" a="1"/>
  <c r="H6235" i="8" s="1"/>
  <c r="G6235" i="8"/>
  <c r="K6234" i="8" a="1"/>
  <c r="K6234" i="8" s="1"/>
  <c r="J6234" i="8"/>
  <c r="G6234" i="8"/>
  <c r="H6234" i="8" s="1" a="1"/>
  <c r="H6234" i="8" s="1"/>
  <c r="J6233" i="8"/>
  <c r="K6233" i="8" s="1" a="1"/>
  <c r="K6233" i="8" s="1"/>
  <c r="G6233" i="8"/>
  <c r="H6233" i="8" s="1" a="1"/>
  <c r="H6233" i="8" s="1"/>
  <c r="J6232" i="8"/>
  <c r="K6232" i="8" s="1" a="1"/>
  <c r="K6232" i="8" s="1"/>
  <c r="G6232" i="8"/>
  <c r="H6232" i="8" s="1" a="1"/>
  <c r="H6232" i="8" s="1"/>
  <c r="K6231" i="8" a="1"/>
  <c r="K6231" i="8" s="1"/>
  <c r="J6231" i="8"/>
  <c r="G6231" i="8"/>
  <c r="H6231" i="8" s="1" a="1"/>
  <c r="H6231" i="8" s="1"/>
  <c r="K6230" i="8" a="1"/>
  <c r="K6230" i="8" s="1"/>
  <c r="J6230" i="8"/>
  <c r="G6230" i="8"/>
  <c r="H6230" i="8" s="1" a="1"/>
  <c r="H6230" i="8" s="1"/>
  <c r="K6229" i="8" a="1"/>
  <c r="K6229" i="8" s="1"/>
  <c r="J6229" i="8"/>
  <c r="G6229" i="8"/>
  <c r="H6229" i="8" s="1" a="1"/>
  <c r="H6229" i="8" s="1"/>
  <c r="J6228" i="8"/>
  <c r="K6228" i="8" s="1" a="1"/>
  <c r="K6228" i="8" s="1"/>
  <c r="G6228" i="8"/>
  <c r="H6228" i="8" s="1" a="1"/>
  <c r="H6228" i="8" s="1"/>
  <c r="J6227" i="8"/>
  <c r="K6227" i="8" s="1" a="1"/>
  <c r="K6227" i="8" s="1"/>
  <c r="H6227" i="8" a="1"/>
  <c r="H6227" i="8"/>
  <c r="G6227" i="8"/>
  <c r="J6226" i="8"/>
  <c r="K6226" i="8" s="1" a="1"/>
  <c r="K6226" i="8" s="1"/>
  <c r="G6226" i="8"/>
  <c r="H6226" i="8" s="1" a="1"/>
  <c r="H6226" i="8" s="1"/>
  <c r="K6225" i="8" a="1"/>
  <c r="K6225" i="8" s="1"/>
  <c r="J6225" i="8"/>
  <c r="G6225" i="8"/>
  <c r="H6225" i="8" s="1" a="1"/>
  <c r="H6225" i="8" s="1"/>
  <c r="K6224" i="8" a="1"/>
  <c r="K6224" i="8" s="1"/>
  <c r="J6224" i="8"/>
  <c r="G6224" i="8"/>
  <c r="H6224" i="8" s="1" a="1"/>
  <c r="H6224" i="8" s="1"/>
  <c r="K6223" i="8"/>
  <c r="J6223" i="8"/>
  <c r="K6223" i="8" s="1" a="1"/>
  <c r="H6223" i="8" a="1"/>
  <c r="H6223" i="8" s="1"/>
  <c r="G6223" i="8"/>
  <c r="J6222" i="8"/>
  <c r="K6222" i="8" s="1" a="1"/>
  <c r="K6222" i="8" s="1"/>
  <c r="G6222" i="8"/>
  <c r="H6222" i="8" s="1" a="1"/>
  <c r="H6222" i="8" s="1"/>
  <c r="J6221" i="8"/>
  <c r="K6221" i="8" s="1" a="1"/>
  <c r="K6221" i="8" s="1"/>
  <c r="G6221" i="8"/>
  <c r="H6221" i="8" s="1" a="1"/>
  <c r="H6221" i="8" s="1"/>
  <c r="J6220" i="8"/>
  <c r="K6220" i="8" s="1" a="1"/>
  <c r="K6220" i="8" s="1"/>
  <c r="G6220" i="8"/>
  <c r="H6220" i="8" s="1" a="1"/>
  <c r="H6220" i="8" s="1"/>
  <c r="K6219" i="8" a="1"/>
  <c r="K6219" i="8" s="1"/>
  <c r="J6219" i="8"/>
  <c r="G6219" i="8"/>
  <c r="H6219" i="8" s="1" a="1"/>
  <c r="H6219" i="8" s="1"/>
  <c r="K6218" i="8" a="1"/>
  <c r="K6218" i="8" s="1"/>
  <c r="J6218" i="8"/>
  <c r="G6218" i="8"/>
  <c r="H6218" i="8" s="1" a="1"/>
  <c r="H6218" i="8" s="1"/>
  <c r="K6217" i="8" a="1"/>
  <c r="K6217" i="8" s="1"/>
  <c r="J6217" i="8"/>
  <c r="G6217" i="8"/>
  <c r="H6217" i="8" s="1" a="1"/>
  <c r="H6217" i="8" s="1"/>
  <c r="J6216" i="8"/>
  <c r="K6216" i="8" s="1" a="1"/>
  <c r="K6216" i="8" s="1"/>
  <c r="G6216" i="8"/>
  <c r="H6216" i="8" s="1" a="1"/>
  <c r="H6216" i="8" s="1"/>
  <c r="K6215" i="8" a="1"/>
  <c r="K6215" i="8" s="1"/>
  <c r="J6215" i="8"/>
  <c r="H6215" i="8" a="1"/>
  <c r="H6215" i="8" s="1"/>
  <c r="G6215" i="8"/>
  <c r="J6214" i="8"/>
  <c r="K6214" i="8" s="1" a="1"/>
  <c r="K6214" i="8" s="1"/>
  <c r="G6214" i="8"/>
  <c r="H6214" i="8" s="1" a="1"/>
  <c r="H6214" i="8" s="1"/>
  <c r="K6213" i="8" a="1"/>
  <c r="K6213" i="8"/>
  <c r="J6213" i="8"/>
  <c r="H6213" i="8" a="1"/>
  <c r="H6213" i="8"/>
  <c r="G6213" i="8"/>
  <c r="J6212" i="8"/>
  <c r="K6212" i="8" s="1" a="1"/>
  <c r="K6212" i="8" s="1"/>
  <c r="H6212" i="8" a="1"/>
  <c r="H6212" i="8" s="1"/>
  <c r="G6212" i="8"/>
  <c r="J6211" i="8"/>
  <c r="K6211" i="8" s="1" a="1"/>
  <c r="K6211" i="8" s="1"/>
  <c r="H6211" i="8" a="1"/>
  <c r="H6211" i="8"/>
  <c r="G6211" i="8"/>
  <c r="J6210" i="8"/>
  <c r="K6210" i="8" s="1" a="1"/>
  <c r="K6210" i="8" s="1"/>
  <c r="G6210" i="8"/>
  <c r="H6210" i="8" s="1" a="1"/>
  <c r="H6210" i="8" s="1"/>
  <c r="J6209" i="8"/>
  <c r="K6209" i="8" s="1" a="1"/>
  <c r="K6209" i="8" s="1"/>
  <c r="G6209" i="8"/>
  <c r="H6209" i="8" s="1" a="1"/>
  <c r="H6209" i="8" s="1"/>
  <c r="K6208" i="8" a="1"/>
  <c r="K6208" i="8" s="1"/>
  <c r="J6208" i="8"/>
  <c r="G6208" i="8"/>
  <c r="H6208" i="8" s="1" a="1"/>
  <c r="H6208" i="8" s="1"/>
  <c r="J6207" i="8"/>
  <c r="K6207" i="8" s="1" a="1"/>
  <c r="K6207" i="8" s="1"/>
  <c r="G6207" i="8"/>
  <c r="H6207" i="8" s="1" a="1"/>
  <c r="H6207" i="8" s="1"/>
  <c r="K6206" i="8" a="1"/>
  <c r="K6206" i="8" s="1"/>
  <c r="J6206" i="8"/>
  <c r="H6206" i="8" a="1"/>
  <c r="H6206" i="8" s="1"/>
  <c r="G6206" i="8"/>
  <c r="K6205" i="8"/>
  <c r="J6205" i="8"/>
  <c r="K6205" i="8" s="1" a="1"/>
  <c r="G6205" i="8"/>
  <c r="H6205" i="8" s="1" a="1"/>
  <c r="H6205" i="8" s="1"/>
  <c r="K6204" i="8"/>
  <c r="J6204" i="8"/>
  <c r="K6204" i="8" s="1" a="1"/>
  <c r="G6204" i="8"/>
  <c r="H6204" i="8" s="1" a="1"/>
  <c r="H6204" i="8" s="1"/>
  <c r="J6203" i="8"/>
  <c r="K6203" i="8" s="1" a="1"/>
  <c r="K6203" i="8" s="1"/>
  <c r="H6203" i="8" a="1"/>
  <c r="H6203" i="8" s="1"/>
  <c r="G6203" i="8"/>
  <c r="J6202" i="8"/>
  <c r="K6202" i="8" s="1" a="1"/>
  <c r="K6202" i="8" s="1"/>
  <c r="H6202" i="8" a="1"/>
  <c r="H6202" i="8" s="1"/>
  <c r="G6202" i="8"/>
  <c r="J6201" i="8"/>
  <c r="K6201" i="8" s="1" a="1"/>
  <c r="K6201" i="8" s="1"/>
  <c r="G6201" i="8"/>
  <c r="H6201" i="8" s="1" a="1"/>
  <c r="H6201" i="8" s="1"/>
  <c r="K6200" i="8" a="1"/>
  <c r="K6200" i="8" s="1"/>
  <c r="J6200" i="8"/>
  <c r="G6200" i="8"/>
  <c r="H6200" i="8" s="1" a="1"/>
  <c r="H6200" i="8" s="1"/>
  <c r="J6199" i="8"/>
  <c r="K6199" i="8" s="1" a="1"/>
  <c r="K6199" i="8" s="1"/>
  <c r="H6199" i="8"/>
  <c r="G6199" i="8"/>
  <c r="H6199" i="8" s="1" a="1"/>
  <c r="K6198" i="8" a="1"/>
  <c r="K6198" i="8"/>
  <c r="J6198" i="8"/>
  <c r="H6198" i="8" a="1"/>
  <c r="H6198" i="8" s="1"/>
  <c r="G6198" i="8"/>
  <c r="K6197" i="8" a="1"/>
  <c r="K6197" i="8" s="1"/>
  <c r="J6197" i="8"/>
  <c r="G6197" i="8"/>
  <c r="H6197" i="8" s="1" a="1"/>
  <c r="H6197" i="8" s="1"/>
  <c r="J6196" i="8"/>
  <c r="K6196" i="8" s="1" a="1"/>
  <c r="K6196" i="8" s="1"/>
  <c r="G6196" i="8"/>
  <c r="H6196" i="8" s="1" a="1"/>
  <c r="H6196" i="8" s="1"/>
  <c r="K6195" i="8" a="1"/>
  <c r="K6195" i="8" s="1"/>
  <c r="J6195" i="8"/>
  <c r="G6195" i="8"/>
  <c r="H6195" i="8" s="1" a="1"/>
  <c r="H6195" i="8" s="1"/>
  <c r="K6194" i="8" a="1"/>
  <c r="K6194" i="8"/>
  <c r="J6194" i="8"/>
  <c r="G6194" i="8"/>
  <c r="H6194" i="8" s="1" a="1"/>
  <c r="H6194" i="8" s="1"/>
  <c r="J6193" i="8"/>
  <c r="K6193" i="8" s="1" a="1"/>
  <c r="K6193" i="8" s="1"/>
  <c r="G6193" i="8"/>
  <c r="H6193" i="8" s="1" a="1"/>
  <c r="H6193" i="8" s="1"/>
  <c r="J6192" i="8"/>
  <c r="K6192" i="8" s="1" a="1"/>
  <c r="K6192" i="8" s="1"/>
  <c r="H6192" i="8" a="1"/>
  <c r="H6192" i="8"/>
  <c r="G6192" i="8"/>
  <c r="J6191" i="8"/>
  <c r="K6191" i="8" s="1" a="1"/>
  <c r="K6191" i="8" s="1"/>
  <c r="G6191" i="8"/>
  <c r="H6191" i="8" s="1" a="1"/>
  <c r="H6191" i="8" s="1"/>
  <c r="K6190" i="8"/>
  <c r="J6190" i="8"/>
  <c r="K6190" i="8" s="1" a="1"/>
  <c r="G6190" i="8"/>
  <c r="H6190" i="8" s="1" a="1"/>
  <c r="H6190" i="8" s="1"/>
  <c r="J6189" i="8"/>
  <c r="K6189" i="8" s="1" a="1"/>
  <c r="K6189" i="8" s="1"/>
  <c r="G6189" i="8"/>
  <c r="H6189" i="8" s="1" a="1"/>
  <c r="H6189" i="8" s="1"/>
  <c r="J6188" i="8"/>
  <c r="K6188" i="8" s="1" a="1"/>
  <c r="K6188" i="8" s="1"/>
  <c r="G6188" i="8"/>
  <c r="H6188" i="8" s="1" a="1"/>
  <c r="H6188" i="8" s="1"/>
  <c r="J6187" i="8"/>
  <c r="K6187" i="8" s="1" a="1"/>
  <c r="K6187" i="8" s="1"/>
  <c r="G6187" i="8"/>
  <c r="H6187" i="8" s="1" a="1"/>
  <c r="H6187" i="8" s="1"/>
  <c r="K6186" i="8" a="1"/>
  <c r="K6186" i="8"/>
  <c r="J6186" i="8"/>
  <c r="G6186" i="8"/>
  <c r="H6186" i="8" s="1" a="1"/>
  <c r="H6186" i="8" s="1"/>
  <c r="J6185" i="8"/>
  <c r="K6185" i="8" s="1" a="1"/>
  <c r="K6185" i="8" s="1"/>
  <c r="G6185" i="8"/>
  <c r="H6185" i="8" s="1" a="1"/>
  <c r="H6185" i="8" s="1"/>
  <c r="J6184" i="8"/>
  <c r="K6184" i="8" s="1" a="1"/>
  <c r="K6184" i="8" s="1"/>
  <c r="H6184" i="8" a="1"/>
  <c r="H6184" i="8"/>
  <c r="G6184" i="8"/>
  <c r="J6183" i="8"/>
  <c r="K6183" i="8" s="1" a="1"/>
  <c r="K6183" i="8" s="1"/>
  <c r="G6183" i="8"/>
  <c r="H6183" i="8" s="1" a="1"/>
  <c r="H6183" i="8" s="1"/>
  <c r="K6182" i="8"/>
  <c r="J6182" i="8"/>
  <c r="K6182" i="8" s="1" a="1"/>
  <c r="G6182" i="8"/>
  <c r="H6182" i="8" s="1" a="1"/>
  <c r="H6182" i="8" s="1"/>
  <c r="J6181" i="8"/>
  <c r="K6181" i="8" s="1" a="1"/>
  <c r="K6181" i="8" s="1"/>
  <c r="G6181" i="8"/>
  <c r="H6181" i="8" s="1" a="1"/>
  <c r="H6181" i="8" s="1"/>
  <c r="J6180" i="8"/>
  <c r="K6180" i="8" s="1" a="1"/>
  <c r="K6180" i="8" s="1"/>
  <c r="G6180" i="8"/>
  <c r="H6180" i="8" s="1" a="1"/>
  <c r="H6180" i="8" s="1"/>
  <c r="J6179" i="8"/>
  <c r="K6179" i="8" s="1" a="1"/>
  <c r="K6179" i="8" s="1"/>
  <c r="G6179" i="8"/>
  <c r="H6179" i="8" s="1" a="1"/>
  <c r="H6179" i="8" s="1"/>
  <c r="J6178" i="8"/>
  <c r="K6178" i="8" s="1" a="1"/>
  <c r="K6178" i="8" s="1"/>
  <c r="G6178" i="8"/>
  <c r="H6178" i="8" s="1" a="1"/>
  <c r="H6178" i="8" s="1"/>
  <c r="J6177" i="8"/>
  <c r="K6177" i="8" s="1" a="1"/>
  <c r="K6177" i="8" s="1"/>
  <c r="G6177" i="8"/>
  <c r="H6177" i="8" s="1" a="1"/>
  <c r="H6177" i="8" s="1"/>
  <c r="K6176" i="8"/>
  <c r="J6176" i="8"/>
  <c r="K6176" i="8" s="1" a="1"/>
  <c r="G6176" i="8"/>
  <c r="H6176" i="8" s="1" a="1"/>
  <c r="H6176" i="8" s="1"/>
  <c r="J6175" i="8"/>
  <c r="K6175" i="8" s="1" a="1"/>
  <c r="K6175" i="8" s="1"/>
  <c r="G6175" i="8"/>
  <c r="H6175" i="8" s="1" a="1"/>
  <c r="H6175" i="8" s="1"/>
  <c r="K6174" i="8"/>
  <c r="J6174" i="8"/>
  <c r="K6174" i="8" s="1" a="1"/>
  <c r="H6174" i="8"/>
  <c r="G6174" i="8"/>
  <c r="H6174" i="8" s="1" a="1"/>
  <c r="J6173" i="8"/>
  <c r="K6173" i="8" s="1" a="1"/>
  <c r="K6173" i="8" s="1"/>
  <c r="G6173" i="8"/>
  <c r="H6173" i="8" s="1" a="1"/>
  <c r="H6173" i="8" s="1"/>
  <c r="J6172" i="8"/>
  <c r="K6172" i="8" s="1" a="1"/>
  <c r="K6172" i="8" s="1"/>
  <c r="H6172" i="8"/>
  <c r="G6172" i="8"/>
  <c r="H6172" i="8" s="1" a="1"/>
  <c r="J6171" i="8"/>
  <c r="K6171" i="8" s="1" a="1"/>
  <c r="K6171" i="8" s="1"/>
  <c r="G6171" i="8"/>
  <c r="H6171" i="8" s="1" a="1"/>
  <c r="H6171" i="8" s="1"/>
  <c r="J6170" i="8"/>
  <c r="K6170" i="8" s="1" a="1"/>
  <c r="K6170" i="8" s="1"/>
  <c r="G6170" i="8"/>
  <c r="H6170" i="8" s="1" a="1"/>
  <c r="H6170" i="8" s="1"/>
  <c r="J6169" i="8"/>
  <c r="K6169" i="8" s="1" a="1"/>
  <c r="K6169" i="8" s="1"/>
  <c r="G6169" i="8"/>
  <c r="H6169" i="8" s="1" a="1"/>
  <c r="H6169" i="8" s="1"/>
  <c r="J6168" i="8"/>
  <c r="K6168" i="8" s="1" a="1"/>
  <c r="K6168" i="8" s="1"/>
  <c r="G6168" i="8"/>
  <c r="H6168" i="8" s="1" a="1"/>
  <c r="H6168" i="8" s="1"/>
  <c r="J6167" i="8"/>
  <c r="K6167" i="8" s="1" a="1"/>
  <c r="K6167" i="8" s="1"/>
  <c r="G6167" i="8"/>
  <c r="H6167" i="8" s="1" a="1"/>
  <c r="H6167" i="8" s="1"/>
  <c r="K6166" i="8"/>
  <c r="J6166" i="8"/>
  <c r="K6166" i="8" s="1" a="1"/>
  <c r="G6166" i="8"/>
  <c r="H6166" i="8" s="1" a="1"/>
  <c r="H6166" i="8" s="1"/>
  <c r="J6165" i="8"/>
  <c r="K6165" i="8" s="1" a="1"/>
  <c r="K6165" i="8" s="1"/>
  <c r="G6165" i="8"/>
  <c r="H6165" i="8" s="1" a="1"/>
  <c r="H6165" i="8" s="1"/>
  <c r="J6164" i="8"/>
  <c r="K6164" i="8" s="1" a="1"/>
  <c r="K6164" i="8" s="1"/>
  <c r="G6164" i="8"/>
  <c r="H6164" i="8" s="1" a="1"/>
  <c r="H6164" i="8" s="1"/>
  <c r="J6163" i="8"/>
  <c r="K6163" i="8" s="1" a="1"/>
  <c r="K6163" i="8" s="1"/>
  <c r="G6163" i="8"/>
  <c r="H6163" i="8" s="1" a="1"/>
  <c r="H6163" i="8" s="1"/>
  <c r="J6162" i="8"/>
  <c r="K6162" i="8" s="1" a="1"/>
  <c r="K6162" i="8" s="1"/>
  <c r="G6162" i="8"/>
  <c r="H6162" i="8" s="1" a="1"/>
  <c r="H6162" i="8" s="1"/>
  <c r="J6161" i="8"/>
  <c r="K6161" i="8" s="1" a="1"/>
  <c r="K6161" i="8" s="1"/>
  <c r="G6161" i="8"/>
  <c r="H6161" i="8" s="1" a="1"/>
  <c r="H6161" i="8" s="1"/>
  <c r="J6160" i="8"/>
  <c r="K6160" i="8" s="1" a="1"/>
  <c r="K6160" i="8" s="1"/>
  <c r="G6160" i="8"/>
  <c r="H6160" i="8" s="1" a="1"/>
  <c r="H6160" i="8" s="1"/>
  <c r="J6159" i="8"/>
  <c r="K6159" i="8" s="1" a="1"/>
  <c r="K6159" i="8" s="1"/>
  <c r="G6159" i="8"/>
  <c r="H6159" i="8" s="1" a="1"/>
  <c r="H6159" i="8" s="1"/>
  <c r="K6158" i="8"/>
  <c r="J6158" i="8"/>
  <c r="K6158" i="8" s="1" a="1"/>
  <c r="G6158" i="8"/>
  <c r="H6158" i="8" s="1" a="1"/>
  <c r="H6158" i="8" s="1"/>
  <c r="J6157" i="8"/>
  <c r="K6157" i="8" s="1" a="1"/>
  <c r="K6157" i="8" s="1"/>
  <c r="G6157" i="8"/>
  <c r="H6157" i="8" s="1" a="1"/>
  <c r="H6157" i="8" s="1"/>
  <c r="J6156" i="8"/>
  <c r="K6156" i="8" s="1" a="1"/>
  <c r="K6156" i="8" s="1"/>
  <c r="G6156" i="8"/>
  <c r="H6156" i="8" s="1" a="1"/>
  <c r="H6156" i="8" s="1"/>
  <c r="J6155" i="8"/>
  <c r="K6155" i="8" s="1" a="1"/>
  <c r="K6155" i="8" s="1"/>
  <c r="G6155" i="8"/>
  <c r="H6155" i="8" s="1" a="1"/>
  <c r="H6155" i="8" s="1"/>
  <c r="J6154" i="8"/>
  <c r="K6154" i="8" s="1" a="1"/>
  <c r="K6154" i="8" s="1"/>
  <c r="G6154" i="8"/>
  <c r="H6154" i="8" s="1" a="1"/>
  <c r="H6154" i="8" s="1"/>
  <c r="J6153" i="8"/>
  <c r="K6153" i="8" s="1" a="1"/>
  <c r="K6153" i="8" s="1"/>
  <c r="G6153" i="8"/>
  <c r="H6153" i="8" s="1" a="1"/>
  <c r="H6153" i="8" s="1"/>
  <c r="K6152" i="8"/>
  <c r="J6152" i="8"/>
  <c r="K6152" i="8" s="1" a="1"/>
  <c r="G6152" i="8"/>
  <c r="H6152" i="8" s="1" a="1"/>
  <c r="H6152" i="8" s="1"/>
  <c r="J6151" i="8"/>
  <c r="K6151" i="8" s="1" a="1"/>
  <c r="K6151" i="8" s="1"/>
  <c r="G6151" i="8"/>
  <c r="H6151" i="8" s="1" a="1"/>
  <c r="H6151" i="8" s="1"/>
  <c r="J6150" i="8"/>
  <c r="K6150" i="8" s="1" a="1"/>
  <c r="K6150" i="8" s="1"/>
  <c r="H6150" i="8"/>
  <c r="G6150" i="8"/>
  <c r="H6150" i="8" s="1" a="1"/>
  <c r="J6149" i="8"/>
  <c r="K6149" i="8" s="1" a="1"/>
  <c r="K6149" i="8" s="1"/>
  <c r="G6149" i="8"/>
  <c r="H6149" i="8" s="1" a="1"/>
  <c r="H6149" i="8" s="1"/>
  <c r="J6148" i="8"/>
  <c r="K6148" i="8" s="1" a="1"/>
  <c r="K6148" i="8" s="1"/>
  <c r="G6148" i="8"/>
  <c r="H6148" i="8" s="1" a="1"/>
  <c r="H6148" i="8" s="1"/>
  <c r="J6147" i="8"/>
  <c r="K6147" i="8" s="1" a="1"/>
  <c r="K6147" i="8" s="1"/>
  <c r="G6147" i="8"/>
  <c r="H6147" i="8" s="1" a="1"/>
  <c r="H6147" i="8" s="1"/>
  <c r="J6146" i="8"/>
  <c r="K6146" i="8" s="1" a="1"/>
  <c r="K6146" i="8" s="1"/>
  <c r="G6146" i="8"/>
  <c r="H6146" i="8" s="1" a="1"/>
  <c r="H6146" i="8" s="1"/>
  <c r="J6145" i="8"/>
  <c r="K6145" i="8" s="1" a="1"/>
  <c r="K6145" i="8" s="1"/>
  <c r="G6145" i="8"/>
  <c r="H6145" i="8" s="1" a="1"/>
  <c r="H6145" i="8" s="1"/>
  <c r="J6144" i="8"/>
  <c r="K6144" i="8" s="1" a="1"/>
  <c r="K6144" i="8" s="1"/>
  <c r="G6144" i="8"/>
  <c r="H6144" i="8" s="1" a="1"/>
  <c r="H6144" i="8" s="1"/>
  <c r="J6143" i="8"/>
  <c r="K6143" i="8" s="1" a="1"/>
  <c r="K6143" i="8" s="1"/>
  <c r="G6143" i="8"/>
  <c r="H6143" i="8" s="1" a="1"/>
  <c r="H6143" i="8" s="1"/>
  <c r="K6142" i="8"/>
  <c r="J6142" i="8"/>
  <c r="K6142" i="8" s="1" a="1"/>
  <c r="G6142" i="8"/>
  <c r="H6142" i="8" s="1" a="1"/>
  <c r="H6142" i="8" s="1"/>
  <c r="J6141" i="8"/>
  <c r="K6141" i="8" s="1" a="1"/>
  <c r="K6141" i="8" s="1"/>
  <c r="G6141" i="8"/>
  <c r="H6141" i="8" s="1" a="1"/>
  <c r="H6141" i="8" s="1"/>
  <c r="J6140" i="8"/>
  <c r="K6140" i="8" s="1" a="1"/>
  <c r="K6140" i="8" s="1"/>
  <c r="G6140" i="8"/>
  <c r="H6140" i="8" s="1" a="1"/>
  <c r="H6140" i="8" s="1"/>
  <c r="J6139" i="8"/>
  <c r="K6139" i="8" s="1" a="1"/>
  <c r="K6139" i="8" s="1"/>
  <c r="G6139" i="8"/>
  <c r="H6139" i="8" s="1" a="1"/>
  <c r="H6139" i="8" s="1"/>
  <c r="J6138" i="8"/>
  <c r="K6138" i="8" s="1" a="1"/>
  <c r="K6138" i="8" s="1"/>
  <c r="G6138" i="8"/>
  <c r="H6138" i="8" s="1" a="1"/>
  <c r="H6138" i="8" s="1"/>
  <c r="J6137" i="8"/>
  <c r="K6137" i="8" s="1" a="1"/>
  <c r="K6137" i="8" s="1"/>
  <c r="G6137" i="8"/>
  <c r="H6137" i="8" s="1" a="1"/>
  <c r="H6137" i="8" s="1"/>
  <c r="J6136" i="8"/>
  <c r="K6136" i="8" s="1" a="1"/>
  <c r="K6136" i="8" s="1"/>
  <c r="G6136" i="8"/>
  <c r="H6136" i="8" s="1" a="1"/>
  <c r="H6136" i="8" s="1"/>
  <c r="J6135" i="8"/>
  <c r="K6135" i="8" s="1" a="1"/>
  <c r="K6135" i="8" s="1"/>
  <c r="G6135" i="8"/>
  <c r="H6135" i="8" s="1" a="1"/>
  <c r="H6135" i="8" s="1"/>
  <c r="K6134" i="8"/>
  <c r="J6134" i="8"/>
  <c r="K6134" i="8" s="1" a="1"/>
  <c r="H6134" i="8"/>
  <c r="G6134" i="8"/>
  <c r="H6134" i="8" s="1" a="1"/>
  <c r="J6133" i="8"/>
  <c r="K6133" i="8" s="1" a="1"/>
  <c r="K6133" i="8" s="1"/>
  <c r="G6133" i="8"/>
  <c r="H6133" i="8" s="1" a="1"/>
  <c r="H6133" i="8" s="1"/>
  <c r="J6132" i="8"/>
  <c r="K6132" i="8" s="1" a="1"/>
  <c r="K6132" i="8" s="1"/>
  <c r="G6132" i="8"/>
  <c r="H6132" i="8" s="1" a="1"/>
  <c r="H6132" i="8" s="1"/>
  <c r="J6131" i="8"/>
  <c r="K6131" i="8" s="1" a="1"/>
  <c r="K6131" i="8" s="1"/>
  <c r="G6131" i="8"/>
  <c r="H6131" i="8" s="1" a="1"/>
  <c r="H6131" i="8" s="1"/>
  <c r="J6130" i="8"/>
  <c r="K6130" i="8" s="1" a="1"/>
  <c r="K6130" i="8" s="1"/>
  <c r="G6130" i="8"/>
  <c r="H6130" i="8" s="1" a="1"/>
  <c r="H6130" i="8" s="1"/>
  <c r="J6129" i="8"/>
  <c r="K6129" i="8" s="1" a="1"/>
  <c r="K6129" i="8" s="1"/>
  <c r="G6129" i="8"/>
  <c r="H6129" i="8" s="1" a="1"/>
  <c r="H6129" i="8" s="1"/>
  <c r="K6128" i="8"/>
  <c r="J6128" i="8"/>
  <c r="K6128" i="8" s="1" a="1"/>
  <c r="G6128" i="8"/>
  <c r="H6128" i="8" s="1" a="1"/>
  <c r="H6128" i="8" s="1"/>
  <c r="J6127" i="8"/>
  <c r="K6127" i="8" s="1" a="1"/>
  <c r="K6127" i="8" s="1"/>
  <c r="G6127" i="8"/>
  <c r="H6127" i="8" s="1" a="1"/>
  <c r="H6127" i="8" s="1"/>
  <c r="K6126" i="8"/>
  <c r="J6126" i="8"/>
  <c r="K6126" i="8" s="1" a="1"/>
  <c r="H6126" i="8"/>
  <c r="G6126" i="8"/>
  <c r="H6126" i="8" s="1" a="1"/>
  <c r="J6125" i="8"/>
  <c r="K6125" i="8" s="1" a="1"/>
  <c r="K6125" i="8" s="1"/>
  <c r="G6125" i="8"/>
  <c r="H6125" i="8" s="1" a="1"/>
  <c r="H6125" i="8" s="1"/>
  <c r="J6124" i="8"/>
  <c r="K6124" i="8" s="1" a="1"/>
  <c r="K6124" i="8" s="1"/>
  <c r="G6124" i="8"/>
  <c r="H6124" i="8" s="1" a="1"/>
  <c r="H6124" i="8" s="1"/>
  <c r="J6123" i="8"/>
  <c r="K6123" i="8" s="1" a="1"/>
  <c r="K6123" i="8" s="1"/>
  <c r="G6123" i="8"/>
  <c r="H6123" i="8" s="1" a="1"/>
  <c r="H6123" i="8" s="1"/>
  <c r="J6122" i="8"/>
  <c r="K6122" i="8" s="1" a="1"/>
  <c r="K6122" i="8" s="1"/>
  <c r="G6122" i="8"/>
  <c r="H6122" i="8" s="1" a="1"/>
  <c r="H6122" i="8" s="1"/>
  <c r="J6121" i="8"/>
  <c r="K6121" i="8" s="1" a="1"/>
  <c r="K6121" i="8" s="1"/>
  <c r="G6121" i="8"/>
  <c r="H6121" i="8" s="1" a="1"/>
  <c r="H6121" i="8" s="1"/>
  <c r="J6120" i="8"/>
  <c r="K6120" i="8" s="1" a="1"/>
  <c r="K6120" i="8" s="1"/>
  <c r="G6120" i="8"/>
  <c r="H6120" i="8" s="1" a="1"/>
  <c r="H6120" i="8" s="1"/>
  <c r="J6119" i="8"/>
  <c r="K6119" i="8" s="1" a="1"/>
  <c r="K6119" i="8" s="1"/>
  <c r="G6119" i="8"/>
  <c r="H6119" i="8" s="1" a="1"/>
  <c r="H6119" i="8" s="1"/>
  <c r="J6118" i="8"/>
  <c r="K6118" i="8" s="1" a="1"/>
  <c r="K6118" i="8" s="1"/>
  <c r="H6118" i="8"/>
  <c r="G6118" i="8"/>
  <c r="H6118" i="8" s="1" a="1"/>
  <c r="J6117" i="8"/>
  <c r="K6117" i="8" s="1" a="1"/>
  <c r="K6117" i="8" s="1"/>
  <c r="H6117" i="8" a="1"/>
  <c r="H6117" i="8" s="1"/>
  <c r="G6117" i="8"/>
  <c r="K6116" i="8" a="1"/>
  <c r="K6116" i="8"/>
  <c r="J6116" i="8"/>
  <c r="H6116" i="8" a="1"/>
  <c r="H6116" i="8" s="1"/>
  <c r="G6116" i="8"/>
  <c r="J6115" i="8"/>
  <c r="K6115" i="8" s="1" a="1"/>
  <c r="K6115" i="8" s="1"/>
  <c r="G6115" i="8"/>
  <c r="H6115" i="8" s="1" a="1"/>
  <c r="H6115" i="8" s="1"/>
  <c r="J6114" i="8"/>
  <c r="K6114" i="8" s="1" a="1"/>
  <c r="K6114" i="8" s="1"/>
  <c r="G6114" i="8"/>
  <c r="H6114" i="8" s="1" a="1"/>
  <c r="H6114" i="8" s="1"/>
  <c r="K6113" i="8" a="1"/>
  <c r="K6113" i="8" s="1"/>
  <c r="J6113" i="8"/>
  <c r="G6113" i="8"/>
  <c r="H6113" i="8" s="1" a="1"/>
  <c r="H6113" i="8" s="1"/>
  <c r="J6112" i="8"/>
  <c r="K6112" i="8" s="1" a="1"/>
  <c r="K6112" i="8" s="1"/>
  <c r="G6112" i="8"/>
  <c r="H6112" i="8" s="1" a="1"/>
  <c r="H6112" i="8" s="1"/>
  <c r="J6111" i="8"/>
  <c r="K6111" i="8" s="1" a="1"/>
  <c r="K6111" i="8" s="1"/>
  <c r="H6111" i="8" a="1"/>
  <c r="H6111" i="8" s="1"/>
  <c r="G6111" i="8"/>
  <c r="K6110" i="8" a="1"/>
  <c r="K6110" i="8" s="1"/>
  <c r="J6110" i="8"/>
  <c r="G6110" i="8"/>
  <c r="H6110" i="8" s="1" a="1"/>
  <c r="H6110" i="8" s="1"/>
  <c r="J6109" i="8"/>
  <c r="K6109" i="8" s="1" a="1"/>
  <c r="K6109" i="8" s="1"/>
  <c r="G6109" i="8"/>
  <c r="H6109" i="8" s="1" a="1"/>
  <c r="H6109" i="8" s="1"/>
  <c r="J6108" i="8"/>
  <c r="K6108" i="8" s="1" a="1"/>
  <c r="K6108" i="8" s="1"/>
  <c r="H6108" i="8" a="1"/>
  <c r="H6108" i="8" s="1"/>
  <c r="G6108" i="8"/>
  <c r="K6107" i="8" a="1"/>
  <c r="K6107" i="8" s="1"/>
  <c r="J6107" i="8"/>
  <c r="H6107" i="8" a="1"/>
  <c r="H6107" i="8" s="1"/>
  <c r="G6107" i="8"/>
  <c r="K6106" i="8"/>
  <c r="J6106" i="8"/>
  <c r="K6106" i="8" s="1" a="1"/>
  <c r="H6106" i="8"/>
  <c r="G6106" i="8"/>
  <c r="H6106" i="8" s="1" a="1"/>
  <c r="J6105" i="8"/>
  <c r="K6105" i="8" s="1" a="1"/>
  <c r="K6105" i="8" s="1"/>
  <c r="G6105" i="8"/>
  <c r="H6105" i="8" s="1" a="1"/>
  <c r="H6105" i="8" s="1"/>
  <c r="K6104" i="8" a="1"/>
  <c r="K6104" i="8" s="1"/>
  <c r="J6104" i="8"/>
  <c r="G6104" i="8"/>
  <c r="H6104" i="8" s="1" a="1"/>
  <c r="H6104" i="8" s="1"/>
  <c r="K6103" i="8" a="1"/>
  <c r="K6103" i="8" s="1"/>
  <c r="J6103" i="8"/>
  <c r="G6103" i="8"/>
  <c r="H6103" i="8" s="1" a="1"/>
  <c r="H6103" i="8" s="1"/>
  <c r="K6102" i="8" a="1"/>
  <c r="K6102" i="8"/>
  <c r="J6102" i="8"/>
  <c r="H6102" i="8" a="1"/>
  <c r="H6102" i="8"/>
  <c r="G6102" i="8"/>
  <c r="J6101" i="8"/>
  <c r="K6101" i="8" s="1" a="1"/>
  <c r="K6101" i="8" s="1"/>
  <c r="G6101" i="8"/>
  <c r="H6101" i="8" s="1" a="1"/>
  <c r="H6101" i="8" s="1"/>
  <c r="K6100" i="8"/>
  <c r="J6100" i="8"/>
  <c r="K6100" i="8" s="1" a="1"/>
  <c r="H6100" i="8"/>
  <c r="G6100" i="8"/>
  <c r="H6100" i="8" s="1" a="1"/>
  <c r="J6099" i="8"/>
  <c r="K6099" i="8" s="1" a="1"/>
  <c r="K6099" i="8" s="1"/>
  <c r="H6099" i="8" a="1"/>
  <c r="H6099" i="8" s="1"/>
  <c r="G6099" i="8"/>
  <c r="J6098" i="8"/>
  <c r="K6098" i="8" s="1" a="1"/>
  <c r="K6098" i="8" s="1"/>
  <c r="G6098" i="8"/>
  <c r="H6098" i="8" s="1" a="1"/>
  <c r="H6098" i="8" s="1"/>
  <c r="K6097" i="8" a="1"/>
  <c r="K6097" i="8" s="1"/>
  <c r="J6097" i="8"/>
  <c r="H6097" i="8" a="1"/>
  <c r="H6097" i="8" s="1"/>
  <c r="G6097" i="8"/>
  <c r="J6096" i="8"/>
  <c r="K6096" i="8" s="1" a="1"/>
  <c r="K6096" i="8" s="1"/>
  <c r="H6096" i="8" a="1"/>
  <c r="H6096" i="8" s="1"/>
  <c r="G6096" i="8"/>
  <c r="J6095" i="8"/>
  <c r="K6095" i="8" s="1" a="1"/>
  <c r="K6095" i="8" s="1"/>
  <c r="G6095" i="8"/>
  <c r="H6095" i="8" s="1" a="1"/>
  <c r="H6095" i="8" s="1"/>
  <c r="J6094" i="8"/>
  <c r="K6094" i="8" s="1" a="1"/>
  <c r="K6094" i="8" s="1"/>
  <c r="H6094" i="8"/>
  <c r="G6094" i="8"/>
  <c r="H6094" i="8" s="1" a="1"/>
  <c r="J6093" i="8"/>
  <c r="K6093" i="8" s="1" a="1"/>
  <c r="K6093" i="8" s="1"/>
  <c r="G6093" i="8"/>
  <c r="H6093" i="8" s="1" a="1"/>
  <c r="H6093" i="8" s="1"/>
  <c r="K6092" i="8" a="1"/>
  <c r="K6092" i="8" s="1"/>
  <c r="J6092" i="8"/>
  <c r="G6092" i="8"/>
  <c r="H6092" i="8" s="1" a="1"/>
  <c r="H6092" i="8" s="1"/>
  <c r="K6091" i="8" a="1"/>
  <c r="K6091" i="8" s="1"/>
  <c r="J6091" i="8"/>
  <c r="H6091" i="8" a="1"/>
  <c r="H6091" i="8"/>
  <c r="G6091" i="8"/>
  <c r="K6090" i="8" a="1"/>
  <c r="K6090" i="8"/>
  <c r="J6090" i="8"/>
  <c r="G6090" i="8"/>
  <c r="H6090" i="8" s="1" a="1"/>
  <c r="H6090" i="8" s="1"/>
  <c r="K6089" i="8" a="1"/>
  <c r="K6089" i="8" s="1"/>
  <c r="J6089" i="8"/>
  <c r="G6089" i="8"/>
  <c r="H6089" i="8" s="1" a="1"/>
  <c r="H6089" i="8" s="1"/>
  <c r="K6088" i="8"/>
  <c r="J6088" i="8"/>
  <c r="K6088" i="8" s="1" a="1"/>
  <c r="G6088" i="8"/>
  <c r="H6088" i="8" s="1" a="1"/>
  <c r="H6088" i="8" s="1"/>
  <c r="J6087" i="8"/>
  <c r="K6087" i="8" s="1" a="1"/>
  <c r="K6087" i="8" s="1"/>
  <c r="G6087" i="8"/>
  <c r="H6087" i="8" s="1" a="1"/>
  <c r="H6087" i="8" s="1"/>
  <c r="J6086" i="8"/>
  <c r="K6086" i="8" s="1" a="1"/>
  <c r="K6086" i="8" s="1"/>
  <c r="H6086" i="8" a="1"/>
  <c r="H6086" i="8" s="1"/>
  <c r="G6086" i="8"/>
  <c r="K6085" i="8" a="1"/>
  <c r="K6085" i="8" s="1"/>
  <c r="J6085" i="8"/>
  <c r="H6085" i="8" a="1"/>
  <c r="H6085" i="8" s="1"/>
  <c r="G6085" i="8"/>
  <c r="K6084" i="8" a="1"/>
  <c r="K6084" i="8" s="1"/>
  <c r="J6084" i="8"/>
  <c r="H6084" i="8" a="1"/>
  <c r="H6084" i="8"/>
  <c r="G6084" i="8"/>
  <c r="J6083" i="8"/>
  <c r="K6083" i="8" s="1" a="1"/>
  <c r="K6083" i="8" s="1"/>
  <c r="G6083" i="8"/>
  <c r="H6083" i="8" s="1" a="1"/>
  <c r="H6083" i="8" s="1"/>
  <c r="J6082" i="8"/>
  <c r="K6082" i="8" s="1" a="1"/>
  <c r="K6082" i="8" s="1"/>
  <c r="H6082" i="8"/>
  <c r="G6082" i="8"/>
  <c r="H6082" i="8" s="1" a="1"/>
  <c r="J6081" i="8"/>
  <c r="K6081" i="8" s="1" a="1"/>
  <c r="K6081" i="8" s="1"/>
  <c r="G6081" i="8"/>
  <c r="H6081" i="8" s="1" a="1"/>
  <c r="H6081" i="8" s="1"/>
  <c r="J6080" i="8"/>
  <c r="K6080" i="8" s="1" a="1"/>
  <c r="K6080" i="8" s="1"/>
  <c r="H6080" i="8" a="1"/>
  <c r="H6080" i="8" s="1"/>
  <c r="G6080" i="8"/>
  <c r="K6079" i="8" a="1"/>
  <c r="K6079" i="8" s="1"/>
  <c r="J6079" i="8"/>
  <c r="G6079" i="8"/>
  <c r="H6079" i="8" s="1" a="1"/>
  <c r="H6079" i="8" s="1"/>
  <c r="K6078" i="8" a="1"/>
  <c r="K6078" i="8"/>
  <c r="J6078" i="8"/>
  <c r="H6078" i="8" a="1"/>
  <c r="H6078" i="8"/>
  <c r="G6078" i="8"/>
  <c r="K6077" i="8" a="1"/>
  <c r="K6077" i="8" s="1"/>
  <c r="J6077" i="8"/>
  <c r="G6077" i="8"/>
  <c r="H6077" i="8" s="1" a="1"/>
  <c r="H6077" i="8" s="1"/>
  <c r="J6076" i="8"/>
  <c r="K6076" i="8" s="1" a="1"/>
  <c r="K6076" i="8" s="1"/>
  <c r="G6076" i="8"/>
  <c r="H6076" i="8" s="1" a="1"/>
  <c r="H6076" i="8" s="1"/>
  <c r="J6075" i="8"/>
  <c r="K6075" i="8" s="1" a="1"/>
  <c r="K6075" i="8" s="1"/>
  <c r="H6075" i="8" a="1"/>
  <c r="H6075" i="8" s="1"/>
  <c r="G6075" i="8"/>
  <c r="J6074" i="8"/>
  <c r="K6074" i="8" s="1" a="1"/>
  <c r="K6074" i="8" s="1"/>
  <c r="G6074" i="8"/>
  <c r="H6074" i="8" s="1" a="1"/>
  <c r="H6074" i="8" s="1"/>
  <c r="K6073" i="8" a="1"/>
  <c r="K6073" i="8" s="1"/>
  <c r="J6073" i="8"/>
  <c r="H6073" i="8" a="1"/>
  <c r="H6073" i="8"/>
  <c r="G6073" i="8"/>
  <c r="J6072" i="8"/>
  <c r="K6072" i="8" s="1" a="1"/>
  <c r="K6072" i="8" s="1"/>
  <c r="H6072" i="8" a="1"/>
  <c r="H6072" i="8" s="1"/>
  <c r="G6072" i="8"/>
  <c r="J6071" i="8"/>
  <c r="K6071" i="8" s="1" a="1"/>
  <c r="K6071" i="8" s="1"/>
  <c r="H6071" i="8"/>
  <c r="G6071" i="8"/>
  <c r="H6071" i="8" s="1" a="1"/>
  <c r="J6070" i="8"/>
  <c r="K6070" i="8" s="1" a="1"/>
  <c r="K6070" i="8" s="1"/>
  <c r="G6070" i="8"/>
  <c r="H6070" i="8" s="1" a="1"/>
  <c r="H6070" i="8" s="1"/>
  <c r="J6069" i="8"/>
  <c r="K6069" i="8" s="1" a="1"/>
  <c r="K6069" i="8" s="1"/>
  <c r="G6069" i="8"/>
  <c r="H6069" i="8" s="1" a="1"/>
  <c r="H6069" i="8" s="1"/>
  <c r="K6068" i="8" a="1"/>
  <c r="K6068" i="8" s="1"/>
  <c r="J6068" i="8"/>
  <c r="G6068" i="8"/>
  <c r="H6068" i="8" s="1" a="1"/>
  <c r="H6068" i="8" s="1"/>
  <c r="K6067" i="8" a="1"/>
  <c r="K6067" i="8" s="1"/>
  <c r="J6067" i="8"/>
  <c r="H6067" i="8" a="1"/>
  <c r="H6067" i="8"/>
  <c r="G6067" i="8"/>
  <c r="K6066" i="8" a="1"/>
  <c r="K6066" i="8" s="1"/>
  <c r="J6066" i="8"/>
  <c r="G6066" i="8"/>
  <c r="H6066" i="8" s="1" a="1"/>
  <c r="H6066" i="8" s="1"/>
  <c r="J6065" i="8"/>
  <c r="K6065" i="8" s="1" a="1"/>
  <c r="K6065" i="8" s="1"/>
  <c r="H6065" i="8"/>
  <c r="G6065" i="8"/>
  <c r="H6065" i="8" s="1" a="1"/>
  <c r="J6064" i="8"/>
  <c r="K6064" i="8" s="1" a="1"/>
  <c r="K6064" i="8" s="1"/>
  <c r="G6064" i="8"/>
  <c r="H6064" i="8" s="1" a="1"/>
  <c r="H6064" i="8" s="1"/>
  <c r="J6063" i="8"/>
  <c r="K6063" i="8" s="1" a="1"/>
  <c r="K6063" i="8" s="1"/>
  <c r="H6063" i="8" a="1"/>
  <c r="H6063" i="8" s="1"/>
  <c r="G6063" i="8"/>
  <c r="J6062" i="8"/>
  <c r="K6062" i="8" s="1" a="1"/>
  <c r="K6062" i="8" s="1"/>
  <c r="H6062" i="8" a="1"/>
  <c r="H6062" i="8" s="1"/>
  <c r="G6062" i="8"/>
  <c r="K6061" i="8" a="1"/>
  <c r="K6061" i="8" s="1"/>
  <c r="J6061" i="8"/>
  <c r="H6061" i="8" a="1"/>
  <c r="H6061" i="8"/>
  <c r="G6061" i="8"/>
  <c r="K6060" i="8" a="1"/>
  <c r="K6060" i="8" s="1"/>
  <c r="J6060" i="8"/>
  <c r="H6060" i="8" a="1"/>
  <c r="H6060" i="8"/>
  <c r="G6060" i="8"/>
  <c r="J6059" i="8"/>
  <c r="K6059" i="8" s="1" a="1"/>
  <c r="K6059" i="8" s="1"/>
  <c r="G6059" i="8"/>
  <c r="H6059" i="8" s="1" a="1"/>
  <c r="H6059" i="8" s="1"/>
  <c r="J6058" i="8"/>
  <c r="K6058" i="8" s="1" a="1"/>
  <c r="K6058" i="8" s="1"/>
  <c r="G6058" i="8"/>
  <c r="H6058" i="8" s="1" a="1"/>
  <c r="H6058" i="8" s="1"/>
  <c r="J6057" i="8"/>
  <c r="K6057" i="8" s="1" a="1"/>
  <c r="K6057" i="8" s="1"/>
  <c r="H6057" i="8" a="1"/>
  <c r="H6057" i="8" s="1"/>
  <c r="G6057" i="8"/>
  <c r="K6056" i="8" a="1"/>
  <c r="K6056" i="8" s="1"/>
  <c r="J6056" i="8"/>
  <c r="H6056" i="8" a="1"/>
  <c r="H6056" i="8" s="1"/>
  <c r="G6056" i="8"/>
  <c r="K6055" i="8" a="1"/>
  <c r="K6055" i="8" s="1"/>
  <c r="J6055" i="8"/>
  <c r="H6055" i="8"/>
  <c r="G6055" i="8"/>
  <c r="H6055" i="8" s="1" a="1"/>
  <c r="K6054" i="8" a="1"/>
  <c r="K6054" i="8" s="1"/>
  <c r="J6054" i="8"/>
  <c r="H6054" i="8" a="1"/>
  <c r="H6054" i="8"/>
  <c r="G6054" i="8"/>
  <c r="K6053" i="8" a="1"/>
  <c r="K6053" i="8" s="1"/>
  <c r="J6053" i="8"/>
  <c r="G6053" i="8"/>
  <c r="H6053" i="8" s="1" a="1"/>
  <c r="H6053" i="8" s="1"/>
  <c r="J6052" i="8"/>
  <c r="K6052" i="8" s="1" a="1"/>
  <c r="K6052" i="8" s="1"/>
  <c r="H6052" i="8"/>
  <c r="G6052" i="8"/>
  <c r="H6052" i="8" s="1" a="1"/>
  <c r="J6051" i="8"/>
  <c r="K6051" i="8" s="1" a="1"/>
  <c r="K6051" i="8" s="1"/>
  <c r="H6051" i="8" a="1"/>
  <c r="H6051" i="8" s="1"/>
  <c r="G6051" i="8"/>
  <c r="K6050" i="8" a="1"/>
  <c r="K6050" i="8" s="1"/>
  <c r="J6050" i="8"/>
  <c r="H6050" i="8" a="1"/>
  <c r="H6050" i="8" s="1"/>
  <c r="G6050" i="8"/>
  <c r="K6049" i="8" a="1"/>
  <c r="K6049" i="8" s="1"/>
  <c r="J6049" i="8"/>
  <c r="H6049" i="8" a="1"/>
  <c r="H6049" i="8"/>
  <c r="G6049" i="8"/>
  <c r="K6048" i="8"/>
  <c r="J6048" i="8"/>
  <c r="K6048" i="8" s="1" a="1"/>
  <c r="H6048" i="8" a="1"/>
  <c r="H6048" i="8"/>
  <c r="G6048" i="8"/>
  <c r="K6047" i="8" a="1"/>
  <c r="K6047" i="8" s="1"/>
  <c r="J6047" i="8"/>
  <c r="G6047" i="8"/>
  <c r="H6047" i="8" s="1" a="1"/>
  <c r="H6047" i="8" s="1"/>
  <c r="J6046" i="8"/>
  <c r="K6046" i="8" s="1" a="1"/>
  <c r="K6046" i="8" s="1"/>
  <c r="G6046" i="8"/>
  <c r="H6046" i="8" s="1" a="1"/>
  <c r="H6046" i="8" s="1"/>
  <c r="J6045" i="8"/>
  <c r="K6045" i="8" s="1" a="1"/>
  <c r="K6045" i="8" s="1"/>
  <c r="H6045" i="8" a="1"/>
  <c r="H6045" i="8" s="1"/>
  <c r="G6045" i="8"/>
  <c r="K6044" i="8" a="1"/>
  <c r="K6044" i="8" s="1"/>
  <c r="J6044" i="8"/>
  <c r="H6044" i="8" a="1"/>
  <c r="H6044" i="8" s="1"/>
  <c r="G6044" i="8"/>
  <c r="K6043" i="8" a="1"/>
  <c r="K6043" i="8" s="1"/>
  <c r="J6043" i="8"/>
  <c r="H6043" i="8" a="1"/>
  <c r="H6043" i="8"/>
  <c r="G6043" i="8"/>
  <c r="K6042" i="8" a="1"/>
  <c r="K6042" i="8"/>
  <c r="J6042" i="8"/>
  <c r="H6042" i="8"/>
  <c r="G6042" i="8"/>
  <c r="H6042" i="8" s="1" a="1"/>
  <c r="K6041" i="8" a="1"/>
  <c r="K6041" i="8" s="1"/>
  <c r="J6041" i="8"/>
  <c r="G6041" i="8"/>
  <c r="H6041" i="8" s="1" a="1"/>
  <c r="H6041" i="8" s="1"/>
  <c r="J6040" i="8"/>
  <c r="K6040" i="8" s="1" a="1"/>
  <c r="K6040" i="8" s="1"/>
  <c r="G6040" i="8"/>
  <c r="H6040" i="8" s="1" a="1"/>
  <c r="H6040" i="8" s="1"/>
  <c r="J6039" i="8"/>
  <c r="K6039" i="8" s="1" a="1"/>
  <c r="K6039" i="8" s="1"/>
  <c r="H6039" i="8" a="1"/>
  <c r="H6039" i="8" s="1"/>
  <c r="G6039" i="8"/>
  <c r="K6038" i="8" a="1"/>
  <c r="K6038" i="8" s="1"/>
  <c r="J6038" i="8"/>
  <c r="H6038" i="8" a="1"/>
  <c r="H6038" i="8" s="1"/>
  <c r="G6038" i="8"/>
  <c r="K6037" i="8" a="1"/>
  <c r="K6037" i="8" s="1"/>
  <c r="J6037" i="8"/>
  <c r="H6037" i="8" a="1"/>
  <c r="H6037" i="8"/>
  <c r="G6037" i="8"/>
  <c r="K6036" i="8" a="1"/>
  <c r="K6036" i="8" s="1"/>
  <c r="J6036" i="8"/>
  <c r="H6036" i="8" a="1"/>
  <c r="H6036" i="8" s="1"/>
  <c r="G6036" i="8"/>
  <c r="J6035" i="8"/>
  <c r="K6035" i="8" s="1" a="1"/>
  <c r="K6035" i="8" s="1"/>
  <c r="G6035" i="8"/>
  <c r="H6035" i="8" s="1" a="1"/>
  <c r="H6035" i="8" s="1"/>
  <c r="J6034" i="8"/>
  <c r="K6034" i="8" s="1" a="1"/>
  <c r="K6034" i="8" s="1"/>
  <c r="G6034" i="8"/>
  <c r="H6034" i="8" s="1" a="1"/>
  <c r="H6034" i="8" s="1"/>
  <c r="J6033" i="8"/>
  <c r="K6033" i="8" s="1" a="1"/>
  <c r="K6033" i="8" s="1"/>
  <c r="G6033" i="8"/>
  <c r="H6033" i="8" s="1" a="1"/>
  <c r="H6033" i="8" s="1"/>
  <c r="J6032" i="8"/>
  <c r="K6032" i="8" s="1" a="1"/>
  <c r="K6032" i="8" s="1"/>
  <c r="H6032" i="8" a="1"/>
  <c r="H6032" i="8" s="1"/>
  <c r="G6032" i="8"/>
  <c r="K6031" i="8" a="1"/>
  <c r="K6031" i="8" s="1"/>
  <c r="J6031" i="8"/>
  <c r="H6031" i="8"/>
  <c r="G6031" i="8"/>
  <c r="H6031" i="8" s="1" a="1"/>
  <c r="K6030" i="8" a="1"/>
  <c r="K6030" i="8" s="1"/>
  <c r="J6030" i="8"/>
  <c r="H6030" i="8" a="1"/>
  <c r="H6030" i="8" s="1"/>
  <c r="G6030" i="8"/>
  <c r="K6029" i="8" a="1"/>
  <c r="K6029" i="8" s="1"/>
  <c r="J6029" i="8"/>
  <c r="G6029" i="8"/>
  <c r="H6029" i="8" s="1" a="1"/>
  <c r="H6029" i="8" s="1"/>
  <c r="K6028" i="8" a="1"/>
  <c r="K6028" i="8" s="1"/>
  <c r="J6028" i="8"/>
  <c r="G6028" i="8"/>
  <c r="H6028" i="8" s="1" a="1"/>
  <c r="H6028" i="8" s="1"/>
  <c r="J6027" i="8"/>
  <c r="K6027" i="8" s="1" a="1"/>
  <c r="K6027" i="8" s="1"/>
  <c r="H6027" i="8" a="1"/>
  <c r="H6027" i="8" s="1"/>
  <c r="G6027" i="8"/>
  <c r="K6026" i="8" a="1"/>
  <c r="K6026" i="8" s="1"/>
  <c r="J6026" i="8"/>
  <c r="G6026" i="8"/>
  <c r="H6026" i="8" s="1" a="1"/>
  <c r="H6026" i="8" s="1"/>
  <c r="K6025" i="8" a="1"/>
  <c r="K6025" i="8" s="1"/>
  <c r="J6025" i="8"/>
  <c r="H6025" i="8" a="1"/>
  <c r="H6025" i="8" s="1"/>
  <c r="G6025" i="8"/>
  <c r="K6024" i="8"/>
  <c r="J6024" i="8"/>
  <c r="K6024" i="8" s="1" a="1"/>
  <c r="H6024" i="8" a="1"/>
  <c r="H6024" i="8" s="1"/>
  <c r="G6024" i="8"/>
  <c r="J6023" i="8"/>
  <c r="K6023" i="8" s="1" a="1"/>
  <c r="K6023" i="8" s="1"/>
  <c r="H6023" i="8"/>
  <c r="G6023" i="8"/>
  <c r="H6023" i="8" s="1" a="1"/>
  <c r="J6022" i="8"/>
  <c r="K6022" i="8" s="1" a="1"/>
  <c r="K6022" i="8" s="1"/>
  <c r="H6022" i="8" a="1"/>
  <c r="H6022" i="8" s="1"/>
  <c r="G6022" i="8"/>
  <c r="J6021" i="8"/>
  <c r="K6021" i="8" s="1" a="1"/>
  <c r="K6021" i="8" s="1"/>
  <c r="H6021" i="8" a="1"/>
  <c r="H6021" i="8" s="1"/>
  <c r="G6021" i="8"/>
  <c r="K6020" i="8" a="1"/>
  <c r="K6020" i="8" s="1"/>
  <c r="J6020" i="8"/>
  <c r="H6020" i="8"/>
  <c r="G6020" i="8"/>
  <c r="H6020" i="8" s="1" a="1"/>
  <c r="K6019" i="8" a="1"/>
  <c r="K6019" i="8" s="1"/>
  <c r="J6019" i="8"/>
  <c r="H6019" i="8" a="1"/>
  <c r="H6019" i="8"/>
  <c r="G6019" i="8"/>
  <c r="K6018" i="8" a="1"/>
  <c r="K6018" i="8" s="1"/>
  <c r="J6018" i="8"/>
  <c r="G6018" i="8"/>
  <c r="H6018" i="8" s="1" a="1"/>
  <c r="H6018" i="8" s="1"/>
  <c r="J6017" i="8"/>
  <c r="K6017" i="8" s="1" a="1"/>
  <c r="K6017" i="8" s="1"/>
  <c r="H6017" i="8"/>
  <c r="G6017" i="8"/>
  <c r="H6017" i="8" s="1" a="1"/>
  <c r="J6016" i="8"/>
  <c r="K6016" i="8" s="1" a="1"/>
  <c r="K6016" i="8" s="1"/>
  <c r="G6016" i="8"/>
  <c r="H6016" i="8" s="1" a="1"/>
  <c r="H6016" i="8" s="1"/>
  <c r="K6015" i="8" a="1"/>
  <c r="K6015" i="8" s="1"/>
  <c r="J6015" i="8"/>
  <c r="G6015" i="8"/>
  <c r="H6015" i="8" s="1" a="1"/>
  <c r="H6015" i="8" s="1"/>
  <c r="J6014" i="8"/>
  <c r="K6014" i="8" s="1" a="1"/>
  <c r="K6014" i="8" s="1"/>
  <c r="H6014" i="8" a="1"/>
  <c r="H6014" i="8" s="1"/>
  <c r="G6014" i="8"/>
  <c r="K6013" i="8" a="1"/>
  <c r="K6013" i="8" s="1"/>
  <c r="J6013" i="8"/>
  <c r="H6013" i="8" a="1"/>
  <c r="H6013" i="8" s="1"/>
  <c r="G6013" i="8"/>
  <c r="K6012" i="8" a="1"/>
  <c r="K6012" i="8" s="1"/>
  <c r="J6012" i="8"/>
  <c r="H6012" i="8" a="1"/>
  <c r="H6012" i="8" s="1"/>
  <c r="G6012" i="8"/>
  <c r="J6011" i="8"/>
  <c r="K6011" i="8" s="1" a="1"/>
  <c r="K6011" i="8" s="1"/>
  <c r="H6011" i="8" a="1"/>
  <c r="H6011" i="8" s="1"/>
  <c r="G6011" i="8"/>
  <c r="J6010" i="8"/>
  <c r="K6010" i="8" s="1" a="1"/>
  <c r="K6010" i="8" s="1"/>
  <c r="H6010" i="8"/>
  <c r="G6010" i="8"/>
  <c r="H6010" i="8" s="1" a="1"/>
  <c r="J6009" i="8"/>
  <c r="K6009" i="8" s="1" a="1"/>
  <c r="K6009" i="8" s="1"/>
  <c r="G6009" i="8"/>
  <c r="H6009" i="8" s="1" a="1"/>
  <c r="H6009" i="8" s="1"/>
  <c r="J6008" i="8"/>
  <c r="K6008" i="8" s="1" a="1"/>
  <c r="K6008" i="8" s="1"/>
  <c r="G6008" i="8"/>
  <c r="H6008" i="8" s="1" a="1"/>
  <c r="H6008" i="8" s="1"/>
  <c r="K6007" i="8" a="1"/>
  <c r="K6007" i="8" s="1"/>
  <c r="J6007" i="8"/>
  <c r="H6007" i="8"/>
  <c r="G6007" i="8"/>
  <c r="H6007" i="8" s="1" a="1"/>
  <c r="K6006" i="8" a="1"/>
  <c r="K6006" i="8" s="1"/>
  <c r="J6006" i="8"/>
  <c r="H6006" i="8" a="1"/>
  <c r="H6006" i="8"/>
  <c r="G6006" i="8"/>
  <c r="J6005" i="8"/>
  <c r="K6005" i="8" s="1" a="1"/>
  <c r="K6005" i="8" s="1"/>
  <c r="G6005" i="8"/>
  <c r="H6005" i="8" s="1" a="1"/>
  <c r="H6005" i="8" s="1"/>
  <c r="K6004" i="8" a="1"/>
  <c r="K6004" i="8" s="1"/>
  <c r="J6004" i="8"/>
  <c r="H6004" i="8"/>
  <c r="G6004" i="8"/>
  <c r="H6004" i="8" s="1" a="1"/>
  <c r="J6003" i="8"/>
  <c r="K6003" i="8" s="1" a="1"/>
  <c r="K6003" i="8" s="1"/>
  <c r="H6003" i="8" a="1"/>
  <c r="H6003" i="8" s="1"/>
  <c r="G6003" i="8"/>
  <c r="J6002" i="8"/>
  <c r="K6002" i="8" s="1" a="1"/>
  <c r="K6002" i="8" s="1"/>
  <c r="G6002" i="8"/>
  <c r="H6002" i="8" s="1" a="1"/>
  <c r="H6002" i="8" s="1"/>
  <c r="K6001" i="8" a="1"/>
  <c r="K6001" i="8" s="1"/>
  <c r="J6001" i="8"/>
  <c r="H6001" i="8" a="1"/>
  <c r="H6001" i="8" s="1"/>
  <c r="G6001" i="8"/>
  <c r="K6000" i="8" a="1"/>
  <c r="K6000" i="8" s="1"/>
  <c r="J6000" i="8"/>
  <c r="H6000" i="8" a="1"/>
  <c r="H6000" i="8"/>
  <c r="G6000" i="8"/>
  <c r="J5999" i="8"/>
  <c r="K5999" i="8" s="1" a="1"/>
  <c r="K5999" i="8" s="1"/>
  <c r="G5999" i="8"/>
  <c r="H5999" i="8" s="1" a="1"/>
  <c r="H5999" i="8" s="1"/>
  <c r="K5998" i="8" a="1"/>
  <c r="K5998" i="8" s="1"/>
  <c r="J5998" i="8"/>
  <c r="H5998" i="8" a="1"/>
  <c r="H5998" i="8"/>
  <c r="G5998" i="8"/>
  <c r="J5997" i="8"/>
  <c r="K5997" i="8" s="1" a="1"/>
  <c r="K5997" i="8" s="1"/>
  <c r="G5997" i="8"/>
  <c r="H5997" i="8" s="1" a="1"/>
  <c r="H5997" i="8" s="1"/>
  <c r="K5996" i="8" a="1"/>
  <c r="K5996" i="8" s="1"/>
  <c r="J5996" i="8"/>
  <c r="H5996" i="8" a="1"/>
  <c r="H5996" i="8" s="1"/>
  <c r="G5996" i="8"/>
  <c r="K5995" i="8" a="1"/>
  <c r="K5995" i="8" s="1"/>
  <c r="J5995" i="8"/>
  <c r="H5995" i="8" a="1"/>
  <c r="H5995" i="8"/>
  <c r="G5995" i="8"/>
  <c r="K5994" i="8" a="1"/>
  <c r="K5994" i="8"/>
  <c r="J5994" i="8"/>
  <c r="H5994" i="8" a="1"/>
  <c r="H5994" i="8" s="1"/>
  <c r="G5994" i="8"/>
  <c r="K5993" i="8" a="1"/>
  <c r="K5993" i="8" s="1"/>
  <c r="J5993" i="8"/>
  <c r="H5993" i="8"/>
  <c r="G5993" i="8"/>
  <c r="H5993" i="8" s="1" a="1"/>
  <c r="K5992" i="8"/>
  <c r="J5992" i="8"/>
  <c r="K5992" i="8" s="1" a="1"/>
  <c r="H5992" i="8" a="1"/>
  <c r="H5992" i="8"/>
  <c r="G5992" i="8"/>
  <c r="J5991" i="8"/>
  <c r="K5991" i="8" s="1" a="1"/>
  <c r="K5991" i="8" s="1"/>
  <c r="H5991" i="8" a="1"/>
  <c r="H5991" i="8" s="1"/>
  <c r="G5991" i="8"/>
  <c r="J5990" i="8"/>
  <c r="K5990" i="8" s="1" a="1"/>
  <c r="K5990" i="8" s="1"/>
  <c r="G5990" i="8"/>
  <c r="H5990" i="8" s="1" a="1"/>
  <c r="H5990" i="8" s="1"/>
  <c r="K5989" i="8" a="1"/>
  <c r="K5989" i="8" s="1"/>
  <c r="J5989" i="8"/>
  <c r="H5989" i="8" a="1"/>
  <c r="H5989" i="8"/>
  <c r="G5989" i="8"/>
  <c r="K5988" i="8" a="1"/>
  <c r="K5988" i="8"/>
  <c r="J5988" i="8"/>
  <c r="H5988" i="8" a="1"/>
  <c r="H5988" i="8" s="1"/>
  <c r="G5988" i="8"/>
  <c r="J5987" i="8"/>
  <c r="K5987" i="8" s="1" a="1"/>
  <c r="K5987" i="8" s="1"/>
  <c r="G5987" i="8"/>
  <c r="H5987" i="8" s="1" a="1"/>
  <c r="H5987" i="8" s="1"/>
  <c r="K5986" i="8"/>
  <c r="J5986" i="8"/>
  <c r="K5986" i="8" s="1" a="1"/>
  <c r="G5986" i="8"/>
  <c r="H5986" i="8" s="1" a="1"/>
  <c r="H5986" i="8" s="1"/>
  <c r="J5985" i="8"/>
  <c r="K5985" i="8" s="1" a="1"/>
  <c r="K5985" i="8" s="1"/>
  <c r="H5985" i="8" a="1"/>
  <c r="H5985" i="8" s="1"/>
  <c r="G5985" i="8"/>
  <c r="K5984" i="8" a="1"/>
  <c r="K5984" i="8" s="1"/>
  <c r="J5984" i="8"/>
  <c r="H5984" i="8" a="1"/>
  <c r="H5984" i="8"/>
  <c r="G5984" i="8"/>
  <c r="K5983" i="8" a="1"/>
  <c r="K5983" i="8" s="1"/>
  <c r="J5983" i="8"/>
  <c r="H5983" i="8" a="1"/>
  <c r="H5983" i="8" s="1"/>
  <c r="G5983" i="8"/>
  <c r="J5982" i="8"/>
  <c r="K5982" i="8" s="1" a="1"/>
  <c r="K5982" i="8" s="1"/>
  <c r="G5982" i="8"/>
  <c r="H5982" i="8" s="1" a="1"/>
  <c r="H5982" i="8" s="1"/>
  <c r="J5981" i="8"/>
  <c r="K5981" i="8" s="1" a="1"/>
  <c r="K5981" i="8" s="1"/>
  <c r="H5981" i="8"/>
  <c r="G5981" i="8"/>
  <c r="H5981" i="8" s="1" a="1"/>
  <c r="K5980" i="8" a="1"/>
  <c r="K5980" i="8" s="1"/>
  <c r="J5980" i="8"/>
  <c r="G5980" i="8"/>
  <c r="H5980" i="8" s="1" a="1"/>
  <c r="H5980" i="8" s="1"/>
  <c r="K5979" i="8" a="1"/>
  <c r="K5979" i="8" s="1"/>
  <c r="J5979" i="8"/>
  <c r="H5979" i="8" a="1"/>
  <c r="H5979" i="8" s="1"/>
  <c r="G5979" i="8"/>
  <c r="K5978" i="8" a="1"/>
  <c r="K5978" i="8"/>
  <c r="J5978" i="8"/>
  <c r="H5978" i="8" a="1"/>
  <c r="H5978" i="8" s="1"/>
  <c r="G5978" i="8"/>
  <c r="J5977" i="8"/>
  <c r="K5977" i="8" s="1" a="1"/>
  <c r="K5977" i="8" s="1"/>
  <c r="H5977" i="8" a="1"/>
  <c r="H5977" i="8"/>
  <c r="G5977" i="8"/>
  <c r="K5976" i="8"/>
  <c r="J5976" i="8"/>
  <c r="K5976" i="8" s="1" a="1"/>
  <c r="H5976" i="8" a="1"/>
  <c r="H5976" i="8" s="1"/>
  <c r="G5976" i="8"/>
  <c r="J5975" i="8"/>
  <c r="K5975" i="8" s="1" a="1"/>
  <c r="K5975" i="8" s="1"/>
  <c r="H5975" i="8" a="1"/>
  <c r="H5975" i="8" s="1"/>
  <c r="G5975" i="8"/>
  <c r="J5974" i="8"/>
  <c r="K5974" i="8" s="1" a="1"/>
  <c r="K5974" i="8" s="1"/>
  <c r="G5974" i="8"/>
  <c r="H5974" i="8" s="1" a="1"/>
  <c r="H5974" i="8" s="1"/>
  <c r="K5973" i="8" a="1"/>
  <c r="K5973" i="8" s="1"/>
  <c r="J5973" i="8"/>
  <c r="H5973" i="8" a="1"/>
  <c r="H5973" i="8" s="1"/>
  <c r="G5973" i="8"/>
  <c r="K5972" i="8" a="1"/>
  <c r="K5972" i="8" s="1"/>
  <c r="J5972" i="8"/>
  <c r="H5972" i="8"/>
  <c r="G5972" i="8"/>
  <c r="H5972" i="8" s="1" a="1"/>
  <c r="J5971" i="8"/>
  <c r="K5971" i="8" s="1" a="1"/>
  <c r="K5971" i="8" s="1"/>
  <c r="H5971" i="8" a="1"/>
  <c r="H5971" i="8" s="1"/>
  <c r="G5971" i="8"/>
  <c r="K5970" i="8" a="1"/>
  <c r="K5970" i="8"/>
  <c r="J5970" i="8"/>
  <c r="G5970" i="8"/>
  <c r="H5970" i="8" s="1" a="1"/>
  <c r="H5970" i="8" s="1"/>
  <c r="J5969" i="8"/>
  <c r="K5969" i="8" s="1" a="1"/>
  <c r="K5969" i="8" s="1"/>
  <c r="H5969" i="8" a="1"/>
  <c r="H5969" i="8" s="1"/>
  <c r="G5969" i="8"/>
  <c r="J5968" i="8"/>
  <c r="K5968" i="8" s="1" a="1"/>
  <c r="K5968" i="8" s="1"/>
  <c r="H5968" i="8"/>
  <c r="G5968" i="8"/>
  <c r="H5968" i="8" s="1" a="1"/>
  <c r="J5967" i="8"/>
  <c r="K5967" i="8" s="1" a="1"/>
  <c r="K5967" i="8" s="1"/>
  <c r="H5967" i="8" a="1"/>
  <c r="H5967" i="8"/>
  <c r="G5967" i="8"/>
  <c r="K5966" i="8" a="1"/>
  <c r="K5966" i="8" s="1"/>
  <c r="J5966" i="8"/>
  <c r="G5966" i="8"/>
  <c r="H5966" i="8" s="1" a="1"/>
  <c r="H5966" i="8" s="1"/>
  <c r="J5965" i="8"/>
  <c r="K5965" i="8" s="1" a="1"/>
  <c r="K5965" i="8" s="1"/>
  <c r="G5965" i="8"/>
  <c r="H5965" i="8" s="1" a="1"/>
  <c r="H5965" i="8" s="1"/>
  <c r="K5964" i="8" a="1"/>
  <c r="K5964" i="8" s="1"/>
  <c r="J5964" i="8"/>
  <c r="G5964" i="8"/>
  <c r="H5964" i="8" s="1" a="1"/>
  <c r="H5964" i="8" s="1"/>
  <c r="K5963" i="8" a="1"/>
  <c r="K5963" i="8" s="1"/>
  <c r="J5963" i="8"/>
  <c r="H5963" i="8" a="1"/>
  <c r="H5963" i="8" s="1"/>
  <c r="G5963" i="8"/>
  <c r="K5962" i="8" a="1"/>
  <c r="K5962" i="8" s="1"/>
  <c r="J5962" i="8"/>
  <c r="H5962" i="8"/>
  <c r="G5962" i="8"/>
  <c r="H5962" i="8" s="1" a="1"/>
  <c r="K5961" i="8" a="1"/>
  <c r="K5961" i="8"/>
  <c r="J5961" i="8"/>
  <c r="G5961" i="8"/>
  <c r="H5961" i="8" s="1" a="1"/>
  <c r="H5961" i="8" s="1"/>
  <c r="K5960" i="8" a="1"/>
  <c r="K5960" i="8"/>
  <c r="J5960" i="8"/>
  <c r="H5960" i="8"/>
  <c r="G5960" i="8"/>
  <c r="H5960" i="8" s="1" a="1"/>
  <c r="J5959" i="8"/>
  <c r="K5959" i="8" s="1" a="1"/>
  <c r="K5959" i="8" s="1"/>
  <c r="G5959" i="8"/>
  <c r="H5959" i="8" s="1" a="1"/>
  <c r="H5959" i="8" s="1"/>
  <c r="J5958" i="8"/>
  <c r="K5958" i="8" s="1" a="1"/>
  <c r="K5958" i="8" s="1"/>
  <c r="H5958" i="8"/>
  <c r="G5958" i="8"/>
  <c r="H5958" i="8" s="1" a="1"/>
  <c r="J5957" i="8"/>
  <c r="K5957" i="8" s="1" a="1"/>
  <c r="K5957" i="8" s="1"/>
  <c r="H5957" i="8" a="1"/>
  <c r="H5957" i="8" s="1"/>
  <c r="G5957" i="8"/>
  <c r="J5956" i="8"/>
  <c r="K5956" i="8" s="1" a="1"/>
  <c r="K5956" i="8" s="1"/>
  <c r="H5956" i="8"/>
  <c r="G5956" i="8"/>
  <c r="H5956" i="8" s="1" a="1"/>
  <c r="K5955" i="8" a="1"/>
  <c r="K5955" i="8" s="1"/>
  <c r="J5955" i="8"/>
  <c r="H5955" i="8" a="1"/>
  <c r="H5955" i="8"/>
  <c r="G5955" i="8"/>
  <c r="J5954" i="8"/>
  <c r="K5954" i="8" s="1" a="1"/>
  <c r="K5954" i="8" s="1"/>
  <c r="H5954" i="8"/>
  <c r="G5954" i="8"/>
  <c r="H5954" i="8" s="1" a="1"/>
  <c r="K5953" i="8" a="1"/>
  <c r="K5953" i="8" s="1"/>
  <c r="J5953" i="8"/>
  <c r="G5953" i="8"/>
  <c r="H5953" i="8" s="1" a="1"/>
  <c r="H5953" i="8" s="1"/>
  <c r="J5952" i="8"/>
  <c r="K5952" i="8" s="1" a="1"/>
  <c r="K5952" i="8" s="1"/>
  <c r="G5952" i="8"/>
  <c r="H5952" i="8" s="1" a="1"/>
  <c r="H5952" i="8" s="1"/>
  <c r="K5951" i="8" a="1"/>
  <c r="K5951" i="8" s="1"/>
  <c r="J5951" i="8"/>
  <c r="G5951" i="8"/>
  <c r="H5951" i="8" s="1" a="1"/>
  <c r="H5951" i="8" s="1"/>
  <c r="K5950" i="8" a="1"/>
  <c r="K5950" i="8" s="1"/>
  <c r="J5950" i="8"/>
  <c r="H5950" i="8"/>
  <c r="G5950" i="8"/>
  <c r="H5950" i="8" s="1" a="1"/>
  <c r="K5949" i="8" a="1"/>
  <c r="K5949" i="8" s="1"/>
  <c r="J5949" i="8"/>
  <c r="H5949" i="8" a="1"/>
  <c r="H5949" i="8" s="1"/>
  <c r="G5949" i="8"/>
  <c r="K5948" i="8" a="1"/>
  <c r="K5948" i="8"/>
  <c r="J5948" i="8"/>
  <c r="G5948" i="8"/>
  <c r="H5948" i="8" s="1" a="1"/>
  <c r="H5948" i="8" s="1"/>
  <c r="J5947" i="8"/>
  <c r="K5947" i="8" s="1" a="1"/>
  <c r="K5947" i="8" s="1"/>
  <c r="H5947" i="8" a="1"/>
  <c r="H5947" i="8" s="1"/>
  <c r="G5947" i="8"/>
  <c r="J5946" i="8"/>
  <c r="K5946" i="8" s="1" a="1"/>
  <c r="K5946" i="8" s="1"/>
  <c r="G5946" i="8"/>
  <c r="H5946" i="8" s="1" a="1"/>
  <c r="H5946" i="8" s="1"/>
  <c r="J5945" i="8"/>
  <c r="K5945" i="8" s="1" a="1"/>
  <c r="K5945" i="8" s="1"/>
  <c r="H5945" i="8" a="1"/>
  <c r="H5945" i="8" s="1"/>
  <c r="G5945" i="8"/>
  <c r="J5944" i="8"/>
  <c r="K5944" i="8" s="1" a="1"/>
  <c r="K5944" i="8" s="1"/>
  <c r="H5944" i="8"/>
  <c r="G5944" i="8"/>
  <c r="H5944" i="8" s="1" a="1"/>
  <c r="K5943" i="8"/>
  <c r="J5943" i="8"/>
  <c r="K5943" i="8" s="1" a="1"/>
  <c r="H5943" i="8" a="1"/>
  <c r="H5943" i="8" s="1"/>
  <c r="G5943" i="8"/>
  <c r="K5942" i="8" a="1"/>
  <c r="K5942" i="8" s="1"/>
  <c r="J5942" i="8"/>
  <c r="G5942" i="8"/>
  <c r="H5942" i="8" s="1" a="1"/>
  <c r="H5942" i="8" s="1"/>
  <c r="J5941" i="8"/>
  <c r="K5941" i="8" s="1" a="1"/>
  <c r="K5941" i="8" s="1"/>
  <c r="G5941" i="8"/>
  <c r="H5941" i="8" s="1" a="1"/>
  <c r="H5941" i="8" s="1"/>
  <c r="K5940" i="8" a="1"/>
  <c r="K5940" i="8" s="1"/>
  <c r="J5940" i="8"/>
  <c r="G5940" i="8"/>
  <c r="H5940" i="8" s="1" a="1"/>
  <c r="H5940" i="8" s="1"/>
  <c r="K5939" i="8" a="1"/>
  <c r="K5939" i="8" s="1"/>
  <c r="J5939" i="8"/>
  <c r="G5939" i="8"/>
  <c r="H5939" i="8" s="1" a="1"/>
  <c r="H5939" i="8" s="1"/>
  <c r="K5938" i="8" a="1"/>
  <c r="K5938" i="8" s="1"/>
  <c r="J5938" i="8"/>
  <c r="H5938" i="8"/>
  <c r="G5938" i="8"/>
  <c r="H5938" i="8" s="1" a="1"/>
  <c r="K5937" i="8" a="1"/>
  <c r="K5937" i="8"/>
  <c r="J5937" i="8"/>
  <c r="H5937" i="8"/>
  <c r="G5937" i="8"/>
  <c r="H5937" i="8" s="1" a="1"/>
  <c r="K5936" i="8" a="1"/>
  <c r="K5936" i="8"/>
  <c r="J5936" i="8"/>
  <c r="H5936" i="8"/>
  <c r="G5936" i="8"/>
  <c r="H5936" i="8" s="1" a="1"/>
  <c r="J5935" i="8"/>
  <c r="K5935" i="8" s="1" a="1"/>
  <c r="K5935" i="8" s="1"/>
  <c r="G5935" i="8"/>
  <c r="H5935" i="8" s="1" a="1"/>
  <c r="H5935" i="8" s="1"/>
  <c r="J5934" i="8"/>
  <c r="K5934" i="8" s="1" a="1"/>
  <c r="K5934" i="8" s="1"/>
  <c r="G5934" i="8"/>
  <c r="H5934" i="8" s="1" a="1"/>
  <c r="H5934" i="8" s="1"/>
  <c r="J5933" i="8"/>
  <c r="K5933" i="8" s="1" a="1"/>
  <c r="K5933" i="8" s="1"/>
  <c r="H5933" i="8" a="1"/>
  <c r="H5933" i="8" s="1"/>
  <c r="G5933" i="8"/>
  <c r="J5932" i="8"/>
  <c r="K5932" i="8" s="1" a="1"/>
  <c r="K5932" i="8" s="1"/>
  <c r="H5932" i="8"/>
  <c r="G5932" i="8"/>
  <c r="H5932" i="8" s="1" a="1"/>
  <c r="K5931" i="8" a="1"/>
  <c r="K5931" i="8" s="1"/>
  <c r="J5931" i="8"/>
  <c r="H5931" i="8" a="1"/>
  <c r="H5931" i="8"/>
  <c r="G5931" i="8"/>
  <c r="K5930" i="8"/>
  <c r="J5930" i="8"/>
  <c r="K5930" i="8" s="1" a="1"/>
  <c r="G5930" i="8"/>
  <c r="H5930" i="8" s="1" a="1"/>
  <c r="H5930" i="8" s="1"/>
  <c r="K5929" i="8" a="1"/>
  <c r="K5929" i="8" s="1"/>
  <c r="J5929" i="8"/>
  <c r="G5929" i="8"/>
  <c r="H5929" i="8" s="1" a="1"/>
  <c r="H5929" i="8" s="1"/>
  <c r="J5928" i="8"/>
  <c r="K5928" i="8" s="1" a="1"/>
  <c r="K5928" i="8" s="1"/>
  <c r="G5928" i="8"/>
  <c r="H5928" i="8" s="1" a="1"/>
  <c r="H5928" i="8" s="1"/>
  <c r="K5927" i="8" a="1"/>
  <c r="K5927" i="8" s="1"/>
  <c r="J5927" i="8"/>
  <c r="G5927" i="8"/>
  <c r="H5927" i="8" s="1" a="1"/>
  <c r="H5927" i="8" s="1"/>
  <c r="K5926" i="8" a="1"/>
  <c r="K5926" i="8" s="1"/>
  <c r="J5926" i="8"/>
  <c r="H5926" i="8"/>
  <c r="G5926" i="8"/>
  <c r="H5926" i="8" s="1" a="1"/>
  <c r="K5925" i="8" a="1"/>
  <c r="K5925" i="8" s="1"/>
  <c r="J5925" i="8"/>
  <c r="H5925" i="8" a="1"/>
  <c r="H5925" i="8" s="1"/>
  <c r="G5925" i="8"/>
  <c r="K5924" i="8" a="1"/>
  <c r="K5924" i="8"/>
  <c r="J5924" i="8"/>
  <c r="G5924" i="8"/>
  <c r="H5924" i="8" s="1" a="1"/>
  <c r="H5924" i="8" s="1"/>
  <c r="K5923" i="8"/>
  <c r="J5923" i="8"/>
  <c r="K5923" i="8" s="1" a="1"/>
  <c r="H5923" i="8" a="1"/>
  <c r="H5923" i="8" s="1"/>
  <c r="G5923" i="8"/>
  <c r="J5922" i="8"/>
  <c r="K5922" i="8" s="1" a="1"/>
  <c r="K5922" i="8" s="1"/>
  <c r="G5922" i="8"/>
  <c r="H5922" i="8" s="1" a="1"/>
  <c r="H5922" i="8" s="1"/>
  <c r="J5921" i="8"/>
  <c r="K5921" i="8" s="1" a="1"/>
  <c r="K5921" i="8" s="1"/>
  <c r="H5921" i="8" a="1"/>
  <c r="H5921" i="8" s="1"/>
  <c r="G5921" i="8"/>
  <c r="J5920" i="8"/>
  <c r="K5920" i="8" s="1" a="1"/>
  <c r="K5920" i="8" s="1"/>
  <c r="H5920" i="8"/>
  <c r="G5920" i="8"/>
  <c r="H5920" i="8" s="1" a="1"/>
  <c r="J5919" i="8"/>
  <c r="K5919" i="8" s="1" a="1"/>
  <c r="K5919" i="8" s="1"/>
  <c r="H5919" i="8" a="1"/>
  <c r="H5919" i="8"/>
  <c r="G5919" i="8"/>
  <c r="K5918" i="8" a="1"/>
  <c r="K5918" i="8" s="1"/>
  <c r="J5918" i="8"/>
  <c r="H5918" i="8"/>
  <c r="G5918" i="8"/>
  <c r="H5918" i="8" s="1" a="1"/>
  <c r="J5917" i="8"/>
  <c r="K5917" i="8" s="1" a="1"/>
  <c r="K5917" i="8" s="1"/>
  <c r="G5917" i="8"/>
  <c r="H5917" i="8" s="1" a="1"/>
  <c r="H5917" i="8" s="1"/>
  <c r="K5916" i="8" a="1"/>
  <c r="K5916" i="8" s="1"/>
  <c r="J5916" i="8"/>
  <c r="G5916" i="8"/>
  <c r="H5916" i="8" s="1" a="1"/>
  <c r="H5916" i="8" s="1"/>
  <c r="K5915" i="8" a="1"/>
  <c r="K5915" i="8" s="1"/>
  <c r="J5915" i="8"/>
  <c r="H5915" i="8" a="1"/>
  <c r="H5915" i="8"/>
  <c r="G5915" i="8"/>
  <c r="K5914" i="8" a="1"/>
  <c r="K5914" i="8" s="1"/>
  <c r="J5914" i="8"/>
  <c r="H5914" i="8"/>
  <c r="G5914" i="8"/>
  <c r="H5914" i="8" s="1" a="1"/>
  <c r="K5913" i="8" a="1"/>
  <c r="K5913" i="8"/>
  <c r="J5913" i="8"/>
  <c r="G5913" i="8"/>
  <c r="H5913" i="8" s="1" a="1"/>
  <c r="H5913" i="8" s="1"/>
  <c r="K5912" i="8" a="1"/>
  <c r="K5912" i="8" s="1"/>
  <c r="J5912" i="8"/>
  <c r="H5912" i="8"/>
  <c r="G5912" i="8"/>
  <c r="H5912" i="8" s="1" a="1"/>
  <c r="J5911" i="8"/>
  <c r="K5911" i="8" s="1" a="1"/>
  <c r="K5911" i="8" s="1"/>
  <c r="G5911" i="8"/>
  <c r="H5911" i="8" s="1" a="1"/>
  <c r="H5911" i="8" s="1"/>
  <c r="J5910" i="8"/>
  <c r="K5910" i="8" s="1" a="1"/>
  <c r="K5910" i="8" s="1"/>
  <c r="H5910" i="8"/>
  <c r="G5910" i="8"/>
  <c r="H5910" i="8" s="1" a="1"/>
  <c r="J5909" i="8"/>
  <c r="K5909" i="8" s="1" a="1"/>
  <c r="K5909" i="8" s="1"/>
  <c r="H5909" i="8" a="1"/>
  <c r="H5909" i="8" s="1"/>
  <c r="G5909" i="8"/>
  <c r="J5908" i="8"/>
  <c r="K5908" i="8" s="1" a="1"/>
  <c r="K5908" i="8" s="1"/>
  <c r="H5908" i="8"/>
  <c r="G5908" i="8"/>
  <c r="H5908" i="8" s="1" a="1"/>
  <c r="K5907" i="8" a="1"/>
  <c r="K5907" i="8" s="1"/>
  <c r="J5907" i="8"/>
  <c r="H5907" i="8" a="1"/>
  <c r="H5907" i="8"/>
  <c r="G5907" i="8"/>
  <c r="K5906" i="8" a="1"/>
  <c r="K5906" i="8" s="1"/>
  <c r="J5906" i="8"/>
  <c r="G5906" i="8"/>
  <c r="H5906" i="8" s="1" a="1"/>
  <c r="H5906" i="8" s="1"/>
  <c r="K5905" i="8" a="1"/>
  <c r="K5905" i="8" s="1"/>
  <c r="J5905" i="8"/>
  <c r="G5905" i="8"/>
  <c r="H5905" i="8" s="1" a="1"/>
  <c r="H5905" i="8" s="1"/>
  <c r="J5904" i="8"/>
  <c r="K5904" i="8" s="1" a="1"/>
  <c r="K5904" i="8" s="1"/>
  <c r="H5904" i="8"/>
  <c r="G5904" i="8"/>
  <c r="H5904" i="8" s="1" a="1"/>
  <c r="K5903" i="8" a="1"/>
  <c r="K5903" i="8" s="1"/>
  <c r="J5903" i="8"/>
  <c r="G5903" i="8"/>
  <c r="H5903" i="8" s="1" a="1"/>
  <c r="H5903" i="8" s="1"/>
  <c r="J5902" i="8"/>
  <c r="K5902" i="8" s="1" a="1"/>
  <c r="K5902" i="8" s="1"/>
  <c r="G5902" i="8"/>
  <c r="H5902" i="8" s="1" a="1"/>
  <c r="H5902" i="8" s="1"/>
  <c r="K5901" i="8" a="1"/>
  <c r="K5901" i="8"/>
  <c r="J5901" i="8"/>
  <c r="H5901" i="8" a="1"/>
  <c r="H5901" i="8" s="1"/>
  <c r="G5901" i="8"/>
  <c r="K5900" i="8" a="1"/>
  <c r="K5900" i="8"/>
  <c r="J5900" i="8"/>
  <c r="G5900" i="8"/>
  <c r="H5900" i="8" s="1" a="1"/>
  <c r="H5900" i="8" s="1"/>
  <c r="J5899" i="8"/>
  <c r="K5899" i="8" s="1" a="1"/>
  <c r="K5899" i="8" s="1"/>
  <c r="H5899" i="8" a="1"/>
  <c r="H5899" i="8" s="1"/>
  <c r="G5899" i="8"/>
  <c r="J5898" i="8"/>
  <c r="K5898" i="8" s="1" a="1"/>
  <c r="K5898" i="8" s="1"/>
  <c r="G5898" i="8"/>
  <c r="H5898" i="8" s="1" a="1"/>
  <c r="H5898" i="8" s="1"/>
  <c r="J5897" i="8"/>
  <c r="K5897" i="8" s="1" a="1"/>
  <c r="K5897" i="8" s="1"/>
  <c r="H5897" i="8" a="1"/>
  <c r="H5897" i="8" s="1"/>
  <c r="G5897" i="8"/>
  <c r="J5896" i="8"/>
  <c r="K5896" i="8" s="1" a="1"/>
  <c r="K5896" i="8" s="1"/>
  <c r="G5896" i="8"/>
  <c r="H5896" i="8" s="1" a="1"/>
  <c r="H5896" i="8" s="1"/>
  <c r="K5895" i="8" a="1"/>
  <c r="K5895" i="8"/>
  <c r="J5895" i="8"/>
  <c r="H5895" i="8" a="1"/>
  <c r="H5895" i="8"/>
  <c r="G5895" i="8"/>
  <c r="K5894" i="8" a="1"/>
  <c r="K5894" i="8" s="1"/>
  <c r="J5894" i="8"/>
  <c r="G5894" i="8"/>
  <c r="H5894" i="8" s="1" a="1"/>
  <c r="H5894" i="8" s="1"/>
  <c r="K5893" i="8" a="1"/>
  <c r="K5893" i="8"/>
  <c r="J5893" i="8"/>
  <c r="H5893" i="8" a="1"/>
  <c r="H5893" i="8" s="1"/>
  <c r="G5893" i="8"/>
  <c r="K5892" i="8" a="1"/>
  <c r="K5892" i="8" s="1"/>
  <c r="J5892" i="8"/>
  <c r="G5892" i="8"/>
  <c r="H5892" i="8" s="1" a="1"/>
  <c r="H5892" i="8" s="1"/>
  <c r="J5891" i="8"/>
  <c r="K5891" i="8" s="1" a="1"/>
  <c r="K5891" i="8" s="1"/>
  <c r="H5891" i="8" a="1"/>
  <c r="H5891" i="8" s="1"/>
  <c r="G5891" i="8"/>
  <c r="K5890" i="8" a="1"/>
  <c r="K5890" i="8" s="1"/>
  <c r="J5890" i="8"/>
  <c r="H5890" i="8"/>
  <c r="G5890" i="8"/>
  <c r="H5890" i="8" s="1" a="1"/>
  <c r="J5889" i="8"/>
  <c r="K5889" i="8" s="1" a="1"/>
  <c r="K5889" i="8" s="1"/>
  <c r="G5889" i="8"/>
  <c r="H5889" i="8" s="1" a="1"/>
  <c r="H5889" i="8" s="1"/>
  <c r="K5888" i="8" a="1"/>
  <c r="K5888" i="8" s="1"/>
  <c r="J5888" i="8"/>
  <c r="H5888" i="8"/>
  <c r="G5888" i="8"/>
  <c r="H5888" i="8" s="1" a="1"/>
  <c r="J5887" i="8"/>
  <c r="K5887" i="8" s="1" a="1"/>
  <c r="K5887" i="8" s="1"/>
  <c r="G5887" i="8"/>
  <c r="H5887" i="8" s="1" a="1"/>
  <c r="H5887" i="8" s="1"/>
  <c r="J5886" i="8"/>
  <c r="K5886" i="8" s="1" a="1"/>
  <c r="K5886" i="8" s="1"/>
  <c r="H5886" i="8"/>
  <c r="G5886" i="8"/>
  <c r="H5886" i="8" s="1" a="1"/>
  <c r="J5885" i="8"/>
  <c r="K5885" i="8" s="1" a="1"/>
  <c r="K5885" i="8" s="1"/>
  <c r="G5885" i="8"/>
  <c r="H5885" i="8" s="1" a="1"/>
  <c r="H5885" i="8" s="1"/>
  <c r="J5884" i="8"/>
  <c r="K5884" i="8" s="1" a="1"/>
  <c r="K5884" i="8" s="1"/>
  <c r="G5884" i="8"/>
  <c r="H5884" i="8" s="1" a="1"/>
  <c r="H5884" i="8" s="1"/>
  <c r="K5883" i="8" a="1"/>
  <c r="K5883" i="8" s="1"/>
  <c r="J5883" i="8"/>
  <c r="H5883" i="8" a="1"/>
  <c r="H5883" i="8" s="1"/>
  <c r="G5883" i="8"/>
  <c r="J5882" i="8"/>
  <c r="K5882" i="8" s="1" a="1"/>
  <c r="K5882" i="8" s="1"/>
  <c r="G5882" i="8"/>
  <c r="H5882" i="8" s="1" a="1"/>
  <c r="H5882" i="8" s="1"/>
  <c r="K5881" i="8" a="1"/>
  <c r="K5881" i="8"/>
  <c r="J5881" i="8"/>
  <c r="G5881" i="8"/>
  <c r="H5881" i="8" s="1" a="1"/>
  <c r="H5881" i="8" s="1"/>
  <c r="J5880" i="8"/>
  <c r="K5880" i="8" s="1" a="1"/>
  <c r="K5880" i="8" s="1"/>
  <c r="G5880" i="8"/>
  <c r="H5880" i="8" s="1" a="1"/>
  <c r="H5880" i="8" s="1"/>
  <c r="J5879" i="8"/>
  <c r="K5879" i="8" s="1" a="1"/>
  <c r="K5879" i="8" s="1"/>
  <c r="G5879" i="8"/>
  <c r="H5879" i="8" s="1" a="1"/>
  <c r="H5879" i="8" s="1"/>
  <c r="K5878" i="8" a="1"/>
  <c r="K5878" i="8" s="1"/>
  <c r="J5878" i="8"/>
  <c r="G5878" i="8"/>
  <c r="H5878" i="8" s="1" a="1"/>
  <c r="H5878" i="8" s="1"/>
  <c r="J5877" i="8"/>
  <c r="K5877" i="8" s="1" a="1"/>
  <c r="K5877" i="8" s="1"/>
  <c r="H5877" i="8" a="1"/>
  <c r="H5877" i="8" s="1"/>
  <c r="G5877" i="8"/>
  <c r="J5876" i="8"/>
  <c r="K5876" i="8" s="1" a="1"/>
  <c r="K5876" i="8" s="1"/>
  <c r="G5876" i="8"/>
  <c r="H5876" i="8" s="1" a="1"/>
  <c r="H5876" i="8" s="1"/>
  <c r="J5875" i="8"/>
  <c r="K5875" i="8" s="1" a="1"/>
  <c r="K5875" i="8" s="1"/>
  <c r="H5875" i="8" a="1"/>
  <c r="H5875" i="8"/>
  <c r="G5875" i="8"/>
  <c r="J5874" i="8"/>
  <c r="K5874" i="8" s="1" a="1"/>
  <c r="K5874" i="8" s="1"/>
  <c r="G5874" i="8"/>
  <c r="H5874" i="8" s="1" a="1"/>
  <c r="H5874" i="8" s="1"/>
  <c r="K5873" i="8" a="1"/>
  <c r="K5873" i="8"/>
  <c r="J5873" i="8"/>
  <c r="G5873" i="8"/>
  <c r="H5873" i="8" s="1" a="1"/>
  <c r="H5873" i="8" s="1"/>
  <c r="J5872" i="8"/>
  <c r="K5872" i="8" s="1" a="1"/>
  <c r="K5872" i="8" s="1"/>
  <c r="G5872" i="8"/>
  <c r="H5872" i="8" s="1" a="1"/>
  <c r="H5872" i="8" s="1"/>
  <c r="J5871" i="8"/>
  <c r="K5871" i="8" s="1" a="1"/>
  <c r="K5871" i="8" s="1"/>
  <c r="H5871" i="8" a="1"/>
  <c r="H5871" i="8"/>
  <c r="G5871" i="8"/>
  <c r="K5870" i="8" a="1"/>
  <c r="K5870" i="8" s="1"/>
  <c r="J5870" i="8"/>
  <c r="G5870" i="8"/>
  <c r="H5870" i="8" s="1" a="1"/>
  <c r="H5870" i="8" s="1"/>
  <c r="J5869" i="8"/>
  <c r="K5869" i="8" s="1" a="1"/>
  <c r="K5869" i="8" s="1"/>
  <c r="H5869" i="8" a="1"/>
  <c r="H5869" i="8" s="1"/>
  <c r="G5869" i="8"/>
  <c r="K5868" i="8" a="1"/>
  <c r="K5868" i="8" s="1"/>
  <c r="J5868" i="8"/>
  <c r="G5868" i="8"/>
  <c r="H5868" i="8" s="1" a="1"/>
  <c r="H5868" i="8" s="1"/>
  <c r="K5867" i="8" a="1"/>
  <c r="K5867" i="8"/>
  <c r="J5867" i="8"/>
  <c r="G5867" i="8"/>
  <c r="H5867" i="8" s="1" a="1"/>
  <c r="H5867" i="8" s="1"/>
  <c r="K5866" i="8" a="1"/>
  <c r="K5866" i="8" s="1"/>
  <c r="J5866" i="8"/>
  <c r="H5866" i="8"/>
  <c r="G5866" i="8"/>
  <c r="H5866" i="8" s="1" a="1"/>
  <c r="J5865" i="8"/>
  <c r="K5865" i="8" s="1" a="1"/>
  <c r="K5865" i="8" s="1"/>
  <c r="G5865" i="8"/>
  <c r="H5865" i="8" s="1" a="1"/>
  <c r="H5865" i="8" s="1"/>
  <c r="K5864" i="8" a="1"/>
  <c r="K5864" i="8" s="1"/>
  <c r="J5864" i="8"/>
  <c r="H5864" i="8"/>
  <c r="G5864" i="8"/>
  <c r="H5864" i="8" s="1" a="1"/>
  <c r="J5863" i="8"/>
  <c r="K5863" i="8" s="1" a="1"/>
  <c r="K5863" i="8" s="1"/>
  <c r="H5863" i="8" a="1"/>
  <c r="H5863" i="8"/>
  <c r="G5863" i="8"/>
  <c r="J5862" i="8"/>
  <c r="K5862" i="8" s="1" a="1"/>
  <c r="K5862" i="8" s="1"/>
  <c r="H5862" i="8"/>
  <c r="G5862" i="8"/>
  <c r="H5862" i="8" s="1" a="1"/>
  <c r="J5861" i="8"/>
  <c r="K5861" i="8" s="1" a="1"/>
  <c r="K5861" i="8" s="1"/>
  <c r="G5861" i="8"/>
  <c r="H5861" i="8" s="1" a="1"/>
  <c r="H5861" i="8" s="1"/>
  <c r="K5860" i="8" a="1"/>
  <c r="K5860" i="8"/>
  <c r="J5860" i="8"/>
  <c r="G5860" i="8"/>
  <c r="H5860" i="8" s="1" a="1"/>
  <c r="H5860" i="8" s="1"/>
  <c r="K5859" i="8" a="1"/>
  <c r="K5859" i="8" s="1"/>
  <c r="J5859" i="8"/>
  <c r="H5859" i="8" a="1"/>
  <c r="H5859" i="8"/>
  <c r="G5859" i="8"/>
  <c r="J5858" i="8"/>
  <c r="K5858" i="8" s="1" a="1"/>
  <c r="K5858" i="8" s="1"/>
  <c r="H5858" i="8"/>
  <c r="G5858" i="8"/>
  <c r="H5858" i="8" s="1" a="1"/>
  <c r="K5857" i="8" a="1"/>
  <c r="K5857" i="8"/>
  <c r="J5857" i="8"/>
  <c r="H5857" i="8"/>
  <c r="G5857" i="8"/>
  <c r="H5857" i="8" s="1" a="1"/>
  <c r="K5856" i="8" a="1"/>
  <c r="K5856" i="8" s="1"/>
  <c r="J5856" i="8"/>
  <c r="G5856" i="8"/>
  <c r="H5856" i="8" s="1" a="1"/>
  <c r="H5856" i="8" s="1"/>
  <c r="J5855" i="8"/>
  <c r="K5855" i="8" s="1" a="1"/>
  <c r="K5855" i="8" s="1"/>
  <c r="G5855" i="8"/>
  <c r="H5855" i="8" s="1" a="1"/>
  <c r="H5855" i="8" s="1"/>
  <c r="K5854" i="8" a="1"/>
  <c r="K5854" i="8" s="1"/>
  <c r="J5854" i="8"/>
  <c r="H5854" i="8"/>
  <c r="G5854" i="8"/>
  <c r="H5854" i="8" s="1" a="1"/>
  <c r="J5853" i="8"/>
  <c r="K5853" i="8" s="1" a="1"/>
  <c r="K5853" i="8" s="1"/>
  <c r="H5853" i="8" a="1"/>
  <c r="H5853" i="8" s="1"/>
  <c r="G5853" i="8"/>
  <c r="J5852" i="8"/>
  <c r="K5852" i="8" s="1" a="1"/>
  <c r="K5852" i="8" s="1"/>
  <c r="H5852" i="8" a="1"/>
  <c r="H5852" i="8" s="1"/>
  <c r="G5852" i="8"/>
  <c r="J5851" i="8"/>
  <c r="K5851" i="8" s="1" a="1"/>
  <c r="K5851" i="8" s="1"/>
  <c r="H5851" i="8" a="1"/>
  <c r="H5851" i="8" s="1"/>
  <c r="G5851" i="8"/>
  <c r="J5850" i="8"/>
  <c r="K5850" i="8" s="1" a="1"/>
  <c r="K5850" i="8" s="1"/>
  <c r="H5850" i="8" a="1"/>
  <c r="H5850" i="8"/>
  <c r="G5850" i="8"/>
  <c r="K5849" i="8" a="1"/>
  <c r="K5849" i="8" s="1"/>
  <c r="J5849" i="8"/>
  <c r="H5849" i="8" a="1"/>
  <c r="H5849" i="8" s="1"/>
  <c r="G5849" i="8"/>
  <c r="J5848" i="8"/>
  <c r="K5848" i="8" s="1" a="1"/>
  <c r="K5848" i="8" s="1"/>
  <c r="G5848" i="8"/>
  <c r="H5848" i="8" s="1" a="1"/>
  <c r="H5848" i="8" s="1"/>
  <c r="K5847" i="8" a="1"/>
  <c r="K5847" i="8" s="1"/>
  <c r="J5847" i="8"/>
  <c r="H5847" i="8" a="1"/>
  <c r="H5847" i="8" s="1"/>
  <c r="G5847" i="8"/>
  <c r="K5846" i="8" a="1"/>
  <c r="K5846" i="8"/>
  <c r="J5846" i="8"/>
  <c r="G5846" i="8"/>
  <c r="H5846" i="8" s="1" a="1"/>
  <c r="H5846" i="8" s="1"/>
  <c r="K5845" i="8" a="1"/>
  <c r="K5845" i="8" s="1"/>
  <c r="J5845" i="8"/>
  <c r="H5845" i="8" a="1"/>
  <c r="H5845" i="8" s="1"/>
  <c r="G5845" i="8"/>
  <c r="J5844" i="8"/>
  <c r="K5844" i="8" s="1" a="1"/>
  <c r="K5844" i="8" s="1"/>
  <c r="G5844" i="8"/>
  <c r="H5844" i="8" s="1" a="1"/>
  <c r="H5844" i="8" s="1"/>
  <c r="K5843" i="8" a="1"/>
  <c r="K5843" i="8"/>
  <c r="J5843" i="8"/>
  <c r="H5843" i="8" a="1"/>
  <c r="H5843" i="8" s="1"/>
  <c r="G5843" i="8"/>
  <c r="J5842" i="8"/>
  <c r="K5842" i="8" s="1" a="1"/>
  <c r="K5842" i="8" s="1"/>
  <c r="G5842" i="8"/>
  <c r="H5842" i="8" s="1" a="1"/>
  <c r="H5842" i="8" s="1"/>
  <c r="J5841" i="8"/>
  <c r="K5841" i="8" s="1" a="1"/>
  <c r="K5841" i="8" s="1"/>
  <c r="H5841" i="8" a="1"/>
  <c r="H5841" i="8" s="1"/>
  <c r="G5841" i="8"/>
  <c r="J5840" i="8"/>
  <c r="K5840" i="8" s="1" a="1"/>
  <c r="K5840" i="8" s="1"/>
  <c r="H5840" i="8" a="1"/>
  <c r="H5840" i="8"/>
  <c r="G5840" i="8"/>
  <c r="J5839" i="8"/>
  <c r="K5839" i="8" s="1" a="1"/>
  <c r="K5839" i="8" s="1"/>
  <c r="H5839" i="8" a="1"/>
  <c r="H5839" i="8" s="1"/>
  <c r="G5839" i="8"/>
  <c r="K5838" i="8" a="1"/>
  <c r="K5838" i="8" s="1"/>
  <c r="J5838" i="8"/>
  <c r="G5838" i="8"/>
  <c r="H5838" i="8" s="1" a="1"/>
  <c r="H5838" i="8" s="1"/>
  <c r="J5837" i="8"/>
  <c r="K5837" i="8" s="1" a="1"/>
  <c r="K5837" i="8" s="1"/>
  <c r="H5837" i="8" a="1"/>
  <c r="H5837" i="8" s="1"/>
  <c r="G5837" i="8"/>
  <c r="K5836" i="8" a="1"/>
  <c r="K5836" i="8" s="1"/>
  <c r="J5836" i="8"/>
  <c r="G5836" i="8"/>
  <c r="H5836" i="8" s="1" a="1"/>
  <c r="H5836" i="8" s="1"/>
  <c r="J5835" i="8"/>
  <c r="K5835" i="8" s="1" a="1"/>
  <c r="K5835" i="8" s="1"/>
  <c r="H5835" i="8" a="1"/>
  <c r="H5835" i="8" s="1"/>
  <c r="G5835" i="8"/>
  <c r="K5834" i="8" a="1"/>
  <c r="K5834" i="8" s="1"/>
  <c r="J5834" i="8"/>
  <c r="G5834" i="8"/>
  <c r="H5834" i="8" s="1" a="1"/>
  <c r="H5834" i="8" s="1"/>
  <c r="K5833" i="8" a="1"/>
  <c r="K5833" i="8"/>
  <c r="J5833" i="8"/>
  <c r="H5833" i="8" a="1"/>
  <c r="H5833" i="8" s="1"/>
  <c r="G5833" i="8"/>
  <c r="K5832" i="8" a="1"/>
  <c r="K5832" i="8"/>
  <c r="J5832" i="8"/>
  <c r="H5832" i="8" a="1"/>
  <c r="H5832" i="8" s="1"/>
  <c r="G5832" i="8"/>
  <c r="J5831" i="8"/>
  <c r="K5831" i="8" s="1" a="1"/>
  <c r="K5831" i="8" s="1"/>
  <c r="H5831" i="8" a="1"/>
  <c r="H5831" i="8" s="1"/>
  <c r="G5831" i="8"/>
  <c r="J5830" i="8"/>
  <c r="K5830" i="8" s="1" a="1"/>
  <c r="K5830" i="8" s="1"/>
  <c r="H5830" i="8" a="1"/>
  <c r="H5830" i="8" s="1"/>
  <c r="G5830" i="8"/>
  <c r="J5829" i="8"/>
  <c r="K5829" i="8" s="1" a="1"/>
  <c r="K5829" i="8" s="1"/>
  <c r="H5829" i="8" a="1"/>
  <c r="H5829" i="8" s="1"/>
  <c r="G5829" i="8"/>
  <c r="J5828" i="8"/>
  <c r="K5828" i="8" s="1" a="1"/>
  <c r="K5828" i="8" s="1"/>
  <c r="H5828" i="8" a="1"/>
  <c r="H5828" i="8" s="1"/>
  <c r="G5828" i="8"/>
  <c r="J5827" i="8"/>
  <c r="K5827" i="8" s="1" a="1"/>
  <c r="K5827" i="8" s="1"/>
  <c r="G5827" i="8"/>
  <c r="H5827" i="8" s="1" a="1"/>
  <c r="H5827" i="8" s="1"/>
  <c r="J5826" i="8"/>
  <c r="K5826" i="8" s="1" a="1"/>
  <c r="K5826" i="8" s="1"/>
  <c r="H5826" i="8" a="1"/>
  <c r="H5826" i="8" s="1"/>
  <c r="G5826" i="8"/>
  <c r="K5825" i="8" a="1"/>
  <c r="K5825" i="8" s="1"/>
  <c r="J5825" i="8"/>
  <c r="G5825" i="8"/>
  <c r="H5825" i="8" s="1" a="1"/>
  <c r="H5825" i="8" s="1"/>
  <c r="J5824" i="8"/>
  <c r="K5824" i="8" s="1" a="1"/>
  <c r="K5824" i="8" s="1"/>
  <c r="H5824" i="8"/>
  <c r="G5824" i="8"/>
  <c r="H5824" i="8" s="1" a="1"/>
  <c r="K5823" i="8" a="1"/>
  <c r="K5823" i="8" s="1"/>
  <c r="J5823" i="8"/>
  <c r="G5823" i="8"/>
  <c r="H5823" i="8" s="1" a="1"/>
  <c r="H5823" i="8" s="1"/>
  <c r="K5822" i="8" a="1"/>
  <c r="K5822" i="8"/>
  <c r="J5822" i="8"/>
  <c r="G5822" i="8"/>
  <c r="H5822" i="8" s="1" a="1"/>
  <c r="H5822" i="8" s="1"/>
  <c r="K5821" i="8" a="1"/>
  <c r="K5821" i="8" s="1"/>
  <c r="J5821" i="8"/>
  <c r="G5821" i="8"/>
  <c r="H5821" i="8" s="1" a="1"/>
  <c r="H5821" i="8" s="1"/>
  <c r="J5820" i="8"/>
  <c r="K5820" i="8" s="1" a="1"/>
  <c r="K5820" i="8" s="1"/>
  <c r="G5820" i="8"/>
  <c r="H5820" i="8" s="1" a="1"/>
  <c r="H5820" i="8" s="1"/>
  <c r="K5819" i="8" a="1"/>
  <c r="K5819" i="8"/>
  <c r="J5819" i="8"/>
  <c r="H5819" i="8" a="1"/>
  <c r="H5819" i="8" s="1"/>
  <c r="G5819" i="8"/>
  <c r="J5818" i="8"/>
  <c r="K5818" i="8" s="1" a="1"/>
  <c r="K5818" i="8" s="1"/>
  <c r="G5818" i="8"/>
  <c r="H5818" i="8" s="1" a="1"/>
  <c r="H5818" i="8" s="1"/>
  <c r="K5817" i="8" a="1"/>
  <c r="K5817" i="8" s="1"/>
  <c r="J5817" i="8"/>
  <c r="G5817" i="8"/>
  <c r="H5817" i="8" s="1" a="1"/>
  <c r="H5817" i="8" s="1"/>
  <c r="J5816" i="8"/>
  <c r="K5816" i="8" s="1" a="1"/>
  <c r="K5816" i="8" s="1"/>
  <c r="H5816" i="8" a="1"/>
  <c r="H5816" i="8"/>
  <c r="G5816" i="8"/>
  <c r="K5815" i="8"/>
  <c r="J5815" i="8"/>
  <c r="K5815" i="8" s="1" a="1"/>
  <c r="H5815" i="8" a="1"/>
  <c r="H5815" i="8" s="1"/>
  <c r="G5815" i="8"/>
  <c r="K5814" i="8" a="1"/>
  <c r="K5814" i="8" s="1"/>
  <c r="J5814" i="8"/>
  <c r="G5814" i="8"/>
  <c r="H5814" i="8" s="1" a="1"/>
  <c r="H5814" i="8" s="1"/>
  <c r="J5813" i="8"/>
  <c r="K5813" i="8" s="1" a="1"/>
  <c r="K5813" i="8" s="1"/>
  <c r="G5813" i="8"/>
  <c r="H5813" i="8" s="1" a="1"/>
  <c r="H5813" i="8" s="1"/>
  <c r="K5812" i="8" a="1"/>
  <c r="K5812" i="8" s="1"/>
  <c r="J5812" i="8"/>
  <c r="G5812" i="8"/>
  <c r="H5812" i="8" s="1" a="1"/>
  <c r="H5812" i="8" s="1"/>
  <c r="J5811" i="8"/>
  <c r="K5811" i="8" s="1" a="1"/>
  <c r="K5811" i="8" s="1"/>
  <c r="G5811" i="8"/>
  <c r="H5811" i="8" s="1" a="1"/>
  <c r="H5811" i="8" s="1"/>
  <c r="K5810" i="8" a="1"/>
  <c r="K5810" i="8" s="1"/>
  <c r="J5810" i="8"/>
  <c r="G5810" i="8"/>
  <c r="H5810" i="8" s="1" a="1"/>
  <c r="H5810" i="8" s="1"/>
  <c r="K5809" i="8" a="1"/>
  <c r="K5809" i="8" s="1"/>
  <c r="J5809" i="8"/>
  <c r="G5809" i="8"/>
  <c r="H5809" i="8" s="1" a="1"/>
  <c r="H5809" i="8" s="1"/>
  <c r="K5808" i="8" a="1"/>
  <c r="K5808" i="8" s="1"/>
  <c r="J5808" i="8"/>
  <c r="H5808" i="8" a="1"/>
  <c r="H5808" i="8" s="1"/>
  <c r="G5808" i="8"/>
  <c r="J5807" i="8"/>
  <c r="K5807" i="8" s="1" a="1"/>
  <c r="K5807" i="8" s="1"/>
  <c r="G5807" i="8"/>
  <c r="H5807" i="8" s="1" a="1"/>
  <c r="H5807" i="8" s="1"/>
  <c r="J5806" i="8"/>
  <c r="K5806" i="8" s="1" a="1"/>
  <c r="K5806" i="8" s="1"/>
  <c r="H5806" i="8" a="1"/>
  <c r="H5806" i="8" s="1"/>
  <c r="G5806" i="8"/>
  <c r="J5805" i="8"/>
  <c r="K5805" i="8" s="1" a="1"/>
  <c r="K5805" i="8" s="1"/>
  <c r="H5805" i="8" a="1"/>
  <c r="H5805" i="8" s="1"/>
  <c r="G5805" i="8"/>
  <c r="J5804" i="8"/>
  <c r="K5804" i="8" s="1" a="1"/>
  <c r="K5804" i="8" s="1"/>
  <c r="H5804" i="8" a="1"/>
  <c r="H5804" i="8" s="1"/>
  <c r="G5804" i="8"/>
  <c r="J5803" i="8"/>
  <c r="K5803" i="8" s="1" a="1"/>
  <c r="K5803" i="8" s="1"/>
  <c r="G5803" i="8"/>
  <c r="H5803" i="8" s="1" a="1"/>
  <c r="H5803" i="8" s="1"/>
  <c r="J5802" i="8"/>
  <c r="K5802" i="8" s="1" a="1"/>
  <c r="K5802" i="8" s="1"/>
  <c r="H5802" i="8" a="1"/>
  <c r="H5802" i="8"/>
  <c r="G5802" i="8"/>
  <c r="K5801" i="8" a="1"/>
  <c r="K5801" i="8" s="1"/>
  <c r="J5801" i="8"/>
  <c r="G5801" i="8"/>
  <c r="H5801" i="8" s="1" a="1"/>
  <c r="H5801" i="8" s="1"/>
  <c r="J5800" i="8"/>
  <c r="K5800" i="8" s="1" a="1"/>
  <c r="K5800" i="8" s="1"/>
  <c r="H5800" i="8" a="1"/>
  <c r="H5800" i="8"/>
  <c r="G5800" i="8"/>
  <c r="K5799" i="8" a="1"/>
  <c r="K5799" i="8"/>
  <c r="J5799" i="8"/>
  <c r="G5799" i="8"/>
  <c r="H5799" i="8" s="1" a="1"/>
  <c r="H5799" i="8" s="1"/>
  <c r="K5798" i="8" a="1"/>
  <c r="K5798" i="8"/>
  <c r="J5798" i="8"/>
  <c r="G5798" i="8"/>
  <c r="H5798" i="8" s="1" a="1"/>
  <c r="H5798" i="8" s="1"/>
  <c r="K5797" i="8" a="1"/>
  <c r="K5797" i="8" s="1"/>
  <c r="J5797" i="8"/>
  <c r="G5797" i="8"/>
  <c r="H5797" i="8" s="1" a="1"/>
  <c r="H5797" i="8" s="1"/>
  <c r="J5796" i="8"/>
  <c r="K5796" i="8" s="1" a="1"/>
  <c r="K5796" i="8" s="1"/>
  <c r="G5796" i="8"/>
  <c r="H5796" i="8" s="1" a="1"/>
  <c r="H5796" i="8" s="1"/>
  <c r="K5795" i="8" a="1"/>
  <c r="K5795" i="8"/>
  <c r="J5795" i="8"/>
  <c r="H5795" i="8" a="1"/>
  <c r="H5795" i="8" s="1"/>
  <c r="G5795" i="8"/>
  <c r="J5794" i="8"/>
  <c r="K5794" i="8" s="1" a="1"/>
  <c r="K5794" i="8" s="1"/>
  <c r="G5794" i="8"/>
  <c r="H5794" i="8" s="1" a="1"/>
  <c r="H5794" i="8" s="1"/>
  <c r="K5793" i="8" a="1"/>
  <c r="K5793" i="8"/>
  <c r="J5793" i="8"/>
  <c r="G5793" i="8"/>
  <c r="H5793" i="8" s="1" a="1"/>
  <c r="H5793" i="8" s="1"/>
  <c r="J5792" i="8"/>
  <c r="K5792" i="8" s="1" a="1"/>
  <c r="K5792" i="8" s="1"/>
  <c r="H5792" i="8" a="1"/>
  <c r="H5792" i="8" s="1"/>
  <c r="G5792" i="8"/>
  <c r="J5791" i="8"/>
  <c r="K5791" i="8" s="1" a="1"/>
  <c r="K5791" i="8" s="1"/>
  <c r="H5791" i="8" a="1"/>
  <c r="H5791" i="8" s="1"/>
  <c r="G5791" i="8"/>
  <c r="K5790" i="8" a="1"/>
  <c r="K5790" i="8" s="1"/>
  <c r="J5790" i="8"/>
  <c r="G5790" i="8"/>
  <c r="H5790" i="8" s="1" a="1"/>
  <c r="H5790" i="8" s="1"/>
  <c r="J5789" i="8"/>
  <c r="K5789" i="8" s="1" a="1"/>
  <c r="K5789" i="8" s="1"/>
  <c r="G5789" i="8"/>
  <c r="H5789" i="8" s="1" a="1"/>
  <c r="H5789" i="8" s="1"/>
  <c r="K5788" i="8" a="1"/>
  <c r="K5788" i="8"/>
  <c r="J5788" i="8"/>
  <c r="G5788" i="8"/>
  <c r="H5788" i="8" s="1" a="1"/>
  <c r="H5788" i="8" s="1"/>
  <c r="J5787" i="8"/>
  <c r="K5787" i="8" s="1" a="1"/>
  <c r="K5787" i="8" s="1"/>
  <c r="H5787" i="8" a="1"/>
  <c r="H5787" i="8" s="1"/>
  <c r="G5787" i="8"/>
  <c r="K5786" i="8" a="1"/>
  <c r="K5786" i="8" s="1"/>
  <c r="J5786" i="8"/>
  <c r="G5786" i="8"/>
  <c r="H5786" i="8" s="1" a="1"/>
  <c r="H5786" i="8" s="1"/>
  <c r="K5785" i="8" a="1"/>
  <c r="K5785" i="8" s="1"/>
  <c r="J5785" i="8"/>
  <c r="H5785" i="8" a="1"/>
  <c r="H5785" i="8" s="1"/>
  <c r="G5785" i="8"/>
  <c r="K5784" i="8" a="1"/>
  <c r="K5784" i="8" s="1"/>
  <c r="J5784" i="8"/>
  <c r="H5784" i="8" a="1"/>
  <c r="H5784" i="8" s="1"/>
  <c r="G5784" i="8"/>
  <c r="J5783" i="8"/>
  <c r="K5783" i="8" s="1" a="1"/>
  <c r="K5783" i="8" s="1"/>
  <c r="G5783" i="8"/>
  <c r="H5783" i="8" s="1" a="1"/>
  <c r="H5783" i="8" s="1"/>
  <c r="K5782" i="8" a="1"/>
  <c r="K5782" i="8" s="1"/>
  <c r="J5782" i="8"/>
  <c r="H5782" i="8" a="1"/>
  <c r="H5782" i="8"/>
  <c r="G5782" i="8"/>
  <c r="J5781" i="8"/>
  <c r="K5781" i="8" s="1" a="1"/>
  <c r="K5781" i="8" s="1"/>
  <c r="H5781" i="8" a="1"/>
  <c r="H5781" i="8" s="1"/>
  <c r="G5781" i="8"/>
  <c r="K5780" i="8" a="1"/>
  <c r="K5780" i="8" s="1"/>
  <c r="J5780" i="8"/>
  <c r="H5780" i="8" a="1"/>
  <c r="H5780" i="8" s="1"/>
  <c r="G5780" i="8"/>
  <c r="J5779" i="8"/>
  <c r="K5779" i="8" s="1" a="1"/>
  <c r="K5779" i="8" s="1"/>
  <c r="G5779" i="8"/>
  <c r="H5779" i="8" s="1" a="1"/>
  <c r="H5779" i="8" s="1"/>
  <c r="J5778" i="8"/>
  <c r="K5778" i="8" s="1" a="1"/>
  <c r="K5778" i="8" s="1"/>
  <c r="H5778" i="8" a="1"/>
  <c r="H5778" i="8"/>
  <c r="G5778" i="8"/>
  <c r="K5777" i="8" a="1"/>
  <c r="K5777" i="8" s="1"/>
  <c r="J5777" i="8"/>
  <c r="G5777" i="8"/>
  <c r="H5777" i="8" s="1" a="1"/>
  <c r="H5777" i="8" s="1"/>
  <c r="J5776" i="8"/>
  <c r="K5776" i="8" s="1" a="1"/>
  <c r="K5776" i="8" s="1"/>
  <c r="G5776" i="8"/>
  <c r="H5776" i="8" s="1" a="1"/>
  <c r="H5776" i="8" s="1"/>
  <c r="K5775" i="8" a="1"/>
  <c r="K5775" i="8"/>
  <c r="J5775" i="8"/>
  <c r="G5775" i="8"/>
  <c r="H5775" i="8" s="1" a="1"/>
  <c r="H5775" i="8" s="1"/>
  <c r="K5774" i="8" a="1"/>
  <c r="K5774" i="8" s="1"/>
  <c r="J5774" i="8"/>
  <c r="G5774" i="8"/>
  <c r="H5774" i="8" s="1" a="1"/>
  <c r="H5774" i="8" s="1"/>
  <c r="K5773" i="8" a="1"/>
  <c r="K5773" i="8" s="1"/>
  <c r="J5773" i="8"/>
  <c r="G5773" i="8"/>
  <c r="H5773" i="8" s="1" a="1"/>
  <c r="H5773" i="8" s="1"/>
  <c r="J5772" i="8"/>
  <c r="K5772" i="8" s="1" a="1"/>
  <c r="K5772" i="8" s="1"/>
  <c r="H5772" i="8"/>
  <c r="G5772" i="8"/>
  <c r="H5772" i="8" s="1" a="1"/>
  <c r="K5771" i="8" a="1"/>
  <c r="K5771" i="8"/>
  <c r="J5771" i="8"/>
  <c r="H5771" i="8" a="1"/>
  <c r="H5771" i="8" s="1"/>
  <c r="G5771" i="8"/>
  <c r="J5770" i="8"/>
  <c r="K5770" i="8" s="1" a="1"/>
  <c r="K5770" i="8" s="1"/>
  <c r="G5770" i="8"/>
  <c r="H5770" i="8" s="1" a="1"/>
  <c r="H5770" i="8" s="1"/>
  <c r="K5769" i="8" a="1"/>
  <c r="K5769" i="8" s="1"/>
  <c r="J5769" i="8"/>
  <c r="G5769" i="8"/>
  <c r="H5769" i="8" s="1" a="1"/>
  <c r="H5769" i="8" s="1"/>
  <c r="J5768" i="8"/>
  <c r="K5768" i="8" s="1" a="1"/>
  <c r="K5768" i="8" s="1"/>
  <c r="H5768" i="8" a="1"/>
  <c r="H5768" i="8" s="1"/>
  <c r="G5768" i="8"/>
  <c r="K5767" i="8" a="1"/>
  <c r="K5767" i="8" s="1"/>
  <c r="J5767" i="8"/>
  <c r="H5767" i="8" a="1"/>
  <c r="H5767" i="8" s="1"/>
  <c r="G5767" i="8"/>
  <c r="K5766" i="8" a="1"/>
  <c r="K5766" i="8" s="1"/>
  <c r="J5766" i="8"/>
  <c r="G5766" i="8"/>
  <c r="H5766" i="8" s="1" a="1"/>
  <c r="H5766" i="8" s="1"/>
  <c r="K5765" i="8"/>
  <c r="J5765" i="8"/>
  <c r="K5765" i="8" s="1" a="1"/>
  <c r="G5765" i="8"/>
  <c r="H5765" i="8" s="1" a="1"/>
  <c r="H5765" i="8" s="1"/>
  <c r="K5764" i="8" a="1"/>
  <c r="K5764" i="8"/>
  <c r="J5764" i="8"/>
  <c r="G5764" i="8"/>
  <c r="H5764" i="8" s="1" a="1"/>
  <c r="H5764" i="8" s="1"/>
  <c r="J5763" i="8"/>
  <c r="K5763" i="8" s="1" a="1"/>
  <c r="K5763" i="8" s="1"/>
  <c r="G5763" i="8"/>
  <c r="H5763" i="8" s="1" a="1"/>
  <c r="H5763" i="8" s="1"/>
  <c r="K5762" i="8" a="1"/>
  <c r="K5762" i="8" s="1"/>
  <c r="J5762" i="8"/>
  <c r="G5762" i="8"/>
  <c r="H5762" i="8" s="1" a="1"/>
  <c r="H5762" i="8" s="1"/>
  <c r="K5761" i="8" a="1"/>
  <c r="K5761" i="8" s="1"/>
  <c r="J5761" i="8"/>
  <c r="H5761" i="8" a="1"/>
  <c r="H5761" i="8" s="1"/>
  <c r="G5761" i="8"/>
  <c r="K5760" i="8" a="1"/>
  <c r="K5760" i="8"/>
  <c r="J5760" i="8"/>
  <c r="H5760" i="8" a="1"/>
  <c r="H5760" i="8" s="1"/>
  <c r="G5760" i="8"/>
  <c r="J5759" i="8"/>
  <c r="K5759" i="8" s="1" a="1"/>
  <c r="K5759" i="8" s="1"/>
  <c r="G5759" i="8"/>
  <c r="H5759" i="8" s="1" a="1"/>
  <c r="H5759" i="8" s="1"/>
  <c r="J5758" i="8"/>
  <c r="K5758" i="8" s="1" a="1"/>
  <c r="K5758" i="8" s="1"/>
  <c r="H5758" i="8" a="1"/>
  <c r="H5758" i="8"/>
  <c r="G5758" i="8"/>
  <c r="J5757" i="8"/>
  <c r="K5757" i="8" s="1" a="1"/>
  <c r="K5757" i="8" s="1"/>
  <c r="H5757" i="8" a="1"/>
  <c r="H5757" i="8" s="1"/>
  <c r="G5757" i="8"/>
  <c r="J5756" i="8"/>
  <c r="K5756" i="8" s="1" a="1"/>
  <c r="K5756" i="8" s="1"/>
  <c r="H5756" i="8" a="1"/>
  <c r="H5756" i="8" s="1"/>
  <c r="G5756" i="8"/>
  <c r="J5755" i="8"/>
  <c r="K5755" i="8" s="1" a="1"/>
  <c r="K5755" i="8" s="1"/>
  <c r="H5755" i="8" a="1"/>
  <c r="H5755" i="8" s="1"/>
  <c r="G5755" i="8"/>
  <c r="J5754" i="8"/>
  <c r="K5754" i="8" s="1" a="1"/>
  <c r="K5754" i="8" s="1"/>
  <c r="H5754" i="8" a="1"/>
  <c r="H5754" i="8"/>
  <c r="G5754" i="8"/>
  <c r="K5753" i="8" a="1"/>
  <c r="K5753" i="8" s="1"/>
  <c r="J5753" i="8"/>
  <c r="G5753" i="8"/>
  <c r="H5753" i="8" s="1" a="1"/>
  <c r="H5753" i="8" s="1"/>
  <c r="J5752" i="8"/>
  <c r="K5752" i="8" s="1" a="1"/>
  <c r="K5752" i="8" s="1"/>
  <c r="H5752" i="8" a="1"/>
  <c r="H5752" i="8"/>
  <c r="G5752" i="8"/>
  <c r="K5751" i="8" a="1"/>
  <c r="K5751" i="8" s="1"/>
  <c r="J5751" i="8"/>
  <c r="G5751" i="8"/>
  <c r="H5751" i="8" s="1" a="1"/>
  <c r="H5751" i="8" s="1"/>
  <c r="K5750" i="8" a="1"/>
  <c r="K5750" i="8" s="1"/>
  <c r="J5750" i="8"/>
  <c r="G5750" i="8"/>
  <c r="H5750" i="8" s="1" a="1"/>
  <c r="H5750" i="8" s="1"/>
  <c r="K5749" i="8" a="1"/>
  <c r="K5749" i="8" s="1"/>
  <c r="J5749" i="8"/>
  <c r="G5749" i="8"/>
  <c r="H5749" i="8" s="1" a="1"/>
  <c r="H5749" i="8" s="1"/>
  <c r="J5748" i="8"/>
  <c r="K5748" i="8" s="1" a="1"/>
  <c r="K5748" i="8" s="1"/>
  <c r="G5748" i="8"/>
  <c r="H5748" i="8" s="1" a="1"/>
  <c r="H5748" i="8" s="1"/>
  <c r="K5747" i="8" a="1"/>
  <c r="K5747" i="8"/>
  <c r="J5747" i="8"/>
  <c r="H5747" i="8" a="1"/>
  <c r="H5747" i="8" s="1"/>
  <c r="G5747" i="8"/>
  <c r="J5746" i="8"/>
  <c r="K5746" i="8" s="1" a="1"/>
  <c r="K5746" i="8" s="1"/>
  <c r="G5746" i="8"/>
  <c r="H5746" i="8" s="1" a="1"/>
  <c r="H5746" i="8" s="1"/>
  <c r="K5745" i="8" a="1"/>
  <c r="K5745" i="8"/>
  <c r="J5745" i="8"/>
  <c r="H5745" i="8" a="1"/>
  <c r="H5745" i="8" s="1"/>
  <c r="G5745" i="8"/>
  <c r="J5744" i="8"/>
  <c r="K5744" i="8" s="1" a="1"/>
  <c r="K5744" i="8" s="1"/>
  <c r="H5744" i="8" a="1"/>
  <c r="H5744" i="8" s="1"/>
  <c r="G5744" i="8"/>
  <c r="J5743" i="8"/>
  <c r="K5743" i="8" s="1" a="1"/>
  <c r="K5743" i="8" s="1"/>
  <c r="H5743" i="8" a="1"/>
  <c r="H5743" i="8" s="1"/>
  <c r="G5743" i="8"/>
  <c r="K5742" i="8" a="1"/>
  <c r="K5742" i="8" s="1"/>
  <c r="J5742" i="8"/>
  <c r="G5742" i="8"/>
  <c r="H5742" i="8" s="1" a="1"/>
  <c r="H5742" i="8" s="1"/>
  <c r="K5741" i="8"/>
  <c r="J5741" i="8"/>
  <c r="K5741" i="8" s="1" a="1"/>
  <c r="G5741" i="8"/>
  <c r="H5741" i="8" s="1" a="1"/>
  <c r="H5741" i="8" s="1"/>
  <c r="K5740" i="8" a="1"/>
  <c r="K5740" i="8" s="1"/>
  <c r="J5740" i="8"/>
  <c r="G5740" i="8"/>
  <c r="H5740" i="8" s="1" a="1"/>
  <c r="H5740" i="8" s="1"/>
  <c r="J5739" i="8"/>
  <c r="K5739" i="8" s="1" a="1"/>
  <c r="K5739" i="8" s="1"/>
  <c r="G5739" i="8"/>
  <c r="H5739" i="8" s="1" a="1"/>
  <c r="H5739" i="8" s="1"/>
  <c r="K5738" i="8" a="1"/>
  <c r="K5738" i="8" s="1"/>
  <c r="J5738" i="8"/>
  <c r="G5738" i="8"/>
  <c r="H5738" i="8" s="1" a="1"/>
  <c r="H5738" i="8" s="1"/>
  <c r="K5737" i="8" a="1"/>
  <c r="K5737" i="8" s="1"/>
  <c r="J5737" i="8"/>
  <c r="H5737" i="8" a="1"/>
  <c r="H5737" i="8" s="1"/>
  <c r="G5737" i="8"/>
  <c r="K5736" i="8" a="1"/>
  <c r="K5736" i="8" s="1"/>
  <c r="J5736" i="8"/>
  <c r="H5736" i="8" a="1"/>
  <c r="H5736" i="8" s="1"/>
  <c r="G5736" i="8"/>
  <c r="J5735" i="8"/>
  <c r="K5735" i="8" s="1" a="1"/>
  <c r="K5735" i="8" s="1"/>
  <c r="G5735" i="8"/>
  <c r="H5735" i="8" s="1" a="1"/>
  <c r="H5735" i="8" s="1"/>
  <c r="K5734" i="8" a="1"/>
  <c r="K5734" i="8" s="1"/>
  <c r="J5734" i="8"/>
  <c r="H5734" i="8" a="1"/>
  <c r="H5734" i="8" s="1"/>
  <c r="G5734" i="8"/>
  <c r="J5733" i="8"/>
  <c r="K5733" i="8" s="1" a="1"/>
  <c r="K5733" i="8" s="1"/>
  <c r="H5733" i="8" a="1"/>
  <c r="H5733" i="8" s="1"/>
  <c r="G5733" i="8"/>
  <c r="K5732" i="8" a="1"/>
  <c r="K5732" i="8"/>
  <c r="J5732" i="8"/>
  <c r="H5732" i="8" a="1"/>
  <c r="H5732" i="8" s="1"/>
  <c r="G5732" i="8"/>
  <c r="J5731" i="8"/>
  <c r="K5731" i="8" s="1" a="1"/>
  <c r="K5731" i="8" s="1"/>
  <c r="H5731" i="8" a="1"/>
  <c r="H5731" i="8" s="1"/>
  <c r="G5731" i="8"/>
  <c r="J5730" i="8"/>
  <c r="K5730" i="8" s="1" a="1"/>
  <c r="K5730" i="8" s="1"/>
  <c r="H5730" i="8" a="1"/>
  <c r="H5730" i="8"/>
  <c r="G5730" i="8"/>
  <c r="K5729" i="8" a="1"/>
  <c r="K5729" i="8" s="1"/>
  <c r="J5729" i="8"/>
  <c r="G5729" i="8"/>
  <c r="H5729" i="8" s="1" a="1"/>
  <c r="H5729" i="8" s="1"/>
  <c r="J5728" i="8"/>
  <c r="K5728" i="8" s="1" a="1"/>
  <c r="K5728" i="8" s="1"/>
  <c r="G5728" i="8"/>
  <c r="H5728" i="8" s="1" a="1"/>
  <c r="H5728" i="8" s="1"/>
  <c r="K5727" i="8" a="1"/>
  <c r="K5727" i="8" s="1"/>
  <c r="J5727" i="8"/>
  <c r="G5727" i="8"/>
  <c r="H5727" i="8" s="1" a="1"/>
  <c r="H5727" i="8" s="1"/>
  <c r="K5726" i="8" a="1"/>
  <c r="K5726" i="8" s="1"/>
  <c r="J5726" i="8"/>
  <c r="H5726" i="8" a="1"/>
  <c r="H5726" i="8" s="1"/>
  <c r="G5726" i="8"/>
  <c r="K5725" i="8" a="1"/>
  <c r="K5725" i="8" s="1"/>
  <c r="J5725" i="8"/>
  <c r="G5725" i="8"/>
  <c r="H5725" i="8" s="1" a="1"/>
  <c r="H5725" i="8" s="1"/>
  <c r="J5724" i="8"/>
  <c r="K5724" i="8" s="1" a="1"/>
  <c r="K5724" i="8" s="1"/>
  <c r="G5724" i="8"/>
  <c r="H5724" i="8" s="1" a="1"/>
  <c r="H5724" i="8" s="1"/>
  <c r="K5723" i="8" a="1"/>
  <c r="K5723" i="8"/>
  <c r="J5723" i="8"/>
  <c r="H5723" i="8" a="1"/>
  <c r="H5723" i="8" s="1"/>
  <c r="G5723" i="8"/>
  <c r="J5722" i="8"/>
  <c r="K5722" i="8" s="1" a="1"/>
  <c r="K5722" i="8" s="1"/>
  <c r="G5722" i="8"/>
  <c r="H5722" i="8" s="1" a="1"/>
  <c r="H5722" i="8" s="1"/>
  <c r="J5721" i="8"/>
  <c r="K5721" i="8" s="1" a="1"/>
  <c r="K5721" i="8" s="1"/>
  <c r="H5721" i="8" a="1"/>
  <c r="H5721" i="8" s="1"/>
  <c r="G5721" i="8"/>
  <c r="J5720" i="8"/>
  <c r="K5720" i="8" s="1" a="1"/>
  <c r="K5720" i="8" s="1"/>
  <c r="H5720" i="8" a="1"/>
  <c r="H5720" i="8" s="1"/>
  <c r="G5720" i="8"/>
  <c r="K5719" i="8" a="1"/>
  <c r="K5719" i="8" s="1"/>
  <c r="J5719" i="8"/>
  <c r="H5719" i="8" a="1"/>
  <c r="H5719" i="8" s="1"/>
  <c r="G5719" i="8"/>
  <c r="K5718" i="8" a="1"/>
  <c r="K5718" i="8" s="1"/>
  <c r="J5718" i="8"/>
  <c r="G5718" i="8"/>
  <c r="H5718" i="8" s="1" a="1"/>
  <c r="H5718" i="8" s="1"/>
  <c r="K5717" i="8"/>
  <c r="J5717" i="8"/>
  <c r="K5717" i="8" s="1" a="1"/>
  <c r="G5717" i="8"/>
  <c r="H5717" i="8" s="1" a="1"/>
  <c r="H5717" i="8" s="1"/>
  <c r="K5716" i="8" a="1"/>
  <c r="K5716" i="8" s="1"/>
  <c r="J5716" i="8"/>
  <c r="G5716" i="8"/>
  <c r="H5716" i="8" s="1" a="1"/>
  <c r="H5716" i="8" s="1"/>
  <c r="J5715" i="8"/>
  <c r="K5715" i="8" s="1" a="1"/>
  <c r="K5715" i="8" s="1"/>
  <c r="G5715" i="8"/>
  <c r="H5715" i="8" s="1" a="1"/>
  <c r="H5715" i="8" s="1"/>
  <c r="K5714" i="8" a="1"/>
  <c r="K5714" i="8" s="1"/>
  <c r="J5714" i="8"/>
  <c r="G5714" i="8"/>
  <c r="H5714" i="8" s="1" a="1"/>
  <c r="H5714" i="8" s="1"/>
  <c r="K5713" i="8" a="1"/>
  <c r="K5713" i="8" s="1"/>
  <c r="J5713" i="8"/>
  <c r="G5713" i="8"/>
  <c r="H5713" i="8" s="1" a="1"/>
  <c r="H5713" i="8" s="1"/>
  <c r="K5712" i="8" a="1"/>
  <c r="K5712" i="8"/>
  <c r="J5712" i="8"/>
  <c r="H5712" i="8" a="1"/>
  <c r="H5712" i="8" s="1"/>
  <c r="G5712" i="8"/>
  <c r="J5711" i="8"/>
  <c r="K5711" i="8" s="1" a="1"/>
  <c r="K5711" i="8" s="1"/>
  <c r="G5711" i="8"/>
  <c r="H5711" i="8" s="1" a="1"/>
  <c r="H5711" i="8" s="1"/>
  <c r="K5710" i="8" a="1"/>
  <c r="K5710" i="8" s="1"/>
  <c r="J5710" i="8"/>
  <c r="H5710" i="8" a="1"/>
  <c r="H5710" i="8" s="1"/>
  <c r="G5710" i="8"/>
  <c r="J5709" i="8"/>
  <c r="K5709" i="8" s="1" a="1"/>
  <c r="K5709" i="8" s="1"/>
  <c r="H5709" i="8" a="1"/>
  <c r="H5709" i="8" s="1"/>
  <c r="G5709" i="8"/>
  <c r="J5708" i="8"/>
  <c r="K5708" i="8" s="1" a="1"/>
  <c r="K5708" i="8" s="1"/>
  <c r="H5708" i="8" a="1"/>
  <c r="H5708" i="8" s="1"/>
  <c r="G5708" i="8"/>
  <c r="J5707" i="8"/>
  <c r="K5707" i="8" s="1" a="1"/>
  <c r="K5707" i="8" s="1"/>
  <c r="H5707" i="8" a="1"/>
  <c r="H5707" i="8" s="1"/>
  <c r="G5707" i="8"/>
  <c r="K5706" i="8"/>
  <c r="J5706" i="8"/>
  <c r="K5706" i="8" s="1" a="1"/>
  <c r="H5706" i="8" a="1"/>
  <c r="H5706" i="8"/>
  <c r="G5706" i="8"/>
  <c r="K5705" i="8" a="1"/>
  <c r="K5705" i="8" s="1"/>
  <c r="J5705" i="8"/>
  <c r="G5705" i="8"/>
  <c r="H5705" i="8" s="1" a="1"/>
  <c r="H5705" i="8" s="1"/>
  <c r="J5704" i="8"/>
  <c r="K5704" i="8" s="1" a="1"/>
  <c r="K5704" i="8" s="1"/>
  <c r="G5704" i="8"/>
  <c r="H5704" i="8" s="1" a="1"/>
  <c r="H5704" i="8" s="1"/>
  <c r="K5703" i="8" a="1"/>
  <c r="K5703" i="8" s="1"/>
  <c r="J5703" i="8"/>
  <c r="G5703" i="8"/>
  <c r="H5703" i="8" s="1" a="1"/>
  <c r="H5703" i="8" s="1"/>
  <c r="K5702" i="8" a="1"/>
  <c r="K5702" i="8" s="1"/>
  <c r="J5702" i="8"/>
  <c r="H5702" i="8" a="1"/>
  <c r="H5702" i="8"/>
  <c r="G5702" i="8"/>
  <c r="K5701" i="8" a="1"/>
  <c r="K5701" i="8" s="1"/>
  <c r="J5701" i="8"/>
  <c r="G5701" i="8"/>
  <c r="H5701" i="8" s="1" a="1"/>
  <c r="H5701" i="8" s="1"/>
  <c r="J5700" i="8"/>
  <c r="K5700" i="8" s="1" a="1"/>
  <c r="K5700" i="8" s="1"/>
  <c r="H5700" i="8"/>
  <c r="G5700" i="8"/>
  <c r="H5700" i="8" s="1" a="1"/>
  <c r="K5699" i="8" a="1"/>
  <c r="K5699" i="8"/>
  <c r="J5699" i="8"/>
  <c r="H5699" i="8" a="1"/>
  <c r="H5699" i="8" s="1"/>
  <c r="G5699" i="8"/>
  <c r="J5698" i="8"/>
  <c r="K5698" i="8" s="1" a="1"/>
  <c r="K5698" i="8" s="1"/>
  <c r="G5698" i="8"/>
  <c r="H5698" i="8" s="1" a="1"/>
  <c r="H5698" i="8" s="1"/>
  <c r="J5697" i="8"/>
  <c r="K5697" i="8" s="1" a="1"/>
  <c r="K5697" i="8" s="1"/>
  <c r="H5697" i="8" a="1"/>
  <c r="H5697" i="8" s="1"/>
  <c r="G5697" i="8"/>
  <c r="J5696" i="8"/>
  <c r="K5696" i="8" s="1" a="1"/>
  <c r="K5696" i="8" s="1"/>
  <c r="H5696" i="8" a="1"/>
  <c r="H5696" i="8" s="1"/>
  <c r="G5696" i="8"/>
  <c r="K5695" i="8" a="1"/>
  <c r="K5695" i="8"/>
  <c r="J5695" i="8"/>
  <c r="H5695" i="8" a="1"/>
  <c r="H5695" i="8" s="1"/>
  <c r="G5695" i="8"/>
  <c r="K5694" i="8" a="1"/>
  <c r="K5694" i="8" s="1"/>
  <c r="J5694" i="8"/>
  <c r="G5694" i="8"/>
  <c r="H5694" i="8" s="1" a="1"/>
  <c r="H5694" i="8" s="1"/>
  <c r="K5693" i="8"/>
  <c r="J5693" i="8"/>
  <c r="K5693" i="8" s="1" a="1"/>
  <c r="H5693" i="8" a="1"/>
  <c r="H5693" i="8" s="1"/>
  <c r="G5693" i="8"/>
  <c r="K5692" i="8" a="1"/>
  <c r="K5692" i="8" s="1"/>
  <c r="J5692" i="8"/>
  <c r="G5692" i="8"/>
  <c r="H5692" i="8" s="1" a="1"/>
  <c r="H5692" i="8" s="1"/>
  <c r="J5691" i="8"/>
  <c r="K5691" i="8" s="1" a="1"/>
  <c r="K5691" i="8" s="1"/>
  <c r="G5691" i="8"/>
  <c r="H5691" i="8" s="1" a="1"/>
  <c r="H5691" i="8" s="1"/>
  <c r="K5690" i="8" a="1"/>
  <c r="K5690" i="8" s="1"/>
  <c r="J5690" i="8"/>
  <c r="G5690" i="8"/>
  <c r="H5690" i="8" s="1" a="1"/>
  <c r="H5690" i="8" s="1"/>
  <c r="K5689" i="8" a="1"/>
  <c r="K5689" i="8" s="1"/>
  <c r="J5689" i="8"/>
  <c r="G5689" i="8"/>
  <c r="H5689" i="8" s="1" a="1"/>
  <c r="H5689" i="8" s="1"/>
  <c r="J5688" i="8"/>
  <c r="K5688" i="8" s="1" a="1"/>
  <c r="K5688" i="8" s="1"/>
  <c r="H5688" i="8" a="1"/>
  <c r="H5688" i="8" s="1"/>
  <c r="G5688" i="8"/>
  <c r="J5687" i="8"/>
  <c r="K5687" i="8" s="1" a="1"/>
  <c r="K5687" i="8" s="1"/>
  <c r="G5687" i="8"/>
  <c r="H5687" i="8" s="1" a="1"/>
  <c r="H5687" i="8" s="1"/>
  <c r="K5686" i="8" a="1"/>
  <c r="K5686" i="8"/>
  <c r="J5686" i="8"/>
  <c r="H5686" i="8" a="1"/>
  <c r="H5686" i="8" s="1"/>
  <c r="G5686" i="8"/>
  <c r="J5685" i="8"/>
  <c r="K5685" i="8" s="1" a="1"/>
  <c r="K5685" i="8" s="1"/>
  <c r="H5685" i="8" a="1"/>
  <c r="H5685" i="8" s="1"/>
  <c r="G5685" i="8"/>
  <c r="J5684" i="8"/>
  <c r="K5684" i="8" s="1" a="1"/>
  <c r="K5684" i="8" s="1"/>
  <c r="H5684" i="8" a="1"/>
  <c r="H5684" i="8" s="1"/>
  <c r="G5684" i="8"/>
  <c r="J5683" i="8"/>
  <c r="K5683" i="8" s="1" a="1"/>
  <c r="K5683" i="8" s="1"/>
  <c r="H5683" i="8" a="1"/>
  <c r="H5683" i="8" s="1"/>
  <c r="G5683" i="8"/>
  <c r="J5682" i="8"/>
  <c r="K5682" i="8" s="1" a="1"/>
  <c r="K5682" i="8" s="1"/>
  <c r="G5682" i="8"/>
  <c r="H5682" i="8" s="1" a="1"/>
  <c r="H5682" i="8" s="1"/>
  <c r="K5681" i="8" a="1"/>
  <c r="K5681" i="8" s="1"/>
  <c r="J5681" i="8"/>
  <c r="G5681" i="8"/>
  <c r="H5681" i="8" s="1" a="1"/>
  <c r="H5681" i="8" s="1"/>
  <c r="J5680" i="8"/>
  <c r="K5680" i="8" s="1" a="1"/>
  <c r="K5680" i="8" s="1"/>
  <c r="G5680" i="8"/>
  <c r="H5680" i="8" s="1" a="1"/>
  <c r="H5680" i="8" s="1"/>
  <c r="K5679" i="8" a="1"/>
  <c r="K5679" i="8" s="1"/>
  <c r="J5679" i="8"/>
  <c r="G5679" i="8"/>
  <c r="H5679" i="8" s="1" a="1"/>
  <c r="H5679" i="8" s="1"/>
  <c r="K5678" i="8" a="1"/>
  <c r="K5678" i="8" s="1"/>
  <c r="J5678" i="8"/>
  <c r="H5678" i="8" a="1"/>
  <c r="H5678" i="8" s="1"/>
  <c r="G5678" i="8"/>
  <c r="K5677" i="8" a="1"/>
  <c r="K5677" i="8" s="1"/>
  <c r="J5677" i="8"/>
  <c r="G5677" i="8"/>
  <c r="H5677" i="8" s="1" a="1"/>
  <c r="H5677" i="8" s="1"/>
  <c r="J5676" i="8"/>
  <c r="K5676" i="8" s="1" a="1"/>
  <c r="K5676" i="8" s="1"/>
  <c r="G5676" i="8"/>
  <c r="H5676" i="8" s="1" a="1"/>
  <c r="H5676" i="8" s="1"/>
  <c r="K5675" i="8" a="1"/>
  <c r="K5675" i="8" s="1"/>
  <c r="J5675" i="8"/>
  <c r="H5675" i="8" a="1"/>
  <c r="H5675" i="8" s="1"/>
  <c r="G5675" i="8"/>
  <c r="J5674" i="8"/>
  <c r="K5674" i="8" s="1" a="1"/>
  <c r="K5674" i="8" s="1"/>
  <c r="G5674" i="8"/>
  <c r="H5674" i="8" s="1" a="1"/>
  <c r="H5674" i="8" s="1"/>
  <c r="J5673" i="8"/>
  <c r="K5673" i="8" s="1" a="1"/>
  <c r="K5673" i="8" s="1"/>
  <c r="G5673" i="8"/>
  <c r="H5673" i="8" s="1" a="1"/>
  <c r="H5673" i="8" s="1"/>
  <c r="J5672" i="8"/>
  <c r="K5672" i="8" s="1" a="1"/>
  <c r="K5672" i="8" s="1"/>
  <c r="H5672" i="8" a="1"/>
  <c r="H5672" i="8" s="1"/>
  <c r="G5672" i="8"/>
  <c r="K5671" i="8" a="1"/>
  <c r="K5671" i="8"/>
  <c r="J5671" i="8"/>
  <c r="G5671" i="8"/>
  <c r="H5671" i="8" s="1" a="1"/>
  <c r="H5671" i="8" s="1"/>
  <c r="K5670" i="8" a="1"/>
  <c r="K5670" i="8" s="1"/>
  <c r="J5670" i="8"/>
  <c r="G5670" i="8"/>
  <c r="H5670" i="8" s="1" a="1"/>
  <c r="H5670" i="8" s="1"/>
  <c r="J5669" i="8"/>
  <c r="K5669" i="8" s="1" a="1"/>
  <c r="K5669" i="8" s="1"/>
  <c r="H5669" i="8" a="1"/>
  <c r="H5669" i="8" s="1"/>
  <c r="G5669" i="8"/>
  <c r="K5668" i="8" a="1"/>
  <c r="K5668" i="8" s="1"/>
  <c r="J5668" i="8"/>
  <c r="G5668" i="8"/>
  <c r="H5668" i="8" s="1" a="1"/>
  <c r="H5668" i="8" s="1"/>
  <c r="J5667" i="8"/>
  <c r="K5667" i="8" s="1" a="1"/>
  <c r="K5667" i="8" s="1"/>
  <c r="H5667" i="8" a="1"/>
  <c r="H5667" i="8" s="1"/>
  <c r="G5667" i="8"/>
  <c r="J5666" i="8"/>
  <c r="K5666" i="8" s="1" a="1"/>
  <c r="K5666" i="8" s="1"/>
  <c r="G5666" i="8"/>
  <c r="H5666" i="8" s="1" a="1"/>
  <c r="H5666" i="8" s="1"/>
  <c r="K5665" i="8" a="1"/>
  <c r="K5665" i="8" s="1"/>
  <c r="J5665" i="8"/>
  <c r="H5665" i="8" a="1"/>
  <c r="H5665" i="8" s="1"/>
  <c r="G5665" i="8"/>
  <c r="J5664" i="8"/>
  <c r="K5664" i="8" s="1" a="1"/>
  <c r="K5664" i="8" s="1"/>
  <c r="H5664" i="8" a="1"/>
  <c r="H5664" i="8" s="1"/>
  <c r="G5664" i="8"/>
  <c r="K5663" i="8"/>
  <c r="J5663" i="8"/>
  <c r="K5663" i="8" s="1" a="1"/>
  <c r="G5663" i="8"/>
  <c r="H5663" i="8" s="1" a="1"/>
  <c r="H5663" i="8" s="1"/>
  <c r="K5662" i="8" a="1"/>
  <c r="K5662" i="8" s="1"/>
  <c r="J5662" i="8"/>
  <c r="H5662" i="8" a="1"/>
  <c r="H5662" i="8"/>
  <c r="G5662" i="8"/>
  <c r="J5661" i="8"/>
  <c r="K5661" i="8" s="1" a="1"/>
  <c r="K5661" i="8" s="1"/>
  <c r="H5661" i="8" a="1"/>
  <c r="H5661" i="8" s="1"/>
  <c r="G5661" i="8"/>
  <c r="K5660" i="8" a="1"/>
  <c r="K5660" i="8"/>
  <c r="J5660" i="8"/>
  <c r="H5660" i="8" a="1"/>
  <c r="H5660" i="8" s="1"/>
  <c r="G5660" i="8"/>
  <c r="J5659" i="8"/>
  <c r="K5659" i="8" s="1" a="1"/>
  <c r="K5659" i="8" s="1"/>
  <c r="H5659" i="8" a="1"/>
  <c r="H5659" i="8" s="1"/>
  <c r="G5659" i="8"/>
  <c r="K5658" i="8"/>
  <c r="J5658" i="8"/>
  <c r="K5658" i="8" s="1" a="1"/>
  <c r="H5658" i="8"/>
  <c r="G5658" i="8"/>
  <c r="H5658" i="8" s="1" a="1"/>
  <c r="K5657" i="8" a="1"/>
  <c r="K5657" i="8" s="1"/>
  <c r="J5657" i="8"/>
  <c r="G5657" i="8"/>
  <c r="H5657" i="8" s="1" a="1"/>
  <c r="H5657" i="8" s="1"/>
  <c r="K5656" i="8" a="1"/>
  <c r="K5656" i="8" s="1"/>
  <c r="J5656" i="8"/>
  <c r="G5656" i="8"/>
  <c r="H5656" i="8" s="1" a="1"/>
  <c r="H5656" i="8" s="1"/>
  <c r="K5655" i="8" a="1"/>
  <c r="K5655" i="8"/>
  <c r="J5655" i="8"/>
  <c r="G5655" i="8"/>
  <c r="H5655" i="8" s="1" a="1"/>
  <c r="H5655" i="8" s="1"/>
  <c r="K5654" i="8" a="1"/>
  <c r="K5654" i="8" s="1"/>
  <c r="J5654" i="8"/>
  <c r="G5654" i="8"/>
  <c r="H5654" i="8" s="1" a="1"/>
  <c r="H5654" i="8" s="1"/>
  <c r="J5653" i="8"/>
  <c r="K5653" i="8" s="1" a="1"/>
  <c r="K5653" i="8" s="1"/>
  <c r="G5653" i="8"/>
  <c r="H5653" i="8" s="1" a="1"/>
  <c r="H5653" i="8" s="1"/>
  <c r="J5652" i="8"/>
  <c r="K5652" i="8" s="1" a="1"/>
  <c r="K5652" i="8" s="1"/>
  <c r="G5652" i="8"/>
  <c r="H5652" i="8" s="1" a="1"/>
  <c r="H5652" i="8" s="1"/>
  <c r="K5651" i="8" a="1"/>
  <c r="K5651" i="8" s="1"/>
  <c r="J5651" i="8"/>
  <c r="H5651" i="8" a="1"/>
  <c r="H5651" i="8" s="1"/>
  <c r="G5651" i="8"/>
  <c r="J5650" i="8"/>
  <c r="K5650" i="8" s="1" a="1"/>
  <c r="K5650" i="8" s="1"/>
  <c r="G5650" i="8"/>
  <c r="H5650" i="8" s="1" a="1"/>
  <c r="H5650" i="8" s="1"/>
  <c r="J5649" i="8"/>
  <c r="K5649" i="8" s="1" a="1"/>
  <c r="K5649" i="8" s="1"/>
  <c r="H5649" i="8" a="1"/>
  <c r="H5649" i="8" s="1"/>
  <c r="G5649" i="8"/>
  <c r="J5648" i="8"/>
  <c r="K5648" i="8" s="1" a="1"/>
  <c r="K5648" i="8" s="1"/>
  <c r="H5648" i="8" a="1"/>
  <c r="H5648" i="8"/>
  <c r="G5648" i="8"/>
  <c r="K5647" i="8" a="1"/>
  <c r="K5647" i="8" s="1"/>
  <c r="J5647" i="8"/>
  <c r="G5647" i="8"/>
  <c r="H5647" i="8" s="1" a="1"/>
  <c r="H5647" i="8" s="1"/>
  <c r="K5646" i="8" a="1"/>
  <c r="K5646" i="8" s="1"/>
  <c r="J5646" i="8"/>
  <c r="H5646" i="8"/>
  <c r="G5646" i="8"/>
  <c r="H5646" i="8" s="1" a="1"/>
  <c r="J5645" i="8"/>
  <c r="K5645" i="8" s="1" a="1"/>
  <c r="K5645" i="8" s="1"/>
  <c r="G5645" i="8"/>
  <c r="H5645" i="8" s="1" a="1"/>
  <c r="H5645" i="8" s="1"/>
  <c r="K5644" i="8" a="1"/>
  <c r="K5644" i="8"/>
  <c r="J5644" i="8"/>
  <c r="G5644" i="8"/>
  <c r="H5644" i="8" s="1" a="1"/>
  <c r="H5644" i="8" s="1"/>
  <c r="J5643" i="8"/>
  <c r="K5643" i="8" s="1" a="1"/>
  <c r="K5643" i="8" s="1"/>
  <c r="H5643" i="8" a="1"/>
  <c r="H5643" i="8" s="1"/>
  <c r="G5643" i="8"/>
  <c r="K5642" i="8" a="1"/>
  <c r="K5642" i="8"/>
  <c r="J5642" i="8"/>
  <c r="G5642" i="8"/>
  <c r="H5642" i="8" s="1" a="1"/>
  <c r="H5642" i="8" s="1"/>
  <c r="K5641" i="8" a="1"/>
  <c r="K5641" i="8"/>
  <c r="J5641" i="8"/>
  <c r="H5641" i="8" a="1"/>
  <c r="H5641" i="8" s="1"/>
  <c r="G5641" i="8"/>
  <c r="K5640" i="8" a="1"/>
  <c r="K5640" i="8" s="1"/>
  <c r="J5640" i="8"/>
  <c r="H5640" i="8" a="1"/>
  <c r="H5640" i="8" s="1"/>
  <c r="G5640" i="8"/>
  <c r="J5639" i="8"/>
  <c r="K5639" i="8" s="1" a="1"/>
  <c r="K5639" i="8" s="1"/>
  <c r="G5639" i="8"/>
  <c r="H5639" i="8" s="1" a="1"/>
  <c r="H5639" i="8" s="1"/>
  <c r="K5638" i="8"/>
  <c r="J5638" i="8"/>
  <c r="K5638" i="8" s="1" a="1"/>
  <c r="H5638" i="8" a="1"/>
  <c r="H5638" i="8"/>
  <c r="G5638" i="8"/>
  <c r="J5637" i="8"/>
  <c r="K5637" i="8" s="1" a="1"/>
  <c r="K5637" i="8" s="1"/>
  <c r="H5637" i="8" a="1"/>
  <c r="H5637" i="8" s="1"/>
  <c r="G5637" i="8"/>
  <c r="K5636" i="8"/>
  <c r="J5636" i="8"/>
  <c r="K5636" i="8" s="1" a="1"/>
  <c r="G5636" i="8"/>
  <c r="H5636" i="8" s="1" a="1"/>
  <c r="H5636" i="8" s="1"/>
  <c r="J5635" i="8"/>
  <c r="K5635" i="8" s="1" a="1"/>
  <c r="K5635" i="8" s="1"/>
  <c r="H5635" i="8" a="1"/>
  <c r="H5635" i="8" s="1"/>
  <c r="G5635" i="8"/>
  <c r="K5634" i="8"/>
  <c r="J5634" i="8"/>
  <c r="K5634" i="8" s="1" a="1"/>
  <c r="G5634" i="8"/>
  <c r="H5634" i="8" s="1" a="1"/>
  <c r="H5634" i="8" s="1"/>
  <c r="K5633" i="8" a="1"/>
  <c r="K5633" i="8" s="1"/>
  <c r="J5633" i="8"/>
  <c r="G5633" i="8"/>
  <c r="H5633" i="8" s="1" a="1"/>
  <c r="H5633" i="8" s="1"/>
  <c r="J5632" i="8"/>
  <c r="K5632" i="8" s="1" a="1"/>
  <c r="K5632" i="8" s="1"/>
  <c r="H5632" i="8" a="1"/>
  <c r="H5632" i="8" s="1"/>
  <c r="G5632" i="8"/>
  <c r="K5631" i="8" a="1"/>
  <c r="K5631" i="8"/>
  <c r="J5631" i="8"/>
  <c r="G5631" i="8"/>
  <c r="H5631" i="8" s="1" a="1"/>
  <c r="H5631" i="8" s="1"/>
  <c r="K5630" i="8" a="1"/>
  <c r="K5630" i="8"/>
  <c r="J5630" i="8"/>
  <c r="H5630" i="8" a="1"/>
  <c r="H5630" i="8" s="1"/>
  <c r="G5630" i="8"/>
  <c r="K5629" i="8" a="1"/>
  <c r="K5629" i="8" s="1"/>
  <c r="J5629" i="8"/>
  <c r="G5629" i="8"/>
  <c r="H5629" i="8" s="1" a="1"/>
  <c r="H5629" i="8" s="1"/>
  <c r="J5628" i="8"/>
  <c r="K5628" i="8" s="1" a="1"/>
  <c r="K5628" i="8" s="1"/>
  <c r="G5628" i="8"/>
  <c r="H5628" i="8" s="1" a="1"/>
  <c r="H5628" i="8" s="1"/>
  <c r="K5627" i="8" a="1"/>
  <c r="K5627" i="8" s="1"/>
  <c r="J5627" i="8"/>
  <c r="H5627" i="8" a="1"/>
  <c r="H5627" i="8" s="1"/>
  <c r="G5627" i="8"/>
  <c r="J5626" i="8"/>
  <c r="K5626" i="8" s="1" a="1"/>
  <c r="K5626" i="8" s="1"/>
  <c r="G5626" i="8"/>
  <c r="H5626" i="8" s="1" a="1"/>
  <c r="H5626" i="8" s="1"/>
  <c r="J5625" i="8"/>
  <c r="K5625" i="8" s="1" a="1"/>
  <c r="K5625" i="8" s="1"/>
  <c r="G5625" i="8"/>
  <c r="H5625" i="8" s="1" a="1"/>
  <c r="H5625" i="8" s="1"/>
  <c r="J5624" i="8"/>
  <c r="K5624" i="8" s="1" a="1"/>
  <c r="K5624" i="8" s="1"/>
  <c r="H5624" i="8" a="1"/>
  <c r="H5624" i="8"/>
  <c r="G5624" i="8"/>
  <c r="K5623" i="8" a="1"/>
  <c r="K5623" i="8" s="1"/>
  <c r="J5623" i="8"/>
  <c r="G5623" i="8"/>
  <c r="H5623" i="8" s="1" a="1"/>
  <c r="H5623" i="8" s="1"/>
  <c r="K5622" i="8" a="1"/>
  <c r="K5622" i="8" s="1"/>
  <c r="J5622" i="8"/>
  <c r="H5622" i="8"/>
  <c r="G5622" i="8"/>
  <c r="H5622" i="8" s="1" a="1"/>
  <c r="J5621" i="8"/>
  <c r="K5621" i="8" s="1" a="1"/>
  <c r="K5621" i="8" s="1"/>
  <c r="H5621" i="8" a="1"/>
  <c r="H5621" i="8" s="1"/>
  <c r="G5621" i="8"/>
  <c r="K5620" i="8" a="1"/>
  <c r="K5620" i="8" s="1"/>
  <c r="J5620" i="8"/>
  <c r="G5620" i="8"/>
  <c r="H5620" i="8" s="1" a="1"/>
  <c r="H5620" i="8" s="1"/>
  <c r="J5619" i="8"/>
  <c r="K5619" i="8" s="1" a="1"/>
  <c r="K5619" i="8" s="1"/>
  <c r="G5619" i="8"/>
  <c r="H5619" i="8" s="1" a="1"/>
  <c r="H5619" i="8" s="1"/>
  <c r="K5618" i="8" a="1"/>
  <c r="K5618" i="8" s="1"/>
  <c r="J5618" i="8"/>
  <c r="G5618" i="8"/>
  <c r="H5618" i="8" s="1" a="1"/>
  <c r="H5618" i="8" s="1"/>
  <c r="K5617" i="8" a="1"/>
  <c r="K5617" i="8"/>
  <c r="J5617" i="8"/>
  <c r="G5617" i="8"/>
  <c r="H5617" i="8" s="1" a="1"/>
  <c r="H5617" i="8" s="1"/>
  <c r="J5616" i="8"/>
  <c r="K5616" i="8" s="1" a="1"/>
  <c r="K5616" i="8" s="1"/>
  <c r="H5616" i="8" a="1"/>
  <c r="H5616" i="8" s="1"/>
  <c r="G5616" i="8"/>
  <c r="K5615" i="8" a="1"/>
  <c r="K5615" i="8"/>
  <c r="J5615" i="8"/>
  <c r="G5615" i="8"/>
  <c r="H5615" i="8" s="1" a="1"/>
  <c r="H5615" i="8" s="1"/>
  <c r="J5614" i="8"/>
  <c r="K5614" i="8" s="1" a="1"/>
  <c r="K5614" i="8" s="1"/>
  <c r="H5614" i="8" a="1"/>
  <c r="H5614" i="8" s="1"/>
  <c r="G5614" i="8"/>
  <c r="J5613" i="8"/>
  <c r="K5613" i="8" s="1" a="1"/>
  <c r="K5613" i="8" s="1"/>
  <c r="H5613" i="8" a="1"/>
  <c r="H5613" i="8" s="1"/>
  <c r="G5613" i="8"/>
  <c r="K5612" i="8"/>
  <c r="J5612" i="8"/>
  <c r="K5612" i="8" s="1" a="1"/>
  <c r="G5612" i="8"/>
  <c r="H5612" i="8" s="1" a="1"/>
  <c r="H5612" i="8" s="1"/>
  <c r="J5611" i="8"/>
  <c r="K5611" i="8" s="1" a="1"/>
  <c r="K5611" i="8" s="1"/>
  <c r="G5611" i="8"/>
  <c r="H5611" i="8" s="1" a="1"/>
  <c r="H5611" i="8" s="1"/>
  <c r="K5610" i="8"/>
  <c r="J5610" i="8"/>
  <c r="K5610" i="8" s="1" a="1"/>
  <c r="G5610" i="8"/>
  <c r="H5610" i="8" s="1" a="1"/>
  <c r="H5610" i="8" s="1"/>
  <c r="K5609" i="8" a="1"/>
  <c r="K5609" i="8" s="1"/>
  <c r="J5609" i="8"/>
  <c r="H5609" i="8" a="1"/>
  <c r="H5609" i="8" s="1"/>
  <c r="G5609" i="8"/>
  <c r="J5608" i="8"/>
  <c r="K5608" i="8" s="1" a="1"/>
  <c r="K5608" i="8" s="1"/>
  <c r="G5608" i="8"/>
  <c r="H5608" i="8" s="1" a="1"/>
  <c r="H5608" i="8" s="1"/>
  <c r="K5607" i="8" a="1"/>
  <c r="K5607" i="8" s="1"/>
  <c r="J5607" i="8"/>
  <c r="G5607" i="8"/>
  <c r="H5607" i="8" s="1" a="1"/>
  <c r="H5607" i="8" s="1"/>
  <c r="K5606" i="8" a="1"/>
  <c r="K5606" i="8"/>
  <c r="J5606" i="8"/>
  <c r="G5606" i="8"/>
  <c r="H5606" i="8" s="1" a="1"/>
  <c r="H5606" i="8" s="1"/>
  <c r="K5605" i="8" a="1"/>
  <c r="K5605" i="8" s="1"/>
  <c r="J5605" i="8"/>
  <c r="G5605" i="8"/>
  <c r="H5605" i="8" s="1" a="1"/>
  <c r="H5605" i="8" s="1"/>
  <c r="K5604" i="8" a="1"/>
  <c r="K5604" i="8" s="1"/>
  <c r="J5604" i="8"/>
  <c r="G5604" i="8"/>
  <c r="H5604" i="8" s="1" a="1"/>
  <c r="H5604" i="8" s="1"/>
  <c r="K5603" i="8" a="1"/>
  <c r="K5603" i="8" s="1"/>
  <c r="J5603" i="8"/>
  <c r="H5603" i="8" a="1"/>
  <c r="H5603" i="8" s="1"/>
  <c r="G5603" i="8"/>
  <c r="K5602" i="8"/>
  <c r="J5602" i="8"/>
  <c r="K5602" i="8" s="1" a="1"/>
  <c r="H5602" i="8" a="1"/>
  <c r="H5602" i="8" s="1"/>
  <c r="G5602" i="8"/>
  <c r="K5601" i="8"/>
  <c r="J5601" i="8"/>
  <c r="K5601" i="8" s="1" a="1"/>
  <c r="G5601" i="8"/>
  <c r="H5601" i="8" s="1" a="1"/>
  <c r="H5601" i="8" s="1"/>
  <c r="J5600" i="8"/>
  <c r="K5600" i="8" s="1" a="1"/>
  <c r="K5600" i="8" s="1"/>
  <c r="H5600" i="8" a="1"/>
  <c r="H5600" i="8" s="1"/>
  <c r="G5600" i="8"/>
  <c r="K5599" i="8" a="1"/>
  <c r="K5599" i="8" s="1"/>
  <c r="J5599" i="8"/>
  <c r="G5599" i="8"/>
  <c r="H5599" i="8" s="1" a="1"/>
  <c r="H5599" i="8" s="1"/>
  <c r="J5598" i="8"/>
  <c r="K5598" i="8" s="1" a="1"/>
  <c r="K5598" i="8" s="1"/>
  <c r="G5598" i="8"/>
  <c r="H5598" i="8" s="1" a="1"/>
  <c r="H5598" i="8" s="1"/>
  <c r="K5597" i="8" a="1"/>
  <c r="K5597" i="8" s="1"/>
  <c r="J5597" i="8"/>
  <c r="G5597" i="8"/>
  <c r="H5597" i="8" s="1" a="1"/>
  <c r="H5597" i="8" s="1"/>
  <c r="K5596" i="8" a="1"/>
  <c r="K5596" i="8"/>
  <c r="J5596" i="8"/>
  <c r="G5596" i="8"/>
  <c r="H5596" i="8" s="1" a="1"/>
  <c r="H5596" i="8" s="1"/>
  <c r="K5595" i="8" a="1"/>
  <c r="K5595" i="8" s="1"/>
  <c r="J5595" i="8"/>
  <c r="H5595" i="8" a="1"/>
  <c r="H5595" i="8" s="1"/>
  <c r="G5595" i="8"/>
  <c r="J5594" i="8"/>
  <c r="K5594" i="8" s="1" a="1"/>
  <c r="K5594" i="8" s="1"/>
  <c r="H5594" i="8"/>
  <c r="G5594" i="8"/>
  <c r="H5594" i="8" s="1" a="1"/>
  <c r="J5593" i="8"/>
  <c r="K5593" i="8" s="1" a="1"/>
  <c r="K5593" i="8" s="1"/>
  <c r="H5593" i="8" a="1"/>
  <c r="H5593" i="8" s="1"/>
  <c r="G5593" i="8"/>
  <c r="K5592" i="8" a="1"/>
  <c r="K5592" i="8" s="1"/>
  <c r="J5592" i="8"/>
  <c r="H5592" i="8" a="1"/>
  <c r="H5592" i="8" s="1"/>
  <c r="G5592" i="8"/>
  <c r="K5591" i="8" a="1"/>
  <c r="K5591" i="8" s="1"/>
  <c r="J5591" i="8"/>
  <c r="H5591" i="8" a="1"/>
  <c r="H5591" i="8" s="1"/>
  <c r="G5591" i="8"/>
  <c r="J5590" i="8"/>
  <c r="K5590" i="8" s="1" a="1"/>
  <c r="K5590" i="8" s="1"/>
  <c r="H5590" i="8" a="1"/>
  <c r="H5590" i="8"/>
  <c r="G5590" i="8"/>
  <c r="J5589" i="8"/>
  <c r="K5589" i="8" s="1" a="1"/>
  <c r="K5589" i="8" s="1"/>
  <c r="H5589" i="8" a="1"/>
  <c r="H5589" i="8" s="1"/>
  <c r="G5589" i="8"/>
  <c r="K5588" i="8" a="1"/>
  <c r="K5588" i="8" s="1"/>
  <c r="J5588" i="8"/>
  <c r="H5588" i="8" a="1"/>
  <c r="H5588" i="8" s="1"/>
  <c r="G5588" i="8"/>
  <c r="J5587" i="8"/>
  <c r="K5587" i="8" s="1" a="1"/>
  <c r="K5587" i="8" s="1"/>
  <c r="H5587" i="8" a="1"/>
  <c r="H5587" i="8" s="1"/>
  <c r="G5587" i="8"/>
  <c r="K5586" i="8" a="1"/>
  <c r="K5586" i="8" s="1"/>
  <c r="J5586" i="8"/>
  <c r="H5586" i="8" a="1"/>
  <c r="H5586" i="8" s="1"/>
  <c r="G5586" i="8"/>
  <c r="J5585" i="8"/>
  <c r="K5585" i="8" s="1" a="1"/>
  <c r="K5585" i="8" s="1"/>
  <c r="H5585" i="8" a="1"/>
  <c r="H5585" i="8" s="1"/>
  <c r="G5585" i="8"/>
  <c r="K5584" i="8" a="1"/>
  <c r="K5584" i="8" s="1"/>
  <c r="J5584" i="8"/>
  <c r="G5584" i="8"/>
  <c r="H5584" i="8" s="1" a="1"/>
  <c r="H5584" i="8" s="1"/>
  <c r="K5583" i="8" a="1"/>
  <c r="K5583" i="8"/>
  <c r="J5583" i="8"/>
  <c r="G5583" i="8"/>
  <c r="H5583" i="8" s="1" a="1"/>
  <c r="H5583" i="8" s="1"/>
  <c r="K5582" i="8"/>
  <c r="J5582" i="8"/>
  <c r="K5582" i="8" s="1" a="1"/>
  <c r="G5582" i="8"/>
  <c r="H5582" i="8" s="1" a="1"/>
  <c r="H5582" i="8" s="1"/>
  <c r="K5581" i="8" a="1"/>
  <c r="K5581" i="8" s="1"/>
  <c r="J5581" i="8"/>
  <c r="G5581" i="8"/>
  <c r="H5581" i="8" s="1" a="1"/>
  <c r="H5581" i="8" s="1"/>
  <c r="K5580" i="8"/>
  <c r="J5580" i="8"/>
  <c r="K5580" i="8" s="1" a="1"/>
  <c r="G5580" i="8"/>
  <c r="H5580" i="8" s="1" a="1"/>
  <c r="H5580" i="8" s="1"/>
  <c r="J5579" i="8"/>
  <c r="K5579" i="8" s="1" a="1"/>
  <c r="K5579" i="8" s="1"/>
  <c r="G5579" i="8"/>
  <c r="H5579" i="8" s="1" a="1"/>
  <c r="H5579" i="8" s="1"/>
  <c r="J5578" i="8"/>
  <c r="K5578" i="8" s="1" a="1"/>
  <c r="K5578" i="8" s="1"/>
  <c r="H5578" i="8" a="1"/>
  <c r="H5578" i="8"/>
  <c r="G5578" i="8"/>
  <c r="K5577" i="8" a="1"/>
  <c r="K5577" i="8"/>
  <c r="J5577" i="8"/>
  <c r="G5577" i="8"/>
  <c r="H5577" i="8" s="1" a="1"/>
  <c r="H5577" i="8" s="1"/>
  <c r="J5576" i="8"/>
  <c r="K5576" i="8" s="1" a="1"/>
  <c r="K5576" i="8" s="1"/>
  <c r="H5576" i="8"/>
  <c r="G5576" i="8"/>
  <c r="H5576" i="8" s="1" a="1"/>
  <c r="J5575" i="8"/>
  <c r="K5575" i="8" s="1" a="1"/>
  <c r="K5575" i="8" s="1"/>
  <c r="H5575" i="8" a="1"/>
  <c r="H5575" i="8" s="1"/>
  <c r="G5575" i="8"/>
  <c r="K5574" i="8" a="1"/>
  <c r="K5574" i="8" s="1"/>
  <c r="J5574" i="8"/>
  <c r="G5574" i="8"/>
  <c r="H5574" i="8" s="1" a="1"/>
  <c r="H5574" i="8" s="1"/>
  <c r="K5573" i="8" a="1"/>
  <c r="K5573" i="8" s="1"/>
  <c r="J5573" i="8"/>
  <c r="H5573" i="8" a="1"/>
  <c r="H5573" i="8" s="1"/>
  <c r="G5573" i="8"/>
  <c r="J5572" i="8"/>
  <c r="K5572" i="8" s="1" a="1"/>
  <c r="K5572" i="8" s="1"/>
  <c r="G5572" i="8"/>
  <c r="H5572" i="8" s="1" a="1"/>
  <c r="H5572" i="8" s="1"/>
  <c r="K5571" i="8" a="1"/>
  <c r="K5571" i="8" s="1"/>
  <c r="J5571" i="8"/>
  <c r="H5571" i="8" a="1"/>
  <c r="H5571" i="8" s="1"/>
  <c r="G5571" i="8"/>
  <c r="J5570" i="8"/>
  <c r="K5570" i="8" s="1" a="1"/>
  <c r="K5570" i="8" s="1"/>
  <c r="G5570" i="8"/>
  <c r="H5570" i="8" s="1" a="1"/>
  <c r="H5570" i="8" s="1"/>
  <c r="J5569" i="8"/>
  <c r="K5569" i="8" s="1" a="1"/>
  <c r="K5569" i="8" s="1"/>
  <c r="G5569" i="8"/>
  <c r="H5569" i="8" s="1" a="1"/>
  <c r="H5569" i="8" s="1"/>
  <c r="K5568" i="8" a="1"/>
  <c r="K5568" i="8" s="1"/>
  <c r="J5568" i="8"/>
  <c r="H5568" i="8" a="1"/>
  <c r="H5568" i="8" s="1"/>
  <c r="G5568" i="8"/>
  <c r="J5567" i="8"/>
  <c r="K5567" i="8" s="1" a="1"/>
  <c r="K5567" i="8" s="1"/>
  <c r="H5567" i="8" a="1"/>
  <c r="H5567" i="8" s="1"/>
  <c r="G5567" i="8"/>
  <c r="K5566" i="8" a="1"/>
  <c r="K5566" i="8"/>
  <c r="J5566" i="8"/>
  <c r="G5566" i="8"/>
  <c r="H5566" i="8" s="1" a="1"/>
  <c r="H5566" i="8" s="1"/>
  <c r="J5565" i="8"/>
  <c r="K5565" i="8" s="1" a="1"/>
  <c r="K5565" i="8" s="1"/>
  <c r="G5565" i="8"/>
  <c r="H5565" i="8" s="1" a="1"/>
  <c r="H5565" i="8" s="1"/>
  <c r="K5564" i="8"/>
  <c r="J5564" i="8"/>
  <c r="K5564" i="8" s="1" a="1"/>
  <c r="G5564" i="8"/>
  <c r="H5564" i="8" s="1" a="1"/>
  <c r="H5564" i="8" s="1"/>
  <c r="J5563" i="8"/>
  <c r="K5563" i="8" s="1" a="1"/>
  <c r="K5563" i="8" s="1"/>
  <c r="G5563" i="8"/>
  <c r="H5563" i="8" s="1" a="1"/>
  <c r="H5563" i="8" s="1"/>
  <c r="J5562" i="8"/>
  <c r="K5562" i="8" s="1" a="1"/>
  <c r="K5562" i="8" s="1"/>
  <c r="H5562" i="8" a="1"/>
  <c r="H5562" i="8" s="1"/>
  <c r="G5562" i="8"/>
  <c r="K5561" i="8" a="1"/>
  <c r="K5561" i="8" s="1"/>
  <c r="J5561" i="8"/>
  <c r="H5561" i="8" a="1"/>
  <c r="H5561" i="8" s="1"/>
  <c r="G5561" i="8"/>
  <c r="K5560" i="8" a="1"/>
  <c r="K5560" i="8"/>
  <c r="J5560" i="8"/>
  <c r="H5560" i="8" a="1"/>
  <c r="H5560" i="8"/>
  <c r="G5560" i="8"/>
  <c r="J5559" i="8"/>
  <c r="K5559" i="8" s="1" a="1"/>
  <c r="K5559" i="8" s="1"/>
  <c r="G5559" i="8"/>
  <c r="H5559" i="8" s="1" a="1"/>
  <c r="H5559" i="8" s="1"/>
  <c r="K5558" i="8"/>
  <c r="J5558" i="8"/>
  <c r="K5558" i="8" s="1" a="1"/>
  <c r="G5558" i="8"/>
  <c r="H5558" i="8" s="1" a="1"/>
  <c r="H5558" i="8" s="1"/>
  <c r="J5557" i="8"/>
  <c r="K5557" i="8" s="1" a="1"/>
  <c r="K5557" i="8" s="1"/>
  <c r="H5557" i="8" a="1"/>
  <c r="H5557" i="8" s="1"/>
  <c r="G5557" i="8"/>
  <c r="J5556" i="8"/>
  <c r="K5556" i="8" s="1" a="1"/>
  <c r="K5556" i="8" s="1"/>
  <c r="H5556" i="8" a="1"/>
  <c r="H5556" i="8" s="1"/>
  <c r="G5556" i="8"/>
  <c r="K5555" i="8" a="1"/>
  <c r="K5555" i="8" s="1"/>
  <c r="J5555" i="8"/>
  <c r="H5555" i="8" a="1"/>
  <c r="H5555" i="8" s="1"/>
  <c r="G5555" i="8"/>
  <c r="J5554" i="8"/>
  <c r="K5554" i="8" s="1" a="1"/>
  <c r="K5554" i="8" s="1"/>
  <c r="H5554" i="8" a="1"/>
  <c r="H5554" i="8" s="1"/>
  <c r="G5554" i="8"/>
  <c r="K5553" i="8" a="1"/>
  <c r="K5553" i="8" s="1"/>
  <c r="J5553" i="8"/>
  <c r="G5553" i="8"/>
  <c r="H5553" i="8" s="1" a="1"/>
  <c r="H5553" i="8" s="1"/>
  <c r="J5552" i="8"/>
  <c r="K5552" i="8" s="1" a="1"/>
  <c r="K5552" i="8" s="1"/>
  <c r="G5552" i="8"/>
  <c r="H5552" i="8" s="1" a="1"/>
  <c r="H5552" i="8" s="1"/>
  <c r="J5551" i="8"/>
  <c r="K5551" i="8" s="1" a="1"/>
  <c r="K5551" i="8" s="1"/>
  <c r="H5551" i="8" a="1"/>
  <c r="H5551" i="8" s="1"/>
  <c r="G5551" i="8"/>
  <c r="K5550" i="8" a="1"/>
  <c r="K5550" i="8" s="1"/>
  <c r="J5550" i="8"/>
  <c r="G5550" i="8"/>
  <c r="H5550" i="8" s="1" a="1"/>
  <c r="H5550" i="8" s="1"/>
  <c r="J5549" i="8"/>
  <c r="K5549" i="8" s="1" a="1"/>
  <c r="K5549" i="8" s="1"/>
  <c r="H5549" i="8" a="1"/>
  <c r="H5549" i="8" s="1"/>
  <c r="G5549" i="8"/>
  <c r="J5548" i="8"/>
  <c r="K5548" i="8" s="1" a="1"/>
  <c r="K5548" i="8" s="1"/>
  <c r="G5548" i="8"/>
  <c r="H5548" i="8" s="1" a="1"/>
  <c r="H5548" i="8" s="1"/>
  <c r="K5547" i="8" a="1"/>
  <c r="K5547" i="8"/>
  <c r="J5547" i="8"/>
  <c r="H5547" i="8" a="1"/>
  <c r="H5547" i="8" s="1"/>
  <c r="G5547" i="8"/>
  <c r="J5546" i="8"/>
  <c r="K5546" i="8" s="1" a="1"/>
  <c r="K5546" i="8" s="1"/>
  <c r="G5546" i="8"/>
  <c r="H5546" i="8" s="1" a="1"/>
  <c r="H5546" i="8" s="1"/>
  <c r="K5545" i="8"/>
  <c r="J5545" i="8"/>
  <c r="K5545" i="8" s="1" a="1"/>
  <c r="G5545" i="8"/>
  <c r="H5545" i="8" s="1" a="1"/>
  <c r="H5545" i="8" s="1"/>
  <c r="K5544" i="8" a="1"/>
  <c r="K5544" i="8" s="1"/>
  <c r="J5544" i="8"/>
  <c r="H5544" i="8" a="1"/>
  <c r="H5544" i="8" s="1"/>
  <c r="G5544" i="8"/>
  <c r="J5543" i="8"/>
  <c r="K5543" i="8" s="1" a="1"/>
  <c r="K5543" i="8" s="1"/>
  <c r="H5543" i="8" a="1"/>
  <c r="H5543" i="8" s="1"/>
  <c r="G5543" i="8"/>
  <c r="K5542" i="8" a="1"/>
  <c r="K5542" i="8"/>
  <c r="J5542" i="8"/>
  <c r="G5542" i="8"/>
  <c r="H5542" i="8" s="1" a="1"/>
  <c r="H5542" i="8" s="1"/>
  <c r="J5541" i="8"/>
  <c r="K5541" i="8" s="1" a="1"/>
  <c r="K5541" i="8" s="1"/>
  <c r="H5541" i="8" a="1"/>
  <c r="H5541" i="8" s="1"/>
  <c r="G5541" i="8"/>
  <c r="J5540" i="8"/>
  <c r="K5540" i="8" s="1" a="1"/>
  <c r="K5540" i="8" s="1"/>
  <c r="G5540" i="8"/>
  <c r="H5540" i="8" s="1" a="1"/>
  <c r="H5540" i="8" s="1"/>
  <c r="J5539" i="8"/>
  <c r="K5539" i="8" s="1" a="1"/>
  <c r="K5539" i="8" s="1"/>
  <c r="G5539" i="8"/>
  <c r="H5539" i="8" s="1" a="1"/>
  <c r="H5539" i="8" s="1"/>
  <c r="J5538" i="8"/>
  <c r="K5538" i="8" s="1" a="1"/>
  <c r="K5538" i="8" s="1"/>
  <c r="H5538" i="8" a="1"/>
  <c r="H5538" i="8" s="1"/>
  <c r="G5538" i="8"/>
  <c r="K5537" i="8" a="1"/>
  <c r="K5537" i="8" s="1"/>
  <c r="J5537" i="8"/>
  <c r="H5537" i="8" a="1"/>
  <c r="H5537" i="8" s="1"/>
  <c r="G5537" i="8"/>
  <c r="K5536" i="8" a="1"/>
  <c r="K5536" i="8" s="1"/>
  <c r="J5536" i="8"/>
  <c r="H5536" i="8" a="1"/>
  <c r="H5536" i="8" s="1"/>
  <c r="G5536" i="8"/>
  <c r="J5535" i="8"/>
  <c r="K5535" i="8" s="1" a="1"/>
  <c r="K5535" i="8" s="1"/>
  <c r="G5535" i="8"/>
  <c r="H5535" i="8" s="1" a="1"/>
  <c r="H5535" i="8" s="1"/>
  <c r="J5534" i="8"/>
  <c r="K5534" i="8" s="1" a="1"/>
  <c r="K5534" i="8" s="1"/>
  <c r="G5534" i="8"/>
  <c r="H5534" i="8" s="1" a="1"/>
  <c r="H5534" i="8" s="1"/>
  <c r="J5533" i="8"/>
  <c r="K5533" i="8" s="1" a="1"/>
  <c r="K5533" i="8" s="1"/>
  <c r="H5533" i="8" a="1"/>
  <c r="H5533" i="8" s="1"/>
  <c r="G5533" i="8"/>
  <c r="J5532" i="8"/>
  <c r="K5532" i="8" s="1" a="1"/>
  <c r="K5532" i="8" s="1"/>
  <c r="G5532" i="8"/>
  <c r="H5532" i="8" s="1" a="1"/>
  <c r="H5532" i="8" s="1"/>
  <c r="K5531" i="8" a="1"/>
  <c r="K5531" i="8" s="1"/>
  <c r="J5531" i="8"/>
  <c r="H5531" i="8" a="1"/>
  <c r="H5531" i="8" s="1"/>
  <c r="G5531" i="8"/>
  <c r="J5530" i="8"/>
  <c r="K5530" i="8" s="1" a="1"/>
  <c r="K5530" i="8" s="1"/>
  <c r="H5530" i="8" a="1"/>
  <c r="H5530" i="8"/>
  <c r="G5530" i="8"/>
  <c r="K5529" i="8" a="1"/>
  <c r="K5529" i="8"/>
  <c r="J5529" i="8"/>
  <c r="G5529" i="8"/>
  <c r="H5529" i="8" s="1" a="1"/>
  <c r="H5529" i="8" s="1"/>
  <c r="J5528" i="8"/>
  <c r="K5528" i="8" s="1" a="1"/>
  <c r="K5528" i="8" s="1"/>
  <c r="G5528" i="8"/>
  <c r="H5528" i="8" s="1" a="1"/>
  <c r="H5528" i="8" s="1"/>
  <c r="K5527" i="8"/>
  <c r="J5527" i="8"/>
  <c r="K5527" i="8" s="1" a="1"/>
  <c r="H5527" i="8" a="1"/>
  <c r="H5527" i="8" s="1"/>
  <c r="G5527" i="8"/>
  <c r="K5526" i="8" a="1"/>
  <c r="K5526" i="8" s="1"/>
  <c r="J5526" i="8"/>
  <c r="G5526" i="8"/>
  <c r="H5526" i="8" s="1" a="1"/>
  <c r="H5526" i="8" s="1"/>
  <c r="J5525" i="8"/>
  <c r="K5525" i="8" s="1" a="1"/>
  <c r="K5525" i="8" s="1"/>
  <c r="H5525" i="8" a="1"/>
  <c r="H5525" i="8" s="1"/>
  <c r="G5525" i="8"/>
  <c r="J5524" i="8"/>
  <c r="K5524" i="8" s="1" a="1"/>
  <c r="K5524" i="8" s="1"/>
  <c r="G5524" i="8"/>
  <c r="H5524" i="8" s="1" a="1"/>
  <c r="H5524" i="8" s="1"/>
  <c r="K5523" i="8" a="1"/>
  <c r="K5523" i="8"/>
  <c r="J5523" i="8"/>
  <c r="G5523" i="8"/>
  <c r="H5523" i="8" s="1" a="1"/>
  <c r="H5523" i="8" s="1"/>
  <c r="J5522" i="8"/>
  <c r="K5522" i="8" s="1" a="1"/>
  <c r="K5522" i="8" s="1"/>
  <c r="G5522" i="8"/>
  <c r="H5522" i="8" s="1" a="1"/>
  <c r="H5522" i="8" s="1"/>
  <c r="J5521" i="8"/>
  <c r="K5521" i="8" s="1" a="1"/>
  <c r="K5521" i="8" s="1"/>
  <c r="G5521" i="8"/>
  <c r="H5521" i="8" s="1" a="1"/>
  <c r="H5521" i="8" s="1"/>
  <c r="K5520" i="8" a="1"/>
  <c r="K5520" i="8" s="1"/>
  <c r="J5520" i="8"/>
  <c r="H5520" i="8" a="1"/>
  <c r="H5520" i="8" s="1"/>
  <c r="G5520" i="8"/>
  <c r="J5519" i="8"/>
  <c r="K5519" i="8" s="1" a="1"/>
  <c r="K5519" i="8" s="1"/>
  <c r="H5519" i="8" a="1"/>
  <c r="H5519" i="8" s="1"/>
  <c r="G5519" i="8"/>
  <c r="K5518" i="8" a="1"/>
  <c r="K5518" i="8" s="1"/>
  <c r="J5518" i="8"/>
  <c r="G5518" i="8"/>
  <c r="H5518" i="8" s="1" a="1"/>
  <c r="H5518" i="8" s="1"/>
  <c r="J5517" i="8"/>
  <c r="K5517" i="8" s="1" a="1"/>
  <c r="K5517" i="8" s="1"/>
  <c r="G5517" i="8"/>
  <c r="H5517" i="8" s="1" a="1"/>
  <c r="H5517" i="8" s="1"/>
  <c r="J5516" i="8"/>
  <c r="K5516" i="8" s="1" a="1"/>
  <c r="K5516" i="8" s="1"/>
  <c r="G5516" i="8"/>
  <c r="H5516" i="8" s="1" a="1"/>
  <c r="H5516" i="8" s="1"/>
  <c r="J5515" i="8"/>
  <c r="K5515" i="8" s="1" a="1"/>
  <c r="K5515" i="8" s="1"/>
  <c r="G5515" i="8"/>
  <c r="H5515" i="8" s="1" a="1"/>
  <c r="H5515" i="8" s="1"/>
  <c r="K5514" i="8" a="1"/>
  <c r="K5514" i="8" s="1"/>
  <c r="J5514" i="8"/>
  <c r="H5514" i="8" a="1"/>
  <c r="H5514" i="8" s="1"/>
  <c r="G5514" i="8"/>
  <c r="K5513" i="8" a="1"/>
  <c r="K5513" i="8" s="1"/>
  <c r="J5513" i="8"/>
  <c r="H5513" i="8" a="1"/>
  <c r="H5513" i="8" s="1"/>
  <c r="G5513" i="8"/>
  <c r="K5512" i="8" a="1"/>
  <c r="K5512" i="8"/>
  <c r="J5512" i="8"/>
  <c r="H5512" i="8" a="1"/>
  <c r="H5512" i="8"/>
  <c r="G5512" i="8"/>
  <c r="J5511" i="8"/>
  <c r="K5511" i="8" s="1" a="1"/>
  <c r="K5511" i="8" s="1"/>
  <c r="G5511" i="8"/>
  <c r="H5511" i="8" s="1" a="1"/>
  <c r="H5511" i="8" s="1"/>
  <c r="J5510" i="8"/>
  <c r="K5510" i="8" s="1" a="1"/>
  <c r="K5510" i="8" s="1"/>
  <c r="H5510" i="8"/>
  <c r="G5510" i="8"/>
  <c r="H5510" i="8" s="1" a="1"/>
  <c r="J5509" i="8"/>
  <c r="K5509" i="8" s="1" a="1"/>
  <c r="K5509" i="8" s="1"/>
  <c r="H5509" i="8" a="1"/>
  <c r="H5509" i="8" s="1"/>
  <c r="G5509" i="8"/>
  <c r="J5508" i="8"/>
  <c r="K5508" i="8" s="1" a="1"/>
  <c r="K5508" i="8" s="1"/>
  <c r="H5508" i="8" a="1"/>
  <c r="H5508" i="8" s="1"/>
  <c r="G5508" i="8"/>
  <c r="K5507" i="8" a="1"/>
  <c r="K5507" i="8" s="1"/>
  <c r="J5507" i="8"/>
  <c r="H5507" i="8" a="1"/>
  <c r="H5507" i="8" s="1"/>
  <c r="G5507" i="8"/>
  <c r="J5506" i="8"/>
  <c r="K5506" i="8" s="1" a="1"/>
  <c r="K5506" i="8" s="1"/>
  <c r="H5506" i="8" a="1"/>
  <c r="H5506" i="8"/>
  <c r="G5506" i="8"/>
  <c r="K5505" i="8" a="1"/>
  <c r="K5505" i="8"/>
  <c r="J5505" i="8"/>
  <c r="G5505" i="8"/>
  <c r="H5505" i="8" s="1" a="1"/>
  <c r="H5505" i="8" s="1"/>
  <c r="J5504" i="8"/>
  <c r="K5504" i="8" s="1" a="1"/>
  <c r="K5504" i="8" s="1"/>
  <c r="H5504" i="8"/>
  <c r="G5504" i="8"/>
  <c r="H5504" i="8" s="1" a="1"/>
  <c r="J5503" i="8"/>
  <c r="K5503" i="8" s="1" a="1"/>
  <c r="K5503" i="8" s="1"/>
  <c r="H5503" i="8" a="1"/>
  <c r="H5503" i="8" s="1"/>
  <c r="G5503" i="8"/>
  <c r="K5502" i="8" a="1"/>
  <c r="K5502" i="8" s="1"/>
  <c r="J5502" i="8"/>
  <c r="G5502" i="8"/>
  <c r="H5502" i="8" s="1" a="1"/>
  <c r="H5502" i="8" s="1"/>
  <c r="K5501" i="8" a="1"/>
  <c r="K5501" i="8" s="1"/>
  <c r="J5501" i="8"/>
  <c r="H5501" i="8" a="1"/>
  <c r="H5501" i="8" s="1"/>
  <c r="G5501" i="8"/>
  <c r="J5500" i="8"/>
  <c r="K5500" i="8" s="1" a="1"/>
  <c r="K5500" i="8" s="1"/>
  <c r="G5500" i="8"/>
  <c r="H5500" i="8" s="1" a="1"/>
  <c r="H5500" i="8" s="1"/>
  <c r="K5499" i="8" a="1"/>
  <c r="K5499" i="8" s="1"/>
  <c r="J5499" i="8"/>
  <c r="H5499" i="8" a="1"/>
  <c r="H5499" i="8" s="1"/>
  <c r="G5499" i="8"/>
  <c r="J5498" i="8"/>
  <c r="K5498" i="8" s="1" a="1"/>
  <c r="K5498" i="8" s="1"/>
  <c r="G5498" i="8"/>
  <c r="H5498" i="8" s="1" a="1"/>
  <c r="H5498" i="8" s="1"/>
  <c r="J5497" i="8"/>
  <c r="K5497" i="8" s="1" a="1"/>
  <c r="K5497" i="8" s="1"/>
  <c r="G5497" i="8"/>
  <c r="H5497" i="8" s="1" a="1"/>
  <c r="H5497" i="8" s="1"/>
  <c r="K5496" i="8" a="1"/>
  <c r="K5496" i="8" s="1"/>
  <c r="J5496" i="8"/>
  <c r="H5496" i="8" a="1"/>
  <c r="H5496" i="8" s="1"/>
  <c r="G5496" i="8"/>
  <c r="J5495" i="8"/>
  <c r="K5495" i="8" s="1" a="1"/>
  <c r="K5495" i="8" s="1"/>
  <c r="H5495" i="8" a="1"/>
  <c r="H5495" i="8" s="1"/>
  <c r="G5495" i="8"/>
  <c r="K5494" i="8" a="1"/>
  <c r="K5494" i="8" s="1"/>
  <c r="J5494" i="8"/>
  <c r="G5494" i="8"/>
  <c r="H5494" i="8" s="1" a="1"/>
  <c r="H5494" i="8" s="1"/>
  <c r="J5493" i="8"/>
  <c r="K5493" i="8" s="1" a="1"/>
  <c r="K5493" i="8" s="1"/>
  <c r="H5493" i="8" a="1"/>
  <c r="H5493" i="8" s="1"/>
  <c r="G5493" i="8"/>
  <c r="K5492" i="8"/>
  <c r="J5492" i="8"/>
  <c r="K5492" i="8" s="1" a="1"/>
  <c r="G5492" i="8"/>
  <c r="H5492" i="8" s="1" a="1"/>
  <c r="H5492" i="8" s="1"/>
  <c r="J5491" i="8"/>
  <c r="K5491" i="8" s="1" a="1"/>
  <c r="K5491" i="8" s="1"/>
  <c r="G5491" i="8"/>
  <c r="H5491" i="8" s="1" a="1"/>
  <c r="H5491" i="8" s="1"/>
  <c r="K5490" i="8" a="1"/>
  <c r="K5490" i="8" s="1"/>
  <c r="J5490" i="8"/>
  <c r="H5490" i="8" a="1"/>
  <c r="H5490" i="8" s="1"/>
  <c r="G5490" i="8"/>
  <c r="K5489" i="8" a="1"/>
  <c r="K5489" i="8" s="1"/>
  <c r="J5489" i="8"/>
  <c r="H5489" i="8" a="1"/>
  <c r="H5489" i="8" s="1"/>
  <c r="G5489" i="8"/>
  <c r="K5488" i="8" a="1"/>
  <c r="K5488" i="8"/>
  <c r="J5488" i="8"/>
  <c r="H5488" i="8" a="1"/>
  <c r="H5488" i="8"/>
  <c r="G5488" i="8"/>
  <c r="J5487" i="8"/>
  <c r="K5487" i="8" s="1" a="1"/>
  <c r="K5487" i="8" s="1"/>
  <c r="G5487" i="8"/>
  <c r="H5487" i="8" s="1" a="1"/>
  <c r="H5487" i="8" s="1"/>
  <c r="K5486" i="8"/>
  <c r="J5486" i="8"/>
  <c r="K5486" i="8" s="1" a="1"/>
  <c r="G5486" i="8"/>
  <c r="H5486" i="8" s="1" a="1"/>
  <c r="H5486" i="8" s="1"/>
  <c r="J5485" i="8"/>
  <c r="K5485" i="8" s="1" a="1"/>
  <c r="K5485" i="8" s="1"/>
  <c r="H5485" i="8" a="1"/>
  <c r="H5485" i="8" s="1"/>
  <c r="G5485" i="8"/>
  <c r="J5484" i="8"/>
  <c r="K5484" i="8" s="1" a="1"/>
  <c r="K5484" i="8" s="1"/>
  <c r="G5484" i="8"/>
  <c r="H5484" i="8" s="1" a="1"/>
  <c r="H5484" i="8" s="1"/>
  <c r="K5483" i="8" a="1"/>
  <c r="K5483" i="8" s="1"/>
  <c r="J5483" i="8"/>
  <c r="H5483" i="8" a="1"/>
  <c r="H5483" i="8" s="1"/>
  <c r="G5483" i="8"/>
  <c r="J5482" i="8"/>
  <c r="K5482" i="8" s="1" a="1"/>
  <c r="K5482" i="8" s="1"/>
  <c r="H5482" i="8" a="1"/>
  <c r="H5482" i="8" s="1"/>
  <c r="G5482" i="8"/>
  <c r="K5481" i="8" a="1"/>
  <c r="K5481" i="8" s="1"/>
  <c r="J5481" i="8"/>
  <c r="G5481" i="8"/>
  <c r="H5481" i="8" s="1" a="1"/>
  <c r="H5481" i="8" s="1"/>
  <c r="J5480" i="8"/>
  <c r="K5480" i="8" s="1" a="1"/>
  <c r="K5480" i="8" s="1"/>
  <c r="H5480" i="8"/>
  <c r="G5480" i="8"/>
  <c r="H5480" i="8" s="1" a="1"/>
  <c r="K5479" i="8"/>
  <c r="J5479" i="8"/>
  <c r="K5479" i="8" s="1" a="1"/>
  <c r="H5479" i="8" a="1"/>
  <c r="H5479" i="8" s="1"/>
  <c r="G5479" i="8"/>
  <c r="K5478" i="8" a="1"/>
  <c r="K5478" i="8" s="1"/>
  <c r="J5478" i="8"/>
  <c r="G5478" i="8"/>
  <c r="H5478" i="8" s="1" a="1"/>
  <c r="H5478" i="8" s="1"/>
  <c r="J5477" i="8"/>
  <c r="K5477" i="8" s="1" a="1"/>
  <c r="K5477" i="8" s="1"/>
  <c r="H5477" i="8" a="1"/>
  <c r="H5477" i="8" s="1"/>
  <c r="G5477" i="8"/>
  <c r="J5476" i="8"/>
  <c r="K5476" i="8" s="1" a="1"/>
  <c r="K5476" i="8" s="1"/>
  <c r="G5476" i="8"/>
  <c r="H5476" i="8" s="1" a="1"/>
  <c r="H5476" i="8" s="1"/>
  <c r="K5475" i="8" a="1"/>
  <c r="K5475" i="8"/>
  <c r="J5475" i="8"/>
  <c r="G5475" i="8"/>
  <c r="H5475" i="8" s="1" a="1"/>
  <c r="H5475" i="8" s="1"/>
  <c r="J5474" i="8"/>
  <c r="K5474" i="8" s="1" a="1"/>
  <c r="K5474" i="8" s="1"/>
  <c r="G5474" i="8"/>
  <c r="H5474" i="8" s="1" a="1"/>
  <c r="H5474" i="8" s="1"/>
  <c r="K5473" i="8"/>
  <c r="J5473" i="8"/>
  <c r="K5473" i="8" s="1" a="1"/>
  <c r="G5473" i="8"/>
  <c r="H5473" i="8" s="1" a="1"/>
  <c r="H5473" i="8" s="1"/>
  <c r="K5472" i="8" a="1"/>
  <c r="K5472" i="8" s="1"/>
  <c r="J5472" i="8"/>
  <c r="H5472" i="8" a="1"/>
  <c r="H5472" i="8" s="1"/>
  <c r="G5472" i="8"/>
  <c r="J5471" i="8"/>
  <c r="K5471" i="8" s="1" a="1"/>
  <c r="K5471" i="8" s="1"/>
  <c r="H5471" i="8" a="1"/>
  <c r="H5471" i="8" s="1"/>
  <c r="G5471" i="8"/>
  <c r="K5470" i="8" a="1"/>
  <c r="K5470" i="8"/>
  <c r="J5470" i="8"/>
  <c r="G5470" i="8"/>
  <c r="H5470" i="8" s="1" a="1"/>
  <c r="H5470" i="8" s="1"/>
  <c r="J5469" i="8"/>
  <c r="K5469" i="8" s="1" a="1"/>
  <c r="K5469" i="8" s="1"/>
  <c r="H5469" i="8" a="1"/>
  <c r="H5469" i="8" s="1"/>
  <c r="G5469" i="8"/>
  <c r="J5468" i="8"/>
  <c r="K5468" i="8" s="1" a="1"/>
  <c r="K5468" i="8" s="1"/>
  <c r="G5468" i="8"/>
  <c r="H5468" i="8" s="1" a="1"/>
  <c r="H5468" i="8" s="1"/>
  <c r="J5467" i="8"/>
  <c r="K5467" i="8" s="1" a="1"/>
  <c r="K5467" i="8" s="1"/>
  <c r="G5467" i="8"/>
  <c r="H5467" i="8" s="1" a="1"/>
  <c r="H5467" i="8" s="1"/>
  <c r="J5466" i="8"/>
  <c r="K5466" i="8" s="1" a="1"/>
  <c r="K5466" i="8" s="1"/>
  <c r="H5466" i="8" a="1"/>
  <c r="H5466" i="8" s="1"/>
  <c r="G5466" i="8"/>
  <c r="K5465" i="8" a="1"/>
  <c r="K5465" i="8" s="1"/>
  <c r="J5465" i="8"/>
  <c r="H5465" i="8" a="1"/>
  <c r="H5465" i="8" s="1"/>
  <c r="G5465" i="8"/>
  <c r="K5464" i="8" a="1"/>
  <c r="K5464" i="8" s="1"/>
  <c r="J5464" i="8"/>
  <c r="H5464" i="8" a="1"/>
  <c r="H5464" i="8" s="1"/>
  <c r="G5464" i="8"/>
  <c r="J5463" i="8"/>
  <c r="K5463" i="8" s="1" a="1"/>
  <c r="K5463" i="8" s="1"/>
  <c r="G5463" i="8"/>
  <c r="H5463" i="8" s="1" a="1"/>
  <c r="H5463" i="8" s="1"/>
  <c r="J5462" i="8"/>
  <c r="K5462" i="8" s="1" a="1"/>
  <c r="K5462" i="8" s="1"/>
  <c r="H5462" i="8"/>
  <c r="G5462" i="8"/>
  <c r="H5462" i="8" s="1" a="1"/>
  <c r="J5461" i="8"/>
  <c r="K5461" i="8" s="1" a="1"/>
  <c r="K5461" i="8" s="1"/>
  <c r="H5461" i="8" a="1"/>
  <c r="H5461" i="8" s="1"/>
  <c r="G5461" i="8"/>
  <c r="J5460" i="8"/>
  <c r="K5460" i="8" s="1" a="1"/>
  <c r="K5460" i="8" s="1"/>
  <c r="G5460" i="8"/>
  <c r="H5460" i="8" s="1" a="1"/>
  <c r="H5460" i="8" s="1"/>
  <c r="K5459" i="8" a="1"/>
  <c r="K5459" i="8" s="1"/>
  <c r="J5459" i="8"/>
  <c r="H5459" i="8" a="1"/>
  <c r="H5459" i="8" s="1"/>
  <c r="G5459" i="8"/>
  <c r="J5458" i="8"/>
  <c r="K5458" i="8" s="1" a="1"/>
  <c r="K5458" i="8" s="1"/>
  <c r="H5458" i="8" a="1"/>
  <c r="H5458" i="8"/>
  <c r="G5458" i="8"/>
  <c r="K5457" i="8" a="1"/>
  <c r="K5457" i="8"/>
  <c r="J5457" i="8"/>
  <c r="G5457" i="8"/>
  <c r="H5457" i="8" s="1" a="1"/>
  <c r="H5457" i="8" s="1"/>
  <c r="J5456" i="8"/>
  <c r="K5456" i="8" s="1" a="1"/>
  <c r="K5456" i="8" s="1"/>
  <c r="G5456" i="8"/>
  <c r="H5456" i="8" s="1" a="1"/>
  <c r="H5456" i="8" s="1"/>
  <c r="K5455" i="8"/>
  <c r="J5455" i="8"/>
  <c r="K5455" i="8" s="1" a="1"/>
  <c r="H5455" i="8" a="1"/>
  <c r="H5455" i="8" s="1"/>
  <c r="G5455" i="8"/>
  <c r="K5454" i="8" a="1"/>
  <c r="K5454" i="8" s="1"/>
  <c r="J5454" i="8"/>
  <c r="G5454" i="8"/>
  <c r="H5454" i="8" s="1" a="1"/>
  <c r="H5454" i="8" s="1"/>
  <c r="J5453" i="8"/>
  <c r="K5453" i="8" s="1" a="1"/>
  <c r="K5453" i="8" s="1"/>
  <c r="H5453" i="8" a="1"/>
  <c r="H5453" i="8" s="1"/>
  <c r="G5453" i="8"/>
  <c r="J5452" i="8"/>
  <c r="K5452" i="8" s="1" a="1"/>
  <c r="K5452" i="8" s="1"/>
  <c r="G5452" i="8"/>
  <c r="H5452" i="8" s="1" a="1"/>
  <c r="H5452" i="8" s="1"/>
  <c r="K5451" i="8" a="1"/>
  <c r="K5451" i="8" s="1"/>
  <c r="J5451" i="8"/>
  <c r="G5451" i="8"/>
  <c r="H5451" i="8" s="1" a="1"/>
  <c r="H5451" i="8" s="1"/>
  <c r="J5450" i="8"/>
  <c r="K5450" i="8" s="1" a="1"/>
  <c r="K5450" i="8" s="1"/>
  <c r="G5450" i="8"/>
  <c r="H5450" i="8" s="1" a="1"/>
  <c r="H5450" i="8" s="1"/>
  <c r="J5449" i="8"/>
  <c r="K5449" i="8" s="1" a="1"/>
  <c r="K5449" i="8" s="1"/>
  <c r="G5449" i="8"/>
  <c r="H5449" i="8" s="1" a="1"/>
  <c r="H5449" i="8" s="1"/>
  <c r="K5448" i="8" a="1"/>
  <c r="K5448" i="8" s="1"/>
  <c r="J5448" i="8"/>
  <c r="H5448" i="8" a="1"/>
  <c r="H5448" i="8" s="1"/>
  <c r="G5448" i="8"/>
  <c r="J5447" i="8"/>
  <c r="K5447" i="8" s="1" a="1"/>
  <c r="K5447" i="8" s="1"/>
  <c r="H5447" i="8" a="1"/>
  <c r="H5447" i="8" s="1"/>
  <c r="G5447" i="8"/>
  <c r="K5446" i="8" a="1"/>
  <c r="K5446" i="8" s="1"/>
  <c r="J5446" i="8"/>
  <c r="G5446" i="8"/>
  <c r="H5446" i="8" s="1" a="1"/>
  <c r="H5446" i="8" s="1"/>
  <c r="J5445" i="8"/>
  <c r="K5445" i="8" s="1" a="1"/>
  <c r="K5445" i="8" s="1"/>
  <c r="G5445" i="8"/>
  <c r="H5445" i="8" s="1" a="1"/>
  <c r="H5445" i="8" s="1"/>
  <c r="K5444" i="8"/>
  <c r="J5444" i="8"/>
  <c r="K5444" i="8" s="1" a="1"/>
  <c r="G5444" i="8"/>
  <c r="H5444" i="8" s="1" a="1"/>
  <c r="H5444" i="8" s="1"/>
  <c r="J5443" i="8"/>
  <c r="K5443" i="8" s="1" a="1"/>
  <c r="K5443" i="8" s="1"/>
  <c r="G5443" i="8"/>
  <c r="H5443" i="8" s="1" a="1"/>
  <c r="H5443" i="8" s="1"/>
  <c r="K5442" i="8" a="1"/>
  <c r="K5442" i="8" s="1"/>
  <c r="J5442" i="8"/>
  <c r="H5442" i="8" a="1"/>
  <c r="H5442" i="8" s="1"/>
  <c r="G5442" i="8"/>
  <c r="K5441" i="8" a="1"/>
  <c r="K5441" i="8" s="1"/>
  <c r="J5441" i="8"/>
  <c r="H5441" i="8" a="1"/>
  <c r="H5441" i="8" s="1"/>
  <c r="G5441" i="8"/>
  <c r="K5440" i="8" a="1"/>
  <c r="K5440" i="8"/>
  <c r="J5440" i="8"/>
  <c r="H5440" i="8" a="1"/>
  <c r="H5440" i="8"/>
  <c r="G5440" i="8"/>
  <c r="J5439" i="8"/>
  <c r="K5439" i="8" s="1" a="1"/>
  <c r="K5439" i="8" s="1"/>
  <c r="G5439" i="8"/>
  <c r="H5439" i="8" s="1" a="1"/>
  <c r="H5439" i="8" s="1"/>
  <c r="J5438" i="8"/>
  <c r="K5438" i="8" s="1" a="1"/>
  <c r="K5438" i="8" s="1"/>
  <c r="H5438" i="8"/>
  <c r="G5438" i="8"/>
  <c r="H5438" i="8" s="1" a="1"/>
  <c r="J5437" i="8"/>
  <c r="K5437" i="8" s="1" a="1"/>
  <c r="K5437" i="8" s="1"/>
  <c r="H5437" i="8" a="1"/>
  <c r="H5437" i="8" s="1"/>
  <c r="G5437" i="8"/>
  <c r="J5436" i="8"/>
  <c r="K5436" i="8" s="1" a="1"/>
  <c r="K5436" i="8" s="1"/>
  <c r="H5436" i="8" a="1"/>
  <c r="H5436" i="8" s="1"/>
  <c r="G5436" i="8"/>
  <c r="K5435" i="8" a="1"/>
  <c r="K5435" i="8" s="1"/>
  <c r="J5435" i="8"/>
  <c r="H5435" i="8" a="1"/>
  <c r="H5435" i="8" s="1"/>
  <c r="G5435" i="8"/>
  <c r="J5434" i="8"/>
  <c r="K5434" i="8" s="1" a="1"/>
  <c r="K5434" i="8" s="1"/>
  <c r="H5434" i="8" a="1"/>
  <c r="H5434" i="8" s="1"/>
  <c r="G5434" i="8"/>
  <c r="K5433" i="8" a="1"/>
  <c r="K5433" i="8"/>
  <c r="J5433" i="8"/>
  <c r="G5433" i="8"/>
  <c r="H5433" i="8" s="1" a="1"/>
  <c r="H5433" i="8" s="1"/>
  <c r="J5432" i="8"/>
  <c r="K5432" i="8" s="1" a="1"/>
  <c r="K5432" i="8" s="1"/>
  <c r="H5432" i="8"/>
  <c r="G5432" i="8"/>
  <c r="H5432" i="8" s="1" a="1"/>
  <c r="J5431" i="8"/>
  <c r="K5431" i="8" s="1" a="1"/>
  <c r="K5431" i="8" s="1"/>
  <c r="H5431" i="8" a="1"/>
  <c r="H5431" i="8" s="1"/>
  <c r="G5431" i="8"/>
  <c r="K5430" i="8" a="1"/>
  <c r="K5430" i="8" s="1"/>
  <c r="J5430" i="8"/>
  <c r="G5430" i="8"/>
  <c r="H5430" i="8" s="1" a="1"/>
  <c r="H5430" i="8" s="1"/>
  <c r="K5429" i="8" a="1"/>
  <c r="K5429" i="8" s="1"/>
  <c r="J5429" i="8"/>
  <c r="H5429" i="8" a="1"/>
  <c r="H5429" i="8" s="1"/>
  <c r="G5429" i="8"/>
  <c r="J5428" i="8"/>
  <c r="K5428" i="8" s="1" a="1"/>
  <c r="K5428" i="8" s="1"/>
  <c r="G5428" i="8"/>
  <c r="H5428" i="8" s="1" a="1"/>
  <c r="H5428" i="8" s="1"/>
  <c r="K5427" i="8" a="1"/>
  <c r="K5427" i="8" s="1"/>
  <c r="J5427" i="8"/>
  <c r="H5427" i="8" a="1"/>
  <c r="H5427" i="8" s="1"/>
  <c r="G5427" i="8"/>
  <c r="J5426" i="8"/>
  <c r="K5426" i="8" s="1" a="1"/>
  <c r="K5426" i="8" s="1"/>
  <c r="G5426" i="8"/>
  <c r="H5426" i="8" s="1" a="1"/>
  <c r="H5426" i="8" s="1"/>
  <c r="J5425" i="8"/>
  <c r="K5425" i="8" s="1" a="1"/>
  <c r="K5425" i="8" s="1"/>
  <c r="G5425" i="8"/>
  <c r="H5425" i="8" s="1" a="1"/>
  <c r="H5425" i="8" s="1"/>
  <c r="K5424" i="8" a="1"/>
  <c r="K5424" i="8" s="1"/>
  <c r="J5424" i="8"/>
  <c r="H5424" i="8" a="1"/>
  <c r="H5424" i="8" s="1"/>
  <c r="G5424" i="8"/>
  <c r="J5423" i="8"/>
  <c r="K5423" i="8" s="1" a="1"/>
  <c r="K5423" i="8" s="1"/>
  <c r="H5423" i="8" a="1"/>
  <c r="H5423" i="8" s="1"/>
  <c r="G5423" i="8"/>
  <c r="K5422" i="8" a="1"/>
  <c r="K5422" i="8"/>
  <c r="J5422" i="8"/>
  <c r="G5422" i="8"/>
  <c r="H5422" i="8" s="1" a="1"/>
  <c r="H5422" i="8" s="1"/>
  <c r="J5421" i="8"/>
  <c r="K5421" i="8" s="1" a="1"/>
  <c r="K5421" i="8" s="1"/>
  <c r="G5421" i="8"/>
  <c r="H5421" i="8" s="1" a="1"/>
  <c r="H5421" i="8" s="1"/>
  <c r="K5420" i="8"/>
  <c r="J5420" i="8"/>
  <c r="K5420" i="8" s="1" a="1"/>
  <c r="G5420" i="8"/>
  <c r="H5420" i="8" s="1" a="1"/>
  <c r="H5420" i="8" s="1"/>
  <c r="J5419" i="8"/>
  <c r="K5419" i="8" s="1" a="1"/>
  <c r="K5419" i="8" s="1"/>
  <c r="G5419" i="8"/>
  <c r="H5419" i="8" s="1" a="1"/>
  <c r="H5419" i="8" s="1"/>
  <c r="J5418" i="8"/>
  <c r="K5418" i="8" s="1" a="1"/>
  <c r="K5418" i="8" s="1"/>
  <c r="H5418" i="8" a="1"/>
  <c r="H5418" i="8" s="1"/>
  <c r="G5418" i="8"/>
  <c r="K5417" i="8" a="1"/>
  <c r="K5417" i="8" s="1"/>
  <c r="J5417" i="8"/>
  <c r="H5417" i="8" a="1"/>
  <c r="H5417" i="8" s="1"/>
  <c r="G5417" i="8"/>
  <c r="K5416" i="8" a="1"/>
  <c r="K5416" i="8" s="1"/>
  <c r="J5416" i="8"/>
  <c r="H5416" i="8" a="1"/>
  <c r="H5416" i="8"/>
  <c r="G5416" i="8"/>
  <c r="J5415" i="8"/>
  <c r="K5415" i="8" s="1" a="1"/>
  <c r="K5415" i="8" s="1"/>
  <c r="G5415" i="8"/>
  <c r="H5415" i="8" s="1" a="1"/>
  <c r="H5415" i="8" s="1"/>
  <c r="K5414" i="8"/>
  <c r="J5414" i="8"/>
  <c r="K5414" i="8" s="1" a="1"/>
  <c r="G5414" i="8"/>
  <c r="H5414" i="8" s="1" a="1"/>
  <c r="H5414" i="8" s="1"/>
  <c r="J5413" i="8"/>
  <c r="K5413" i="8" s="1" a="1"/>
  <c r="K5413" i="8" s="1"/>
  <c r="H5413" i="8" a="1"/>
  <c r="H5413" i="8" s="1"/>
  <c r="G5413" i="8"/>
  <c r="J5412" i="8"/>
  <c r="K5412" i="8" s="1" a="1"/>
  <c r="K5412" i="8" s="1"/>
  <c r="G5412" i="8"/>
  <c r="H5412" i="8" s="1" a="1"/>
  <c r="H5412" i="8" s="1"/>
  <c r="K5411" i="8" a="1"/>
  <c r="K5411" i="8" s="1"/>
  <c r="J5411" i="8"/>
  <c r="H5411" i="8" a="1"/>
  <c r="H5411" i="8" s="1"/>
  <c r="G5411" i="8"/>
  <c r="J5410" i="8"/>
  <c r="K5410" i="8" s="1" a="1"/>
  <c r="K5410" i="8" s="1"/>
  <c r="H5410" i="8" a="1"/>
  <c r="H5410" i="8" s="1"/>
  <c r="G5410" i="8"/>
  <c r="K5409" i="8" a="1"/>
  <c r="K5409" i="8" s="1"/>
  <c r="J5409" i="8"/>
  <c r="G5409" i="8"/>
  <c r="H5409" i="8" s="1" a="1"/>
  <c r="H5409" i="8" s="1"/>
  <c r="J5408" i="8"/>
  <c r="K5408" i="8" s="1" a="1"/>
  <c r="K5408" i="8" s="1"/>
  <c r="H5408" i="8"/>
  <c r="G5408" i="8"/>
  <c r="H5408" i="8" s="1" a="1"/>
  <c r="J5407" i="8"/>
  <c r="K5407" i="8" s="1" a="1"/>
  <c r="K5407" i="8" s="1"/>
  <c r="H5407" i="8" a="1"/>
  <c r="H5407" i="8" s="1"/>
  <c r="G5407" i="8"/>
  <c r="K5406" i="8" a="1"/>
  <c r="K5406" i="8" s="1"/>
  <c r="J5406" i="8"/>
  <c r="G5406" i="8"/>
  <c r="H5406" i="8" s="1" a="1"/>
  <c r="H5406" i="8" s="1"/>
  <c r="J5405" i="8"/>
  <c r="K5405" i="8" s="1" a="1"/>
  <c r="K5405" i="8" s="1"/>
  <c r="H5405" i="8" a="1"/>
  <c r="H5405" i="8" s="1"/>
  <c r="G5405" i="8"/>
  <c r="K5404" i="8"/>
  <c r="J5404" i="8"/>
  <c r="K5404" i="8" s="1" a="1"/>
  <c r="G5404" i="8"/>
  <c r="H5404" i="8" s="1" a="1"/>
  <c r="H5404" i="8" s="1"/>
  <c r="K5403" i="8" a="1"/>
  <c r="K5403" i="8" s="1"/>
  <c r="J5403" i="8"/>
  <c r="H5403" i="8" a="1"/>
  <c r="H5403" i="8" s="1"/>
  <c r="G5403" i="8"/>
  <c r="J5402" i="8"/>
  <c r="K5402" i="8" s="1" a="1"/>
  <c r="K5402" i="8" s="1"/>
  <c r="G5402" i="8"/>
  <c r="H5402" i="8" s="1" a="1"/>
  <c r="H5402" i="8" s="1"/>
  <c r="J5401" i="8"/>
  <c r="K5401" i="8" s="1" a="1"/>
  <c r="K5401" i="8" s="1"/>
  <c r="G5401" i="8"/>
  <c r="H5401" i="8" s="1" a="1"/>
  <c r="H5401" i="8" s="1"/>
  <c r="K5400" i="8" a="1"/>
  <c r="K5400" i="8" s="1"/>
  <c r="J5400" i="8"/>
  <c r="H5400" i="8" a="1"/>
  <c r="H5400" i="8" s="1"/>
  <c r="G5400" i="8"/>
  <c r="J5399" i="8"/>
  <c r="K5399" i="8" s="1" a="1"/>
  <c r="K5399" i="8" s="1"/>
  <c r="H5399" i="8" a="1"/>
  <c r="H5399" i="8" s="1"/>
  <c r="G5399" i="8"/>
  <c r="K5398" i="8" a="1"/>
  <c r="K5398" i="8"/>
  <c r="J5398" i="8"/>
  <c r="H5398" i="8"/>
  <c r="G5398" i="8"/>
  <c r="H5398" i="8" s="1" a="1"/>
  <c r="J5397" i="8"/>
  <c r="K5397" i="8" s="1" a="1"/>
  <c r="K5397" i="8" s="1"/>
  <c r="G5397" i="8"/>
  <c r="H5397" i="8" s="1" a="1"/>
  <c r="H5397" i="8" s="1"/>
  <c r="K5396" i="8"/>
  <c r="J5396" i="8"/>
  <c r="K5396" i="8" s="1" a="1"/>
  <c r="G5396" i="8"/>
  <c r="H5396" i="8" s="1" a="1"/>
  <c r="H5396" i="8" s="1"/>
  <c r="J5395" i="8"/>
  <c r="K5395" i="8" s="1" a="1"/>
  <c r="K5395" i="8" s="1"/>
  <c r="G5395" i="8"/>
  <c r="H5395" i="8" s="1" a="1"/>
  <c r="H5395" i="8" s="1"/>
  <c r="K5394" i="8" a="1"/>
  <c r="K5394" i="8" s="1"/>
  <c r="J5394" i="8"/>
  <c r="H5394" i="8" a="1"/>
  <c r="H5394" i="8" s="1"/>
  <c r="G5394" i="8"/>
  <c r="K5393" i="8" a="1"/>
  <c r="K5393" i="8" s="1"/>
  <c r="J5393" i="8"/>
  <c r="H5393" i="8" a="1"/>
  <c r="H5393" i="8" s="1"/>
  <c r="G5393" i="8"/>
  <c r="K5392" i="8" a="1"/>
  <c r="K5392" i="8"/>
  <c r="J5392" i="8"/>
  <c r="H5392" i="8" a="1"/>
  <c r="H5392" i="8"/>
  <c r="G5392" i="8"/>
  <c r="K5391" i="8"/>
  <c r="J5391" i="8"/>
  <c r="K5391" i="8" s="1" a="1"/>
  <c r="G5391" i="8"/>
  <c r="H5391" i="8" s="1" a="1"/>
  <c r="H5391" i="8" s="1"/>
  <c r="J5390" i="8"/>
  <c r="K5390" i="8" s="1" a="1"/>
  <c r="K5390" i="8" s="1"/>
  <c r="G5390" i="8"/>
  <c r="H5390" i="8" s="1" a="1"/>
  <c r="H5390" i="8" s="1"/>
  <c r="J5389" i="8"/>
  <c r="K5389" i="8" s="1" a="1"/>
  <c r="K5389" i="8" s="1"/>
  <c r="H5389" i="8" a="1"/>
  <c r="H5389" i="8" s="1"/>
  <c r="G5389" i="8"/>
  <c r="K5388" i="8" a="1"/>
  <c r="K5388" i="8" s="1"/>
  <c r="J5388" i="8"/>
  <c r="G5388" i="8"/>
  <c r="H5388" i="8" s="1" a="1"/>
  <c r="H5388" i="8" s="1"/>
  <c r="K5387" i="8" a="1"/>
  <c r="K5387" i="8" s="1"/>
  <c r="J5387" i="8"/>
  <c r="H5387" i="8" a="1"/>
  <c r="H5387" i="8" s="1"/>
  <c r="G5387" i="8"/>
  <c r="J5386" i="8"/>
  <c r="K5386" i="8" s="1" a="1"/>
  <c r="K5386" i="8" s="1"/>
  <c r="H5386" i="8" a="1"/>
  <c r="H5386" i="8"/>
  <c r="G5386" i="8"/>
  <c r="K5385" i="8" a="1"/>
  <c r="K5385" i="8"/>
  <c r="J5385" i="8"/>
  <c r="G5385" i="8"/>
  <c r="H5385" i="8" s="1" a="1"/>
  <c r="H5385" i="8" s="1"/>
  <c r="J5384" i="8"/>
  <c r="K5384" i="8" s="1" a="1"/>
  <c r="K5384" i="8" s="1"/>
  <c r="G5384" i="8"/>
  <c r="H5384" i="8" s="1" a="1"/>
  <c r="H5384" i="8" s="1"/>
  <c r="K5383" i="8"/>
  <c r="J5383" i="8"/>
  <c r="K5383" i="8" s="1" a="1"/>
  <c r="H5383" i="8" a="1"/>
  <c r="H5383" i="8" s="1"/>
  <c r="G5383" i="8"/>
  <c r="K5382" i="8" a="1"/>
  <c r="K5382" i="8"/>
  <c r="J5382" i="8"/>
  <c r="G5382" i="8"/>
  <c r="H5382" i="8" s="1" a="1"/>
  <c r="H5382" i="8" s="1"/>
  <c r="K5381" i="8" a="1"/>
  <c r="K5381" i="8" s="1"/>
  <c r="J5381" i="8"/>
  <c r="H5381" i="8" a="1"/>
  <c r="H5381" i="8" s="1"/>
  <c r="G5381" i="8"/>
  <c r="J5380" i="8"/>
  <c r="K5380" i="8" s="1" a="1"/>
  <c r="K5380" i="8" s="1"/>
  <c r="H5380" i="8"/>
  <c r="G5380" i="8"/>
  <c r="H5380" i="8" s="1" a="1"/>
  <c r="K5379" i="8" a="1"/>
  <c r="K5379" i="8" s="1"/>
  <c r="J5379" i="8"/>
  <c r="G5379" i="8"/>
  <c r="H5379" i="8" s="1" a="1"/>
  <c r="H5379" i="8" s="1"/>
  <c r="J5378" i="8"/>
  <c r="K5378" i="8" s="1" a="1"/>
  <c r="K5378" i="8" s="1"/>
  <c r="G5378" i="8"/>
  <c r="H5378" i="8" s="1" a="1"/>
  <c r="H5378" i="8" s="1"/>
  <c r="J5377" i="8"/>
  <c r="K5377" i="8" s="1" a="1"/>
  <c r="K5377" i="8" s="1"/>
  <c r="G5377" i="8"/>
  <c r="H5377" i="8" s="1" a="1"/>
  <c r="H5377" i="8" s="1"/>
  <c r="K5376" i="8" a="1"/>
  <c r="K5376" i="8" s="1"/>
  <c r="J5376" i="8"/>
  <c r="H5376" i="8" a="1"/>
  <c r="H5376" i="8" s="1"/>
  <c r="G5376" i="8"/>
  <c r="K5375" i="8" a="1"/>
  <c r="K5375" i="8" s="1"/>
  <c r="J5375" i="8"/>
  <c r="H5375" i="8" a="1"/>
  <c r="H5375" i="8" s="1"/>
  <c r="G5375" i="8"/>
  <c r="K5374" i="8" a="1"/>
  <c r="K5374" i="8"/>
  <c r="J5374" i="8"/>
  <c r="G5374" i="8"/>
  <c r="H5374" i="8" s="1" a="1"/>
  <c r="H5374" i="8" s="1"/>
  <c r="K5373" i="8"/>
  <c r="J5373" i="8"/>
  <c r="K5373" i="8" s="1" a="1"/>
  <c r="G5373" i="8"/>
  <c r="H5373" i="8" s="1" a="1"/>
  <c r="H5373" i="8" s="1"/>
  <c r="K5372" i="8"/>
  <c r="J5372" i="8"/>
  <c r="K5372" i="8" s="1" a="1"/>
  <c r="G5372" i="8"/>
  <c r="H5372" i="8" s="1" a="1"/>
  <c r="H5372" i="8" s="1"/>
  <c r="J5371" i="8"/>
  <c r="K5371" i="8" s="1" a="1"/>
  <c r="K5371" i="8" s="1"/>
  <c r="G5371" i="8"/>
  <c r="H5371" i="8" s="1" a="1"/>
  <c r="H5371" i="8" s="1"/>
  <c r="J5370" i="8"/>
  <c r="K5370" i="8" s="1" a="1"/>
  <c r="K5370" i="8" s="1"/>
  <c r="H5370" i="8" a="1"/>
  <c r="H5370" i="8" s="1"/>
  <c r="G5370" i="8"/>
  <c r="K5369" i="8" a="1"/>
  <c r="K5369" i="8" s="1"/>
  <c r="J5369" i="8"/>
  <c r="H5369" i="8" a="1"/>
  <c r="H5369" i="8" s="1"/>
  <c r="G5369" i="8"/>
  <c r="K5368" i="8" a="1"/>
  <c r="K5368" i="8"/>
  <c r="J5368" i="8"/>
  <c r="H5368" i="8" a="1"/>
  <c r="H5368" i="8"/>
  <c r="G5368" i="8"/>
  <c r="J5367" i="8"/>
  <c r="K5367" i="8" s="1" a="1"/>
  <c r="K5367" i="8" s="1"/>
  <c r="G5367" i="8"/>
  <c r="H5367" i="8" s="1" a="1"/>
  <c r="H5367" i="8" s="1"/>
  <c r="J5366" i="8"/>
  <c r="K5366" i="8" s="1" a="1"/>
  <c r="K5366" i="8" s="1"/>
  <c r="H5366" i="8"/>
  <c r="G5366" i="8"/>
  <c r="H5366" i="8" s="1" a="1"/>
  <c r="J5365" i="8"/>
  <c r="K5365" i="8" s="1" a="1"/>
  <c r="K5365" i="8" s="1"/>
  <c r="H5365" i="8" a="1"/>
  <c r="H5365" i="8" s="1"/>
  <c r="G5365" i="8"/>
  <c r="J5364" i="8"/>
  <c r="K5364" i="8" s="1" a="1"/>
  <c r="K5364" i="8" s="1"/>
  <c r="G5364" i="8"/>
  <c r="H5364" i="8" s="1" a="1"/>
  <c r="H5364" i="8" s="1"/>
  <c r="K5363" i="8" a="1"/>
  <c r="K5363" i="8" s="1"/>
  <c r="J5363" i="8"/>
  <c r="G5363" i="8"/>
  <c r="H5363" i="8" s="1" a="1"/>
  <c r="H5363" i="8" s="1"/>
  <c r="J5362" i="8"/>
  <c r="K5362" i="8" s="1" a="1"/>
  <c r="K5362" i="8" s="1"/>
  <c r="H5362" i="8" a="1"/>
  <c r="H5362" i="8" s="1"/>
  <c r="G5362" i="8"/>
  <c r="K5361" i="8" a="1"/>
  <c r="K5361" i="8" s="1"/>
  <c r="J5361" i="8"/>
  <c r="G5361" i="8"/>
  <c r="H5361" i="8" s="1" a="1"/>
  <c r="H5361" i="8" s="1"/>
  <c r="J5360" i="8"/>
  <c r="K5360" i="8" s="1" a="1"/>
  <c r="K5360" i="8" s="1"/>
  <c r="H5360" i="8"/>
  <c r="G5360" i="8"/>
  <c r="H5360" i="8" s="1" a="1"/>
  <c r="J5359" i="8"/>
  <c r="K5359" i="8" s="1" a="1"/>
  <c r="K5359" i="8" s="1"/>
  <c r="H5359" i="8" a="1"/>
  <c r="H5359" i="8" s="1"/>
  <c r="G5359" i="8"/>
  <c r="K5358" i="8" a="1"/>
  <c r="K5358" i="8" s="1"/>
  <c r="J5358" i="8"/>
  <c r="H5358" i="8" a="1"/>
  <c r="H5358" i="8" s="1"/>
  <c r="G5358" i="8"/>
  <c r="J5357" i="8"/>
  <c r="K5357" i="8" s="1" a="1"/>
  <c r="K5357" i="8" s="1"/>
  <c r="H5357" i="8" a="1"/>
  <c r="H5357" i="8" s="1"/>
  <c r="G5357" i="8"/>
  <c r="K5356" i="8"/>
  <c r="J5356" i="8"/>
  <c r="K5356" i="8" s="1" a="1"/>
  <c r="G5356" i="8"/>
  <c r="H5356" i="8" s="1" a="1"/>
  <c r="H5356" i="8" s="1"/>
  <c r="K5355" i="8" a="1"/>
  <c r="K5355" i="8"/>
  <c r="J5355" i="8"/>
  <c r="G5355" i="8"/>
  <c r="H5355" i="8" s="1" a="1"/>
  <c r="H5355" i="8" s="1"/>
  <c r="J5354" i="8"/>
  <c r="K5354" i="8" s="1" a="1"/>
  <c r="K5354" i="8" s="1"/>
  <c r="G5354" i="8"/>
  <c r="H5354" i="8" s="1" a="1"/>
  <c r="H5354" i="8" s="1"/>
  <c r="K5353" i="8"/>
  <c r="J5353" i="8"/>
  <c r="K5353" i="8" s="1" a="1"/>
  <c r="G5353" i="8"/>
  <c r="H5353" i="8" s="1" a="1"/>
  <c r="H5353" i="8" s="1"/>
  <c r="K5352" i="8" a="1"/>
  <c r="K5352" i="8" s="1"/>
  <c r="J5352" i="8"/>
  <c r="H5352" i="8" a="1"/>
  <c r="H5352" i="8"/>
  <c r="G5352" i="8"/>
  <c r="J5351" i="8"/>
  <c r="K5351" i="8" s="1" a="1"/>
  <c r="K5351" i="8" s="1"/>
  <c r="H5351" i="8" a="1"/>
  <c r="H5351" i="8" s="1"/>
  <c r="G5351" i="8"/>
  <c r="K5350" i="8" a="1"/>
  <c r="K5350" i="8" s="1"/>
  <c r="J5350" i="8"/>
  <c r="H5350" i="8"/>
  <c r="G5350" i="8"/>
  <c r="H5350" i="8" s="1" a="1"/>
  <c r="J5349" i="8"/>
  <c r="K5349" i="8" s="1" a="1"/>
  <c r="K5349" i="8" s="1"/>
  <c r="G5349" i="8"/>
  <c r="H5349" i="8" s="1" a="1"/>
  <c r="H5349" i="8" s="1"/>
  <c r="K5348" i="8"/>
  <c r="J5348" i="8"/>
  <c r="K5348" i="8" s="1" a="1"/>
  <c r="G5348" i="8"/>
  <c r="H5348" i="8" s="1" a="1"/>
  <c r="H5348" i="8" s="1"/>
  <c r="K5347" i="8" a="1"/>
  <c r="K5347" i="8" s="1"/>
  <c r="J5347" i="8"/>
  <c r="H5347" i="8" a="1"/>
  <c r="H5347" i="8" s="1"/>
  <c r="G5347" i="8"/>
  <c r="J5346" i="8"/>
  <c r="K5346" i="8" s="1" a="1"/>
  <c r="K5346" i="8" s="1"/>
  <c r="H5346" i="8" a="1"/>
  <c r="H5346" i="8" s="1"/>
  <c r="G5346" i="8"/>
  <c r="K5345" i="8" a="1"/>
  <c r="K5345" i="8"/>
  <c r="J5345" i="8"/>
  <c r="G5345" i="8"/>
  <c r="H5345" i="8" s="1" a="1"/>
  <c r="H5345" i="8" s="1"/>
  <c r="K5344" i="8" a="1"/>
  <c r="K5344" i="8"/>
  <c r="J5344" i="8"/>
  <c r="H5344" i="8" a="1"/>
  <c r="H5344" i="8"/>
  <c r="G5344" i="8"/>
  <c r="J5343" i="8"/>
  <c r="K5343" i="8" s="1" a="1"/>
  <c r="K5343" i="8" s="1"/>
  <c r="G5343" i="8"/>
  <c r="H5343" i="8" s="1" a="1"/>
  <c r="H5343" i="8" s="1"/>
  <c r="J5342" i="8"/>
  <c r="K5342" i="8" s="1" a="1"/>
  <c r="K5342" i="8" s="1"/>
  <c r="G5342" i="8"/>
  <c r="H5342" i="8" s="1" a="1"/>
  <c r="H5342" i="8" s="1"/>
  <c r="K5341" i="8" a="1"/>
  <c r="K5341" i="8" s="1"/>
  <c r="J5341" i="8"/>
  <c r="H5341" i="8" a="1"/>
  <c r="H5341" i="8" s="1"/>
  <c r="G5341" i="8"/>
  <c r="J5340" i="8"/>
  <c r="K5340" i="8" s="1" a="1"/>
  <c r="K5340" i="8" s="1"/>
  <c r="G5340" i="8"/>
  <c r="H5340" i="8" s="1" a="1"/>
  <c r="H5340" i="8" s="1"/>
  <c r="K5339" i="8" a="1"/>
  <c r="K5339" i="8" s="1"/>
  <c r="J5339" i="8"/>
  <c r="H5339" i="8" a="1"/>
  <c r="H5339" i="8" s="1"/>
  <c r="G5339" i="8"/>
  <c r="J5338" i="8"/>
  <c r="K5338" i="8" s="1" a="1"/>
  <c r="K5338" i="8" s="1"/>
  <c r="H5338" i="8" a="1"/>
  <c r="H5338" i="8"/>
  <c r="G5338" i="8"/>
  <c r="J5337" i="8"/>
  <c r="K5337" i="8" s="1" a="1"/>
  <c r="K5337" i="8" s="1"/>
  <c r="G5337" i="8"/>
  <c r="H5337" i="8" s="1" a="1"/>
  <c r="H5337" i="8" s="1"/>
  <c r="K5336" i="8" a="1"/>
  <c r="K5336" i="8" s="1"/>
  <c r="J5336" i="8"/>
  <c r="G5336" i="8"/>
  <c r="H5336" i="8" s="1" a="1"/>
  <c r="H5336" i="8" s="1"/>
  <c r="J5335" i="8"/>
  <c r="K5335" i="8" s="1" a="1"/>
  <c r="K5335" i="8" s="1"/>
  <c r="H5335" i="8" a="1"/>
  <c r="H5335" i="8" s="1"/>
  <c r="G5335" i="8"/>
  <c r="K5334" i="8" a="1"/>
  <c r="K5334" i="8"/>
  <c r="J5334" i="8"/>
  <c r="H5334" i="8" a="1"/>
  <c r="H5334" i="8"/>
  <c r="G5334" i="8"/>
  <c r="J5333" i="8"/>
  <c r="K5333" i="8" s="1" a="1"/>
  <c r="K5333" i="8" s="1"/>
  <c r="G5333" i="8"/>
  <c r="H5333" i="8" s="1" a="1"/>
  <c r="H5333" i="8" s="1"/>
  <c r="K5332" i="8"/>
  <c r="J5332" i="8"/>
  <c r="K5332" i="8" s="1" a="1"/>
  <c r="G5332" i="8"/>
  <c r="H5332" i="8" s="1" a="1"/>
  <c r="H5332" i="8" s="1"/>
  <c r="K5331" i="8" a="1"/>
  <c r="K5331" i="8"/>
  <c r="J5331" i="8"/>
  <c r="G5331" i="8"/>
  <c r="H5331" i="8" s="1" a="1"/>
  <c r="H5331" i="8" s="1"/>
  <c r="K5330" i="8" a="1"/>
  <c r="K5330" i="8" s="1"/>
  <c r="J5330" i="8"/>
  <c r="G5330" i="8"/>
  <c r="H5330" i="8" s="1" a="1"/>
  <c r="H5330" i="8" s="1"/>
  <c r="J5329" i="8"/>
  <c r="K5329" i="8" s="1" a="1"/>
  <c r="K5329" i="8" s="1"/>
  <c r="G5329" i="8"/>
  <c r="H5329" i="8" s="1" a="1"/>
  <c r="H5329" i="8" s="1"/>
  <c r="K5328" i="8" a="1"/>
  <c r="K5328" i="8"/>
  <c r="J5328" i="8"/>
  <c r="H5328" i="8" a="1"/>
  <c r="H5328" i="8" s="1"/>
  <c r="G5328" i="8"/>
  <c r="K5327" i="8" a="1"/>
  <c r="K5327" i="8"/>
  <c r="J5327" i="8"/>
  <c r="H5327" i="8" a="1"/>
  <c r="H5327" i="8" s="1"/>
  <c r="G5327" i="8"/>
  <c r="K5326" i="8"/>
  <c r="J5326" i="8"/>
  <c r="K5326" i="8" s="1" a="1"/>
  <c r="G5326" i="8"/>
  <c r="H5326" i="8" s="1" a="1"/>
  <c r="H5326" i="8" s="1"/>
  <c r="K5325" i="8"/>
  <c r="J5325" i="8"/>
  <c r="K5325" i="8" s="1" a="1"/>
  <c r="G5325" i="8"/>
  <c r="H5325" i="8" s="1" a="1"/>
  <c r="H5325" i="8" s="1"/>
  <c r="J5324" i="8"/>
  <c r="K5324" i="8" s="1" a="1"/>
  <c r="K5324" i="8" s="1"/>
  <c r="G5324" i="8"/>
  <c r="H5324" i="8" s="1" a="1"/>
  <c r="H5324" i="8" s="1"/>
  <c r="K5323" i="8" a="1"/>
  <c r="K5323" i="8" s="1"/>
  <c r="J5323" i="8"/>
  <c r="G5323" i="8"/>
  <c r="H5323" i="8" s="1" a="1"/>
  <c r="H5323" i="8" s="1"/>
  <c r="J5322" i="8"/>
  <c r="K5322" i="8" s="1" a="1"/>
  <c r="K5322" i="8" s="1"/>
  <c r="H5322" i="8" a="1"/>
  <c r="H5322" i="8"/>
  <c r="G5322" i="8"/>
  <c r="K5321" i="8" a="1"/>
  <c r="K5321" i="8"/>
  <c r="J5321" i="8"/>
  <c r="G5321" i="8"/>
  <c r="H5321" i="8" s="1" a="1"/>
  <c r="H5321" i="8" s="1"/>
  <c r="K5320" i="8" a="1"/>
  <c r="K5320" i="8" s="1"/>
  <c r="J5320" i="8"/>
  <c r="H5320" i="8" a="1"/>
  <c r="H5320" i="8" s="1"/>
  <c r="G5320" i="8"/>
  <c r="K5319" i="8"/>
  <c r="J5319" i="8"/>
  <c r="K5319" i="8" s="1" a="1"/>
  <c r="G5319" i="8"/>
  <c r="H5319" i="8" s="1" a="1"/>
  <c r="H5319" i="8" s="1"/>
  <c r="K5318" i="8"/>
  <c r="J5318" i="8"/>
  <c r="K5318" i="8" s="1" a="1"/>
  <c r="G5318" i="8"/>
  <c r="H5318" i="8" s="1" a="1"/>
  <c r="H5318" i="8" s="1"/>
  <c r="J5317" i="8"/>
  <c r="K5317" i="8" s="1" a="1"/>
  <c r="K5317" i="8" s="1"/>
  <c r="H5317" i="8" a="1"/>
  <c r="H5317" i="8" s="1"/>
  <c r="G5317" i="8"/>
  <c r="K5316" i="8" a="1"/>
  <c r="K5316" i="8"/>
  <c r="J5316" i="8"/>
  <c r="H5316" i="8" a="1"/>
  <c r="H5316" i="8"/>
  <c r="G5316" i="8"/>
  <c r="K5315" i="8" a="1"/>
  <c r="K5315" i="8"/>
  <c r="J5315" i="8"/>
  <c r="G5315" i="8"/>
  <c r="H5315" i="8" s="1" a="1"/>
  <c r="H5315" i="8" s="1"/>
  <c r="J5314" i="8"/>
  <c r="K5314" i="8" s="1" a="1"/>
  <c r="K5314" i="8" s="1"/>
  <c r="G5314" i="8"/>
  <c r="H5314" i="8" s="1" a="1"/>
  <c r="H5314" i="8" s="1"/>
  <c r="J5313" i="8"/>
  <c r="K5313" i="8" s="1" a="1"/>
  <c r="K5313" i="8" s="1"/>
  <c r="G5313" i="8"/>
  <c r="H5313" i="8" s="1" a="1"/>
  <c r="H5313" i="8" s="1"/>
  <c r="J5312" i="8"/>
  <c r="K5312" i="8" s="1" a="1"/>
  <c r="K5312" i="8" s="1"/>
  <c r="H5312" i="8" a="1"/>
  <c r="H5312" i="8" s="1"/>
  <c r="G5312" i="8"/>
  <c r="K5311" i="8" a="1"/>
  <c r="K5311" i="8"/>
  <c r="J5311" i="8"/>
  <c r="G5311" i="8"/>
  <c r="H5311" i="8" s="1" a="1"/>
  <c r="H5311" i="8" s="1"/>
  <c r="J5310" i="8"/>
  <c r="K5310" i="8" s="1" a="1"/>
  <c r="K5310" i="8" s="1"/>
  <c r="H5310" i="8"/>
  <c r="G5310" i="8"/>
  <c r="H5310" i="8" s="1" a="1"/>
  <c r="J5309" i="8"/>
  <c r="K5309" i="8" s="1" a="1"/>
  <c r="K5309" i="8" s="1"/>
  <c r="G5309" i="8"/>
  <c r="H5309" i="8" s="1" a="1"/>
  <c r="H5309" i="8" s="1"/>
  <c r="K5308" i="8" a="1"/>
  <c r="K5308" i="8" s="1"/>
  <c r="J5308" i="8"/>
  <c r="G5308" i="8"/>
  <c r="H5308" i="8" s="1" a="1"/>
  <c r="H5308" i="8" s="1"/>
  <c r="K5307" i="8" a="1"/>
  <c r="K5307" i="8" s="1"/>
  <c r="J5307" i="8"/>
  <c r="H5307" i="8" a="1"/>
  <c r="H5307" i="8" s="1"/>
  <c r="G5307" i="8"/>
  <c r="K5306" i="8" a="1"/>
  <c r="K5306" i="8"/>
  <c r="J5306" i="8"/>
  <c r="H5306" i="8"/>
  <c r="G5306" i="8"/>
  <c r="H5306" i="8" s="1" a="1"/>
  <c r="K5305" i="8" a="1"/>
  <c r="K5305" i="8"/>
  <c r="J5305" i="8"/>
  <c r="H5305" i="8" a="1"/>
  <c r="H5305" i="8" s="1"/>
  <c r="G5305" i="8"/>
  <c r="J5304" i="8"/>
  <c r="K5304" i="8" s="1" a="1"/>
  <c r="K5304" i="8" s="1"/>
  <c r="G5304" i="8"/>
  <c r="H5304" i="8" s="1" a="1"/>
  <c r="H5304" i="8" s="1"/>
  <c r="J5303" i="8"/>
  <c r="K5303" i="8" s="1" a="1"/>
  <c r="K5303" i="8" s="1"/>
  <c r="G5303" i="8"/>
  <c r="H5303" i="8" s="1" a="1"/>
  <c r="H5303" i="8" s="1"/>
  <c r="K5302" i="8" a="1"/>
  <c r="K5302" i="8" s="1"/>
  <c r="J5302" i="8"/>
  <c r="H5302" i="8" a="1"/>
  <c r="H5302" i="8" s="1"/>
  <c r="G5302" i="8"/>
  <c r="J5301" i="8"/>
  <c r="K5301" i="8" s="1" a="1"/>
  <c r="K5301" i="8" s="1"/>
  <c r="H5301" i="8" a="1"/>
  <c r="H5301" i="8" s="1"/>
  <c r="G5301" i="8"/>
  <c r="K5300" i="8" a="1"/>
  <c r="K5300" i="8" s="1"/>
  <c r="J5300" i="8"/>
  <c r="H5300" i="8" a="1"/>
  <c r="H5300" i="8"/>
  <c r="G5300" i="8"/>
  <c r="J5299" i="8"/>
  <c r="K5299" i="8" s="1" a="1"/>
  <c r="K5299" i="8" s="1"/>
  <c r="G5299" i="8"/>
  <c r="H5299" i="8" s="1" a="1"/>
  <c r="H5299" i="8" s="1"/>
  <c r="J5298" i="8"/>
  <c r="K5298" i="8" s="1" a="1"/>
  <c r="K5298" i="8" s="1"/>
  <c r="G5298" i="8"/>
  <c r="H5298" i="8" s="1" a="1"/>
  <c r="H5298" i="8" s="1"/>
  <c r="J5297" i="8"/>
  <c r="K5297" i="8" s="1" a="1"/>
  <c r="K5297" i="8" s="1"/>
  <c r="G5297" i="8"/>
  <c r="H5297" i="8" s="1" a="1"/>
  <c r="H5297" i="8" s="1"/>
  <c r="J5296" i="8"/>
  <c r="K5296" i="8" s="1" a="1"/>
  <c r="K5296" i="8" s="1"/>
  <c r="H5296" i="8" a="1"/>
  <c r="H5296" i="8" s="1"/>
  <c r="G5296" i="8"/>
  <c r="K5295" i="8" a="1"/>
  <c r="K5295" i="8" s="1"/>
  <c r="J5295" i="8"/>
  <c r="H5295" i="8" a="1"/>
  <c r="H5295" i="8" s="1"/>
  <c r="G5295" i="8"/>
  <c r="K5294" i="8" a="1"/>
  <c r="K5294" i="8" s="1"/>
  <c r="J5294" i="8"/>
  <c r="H5294" i="8" a="1"/>
  <c r="H5294" i="8"/>
  <c r="G5294" i="8"/>
  <c r="K5293" i="8" a="1"/>
  <c r="K5293" i="8"/>
  <c r="J5293" i="8"/>
  <c r="G5293" i="8"/>
  <c r="H5293" i="8" s="1" a="1"/>
  <c r="H5293" i="8" s="1"/>
  <c r="K5292" i="8"/>
  <c r="J5292" i="8"/>
  <c r="K5292" i="8" s="1" a="1"/>
  <c r="G5292" i="8"/>
  <c r="H5292" i="8" s="1" a="1"/>
  <c r="H5292" i="8" s="1"/>
  <c r="J5291" i="8"/>
  <c r="K5291" i="8" s="1" a="1"/>
  <c r="K5291" i="8" s="1"/>
  <c r="G5291" i="8"/>
  <c r="H5291" i="8" s="1" a="1"/>
  <c r="H5291" i="8" s="1"/>
  <c r="J5290" i="8"/>
  <c r="K5290" i="8" s="1" a="1"/>
  <c r="K5290" i="8" s="1"/>
  <c r="G5290" i="8"/>
  <c r="H5290" i="8" s="1" a="1"/>
  <c r="H5290" i="8" s="1"/>
  <c r="K5289" i="8" a="1"/>
  <c r="K5289" i="8" s="1"/>
  <c r="J5289" i="8"/>
  <c r="H5289" i="8" a="1"/>
  <c r="H5289" i="8" s="1"/>
  <c r="G5289" i="8"/>
  <c r="J5288" i="8"/>
  <c r="K5288" i="8" s="1" a="1"/>
  <c r="K5288" i="8" s="1"/>
  <c r="H5288" i="8" a="1"/>
  <c r="H5288" i="8"/>
  <c r="G5288" i="8"/>
  <c r="K5287" i="8" a="1"/>
  <c r="K5287" i="8" s="1"/>
  <c r="J5287" i="8"/>
  <c r="G5287" i="8"/>
  <c r="H5287" i="8" s="1" a="1"/>
  <c r="H5287" i="8" s="1"/>
  <c r="J5286" i="8"/>
  <c r="K5286" i="8" s="1" a="1"/>
  <c r="K5286" i="8" s="1"/>
  <c r="H5286" i="8"/>
  <c r="G5286" i="8"/>
  <c r="H5286" i="8" s="1" a="1"/>
  <c r="J5285" i="8"/>
  <c r="K5285" i="8" s="1" a="1"/>
  <c r="K5285" i="8" s="1"/>
  <c r="G5285" i="8"/>
  <c r="H5285" i="8" s="1" a="1"/>
  <c r="H5285" i="8" s="1"/>
  <c r="K5284" i="8" a="1"/>
  <c r="K5284" i="8" s="1"/>
  <c r="J5284" i="8"/>
  <c r="H5284" i="8" a="1"/>
  <c r="H5284" i="8" s="1"/>
  <c r="G5284" i="8"/>
  <c r="J5283" i="8"/>
  <c r="K5283" i="8" s="1" a="1"/>
  <c r="K5283" i="8" s="1"/>
  <c r="H5283" i="8" a="1"/>
  <c r="H5283" i="8" s="1"/>
  <c r="G5283" i="8"/>
  <c r="K5282" i="8" a="1"/>
  <c r="K5282" i="8"/>
  <c r="J5282" i="8"/>
  <c r="G5282" i="8"/>
  <c r="H5282" i="8" s="1" a="1"/>
  <c r="H5282" i="8" s="1"/>
  <c r="K5281" i="8" a="1"/>
  <c r="K5281" i="8"/>
  <c r="J5281" i="8"/>
  <c r="G5281" i="8"/>
  <c r="H5281" i="8" s="1" a="1"/>
  <c r="H5281" i="8" s="1"/>
  <c r="J5280" i="8"/>
  <c r="K5280" i="8" s="1" a="1"/>
  <c r="K5280" i="8" s="1"/>
  <c r="G5280" i="8"/>
  <c r="H5280" i="8" s="1" a="1"/>
  <c r="H5280" i="8" s="1"/>
  <c r="J5279" i="8"/>
  <c r="K5279" i="8" s="1" a="1"/>
  <c r="K5279" i="8" s="1"/>
  <c r="G5279" i="8"/>
  <c r="H5279" i="8" s="1" a="1"/>
  <c r="H5279" i="8" s="1"/>
  <c r="K5278" i="8" a="1"/>
  <c r="K5278" i="8" s="1"/>
  <c r="J5278" i="8"/>
  <c r="H5278" i="8" a="1"/>
  <c r="H5278" i="8" s="1"/>
  <c r="G5278" i="8"/>
  <c r="J5277" i="8"/>
  <c r="K5277" i="8" s="1" a="1"/>
  <c r="K5277" i="8" s="1"/>
  <c r="H5277" i="8" a="1"/>
  <c r="H5277" i="8" s="1"/>
  <c r="G5277" i="8"/>
  <c r="K5276" i="8" a="1"/>
  <c r="K5276" i="8" s="1"/>
  <c r="J5276" i="8"/>
  <c r="H5276" i="8" a="1"/>
  <c r="H5276" i="8"/>
  <c r="G5276" i="8"/>
  <c r="J5275" i="8"/>
  <c r="K5275" i="8" s="1" a="1"/>
  <c r="K5275" i="8" s="1"/>
  <c r="G5275" i="8"/>
  <c r="H5275" i="8" s="1" a="1"/>
  <c r="H5275" i="8" s="1"/>
  <c r="K5274" i="8"/>
  <c r="J5274" i="8"/>
  <c r="K5274" i="8" s="1" a="1"/>
  <c r="G5274" i="8"/>
  <c r="H5274" i="8" s="1" a="1"/>
  <c r="H5274" i="8" s="1"/>
  <c r="J5273" i="8"/>
  <c r="K5273" i="8" s="1" a="1"/>
  <c r="K5273" i="8" s="1"/>
  <c r="G5273" i="8"/>
  <c r="H5273" i="8" s="1" a="1"/>
  <c r="H5273" i="8" s="1"/>
  <c r="K5272" i="8" a="1"/>
  <c r="K5272" i="8" s="1"/>
  <c r="J5272" i="8"/>
  <c r="H5272" i="8" a="1"/>
  <c r="H5272" i="8" s="1"/>
  <c r="G5272" i="8"/>
  <c r="K5271" i="8" a="1"/>
  <c r="K5271" i="8" s="1"/>
  <c r="J5271" i="8"/>
  <c r="H5271" i="8" a="1"/>
  <c r="H5271" i="8" s="1"/>
  <c r="G5271" i="8"/>
  <c r="K5270" i="8" a="1"/>
  <c r="K5270" i="8"/>
  <c r="J5270" i="8"/>
  <c r="H5270" i="8" a="1"/>
  <c r="H5270" i="8"/>
  <c r="G5270" i="8"/>
  <c r="K5269" i="8" a="1"/>
  <c r="K5269" i="8"/>
  <c r="J5269" i="8"/>
  <c r="G5269" i="8"/>
  <c r="H5269" i="8" s="1" a="1"/>
  <c r="H5269" i="8" s="1"/>
  <c r="J5268" i="8"/>
  <c r="K5268" i="8" s="1" a="1"/>
  <c r="K5268" i="8" s="1"/>
  <c r="G5268" i="8"/>
  <c r="H5268" i="8" s="1" a="1"/>
  <c r="H5268" i="8" s="1"/>
  <c r="J5267" i="8"/>
  <c r="K5267" i="8" s="1" a="1"/>
  <c r="K5267" i="8" s="1"/>
  <c r="G5267" i="8"/>
  <c r="H5267" i="8" s="1" a="1"/>
  <c r="H5267" i="8" s="1"/>
  <c r="K5266" i="8" a="1"/>
  <c r="K5266" i="8" s="1"/>
  <c r="J5266" i="8"/>
  <c r="G5266" i="8"/>
  <c r="H5266" i="8" s="1" a="1"/>
  <c r="H5266" i="8" s="1"/>
  <c r="K5265" i="8" a="1"/>
  <c r="K5265" i="8" s="1"/>
  <c r="J5265" i="8"/>
  <c r="H5265" i="8" a="1"/>
  <c r="H5265" i="8" s="1"/>
  <c r="G5265" i="8"/>
  <c r="J5264" i="8"/>
  <c r="K5264" i="8" s="1" a="1"/>
  <c r="K5264" i="8" s="1"/>
  <c r="H5264" i="8" a="1"/>
  <c r="H5264" i="8"/>
  <c r="G5264" i="8"/>
  <c r="K5263" i="8" a="1"/>
  <c r="K5263" i="8" s="1"/>
  <c r="J5263" i="8"/>
  <c r="G5263" i="8"/>
  <c r="H5263" i="8" s="1" a="1"/>
  <c r="H5263" i="8" s="1"/>
  <c r="J5262" i="8"/>
  <c r="K5262" i="8" s="1" a="1"/>
  <c r="K5262" i="8" s="1"/>
  <c r="G5262" i="8"/>
  <c r="H5262" i="8" s="1" a="1"/>
  <c r="H5262" i="8" s="1"/>
  <c r="J5261" i="8"/>
  <c r="K5261" i="8" s="1" a="1"/>
  <c r="K5261" i="8" s="1"/>
  <c r="G5261" i="8"/>
  <c r="H5261" i="8" s="1" a="1"/>
  <c r="H5261" i="8" s="1"/>
  <c r="K5260" i="8" a="1"/>
  <c r="K5260" i="8" s="1"/>
  <c r="J5260" i="8"/>
  <c r="G5260" i="8"/>
  <c r="H5260" i="8" s="1" a="1"/>
  <c r="H5260" i="8" s="1"/>
  <c r="J5259" i="8"/>
  <c r="K5259" i="8" s="1" a="1"/>
  <c r="K5259" i="8" s="1"/>
  <c r="H5259" i="8" a="1"/>
  <c r="H5259" i="8" s="1"/>
  <c r="G5259" i="8"/>
  <c r="K5258" i="8" a="1"/>
  <c r="K5258" i="8"/>
  <c r="J5258" i="8"/>
  <c r="G5258" i="8"/>
  <c r="H5258" i="8" s="1" a="1"/>
  <c r="H5258" i="8" s="1"/>
  <c r="K5257" i="8" a="1"/>
  <c r="K5257" i="8" s="1"/>
  <c r="J5257" i="8"/>
  <c r="G5257" i="8"/>
  <c r="H5257" i="8" s="1" a="1"/>
  <c r="H5257" i="8" s="1"/>
  <c r="J5256" i="8"/>
  <c r="K5256" i="8" s="1" a="1"/>
  <c r="K5256" i="8" s="1"/>
  <c r="G5256" i="8"/>
  <c r="H5256" i="8" s="1" a="1"/>
  <c r="H5256" i="8" s="1"/>
  <c r="J5255" i="8"/>
  <c r="K5255" i="8" s="1" a="1"/>
  <c r="K5255" i="8" s="1"/>
  <c r="G5255" i="8"/>
  <c r="H5255" i="8" s="1" a="1"/>
  <c r="H5255" i="8" s="1"/>
  <c r="K5254" i="8" a="1"/>
  <c r="K5254" i="8" s="1"/>
  <c r="J5254" i="8"/>
  <c r="H5254" i="8" a="1"/>
  <c r="H5254" i="8" s="1"/>
  <c r="G5254" i="8"/>
  <c r="J5253" i="8"/>
  <c r="K5253" i="8" s="1" a="1"/>
  <c r="K5253" i="8" s="1"/>
  <c r="H5253" i="8" a="1"/>
  <c r="H5253" i="8" s="1"/>
  <c r="G5253" i="8"/>
  <c r="K5252" i="8" a="1"/>
  <c r="K5252" i="8"/>
  <c r="J5252" i="8"/>
  <c r="H5252" i="8" a="1"/>
  <c r="H5252" i="8"/>
  <c r="G5252" i="8"/>
  <c r="K5251" i="8"/>
  <c r="J5251" i="8"/>
  <c r="K5251" i="8" s="1" a="1"/>
  <c r="G5251" i="8"/>
  <c r="H5251" i="8" s="1" a="1"/>
  <c r="H5251" i="8" s="1"/>
  <c r="K5250" i="8"/>
  <c r="J5250" i="8"/>
  <c r="K5250" i="8" s="1" a="1"/>
  <c r="G5250" i="8"/>
  <c r="H5250" i="8" s="1" a="1"/>
  <c r="H5250" i="8" s="1"/>
  <c r="J5249" i="8"/>
  <c r="K5249" i="8" s="1" a="1"/>
  <c r="K5249" i="8" s="1"/>
  <c r="G5249" i="8"/>
  <c r="H5249" i="8" s="1" a="1"/>
  <c r="H5249" i="8" s="1"/>
  <c r="K5248" i="8" a="1"/>
  <c r="K5248" i="8" s="1"/>
  <c r="J5248" i="8"/>
  <c r="H5248" i="8" a="1"/>
  <c r="H5248" i="8" s="1"/>
  <c r="G5248" i="8"/>
  <c r="K5247" i="8" a="1"/>
  <c r="K5247" i="8" s="1"/>
  <c r="J5247" i="8"/>
  <c r="H5247" i="8" a="1"/>
  <c r="H5247" i="8" s="1"/>
  <c r="G5247" i="8"/>
  <c r="K5246" i="8" a="1"/>
  <c r="K5246" i="8"/>
  <c r="J5246" i="8"/>
  <c r="H5246" i="8" a="1"/>
  <c r="H5246" i="8" s="1"/>
  <c r="G5246" i="8"/>
  <c r="K5245" i="8" a="1"/>
  <c r="K5245" i="8"/>
  <c r="J5245" i="8"/>
  <c r="G5245" i="8"/>
  <c r="H5245" i="8" s="1" a="1"/>
  <c r="H5245" i="8" s="1"/>
  <c r="J5244" i="8"/>
  <c r="K5244" i="8" s="1" a="1"/>
  <c r="K5244" i="8" s="1"/>
  <c r="G5244" i="8"/>
  <c r="H5244" i="8" s="1" a="1"/>
  <c r="H5244" i="8" s="1"/>
  <c r="J5243" i="8"/>
  <c r="K5243" i="8" s="1" a="1"/>
  <c r="K5243" i="8" s="1"/>
  <c r="G5243" i="8"/>
  <c r="H5243" i="8" s="1" a="1"/>
  <c r="H5243" i="8" s="1"/>
  <c r="K5242" i="8" a="1"/>
  <c r="K5242" i="8" s="1"/>
  <c r="J5242" i="8"/>
  <c r="G5242" i="8"/>
  <c r="H5242" i="8" s="1" a="1"/>
  <c r="H5242" i="8" s="1"/>
  <c r="K5241" i="8" a="1"/>
  <c r="K5241" i="8" s="1"/>
  <c r="J5241" i="8"/>
  <c r="H5241" i="8" a="1"/>
  <c r="H5241" i="8" s="1"/>
  <c r="G5241" i="8"/>
  <c r="J5240" i="8"/>
  <c r="K5240" i="8" s="1" a="1"/>
  <c r="K5240" i="8" s="1"/>
  <c r="H5240" i="8" a="1"/>
  <c r="H5240" i="8"/>
  <c r="G5240" i="8"/>
  <c r="K5239" i="8" a="1"/>
  <c r="K5239" i="8"/>
  <c r="J5239" i="8"/>
  <c r="G5239" i="8"/>
  <c r="H5239" i="8" s="1" a="1"/>
  <c r="H5239" i="8" s="1"/>
  <c r="J5238" i="8"/>
  <c r="K5238" i="8" s="1" a="1"/>
  <c r="K5238" i="8" s="1"/>
  <c r="G5238" i="8"/>
  <c r="H5238" i="8" s="1" a="1"/>
  <c r="H5238" i="8" s="1"/>
  <c r="J5237" i="8"/>
  <c r="K5237" i="8" s="1" a="1"/>
  <c r="K5237" i="8" s="1"/>
  <c r="G5237" i="8"/>
  <c r="H5237" i="8" s="1" a="1"/>
  <c r="H5237" i="8" s="1"/>
  <c r="K5236" i="8" a="1"/>
  <c r="K5236" i="8" s="1"/>
  <c r="J5236" i="8"/>
  <c r="G5236" i="8"/>
  <c r="H5236" i="8" s="1" a="1"/>
  <c r="H5236" i="8" s="1"/>
  <c r="K5235" i="8" a="1"/>
  <c r="K5235" i="8" s="1"/>
  <c r="J5235" i="8"/>
  <c r="H5235" i="8" a="1"/>
  <c r="H5235" i="8" s="1"/>
  <c r="G5235" i="8"/>
  <c r="K5234" i="8" a="1"/>
  <c r="K5234" i="8"/>
  <c r="J5234" i="8"/>
  <c r="G5234" i="8"/>
  <c r="H5234" i="8" s="1" a="1"/>
  <c r="H5234" i="8" s="1"/>
  <c r="K5233" i="8" a="1"/>
  <c r="K5233" i="8" s="1"/>
  <c r="J5233" i="8"/>
  <c r="H5233" i="8" a="1"/>
  <c r="H5233" i="8" s="1"/>
  <c r="G5233" i="8"/>
  <c r="J5232" i="8"/>
  <c r="K5232" i="8" s="1" a="1"/>
  <c r="K5232" i="8" s="1"/>
  <c r="G5232" i="8"/>
  <c r="H5232" i="8" s="1" a="1"/>
  <c r="H5232" i="8" s="1"/>
  <c r="K5231" i="8"/>
  <c r="J5231" i="8"/>
  <c r="K5231" i="8" s="1" a="1"/>
  <c r="G5231" i="8"/>
  <c r="H5231" i="8" s="1" a="1"/>
  <c r="H5231" i="8" s="1"/>
  <c r="K5230" i="8" a="1"/>
  <c r="K5230" i="8" s="1"/>
  <c r="J5230" i="8"/>
  <c r="H5230" i="8" a="1"/>
  <c r="H5230" i="8" s="1"/>
  <c r="G5230" i="8"/>
  <c r="J5229" i="8"/>
  <c r="K5229" i="8" s="1" a="1"/>
  <c r="K5229" i="8" s="1"/>
  <c r="H5229" i="8" a="1"/>
  <c r="H5229" i="8" s="1"/>
  <c r="G5229" i="8"/>
  <c r="K5228" i="8" a="1"/>
  <c r="K5228" i="8"/>
  <c r="J5228" i="8"/>
  <c r="H5228" i="8" a="1"/>
  <c r="H5228" i="8"/>
  <c r="G5228" i="8"/>
  <c r="K5227" i="8"/>
  <c r="J5227" i="8"/>
  <c r="K5227" i="8" s="1" a="1"/>
  <c r="G5227" i="8"/>
  <c r="H5227" i="8" s="1" a="1"/>
  <c r="H5227" i="8" s="1"/>
  <c r="J5226" i="8"/>
  <c r="K5226" i="8" s="1" a="1"/>
  <c r="K5226" i="8" s="1"/>
  <c r="G5226" i="8"/>
  <c r="H5226" i="8" s="1" a="1"/>
  <c r="H5226" i="8" s="1"/>
  <c r="J5225" i="8"/>
  <c r="K5225" i="8" s="1" a="1"/>
  <c r="K5225" i="8" s="1"/>
  <c r="G5225" i="8"/>
  <c r="H5225" i="8" s="1" a="1"/>
  <c r="H5225" i="8" s="1"/>
  <c r="J5224" i="8"/>
  <c r="K5224" i="8" s="1" a="1"/>
  <c r="K5224" i="8" s="1"/>
  <c r="H5224" i="8" a="1"/>
  <c r="H5224" i="8" s="1"/>
  <c r="G5224" i="8"/>
  <c r="K5223" i="8" a="1"/>
  <c r="K5223" i="8" s="1"/>
  <c r="J5223" i="8"/>
  <c r="H5223" i="8" a="1"/>
  <c r="H5223" i="8" s="1"/>
  <c r="G5223" i="8"/>
  <c r="K5222" i="8" a="1"/>
  <c r="K5222" i="8"/>
  <c r="J5222" i="8"/>
  <c r="H5222" i="8" a="1"/>
  <c r="H5222" i="8"/>
  <c r="G5222" i="8"/>
  <c r="K5221" i="8" a="1"/>
  <c r="K5221" i="8"/>
  <c r="J5221" i="8"/>
  <c r="G5221" i="8"/>
  <c r="H5221" i="8" s="1" a="1"/>
  <c r="H5221" i="8" s="1"/>
  <c r="K5220" i="8"/>
  <c r="J5220" i="8"/>
  <c r="K5220" i="8" s="1" a="1"/>
  <c r="G5220" i="8"/>
  <c r="H5220" i="8" s="1" a="1"/>
  <c r="H5220" i="8" s="1"/>
  <c r="J5219" i="8"/>
  <c r="K5219" i="8" s="1" a="1"/>
  <c r="K5219" i="8" s="1"/>
  <c r="G5219" i="8"/>
  <c r="H5219" i="8" s="1" a="1"/>
  <c r="H5219" i="8" s="1"/>
  <c r="J5218" i="8"/>
  <c r="K5218" i="8" s="1" a="1"/>
  <c r="K5218" i="8" s="1"/>
  <c r="G5218" i="8"/>
  <c r="H5218" i="8" s="1" a="1"/>
  <c r="H5218" i="8" s="1"/>
  <c r="K5217" i="8" a="1"/>
  <c r="K5217" i="8" s="1"/>
  <c r="J5217" i="8"/>
  <c r="H5217" i="8" a="1"/>
  <c r="H5217" i="8" s="1"/>
  <c r="G5217" i="8"/>
  <c r="J5216" i="8"/>
  <c r="K5216" i="8" s="1" a="1"/>
  <c r="K5216" i="8" s="1"/>
  <c r="H5216" i="8" a="1"/>
  <c r="H5216" i="8" s="1"/>
  <c r="G5216" i="8"/>
  <c r="K5215" i="8" a="1"/>
  <c r="K5215" i="8"/>
  <c r="J5215" i="8"/>
  <c r="G5215" i="8"/>
  <c r="H5215" i="8" s="1" a="1"/>
  <c r="H5215" i="8" s="1"/>
  <c r="J5214" i="8"/>
  <c r="K5214" i="8" s="1" a="1"/>
  <c r="K5214" i="8" s="1"/>
  <c r="H5214" i="8"/>
  <c r="G5214" i="8"/>
  <c r="H5214" i="8" s="1" a="1"/>
  <c r="J5213" i="8"/>
  <c r="K5213" i="8" s="1" a="1"/>
  <c r="K5213" i="8" s="1"/>
  <c r="G5213" i="8"/>
  <c r="H5213" i="8" s="1" a="1"/>
  <c r="H5213" i="8" s="1"/>
  <c r="K5212" i="8" a="1"/>
  <c r="K5212" i="8" s="1"/>
  <c r="J5212" i="8"/>
  <c r="G5212" i="8"/>
  <c r="H5212" i="8" s="1" a="1"/>
  <c r="H5212" i="8" s="1"/>
  <c r="K5211" i="8" a="1"/>
  <c r="K5211" i="8" s="1"/>
  <c r="J5211" i="8"/>
  <c r="H5211" i="8" a="1"/>
  <c r="H5211" i="8" s="1"/>
  <c r="G5211" i="8"/>
  <c r="K5210" i="8" a="1"/>
  <c r="K5210" i="8"/>
  <c r="J5210" i="8"/>
  <c r="H5210" i="8"/>
  <c r="G5210" i="8"/>
  <c r="H5210" i="8" s="1" a="1"/>
  <c r="K5209" i="8" a="1"/>
  <c r="K5209" i="8"/>
  <c r="J5209" i="8"/>
  <c r="H5209" i="8" a="1"/>
  <c r="H5209" i="8" s="1"/>
  <c r="G5209" i="8"/>
  <c r="J5208" i="8"/>
  <c r="K5208" i="8" s="1" a="1"/>
  <c r="K5208" i="8" s="1"/>
  <c r="G5208" i="8"/>
  <c r="H5208" i="8" s="1" a="1"/>
  <c r="H5208" i="8" s="1"/>
  <c r="J5207" i="8"/>
  <c r="K5207" i="8" s="1" a="1"/>
  <c r="K5207" i="8" s="1"/>
  <c r="G5207" i="8"/>
  <c r="H5207" i="8" s="1" a="1"/>
  <c r="H5207" i="8" s="1"/>
  <c r="K5206" i="8" a="1"/>
  <c r="K5206" i="8" s="1"/>
  <c r="J5206" i="8"/>
  <c r="H5206" i="8" a="1"/>
  <c r="H5206" i="8" s="1"/>
  <c r="G5206" i="8"/>
  <c r="K5205" i="8" a="1"/>
  <c r="K5205" i="8" s="1"/>
  <c r="J5205" i="8"/>
  <c r="H5205" i="8" a="1"/>
  <c r="H5205" i="8" s="1"/>
  <c r="G5205" i="8"/>
  <c r="K5204" i="8" a="1"/>
  <c r="K5204" i="8"/>
  <c r="J5204" i="8"/>
  <c r="H5204" i="8" a="1"/>
  <c r="H5204" i="8"/>
  <c r="G5204" i="8"/>
  <c r="J5203" i="8"/>
  <c r="K5203" i="8" s="1" a="1"/>
  <c r="K5203" i="8" s="1"/>
  <c r="G5203" i="8"/>
  <c r="H5203" i="8" s="1" a="1"/>
  <c r="H5203" i="8" s="1"/>
  <c r="K5202" i="8"/>
  <c r="J5202" i="8"/>
  <c r="K5202" i="8" s="1" a="1"/>
  <c r="G5202" i="8"/>
  <c r="H5202" i="8" s="1" a="1"/>
  <c r="H5202" i="8" s="1"/>
  <c r="J5201" i="8"/>
  <c r="K5201" i="8" s="1" a="1"/>
  <c r="K5201" i="8" s="1"/>
  <c r="H5201" i="8" a="1"/>
  <c r="H5201" i="8" s="1"/>
  <c r="G5201" i="8"/>
  <c r="J5200" i="8"/>
  <c r="K5200" i="8" s="1" a="1"/>
  <c r="K5200" i="8" s="1"/>
  <c r="H5200" i="8" a="1"/>
  <c r="H5200" i="8" s="1"/>
  <c r="G5200" i="8"/>
  <c r="K5199" i="8" a="1"/>
  <c r="K5199" i="8" s="1"/>
  <c r="J5199" i="8"/>
  <c r="H5199" i="8" a="1"/>
  <c r="H5199" i="8" s="1"/>
  <c r="G5199" i="8"/>
  <c r="K5198" i="8" a="1"/>
  <c r="K5198" i="8"/>
  <c r="J5198" i="8"/>
  <c r="H5198" i="8" a="1"/>
  <c r="H5198" i="8"/>
  <c r="G5198" i="8"/>
  <c r="K5197" i="8" a="1"/>
  <c r="K5197" i="8"/>
  <c r="J5197" i="8"/>
  <c r="G5197" i="8"/>
  <c r="H5197" i="8" s="1" a="1"/>
  <c r="H5197" i="8" s="1"/>
  <c r="K5196" i="8" a="1"/>
  <c r="K5196" i="8" s="1"/>
  <c r="J5196" i="8"/>
  <c r="G5196" i="8"/>
  <c r="H5196" i="8" s="1" a="1"/>
  <c r="H5196" i="8" s="1"/>
  <c r="J5195" i="8"/>
  <c r="K5195" i="8" s="1" a="1"/>
  <c r="K5195" i="8" s="1"/>
  <c r="G5195" i="8"/>
  <c r="H5195" i="8" s="1" a="1"/>
  <c r="H5195" i="8" s="1"/>
  <c r="J5194" i="8"/>
  <c r="K5194" i="8" s="1" a="1"/>
  <c r="K5194" i="8" s="1"/>
  <c r="G5194" i="8"/>
  <c r="H5194" i="8" s="1" a="1"/>
  <c r="H5194" i="8" s="1"/>
  <c r="K5193" i="8" a="1"/>
  <c r="K5193" i="8" s="1"/>
  <c r="J5193" i="8"/>
  <c r="H5193" i="8" a="1"/>
  <c r="H5193" i="8" s="1"/>
  <c r="G5193" i="8"/>
  <c r="K5192" i="8"/>
  <c r="J5192" i="8"/>
  <c r="K5192" i="8" s="1" a="1"/>
  <c r="H5192" i="8" a="1"/>
  <c r="H5192" i="8"/>
  <c r="G5192" i="8"/>
  <c r="K5191" i="8" a="1"/>
  <c r="K5191" i="8" s="1"/>
  <c r="J5191" i="8"/>
  <c r="G5191" i="8"/>
  <c r="H5191" i="8" s="1" a="1"/>
  <c r="H5191" i="8" s="1"/>
  <c r="J5190" i="8"/>
  <c r="K5190" i="8" s="1" a="1"/>
  <c r="K5190" i="8" s="1"/>
  <c r="G5190" i="8"/>
  <c r="H5190" i="8" s="1" a="1"/>
  <c r="H5190" i="8" s="1"/>
  <c r="K5189" i="8"/>
  <c r="J5189" i="8"/>
  <c r="K5189" i="8" s="1" a="1"/>
  <c r="G5189" i="8"/>
  <c r="H5189" i="8" s="1" a="1"/>
  <c r="H5189" i="8" s="1"/>
  <c r="K5188" i="8" a="1"/>
  <c r="K5188" i="8" s="1"/>
  <c r="J5188" i="8"/>
  <c r="G5188" i="8"/>
  <c r="H5188" i="8" s="1" a="1"/>
  <c r="H5188" i="8" s="1"/>
  <c r="K5187" i="8" a="1"/>
  <c r="K5187" i="8" s="1"/>
  <c r="J5187" i="8"/>
  <c r="H5187" i="8" a="1"/>
  <c r="H5187" i="8" s="1"/>
  <c r="G5187" i="8"/>
  <c r="K5186" i="8" a="1"/>
  <c r="K5186" i="8"/>
  <c r="J5186" i="8"/>
  <c r="G5186" i="8"/>
  <c r="H5186" i="8" s="1" a="1"/>
  <c r="H5186" i="8" s="1"/>
  <c r="K5185" i="8" a="1"/>
  <c r="K5185" i="8"/>
  <c r="J5185" i="8"/>
  <c r="H5185" i="8" a="1"/>
  <c r="H5185" i="8" s="1"/>
  <c r="G5185" i="8"/>
  <c r="J5184" i="8"/>
  <c r="K5184" i="8" s="1" a="1"/>
  <c r="K5184" i="8" s="1"/>
  <c r="G5184" i="8"/>
  <c r="H5184" i="8" s="1" a="1"/>
  <c r="H5184" i="8" s="1"/>
  <c r="J5183" i="8"/>
  <c r="K5183" i="8" s="1" a="1"/>
  <c r="K5183" i="8" s="1"/>
  <c r="G5183" i="8"/>
  <c r="H5183" i="8" s="1" a="1"/>
  <c r="H5183" i="8" s="1"/>
  <c r="K5182" i="8" a="1"/>
  <c r="K5182" i="8" s="1"/>
  <c r="J5182" i="8"/>
  <c r="H5182" i="8" a="1"/>
  <c r="H5182" i="8" s="1"/>
  <c r="G5182" i="8"/>
  <c r="J5181" i="8"/>
  <c r="K5181" i="8" s="1" a="1"/>
  <c r="K5181" i="8" s="1"/>
  <c r="H5181" i="8" a="1"/>
  <c r="H5181" i="8" s="1"/>
  <c r="G5181" i="8"/>
  <c r="K5180" i="8" a="1"/>
  <c r="K5180" i="8"/>
  <c r="J5180" i="8"/>
  <c r="H5180" i="8" a="1"/>
  <c r="H5180" i="8"/>
  <c r="G5180" i="8"/>
  <c r="K5179" i="8"/>
  <c r="J5179" i="8"/>
  <c r="K5179" i="8" s="1" a="1"/>
  <c r="G5179" i="8"/>
  <c r="H5179" i="8" s="1" a="1"/>
  <c r="H5179" i="8" s="1"/>
  <c r="K5178" i="8"/>
  <c r="J5178" i="8"/>
  <c r="K5178" i="8" s="1" a="1"/>
  <c r="G5178" i="8"/>
  <c r="H5178" i="8" s="1" a="1"/>
  <c r="H5178" i="8" s="1"/>
  <c r="J5177" i="8"/>
  <c r="K5177" i="8" s="1" a="1"/>
  <c r="K5177" i="8" s="1"/>
  <c r="G5177" i="8"/>
  <c r="H5177" i="8" s="1" a="1"/>
  <c r="H5177" i="8" s="1"/>
  <c r="J5176" i="8"/>
  <c r="K5176" i="8" s="1" a="1"/>
  <c r="K5176" i="8" s="1"/>
  <c r="H5176" i="8" a="1"/>
  <c r="H5176" i="8" s="1"/>
  <c r="G5176" i="8"/>
  <c r="K5175" i="8" a="1"/>
  <c r="K5175" i="8" s="1"/>
  <c r="J5175" i="8"/>
  <c r="H5175" i="8" a="1"/>
  <c r="H5175" i="8" s="1"/>
  <c r="G5175" i="8"/>
  <c r="K5174" i="8" a="1"/>
  <c r="K5174" i="8"/>
  <c r="J5174" i="8"/>
  <c r="H5174" i="8" a="1"/>
  <c r="H5174" i="8" s="1"/>
  <c r="G5174" i="8"/>
  <c r="K5173" i="8" a="1"/>
  <c r="K5173" i="8"/>
  <c r="J5173" i="8"/>
  <c r="G5173" i="8"/>
  <c r="H5173" i="8" s="1" a="1"/>
  <c r="H5173" i="8" s="1"/>
  <c r="K5172" i="8" a="1"/>
  <c r="K5172" i="8" s="1"/>
  <c r="J5172" i="8"/>
  <c r="G5172" i="8"/>
  <c r="H5172" i="8" s="1" a="1"/>
  <c r="H5172" i="8" s="1"/>
  <c r="J5171" i="8"/>
  <c r="K5171" i="8" s="1" a="1"/>
  <c r="K5171" i="8" s="1"/>
  <c r="G5171" i="8"/>
  <c r="H5171" i="8" s="1" a="1"/>
  <c r="H5171" i="8" s="1"/>
  <c r="K5170" i="8" a="1"/>
  <c r="K5170" i="8" s="1"/>
  <c r="J5170" i="8"/>
  <c r="G5170" i="8"/>
  <c r="H5170" i="8" s="1" a="1"/>
  <c r="H5170" i="8" s="1"/>
  <c r="K5169" i="8" a="1"/>
  <c r="K5169" i="8" s="1"/>
  <c r="J5169" i="8"/>
  <c r="H5169" i="8" a="1"/>
  <c r="H5169" i="8" s="1"/>
  <c r="G5169" i="8"/>
  <c r="K5168" i="8" a="1"/>
  <c r="K5168" i="8" s="1"/>
  <c r="J5168" i="8"/>
  <c r="H5168" i="8" a="1"/>
  <c r="H5168" i="8" s="1"/>
  <c r="G5168" i="8"/>
  <c r="K5167" i="8" a="1"/>
  <c r="K5167" i="8"/>
  <c r="J5167" i="8"/>
  <c r="G5167" i="8"/>
  <c r="H5167" i="8" s="1" a="1"/>
  <c r="H5167" i="8" s="1"/>
  <c r="J5166" i="8"/>
  <c r="K5166" i="8" s="1" a="1"/>
  <c r="K5166" i="8" s="1"/>
  <c r="H5166" i="8" a="1"/>
  <c r="H5166" i="8"/>
  <c r="G5166" i="8"/>
  <c r="J5165" i="8"/>
  <c r="K5165" i="8" s="1" a="1"/>
  <c r="K5165" i="8" s="1"/>
  <c r="G5165" i="8"/>
  <c r="H5165" i="8" s="1" a="1"/>
  <c r="H5165" i="8" s="1"/>
  <c r="J5164" i="8"/>
  <c r="K5164" i="8" s="1" a="1"/>
  <c r="K5164" i="8" s="1"/>
  <c r="H5164" i="8" a="1"/>
  <c r="H5164" i="8" s="1"/>
  <c r="G5164" i="8"/>
  <c r="J5163" i="8"/>
  <c r="K5163" i="8" s="1" a="1"/>
  <c r="K5163" i="8" s="1"/>
  <c r="H5163" i="8" a="1"/>
  <c r="H5163" i="8" s="1"/>
  <c r="G5163" i="8"/>
  <c r="K5162" i="8" a="1"/>
  <c r="K5162" i="8"/>
  <c r="J5162" i="8"/>
  <c r="G5162" i="8"/>
  <c r="H5162" i="8" s="1" a="1"/>
  <c r="H5162" i="8" s="1"/>
  <c r="K5161" i="8" a="1"/>
  <c r="K5161" i="8" s="1"/>
  <c r="J5161" i="8"/>
  <c r="H5161" i="8" a="1"/>
  <c r="H5161" i="8" s="1"/>
  <c r="G5161" i="8"/>
  <c r="J5160" i="8"/>
  <c r="K5160" i="8" s="1" a="1"/>
  <c r="K5160" i="8" s="1"/>
  <c r="H5160" i="8"/>
  <c r="G5160" i="8"/>
  <c r="H5160" i="8" s="1" a="1"/>
  <c r="J5159" i="8"/>
  <c r="K5159" i="8" s="1" a="1"/>
  <c r="K5159" i="8" s="1"/>
  <c r="G5159" i="8"/>
  <c r="H5159" i="8" s="1" a="1"/>
  <c r="H5159" i="8" s="1"/>
  <c r="J5158" i="8"/>
  <c r="K5158" i="8" s="1" a="1"/>
  <c r="K5158" i="8" s="1"/>
  <c r="H5158" i="8" a="1"/>
  <c r="H5158" i="8" s="1"/>
  <c r="G5158" i="8"/>
  <c r="J5157" i="8"/>
  <c r="K5157" i="8" s="1" a="1"/>
  <c r="K5157" i="8" s="1"/>
  <c r="H5157" i="8" a="1"/>
  <c r="H5157" i="8" s="1"/>
  <c r="G5157" i="8"/>
  <c r="K5156" i="8" a="1"/>
  <c r="K5156" i="8"/>
  <c r="J5156" i="8"/>
  <c r="H5156" i="8" a="1"/>
  <c r="H5156" i="8"/>
  <c r="G5156" i="8"/>
  <c r="K5155" i="8" a="1"/>
  <c r="K5155" i="8" s="1"/>
  <c r="J5155" i="8"/>
  <c r="H5155" i="8" a="1"/>
  <c r="H5155" i="8" s="1"/>
  <c r="G5155" i="8"/>
  <c r="J5154" i="8"/>
  <c r="K5154" i="8" s="1" a="1"/>
  <c r="K5154" i="8" s="1"/>
  <c r="H5154" i="8"/>
  <c r="G5154" i="8"/>
  <c r="H5154" i="8" s="1" a="1"/>
  <c r="J5153" i="8"/>
  <c r="K5153" i="8" s="1" a="1"/>
  <c r="K5153" i="8" s="1"/>
  <c r="H5153" i="8" a="1"/>
  <c r="H5153" i="8" s="1"/>
  <c r="G5153" i="8"/>
  <c r="J5152" i="8"/>
  <c r="K5152" i="8" s="1" a="1"/>
  <c r="K5152" i="8" s="1"/>
  <c r="H5152" i="8" a="1"/>
  <c r="H5152" i="8" s="1"/>
  <c r="G5152" i="8"/>
  <c r="K5151" i="8" a="1"/>
  <c r="K5151" i="8" s="1"/>
  <c r="J5151" i="8"/>
  <c r="G5151" i="8"/>
  <c r="H5151" i="8" s="1" a="1"/>
  <c r="H5151" i="8" s="1"/>
  <c r="K5150" i="8" a="1"/>
  <c r="K5150" i="8"/>
  <c r="J5150" i="8"/>
  <c r="H5150" i="8" a="1"/>
  <c r="H5150" i="8" s="1"/>
  <c r="G5150" i="8"/>
  <c r="J5149" i="8"/>
  <c r="K5149" i="8" s="1" a="1"/>
  <c r="K5149" i="8" s="1"/>
  <c r="H5149" i="8" a="1"/>
  <c r="H5149" i="8" s="1"/>
  <c r="G5149" i="8"/>
  <c r="J5148" i="8"/>
  <c r="K5148" i="8" s="1" a="1"/>
  <c r="K5148" i="8" s="1"/>
  <c r="G5148" i="8"/>
  <c r="H5148" i="8" s="1" a="1"/>
  <c r="H5148" i="8" s="1"/>
  <c r="K5147" i="8"/>
  <c r="J5147" i="8"/>
  <c r="K5147" i="8" s="1" a="1"/>
  <c r="H5147" i="8" a="1"/>
  <c r="H5147" i="8"/>
  <c r="G5147" i="8"/>
  <c r="J5146" i="8"/>
  <c r="K5146" i="8" s="1" a="1"/>
  <c r="K5146" i="8" s="1"/>
  <c r="H5146" i="8" a="1"/>
  <c r="H5146" i="8" s="1"/>
  <c r="G5146" i="8"/>
  <c r="K5145" i="8"/>
  <c r="J5145" i="8"/>
  <c r="K5145" i="8" s="1" a="1"/>
  <c r="G5145" i="8"/>
  <c r="H5145" i="8" s="1" a="1"/>
  <c r="H5145" i="8" s="1"/>
  <c r="J5144" i="8"/>
  <c r="K5144" i="8" s="1" a="1"/>
  <c r="K5144" i="8" s="1"/>
  <c r="H5144" i="8" a="1"/>
  <c r="H5144" i="8"/>
  <c r="G5144" i="8"/>
  <c r="J5143" i="8"/>
  <c r="K5143" i="8" s="1" a="1"/>
  <c r="K5143" i="8" s="1"/>
  <c r="G5143" i="8"/>
  <c r="H5143" i="8" s="1" a="1"/>
  <c r="H5143" i="8" s="1"/>
  <c r="K5142" i="8" a="1"/>
  <c r="K5142" i="8" s="1"/>
  <c r="J5142" i="8"/>
  <c r="G5142" i="8"/>
  <c r="H5142" i="8" s="1" a="1"/>
  <c r="H5142" i="8" s="1"/>
  <c r="J5141" i="8"/>
  <c r="K5141" i="8" s="1" a="1"/>
  <c r="K5141" i="8" s="1"/>
  <c r="H5141" i="8" a="1"/>
  <c r="H5141" i="8" s="1"/>
  <c r="G5141" i="8"/>
  <c r="K5140" i="8" a="1"/>
  <c r="K5140" i="8"/>
  <c r="J5140" i="8"/>
  <c r="H5140" i="8"/>
  <c r="G5140" i="8"/>
  <c r="H5140" i="8" s="1" a="1"/>
  <c r="K5139" i="8"/>
  <c r="J5139" i="8"/>
  <c r="K5139" i="8" s="1" a="1"/>
  <c r="H5139" i="8" a="1"/>
  <c r="H5139" i="8"/>
  <c r="G5139" i="8"/>
  <c r="J5138" i="8"/>
  <c r="K5138" i="8" s="1" a="1"/>
  <c r="K5138" i="8" s="1"/>
  <c r="G5138" i="8"/>
  <c r="H5138" i="8" s="1" a="1"/>
  <c r="H5138" i="8" s="1"/>
  <c r="J5137" i="8"/>
  <c r="K5137" i="8" s="1" a="1"/>
  <c r="K5137" i="8" s="1"/>
  <c r="G5137" i="8"/>
  <c r="H5137" i="8" s="1" a="1"/>
  <c r="H5137" i="8" s="1"/>
  <c r="J5136" i="8"/>
  <c r="K5136" i="8" s="1" a="1"/>
  <c r="K5136" i="8" s="1"/>
  <c r="H5136" i="8" a="1"/>
  <c r="H5136" i="8" s="1"/>
  <c r="G5136" i="8"/>
  <c r="J5135" i="8"/>
  <c r="K5135" i="8" s="1" a="1"/>
  <c r="K5135" i="8" s="1"/>
  <c r="G5135" i="8"/>
  <c r="H5135" i="8" s="1" a="1"/>
  <c r="H5135" i="8" s="1"/>
  <c r="K5134" i="8" a="1"/>
  <c r="K5134" i="8" s="1"/>
  <c r="J5134" i="8"/>
  <c r="H5134" i="8" a="1"/>
  <c r="H5134" i="8" s="1"/>
  <c r="G5134" i="8"/>
  <c r="J5133" i="8"/>
  <c r="K5133" i="8" s="1" a="1"/>
  <c r="K5133" i="8" s="1"/>
  <c r="H5133" i="8" a="1"/>
  <c r="H5133" i="8" s="1"/>
  <c r="G5133" i="8"/>
  <c r="K5132" i="8" a="1"/>
  <c r="K5132" i="8" s="1"/>
  <c r="J5132" i="8"/>
  <c r="G5132" i="8"/>
  <c r="H5132" i="8" s="1" a="1"/>
  <c r="H5132" i="8" s="1"/>
  <c r="K5131" i="8"/>
  <c r="J5131" i="8"/>
  <c r="K5131" i="8" s="1" a="1"/>
  <c r="G5131" i="8"/>
  <c r="H5131" i="8" s="1" a="1"/>
  <c r="H5131" i="8" s="1"/>
  <c r="J5130" i="8"/>
  <c r="K5130" i="8" s="1" a="1"/>
  <c r="K5130" i="8" s="1"/>
  <c r="G5130" i="8"/>
  <c r="H5130" i="8" s="1" a="1"/>
  <c r="H5130" i="8" s="1"/>
  <c r="J5129" i="8"/>
  <c r="K5129" i="8" s="1" a="1"/>
  <c r="K5129" i="8" s="1"/>
  <c r="G5129" i="8"/>
  <c r="H5129" i="8" s="1" a="1"/>
  <c r="H5129" i="8" s="1"/>
  <c r="K5128" i="8" a="1"/>
  <c r="K5128" i="8" s="1"/>
  <c r="J5128" i="8"/>
  <c r="H5128" i="8" a="1"/>
  <c r="H5128" i="8" s="1"/>
  <c r="G5128" i="8"/>
  <c r="K5127" i="8"/>
  <c r="J5127" i="8"/>
  <c r="K5127" i="8" s="1" a="1"/>
  <c r="G5127" i="8"/>
  <c r="H5127" i="8" s="1" a="1"/>
  <c r="H5127" i="8" s="1"/>
  <c r="K5126" i="8" a="1"/>
  <c r="K5126" i="8"/>
  <c r="J5126" i="8"/>
  <c r="H5126" i="8" a="1"/>
  <c r="H5126" i="8"/>
  <c r="G5126" i="8"/>
  <c r="J5125" i="8"/>
  <c r="K5125" i="8" s="1" a="1"/>
  <c r="K5125" i="8" s="1"/>
  <c r="H5125" i="8" a="1"/>
  <c r="H5125" i="8"/>
  <c r="G5125" i="8"/>
  <c r="K5124" i="8" a="1"/>
  <c r="K5124" i="8"/>
  <c r="J5124" i="8"/>
  <c r="H5124" i="8"/>
  <c r="G5124" i="8"/>
  <c r="H5124" i="8" s="1" a="1"/>
  <c r="K5123" i="8"/>
  <c r="J5123" i="8"/>
  <c r="K5123" i="8" s="1" a="1"/>
  <c r="G5123" i="8"/>
  <c r="H5123" i="8" s="1" a="1"/>
  <c r="H5123" i="8" s="1"/>
  <c r="K5122" i="8"/>
  <c r="J5122" i="8"/>
  <c r="K5122" i="8" s="1" a="1"/>
  <c r="G5122" i="8"/>
  <c r="H5122" i="8" s="1" a="1"/>
  <c r="H5122" i="8" s="1"/>
  <c r="J5121" i="8"/>
  <c r="K5121" i="8" s="1" a="1"/>
  <c r="K5121" i="8" s="1"/>
  <c r="G5121" i="8"/>
  <c r="H5121" i="8" s="1" a="1"/>
  <c r="H5121" i="8" s="1"/>
  <c r="K5120" i="8" a="1"/>
  <c r="K5120" i="8" s="1"/>
  <c r="J5120" i="8"/>
  <c r="H5120" i="8" a="1"/>
  <c r="H5120" i="8"/>
  <c r="G5120" i="8"/>
  <c r="J5119" i="8"/>
  <c r="K5119" i="8" s="1" a="1"/>
  <c r="K5119" i="8" s="1"/>
  <c r="H5119" i="8" a="1"/>
  <c r="H5119" i="8" s="1"/>
  <c r="G5119" i="8"/>
  <c r="K5118" i="8" a="1"/>
  <c r="K5118" i="8" s="1"/>
  <c r="J5118" i="8"/>
  <c r="G5118" i="8"/>
  <c r="H5118" i="8" s="1" a="1"/>
  <c r="H5118" i="8" s="1"/>
  <c r="J5117" i="8"/>
  <c r="K5117" i="8" s="1" a="1"/>
  <c r="K5117" i="8" s="1"/>
  <c r="H5117" i="8" a="1"/>
  <c r="H5117" i="8" s="1"/>
  <c r="G5117" i="8"/>
  <c r="K5116" i="8" a="1"/>
  <c r="K5116" i="8" s="1"/>
  <c r="J5116" i="8"/>
  <c r="G5116" i="8"/>
  <c r="H5116" i="8" s="1" a="1"/>
  <c r="H5116" i="8" s="1"/>
  <c r="K5115" i="8"/>
  <c r="J5115" i="8"/>
  <c r="K5115" i="8" s="1" a="1"/>
  <c r="G5115" i="8"/>
  <c r="H5115" i="8" s="1" a="1"/>
  <c r="H5115" i="8" s="1"/>
  <c r="J5114" i="8"/>
  <c r="K5114" i="8" s="1" a="1"/>
  <c r="K5114" i="8" s="1"/>
  <c r="H5114" i="8" a="1"/>
  <c r="H5114" i="8" s="1"/>
  <c r="G5114" i="8"/>
  <c r="K5113" i="8"/>
  <c r="J5113" i="8"/>
  <c r="K5113" i="8" s="1" a="1"/>
  <c r="G5113" i="8"/>
  <c r="H5113" i="8" s="1" a="1"/>
  <c r="H5113" i="8" s="1"/>
  <c r="J5112" i="8"/>
  <c r="K5112" i="8" s="1" a="1"/>
  <c r="K5112" i="8" s="1"/>
  <c r="H5112" i="8" a="1"/>
  <c r="H5112" i="8"/>
  <c r="G5112" i="8"/>
  <c r="K5111" i="8" a="1"/>
  <c r="K5111" i="8"/>
  <c r="J5111" i="8"/>
  <c r="H5111" i="8"/>
  <c r="G5111" i="8"/>
  <c r="H5111" i="8" s="1" a="1"/>
  <c r="J5110" i="8"/>
  <c r="K5110" i="8" s="1" a="1"/>
  <c r="K5110" i="8" s="1"/>
  <c r="H5110" i="8" a="1"/>
  <c r="H5110" i="8"/>
  <c r="G5110" i="8"/>
  <c r="J5109" i="8"/>
  <c r="K5109" i="8" s="1" a="1"/>
  <c r="K5109" i="8" s="1"/>
  <c r="H5109" i="8"/>
  <c r="G5109" i="8"/>
  <c r="H5109" i="8" s="1" a="1"/>
  <c r="K5108" i="8" a="1"/>
  <c r="K5108" i="8" s="1"/>
  <c r="J5108" i="8"/>
  <c r="H5108" i="8" a="1"/>
  <c r="H5108" i="8"/>
  <c r="G5108" i="8"/>
  <c r="J5107" i="8"/>
  <c r="K5107" i="8" s="1" a="1"/>
  <c r="K5107" i="8" s="1"/>
  <c r="G5107" i="8"/>
  <c r="H5107" i="8" s="1" a="1"/>
  <c r="H5107" i="8" s="1"/>
  <c r="K5106" i="8" a="1"/>
  <c r="K5106" i="8" s="1"/>
  <c r="J5106" i="8"/>
  <c r="G5106" i="8"/>
  <c r="H5106" i="8" s="1" a="1"/>
  <c r="H5106" i="8" s="1"/>
  <c r="J5105" i="8"/>
  <c r="K5105" i="8" s="1" a="1"/>
  <c r="K5105" i="8" s="1"/>
  <c r="G5105" i="8"/>
  <c r="H5105" i="8" s="1" a="1"/>
  <c r="H5105" i="8" s="1"/>
  <c r="J5104" i="8"/>
  <c r="K5104" i="8" s="1" a="1"/>
  <c r="K5104" i="8" s="1"/>
  <c r="H5104" i="8" a="1"/>
  <c r="H5104" i="8" s="1"/>
  <c r="G5104" i="8"/>
  <c r="J5103" i="8"/>
  <c r="K5103" i="8" s="1" a="1"/>
  <c r="K5103" i="8" s="1"/>
  <c r="G5103" i="8"/>
  <c r="H5103" i="8" s="1" a="1"/>
  <c r="H5103" i="8" s="1"/>
  <c r="J5102" i="8"/>
  <c r="K5102" i="8" s="1" a="1"/>
  <c r="K5102" i="8" s="1"/>
  <c r="G5102" i="8"/>
  <c r="H5102" i="8" s="1" a="1"/>
  <c r="H5102" i="8" s="1"/>
  <c r="J5101" i="8"/>
  <c r="K5101" i="8" s="1" a="1"/>
  <c r="K5101" i="8" s="1"/>
  <c r="G5101" i="8"/>
  <c r="H5101" i="8" s="1" a="1"/>
  <c r="H5101" i="8" s="1"/>
  <c r="J5100" i="8"/>
  <c r="K5100" i="8" s="1" a="1"/>
  <c r="K5100" i="8" s="1"/>
  <c r="H5100" i="8" a="1"/>
  <c r="H5100" i="8"/>
  <c r="G5100" i="8"/>
  <c r="K5099" i="8" a="1"/>
  <c r="K5099" i="8"/>
  <c r="J5099" i="8"/>
  <c r="H5099" i="8"/>
  <c r="G5099" i="8"/>
  <c r="H5099" i="8" s="1" a="1"/>
  <c r="J5098" i="8"/>
  <c r="K5098" i="8" s="1" a="1"/>
  <c r="K5098" i="8" s="1"/>
  <c r="G5098" i="8"/>
  <c r="H5098" i="8" s="1" a="1"/>
  <c r="H5098" i="8" s="1"/>
  <c r="J5097" i="8"/>
  <c r="K5097" i="8" s="1" a="1"/>
  <c r="K5097" i="8" s="1"/>
  <c r="H5097" i="8"/>
  <c r="G5097" i="8"/>
  <c r="H5097" i="8" s="1" a="1"/>
  <c r="K5096" i="8" a="1"/>
  <c r="K5096" i="8" s="1"/>
  <c r="J5096" i="8"/>
  <c r="H5096" i="8" a="1"/>
  <c r="H5096" i="8"/>
  <c r="G5096" i="8"/>
  <c r="J5095" i="8"/>
  <c r="K5095" i="8" s="1" a="1"/>
  <c r="K5095" i="8" s="1"/>
  <c r="G5095" i="8"/>
  <c r="H5095" i="8" s="1" a="1"/>
  <c r="H5095" i="8" s="1"/>
  <c r="K5094" i="8" a="1"/>
  <c r="K5094" i="8" s="1"/>
  <c r="J5094" i="8"/>
  <c r="G5094" i="8"/>
  <c r="H5094" i="8" s="1" a="1"/>
  <c r="H5094" i="8" s="1"/>
  <c r="J5093" i="8"/>
  <c r="K5093" i="8" s="1" a="1"/>
  <c r="K5093" i="8" s="1"/>
  <c r="G5093" i="8"/>
  <c r="H5093" i="8" s="1" a="1"/>
  <c r="H5093" i="8" s="1"/>
  <c r="J5092" i="8"/>
  <c r="K5092" i="8" s="1" a="1"/>
  <c r="K5092" i="8" s="1"/>
  <c r="H5092" i="8" a="1"/>
  <c r="H5092" i="8" s="1"/>
  <c r="G5092" i="8"/>
  <c r="J5091" i="8"/>
  <c r="K5091" i="8" s="1" a="1"/>
  <c r="K5091" i="8" s="1"/>
  <c r="G5091" i="8"/>
  <c r="H5091" i="8" s="1" a="1"/>
  <c r="H5091" i="8" s="1"/>
  <c r="J5090" i="8"/>
  <c r="K5090" i="8" s="1" a="1"/>
  <c r="K5090" i="8" s="1"/>
  <c r="G5090" i="8"/>
  <c r="H5090" i="8" s="1" a="1"/>
  <c r="H5090" i="8" s="1"/>
  <c r="J5089" i="8"/>
  <c r="K5089" i="8" s="1" a="1"/>
  <c r="K5089" i="8" s="1"/>
  <c r="G5089" i="8"/>
  <c r="H5089" i="8" s="1" a="1"/>
  <c r="H5089" i="8" s="1"/>
  <c r="J5088" i="8"/>
  <c r="K5088" i="8" s="1" a="1"/>
  <c r="K5088" i="8" s="1"/>
  <c r="H5088" i="8" a="1"/>
  <c r="H5088" i="8"/>
  <c r="G5088" i="8"/>
  <c r="K5087" i="8" a="1"/>
  <c r="K5087" i="8"/>
  <c r="J5087" i="8"/>
  <c r="G5087" i="8"/>
  <c r="H5087" i="8" s="1" a="1"/>
  <c r="H5087" i="8" s="1"/>
  <c r="J5086" i="8"/>
  <c r="K5086" i="8" s="1" a="1"/>
  <c r="K5086" i="8" s="1"/>
  <c r="G5086" i="8"/>
  <c r="H5086" i="8" s="1" a="1"/>
  <c r="H5086" i="8" s="1"/>
  <c r="J5085" i="8"/>
  <c r="K5085" i="8" s="1" a="1"/>
  <c r="K5085" i="8" s="1"/>
  <c r="H5085" i="8"/>
  <c r="G5085" i="8"/>
  <c r="H5085" i="8" s="1" a="1"/>
  <c r="J5084" i="8"/>
  <c r="K5084" i="8" s="1" a="1"/>
  <c r="K5084" i="8" s="1"/>
  <c r="H5084" i="8" a="1"/>
  <c r="H5084" i="8"/>
  <c r="G5084" i="8"/>
  <c r="J5083" i="8"/>
  <c r="K5083" i="8" s="1" a="1"/>
  <c r="K5083" i="8" s="1"/>
  <c r="G5083" i="8"/>
  <c r="H5083" i="8" s="1" a="1"/>
  <c r="H5083" i="8" s="1"/>
  <c r="K5082" i="8" a="1"/>
  <c r="K5082" i="8" s="1"/>
  <c r="J5082" i="8"/>
  <c r="G5082" i="8"/>
  <c r="H5082" i="8" s="1" a="1"/>
  <c r="H5082" i="8" s="1"/>
  <c r="J5081" i="8"/>
  <c r="K5081" i="8" s="1" a="1"/>
  <c r="K5081" i="8" s="1"/>
  <c r="G5081" i="8"/>
  <c r="H5081" i="8" s="1" a="1"/>
  <c r="H5081" i="8" s="1"/>
  <c r="J5080" i="8"/>
  <c r="K5080" i="8" s="1" a="1"/>
  <c r="K5080" i="8" s="1"/>
  <c r="H5080" i="8" a="1"/>
  <c r="H5080" i="8" s="1"/>
  <c r="G5080" i="8"/>
  <c r="J5079" i="8"/>
  <c r="K5079" i="8" s="1" a="1"/>
  <c r="K5079" i="8" s="1"/>
  <c r="G5079" i="8"/>
  <c r="H5079" i="8" s="1" a="1"/>
  <c r="H5079" i="8" s="1"/>
  <c r="J5078" i="8"/>
  <c r="K5078" i="8" s="1" a="1"/>
  <c r="K5078" i="8" s="1"/>
  <c r="H5078" i="8"/>
  <c r="G5078" i="8"/>
  <c r="H5078" i="8" s="1" a="1"/>
  <c r="J5077" i="8"/>
  <c r="K5077" i="8" s="1" a="1"/>
  <c r="K5077" i="8" s="1"/>
  <c r="G5077" i="8"/>
  <c r="H5077" i="8" s="1" a="1"/>
  <c r="H5077" i="8" s="1"/>
  <c r="J5076" i="8"/>
  <c r="K5076" i="8" s="1" a="1"/>
  <c r="K5076" i="8" s="1"/>
  <c r="H5076" i="8" a="1"/>
  <c r="H5076" i="8"/>
  <c r="G5076" i="8"/>
  <c r="K5075" i="8" a="1"/>
  <c r="K5075" i="8"/>
  <c r="J5075" i="8"/>
  <c r="G5075" i="8"/>
  <c r="H5075" i="8" s="1" a="1"/>
  <c r="H5075" i="8" s="1"/>
  <c r="J5074" i="8"/>
  <c r="K5074" i="8" s="1" a="1"/>
  <c r="K5074" i="8" s="1"/>
  <c r="G5074" i="8"/>
  <c r="H5074" i="8" s="1" a="1"/>
  <c r="H5074" i="8" s="1"/>
  <c r="J5073" i="8"/>
  <c r="K5073" i="8" s="1" a="1"/>
  <c r="K5073" i="8" s="1"/>
  <c r="H5073" i="8"/>
  <c r="G5073" i="8"/>
  <c r="H5073" i="8" s="1" a="1"/>
  <c r="J5072" i="8"/>
  <c r="K5072" i="8" s="1" a="1"/>
  <c r="K5072" i="8" s="1"/>
  <c r="H5072" i="8" a="1"/>
  <c r="H5072" i="8"/>
  <c r="G5072" i="8"/>
  <c r="J5071" i="8"/>
  <c r="K5071" i="8" s="1" a="1"/>
  <c r="K5071" i="8" s="1"/>
  <c r="G5071" i="8"/>
  <c r="H5071" i="8" s="1" a="1"/>
  <c r="H5071" i="8" s="1"/>
  <c r="K5070" i="8" a="1"/>
  <c r="K5070" i="8" s="1"/>
  <c r="J5070" i="8"/>
  <c r="G5070" i="8"/>
  <c r="H5070" i="8" s="1" a="1"/>
  <c r="H5070" i="8" s="1"/>
  <c r="K5069" i="8" a="1"/>
  <c r="K5069" i="8" s="1"/>
  <c r="J5069" i="8"/>
  <c r="G5069" i="8"/>
  <c r="H5069" i="8" s="1" a="1"/>
  <c r="H5069" i="8" s="1"/>
  <c r="J5068" i="8"/>
  <c r="K5068" i="8" s="1" a="1"/>
  <c r="K5068" i="8" s="1"/>
  <c r="H5068" i="8" a="1"/>
  <c r="H5068" i="8" s="1"/>
  <c r="G5068" i="8"/>
  <c r="J5067" i="8"/>
  <c r="K5067" i="8" s="1" a="1"/>
  <c r="K5067" i="8" s="1"/>
  <c r="G5067" i="8"/>
  <c r="H5067" i="8" s="1" a="1"/>
  <c r="H5067" i="8" s="1"/>
  <c r="J5066" i="8"/>
  <c r="K5066" i="8" s="1" a="1"/>
  <c r="K5066" i="8" s="1"/>
  <c r="H5066" i="8"/>
  <c r="G5066" i="8"/>
  <c r="H5066" i="8" s="1" a="1"/>
  <c r="J5065" i="8"/>
  <c r="K5065" i="8" s="1" a="1"/>
  <c r="K5065" i="8" s="1"/>
  <c r="G5065" i="8"/>
  <c r="H5065" i="8" s="1" a="1"/>
  <c r="H5065" i="8" s="1"/>
  <c r="J5064" i="8"/>
  <c r="K5064" i="8" s="1" a="1"/>
  <c r="K5064" i="8" s="1"/>
  <c r="H5064" i="8" a="1"/>
  <c r="H5064" i="8"/>
  <c r="G5064" i="8"/>
  <c r="K5063" i="8" a="1"/>
  <c r="K5063" i="8" s="1"/>
  <c r="J5063" i="8"/>
  <c r="G5063" i="8"/>
  <c r="H5063" i="8" s="1" a="1"/>
  <c r="H5063" i="8" s="1"/>
  <c r="J5062" i="8"/>
  <c r="K5062" i="8" s="1" a="1"/>
  <c r="K5062" i="8" s="1"/>
  <c r="G5062" i="8"/>
  <c r="H5062" i="8" s="1" a="1"/>
  <c r="H5062" i="8" s="1"/>
  <c r="J5061" i="8"/>
  <c r="K5061" i="8" s="1" a="1"/>
  <c r="K5061" i="8" s="1"/>
  <c r="H5061" i="8"/>
  <c r="G5061" i="8"/>
  <c r="H5061" i="8" s="1" a="1"/>
  <c r="J5060" i="8"/>
  <c r="K5060" i="8" s="1" a="1"/>
  <c r="K5060" i="8" s="1"/>
  <c r="H5060" i="8" a="1"/>
  <c r="H5060" i="8"/>
  <c r="G5060" i="8"/>
  <c r="J5059" i="8"/>
  <c r="K5059" i="8" s="1" a="1"/>
  <c r="K5059" i="8" s="1"/>
  <c r="G5059" i="8"/>
  <c r="H5059" i="8" s="1" a="1"/>
  <c r="H5059" i="8" s="1"/>
  <c r="K5058" i="8" a="1"/>
  <c r="K5058" i="8" s="1"/>
  <c r="J5058" i="8"/>
  <c r="G5058" i="8"/>
  <c r="H5058" i="8" s="1" a="1"/>
  <c r="H5058" i="8" s="1"/>
  <c r="K5057" i="8" a="1"/>
  <c r="K5057" i="8" s="1"/>
  <c r="J5057" i="8"/>
  <c r="G5057" i="8"/>
  <c r="H5057" i="8" s="1" a="1"/>
  <c r="H5057" i="8" s="1"/>
  <c r="J5056" i="8"/>
  <c r="K5056" i="8" s="1" a="1"/>
  <c r="K5056" i="8" s="1"/>
  <c r="H5056" i="8" a="1"/>
  <c r="H5056" i="8" s="1"/>
  <c r="G5056" i="8"/>
  <c r="J5055" i="8"/>
  <c r="K5055" i="8" s="1" a="1"/>
  <c r="K5055" i="8" s="1"/>
  <c r="G5055" i="8"/>
  <c r="H5055" i="8" s="1" a="1"/>
  <c r="H5055" i="8" s="1"/>
  <c r="J5054" i="8"/>
  <c r="K5054" i="8" s="1" a="1"/>
  <c r="K5054" i="8" s="1"/>
  <c r="G5054" i="8"/>
  <c r="H5054" i="8" s="1" a="1"/>
  <c r="H5054" i="8" s="1"/>
  <c r="J5053" i="8"/>
  <c r="K5053" i="8" s="1" a="1"/>
  <c r="K5053" i="8" s="1"/>
  <c r="G5053" i="8"/>
  <c r="H5053" i="8" s="1" a="1"/>
  <c r="H5053" i="8" s="1"/>
  <c r="J5052" i="8"/>
  <c r="K5052" i="8" s="1" a="1"/>
  <c r="K5052" i="8" s="1"/>
  <c r="H5052" i="8" a="1"/>
  <c r="H5052" i="8"/>
  <c r="G5052" i="8"/>
  <c r="K5051" i="8" a="1"/>
  <c r="K5051" i="8"/>
  <c r="J5051" i="8"/>
  <c r="G5051" i="8"/>
  <c r="H5051" i="8" s="1" a="1"/>
  <c r="H5051" i="8" s="1"/>
  <c r="J5050" i="8"/>
  <c r="K5050" i="8" s="1" a="1"/>
  <c r="K5050" i="8" s="1"/>
  <c r="G5050" i="8"/>
  <c r="H5050" i="8" s="1" a="1"/>
  <c r="H5050" i="8" s="1"/>
  <c r="J5049" i="8"/>
  <c r="K5049" i="8" s="1" a="1"/>
  <c r="K5049" i="8" s="1"/>
  <c r="H5049" i="8"/>
  <c r="G5049" i="8"/>
  <c r="H5049" i="8" s="1" a="1"/>
  <c r="J5048" i="8"/>
  <c r="K5048" i="8" s="1" a="1"/>
  <c r="K5048" i="8" s="1"/>
  <c r="H5048" i="8" a="1"/>
  <c r="H5048" i="8"/>
  <c r="G5048" i="8"/>
  <c r="J5047" i="8"/>
  <c r="K5047" i="8" s="1" a="1"/>
  <c r="K5047" i="8" s="1"/>
  <c r="G5047" i="8"/>
  <c r="H5047" i="8" s="1" a="1"/>
  <c r="H5047" i="8" s="1"/>
  <c r="K5046" i="8" a="1"/>
  <c r="K5046" i="8" s="1"/>
  <c r="J5046" i="8"/>
  <c r="G5046" i="8"/>
  <c r="H5046" i="8" s="1" a="1"/>
  <c r="H5046" i="8" s="1"/>
  <c r="K5045" i="8" a="1"/>
  <c r="K5045" i="8" s="1"/>
  <c r="J5045" i="8"/>
  <c r="G5045" i="8"/>
  <c r="H5045" i="8" s="1" a="1"/>
  <c r="H5045" i="8" s="1"/>
  <c r="J5044" i="8"/>
  <c r="K5044" i="8" s="1" a="1"/>
  <c r="K5044" i="8" s="1"/>
  <c r="H5044" i="8" a="1"/>
  <c r="H5044" i="8" s="1"/>
  <c r="G5044" i="8"/>
  <c r="J5043" i="8"/>
  <c r="K5043" i="8" s="1" a="1"/>
  <c r="K5043" i="8" s="1"/>
  <c r="G5043" i="8"/>
  <c r="H5043" i="8" s="1" a="1"/>
  <c r="H5043" i="8" s="1"/>
  <c r="J5042" i="8"/>
  <c r="K5042" i="8" s="1" a="1"/>
  <c r="K5042" i="8" s="1"/>
  <c r="G5042" i="8"/>
  <c r="H5042" i="8" s="1" a="1"/>
  <c r="H5042" i="8" s="1"/>
  <c r="J5041" i="8"/>
  <c r="K5041" i="8" s="1" a="1"/>
  <c r="K5041" i="8" s="1"/>
  <c r="G5041" i="8"/>
  <c r="H5041" i="8" s="1" a="1"/>
  <c r="H5041" i="8" s="1"/>
  <c r="J5040" i="8"/>
  <c r="K5040" i="8" s="1" a="1"/>
  <c r="K5040" i="8" s="1"/>
  <c r="H5040" i="8" a="1"/>
  <c r="H5040" i="8"/>
  <c r="G5040" i="8"/>
  <c r="K5039" i="8" a="1"/>
  <c r="K5039" i="8" s="1"/>
  <c r="J5039" i="8"/>
  <c r="G5039" i="8"/>
  <c r="H5039" i="8" s="1" a="1"/>
  <c r="H5039" i="8" s="1"/>
  <c r="J5038" i="8"/>
  <c r="K5038" i="8" s="1" a="1"/>
  <c r="K5038" i="8" s="1"/>
  <c r="G5038" i="8"/>
  <c r="H5038" i="8" s="1" a="1"/>
  <c r="H5038" i="8" s="1"/>
  <c r="J5037" i="8"/>
  <c r="K5037" i="8" s="1" a="1"/>
  <c r="K5037" i="8" s="1"/>
  <c r="H5037" i="8"/>
  <c r="G5037" i="8"/>
  <c r="H5037" i="8" s="1" a="1"/>
  <c r="J5036" i="8"/>
  <c r="K5036" i="8" s="1" a="1"/>
  <c r="K5036" i="8" s="1"/>
  <c r="H5036" i="8" a="1"/>
  <c r="H5036" i="8"/>
  <c r="G5036" i="8"/>
  <c r="J5035" i="8"/>
  <c r="K5035" i="8" s="1" a="1"/>
  <c r="K5035" i="8" s="1"/>
  <c r="G5035" i="8"/>
  <c r="H5035" i="8" s="1" a="1"/>
  <c r="H5035" i="8" s="1"/>
  <c r="K5034" i="8" a="1"/>
  <c r="K5034" i="8" s="1"/>
  <c r="J5034" i="8"/>
  <c r="G5034" i="8"/>
  <c r="H5034" i="8" s="1" a="1"/>
  <c r="H5034" i="8" s="1"/>
  <c r="K5033" i="8" a="1"/>
  <c r="K5033" i="8" s="1"/>
  <c r="J5033" i="8"/>
  <c r="G5033" i="8"/>
  <c r="H5033" i="8" s="1" a="1"/>
  <c r="H5033" i="8" s="1"/>
  <c r="J5032" i="8"/>
  <c r="K5032" i="8" s="1" a="1"/>
  <c r="K5032" i="8" s="1"/>
  <c r="H5032" i="8" a="1"/>
  <c r="H5032" i="8" s="1"/>
  <c r="G5032" i="8"/>
  <c r="J5031" i="8"/>
  <c r="K5031" i="8" s="1" a="1"/>
  <c r="K5031" i="8" s="1"/>
  <c r="G5031" i="8"/>
  <c r="H5031" i="8" s="1" a="1"/>
  <c r="H5031" i="8" s="1"/>
  <c r="J5030" i="8"/>
  <c r="K5030" i="8" s="1" a="1"/>
  <c r="K5030" i="8" s="1"/>
  <c r="G5030" i="8"/>
  <c r="H5030" i="8" s="1" a="1"/>
  <c r="H5030" i="8" s="1"/>
  <c r="J5029" i="8"/>
  <c r="K5029" i="8" s="1" a="1"/>
  <c r="K5029" i="8" s="1"/>
  <c r="G5029" i="8"/>
  <c r="H5029" i="8" s="1" a="1"/>
  <c r="H5029" i="8" s="1"/>
  <c r="J5028" i="8"/>
  <c r="K5028" i="8" s="1" a="1"/>
  <c r="K5028" i="8" s="1"/>
  <c r="H5028" i="8" a="1"/>
  <c r="H5028" i="8"/>
  <c r="G5028" i="8"/>
  <c r="K5027" i="8" a="1"/>
  <c r="K5027" i="8"/>
  <c r="J5027" i="8"/>
  <c r="G5027" i="8"/>
  <c r="H5027" i="8" s="1" a="1"/>
  <c r="H5027" i="8" s="1"/>
  <c r="J5026" i="8"/>
  <c r="K5026" i="8" s="1" a="1"/>
  <c r="K5026" i="8" s="1"/>
  <c r="G5026" i="8"/>
  <c r="H5026" i="8" s="1" a="1"/>
  <c r="H5026" i="8" s="1"/>
  <c r="J5025" i="8"/>
  <c r="K5025" i="8" s="1" a="1"/>
  <c r="K5025" i="8" s="1"/>
  <c r="H5025" i="8"/>
  <c r="G5025" i="8"/>
  <c r="H5025" i="8" s="1" a="1"/>
  <c r="J5024" i="8"/>
  <c r="K5024" i="8" s="1" a="1"/>
  <c r="K5024" i="8" s="1"/>
  <c r="H5024" i="8" a="1"/>
  <c r="H5024" i="8"/>
  <c r="G5024" i="8"/>
  <c r="J5023" i="8"/>
  <c r="K5023" i="8" s="1" a="1"/>
  <c r="K5023" i="8" s="1"/>
  <c r="G5023" i="8"/>
  <c r="H5023" i="8" s="1" a="1"/>
  <c r="H5023" i="8" s="1"/>
  <c r="K5022" i="8" a="1"/>
  <c r="K5022" i="8" s="1"/>
  <c r="J5022" i="8"/>
  <c r="G5022" i="8"/>
  <c r="H5022" i="8" s="1" a="1"/>
  <c r="H5022" i="8" s="1"/>
  <c r="K5021" i="8" a="1"/>
  <c r="K5021" i="8" s="1"/>
  <c r="J5021" i="8"/>
  <c r="G5021" i="8"/>
  <c r="H5021" i="8" s="1" a="1"/>
  <c r="H5021" i="8" s="1"/>
  <c r="J5020" i="8"/>
  <c r="K5020" i="8" s="1" a="1"/>
  <c r="K5020" i="8" s="1"/>
  <c r="H5020" i="8" a="1"/>
  <c r="H5020" i="8" s="1"/>
  <c r="G5020" i="8"/>
  <c r="J5019" i="8"/>
  <c r="K5019" i="8" s="1" a="1"/>
  <c r="K5019" i="8" s="1"/>
  <c r="G5019" i="8"/>
  <c r="H5019" i="8" s="1" a="1"/>
  <c r="H5019" i="8" s="1"/>
  <c r="J5018" i="8"/>
  <c r="K5018" i="8" s="1" a="1"/>
  <c r="K5018" i="8" s="1"/>
  <c r="H5018" i="8"/>
  <c r="G5018" i="8"/>
  <c r="H5018" i="8" s="1" a="1"/>
  <c r="J5017" i="8"/>
  <c r="K5017" i="8" s="1" a="1"/>
  <c r="K5017" i="8" s="1"/>
  <c r="G5017" i="8"/>
  <c r="H5017" i="8" s="1" a="1"/>
  <c r="H5017" i="8" s="1"/>
  <c r="J5016" i="8"/>
  <c r="K5016" i="8" s="1" a="1"/>
  <c r="K5016" i="8" s="1"/>
  <c r="H5016" i="8" a="1"/>
  <c r="H5016" i="8"/>
  <c r="G5016" i="8"/>
  <c r="K5015" i="8" a="1"/>
  <c r="K5015" i="8" s="1"/>
  <c r="J5015" i="8"/>
  <c r="G5015" i="8"/>
  <c r="H5015" i="8" s="1" a="1"/>
  <c r="H5015" i="8" s="1"/>
  <c r="J5014" i="8"/>
  <c r="K5014" i="8" s="1" a="1"/>
  <c r="K5014" i="8" s="1"/>
  <c r="G5014" i="8"/>
  <c r="H5014" i="8" s="1" a="1"/>
  <c r="H5014" i="8" s="1"/>
  <c r="J5013" i="8"/>
  <c r="K5013" i="8" s="1" a="1"/>
  <c r="K5013" i="8" s="1"/>
  <c r="H5013" i="8"/>
  <c r="G5013" i="8"/>
  <c r="H5013" i="8" s="1" a="1"/>
  <c r="J5012" i="8"/>
  <c r="K5012" i="8" s="1" a="1"/>
  <c r="K5012" i="8" s="1"/>
  <c r="H5012" i="8" a="1"/>
  <c r="H5012" i="8"/>
  <c r="G5012" i="8"/>
  <c r="J5011" i="8"/>
  <c r="K5011" i="8" s="1" a="1"/>
  <c r="K5011" i="8" s="1"/>
  <c r="G5011" i="8"/>
  <c r="H5011" i="8" s="1" a="1"/>
  <c r="H5011" i="8" s="1"/>
  <c r="K5010" i="8" a="1"/>
  <c r="K5010" i="8" s="1"/>
  <c r="J5010" i="8"/>
  <c r="G5010" i="8"/>
  <c r="H5010" i="8" s="1" a="1"/>
  <c r="H5010" i="8" s="1"/>
  <c r="K5009" i="8" a="1"/>
  <c r="K5009" i="8" s="1"/>
  <c r="J5009" i="8"/>
  <c r="G5009" i="8"/>
  <c r="H5009" i="8" s="1" a="1"/>
  <c r="H5009" i="8" s="1"/>
  <c r="J5008" i="8"/>
  <c r="K5008" i="8" s="1" a="1"/>
  <c r="K5008" i="8" s="1"/>
  <c r="H5008" i="8" a="1"/>
  <c r="H5008" i="8" s="1"/>
  <c r="G5008" i="8"/>
  <c r="J5007" i="8"/>
  <c r="K5007" i="8" s="1" a="1"/>
  <c r="K5007" i="8" s="1"/>
  <c r="G5007" i="8"/>
  <c r="H5007" i="8" s="1" a="1"/>
  <c r="H5007" i="8" s="1"/>
  <c r="J5006" i="8"/>
  <c r="K5006" i="8" s="1" a="1"/>
  <c r="K5006" i="8" s="1"/>
  <c r="G5006" i="8"/>
  <c r="H5006" i="8" s="1" a="1"/>
  <c r="H5006" i="8" s="1"/>
  <c r="J5005" i="8"/>
  <c r="K5005" i="8" s="1" a="1"/>
  <c r="K5005" i="8" s="1"/>
  <c r="G5005" i="8"/>
  <c r="H5005" i="8" s="1" a="1"/>
  <c r="H5005" i="8" s="1"/>
  <c r="J5004" i="8"/>
  <c r="K5004" i="8" s="1" a="1"/>
  <c r="K5004" i="8" s="1"/>
  <c r="H5004" i="8" a="1"/>
  <c r="H5004" i="8"/>
  <c r="G5004" i="8"/>
  <c r="K5003" i="8" a="1"/>
  <c r="K5003" i="8"/>
  <c r="J5003" i="8"/>
  <c r="G5003" i="8"/>
  <c r="H5003" i="8" s="1" a="1"/>
  <c r="H5003" i="8" s="1"/>
  <c r="J5002" i="8"/>
  <c r="K5002" i="8" s="1" a="1"/>
  <c r="K5002" i="8" s="1"/>
  <c r="G5002" i="8"/>
  <c r="H5002" i="8" s="1" a="1"/>
  <c r="H5002" i="8" s="1"/>
  <c r="J5001" i="8"/>
  <c r="K5001" i="8" s="1" a="1"/>
  <c r="K5001" i="8" s="1"/>
  <c r="H5001" i="8"/>
  <c r="G5001" i="8"/>
  <c r="H5001" i="8" s="1" a="1"/>
  <c r="J5000" i="8"/>
  <c r="K5000" i="8" s="1" a="1"/>
  <c r="K5000" i="8" s="1"/>
  <c r="H5000" i="8" a="1"/>
  <c r="H5000" i="8"/>
  <c r="G5000" i="8"/>
  <c r="J4999" i="8"/>
  <c r="K4999" i="8" s="1" a="1"/>
  <c r="K4999" i="8" s="1"/>
  <c r="G4999" i="8"/>
  <c r="H4999" i="8" s="1" a="1"/>
  <c r="H4999" i="8" s="1"/>
  <c r="K4998" i="8" a="1"/>
  <c r="K4998" i="8" s="1"/>
  <c r="J4998" i="8"/>
  <c r="G4998" i="8"/>
  <c r="H4998" i="8" s="1" a="1"/>
  <c r="H4998" i="8" s="1"/>
  <c r="K4997" i="8" a="1"/>
  <c r="K4997" i="8" s="1"/>
  <c r="J4997" i="8"/>
  <c r="H4997" i="8" a="1"/>
  <c r="H4997" i="8"/>
  <c r="G4997" i="8"/>
  <c r="J4996" i="8"/>
  <c r="K4996" i="8" s="1" a="1"/>
  <c r="K4996" i="8" s="1"/>
  <c r="G4996" i="8"/>
  <c r="H4996" i="8" s="1" a="1"/>
  <c r="H4996" i="8" s="1"/>
  <c r="K4995" i="8" a="1"/>
  <c r="K4995" i="8"/>
  <c r="J4995" i="8"/>
  <c r="G4995" i="8"/>
  <c r="H4995" i="8" s="1" a="1"/>
  <c r="H4995" i="8" s="1"/>
  <c r="J4994" i="8"/>
  <c r="K4994" i="8" s="1" a="1"/>
  <c r="K4994" i="8" s="1"/>
  <c r="H4994" i="8" a="1"/>
  <c r="H4994" i="8" s="1"/>
  <c r="G4994" i="8"/>
  <c r="J4993" i="8"/>
  <c r="K4993" i="8" s="1" a="1"/>
  <c r="K4993" i="8" s="1"/>
  <c r="G4993" i="8"/>
  <c r="H4993" i="8" s="1" a="1"/>
  <c r="H4993" i="8" s="1"/>
  <c r="K4992" i="8" a="1"/>
  <c r="K4992" i="8" s="1"/>
  <c r="J4992" i="8"/>
  <c r="H4992" i="8" a="1"/>
  <c r="H4992" i="8"/>
  <c r="G4992" i="8"/>
  <c r="J4991" i="8"/>
  <c r="K4991" i="8" s="1" a="1"/>
  <c r="K4991" i="8" s="1"/>
  <c r="G4991" i="8"/>
  <c r="H4991" i="8" s="1" a="1"/>
  <c r="H4991" i="8" s="1"/>
  <c r="J4990" i="8"/>
  <c r="K4990" i="8" s="1" a="1"/>
  <c r="K4990" i="8" s="1"/>
  <c r="H4990" i="8"/>
  <c r="G4990" i="8"/>
  <c r="H4990" i="8" s="1" a="1"/>
  <c r="J4989" i="8"/>
  <c r="K4989" i="8" s="1" a="1"/>
  <c r="K4989" i="8" s="1"/>
  <c r="H4989" i="8" a="1"/>
  <c r="H4989" i="8"/>
  <c r="G4989" i="8"/>
  <c r="K4988" i="8" a="1"/>
  <c r="K4988" i="8" s="1"/>
  <c r="J4988" i="8"/>
  <c r="H4988" i="8" a="1"/>
  <c r="H4988" i="8" s="1"/>
  <c r="G4988" i="8"/>
  <c r="K4987" i="8" a="1"/>
  <c r="K4987" i="8" s="1"/>
  <c r="J4987" i="8"/>
  <c r="G4987" i="8"/>
  <c r="H4987" i="8" s="1" a="1"/>
  <c r="H4987" i="8" s="1"/>
  <c r="J4986" i="8"/>
  <c r="K4986" i="8" s="1" a="1"/>
  <c r="K4986" i="8" s="1"/>
  <c r="H4986" i="8" a="1"/>
  <c r="H4986" i="8"/>
  <c r="G4986" i="8"/>
  <c r="K4985" i="8" a="1"/>
  <c r="K4985" i="8"/>
  <c r="J4985" i="8"/>
  <c r="G4985" i="8"/>
  <c r="H4985" i="8" s="1" a="1"/>
  <c r="H4985" i="8" s="1"/>
  <c r="K4984" i="8" a="1"/>
  <c r="K4984" i="8" s="1"/>
  <c r="J4984" i="8"/>
  <c r="H4984" i="8" a="1"/>
  <c r="H4984" i="8" s="1"/>
  <c r="G4984" i="8"/>
  <c r="J4983" i="8"/>
  <c r="K4983" i="8" s="1" a="1"/>
  <c r="K4983" i="8" s="1"/>
  <c r="G4983" i="8"/>
  <c r="H4983" i="8" s="1" a="1"/>
  <c r="H4983" i="8" s="1"/>
  <c r="J4982" i="8"/>
  <c r="K4982" i="8" s="1" a="1"/>
  <c r="K4982" i="8" s="1"/>
  <c r="G4982" i="8"/>
  <c r="H4982" i="8" s="1" a="1"/>
  <c r="H4982" i="8" s="1"/>
  <c r="J4981" i="8"/>
  <c r="K4981" i="8" s="1" a="1"/>
  <c r="K4981" i="8" s="1"/>
  <c r="H4981" i="8" a="1"/>
  <c r="H4981" i="8" s="1"/>
  <c r="G4981" i="8"/>
  <c r="K4980" i="8" a="1"/>
  <c r="K4980" i="8" s="1"/>
  <c r="J4980" i="8"/>
  <c r="G4980" i="8"/>
  <c r="H4980" i="8" s="1" a="1"/>
  <c r="H4980" i="8" s="1"/>
  <c r="K4979" i="8" a="1"/>
  <c r="K4979" i="8"/>
  <c r="J4979" i="8"/>
  <c r="H4979" i="8" a="1"/>
  <c r="H4979" i="8" s="1"/>
  <c r="G4979" i="8"/>
  <c r="J4978" i="8"/>
  <c r="K4978" i="8" s="1" a="1"/>
  <c r="K4978" i="8" s="1"/>
  <c r="H4978" i="8" a="1"/>
  <c r="H4978" i="8"/>
  <c r="G4978" i="8"/>
  <c r="J4977" i="8"/>
  <c r="K4977" i="8" s="1" a="1"/>
  <c r="K4977" i="8" s="1"/>
  <c r="G4977" i="8"/>
  <c r="H4977" i="8" s="1" a="1"/>
  <c r="H4977" i="8" s="1"/>
  <c r="K4976" i="8" a="1"/>
  <c r="K4976" i="8" s="1"/>
  <c r="J4976" i="8"/>
  <c r="G4976" i="8"/>
  <c r="H4976" i="8" s="1" a="1"/>
  <c r="H4976" i="8" s="1"/>
  <c r="K4975" i="8"/>
  <c r="J4975" i="8"/>
  <c r="K4975" i="8" s="1" a="1"/>
  <c r="G4975" i="8"/>
  <c r="H4975" i="8" s="1" a="1"/>
  <c r="H4975" i="8" s="1"/>
  <c r="K4974" i="8" a="1"/>
  <c r="K4974" i="8" s="1"/>
  <c r="J4974" i="8"/>
  <c r="G4974" i="8"/>
  <c r="H4974" i="8" s="1" a="1"/>
  <c r="H4974" i="8" s="1"/>
  <c r="J4973" i="8"/>
  <c r="K4973" i="8" s="1" a="1"/>
  <c r="K4973" i="8" s="1"/>
  <c r="H4973" i="8" a="1"/>
  <c r="H4973" i="8"/>
  <c r="G4973" i="8"/>
  <c r="J4972" i="8"/>
  <c r="K4972" i="8" s="1" a="1"/>
  <c r="K4972" i="8" s="1"/>
  <c r="G4972" i="8"/>
  <c r="H4972" i="8" s="1" a="1"/>
  <c r="H4972" i="8" s="1"/>
  <c r="K4971" i="8" a="1"/>
  <c r="K4971" i="8"/>
  <c r="J4971" i="8"/>
  <c r="H4971" i="8" a="1"/>
  <c r="H4971" i="8" s="1"/>
  <c r="G4971" i="8"/>
  <c r="J4970" i="8"/>
  <c r="K4970" i="8" s="1" a="1"/>
  <c r="K4970" i="8" s="1"/>
  <c r="H4970" i="8" a="1"/>
  <c r="H4970" i="8" s="1"/>
  <c r="G4970" i="8"/>
  <c r="J4969" i="8"/>
  <c r="K4969" i="8" s="1" a="1"/>
  <c r="K4969" i="8" s="1"/>
  <c r="G4969" i="8"/>
  <c r="H4969" i="8" s="1" a="1"/>
  <c r="H4969" i="8" s="1"/>
  <c r="K4968" i="8" a="1"/>
  <c r="K4968" i="8" s="1"/>
  <c r="J4968" i="8"/>
  <c r="H4968" i="8" a="1"/>
  <c r="H4968" i="8" s="1"/>
  <c r="G4968" i="8"/>
  <c r="J4967" i="8"/>
  <c r="K4967" i="8" s="1" a="1"/>
  <c r="K4967" i="8" s="1"/>
  <c r="H4967" i="8" a="1"/>
  <c r="H4967" i="8" s="1"/>
  <c r="G4967" i="8"/>
  <c r="J4966" i="8"/>
  <c r="K4966" i="8" s="1" a="1"/>
  <c r="K4966" i="8" s="1"/>
  <c r="G4966" i="8"/>
  <c r="H4966" i="8" s="1" a="1"/>
  <c r="H4966" i="8" s="1"/>
  <c r="J4965" i="8"/>
  <c r="K4965" i="8" s="1" a="1"/>
  <c r="K4965" i="8" s="1"/>
  <c r="H4965" i="8" a="1"/>
  <c r="H4965" i="8"/>
  <c r="G4965" i="8"/>
  <c r="K4964" i="8" a="1"/>
  <c r="K4964" i="8" s="1"/>
  <c r="J4964" i="8"/>
  <c r="G4964" i="8"/>
  <c r="H4964" i="8" s="1" a="1"/>
  <c r="H4964" i="8" s="1"/>
  <c r="K4963" i="8" a="1"/>
  <c r="K4963" i="8" s="1"/>
  <c r="J4963" i="8"/>
  <c r="G4963" i="8"/>
  <c r="H4963" i="8" s="1" a="1"/>
  <c r="H4963" i="8" s="1"/>
  <c r="J4962" i="8"/>
  <c r="K4962" i="8" s="1" a="1"/>
  <c r="K4962" i="8" s="1"/>
  <c r="H4962" i="8" a="1"/>
  <c r="H4962" i="8"/>
  <c r="G4962" i="8"/>
  <c r="K4961" i="8" a="1"/>
  <c r="K4961" i="8" s="1"/>
  <c r="J4961" i="8"/>
  <c r="G4961" i="8"/>
  <c r="H4961" i="8" s="1" a="1"/>
  <c r="H4961" i="8" s="1"/>
  <c r="K4960" i="8" a="1"/>
  <c r="K4960" i="8" s="1"/>
  <c r="J4960" i="8"/>
  <c r="H4960" i="8" a="1"/>
  <c r="H4960" i="8" s="1"/>
  <c r="G4960" i="8"/>
  <c r="K4959" i="8"/>
  <c r="J4959" i="8"/>
  <c r="K4959" i="8" s="1" a="1"/>
  <c r="G4959" i="8"/>
  <c r="H4959" i="8" s="1" a="1"/>
  <c r="H4959" i="8" s="1"/>
  <c r="J4958" i="8"/>
  <c r="K4958" i="8" s="1" a="1"/>
  <c r="K4958" i="8" s="1"/>
  <c r="H4958" i="8"/>
  <c r="G4958" i="8"/>
  <c r="H4958" i="8" s="1" a="1"/>
  <c r="K4957" i="8" a="1"/>
  <c r="K4957" i="8" s="1"/>
  <c r="J4957" i="8"/>
  <c r="H4957" i="8" a="1"/>
  <c r="H4957" i="8" s="1"/>
  <c r="G4957" i="8"/>
  <c r="K4956" i="8" a="1"/>
  <c r="K4956" i="8" s="1"/>
  <c r="J4956" i="8"/>
  <c r="H4956" i="8" a="1"/>
  <c r="H4956" i="8" s="1"/>
  <c r="G4956" i="8"/>
  <c r="K4955" i="8" a="1"/>
  <c r="K4955" i="8"/>
  <c r="J4955" i="8"/>
  <c r="H4955" i="8" a="1"/>
  <c r="H4955" i="8"/>
  <c r="G4955" i="8"/>
  <c r="J4954" i="8"/>
  <c r="K4954" i="8" s="1" a="1"/>
  <c r="K4954" i="8" s="1"/>
  <c r="H4954" i="8" a="1"/>
  <c r="H4954" i="8"/>
  <c r="G4954" i="8"/>
  <c r="K4953" i="8" a="1"/>
  <c r="K4953" i="8" s="1"/>
  <c r="J4953" i="8"/>
  <c r="G4953" i="8"/>
  <c r="H4953" i="8" s="1" a="1"/>
  <c r="H4953" i="8" s="1"/>
  <c r="K4952" i="8" a="1"/>
  <c r="K4952" i="8" s="1"/>
  <c r="J4952" i="8"/>
  <c r="H4952" i="8" a="1"/>
  <c r="H4952" i="8" s="1"/>
  <c r="G4952" i="8"/>
  <c r="K4951" i="8"/>
  <c r="J4951" i="8"/>
  <c r="K4951" i="8" s="1" a="1"/>
  <c r="H4951" i="8" a="1"/>
  <c r="H4951" i="8" s="1"/>
  <c r="G4951" i="8"/>
  <c r="K4950" i="8" a="1"/>
  <c r="K4950" i="8" s="1"/>
  <c r="J4950" i="8"/>
  <c r="G4950" i="8"/>
  <c r="H4950" i="8" s="1" a="1"/>
  <c r="H4950" i="8" s="1"/>
  <c r="K4949" i="8" a="1"/>
  <c r="K4949" i="8" s="1"/>
  <c r="J4949" i="8"/>
  <c r="H4949" i="8" a="1"/>
  <c r="H4949" i="8"/>
  <c r="G4949" i="8"/>
  <c r="J4948" i="8"/>
  <c r="K4948" i="8" s="1" a="1"/>
  <c r="K4948" i="8" s="1"/>
  <c r="G4948" i="8"/>
  <c r="H4948" i="8" s="1" a="1"/>
  <c r="H4948" i="8" s="1"/>
  <c r="K4947" i="8" a="1"/>
  <c r="K4947" i="8"/>
  <c r="J4947" i="8"/>
  <c r="H4947" i="8" a="1"/>
  <c r="H4947" i="8" s="1"/>
  <c r="G4947" i="8"/>
  <c r="J4946" i="8"/>
  <c r="K4946" i="8" s="1" a="1"/>
  <c r="K4946" i="8" s="1"/>
  <c r="H4946" i="8" a="1"/>
  <c r="H4946" i="8"/>
  <c r="G4946" i="8"/>
  <c r="K4945" i="8" a="1"/>
  <c r="K4945" i="8" s="1"/>
  <c r="J4945" i="8"/>
  <c r="H4945" i="8"/>
  <c r="G4945" i="8"/>
  <c r="H4945" i="8" s="1" a="1"/>
  <c r="K4944" i="8" a="1"/>
  <c r="K4944" i="8" s="1"/>
  <c r="J4944" i="8"/>
  <c r="H4944" i="8" a="1"/>
  <c r="H4944" i="8" s="1"/>
  <c r="G4944" i="8"/>
  <c r="J4943" i="8"/>
  <c r="K4943" i="8" s="1" a="1"/>
  <c r="K4943" i="8" s="1"/>
  <c r="G4943" i="8"/>
  <c r="H4943" i="8" s="1" a="1"/>
  <c r="H4943" i="8" s="1"/>
  <c r="J4942" i="8"/>
  <c r="K4942" i="8" s="1" a="1"/>
  <c r="K4942" i="8" s="1"/>
  <c r="G4942" i="8"/>
  <c r="H4942" i="8" s="1" a="1"/>
  <c r="H4942" i="8" s="1"/>
  <c r="K4941" i="8" a="1"/>
  <c r="K4941" i="8" s="1"/>
  <c r="J4941" i="8"/>
  <c r="H4941" i="8" a="1"/>
  <c r="H4941" i="8"/>
  <c r="G4941" i="8"/>
  <c r="K4940" i="8" a="1"/>
  <c r="K4940" i="8" s="1"/>
  <c r="J4940" i="8"/>
  <c r="G4940" i="8"/>
  <c r="H4940" i="8" s="1" a="1"/>
  <c r="H4940" i="8" s="1"/>
  <c r="K4939" i="8" a="1"/>
  <c r="K4939" i="8"/>
  <c r="J4939" i="8"/>
  <c r="H4939" i="8" a="1"/>
  <c r="H4939" i="8" s="1"/>
  <c r="G4939" i="8"/>
  <c r="J4938" i="8"/>
  <c r="K4938" i="8" s="1" a="1"/>
  <c r="K4938" i="8" s="1"/>
  <c r="H4938" i="8" a="1"/>
  <c r="H4938" i="8"/>
  <c r="G4938" i="8"/>
  <c r="J4937" i="8"/>
  <c r="K4937" i="8" s="1" a="1"/>
  <c r="K4937" i="8" s="1"/>
  <c r="G4937" i="8"/>
  <c r="H4937" i="8" s="1" a="1"/>
  <c r="H4937" i="8" s="1"/>
  <c r="K4936" i="8" a="1"/>
  <c r="K4936" i="8" s="1"/>
  <c r="J4936" i="8"/>
  <c r="G4936" i="8"/>
  <c r="H4936" i="8" s="1" a="1"/>
  <c r="H4936" i="8" s="1"/>
  <c r="J4935" i="8"/>
  <c r="K4935" i="8" s="1" a="1"/>
  <c r="K4935" i="8" s="1"/>
  <c r="G4935" i="8"/>
  <c r="H4935" i="8" s="1" a="1"/>
  <c r="H4935" i="8" s="1"/>
  <c r="J4934" i="8"/>
  <c r="K4934" i="8" s="1" a="1"/>
  <c r="K4934" i="8" s="1"/>
  <c r="H4934" i="8"/>
  <c r="G4934" i="8"/>
  <c r="H4934" i="8" s="1" a="1"/>
  <c r="J4933" i="8"/>
  <c r="K4933" i="8" s="1" a="1"/>
  <c r="K4933" i="8" s="1"/>
  <c r="H4933" i="8" a="1"/>
  <c r="H4933" i="8" s="1"/>
  <c r="G4933" i="8"/>
  <c r="K4932" i="8" a="1"/>
  <c r="K4932" i="8" s="1"/>
  <c r="J4932" i="8"/>
  <c r="G4932" i="8"/>
  <c r="H4932" i="8" s="1" a="1"/>
  <c r="H4932" i="8" s="1"/>
  <c r="K4931" i="8" a="1"/>
  <c r="K4931" i="8"/>
  <c r="J4931" i="8"/>
  <c r="H4931" i="8" a="1"/>
  <c r="H4931" i="8" s="1"/>
  <c r="G4931" i="8"/>
  <c r="J4930" i="8"/>
  <c r="K4930" i="8" s="1" a="1"/>
  <c r="K4930" i="8" s="1"/>
  <c r="H4930" i="8" a="1"/>
  <c r="H4930" i="8"/>
  <c r="G4930" i="8"/>
  <c r="J4929" i="8"/>
  <c r="K4929" i="8" s="1" a="1"/>
  <c r="K4929" i="8" s="1"/>
  <c r="G4929" i="8"/>
  <c r="H4929" i="8" s="1" a="1"/>
  <c r="H4929" i="8" s="1"/>
  <c r="K4928" i="8" a="1"/>
  <c r="K4928" i="8" s="1"/>
  <c r="J4928" i="8"/>
  <c r="G4928" i="8"/>
  <c r="H4928" i="8" s="1" a="1"/>
  <c r="H4928" i="8" s="1"/>
  <c r="J4927" i="8"/>
  <c r="K4927" i="8" s="1" a="1"/>
  <c r="K4927" i="8" s="1"/>
  <c r="G4927" i="8"/>
  <c r="H4927" i="8" s="1" a="1"/>
  <c r="H4927" i="8" s="1"/>
  <c r="J4926" i="8"/>
  <c r="K4926" i="8" s="1" a="1"/>
  <c r="K4926" i="8" s="1"/>
  <c r="G4926" i="8"/>
  <c r="H4926" i="8" s="1" a="1"/>
  <c r="H4926" i="8" s="1"/>
  <c r="J4925" i="8"/>
  <c r="K4925" i="8" s="1" a="1"/>
  <c r="K4925" i="8" s="1"/>
  <c r="H4925" i="8" a="1"/>
  <c r="H4925" i="8"/>
  <c r="G4925" i="8"/>
  <c r="K4924" i="8" a="1"/>
  <c r="K4924" i="8" s="1"/>
  <c r="J4924" i="8"/>
  <c r="H4924" i="8" a="1"/>
  <c r="H4924" i="8" s="1"/>
  <c r="G4924" i="8"/>
  <c r="K4923" i="8" a="1"/>
  <c r="K4923" i="8"/>
  <c r="J4923" i="8"/>
  <c r="G4923" i="8"/>
  <c r="H4923" i="8" s="1" a="1"/>
  <c r="H4923" i="8" s="1"/>
  <c r="J4922" i="8"/>
  <c r="K4922" i="8" s="1" a="1"/>
  <c r="K4922" i="8" s="1"/>
  <c r="H4922" i="8" a="1"/>
  <c r="H4922" i="8" s="1"/>
  <c r="G4922" i="8"/>
  <c r="J4921" i="8"/>
  <c r="K4921" i="8" s="1" a="1"/>
  <c r="K4921" i="8" s="1"/>
  <c r="G4921" i="8"/>
  <c r="H4921" i="8" s="1" a="1"/>
  <c r="H4921" i="8" s="1"/>
  <c r="K4920" i="8" a="1"/>
  <c r="K4920" i="8" s="1"/>
  <c r="J4920" i="8"/>
  <c r="G4920" i="8"/>
  <c r="H4920" i="8" s="1" a="1"/>
  <c r="H4920" i="8" s="1"/>
  <c r="J4919" i="8"/>
  <c r="K4919" i="8" s="1" a="1"/>
  <c r="K4919" i="8" s="1"/>
  <c r="H4919" i="8" a="1"/>
  <c r="H4919" i="8" s="1"/>
  <c r="G4919" i="8"/>
  <c r="J4918" i="8"/>
  <c r="K4918" i="8" s="1" a="1"/>
  <c r="K4918" i="8" s="1"/>
  <c r="G4918" i="8"/>
  <c r="H4918" i="8" s="1" a="1"/>
  <c r="H4918" i="8" s="1"/>
  <c r="J4917" i="8"/>
  <c r="K4917" i="8" s="1" a="1"/>
  <c r="K4917" i="8" s="1"/>
  <c r="H4917" i="8" a="1"/>
  <c r="H4917" i="8"/>
  <c r="G4917" i="8"/>
  <c r="K4916" i="8" a="1"/>
  <c r="K4916" i="8" s="1"/>
  <c r="J4916" i="8"/>
  <c r="H4916" i="8" a="1"/>
  <c r="H4916" i="8" s="1"/>
  <c r="G4916" i="8"/>
  <c r="K4915" i="8" a="1"/>
  <c r="K4915" i="8" s="1"/>
  <c r="J4915" i="8"/>
  <c r="G4915" i="8"/>
  <c r="H4915" i="8" s="1" a="1"/>
  <c r="H4915" i="8" s="1"/>
  <c r="J4914" i="8"/>
  <c r="K4914" i="8" s="1" a="1"/>
  <c r="K4914" i="8" s="1"/>
  <c r="H4914" i="8" a="1"/>
  <c r="H4914" i="8"/>
  <c r="G4914" i="8"/>
  <c r="K4913" i="8" a="1"/>
  <c r="K4913" i="8"/>
  <c r="J4913" i="8"/>
  <c r="H4913" i="8"/>
  <c r="G4913" i="8"/>
  <c r="H4913" i="8" s="1" a="1"/>
  <c r="K4912" i="8" a="1"/>
  <c r="K4912" i="8" s="1"/>
  <c r="J4912" i="8"/>
  <c r="G4912" i="8"/>
  <c r="H4912" i="8" s="1" a="1"/>
  <c r="H4912" i="8" s="1"/>
  <c r="J4911" i="8"/>
  <c r="K4911" i="8" s="1" a="1"/>
  <c r="K4911" i="8" s="1"/>
  <c r="G4911" i="8"/>
  <c r="H4911" i="8" s="1" a="1"/>
  <c r="H4911" i="8" s="1"/>
  <c r="J4910" i="8"/>
  <c r="K4910" i="8" s="1" a="1"/>
  <c r="K4910" i="8" s="1"/>
  <c r="H4910" i="8"/>
  <c r="G4910" i="8"/>
  <c r="H4910" i="8" s="1" a="1"/>
  <c r="K4909" i="8" a="1"/>
  <c r="K4909" i="8" s="1"/>
  <c r="J4909" i="8"/>
  <c r="H4909" i="8" a="1"/>
  <c r="H4909" i="8"/>
  <c r="G4909" i="8"/>
  <c r="K4908" i="8" a="1"/>
  <c r="K4908" i="8" s="1"/>
  <c r="J4908" i="8"/>
  <c r="G4908" i="8"/>
  <c r="H4908" i="8" s="1" a="1"/>
  <c r="H4908" i="8" s="1"/>
  <c r="K4907" i="8" a="1"/>
  <c r="K4907" i="8"/>
  <c r="J4907" i="8"/>
  <c r="H4907" i="8" a="1"/>
  <c r="H4907" i="8" s="1"/>
  <c r="G4907" i="8"/>
  <c r="J4906" i="8"/>
  <c r="K4906" i="8" s="1" a="1"/>
  <c r="K4906" i="8" s="1"/>
  <c r="H4906" i="8" a="1"/>
  <c r="H4906" i="8"/>
  <c r="G4906" i="8"/>
  <c r="K4905" i="8" a="1"/>
  <c r="K4905" i="8" s="1"/>
  <c r="J4905" i="8"/>
  <c r="H4905" i="8"/>
  <c r="G4905" i="8"/>
  <c r="H4905" i="8" s="1" a="1"/>
  <c r="K4904" i="8" a="1"/>
  <c r="K4904" i="8" s="1"/>
  <c r="J4904" i="8"/>
  <c r="G4904" i="8"/>
  <c r="H4904" i="8" s="1" a="1"/>
  <c r="H4904" i="8" s="1"/>
  <c r="K4903" i="8"/>
  <c r="J4903" i="8"/>
  <c r="K4903" i="8" s="1" a="1"/>
  <c r="H4903" i="8" a="1"/>
  <c r="H4903" i="8" s="1"/>
  <c r="G4903" i="8"/>
  <c r="K4902" i="8" a="1"/>
  <c r="K4902" i="8" s="1"/>
  <c r="J4902" i="8"/>
  <c r="H4902" i="8"/>
  <c r="G4902" i="8"/>
  <c r="H4902" i="8" s="1" a="1"/>
  <c r="K4901" i="8" a="1"/>
  <c r="K4901" i="8" s="1"/>
  <c r="J4901" i="8"/>
  <c r="H4901" i="8" a="1"/>
  <c r="H4901" i="8"/>
  <c r="G4901" i="8"/>
  <c r="J4900" i="8"/>
  <c r="K4900" i="8" s="1" a="1"/>
  <c r="K4900" i="8" s="1"/>
  <c r="H4900" i="8" a="1"/>
  <c r="H4900" i="8" s="1"/>
  <c r="G4900" i="8"/>
  <c r="K4899" i="8" a="1"/>
  <c r="K4899" i="8"/>
  <c r="J4899" i="8"/>
  <c r="H4899" i="8" a="1"/>
  <c r="H4899" i="8" s="1"/>
  <c r="G4899" i="8"/>
  <c r="J4898" i="8"/>
  <c r="K4898" i="8" s="1" a="1"/>
  <c r="K4898" i="8" s="1"/>
  <c r="H4898" i="8" a="1"/>
  <c r="H4898" i="8"/>
  <c r="G4898" i="8"/>
  <c r="K4897" i="8" a="1"/>
  <c r="K4897" i="8" s="1"/>
  <c r="J4897" i="8"/>
  <c r="H4897" i="8"/>
  <c r="G4897" i="8"/>
  <c r="H4897" i="8" s="1" a="1"/>
  <c r="K4896" i="8" a="1"/>
  <c r="K4896" i="8" s="1"/>
  <c r="J4896" i="8"/>
  <c r="G4896" i="8"/>
  <c r="H4896" i="8" s="1" a="1"/>
  <c r="H4896" i="8" s="1"/>
  <c r="K4895" i="8"/>
  <c r="J4895" i="8"/>
  <c r="K4895" i="8" s="1" a="1"/>
  <c r="G4895" i="8"/>
  <c r="H4895" i="8" s="1" a="1"/>
  <c r="H4895" i="8" s="1"/>
  <c r="J4894" i="8"/>
  <c r="K4894" i="8" s="1" a="1"/>
  <c r="K4894" i="8" s="1"/>
  <c r="G4894" i="8"/>
  <c r="H4894" i="8" s="1" a="1"/>
  <c r="H4894" i="8" s="1"/>
  <c r="J4893" i="8"/>
  <c r="K4893" i="8" s="1" a="1"/>
  <c r="K4893" i="8" s="1"/>
  <c r="H4893" i="8" a="1"/>
  <c r="H4893" i="8" s="1"/>
  <c r="G4893" i="8"/>
  <c r="J4892" i="8"/>
  <c r="K4892" i="8" s="1" a="1"/>
  <c r="K4892" i="8" s="1"/>
  <c r="G4892" i="8"/>
  <c r="H4892" i="8" s="1" a="1"/>
  <c r="H4892" i="8" s="1"/>
  <c r="K4891" i="8" a="1"/>
  <c r="K4891" i="8" s="1"/>
  <c r="J4891" i="8"/>
  <c r="H4891" i="8"/>
  <c r="G4891" i="8"/>
  <c r="H4891" i="8" s="1" a="1"/>
  <c r="J4890" i="8"/>
  <c r="K4890" i="8" s="1" a="1"/>
  <c r="K4890" i="8" s="1"/>
  <c r="H4890" i="8" a="1"/>
  <c r="H4890" i="8" s="1"/>
  <c r="G4890" i="8"/>
  <c r="J4889" i="8"/>
  <c r="K4889" i="8" s="1" a="1"/>
  <c r="K4889" i="8" s="1"/>
  <c r="G4889" i="8"/>
  <c r="H4889" i="8" s="1" a="1"/>
  <c r="H4889" i="8" s="1"/>
  <c r="K4888" i="8" a="1"/>
  <c r="K4888" i="8" s="1"/>
  <c r="J4888" i="8"/>
  <c r="G4888" i="8"/>
  <c r="H4888" i="8" s="1" a="1"/>
  <c r="H4888" i="8" s="1"/>
  <c r="K4887" i="8"/>
  <c r="J4887" i="8"/>
  <c r="K4887" i="8" s="1" a="1"/>
  <c r="G4887" i="8"/>
  <c r="H4887" i="8" s="1" a="1"/>
  <c r="H4887" i="8" s="1"/>
  <c r="K4886" i="8" a="1"/>
  <c r="K4886" i="8" s="1"/>
  <c r="J4886" i="8"/>
  <c r="H4886" i="8"/>
  <c r="G4886" i="8"/>
  <c r="H4886" i="8" s="1" a="1"/>
  <c r="J4885" i="8"/>
  <c r="K4885" i="8" s="1" a="1"/>
  <c r="K4885" i="8" s="1"/>
  <c r="H4885" i="8" a="1"/>
  <c r="H4885" i="8"/>
  <c r="G4885" i="8"/>
  <c r="K4884" i="8" a="1"/>
  <c r="K4884" i="8" s="1"/>
  <c r="J4884" i="8"/>
  <c r="G4884" i="8"/>
  <c r="H4884" i="8" s="1" a="1"/>
  <c r="H4884" i="8" s="1"/>
  <c r="K4883" i="8" a="1"/>
  <c r="K4883" i="8"/>
  <c r="J4883" i="8"/>
  <c r="G4883" i="8"/>
  <c r="H4883" i="8" s="1" a="1"/>
  <c r="H4883" i="8" s="1"/>
  <c r="J4882" i="8"/>
  <c r="K4882" i="8" s="1" a="1"/>
  <c r="K4882" i="8" s="1"/>
  <c r="H4882" i="8" a="1"/>
  <c r="H4882" i="8" s="1"/>
  <c r="G4882" i="8"/>
  <c r="J4881" i="8"/>
  <c r="K4881" i="8" s="1" a="1"/>
  <c r="K4881" i="8" s="1"/>
  <c r="H4881" i="8"/>
  <c r="G4881" i="8"/>
  <c r="H4881" i="8" s="1" a="1"/>
  <c r="K4880" i="8" a="1"/>
  <c r="K4880" i="8" s="1"/>
  <c r="J4880" i="8"/>
  <c r="G4880" i="8"/>
  <c r="H4880" i="8" s="1" a="1"/>
  <c r="H4880" i="8" s="1"/>
  <c r="K4879" i="8"/>
  <c r="J4879" i="8"/>
  <c r="K4879" i="8" s="1" a="1"/>
  <c r="G4879" i="8"/>
  <c r="H4879" i="8" s="1" a="1"/>
  <c r="H4879" i="8" s="1"/>
  <c r="J4878" i="8"/>
  <c r="K4878" i="8" s="1" a="1"/>
  <c r="K4878" i="8" s="1"/>
  <c r="G4878" i="8"/>
  <c r="H4878" i="8" s="1" a="1"/>
  <c r="H4878" i="8" s="1"/>
  <c r="J4877" i="8"/>
  <c r="K4877" i="8" s="1" a="1"/>
  <c r="K4877" i="8" s="1"/>
  <c r="H4877" i="8" a="1"/>
  <c r="H4877" i="8"/>
  <c r="G4877" i="8"/>
  <c r="J4876" i="8"/>
  <c r="K4876" i="8" s="1" a="1"/>
  <c r="K4876" i="8" s="1"/>
  <c r="G4876" i="8"/>
  <c r="H4876" i="8" s="1" a="1"/>
  <c r="H4876" i="8" s="1"/>
  <c r="K4875" i="8" a="1"/>
  <c r="K4875" i="8" s="1"/>
  <c r="J4875" i="8"/>
  <c r="H4875" i="8" a="1"/>
  <c r="H4875" i="8" s="1"/>
  <c r="G4875" i="8"/>
  <c r="J4874" i="8"/>
  <c r="K4874" i="8" s="1" a="1"/>
  <c r="K4874" i="8" s="1"/>
  <c r="H4874" i="8" a="1"/>
  <c r="H4874" i="8"/>
  <c r="G4874" i="8"/>
  <c r="J4873" i="8"/>
  <c r="K4873" i="8" s="1" a="1"/>
  <c r="K4873" i="8" s="1"/>
  <c r="G4873" i="8"/>
  <c r="H4873" i="8" s="1" a="1"/>
  <c r="H4873" i="8" s="1"/>
  <c r="K4872" i="8" a="1"/>
  <c r="K4872" i="8" s="1"/>
  <c r="J4872" i="8"/>
  <c r="G4872" i="8"/>
  <c r="H4872" i="8" s="1" a="1"/>
  <c r="H4872" i="8" s="1"/>
  <c r="K4871" i="8"/>
  <c r="J4871" i="8"/>
  <c r="K4871" i="8" s="1" a="1"/>
  <c r="H4871" i="8" a="1"/>
  <c r="H4871" i="8" s="1"/>
  <c r="G4871" i="8"/>
  <c r="J4870" i="8"/>
  <c r="K4870" i="8" s="1" a="1"/>
  <c r="K4870" i="8" s="1"/>
  <c r="H4870" i="8"/>
  <c r="G4870" i="8"/>
  <c r="H4870" i="8" s="1" a="1"/>
  <c r="K4869" i="8" a="1"/>
  <c r="K4869" i="8" s="1"/>
  <c r="J4869" i="8"/>
  <c r="G4869" i="8"/>
  <c r="H4869" i="8" s="1" a="1"/>
  <c r="H4869" i="8" s="1"/>
  <c r="J4868" i="8"/>
  <c r="K4868" i="8" s="1" a="1"/>
  <c r="K4868" i="8" s="1"/>
  <c r="H4868" i="8"/>
  <c r="G4868" i="8"/>
  <c r="H4868" i="8" s="1" a="1"/>
  <c r="K4867" i="8" a="1"/>
  <c r="K4867" i="8" s="1"/>
  <c r="J4867" i="8"/>
  <c r="G4867" i="8"/>
  <c r="H4867" i="8" s="1" a="1"/>
  <c r="H4867" i="8" s="1"/>
  <c r="J4866" i="8"/>
  <c r="K4866" i="8" s="1" a="1"/>
  <c r="K4866" i="8" s="1"/>
  <c r="G4866" i="8"/>
  <c r="H4866" i="8" s="1" a="1"/>
  <c r="H4866" i="8" s="1"/>
  <c r="K4865" i="8" a="1"/>
  <c r="K4865" i="8" s="1"/>
  <c r="J4865" i="8"/>
  <c r="H4865" i="8"/>
  <c r="G4865" i="8"/>
  <c r="H4865" i="8" s="1" a="1"/>
  <c r="K4864" i="8" a="1"/>
  <c r="K4864" i="8" s="1"/>
  <c r="J4864" i="8"/>
  <c r="G4864" i="8"/>
  <c r="H4864" i="8" s="1" a="1"/>
  <c r="H4864" i="8" s="1"/>
  <c r="J4863" i="8"/>
  <c r="K4863" i="8" s="1" a="1"/>
  <c r="K4863" i="8" s="1"/>
  <c r="H4863" i="8" a="1"/>
  <c r="H4863" i="8" s="1"/>
  <c r="G4863" i="8"/>
  <c r="J4862" i="8"/>
  <c r="K4862" i="8" s="1" a="1"/>
  <c r="K4862" i="8" s="1"/>
  <c r="G4862" i="8"/>
  <c r="H4862" i="8" s="1" a="1"/>
  <c r="H4862" i="8" s="1"/>
  <c r="K4861" i="8" a="1"/>
  <c r="K4861" i="8" s="1"/>
  <c r="J4861" i="8"/>
  <c r="H4861" i="8" a="1"/>
  <c r="H4861" i="8"/>
  <c r="G4861" i="8"/>
  <c r="J4860" i="8"/>
  <c r="K4860" i="8" s="1" a="1"/>
  <c r="K4860" i="8" s="1"/>
  <c r="H4860" i="8" a="1"/>
  <c r="H4860" i="8" s="1"/>
  <c r="G4860" i="8"/>
  <c r="J4859" i="8"/>
  <c r="K4859" i="8" s="1" a="1"/>
  <c r="K4859" i="8" s="1"/>
  <c r="H4859" i="8"/>
  <c r="G4859" i="8"/>
  <c r="H4859" i="8" s="1" a="1"/>
  <c r="J4858" i="8"/>
  <c r="K4858" i="8" s="1" a="1"/>
  <c r="K4858" i="8" s="1"/>
  <c r="H4858" i="8" a="1"/>
  <c r="H4858" i="8" s="1"/>
  <c r="G4858" i="8"/>
  <c r="K4857" i="8" a="1"/>
  <c r="K4857" i="8" s="1"/>
  <c r="J4857" i="8"/>
  <c r="H4857" i="8" a="1"/>
  <c r="H4857" i="8"/>
  <c r="G4857" i="8"/>
  <c r="K4856" i="8" a="1"/>
  <c r="K4856" i="8" s="1"/>
  <c r="J4856" i="8"/>
  <c r="G4856" i="8"/>
  <c r="H4856" i="8" s="1" a="1"/>
  <c r="H4856" i="8" s="1"/>
  <c r="K4855" i="8" a="1"/>
  <c r="K4855" i="8" s="1"/>
  <c r="J4855" i="8"/>
  <c r="G4855" i="8"/>
  <c r="H4855" i="8" s="1" a="1"/>
  <c r="H4855" i="8" s="1"/>
  <c r="J4854" i="8"/>
  <c r="K4854" i="8" s="1" a="1"/>
  <c r="K4854" i="8" s="1"/>
  <c r="H4854" i="8"/>
  <c r="G4854" i="8"/>
  <c r="H4854" i="8" s="1" a="1"/>
  <c r="J4853" i="8"/>
  <c r="K4853" i="8" s="1" a="1"/>
  <c r="K4853" i="8" s="1"/>
  <c r="H4853" i="8" a="1"/>
  <c r="H4853" i="8" s="1"/>
  <c r="G4853" i="8"/>
  <c r="K4852" i="8" a="1"/>
  <c r="K4852" i="8" s="1"/>
  <c r="J4852" i="8"/>
  <c r="G4852" i="8"/>
  <c r="H4852" i="8" s="1" a="1"/>
  <c r="H4852" i="8" s="1"/>
  <c r="K4851" i="8" a="1"/>
  <c r="K4851" i="8" s="1"/>
  <c r="J4851" i="8"/>
  <c r="G4851" i="8"/>
  <c r="H4851" i="8" s="1" a="1"/>
  <c r="H4851" i="8" s="1"/>
  <c r="J4850" i="8"/>
  <c r="K4850" i="8" s="1" a="1"/>
  <c r="K4850" i="8" s="1"/>
  <c r="H4850" i="8" a="1"/>
  <c r="H4850" i="8"/>
  <c r="G4850" i="8"/>
  <c r="K4849" i="8" a="1"/>
  <c r="K4849" i="8" s="1"/>
  <c r="J4849" i="8"/>
  <c r="G4849" i="8"/>
  <c r="H4849" i="8" s="1" a="1"/>
  <c r="H4849" i="8" s="1"/>
  <c r="J4848" i="8"/>
  <c r="K4848" i="8" s="1" a="1"/>
  <c r="K4848" i="8" s="1"/>
  <c r="H4848" i="8" a="1"/>
  <c r="H4848" i="8" s="1"/>
  <c r="G4848" i="8"/>
  <c r="J4847" i="8"/>
  <c r="K4847" i="8" s="1" a="1"/>
  <c r="K4847" i="8" s="1"/>
  <c r="G4847" i="8"/>
  <c r="H4847" i="8" s="1" a="1"/>
  <c r="H4847" i="8" s="1"/>
  <c r="J4846" i="8"/>
  <c r="K4846" i="8" s="1" a="1"/>
  <c r="K4846" i="8" s="1"/>
  <c r="H4846" i="8"/>
  <c r="G4846" i="8"/>
  <c r="H4846" i="8" s="1" a="1"/>
  <c r="J4845" i="8"/>
  <c r="K4845" i="8" s="1" a="1"/>
  <c r="K4845" i="8" s="1"/>
  <c r="G4845" i="8"/>
  <c r="H4845" i="8" s="1" a="1"/>
  <c r="H4845" i="8" s="1"/>
  <c r="J4844" i="8"/>
  <c r="K4844" i="8" s="1" a="1"/>
  <c r="K4844" i="8" s="1"/>
  <c r="G4844" i="8"/>
  <c r="H4844" i="8" s="1" a="1"/>
  <c r="H4844" i="8" s="1"/>
  <c r="K4843" i="8" a="1"/>
  <c r="K4843" i="8"/>
  <c r="J4843" i="8"/>
  <c r="G4843" i="8"/>
  <c r="H4843" i="8" s="1" a="1"/>
  <c r="H4843" i="8" s="1"/>
  <c r="K4842" i="8" a="1"/>
  <c r="K4842" i="8" s="1"/>
  <c r="J4842" i="8"/>
  <c r="G4842" i="8"/>
  <c r="H4842" i="8" s="1" a="1"/>
  <c r="H4842" i="8" s="1"/>
  <c r="K4841" i="8"/>
  <c r="J4841" i="8"/>
  <c r="K4841" i="8" s="1" a="1"/>
  <c r="G4841" i="8"/>
  <c r="H4841" i="8" s="1" a="1"/>
  <c r="H4841" i="8" s="1"/>
  <c r="J4840" i="8"/>
  <c r="K4840" i="8" s="1" a="1"/>
  <c r="K4840" i="8" s="1"/>
  <c r="G4840" i="8"/>
  <c r="H4840" i="8" s="1" a="1"/>
  <c r="H4840" i="8" s="1"/>
  <c r="J4839" i="8"/>
  <c r="K4839" i="8" s="1" a="1"/>
  <c r="K4839" i="8" s="1"/>
  <c r="H4839" i="8" a="1"/>
  <c r="H4839" i="8" s="1"/>
  <c r="G4839" i="8"/>
  <c r="J4838" i="8"/>
  <c r="K4838" i="8" s="1" a="1"/>
  <c r="K4838" i="8" s="1"/>
  <c r="H4838" i="8" a="1"/>
  <c r="H4838" i="8" s="1"/>
  <c r="G4838" i="8"/>
  <c r="J4837" i="8"/>
  <c r="K4837" i="8" s="1" a="1"/>
  <c r="K4837" i="8" s="1"/>
  <c r="G4837" i="8"/>
  <c r="H4837" i="8" s="1" a="1"/>
  <c r="H4837" i="8" s="1"/>
  <c r="K4836" i="8" a="1"/>
  <c r="K4836" i="8" s="1"/>
  <c r="J4836" i="8"/>
  <c r="G4836" i="8"/>
  <c r="H4836" i="8" s="1" a="1"/>
  <c r="H4836" i="8" s="1"/>
  <c r="K4835" i="8" a="1"/>
  <c r="K4835" i="8"/>
  <c r="J4835" i="8"/>
  <c r="H4835" i="8" a="1"/>
  <c r="H4835" i="8" s="1"/>
  <c r="G4835" i="8"/>
  <c r="K4834" i="8" a="1"/>
  <c r="K4834" i="8" s="1"/>
  <c r="J4834" i="8"/>
  <c r="G4834" i="8"/>
  <c r="H4834" i="8" s="1" a="1"/>
  <c r="H4834" i="8" s="1"/>
  <c r="K4833" i="8" a="1"/>
  <c r="K4833" i="8" s="1"/>
  <c r="J4833" i="8"/>
  <c r="G4833" i="8"/>
  <c r="H4833" i="8" s="1" a="1"/>
  <c r="H4833" i="8" s="1"/>
  <c r="J4832" i="8"/>
  <c r="K4832" i="8" s="1" a="1"/>
  <c r="K4832" i="8" s="1"/>
  <c r="G4832" i="8"/>
  <c r="H4832" i="8" s="1" a="1"/>
  <c r="H4832" i="8" s="1"/>
  <c r="K4831" i="8" a="1"/>
  <c r="K4831" i="8"/>
  <c r="J4831" i="8"/>
  <c r="H4831" i="8" a="1"/>
  <c r="H4831" i="8" s="1"/>
  <c r="G4831" i="8"/>
  <c r="K4830" i="8" a="1"/>
  <c r="K4830" i="8" s="1"/>
  <c r="J4830" i="8"/>
  <c r="H4830" i="8" a="1"/>
  <c r="H4830" i="8" s="1"/>
  <c r="G4830" i="8"/>
  <c r="J4829" i="8"/>
  <c r="K4829" i="8" s="1" a="1"/>
  <c r="K4829" i="8" s="1"/>
  <c r="G4829" i="8"/>
  <c r="H4829" i="8" s="1" a="1"/>
  <c r="H4829" i="8" s="1"/>
  <c r="K4828" i="8"/>
  <c r="J4828" i="8"/>
  <c r="K4828" i="8" s="1" a="1"/>
  <c r="H4828" i="8" a="1"/>
  <c r="H4828" i="8"/>
  <c r="G4828" i="8"/>
  <c r="J4827" i="8"/>
  <c r="K4827" i="8" s="1" a="1"/>
  <c r="K4827" i="8" s="1"/>
  <c r="H4827" i="8" a="1"/>
  <c r="H4827" i="8" s="1"/>
  <c r="G4827" i="8"/>
  <c r="J4826" i="8"/>
  <c r="K4826" i="8" s="1" a="1"/>
  <c r="K4826" i="8" s="1"/>
  <c r="G4826" i="8"/>
  <c r="H4826" i="8" s="1" a="1"/>
  <c r="H4826" i="8" s="1"/>
  <c r="J4825" i="8"/>
  <c r="K4825" i="8" s="1" a="1"/>
  <c r="K4825" i="8" s="1"/>
  <c r="G4825" i="8"/>
  <c r="H4825" i="8" s="1" a="1"/>
  <c r="H4825" i="8" s="1"/>
  <c r="K4824" i="8" a="1"/>
  <c r="K4824" i="8"/>
  <c r="J4824" i="8"/>
  <c r="G4824" i="8"/>
  <c r="H4824" i="8" s="1" a="1"/>
  <c r="H4824" i="8" s="1"/>
  <c r="K4823" i="8" a="1"/>
  <c r="K4823" i="8" s="1"/>
  <c r="J4823" i="8"/>
  <c r="G4823" i="8"/>
  <c r="H4823" i="8" s="1" a="1"/>
  <c r="H4823" i="8" s="1"/>
  <c r="K4822" i="8" a="1"/>
  <c r="K4822" i="8" s="1"/>
  <c r="J4822" i="8"/>
  <c r="H4822" i="8"/>
  <c r="G4822" i="8"/>
  <c r="H4822" i="8" s="1" a="1"/>
  <c r="K4821" i="8" a="1"/>
  <c r="K4821" i="8"/>
  <c r="J4821" i="8"/>
  <c r="H4821" i="8" a="1"/>
  <c r="H4821" i="8" s="1"/>
  <c r="G4821" i="8"/>
  <c r="K4820" i="8" a="1"/>
  <c r="K4820" i="8"/>
  <c r="J4820" i="8"/>
  <c r="G4820" i="8"/>
  <c r="H4820" i="8" s="1" a="1"/>
  <c r="H4820" i="8" s="1"/>
  <c r="J4819" i="8"/>
  <c r="K4819" i="8" s="1" a="1"/>
  <c r="K4819" i="8" s="1"/>
  <c r="G4819" i="8"/>
  <c r="H4819" i="8" s="1" a="1"/>
  <c r="H4819" i="8" s="1"/>
  <c r="J4818" i="8"/>
  <c r="K4818" i="8" s="1" a="1"/>
  <c r="K4818" i="8" s="1"/>
  <c r="H4818" i="8" a="1"/>
  <c r="H4818" i="8"/>
  <c r="G4818" i="8"/>
  <c r="K4817" i="8" a="1"/>
  <c r="K4817" i="8" s="1"/>
  <c r="J4817" i="8"/>
  <c r="H4817" i="8" a="1"/>
  <c r="H4817" i="8" s="1"/>
  <c r="G4817" i="8"/>
  <c r="J4816" i="8"/>
  <c r="K4816" i="8" s="1" a="1"/>
  <c r="K4816" i="8" s="1"/>
  <c r="H4816" i="8" a="1"/>
  <c r="H4816" i="8" s="1"/>
  <c r="G4816" i="8"/>
  <c r="K4815" i="8"/>
  <c r="J4815" i="8"/>
  <c r="K4815" i="8" s="1" a="1"/>
  <c r="G4815" i="8"/>
  <c r="H4815" i="8" s="1" a="1"/>
  <c r="H4815" i="8" s="1"/>
  <c r="J4814" i="8"/>
  <c r="K4814" i="8" s="1" a="1"/>
  <c r="K4814" i="8" s="1"/>
  <c r="H4814" i="8" a="1"/>
  <c r="H4814" i="8"/>
  <c r="G4814" i="8"/>
  <c r="J4813" i="8"/>
  <c r="K4813" i="8" s="1" a="1"/>
  <c r="K4813" i="8" s="1"/>
  <c r="G4813" i="8"/>
  <c r="H4813" i="8" s="1" a="1"/>
  <c r="H4813" i="8" s="1"/>
  <c r="K4812" i="8" a="1"/>
  <c r="K4812" i="8" s="1"/>
  <c r="J4812" i="8"/>
  <c r="G4812" i="8"/>
  <c r="H4812" i="8" s="1" a="1"/>
  <c r="H4812" i="8" s="1"/>
  <c r="K4811" i="8" a="1"/>
  <c r="K4811" i="8"/>
  <c r="J4811" i="8"/>
  <c r="H4811" i="8" a="1"/>
  <c r="H4811" i="8" s="1"/>
  <c r="G4811" i="8"/>
  <c r="K4810" i="8" a="1"/>
  <c r="K4810" i="8" s="1"/>
  <c r="J4810" i="8"/>
  <c r="G4810" i="8"/>
  <c r="H4810" i="8" s="1" a="1"/>
  <c r="H4810" i="8" s="1"/>
  <c r="K4809" i="8" a="1"/>
  <c r="K4809" i="8" s="1"/>
  <c r="J4809" i="8"/>
  <c r="G4809" i="8"/>
  <c r="H4809" i="8" s="1" a="1"/>
  <c r="H4809" i="8" s="1"/>
  <c r="J4808" i="8"/>
  <c r="K4808" i="8" s="1" a="1"/>
  <c r="K4808" i="8" s="1"/>
  <c r="G4808" i="8"/>
  <c r="H4808" i="8" s="1" a="1"/>
  <c r="H4808" i="8" s="1"/>
  <c r="K4807" i="8" a="1"/>
  <c r="K4807" i="8"/>
  <c r="J4807" i="8"/>
  <c r="H4807" i="8" a="1"/>
  <c r="H4807" i="8" s="1"/>
  <c r="G4807" i="8"/>
  <c r="J4806" i="8"/>
  <c r="K4806" i="8" s="1" a="1"/>
  <c r="K4806" i="8" s="1"/>
  <c r="H4806" i="8" a="1"/>
  <c r="H4806" i="8" s="1"/>
  <c r="G4806" i="8"/>
  <c r="J4805" i="8"/>
  <c r="K4805" i="8" s="1" a="1"/>
  <c r="K4805" i="8" s="1"/>
  <c r="G4805" i="8"/>
  <c r="H4805" i="8" s="1" a="1"/>
  <c r="H4805" i="8" s="1"/>
  <c r="K4804" i="8"/>
  <c r="J4804" i="8"/>
  <c r="K4804" i="8" s="1" a="1"/>
  <c r="H4804" i="8" a="1"/>
  <c r="H4804" i="8" s="1"/>
  <c r="G4804" i="8"/>
  <c r="J4803" i="8"/>
  <c r="K4803" i="8" s="1" a="1"/>
  <c r="K4803" i="8" s="1"/>
  <c r="H4803" i="8" a="1"/>
  <c r="H4803" i="8" s="1"/>
  <c r="G4803" i="8"/>
  <c r="J4802" i="8"/>
  <c r="K4802" i="8" s="1" a="1"/>
  <c r="K4802" i="8" s="1"/>
  <c r="H4802" i="8"/>
  <c r="G4802" i="8"/>
  <c r="H4802" i="8" s="1" a="1"/>
  <c r="J4801" i="8"/>
  <c r="K4801" i="8" s="1" a="1"/>
  <c r="K4801" i="8" s="1"/>
  <c r="G4801" i="8"/>
  <c r="H4801" i="8" s="1" a="1"/>
  <c r="H4801" i="8" s="1"/>
  <c r="K4800" i="8" a="1"/>
  <c r="K4800" i="8"/>
  <c r="J4800" i="8"/>
  <c r="G4800" i="8"/>
  <c r="H4800" i="8" s="1" a="1"/>
  <c r="H4800" i="8" s="1"/>
  <c r="K4799" i="8" a="1"/>
  <c r="K4799" i="8" s="1"/>
  <c r="J4799" i="8"/>
  <c r="G4799" i="8"/>
  <c r="H4799" i="8" s="1" a="1"/>
  <c r="H4799" i="8" s="1"/>
  <c r="K4798" i="8" a="1"/>
  <c r="K4798" i="8" s="1"/>
  <c r="J4798" i="8"/>
  <c r="G4798" i="8"/>
  <c r="H4798" i="8" s="1" a="1"/>
  <c r="H4798" i="8" s="1"/>
  <c r="K4797" i="8" a="1"/>
  <c r="K4797" i="8"/>
  <c r="J4797" i="8"/>
  <c r="H4797" i="8" a="1"/>
  <c r="H4797" i="8" s="1"/>
  <c r="G4797" i="8"/>
  <c r="K4796" i="8" a="1"/>
  <c r="K4796" i="8"/>
  <c r="J4796" i="8"/>
  <c r="G4796" i="8"/>
  <c r="H4796" i="8" s="1" a="1"/>
  <c r="H4796" i="8" s="1"/>
  <c r="J4795" i="8"/>
  <c r="K4795" i="8" s="1" a="1"/>
  <c r="K4795" i="8" s="1"/>
  <c r="G4795" i="8"/>
  <c r="H4795" i="8" s="1" a="1"/>
  <c r="H4795" i="8" s="1"/>
  <c r="J4794" i="8"/>
  <c r="K4794" i="8" s="1" a="1"/>
  <c r="K4794" i="8" s="1"/>
  <c r="H4794" i="8" a="1"/>
  <c r="H4794" i="8"/>
  <c r="G4794" i="8"/>
  <c r="J4793" i="8"/>
  <c r="K4793" i="8" s="1" a="1"/>
  <c r="K4793" i="8" s="1"/>
  <c r="H4793" i="8" a="1"/>
  <c r="H4793" i="8" s="1"/>
  <c r="G4793" i="8"/>
  <c r="J4792" i="8"/>
  <c r="K4792" i="8" s="1" a="1"/>
  <c r="K4792" i="8" s="1"/>
  <c r="H4792" i="8" a="1"/>
  <c r="H4792" i="8" s="1"/>
  <c r="G4792" i="8"/>
  <c r="K4791" i="8"/>
  <c r="J4791" i="8"/>
  <c r="K4791" i="8" s="1" a="1"/>
  <c r="G4791" i="8"/>
  <c r="H4791" i="8" s="1" a="1"/>
  <c r="H4791" i="8" s="1"/>
  <c r="J4790" i="8"/>
  <c r="K4790" i="8" s="1" a="1"/>
  <c r="K4790" i="8" s="1"/>
  <c r="H4790" i="8" a="1"/>
  <c r="H4790" i="8"/>
  <c r="G4790" i="8"/>
  <c r="J4789" i="8"/>
  <c r="K4789" i="8" s="1" a="1"/>
  <c r="K4789" i="8" s="1"/>
  <c r="G4789" i="8"/>
  <c r="H4789" i="8" s="1" a="1"/>
  <c r="H4789" i="8" s="1"/>
  <c r="K4788" i="8" a="1"/>
  <c r="K4788" i="8" s="1"/>
  <c r="J4788" i="8"/>
  <c r="G4788" i="8"/>
  <c r="H4788" i="8" s="1" a="1"/>
  <c r="H4788" i="8" s="1"/>
  <c r="K4787" i="8" a="1"/>
  <c r="K4787" i="8"/>
  <c r="J4787" i="8"/>
  <c r="H4787" i="8" a="1"/>
  <c r="H4787" i="8" s="1"/>
  <c r="G4787" i="8"/>
  <c r="K4786" i="8" a="1"/>
  <c r="K4786" i="8"/>
  <c r="J4786" i="8"/>
  <c r="G4786" i="8"/>
  <c r="H4786" i="8" s="1" a="1"/>
  <c r="H4786" i="8" s="1"/>
  <c r="K4785" i="8" a="1"/>
  <c r="K4785" i="8" s="1"/>
  <c r="J4785" i="8"/>
  <c r="G4785" i="8"/>
  <c r="H4785" i="8" s="1" a="1"/>
  <c r="H4785" i="8" s="1"/>
  <c r="J4784" i="8"/>
  <c r="K4784" i="8" s="1" a="1"/>
  <c r="K4784" i="8" s="1"/>
  <c r="G4784" i="8"/>
  <c r="H4784" i="8" s="1" a="1"/>
  <c r="H4784" i="8" s="1"/>
  <c r="K4783" i="8" a="1"/>
  <c r="K4783" i="8"/>
  <c r="J4783" i="8"/>
  <c r="H4783" i="8" a="1"/>
  <c r="H4783" i="8" s="1"/>
  <c r="G4783" i="8"/>
  <c r="K4782" i="8" a="1"/>
  <c r="K4782" i="8" s="1"/>
  <c r="J4782" i="8"/>
  <c r="H4782" i="8" a="1"/>
  <c r="H4782" i="8" s="1"/>
  <c r="G4782" i="8"/>
  <c r="J4781" i="8"/>
  <c r="K4781" i="8" s="1" a="1"/>
  <c r="K4781" i="8" s="1"/>
  <c r="G4781" i="8"/>
  <c r="H4781" i="8" s="1" a="1"/>
  <c r="H4781" i="8" s="1"/>
  <c r="K4780" i="8"/>
  <c r="J4780" i="8"/>
  <c r="K4780" i="8" s="1" a="1"/>
  <c r="H4780" i="8" a="1"/>
  <c r="H4780" i="8"/>
  <c r="G4780" i="8"/>
  <c r="J4779" i="8"/>
  <c r="K4779" i="8" s="1" a="1"/>
  <c r="K4779" i="8" s="1"/>
  <c r="H4779" i="8" a="1"/>
  <c r="H4779" i="8" s="1"/>
  <c r="G4779" i="8"/>
  <c r="J4778" i="8"/>
  <c r="K4778" i="8" s="1" a="1"/>
  <c r="K4778" i="8" s="1"/>
  <c r="H4778" i="8"/>
  <c r="G4778" i="8"/>
  <c r="H4778" i="8" s="1" a="1"/>
  <c r="J4777" i="8"/>
  <c r="K4777" i="8" s="1" a="1"/>
  <c r="K4777" i="8" s="1"/>
  <c r="G4777" i="8"/>
  <c r="H4777" i="8" s="1" a="1"/>
  <c r="H4777" i="8" s="1"/>
  <c r="K4776" i="8" a="1"/>
  <c r="K4776" i="8"/>
  <c r="J4776" i="8"/>
  <c r="G4776" i="8"/>
  <c r="H4776" i="8" s="1" a="1"/>
  <c r="H4776" i="8" s="1"/>
  <c r="K4775" i="8" a="1"/>
  <c r="K4775" i="8" s="1"/>
  <c r="J4775" i="8"/>
  <c r="G4775" i="8"/>
  <c r="H4775" i="8" s="1" a="1"/>
  <c r="H4775" i="8" s="1"/>
  <c r="K4774" i="8" a="1"/>
  <c r="K4774" i="8" s="1"/>
  <c r="J4774" i="8"/>
  <c r="G4774" i="8"/>
  <c r="H4774" i="8" s="1" a="1"/>
  <c r="H4774" i="8" s="1"/>
  <c r="K4773" i="8" a="1"/>
  <c r="K4773" i="8"/>
  <c r="J4773" i="8"/>
  <c r="H4773" i="8" a="1"/>
  <c r="H4773" i="8" s="1"/>
  <c r="G4773" i="8"/>
  <c r="K4772" i="8" a="1"/>
  <c r="K4772" i="8"/>
  <c r="J4772" i="8"/>
  <c r="G4772" i="8"/>
  <c r="H4772" i="8" s="1" a="1"/>
  <c r="H4772" i="8" s="1"/>
  <c r="K4771" i="8"/>
  <c r="J4771" i="8"/>
  <c r="K4771" i="8" s="1" a="1"/>
  <c r="G4771" i="8"/>
  <c r="H4771" i="8" s="1" a="1"/>
  <c r="H4771" i="8" s="1"/>
  <c r="J4770" i="8"/>
  <c r="K4770" i="8" s="1" a="1"/>
  <c r="K4770" i="8" s="1"/>
  <c r="H4770" i="8" a="1"/>
  <c r="H4770" i="8"/>
  <c r="G4770" i="8"/>
  <c r="J4769" i="8"/>
  <c r="K4769" i="8" s="1" a="1"/>
  <c r="K4769" i="8" s="1"/>
  <c r="H4769" i="8" a="1"/>
  <c r="H4769" i="8" s="1"/>
  <c r="G4769" i="8"/>
  <c r="J4768" i="8"/>
  <c r="K4768" i="8" s="1" a="1"/>
  <c r="K4768" i="8" s="1"/>
  <c r="H4768" i="8" a="1"/>
  <c r="H4768" i="8" s="1"/>
  <c r="G4768" i="8"/>
  <c r="K4767" i="8"/>
  <c r="J4767" i="8"/>
  <c r="K4767" i="8" s="1" a="1"/>
  <c r="G4767" i="8"/>
  <c r="H4767" i="8" s="1" a="1"/>
  <c r="H4767" i="8" s="1"/>
  <c r="K4766" i="8" a="1"/>
  <c r="K4766" i="8"/>
  <c r="J4766" i="8"/>
  <c r="H4766" i="8" a="1"/>
  <c r="H4766" i="8"/>
  <c r="G4766" i="8"/>
  <c r="J4765" i="8"/>
  <c r="K4765" i="8" s="1" a="1"/>
  <c r="K4765" i="8" s="1"/>
  <c r="G4765" i="8"/>
  <c r="H4765" i="8" s="1" a="1"/>
  <c r="H4765" i="8" s="1"/>
  <c r="K4764" i="8" a="1"/>
  <c r="K4764" i="8" s="1"/>
  <c r="J4764" i="8"/>
  <c r="G4764" i="8"/>
  <c r="H4764" i="8" s="1" a="1"/>
  <c r="H4764" i="8" s="1"/>
  <c r="K4763" i="8" a="1"/>
  <c r="K4763" i="8"/>
  <c r="J4763" i="8"/>
  <c r="H4763" i="8" a="1"/>
  <c r="H4763" i="8" s="1"/>
  <c r="G4763" i="8"/>
  <c r="K4762" i="8" a="1"/>
  <c r="K4762" i="8"/>
  <c r="J4762" i="8"/>
  <c r="G4762" i="8"/>
  <c r="H4762" i="8" s="1" a="1"/>
  <c r="H4762" i="8" s="1"/>
  <c r="K4761" i="8" a="1"/>
  <c r="K4761" i="8" s="1"/>
  <c r="J4761" i="8"/>
  <c r="G4761" i="8"/>
  <c r="H4761" i="8" s="1" a="1"/>
  <c r="H4761" i="8" s="1"/>
  <c r="J4760" i="8"/>
  <c r="K4760" i="8" s="1" a="1"/>
  <c r="K4760" i="8" s="1"/>
  <c r="H4760" i="8" a="1"/>
  <c r="H4760" i="8"/>
  <c r="G4760" i="8"/>
  <c r="K4759" i="8" a="1"/>
  <c r="K4759" i="8"/>
  <c r="J4759" i="8"/>
  <c r="H4759" i="8" a="1"/>
  <c r="H4759" i="8" s="1"/>
  <c r="G4759" i="8"/>
  <c r="J4758" i="8"/>
  <c r="K4758" i="8" s="1" a="1"/>
  <c r="K4758" i="8" s="1"/>
  <c r="H4758" i="8" a="1"/>
  <c r="H4758" i="8" s="1"/>
  <c r="G4758" i="8"/>
  <c r="J4757" i="8"/>
  <c r="K4757" i="8" s="1" a="1"/>
  <c r="K4757" i="8" s="1"/>
  <c r="G4757" i="8"/>
  <c r="H4757" i="8" s="1" a="1"/>
  <c r="H4757" i="8" s="1"/>
  <c r="J4756" i="8"/>
  <c r="K4756" i="8" s="1" a="1"/>
  <c r="K4756" i="8" s="1"/>
  <c r="H4756" i="8" a="1"/>
  <c r="H4756" i="8" s="1"/>
  <c r="G4756" i="8"/>
  <c r="J4755" i="8"/>
  <c r="K4755" i="8" s="1" a="1"/>
  <c r="K4755" i="8" s="1"/>
  <c r="H4755" i="8" a="1"/>
  <c r="H4755" i="8" s="1"/>
  <c r="G4755" i="8"/>
  <c r="J4754" i="8"/>
  <c r="K4754" i="8" s="1" a="1"/>
  <c r="K4754" i="8" s="1"/>
  <c r="G4754" i="8"/>
  <c r="H4754" i="8" s="1" a="1"/>
  <c r="H4754" i="8" s="1"/>
  <c r="K4753" i="8" a="1"/>
  <c r="K4753" i="8"/>
  <c r="J4753" i="8"/>
  <c r="G4753" i="8"/>
  <c r="H4753" i="8" s="1" a="1"/>
  <c r="H4753" i="8" s="1"/>
  <c r="K4752" i="8" a="1"/>
  <c r="K4752" i="8"/>
  <c r="J4752" i="8"/>
  <c r="G4752" i="8"/>
  <c r="H4752" i="8" s="1" a="1"/>
  <c r="H4752" i="8" s="1"/>
  <c r="K4751" i="8" a="1"/>
  <c r="K4751" i="8" s="1"/>
  <c r="J4751" i="8"/>
  <c r="G4751" i="8"/>
  <c r="H4751" i="8" s="1" a="1"/>
  <c r="H4751" i="8" s="1"/>
  <c r="K4750" i="8" a="1"/>
  <c r="K4750" i="8" s="1"/>
  <c r="J4750" i="8"/>
  <c r="G4750" i="8"/>
  <c r="H4750" i="8" s="1" a="1"/>
  <c r="H4750" i="8" s="1"/>
  <c r="K4749" i="8" a="1"/>
  <c r="K4749" i="8" s="1"/>
  <c r="J4749" i="8"/>
  <c r="H4749" i="8" a="1"/>
  <c r="H4749" i="8" s="1"/>
  <c r="G4749" i="8"/>
  <c r="K4748" i="8" a="1"/>
  <c r="K4748" i="8"/>
  <c r="J4748" i="8"/>
  <c r="G4748" i="8"/>
  <c r="H4748" i="8" s="1" a="1"/>
  <c r="H4748" i="8" s="1"/>
  <c r="J4747" i="8"/>
  <c r="K4747" i="8" s="1" a="1"/>
  <c r="K4747" i="8" s="1"/>
  <c r="G4747" i="8"/>
  <c r="H4747" i="8" s="1" a="1"/>
  <c r="H4747" i="8" s="1"/>
  <c r="J4746" i="8"/>
  <c r="K4746" i="8" s="1" a="1"/>
  <c r="K4746" i="8" s="1"/>
  <c r="H4746" i="8" a="1"/>
  <c r="H4746" i="8" s="1"/>
  <c r="G4746" i="8"/>
  <c r="K4745" i="8"/>
  <c r="J4745" i="8"/>
  <c r="K4745" i="8" s="1" a="1"/>
  <c r="H4745" i="8" a="1"/>
  <c r="H4745" i="8" s="1"/>
  <c r="G4745" i="8"/>
  <c r="J4744" i="8"/>
  <c r="K4744" i="8" s="1" a="1"/>
  <c r="K4744" i="8" s="1"/>
  <c r="H4744" i="8" a="1"/>
  <c r="H4744" i="8" s="1"/>
  <c r="G4744" i="8"/>
  <c r="K4743" i="8"/>
  <c r="J4743" i="8"/>
  <c r="K4743" i="8" s="1" a="1"/>
  <c r="G4743" i="8"/>
  <c r="H4743" i="8" s="1" a="1"/>
  <c r="H4743" i="8" s="1"/>
  <c r="K4742" i="8" a="1"/>
  <c r="K4742" i="8"/>
  <c r="J4742" i="8"/>
  <c r="H4742" i="8" a="1"/>
  <c r="H4742" i="8"/>
  <c r="G4742" i="8"/>
  <c r="J4741" i="8"/>
  <c r="K4741" i="8" s="1" a="1"/>
  <c r="K4741" i="8" s="1"/>
  <c r="H4741" i="8" a="1"/>
  <c r="H4741" i="8" s="1"/>
  <c r="G4741" i="8"/>
  <c r="K4740" i="8" a="1"/>
  <c r="K4740" i="8" s="1"/>
  <c r="J4740" i="8"/>
  <c r="G4740" i="8"/>
  <c r="H4740" i="8" s="1" a="1"/>
  <c r="H4740" i="8" s="1"/>
  <c r="K4739" i="8" a="1"/>
  <c r="K4739" i="8" s="1"/>
  <c r="J4739" i="8"/>
  <c r="H4739" i="8" a="1"/>
  <c r="H4739" i="8" s="1"/>
  <c r="G4739" i="8"/>
  <c r="K4738" i="8" a="1"/>
  <c r="K4738" i="8"/>
  <c r="J4738" i="8"/>
  <c r="G4738" i="8"/>
  <c r="H4738" i="8" s="1" a="1"/>
  <c r="H4738" i="8" s="1"/>
  <c r="K4737" i="8" a="1"/>
  <c r="K4737" i="8" s="1"/>
  <c r="J4737" i="8"/>
  <c r="G4737" i="8"/>
  <c r="H4737" i="8" s="1" a="1"/>
  <c r="H4737" i="8" s="1"/>
  <c r="J4736" i="8"/>
  <c r="K4736" i="8" s="1" a="1"/>
  <c r="K4736" i="8" s="1"/>
  <c r="H4736" i="8" a="1"/>
  <c r="H4736" i="8"/>
  <c r="G4736" i="8"/>
  <c r="K4735" i="8" a="1"/>
  <c r="K4735" i="8"/>
  <c r="J4735" i="8"/>
  <c r="H4735" i="8" a="1"/>
  <c r="H4735" i="8" s="1"/>
  <c r="G4735" i="8"/>
  <c r="J4734" i="8"/>
  <c r="K4734" i="8" s="1" a="1"/>
  <c r="K4734" i="8" s="1"/>
  <c r="H4734" i="8" a="1"/>
  <c r="H4734" i="8" s="1"/>
  <c r="G4734" i="8"/>
  <c r="J4733" i="8"/>
  <c r="K4733" i="8" s="1" a="1"/>
  <c r="K4733" i="8" s="1"/>
  <c r="G4733" i="8"/>
  <c r="H4733" i="8" s="1" a="1"/>
  <c r="H4733" i="8" s="1"/>
  <c r="J4732" i="8"/>
  <c r="K4732" i="8" s="1" a="1"/>
  <c r="K4732" i="8" s="1"/>
  <c r="H4732" i="8" a="1"/>
  <c r="H4732" i="8" s="1"/>
  <c r="G4732" i="8"/>
  <c r="J4731" i="8"/>
  <c r="K4731" i="8" s="1" a="1"/>
  <c r="K4731" i="8" s="1"/>
  <c r="H4731" i="8" a="1"/>
  <c r="H4731" i="8" s="1"/>
  <c r="G4731" i="8"/>
  <c r="J4730" i="8"/>
  <c r="K4730" i="8" s="1" a="1"/>
  <c r="K4730" i="8" s="1"/>
  <c r="G4730" i="8"/>
  <c r="H4730" i="8" s="1" a="1"/>
  <c r="H4730" i="8" s="1"/>
  <c r="K4729" i="8" a="1"/>
  <c r="K4729" i="8"/>
  <c r="J4729" i="8"/>
  <c r="G4729" i="8"/>
  <c r="H4729" i="8" s="1" a="1"/>
  <c r="H4729" i="8" s="1"/>
  <c r="K4728" i="8" a="1"/>
  <c r="K4728" i="8" s="1"/>
  <c r="J4728" i="8"/>
  <c r="H4728" i="8" a="1"/>
  <c r="H4728" i="8"/>
  <c r="G4728" i="8"/>
  <c r="K4727" i="8" a="1"/>
  <c r="K4727" i="8" s="1"/>
  <c r="J4727" i="8"/>
  <c r="G4727" i="8"/>
  <c r="H4727" i="8" s="1" a="1"/>
  <c r="H4727" i="8" s="1"/>
  <c r="K4726" i="8" a="1"/>
  <c r="K4726" i="8" s="1"/>
  <c r="J4726" i="8"/>
  <c r="G4726" i="8"/>
  <c r="H4726" i="8" s="1" a="1"/>
  <c r="H4726" i="8" s="1"/>
  <c r="K4725" i="8" a="1"/>
  <c r="K4725" i="8"/>
  <c r="J4725" i="8"/>
  <c r="H4725" i="8" a="1"/>
  <c r="H4725" i="8" s="1"/>
  <c r="G4725" i="8"/>
  <c r="J4724" i="8"/>
  <c r="K4724" i="8" s="1" a="1"/>
  <c r="K4724" i="8" s="1"/>
  <c r="H4724" i="8" a="1"/>
  <c r="H4724" i="8" s="1"/>
  <c r="G4724" i="8"/>
  <c r="J4723" i="8"/>
  <c r="K4723" i="8" s="1" a="1"/>
  <c r="K4723" i="8" s="1"/>
  <c r="H4723" i="8" a="1"/>
  <c r="H4723" i="8"/>
  <c r="G4723" i="8"/>
  <c r="J4722" i="8"/>
  <c r="K4722" i="8" s="1" a="1"/>
  <c r="K4722" i="8" s="1"/>
  <c r="H4722" i="8" a="1"/>
  <c r="H4722" i="8" s="1"/>
  <c r="G4722" i="8"/>
  <c r="J4721" i="8"/>
  <c r="K4721" i="8" s="1" a="1"/>
  <c r="K4721" i="8" s="1"/>
  <c r="H4721" i="8" a="1"/>
  <c r="H4721" i="8"/>
  <c r="G4721" i="8"/>
  <c r="J4720" i="8"/>
  <c r="K4720" i="8" s="1" a="1"/>
  <c r="K4720" i="8" s="1"/>
  <c r="G4720" i="8"/>
  <c r="H4720" i="8" s="1" a="1"/>
  <c r="H4720" i="8" s="1"/>
  <c r="K4719" i="8" a="1"/>
  <c r="K4719" i="8" s="1"/>
  <c r="J4719" i="8"/>
  <c r="H4719" i="8" a="1"/>
  <c r="H4719" i="8"/>
  <c r="G4719" i="8"/>
  <c r="K4718" i="8" a="1"/>
  <c r="K4718" i="8" s="1"/>
  <c r="J4718" i="8"/>
  <c r="G4718" i="8"/>
  <c r="H4718" i="8" s="1" a="1"/>
  <c r="H4718" i="8" s="1"/>
  <c r="K4717" i="8" a="1"/>
  <c r="K4717" i="8" s="1"/>
  <c r="J4717" i="8"/>
  <c r="G4717" i="8"/>
  <c r="H4717" i="8" s="1" a="1"/>
  <c r="H4717" i="8" s="1"/>
  <c r="J4716" i="8"/>
  <c r="K4716" i="8" s="1" a="1"/>
  <c r="K4716" i="8" s="1"/>
  <c r="H4716" i="8" a="1"/>
  <c r="H4716" i="8" s="1"/>
  <c r="G4716" i="8"/>
  <c r="J4715" i="8"/>
  <c r="K4715" i="8" s="1" a="1"/>
  <c r="K4715" i="8" s="1"/>
  <c r="G4715" i="8"/>
  <c r="H4715" i="8" s="1" a="1"/>
  <c r="H4715" i="8" s="1"/>
  <c r="K4714" i="8" a="1"/>
  <c r="K4714" i="8" s="1"/>
  <c r="J4714" i="8"/>
  <c r="G4714" i="8"/>
  <c r="H4714" i="8" s="1" a="1"/>
  <c r="H4714" i="8" s="1"/>
  <c r="K4713" i="8" a="1"/>
  <c r="K4713" i="8" s="1"/>
  <c r="J4713" i="8"/>
  <c r="G4713" i="8"/>
  <c r="H4713" i="8" s="1" a="1"/>
  <c r="H4713" i="8" s="1"/>
  <c r="J4712" i="8"/>
  <c r="K4712" i="8" s="1" a="1"/>
  <c r="K4712" i="8" s="1"/>
  <c r="H4712" i="8" a="1"/>
  <c r="H4712" i="8" s="1"/>
  <c r="G4712" i="8"/>
  <c r="J4711" i="8"/>
  <c r="K4711" i="8" s="1" a="1"/>
  <c r="K4711" i="8" s="1"/>
  <c r="G4711" i="8"/>
  <c r="H4711" i="8" s="1" a="1"/>
  <c r="H4711" i="8" s="1"/>
  <c r="K4710" i="8" a="1"/>
  <c r="K4710" i="8" s="1"/>
  <c r="J4710" i="8"/>
  <c r="G4710" i="8"/>
  <c r="H4710" i="8" s="1" a="1"/>
  <c r="H4710" i="8" s="1"/>
  <c r="K4709" i="8" a="1"/>
  <c r="K4709" i="8" s="1"/>
  <c r="J4709" i="8"/>
  <c r="G4709" i="8"/>
  <c r="H4709" i="8" s="1" a="1"/>
  <c r="H4709" i="8" s="1"/>
  <c r="J4708" i="8"/>
  <c r="K4708" i="8" s="1" a="1"/>
  <c r="K4708" i="8" s="1"/>
  <c r="H4708" i="8" a="1"/>
  <c r="H4708" i="8" s="1"/>
  <c r="G4708" i="8"/>
  <c r="J4707" i="8"/>
  <c r="K4707" i="8" s="1" a="1"/>
  <c r="K4707" i="8" s="1"/>
  <c r="G4707" i="8"/>
  <c r="H4707" i="8" s="1" a="1"/>
  <c r="H4707" i="8" s="1"/>
  <c r="J4706" i="8"/>
  <c r="K4706" i="8" s="1" a="1"/>
  <c r="K4706" i="8" s="1"/>
  <c r="G4706" i="8"/>
  <c r="H4706" i="8" s="1" a="1"/>
  <c r="H4706" i="8" s="1"/>
  <c r="K4705" i="8" a="1"/>
  <c r="K4705" i="8" s="1"/>
  <c r="J4705" i="8"/>
  <c r="G4705" i="8"/>
  <c r="H4705" i="8" s="1" a="1"/>
  <c r="H4705" i="8" s="1"/>
  <c r="J4704" i="8"/>
  <c r="K4704" i="8" s="1" a="1"/>
  <c r="K4704" i="8" s="1"/>
  <c r="H4704" i="8" a="1"/>
  <c r="H4704" i="8" s="1"/>
  <c r="G4704" i="8"/>
  <c r="J4703" i="8"/>
  <c r="K4703" i="8" s="1" a="1"/>
  <c r="K4703" i="8" s="1"/>
  <c r="G4703" i="8"/>
  <c r="H4703" i="8" s="1" a="1"/>
  <c r="H4703" i="8" s="1"/>
  <c r="K4702" i="8" a="1"/>
  <c r="K4702" i="8" s="1"/>
  <c r="J4702" i="8"/>
  <c r="G4702" i="8"/>
  <c r="H4702" i="8" s="1" a="1"/>
  <c r="H4702" i="8" s="1"/>
  <c r="K4701" i="8" a="1"/>
  <c r="K4701" i="8" s="1"/>
  <c r="J4701" i="8"/>
  <c r="G4701" i="8"/>
  <c r="H4701" i="8" s="1" a="1"/>
  <c r="H4701" i="8" s="1"/>
  <c r="J4700" i="8"/>
  <c r="K4700" i="8" s="1" a="1"/>
  <c r="K4700" i="8" s="1"/>
  <c r="H4700" i="8" a="1"/>
  <c r="H4700" i="8" s="1"/>
  <c r="G4700" i="8"/>
  <c r="J4699" i="8"/>
  <c r="K4699" i="8" s="1" a="1"/>
  <c r="K4699" i="8" s="1"/>
  <c r="G4699" i="8"/>
  <c r="H4699" i="8" s="1" a="1"/>
  <c r="H4699" i="8" s="1"/>
  <c r="J4698" i="8"/>
  <c r="K4698" i="8" s="1" a="1"/>
  <c r="K4698" i="8" s="1"/>
  <c r="G4698" i="8"/>
  <c r="H4698" i="8" s="1" a="1"/>
  <c r="H4698" i="8" s="1"/>
  <c r="K4697" i="8" a="1"/>
  <c r="K4697" i="8"/>
  <c r="J4697" i="8"/>
  <c r="G4697" i="8"/>
  <c r="H4697" i="8" s="1" a="1"/>
  <c r="H4697" i="8" s="1"/>
  <c r="J4696" i="8"/>
  <c r="K4696" i="8" s="1" a="1"/>
  <c r="K4696" i="8" s="1"/>
  <c r="H4696" i="8" a="1"/>
  <c r="H4696" i="8" s="1"/>
  <c r="G4696" i="8"/>
  <c r="J4695" i="8"/>
  <c r="K4695" i="8" s="1" a="1"/>
  <c r="K4695" i="8" s="1"/>
  <c r="G4695" i="8"/>
  <c r="H4695" i="8" s="1" a="1"/>
  <c r="H4695" i="8" s="1"/>
  <c r="K4694" i="8" a="1"/>
  <c r="K4694" i="8" s="1"/>
  <c r="J4694" i="8"/>
  <c r="G4694" i="8"/>
  <c r="H4694" i="8" s="1" a="1"/>
  <c r="H4694" i="8" s="1"/>
  <c r="K4693" i="8" a="1"/>
  <c r="K4693" i="8" s="1"/>
  <c r="J4693" i="8"/>
  <c r="G4693" i="8"/>
  <c r="H4693" i="8" s="1" a="1"/>
  <c r="H4693" i="8" s="1"/>
  <c r="J4692" i="8"/>
  <c r="K4692" i="8" s="1" a="1"/>
  <c r="K4692" i="8" s="1"/>
  <c r="H4692" i="8" a="1"/>
  <c r="H4692" i="8" s="1"/>
  <c r="G4692" i="8"/>
  <c r="J4691" i="8"/>
  <c r="K4691" i="8" s="1" a="1"/>
  <c r="K4691" i="8" s="1"/>
  <c r="G4691" i="8"/>
  <c r="H4691" i="8" s="1" a="1"/>
  <c r="H4691" i="8" s="1"/>
  <c r="J4690" i="8"/>
  <c r="K4690" i="8" s="1" a="1"/>
  <c r="K4690" i="8" s="1"/>
  <c r="G4690" i="8"/>
  <c r="H4690" i="8" s="1" a="1"/>
  <c r="H4690" i="8" s="1"/>
  <c r="K4689" i="8" a="1"/>
  <c r="K4689" i="8" s="1"/>
  <c r="J4689" i="8"/>
  <c r="G4689" i="8"/>
  <c r="H4689" i="8" s="1" a="1"/>
  <c r="H4689" i="8" s="1"/>
  <c r="J4688" i="8"/>
  <c r="K4688" i="8" s="1" a="1"/>
  <c r="K4688" i="8" s="1"/>
  <c r="H4688" i="8" a="1"/>
  <c r="H4688" i="8" s="1"/>
  <c r="G4688" i="8"/>
  <c r="J4687" i="8"/>
  <c r="K4687" i="8" s="1" a="1"/>
  <c r="K4687" i="8" s="1"/>
  <c r="G4687" i="8"/>
  <c r="H4687" i="8" s="1" a="1"/>
  <c r="H4687" i="8" s="1"/>
  <c r="K4686" i="8" a="1"/>
  <c r="K4686" i="8" s="1"/>
  <c r="J4686" i="8"/>
  <c r="G4686" i="8"/>
  <c r="H4686" i="8" s="1" a="1"/>
  <c r="H4686" i="8" s="1"/>
  <c r="K4685" i="8" a="1"/>
  <c r="K4685" i="8" s="1"/>
  <c r="J4685" i="8"/>
  <c r="G4685" i="8"/>
  <c r="H4685" i="8" s="1" a="1"/>
  <c r="H4685" i="8" s="1"/>
  <c r="J4684" i="8"/>
  <c r="K4684" i="8" s="1" a="1"/>
  <c r="K4684" i="8" s="1"/>
  <c r="H4684" i="8" a="1"/>
  <c r="H4684" i="8" s="1"/>
  <c r="G4684" i="8"/>
  <c r="J4683" i="8"/>
  <c r="K4683" i="8" s="1" a="1"/>
  <c r="K4683" i="8" s="1"/>
  <c r="G4683" i="8"/>
  <c r="H4683" i="8" s="1" a="1"/>
  <c r="H4683" i="8" s="1"/>
  <c r="J4682" i="8"/>
  <c r="K4682" i="8" s="1" a="1"/>
  <c r="K4682" i="8" s="1"/>
  <c r="G4682" i="8"/>
  <c r="H4682" i="8" s="1" a="1"/>
  <c r="H4682" i="8" s="1"/>
  <c r="K4681" i="8" a="1"/>
  <c r="K4681" i="8" s="1"/>
  <c r="J4681" i="8"/>
  <c r="G4681" i="8"/>
  <c r="H4681" i="8" s="1" a="1"/>
  <c r="H4681" i="8" s="1"/>
  <c r="J4680" i="8"/>
  <c r="K4680" i="8" s="1" a="1"/>
  <c r="K4680" i="8" s="1"/>
  <c r="G4680" i="8"/>
  <c r="H4680" i="8" s="1" a="1"/>
  <c r="H4680" i="8" s="1"/>
  <c r="J4679" i="8"/>
  <c r="K4679" i="8" s="1" a="1"/>
  <c r="K4679" i="8" s="1"/>
  <c r="G4679" i="8"/>
  <c r="H4679" i="8" s="1" a="1"/>
  <c r="H4679" i="8" s="1"/>
  <c r="K4678" i="8" a="1"/>
  <c r="K4678" i="8" s="1"/>
  <c r="J4678" i="8"/>
  <c r="G4678" i="8"/>
  <c r="H4678" i="8" s="1" a="1"/>
  <c r="H4678" i="8" s="1"/>
  <c r="K4677" i="8" a="1"/>
  <c r="K4677" i="8" s="1"/>
  <c r="J4677" i="8"/>
  <c r="G4677" i="8"/>
  <c r="H4677" i="8" s="1" a="1"/>
  <c r="H4677" i="8" s="1"/>
  <c r="J4676" i="8"/>
  <c r="K4676" i="8" s="1" a="1"/>
  <c r="K4676" i="8" s="1"/>
  <c r="H4676" i="8" a="1"/>
  <c r="H4676" i="8" s="1"/>
  <c r="G4676" i="8"/>
  <c r="J4675" i="8"/>
  <c r="K4675" i="8" s="1" a="1"/>
  <c r="K4675" i="8" s="1"/>
  <c r="G4675" i="8"/>
  <c r="H4675" i="8" s="1" a="1"/>
  <c r="H4675" i="8" s="1"/>
  <c r="J4674" i="8"/>
  <c r="K4674" i="8" s="1" a="1"/>
  <c r="K4674" i="8" s="1"/>
  <c r="G4674" i="8"/>
  <c r="H4674" i="8" s="1" a="1"/>
  <c r="H4674" i="8" s="1"/>
  <c r="K4673" i="8" a="1"/>
  <c r="K4673" i="8"/>
  <c r="J4673" i="8"/>
  <c r="G4673" i="8"/>
  <c r="H4673" i="8" s="1" a="1"/>
  <c r="H4673" i="8" s="1"/>
  <c r="J4672" i="8"/>
  <c r="K4672" i="8" s="1" a="1"/>
  <c r="K4672" i="8" s="1"/>
  <c r="G4672" i="8"/>
  <c r="H4672" i="8" s="1" a="1"/>
  <c r="H4672" i="8" s="1"/>
  <c r="J4671" i="8"/>
  <c r="K4671" i="8" s="1" a="1"/>
  <c r="K4671" i="8" s="1"/>
  <c r="G4671" i="8"/>
  <c r="H4671" i="8" s="1" a="1"/>
  <c r="H4671" i="8" s="1"/>
  <c r="K4670" i="8" a="1"/>
  <c r="K4670" i="8" s="1"/>
  <c r="J4670" i="8"/>
  <c r="G4670" i="8"/>
  <c r="H4670" i="8" s="1" a="1"/>
  <c r="H4670" i="8" s="1"/>
  <c r="K4669" i="8" a="1"/>
  <c r="K4669" i="8" s="1"/>
  <c r="J4669" i="8"/>
  <c r="G4669" i="8"/>
  <c r="H4669" i="8" s="1" a="1"/>
  <c r="H4669" i="8" s="1"/>
  <c r="K4668" i="8"/>
  <c r="J4668" i="8"/>
  <c r="K4668" i="8" s="1" a="1"/>
  <c r="H4668" i="8" a="1"/>
  <c r="H4668" i="8" s="1"/>
  <c r="G4668" i="8"/>
  <c r="J4667" i="8"/>
  <c r="K4667" i="8" s="1" a="1"/>
  <c r="K4667" i="8" s="1"/>
  <c r="G4667" i="8"/>
  <c r="H4667" i="8" s="1" a="1"/>
  <c r="H4667" i="8" s="1"/>
  <c r="J4666" i="8"/>
  <c r="K4666" i="8" s="1" a="1"/>
  <c r="K4666" i="8" s="1"/>
  <c r="G4666" i="8"/>
  <c r="H4666" i="8" s="1" a="1"/>
  <c r="H4666" i="8" s="1"/>
  <c r="K4665" i="8" a="1"/>
  <c r="K4665" i="8"/>
  <c r="J4665" i="8"/>
  <c r="G4665" i="8"/>
  <c r="H4665" i="8" s="1" a="1"/>
  <c r="H4665" i="8" s="1"/>
  <c r="J4664" i="8"/>
  <c r="K4664" i="8" s="1" a="1"/>
  <c r="K4664" i="8" s="1"/>
  <c r="G4664" i="8"/>
  <c r="H4664" i="8" s="1" a="1"/>
  <c r="H4664" i="8" s="1"/>
  <c r="J4663" i="8"/>
  <c r="K4663" i="8" s="1" a="1"/>
  <c r="K4663" i="8" s="1"/>
  <c r="G4663" i="8"/>
  <c r="H4663" i="8" s="1" a="1"/>
  <c r="H4663" i="8" s="1"/>
  <c r="K4662" i="8" a="1"/>
  <c r="K4662" i="8" s="1"/>
  <c r="J4662" i="8"/>
  <c r="G4662" i="8"/>
  <c r="H4662" i="8" s="1" a="1"/>
  <c r="H4662" i="8" s="1"/>
  <c r="K4661" i="8" a="1"/>
  <c r="K4661" i="8" s="1"/>
  <c r="J4661" i="8"/>
  <c r="G4661" i="8"/>
  <c r="H4661" i="8" s="1" a="1"/>
  <c r="H4661" i="8" s="1"/>
  <c r="J4660" i="8"/>
  <c r="K4660" i="8" s="1" a="1"/>
  <c r="K4660" i="8" s="1"/>
  <c r="H4660" i="8" a="1"/>
  <c r="H4660" i="8" s="1"/>
  <c r="G4660" i="8"/>
  <c r="J4659" i="8"/>
  <c r="K4659" i="8" s="1" a="1"/>
  <c r="K4659" i="8" s="1"/>
  <c r="G4659" i="8"/>
  <c r="H4659" i="8" s="1" a="1"/>
  <c r="H4659" i="8" s="1"/>
  <c r="J4658" i="8"/>
  <c r="K4658" i="8" s="1" a="1"/>
  <c r="K4658" i="8" s="1"/>
  <c r="G4658" i="8"/>
  <c r="H4658" i="8" s="1" a="1"/>
  <c r="H4658" i="8" s="1"/>
  <c r="K4657" i="8" a="1"/>
  <c r="K4657" i="8"/>
  <c r="J4657" i="8"/>
  <c r="G4657" i="8"/>
  <c r="H4657" i="8" s="1" a="1"/>
  <c r="H4657" i="8" s="1"/>
  <c r="J4656" i="8"/>
  <c r="K4656" i="8" s="1" a="1"/>
  <c r="K4656" i="8" s="1"/>
  <c r="G4656" i="8"/>
  <c r="H4656" i="8" s="1" a="1"/>
  <c r="H4656" i="8" s="1"/>
  <c r="J4655" i="8"/>
  <c r="K4655" i="8" s="1" a="1"/>
  <c r="K4655" i="8" s="1"/>
  <c r="G4655" i="8"/>
  <c r="H4655" i="8" s="1" a="1"/>
  <c r="H4655" i="8" s="1"/>
  <c r="K4654" i="8" a="1"/>
  <c r="K4654" i="8" s="1"/>
  <c r="J4654" i="8"/>
  <c r="G4654" i="8"/>
  <c r="H4654" i="8" s="1" a="1"/>
  <c r="H4654" i="8" s="1"/>
  <c r="K4653" i="8" a="1"/>
  <c r="K4653" i="8" s="1"/>
  <c r="J4653" i="8"/>
  <c r="G4653" i="8"/>
  <c r="H4653" i="8" s="1" a="1"/>
  <c r="H4653" i="8" s="1"/>
  <c r="J4652" i="8"/>
  <c r="K4652" i="8" s="1" a="1"/>
  <c r="K4652" i="8" s="1"/>
  <c r="H4652" i="8" a="1"/>
  <c r="H4652" i="8" s="1"/>
  <c r="G4652" i="8"/>
  <c r="J4651" i="8"/>
  <c r="K4651" i="8" s="1" a="1"/>
  <c r="K4651" i="8" s="1"/>
  <c r="G4651" i="8"/>
  <c r="H4651" i="8" s="1" a="1"/>
  <c r="H4651" i="8" s="1"/>
  <c r="J4650" i="8"/>
  <c r="K4650" i="8" s="1" a="1"/>
  <c r="K4650" i="8" s="1"/>
  <c r="G4650" i="8"/>
  <c r="H4650" i="8" s="1" a="1"/>
  <c r="H4650" i="8" s="1"/>
  <c r="K4649" i="8" a="1"/>
  <c r="K4649" i="8"/>
  <c r="J4649" i="8"/>
  <c r="G4649" i="8"/>
  <c r="H4649" i="8" s="1" a="1"/>
  <c r="H4649" i="8" s="1"/>
  <c r="J4648" i="8"/>
  <c r="K4648" i="8" s="1" a="1"/>
  <c r="K4648" i="8" s="1"/>
  <c r="G4648" i="8"/>
  <c r="H4648" i="8" s="1" a="1"/>
  <c r="H4648" i="8" s="1"/>
  <c r="J4647" i="8"/>
  <c r="K4647" i="8" s="1" a="1"/>
  <c r="K4647" i="8" s="1"/>
  <c r="G4647" i="8"/>
  <c r="H4647" i="8" s="1" a="1"/>
  <c r="H4647" i="8" s="1"/>
  <c r="K4646" i="8" a="1"/>
  <c r="K4646" i="8" s="1"/>
  <c r="J4646" i="8"/>
  <c r="G4646" i="8"/>
  <c r="H4646" i="8" s="1" a="1"/>
  <c r="H4646" i="8" s="1"/>
  <c r="K4645" i="8" a="1"/>
  <c r="K4645" i="8" s="1"/>
  <c r="J4645" i="8"/>
  <c r="G4645" i="8"/>
  <c r="H4645" i="8" s="1" a="1"/>
  <c r="H4645" i="8" s="1"/>
  <c r="J4644" i="8"/>
  <c r="K4644" i="8" s="1" a="1"/>
  <c r="K4644" i="8" s="1"/>
  <c r="H4644" i="8" a="1"/>
  <c r="H4644" i="8" s="1"/>
  <c r="G4644" i="8"/>
  <c r="J4643" i="8"/>
  <c r="K4643" i="8" s="1" a="1"/>
  <c r="K4643" i="8" s="1"/>
  <c r="G4643" i="8"/>
  <c r="H4643" i="8" s="1" a="1"/>
  <c r="H4643" i="8" s="1"/>
  <c r="J4642" i="8"/>
  <c r="K4642" i="8" s="1" a="1"/>
  <c r="K4642" i="8" s="1"/>
  <c r="G4642" i="8"/>
  <c r="H4642" i="8" s="1" a="1"/>
  <c r="H4642" i="8" s="1"/>
  <c r="K4641" i="8" a="1"/>
  <c r="K4641" i="8"/>
  <c r="J4641" i="8"/>
  <c r="G4641" i="8"/>
  <c r="H4641" i="8" s="1" a="1"/>
  <c r="H4641" i="8" s="1"/>
  <c r="J4640" i="8"/>
  <c r="K4640" i="8" s="1" a="1"/>
  <c r="K4640" i="8" s="1"/>
  <c r="G4640" i="8"/>
  <c r="H4640" i="8" s="1" a="1"/>
  <c r="H4640" i="8" s="1"/>
  <c r="J4639" i="8"/>
  <c r="K4639" i="8" s="1" a="1"/>
  <c r="K4639" i="8" s="1"/>
  <c r="G4639" i="8"/>
  <c r="H4639" i="8" s="1" a="1"/>
  <c r="H4639" i="8" s="1"/>
  <c r="K4638" i="8" a="1"/>
  <c r="K4638" i="8" s="1"/>
  <c r="J4638" i="8"/>
  <c r="G4638" i="8"/>
  <c r="H4638" i="8" s="1" a="1"/>
  <c r="H4638" i="8" s="1"/>
  <c r="K4637" i="8" a="1"/>
  <c r="K4637" i="8" s="1"/>
  <c r="J4637" i="8"/>
  <c r="G4637" i="8"/>
  <c r="H4637" i="8" s="1" a="1"/>
  <c r="H4637" i="8" s="1"/>
  <c r="J4636" i="8"/>
  <c r="K4636" i="8" s="1" a="1"/>
  <c r="K4636" i="8" s="1"/>
  <c r="H4636" i="8" a="1"/>
  <c r="H4636" i="8" s="1"/>
  <c r="G4636" i="8"/>
  <c r="J4635" i="8"/>
  <c r="K4635" i="8" s="1" a="1"/>
  <c r="K4635" i="8" s="1"/>
  <c r="G4635" i="8"/>
  <c r="H4635" i="8" s="1" a="1"/>
  <c r="H4635" i="8" s="1"/>
  <c r="J4634" i="8"/>
  <c r="K4634" i="8" s="1" a="1"/>
  <c r="K4634" i="8" s="1"/>
  <c r="G4634" i="8"/>
  <c r="H4634" i="8" s="1" a="1"/>
  <c r="H4634" i="8" s="1"/>
  <c r="K4633" i="8" a="1"/>
  <c r="K4633" i="8" s="1"/>
  <c r="J4633" i="8"/>
  <c r="G4633" i="8"/>
  <c r="H4633" i="8" s="1" a="1"/>
  <c r="H4633" i="8" s="1"/>
  <c r="J4632" i="8"/>
  <c r="K4632" i="8" s="1" a="1"/>
  <c r="K4632" i="8" s="1"/>
  <c r="G4632" i="8"/>
  <c r="H4632" i="8" s="1" a="1"/>
  <c r="H4632" i="8" s="1"/>
  <c r="J4631" i="8"/>
  <c r="K4631" i="8" s="1" a="1"/>
  <c r="K4631" i="8" s="1"/>
  <c r="G4631" i="8"/>
  <c r="H4631" i="8" s="1" a="1"/>
  <c r="H4631" i="8" s="1"/>
  <c r="K4630" i="8" a="1"/>
  <c r="K4630" i="8" s="1"/>
  <c r="J4630" i="8"/>
  <c r="G4630" i="8"/>
  <c r="H4630" i="8" s="1" a="1"/>
  <c r="H4630" i="8" s="1"/>
  <c r="K4629" i="8" a="1"/>
  <c r="K4629" i="8" s="1"/>
  <c r="J4629" i="8"/>
  <c r="G4629" i="8"/>
  <c r="H4629" i="8" s="1" a="1"/>
  <c r="H4629" i="8" s="1"/>
  <c r="J4628" i="8"/>
  <c r="K4628" i="8" s="1" a="1"/>
  <c r="K4628" i="8" s="1"/>
  <c r="H4628" i="8" a="1"/>
  <c r="H4628" i="8" s="1"/>
  <c r="G4628" i="8"/>
  <c r="J4627" i="8"/>
  <c r="K4627" i="8" s="1" a="1"/>
  <c r="K4627" i="8" s="1"/>
  <c r="G4627" i="8"/>
  <c r="H4627" i="8" s="1" a="1"/>
  <c r="H4627" i="8" s="1"/>
  <c r="J4626" i="8"/>
  <c r="K4626" i="8" s="1" a="1"/>
  <c r="K4626" i="8" s="1"/>
  <c r="G4626" i="8"/>
  <c r="H4626" i="8" s="1" a="1"/>
  <c r="H4626" i="8" s="1"/>
  <c r="K4625" i="8" a="1"/>
  <c r="K4625" i="8"/>
  <c r="J4625" i="8"/>
  <c r="G4625" i="8"/>
  <c r="H4625" i="8" s="1" a="1"/>
  <c r="H4625" i="8" s="1"/>
  <c r="J4624" i="8"/>
  <c r="K4624" i="8" s="1" a="1"/>
  <c r="K4624" i="8" s="1"/>
  <c r="G4624" i="8"/>
  <c r="H4624" i="8" s="1" a="1"/>
  <c r="H4624" i="8" s="1"/>
  <c r="J4623" i="8"/>
  <c r="K4623" i="8" s="1" a="1"/>
  <c r="K4623" i="8" s="1"/>
  <c r="G4623" i="8"/>
  <c r="H4623" i="8" s="1" a="1"/>
  <c r="H4623" i="8" s="1"/>
  <c r="K4622" i="8" a="1"/>
  <c r="K4622" i="8" s="1"/>
  <c r="J4622" i="8"/>
  <c r="G4622" i="8"/>
  <c r="H4622" i="8" s="1" a="1"/>
  <c r="H4622" i="8" s="1"/>
  <c r="K4621" i="8" a="1"/>
  <c r="K4621" i="8" s="1"/>
  <c r="J4621" i="8"/>
  <c r="G4621" i="8"/>
  <c r="H4621" i="8" s="1" a="1"/>
  <c r="H4621" i="8" s="1"/>
  <c r="K4620" i="8"/>
  <c r="J4620" i="8"/>
  <c r="K4620" i="8" s="1" a="1"/>
  <c r="H4620" i="8" a="1"/>
  <c r="H4620" i="8" s="1"/>
  <c r="G4620" i="8"/>
  <c r="J4619" i="8"/>
  <c r="K4619" i="8" s="1" a="1"/>
  <c r="K4619" i="8" s="1"/>
  <c r="G4619" i="8"/>
  <c r="H4619" i="8" s="1" a="1"/>
  <c r="H4619" i="8" s="1"/>
  <c r="J4618" i="8"/>
  <c r="K4618" i="8" s="1" a="1"/>
  <c r="K4618" i="8" s="1"/>
  <c r="G4618" i="8"/>
  <c r="H4618" i="8" s="1" a="1"/>
  <c r="H4618" i="8" s="1"/>
  <c r="K4617" i="8" a="1"/>
  <c r="K4617" i="8"/>
  <c r="J4617" i="8"/>
  <c r="G4617" i="8"/>
  <c r="H4617" i="8" s="1" a="1"/>
  <c r="H4617" i="8" s="1"/>
  <c r="J4616" i="8"/>
  <c r="K4616" i="8" s="1" a="1"/>
  <c r="K4616" i="8" s="1"/>
  <c r="G4616" i="8"/>
  <c r="H4616" i="8" s="1" a="1"/>
  <c r="H4616" i="8" s="1"/>
  <c r="J4615" i="8"/>
  <c r="K4615" i="8" s="1" a="1"/>
  <c r="K4615" i="8" s="1"/>
  <c r="G4615" i="8"/>
  <c r="H4615" i="8" s="1" a="1"/>
  <c r="H4615" i="8" s="1"/>
  <c r="K4614" i="8" a="1"/>
  <c r="K4614" i="8" s="1"/>
  <c r="J4614" i="8"/>
  <c r="G4614" i="8"/>
  <c r="H4614" i="8" s="1" a="1"/>
  <c r="H4614" i="8" s="1"/>
  <c r="K4613" i="8" a="1"/>
  <c r="K4613" i="8" s="1"/>
  <c r="J4613" i="8"/>
  <c r="G4613" i="8"/>
  <c r="H4613" i="8" s="1" a="1"/>
  <c r="H4613" i="8" s="1"/>
  <c r="J4612" i="8"/>
  <c r="K4612" i="8" s="1" a="1"/>
  <c r="K4612" i="8" s="1"/>
  <c r="H4612" i="8" a="1"/>
  <c r="H4612" i="8" s="1"/>
  <c r="G4612" i="8"/>
  <c r="J4611" i="8"/>
  <c r="K4611" i="8" s="1" a="1"/>
  <c r="K4611" i="8" s="1"/>
  <c r="G4611" i="8"/>
  <c r="H4611" i="8" s="1" a="1"/>
  <c r="H4611" i="8" s="1"/>
  <c r="J4610" i="8"/>
  <c r="K4610" i="8" s="1" a="1"/>
  <c r="K4610" i="8" s="1"/>
  <c r="G4610" i="8"/>
  <c r="H4610" i="8" s="1" a="1"/>
  <c r="H4610" i="8" s="1"/>
  <c r="K4609" i="8" a="1"/>
  <c r="K4609" i="8"/>
  <c r="J4609" i="8"/>
  <c r="G4609" i="8"/>
  <c r="H4609" i="8" s="1" a="1"/>
  <c r="H4609" i="8" s="1"/>
  <c r="J4608" i="8"/>
  <c r="K4608" i="8" s="1" a="1"/>
  <c r="K4608" i="8" s="1"/>
  <c r="G4608" i="8"/>
  <c r="H4608" i="8" s="1" a="1"/>
  <c r="H4608" i="8" s="1"/>
  <c r="J4607" i="8"/>
  <c r="K4607" i="8" s="1" a="1"/>
  <c r="K4607" i="8" s="1"/>
  <c r="H4607" i="8"/>
  <c r="G4607" i="8"/>
  <c r="H4607" i="8" s="1" a="1"/>
  <c r="K4606" i="8" a="1"/>
  <c r="K4606" i="8"/>
  <c r="J4606" i="8"/>
  <c r="G4606" i="8"/>
  <c r="H4606" i="8" s="1" a="1"/>
  <c r="H4606" i="8" s="1"/>
  <c r="J4605" i="8"/>
  <c r="K4605" i="8" s="1" a="1"/>
  <c r="K4605" i="8" s="1"/>
  <c r="G4605" i="8"/>
  <c r="H4605" i="8" s="1" a="1"/>
  <c r="H4605" i="8" s="1"/>
  <c r="K4604" i="8" a="1"/>
  <c r="K4604" i="8" s="1"/>
  <c r="J4604" i="8"/>
  <c r="H4604" i="8" a="1"/>
  <c r="H4604" i="8" s="1"/>
  <c r="G4604" i="8"/>
  <c r="K4603" i="8" a="1"/>
  <c r="K4603" i="8"/>
  <c r="J4603" i="8"/>
  <c r="H4603" i="8" a="1"/>
  <c r="H4603" i="8"/>
  <c r="G4603" i="8"/>
  <c r="K4602" i="8" a="1"/>
  <c r="K4602" i="8"/>
  <c r="J4602" i="8"/>
  <c r="G4602" i="8"/>
  <c r="H4602" i="8" s="1" a="1"/>
  <c r="H4602" i="8" s="1"/>
  <c r="J4601" i="8"/>
  <c r="K4601" i="8" s="1" a="1"/>
  <c r="K4601" i="8" s="1"/>
  <c r="G4601" i="8"/>
  <c r="H4601" i="8" s="1" a="1"/>
  <c r="H4601" i="8" s="1"/>
  <c r="J4600" i="8"/>
  <c r="K4600" i="8" s="1" a="1"/>
  <c r="K4600" i="8" s="1"/>
  <c r="H4600" i="8" a="1"/>
  <c r="H4600" i="8" s="1"/>
  <c r="G4600" i="8"/>
  <c r="J4599" i="8"/>
  <c r="K4599" i="8" s="1" a="1"/>
  <c r="K4599" i="8" s="1"/>
  <c r="H4599" i="8" a="1"/>
  <c r="H4599" i="8" s="1"/>
  <c r="G4599" i="8"/>
  <c r="J4598" i="8"/>
  <c r="K4598" i="8" s="1" a="1"/>
  <c r="K4598" i="8" s="1"/>
  <c r="G4598" i="8"/>
  <c r="H4598" i="8" s="1" a="1"/>
  <c r="H4598" i="8" s="1"/>
  <c r="K4597" i="8" a="1"/>
  <c r="K4597" i="8" s="1"/>
  <c r="J4597" i="8"/>
  <c r="H4597" i="8" a="1"/>
  <c r="H4597" i="8"/>
  <c r="G4597" i="8"/>
  <c r="K4596" i="8" a="1"/>
  <c r="K4596" i="8"/>
  <c r="J4596" i="8"/>
  <c r="G4596" i="8"/>
  <c r="H4596" i="8" s="1" a="1"/>
  <c r="H4596" i="8" s="1"/>
  <c r="K4595" i="8" a="1"/>
  <c r="K4595" i="8" s="1"/>
  <c r="J4595" i="8"/>
  <c r="H4595" i="8"/>
  <c r="G4595" i="8"/>
  <c r="H4595" i="8" s="1" a="1"/>
  <c r="J4594" i="8"/>
  <c r="K4594" i="8" s="1" a="1"/>
  <c r="K4594" i="8" s="1"/>
  <c r="G4594" i="8"/>
  <c r="H4594" i="8" s="1" a="1"/>
  <c r="H4594" i="8" s="1"/>
  <c r="K4593" i="8" a="1"/>
  <c r="K4593" i="8"/>
  <c r="J4593" i="8"/>
  <c r="G4593" i="8"/>
  <c r="H4593" i="8" s="1" a="1"/>
  <c r="H4593" i="8" s="1"/>
  <c r="K4592" i="8" a="1"/>
  <c r="K4592" i="8" s="1"/>
  <c r="J4592" i="8"/>
  <c r="H4592" i="8" a="1"/>
  <c r="H4592" i="8" s="1"/>
  <c r="G4592" i="8"/>
  <c r="K4591" i="8" a="1"/>
  <c r="K4591" i="8" s="1"/>
  <c r="J4591" i="8"/>
  <c r="H4591" i="8" a="1"/>
  <c r="H4591" i="8" s="1"/>
  <c r="G4591" i="8"/>
  <c r="K4590" i="8" a="1"/>
  <c r="K4590" i="8"/>
  <c r="J4590" i="8"/>
  <c r="G4590" i="8"/>
  <c r="H4590" i="8" s="1" a="1"/>
  <c r="H4590" i="8" s="1"/>
  <c r="K4589" i="8"/>
  <c r="J4589" i="8"/>
  <c r="K4589" i="8" s="1" a="1"/>
  <c r="H4589" i="8" a="1"/>
  <c r="H4589" i="8" s="1"/>
  <c r="G4589" i="8"/>
  <c r="K4588" i="8"/>
  <c r="J4588" i="8"/>
  <c r="K4588" i="8" s="1" a="1"/>
  <c r="G4588" i="8"/>
  <c r="H4588" i="8" s="1" a="1"/>
  <c r="H4588" i="8" s="1"/>
  <c r="J4587" i="8"/>
  <c r="K4587" i="8" s="1" a="1"/>
  <c r="K4587" i="8" s="1"/>
  <c r="H4587" i="8" a="1"/>
  <c r="H4587" i="8"/>
  <c r="G4587" i="8"/>
  <c r="J4586" i="8"/>
  <c r="K4586" i="8" s="1" a="1"/>
  <c r="K4586" i="8" s="1"/>
  <c r="H4586" i="8" a="1"/>
  <c r="H4586" i="8" s="1"/>
  <c r="G4586" i="8"/>
  <c r="K4585" i="8" a="1"/>
  <c r="K4585" i="8"/>
  <c r="J4585" i="8"/>
  <c r="G4585" i="8"/>
  <c r="H4585" i="8" s="1" a="1"/>
  <c r="H4585" i="8" s="1"/>
  <c r="K4584" i="8" a="1"/>
  <c r="K4584" i="8" s="1"/>
  <c r="J4584" i="8"/>
  <c r="H4584" i="8" a="1"/>
  <c r="H4584" i="8" s="1"/>
  <c r="G4584" i="8"/>
  <c r="J4583" i="8"/>
  <c r="K4583" i="8" s="1" a="1"/>
  <c r="K4583" i="8" s="1"/>
  <c r="G4583" i="8"/>
  <c r="H4583" i="8" s="1" a="1"/>
  <c r="H4583" i="8" s="1"/>
  <c r="K4582" i="8" a="1"/>
  <c r="K4582" i="8" s="1"/>
  <c r="J4582" i="8"/>
  <c r="G4582" i="8"/>
  <c r="H4582" i="8" s="1" a="1"/>
  <c r="H4582" i="8" s="1"/>
  <c r="K4581" i="8" a="1"/>
  <c r="K4581" i="8" s="1"/>
  <c r="J4581" i="8"/>
  <c r="G4581" i="8"/>
  <c r="H4581" i="8" s="1" a="1"/>
  <c r="H4581" i="8" s="1"/>
  <c r="K4580" i="8" a="1"/>
  <c r="K4580" i="8"/>
  <c r="J4580" i="8"/>
  <c r="H4580" i="8" a="1"/>
  <c r="H4580" i="8" s="1"/>
  <c r="G4580" i="8"/>
  <c r="K4579" i="8" a="1"/>
  <c r="K4579" i="8"/>
  <c r="J4579" i="8"/>
  <c r="H4579" i="8" a="1"/>
  <c r="H4579" i="8"/>
  <c r="G4579" i="8"/>
  <c r="J4578" i="8"/>
  <c r="K4578" i="8" s="1" a="1"/>
  <c r="K4578" i="8" s="1"/>
  <c r="H4578" i="8" a="1"/>
  <c r="H4578" i="8" s="1"/>
  <c r="G4578" i="8"/>
  <c r="J4577" i="8"/>
  <c r="K4577" i="8" s="1" a="1"/>
  <c r="K4577" i="8" s="1"/>
  <c r="G4577" i="8"/>
  <c r="H4577" i="8" s="1" a="1"/>
  <c r="H4577" i="8" s="1"/>
  <c r="J4576" i="8"/>
  <c r="K4576" i="8" s="1" a="1"/>
  <c r="K4576" i="8" s="1"/>
  <c r="H4576" i="8" a="1"/>
  <c r="H4576" i="8" s="1"/>
  <c r="G4576" i="8"/>
  <c r="J4575" i="8"/>
  <c r="K4575" i="8" s="1" a="1"/>
  <c r="K4575" i="8" s="1"/>
  <c r="H4575" i="8" a="1"/>
  <c r="H4575" i="8" s="1"/>
  <c r="G4575" i="8"/>
  <c r="J4574" i="8"/>
  <c r="K4574" i="8" s="1" a="1"/>
  <c r="K4574" i="8" s="1"/>
  <c r="G4574" i="8"/>
  <c r="H4574" i="8" s="1" a="1"/>
  <c r="H4574" i="8" s="1"/>
  <c r="K4573" i="8" a="1"/>
  <c r="K4573" i="8" s="1"/>
  <c r="J4573" i="8"/>
  <c r="H4573" i="8" a="1"/>
  <c r="H4573" i="8"/>
  <c r="G4573" i="8"/>
  <c r="K4572" i="8" a="1"/>
  <c r="K4572" i="8"/>
  <c r="J4572" i="8"/>
  <c r="G4572" i="8"/>
  <c r="H4572" i="8" s="1" a="1"/>
  <c r="H4572" i="8" s="1"/>
  <c r="K4571" i="8" a="1"/>
  <c r="K4571" i="8" s="1"/>
  <c r="J4571" i="8"/>
  <c r="H4571" i="8"/>
  <c r="G4571" i="8"/>
  <c r="H4571" i="8" s="1" a="1"/>
  <c r="J4570" i="8"/>
  <c r="K4570" i="8" s="1" a="1"/>
  <c r="K4570" i="8" s="1"/>
  <c r="G4570" i="8"/>
  <c r="H4570" i="8" s="1" a="1"/>
  <c r="H4570" i="8" s="1"/>
  <c r="K4569" i="8" a="1"/>
  <c r="K4569" i="8"/>
  <c r="J4569" i="8"/>
  <c r="G4569" i="8"/>
  <c r="H4569" i="8" s="1" a="1"/>
  <c r="H4569" i="8" s="1"/>
  <c r="K4568" i="8" a="1"/>
  <c r="K4568" i="8" s="1"/>
  <c r="J4568" i="8"/>
  <c r="H4568" i="8" a="1"/>
  <c r="H4568" i="8" s="1"/>
  <c r="G4568" i="8"/>
  <c r="K4567" i="8" a="1"/>
  <c r="K4567" i="8" s="1"/>
  <c r="J4567" i="8"/>
  <c r="H4567" i="8" a="1"/>
  <c r="H4567" i="8" s="1"/>
  <c r="G4567" i="8"/>
  <c r="K4566" i="8" a="1"/>
  <c r="K4566" i="8"/>
  <c r="J4566" i="8"/>
  <c r="G4566" i="8"/>
  <c r="H4566" i="8" s="1" a="1"/>
  <c r="H4566" i="8" s="1"/>
  <c r="K4565" i="8"/>
  <c r="J4565" i="8"/>
  <c r="K4565" i="8" s="1" a="1"/>
  <c r="H4565" i="8" a="1"/>
  <c r="H4565" i="8"/>
  <c r="G4565" i="8"/>
  <c r="J4564" i="8"/>
  <c r="K4564" i="8" s="1" a="1"/>
  <c r="K4564" i="8" s="1"/>
  <c r="G4564" i="8"/>
  <c r="H4564" i="8" s="1" a="1"/>
  <c r="H4564" i="8" s="1"/>
  <c r="J4563" i="8"/>
  <c r="K4563" i="8" s="1" a="1"/>
  <c r="K4563" i="8" s="1"/>
  <c r="H4563" i="8" a="1"/>
  <c r="H4563" i="8" s="1"/>
  <c r="G4563" i="8"/>
  <c r="J4562" i="8"/>
  <c r="K4562" i="8" s="1" a="1"/>
  <c r="K4562" i="8" s="1"/>
  <c r="H4562" i="8" a="1"/>
  <c r="H4562" i="8" s="1"/>
  <c r="G4562" i="8"/>
  <c r="K4561" i="8" a="1"/>
  <c r="K4561" i="8"/>
  <c r="J4561" i="8"/>
  <c r="G4561" i="8"/>
  <c r="H4561" i="8" s="1" a="1"/>
  <c r="H4561" i="8" s="1"/>
  <c r="K4560" i="8" a="1"/>
  <c r="K4560" i="8" s="1"/>
  <c r="J4560" i="8"/>
  <c r="H4560" i="8" a="1"/>
  <c r="H4560" i="8" s="1"/>
  <c r="G4560" i="8"/>
  <c r="J4559" i="8"/>
  <c r="K4559" i="8" s="1" a="1"/>
  <c r="K4559" i="8" s="1"/>
  <c r="H4559" i="8"/>
  <c r="G4559" i="8"/>
  <c r="H4559" i="8" s="1" a="1"/>
  <c r="K4558" i="8" a="1"/>
  <c r="K4558" i="8"/>
  <c r="J4558" i="8"/>
  <c r="G4558" i="8"/>
  <c r="H4558" i="8" s="1" a="1"/>
  <c r="H4558" i="8" s="1"/>
  <c r="K4557" i="8" a="1"/>
  <c r="K4557" i="8" s="1"/>
  <c r="J4557" i="8"/>
  <c r="G4557" i="8"/>
  <c r="H4557" i="8" s="1" a="1"/>
  <c r="H4557" i="8" s="1"/>
  <c r="J4556" i="8"/>
  <c r="K4556" i="8" s="1" a="1"/>
  <c r="K4556" i="8" s="1"/>
  <c r="H4556" i="8" a="1"/>
  <c r="H4556" i="8" s="1"/>
  <c r="G4556" i="8"/>
  <c r="K4555" i="8" a="1"/>
  <c r="K4555" i="8" s="1"/>
  <c r="J4555" i="8"/>
  <c r="H4555" i="8" a="1"/>
  <c r="H4555" i="8"/>
  <c r="G4555" i="8"/>
  <c r="K4554" i="8" a="1"/>
  <c r="K4554" i="8" s="1"/>
  <c r="J4554" i="8"/>
  <c r="H4554" i="8" a="1"/>
  <c r="H4554" i="8" s="1"/>
  <c r="G4554" i="8"/>
  <c r="J4553" i="8"/>
  <c r="K4553" i="8" s="1" a="1"/>
  <c r="K4553" i="8" s="1"/>
  <c r="G4553" i="8"/>
  <c r="H4553" i="8" s="1" a="1"/>
  <c r="H4553" i="8" s="1"/>
  <c r="J4552" i="8"/>
  <c r="K4552" i="8" s="1" a="1"/>
  <c r="K4552" i="8" s="1"/>
  <c r="H4552" i="8" a="1"/>
  <c r="H4552" i="8" s="1"/>
  <c r="G4552" i="8"/>
  <c r="J4551" i="8"/>
  <c r="K4551" i="8" s="1" a="1"/>
  <c r="K4551" i="8" s="1"/>
  <c r="H4551" i="8" a="1"/>
  <c r="H4551" i="8" s="1"/>
  <c r="G4551" i="8"/>
  <c r="K4550" i="8" a="1"/>
  <c r="K4550" i="8" s="1"/>
  <c r="J4550" i="8"/>
  <c r="G4550" i="8"/>
  <c r="H4550" i="8" s="1" a="1"/>
  <c r="H4550" i="8" s="1"/>
  <c r="K4549" i="8" a="1"/>
  <c r="K4549" i="8" s="1"/>
  <c r="J4549" i="8"/>
  <c r="H4549" i="8" a="1"/>
  <c r="H4549" i="8"/>
  <c r="G4549" i="8"/>
  <c r="K4548" i="8" a="1"/>
  <c r="K4548" i="8"/>
  <c r="J4548" i="8"/>
  <c r="H4548" i="8" a="1"/>
  <c r="H4548" i="8" s="1"/>
  <c r="G4548" i="8"/>
  <c r="K4547" i="8" a="1"/>
  <c r="K4547" i="8"/>
  <c r="J4547" i="8"/>
  <c r="G4547" i="8"/>
  <c r="H4547" i="8" s="1" a="1"/>
  <c r="H4547" i="8" s="1"/>
  <c r="J4546" i="8"/>
  <c r="K4546" i="8" s="1" a="1"/>
  <c r="K4546" i="8" s="1"/>
  <c r="G4546" i="8"/>
  <c r="H4546" i="8" s="1" a="1"/>
  <c r="H4546" i="8" s="1"/>
  <c r="K4545" i="8" a="1"/>
  <c r="K4545" i="8" s="1"/>
  <c r="J4545" i="8"/>
  <c r="H4545" i="8" a="1"/>
  <c r="H4545" i="8" s="1"/>
  <c r="G4545" i="8"/>
  <c r="K4544" i="8" a="1"/>
  <c r="K4544" i="8" s="1"/>
  <c r="J4544" i="8"/>
  <c r="H4544" i="8" a="1"/>
  <c r="H4544" i="8" s="1"/>
  <c r="G4544" i="8"/>
  <c r="K4543" i="8" a="1"/>
  <c r="K4543" i="8"/>
  <c r="J4543" i="8"/>
  <c r="H4543" i="8" a="1"/>
  <c r="H4543" i="8" s="1"/>
  <c r="G4543" i="8"/>
  <c r="K4542" i="8" a="1"/>
  <c r="K4542" i="8" s="1"/>
  <c r="J4542" i="8"/>
  <c r="G4542" i="8"/>
  <c r="H4542" i="8" s="1" a="1"/>
  <c r="H4542" i="8" s="1"/>
  <c r="K4541" i="8"/>
  <c r="J4541" i="8"/>
  <c r="K4541" i="8" s="1" a="1"/>
  <c r="H4541" i="8" a="1"/>
  <c r="H4541" i="8"/>
  <c r="G4541" i="8"/>
  <c r="K4540" i="8"/>
  <c r="J4540" i="8"/>
  <c r="K4540" i="8" s="1" a="1"/>
  <c r="G4540" i="8"/>
  <c r="H4540" i="8" s="1" a="1"/>
  <c r="H4540" i="8" s="1"/>
  <c r="K4539" i="8" a="1"/>
  <c r="K4539" i="8" s="1"/>
  <c r="J4539" i="8"/>
  <c r="G4539" i="8"/>
  <c r="H4539" i="8" s="1" a="1"/>
  <c r="H4539" i="8" s="1"/>
  <c r="J4538" i="8"/>
  <c r="K4538" i="8" s="1" a="1"/>
  <c r="K4538" i="8" s="1"/>
  <c r="H4538" i="8" a="1"/>
  <c r="H4538" i="8" s="1"/>
  <c r="G4538" i="8"/>
  <c r="K4537" i="8" a="1"/>
  <c r="K4537" i="8"/>
  <c r="J4537" i="8"/>
  <c r="H4537" i="8" a="1"/>
  <c r="H4537" i="8" s="1"/>
  <c r="G4537" i="8"/>
  <c r="K4536" i="8" a="1"/>
  <c r="K4536" i="8"/>
  <c r="J4536" i="8"/>
  <c r="G4536" i="8"/>
  <c r="H4536" i="8" s="1" a="1"/>
  <c r="H4536" i="8" s="1"/>
  <c r="J4535" i="8"/>
  <c r="K4535" i="8" s="1" a="1"/>
  <c r="K4535" i="8" s="1"/>
  <c r="H4535" i="8"/>
  <c r="G4535" i="8"/>
  <c r="H4535" i="8" s="1" a="1"/>
  <c r="K4534" i="8" a="1"/>
  <c r="K4534" i="8"/>
  <c r="J4534" i="8"/>
  <c r="G4534" i="8"/>
  <c r="H4534" i="8" s="1" a="1"/>
  <c r="H4534" i="8" s="1"/>
  <c r="K4533" i="8" a="1"/>
  <c r="K4533" i="8" s="1"/>
  <c r="J4533" i="8"/>
  <c r="G4533" i="8"/>
  <c r="H4533" i="8" s="1" a="1"/>
  <c r="H4533" i="8" s="1"/>
  <c r="K4532" i="8" a="1"/>
  <c r="K4532" i="8" s="1"/>
  <c r="J4532" i="8"/>
  <c r="H4532" i="8" a="1"/>
  <c r="H4532" i="8" s="1"/>
  <c r="G4532" i="8"/>
  <c r="K4531" i="8" a="1"/>
  <c r="K4531" i="8" s="1"/>
  <c r="J4531" i="8"/>
  <c r="H4531" i="8" a="1"/>
  <c r="H4531" i="8"/>
  <c r="G4531" i="8"/>
  <c r="K4530" i="8" a="1"/>
  <c r="K4530" i="8"/>
  <c r="J4530" i="8"/>
  <c r="H4530" i="8" a="1"/>
  <c r="H4530" i="8" s="1"/>
  <c r="G4530" i="8"/>
  <c r="J4529" i="8"/>
  <c r="K4529" i="8" s="1" a="1"/>
  <c r="K4529" i="8" s="1"/>
  <c r="G4529" i="8"/>
  <c r="H4529" i="8" s="1" a="1"/>
  <c r="H4529" i="8" s="1"/>
  <c r="J4528" i="8"/>
  <c r="K4528" i="8" s="1" a="1"/>
  <c r="K4528" i="8" s="1"/>
  <c r="H4528" i="8" a="1"/>
  <c r="H4528" i="8" s="1"/>
  <c r="G4528" i="8"/>
  <c r="J4527" i="8"/>
  <c r="K4527" i="8" s="1" a="1"/>
  <c r="K4527" i="8" s="1"/>
  <c r="H4527" i="8" a="1"/>
  <c r="H4527" i="8" s="1"/>
  <c r="G4527" i="8"/>
  <c r="J4526" i="8"/>
  <c r="K4526" i="8" s="1" a="1"/>
  <c r="K4526" i="8" s="1"/>
  <c r="H4526" i="8" a="1"/>
  <c r="H4526" i="8" s="1"/>
  <c r="G4526" i="8"/>
  <c r="K4525" i="8" a="1"/>
  <c r="K4525" i="8"/>
  <c r="J4525" i="8"/>
  <c r="H4525" i="8" a="1"/>
  <c r="H4525" i="8"/>
  <c r="G4525" i="8"/>
  <c r="K4524" i="8" a="1"/>
  <c r="K4524" i="8"/>
  <c r="J4524" i="8"/>
  <c r="G4524" i="8"/>
  <c r="H4524" i="8" s="1" a="1"/>
  <c r="H4524" i="8" s="1"/>
  <c r="J4523" i="8"/>
  <c r="K4523" i="8" s="1" a="1"/>
  <c r="K4523" i="8" s="1"/>
  <c r="H4523" i="8"/>
  <c r="G4523" i="8"/>
  <c r="H4523" i="8" s="1" a="1"/>
  <c r="J4522" i="8"/>
  <c r="K4522" i="8" s="1" a="1"/>
  <c r="K4522" i="8" s="1"/>
  <c r="G4522" i="8"/>
  <c r="H4522" i="8" s="1" a="1"/>
  <c r="H4522" i="8" s="1"/>
  <c r="K4521" i="8" a="1"/>
  <c r="K4521" i="8"/>
  <c r="J4521" i="8"/>
  <c r="G4521" i="8"/>
  <c r="H4521" i="8" s="1" a="1"/>
  <c r="H4521" i="8" s="1"/>
  <c r="K4520" i="8" a="1"/>
  <c r="K4520" i="8" s="1"/>
  <c r="J4520" i="8"/>
  <c r="H4520" i="8" a="1"/>
  <c r="H4520" i="8" s="1"/>
  <c r="G4520" i="8"/>
  <c r="J4519" i="8"/>
  <c r="K4519" i="8" s="1" a="1"/>
  <c r="K4519" i="8" s="1"/>
  <c r="H4519" i="8" a="1"/>
  <c r="H4519" i="8"/>
  <c r="G4519" i="8"/>
  <c r="K4518" i="8" a="1"/>
  <c r="K4518" i="8"/>
  <c r="J4518" i="8"/>
  <c r="G4518" i="8"/>
  <c r="H4518" i="8" s="1" a="1"/>
  <c r="H4518" i="8" s="1"/>
  <c r="J4517" i="8"/>
  <c r="K4517" i="8" s="1" a="1"/>
  <c r="K4517" i="8" s="1"/>
  <c r="G4517" i="8"/>
  <c r="H4517" i="8" s="1" a="1"/>
  <c r="H4517" i="8" s="1"/>
  <c r="J4516" i="8"/>
  <c r="K4516" i="8" s="1" a="1"/>
  <c r="K4516" i="8" s="1"/>
  <c r="G4516" i="8"/>
  <c r="H4516" i="8" s="1" a="1"/>
  <c r="H4516" i="8" s="1"/>
  <c r="J4515" i="8"/>
  <c r="K4515" i="8" s="1" a="1"/>
  <c r="K4515" i="8" s="1"/>
  <c r="G4515" i="8"/>
  <c r="H4515" i="8" s="1" a="1"/>
  <c r="H4515" i="8" s="1"/>
  <c r="K4514" i="8" a="1"/>
  <c r="K4514" i="8" s="1"/>
  <c r="J4514" i="8"/>
  <c r="H4514" i="8" a="1"/>
  <c r="H4514" i="8" s="1"/>
  <c r="G4514" i="8"/>
  <c r="K4513" i="8" a="1"/>
  <c r="K4513" i="8"/>
  <c r="J4513" i="8"/>
  <c r="H4513" i="8" a="1"/>
  <c r="H4513" i="8"/>
  <c r="G4513" i="8"/>
  <c r="K4512" i="8" a="1"/>
  <c r="K4512" i="8"/>
  <c r="J4512" i="8"/>
  <c r="G4512" i="8"/>
  <c r="H4512" i="8" s="1" a="1"/>
  <c r="H4512" i="8" s="1"/>
  <c r="J4511" i="8"/>
  <c r="K4511" i="8" s="1" a="1"/>
  <c r="K4511" i="8" s="1"/>
  <c r="G4511" i="8"/>
  <c r="H4511" i="8" s="1" a="1"/>
  <c r="H4511" i="8" s="1"/>
  <c r="J4510" i="8"/>
  <c r="K4510" i="8" s="1" a="1"/>
  <c r="K4510" i="8" s="1"/>
  <c r="G4510" i="8"/>
  <c r="H4510" i="8" s="1" a="1"/>
  <c r="H4510" i="8" s="1"/>
  <c r="K4509" i="8" a="1"/>
  <c r="K4509" i="8" s="1"/>
  <c r="J4509" i="8"/>
  <c r="H4509" i="8" a="1"/>
  <c r="H4509" i="8" s="1"/>
  <c r="G4509" i="8"/>
  <c r="K4508" i="8" a="1"/>
  <c r="K4508" i="8"/>
  <c r="J4508" i="8"/>
  <c r="H4508" i="8" a="1"/>
  <c r="H4508" i="8" s="1"/>
  <c r="G4508" i="8"/>
  <c r="K4507" i="8" a="1"/>
  <c r="K4507" i="8"/>
  <c r="J4507" i="8"/>
  <c r="H4507" i="8" a="1"/>
  <c r="H4507" i="8"/>
  <c r="G4507" i="8"/>
  <c r="J4506" i="8"/>
  <c r="K4506" i="8" s="1" a="1"/>
  <c r="K4506" i="8" s="1"/>
  <c r="G4506" i="8"/>
  <c r="H4506" i="8" s="1" a="1"/>
  <c r="H4506" i="8" s="1"/>
  <c r="J4505" i="8"/>
  <c r="K4505" i="8" s="1" a="1"/>
  <c r="K4505" i="8" s="1"/>
  <c r="H4505" i="8"/>
  <c r="G4505" i="8"/>
  <c r="H4505" i="8" s="1" a="1"/>
  <c r="J4504" i="8"/>
  <c r="K4504" i="8" s="1" a="1"/>
  <c r="K4504" i="8" s="1"/>
  <c r="G4504" i="8"/>
  <c r="H4504" i="8" s="1" a="1"/>
  <c r="H4504" i="8" s="1"/>
  <c r="J4503" i="8"/>
  <c r="K4503" i="8" s="1" a="1"/>
  <c r="K4503" i="8" s="1"/>
  <c r="G4503" i="8"/>
  <c r="H4503" i="8" s="1" a="1"/>
  <c r="H4503" i="8" s="1"/>
  <c r="J4502" i="8"/>
  <c r="K4502" i="8" s="1" a="1"/>
  <c r="K4502" i="8" s="1"/>
  <c r="H4502" i="8" a="1"/>
  <c r="H4502" i="8" s="1"/>
  <c r="G4502" i="8"/>
  <c r="K4501" i="8" a="1"/>
  <c r="K4501" i="8"/>
  <c r="J4501" i="8"/>
  <c r="H4501" i="8" a="1"/>
  <c r="H4501" i="8"/>
  <c r="G4501" i="8"/>
  <c r="K4500" i="8" a="1"/>
  <c r="K4500" i="8"/>
  <c r="J4500" i="8"/>
  <c r="G4500" i="8"/>
  <c r="H4500" i="8" s="1" a="1"/>
  <c r="H4500" i="8" s="1"/>
  <c r="J4499" i="8"/>
  <c r="K4499" i="8" s="1" a="1"/>
  <c r="K4499" i="8" s="1"/>
  <c r="G4499" i="8"/>
  <c r="H4499" i="8" s="1" a="1"/>
  <c r="H4499" i="8" s="1"/>
  <c r="J4498" i="8"/>
  <c r="K4498" i="8" s="1" a="1"/>
  <c r="K4498" i="8" s="1"/>
  <c r="G4498" i="8"/>
  <c r="H4498" i="8" s="1" a="1"/>
  <c r="H4498" i="8" s="1"/>
  <c r="K4497" i="8" a="1"/>
  <c r="K4497" i="8" s="1"/>
  <c r="J4497" i="8"/>
  <c r="H4497" i="8" a="1"/>
  <c r="H4497" i="8" s="1"/>
  <c r="G4497" i="8"/>
  <c r="J4496" i="8"/>
  <c r="K4496" i="8" s="1" a="1"/>
  <c r="K4496" i="8" s="1"/>
  <c r="H4496" i="8" a="1"/>
  <c r="H4496" i="8" s="1"/>
  <c r="G4496" i="8"/>
  <c r="K4495" i="8" a="1"/>
  <c r="K4495" i="8"/>
  <c r="J4495" i="8"/>
  <c r="H4495" i="8" a="1"/>
  <c r="H4495" i="8" s="1"/>
  <c r="G4495" i="8"/>
  <c r="K4494" i="8" a="1"/>
  <c r="K4494" i="8" s="1"/>
  <c r="J4494" i="8"/>
  <c r="G4494" i="8"/>
  <c r="H4494" i="8" s="1" a="1"/>
  <c r="H4494" i="8" s="1"/>
  <c r="J4493" i="8"/>
  <c r="K4493" i="8" s="1" a="1"/>
  <c r="K4493" i="8" s="1"/>
  <c r="H4493" i="8" a="1"/>
  <c r="H4493" i="8" s="1"/>
  <c r="G4493" i="8"/>
  <c r="J4492" i="8"/>
  <c r="K4492" i="8" s="1" a="1"/>
  <c r="K4492" i="8" s="1"/>
  <c r="G4492" i="8"/>
  <c r="H4492" i="8" s="1" a="1"/>
  <c r="H4492" i="8" s="1"/>
  <c r="K4491" i="8" a="1"/>
  <c r="K4491" i="8" s="1"/>
  <c r="J4491" i="8"/>
  <c r="G4491" i="8"/>
  <c r="H4491" i="8" s="1" a="1"/>
  <c r="H4491" i="8" s="1"/>
  <c r="J4490" i="8"/>
  <c r="K4490" i="8" s="1" a="1"/>
  <c r="K4490" i="8" s="1"/>
  <c r="H4490" i="8" a="1"/>
  <c r="H4490" i="8" s="1"/>
  <c r="G4490" i="8"/>
  <c r="K4489" i="8" a="1"/>
  <c r="K4489" i="8"/>
  <c r="J4489" i="8"/>
  <c r="G4489" i="8"/>
  <c r="H4489" i="8" s="1" a="1"/>
  <c r="H4489" i="8" s="1"/>
  <c r="K4488" i="8" a="1"/>
  <c r="K4488" i="8"/>
  <c r="J4488" i="8"/>
  <c r="H4488" i="8" a="1"/>
  <c r="H4488" i="8" s="1"/>
  <c r="G4488" i="8"/>
  <c r="K4487" i="8"/>
  <c r="J4487" i="8"/>
  <c r="K4487" i="8" s="1" a="1"/>
  <c r="G4487" i="8"/>
  <c r="H4487" i="8" s="1" a="1"/>
  <c r="H4487" i="8" s="1"/>
  <c r="J4486" i="8"/>
  <c r="K4486" i="8" s="1" a="1"/>
  <c r="K4486" i="8" s="1"/>
  <c r="G4486" i="8"/>
  <c r="H4486" i="8" s="1" a="1"/>
  <c r="H4486" i="8" s="1"/>
  <c r="J4485" i="8"/>
  <c r="K4485" i="8" s="1" a="1"/>
  <c r="K4485" i="8" s="1"/>
  <c r="G4485" i="8"/>
  <c r="H4485" i="8" s="1" a="1"/>
  <c r="H4485" i="8" s="1"/>
  <c r="J4484" i="8"/>
  <c r="K4484" i="8" s="1" a="1"/>
  <c r="K4484" i="8" s="1"/>
  <c r="H4484" i="8"/>
  <c r="G4484" i="8"/>
  <c r="H4484" i="8" s="1" a="1"/>
  <c r="J4483" i="8"/>
  <c r="K4483" i="8" s="1" a="1"/>
  <c r="K4483" i="8" s="1"/>
  <c r="G4483" i="8"/>
  <c r="H4483" i="8" s="1" a="1"/>
  <c r="H4483" i="8" s="1"/>
  <c r="K4482" i="8" a="1"/>
  <c r="K4482" i="8" s="1"/>
  <c r="J4482" i="8"/>
  <c r="G4482" i="8"/>
  <c r="H4482" i="8" s="1" a="1"/>
  <c r="H4482" i="8" s="1"/>
  <c r="K4481" i="8"/>
  <c r="J4481" i="8"/>
  <c r="K4481" i="8" s="1" a="1"/>
  <c r="G4481" i="8"/>
  <c r="H4481" i="8" s="1" a="1"/>
  <c r="H4481" i="8" s="1"/>
  <c r="J4480" i="8"/>
  <c r="K4480" i="8" s="1" a="1"/>
  <c r="K4480" i="8" s="1"/>
  <c r="H4480" i="8"/>
  <c r="G4480" i="8"/>
  <c r="H4480" i="8" s="1" a="1"/>
  <c r="K4479" i="8"/>
  <c r="J4479" i="8"/>
  <c r="K4479" i="8" s="1" a="1"/>
  <c r="G4479" i="8"/>
  <c r="H4479" i="8" s="1" a="1"/>
  <c r="H4479" i="8" s="1"/>
  <c r="J4478" i="8"/>
  <c r="K4478" i="8" s="1" a="1"/>
  <c r="K4478" i="8" s="1"/>
  <c r="H4478" i="8"/>
  <c r="G4478" i="8"/>
  <c r="H4478" i="8" s="1" a="1"/>
  <c r="J4477" i="8"/>
  <c r="K4477" i="8" s="1" a="1"/>
  <c r="K4477" i="8" s="1"/>
  <c r="G4477" i="8"/>
  <c r="H4477" i="8" s="1" a="1"/>
  <c r="H4477" i="8" s="1"/>
  <c r="J4476" i="8"/>
  <c r="K4476" i="8" s="1" a="1"/>
  <c r="K4476" i="8" s="1"/>
  <c r="H4476" i="8"/>
  <c r="G4476" i="8"/>
  <c r="H4476" i="8" s="1" a="1"/>
  <c r="J4475" i="8"/>
  <c r="K4475" i="8" s="1" a="1"/>
  <c r="K4475" i="8" s="1"/>
  <c r="G4475" i="8"/>
  <c r="H4475" i="8" s="1" a="1"/>
  <c r="H4475" i="8" s="1"/>
  <c r="K4474" i="8" a="1"/>
  <c r="K4474" i="8" s="1"/>
  <c r="J4474" i="8"/>
  <c r="G4474" i="8"/>
  <c r="H4474" i="8" s="1" a="1"/>
  <c r="H4474" i="8" s="1"/>
  <c r="K4473" i="8"/>
  <c r="J4473" i="8"/>
  <c r="K4473" i="8" s="1" a="1"/>
  <c r="G4473" i="8"/>
  <c r="H4473" i="8" s="1" a="1"/>
  <c r="H4473" i="8" s="1"/>
  <c r="J4472" i="8"/>
  <c r="K4472" i="8" s="1" a="1"/>
  <c r="K4472" i="8" s="1"/>
  <c r="H4472" i="8"/>
  <c r="G4472" i="8"/>
  <c r="H4472" i="8" s="1" a="1"/>
  <c r="K4471" i="8"/>
  <c r="J4471" i="8"/>
  <c r="K4471" i="8" s="1" a="1"/>
  <c r="G4471" i="8"/>
  <c r="H4471" i="8" s="1" a="1"/>
  <c r="H4471" i="8" s="1"/>
  <c r="J4470" i="8"/>
  <c r="K4470" i="8" s="1" a="1"/>
  <c r="K4470" i="8" s="1"/>
  <c r="H4470" i="8"/>
  <c r="G4470" i="8"/>
  <c r="H4470" i="8" s="1" a="1"/>
  <c r="J4469" i="8"/>
  <c r="K4469" i="8" s="1" a="1"/>
  <c r="K4469" i="8" s="1"/>
  <c r="G4469" i="8"/>
  <c r="H4469" i="8" s="1" a="1"/>
  <c r="H4469" i="8" s="1"/>
  <c r="J4468" i="8"/>
  <c r="K4468" i="8" s="1" a="1"/>
  <c r="K4468" i="8" s="1"/>
  <c r="H4468" i="8"/>
  <c r="G4468" i="8"/>
  <c r="H4468" i="8" s="1" a="1"/>
  <c r="J4467" i="8"/>
  <c r="K4467" i="8" s="1" a="1"/>
  <c r="K4467" i="8" s="1"/>
  <c r="G4467" i="8"/>
  <c r="H4467" i="8" s="1" a="1"/>
  <c r="H4467" i="8" s="1"/>
  <c r="K4466" i="8" a="1"/>
  <c r="K4466" i="8" s="1"/>
  <c r="J4466" i="8"/>
  <c r="G4466" i="8"/>
  <c r="H4466" i="8" s="1" a="1"/>
  <c r="H4466" i="8" s="1"/>
  <c r="K4465" i="8"/>
  <c r="J4465" i="8"/>
  <c r="K4465" i="8" s="1" a="1"/>
  <c r="G4465" i="8"/>
  <c r="H4465" i="8" s="1" a="1"/>
  <c r="H4465" i="8" s="1"/>
  <c r="J4464" i="8"/>
  <c r="K4464" i="8" s="1" a="1"/>
  <c r="K4464" i="8" s="1"/>
  <c r="H4464" i="8"/>
  <c r="G4464" i="8"/>
  <c r="H4464" i="8" s="1" a="1"/>
  <c r="K4463" i="8"/>
  <c r="J4463" i="8"/>
  <c r="K4463" i="8" s="1" a="1"/>
  <c r="G4463" i="8"/>
  <c r="H4463" i="8" s="1" a="1"/>
  <c r="H4463" i="8" s="1"/>
  <c r="J4462" i="8"/>
  <c r="K4462" i="8" s="1" a="1"/>
  <c r="K4462" i="8" s="1"/>
  <c r="H4462" i="8"/>
  <c r="G4462" i="8"/>
  <c r="H4462" i="8" s="1" a="1"/>
  <c r="J4461" i="8"/>
  <c r="K4461" i="8" s="1" a="1"/>
  <c r="K4461" i="8" s="1"/>
  <c r="G4461" i="8"/>
  <c r="H4461" i="8" s="1" a="1"/>
  <c r="H4461" i="8" s="1"/>
  <c r="J4460" i="8"/>
  <c r="K4460" i="8" s="1" a="1"/>
  <c r="K4460" i="8" s="1"/>
  <c r="H4460" i="8"/>
  <c r="G4460" i="8"/>
  <c r="H4460" i="8" s="1" a="1"/>
  <c r="J4459" i="8"/>
  <c r="K4459" i="8" s="1" a="1"/>
  <c r="K4459" i="8" s="1"/>
  <c r="G4459" i="8"/>
  <c r="H4459" i="8" s="1" a="1"/>
  <c r="H4459" i="8" s="1"/>
  <c r="K4458" i="8" a="1"/>
  <c r="K4458" i="8" s="1"/>
  <c r="J4458" i="8"/>
  <c r="G4458" i="8"/>
  <c r="H4458" i="8" s="1" a="1"/>
  <c r="H4458" i="8" s="1"/>
  <c r="K4457" i="8"/>
  <c r="J4457" i="8"/>
  <c r="K4457" i="8" s="1" a="1"/>
  <c r="G4457" i="8"/>
  <c r="H4457" i="8" s="1" a="1"/>
  <c r="H4457" i="8" s="1"/>
  <c r="J4456" i="8"/>
  <c r="K4456" i="8" s="1" a="1"/>
  <c r="K4456" i="8" s="1"/>
  <c r="H4456" i="8"/>
  <c r="G4456" i="8"/>
  <c r="H4456" i="8" s="1" a="1"/>
  <c r="K4455" i="8"/>
  <c r="J4455" i="8"/>
  <c r="K4455" i="8" s="1" a="1"/>
  <c r="G4455" i="8"/>
  <c r="H4455" i="8" s="1" a="1"/>
  <c r="H4455" i="8" s="1"/>
  <c r="J4454" i="8"/>
  <c r="K4454" i="8" s="1" a="1"/>
  <c r="K4454" i="8" s="1"/>
  <c r="H4454" i="8"/>
  <c r="G4454" i="8"/>
  <c r="H4454" i="8" s="1" a="1"/>
  <c r="J4453" i="8"/>
  <c r="K4453" i="8" s="1" a="1"/>
  <c r="K4453" i="8" s="1"/>
  <c r="G4453" i="8"/>
  <c r="H4453" i="8" s="1" a="1"/>
  <c r="H4453" i="8" s="1"/>
  <c r="J4452" i="8"/>
  <c r="K4452" i="8" s="1" a="1"/>
  <c r="K4452" i="8" s="1"/>
  <c r="H4452" i="8"/>
  <c r="G4452" i="8"/>
  <c r="H4452" i="8" s="1" a="1"/>
  <c r="J4451" i="8"/>
  <c r="K4451" i="8" s="1" a="1"/>
  <c r="K4451" i="8" s="1"/>
  <c r="G4451" i="8"/>
  <c r="H4451" i="8" s="1" a="1"/>
  <c r="H4451" i="8" s="1"/>
  <c r="K4450" i="8" a="1"/>
  <c r="K4450" i="8" s="1"/>
  <c r="J4450" i="8"/>
  <c r="G4450" i="8"/>
  <c r="H4450" i="8" s="1" a="1"/>
  <c r="H4450" i="8" s="1"/>
  <c r="K4449" i="8"/>
  <c r="J4449" i="8"/>
  <c r="K4449" i="8" s="1" a="1"/>
  <c r="G4449" i="8"/>
  <c r="H4449" i="8" s="1" a="1"/>
  <c r="H4449" i="8" s="1"/>
  <c r="J4448" i="8"/>
  <c r="K4448" i="8" s="1" a="1"/>
  <c r="K4448" i="8" s="1"/>
  <c r="H4448" i="8"/>
  <c r="G4448" i="8"/>
  <c r="H4448" i="8" s="1" a="1"/>
  <c r="K4447" i="8"/>
  <c r="J4447" i="8"/>
  <c r="K4447" i="8" s="1" a="1"/>
  <c r="G4447" i="8"/>
  <c r="H4447" i="8" s="1" a="1"/>
  <c r="H4447" i="8" s="1"/>
  <c r="J4446" i="8"/>
  <c r="K4446" i="8" s="1" a="1"/>
  <c r="K4446" i="8" s="1"/>
  <c r="H4446" i="8"/>
  <c r="G4446" i="8"/>
  <c r="H4446" i="8" s="1" a="1"/>
  <c r="J4445" i="8"/>
  <c r="K4445" i="8" s="1" a="1"/>
  <c r="K4445" i="8" s="1"/>
  <c r="G4445" i="8"/>
  <c r="H4445" i="8" s="1" a="1"/>
  <c r="H4445" i="8" s="1"/>
  <c r="J4444" i="8"/>
  <c r="K4444" i="8" s="1" a="1"/>
  <c r="K4444" i="8" s="1"/>
  <c r="H4444" i="8"/>
  <c r="G4444" i="8"/>
  <c r="H4444" i="8" s="1" a="1"/>
  <c r="J4443" i="8"/>
  <c r="K4443" i="8" s="1" a="1"/>
  <c r="K4443" i="8" s="1"/>
  <c r="G4443" i="8"/>
  <c r="H4443" i="8" s="1" a="1"/>
  <c r="H4443" i="8" s="1"/>
  <c r="K4442" i="8" a="1"/>
  <c r="K4442" i="8" s="1"/>
  <c r="J4442" i="8"/>
  <c r="G4442" i="8"/>
  <c r="H4442" i="8" s="1" a="1"/>
  <c r="H4442" i="8" s="1"/>
  <c r="K4441" i="8"/>
  <c r="J4441" i="8"/>
  <c r="K4441" i="8" s="1" a="1"/>
  <c r="G4441" i="8"/>
  <c r="H4441" i="8" s="1" a="1"/>
  <c r="H4441" i="8" s="1"/>
  <c r="J4440" i="8"/>
  <c r="K4440" i="8" s="1" a="1"/>
  <c r="K4440" i="8" s="1"/>
  <c r="H4440" i="8"/>
  <c r="G4440" i="8"/>
  <c r="H4440" i="8" s="1" a="1"/>
  <c r="K4439" i="8"/>
  <c r="J4439" i="8"/>
  <c r="K4439" i="8" s="1" a="1"/>
  <c r="G4439" i="8"/>
  <c r="H4439" i="8" s="1" a="1"/>
  <c r="H4439" i="8" s="1"/>
  <c r="J4438" i="8"/>
  <c r="K4438" i="8" s="1" a="1"/>
  <c r="K4438" i="8" s="1"/>
  <c r="H4438" i="8"/>
  <c r="G4438" i="8"/>
  <c r="H4438" i="8" s="1" a="1"/>
  <c r="J4437" i="8"/>
  <c r="K4437" i="8" s="1" a="1"/>
  <c r="K4437" i="8" s="1"/>
  <c r="G4437" i="8"/>
  <c r="H4437" i="8" s="1" a="1"/>
  <c r="H4437" i="8" s="1"/>
  <c r="J4436" i="8"/>
  <c r="K4436" i="8" s="1" a="1"/>
  <c r="K4436" i="8" s="1"/>
  <c r="H4436" i="8"/>
  <c r="G4436" i="8"/>
  <c r="H4436" i="8" s="1" a="1"/>
  <c r="J4435" i="8"/>
  <c r="K4435" i="8" s="1" a="1"/>
  <c r="K4435" i="8" s="1"/>
  <c r="G4435" i="8"/>
  <c r="H4435" i="8" s="1" a="1"/>
  <c r="H4435" i="8" s="1"/>
  <c r="K4434" i="8" a="1"/>
  <c r="K4434" i="8" s="1"/>
  <c r="J4434" i="8"/>
  <c r="G4434" i="8"/>
  <c r="H4434" i="8" s="1" a="1"/>
  <c r="H4434" i="8" s="1"/>
  <c r="K4433" i="8"/>
  <c r="J4433" i="8"/>
  <c r="K4433" i="8" s="1" a="1"/>
  <c r="G4433" i="8"/>
  <c r="H4433" i="8" s="1" a="1"/>
  <c r="H4433" i="8" s="1"/>
  <c r="J4432" i="8"/>
  <c r="K4432" i="8" s="1" a="1"/>
  <c r="K4432" i="8" s="1"/>
  <c r="H4432" i="8"/>
  <c r="G4432" i="8"/>
  <c r="H4432" i="8" s="1" a="1"/>
  <c r="K4431" i="8"/>
  <c r="J4431" i="8"/>
  <c r="K4431" i="8" s="1" a="1"/>
  <c r="G4431" i="8"/>
  <c r="H4431" i="8" s="1" a="1"/>
  <c r="H4431" i="8" s="1"/>
  <c r="J4430" i="8"/>
  <c r="K4430" i="8" s="1" a="1"/>
  <c r="K4430" i="8" s="1"/>
  <c r="H4430" i="8"/>
  <c r="G4430" i="8"/>
  <c r="H4430" i="8" s="1" a="1"/>
  <c r="J4429" i="8"/>
  <c r="K4429" i="8" s="1" a="1"/>
  <c r="K4429" i="8" s="1"/>
  <c r="G4429" i="8"/>
  <c r="H4429" i="8" s="1" a="1"/>
  <c r="H4429" i="8" s="1"/>
  <c r="J4428" i="8"/>
  <c r="K4428" i="8" s="1" a="1"/>
  <c r="K4428" i="8" s="1"/>
  <c r="H4428" i="8"/>
  <c r="G4428" i="8"/>
  <c r="H4428" i="8" s="1" a="1"/>
  <c r="J4427" i="8"/>
  <c r="K4427" i="8" s="1" a="1"/>
  <c r="K4427" i="8" s="1"/>
  <c r="G4427" i="8"/>
  <c r="H4427" i="8" s="1" a="1"/>
  <c r="H4427" i="8" s="1"/>
  <c r="K4426" i="8" a="1"/>
  <c r="K4426" i="8" s="1"/>
  <c r="J4426" i="8"/>
  <c r="G4426" i="8"/>
  <c r="H4426" i="8" s="1" a="1"/>
  <c r="H4426" i="8" s="1"/>
  <c r="K4425" i="8"/>
  <c r="J4425" i="8"/>
  <c r="K4425" i="8" s="1" a="1"/>
  <c r="G4425" i="8"/>
  <c r="H4425" i="8" s="1" a="1"/>
  <c r="H4425" i="8" s="1"/>
  <c r="J4424" i="8"/>
  <c r="K4424" i="8" s="1" a="1"/>
  <c r="K4424" i="8" s="1"/>
  <c r="H4424" i="8"/>
  <c r="G4424" i="8"/>
  <c r="H4424" i="8" s="1" a="1"/>
  <c r="K4423" i="8"/>
  <c r="J4423" i="8"/>
  <c r="K4423" i="8" s="1" a="1"/>
  <c r="G4423" i="8"/>
  <c r="H4423" i="8" s="1" a="1"/>
  <c r="H4423" i="8" s="1"/>
  <c r="J4422" i="8"/>
  <c r="K4422" i="8" s="1" a="1"/>
  <c r="K4422" i="8" s="1"/>
  <c r="H4422" i="8"/>
  <c r="G4422" i="8"/>
  <c r="H4422" i="8" s="1" a="1"/>
  <c r="K4421" i="8"/>
  <c r="J4421" i="8"/>
  <c r="K4421" i="8" s="1" a="1"/>
  <c r="G4421" i="8"/>
  <c r="H4421" i="8" s="1" a="1"/>
  <c r="H4421" i="8" s="1"/>
  <c r="J4420" i="8"/>
  <c r="K4420" i="8" s="1" a="1"/>
  <c r="K4420" i="8" s="1"/>
  <c r="H4420" i="8"/>
  <c r="G4420" i="8"/>
  <c r="H4420" i="8" s="1" a="1"/>
  <c r="J4419" i="8"/>
  <c r="K4419" i="8" s="1" a="1"/>
  <c r="K4419" i="8" s="1"/>
  <c r="G4419" i="8"/>
  <c r="H4419" i="8" s="1" a="1"/>
  <c r="H4419" i="8" s="1"/>
  <c r="K4418" i="8" a="1"/>
  <c r="K4418" i="8" s="1"/>
  <c r="J4418" i="8"/>
  <c r="G4418" i="8"/>
  <c r="H4418" i="8" s="1" a="1"/>
  <c r="H4418" i="8" s="1"/>
  <c r="K4417" i="8"/>
  <c r="J4417" i="8"/>
  <c r="K4417" i="8" s="1" a="1"/>
  <c r="G4417" i="8"/>
  <c r="H4417" i="8" s="1" a="1"/>
  <c r="H4417" i="8" s="1"/>
  <c r="J4416" i="8"/>
  <c r="K4416" i="8" s="1" a="1"/>
  <c r="K4416" i="8" s="1"/>
  <c r="H4416" i="8"/>
  <c r="G4416" i="8"/>
  <c r="H4416" i="8" s="1" a="1"/>
  <c r="K4415" i="8"/>
  <c r="J4415" i="8"/>
  <c r="K4415" i="8" s="1" a="1"/>
  <c r="G4415" i="8"/>
  <c r="H4415" i="8" s="1" a="1"/>
  <c r="H4415" i="8" s="1"/>
  <c r="J4414" i="8"/>
  <c r="K4414" i="8" s="1" a="1"/>
  <c r="K4414" i="8" s="1"/>
  <c r="H4414" i="8"/>
  <c r="G4414" i="8"/>
  <c r="H4414" i="8" s="1" a="1"/>
  <c r="K4413" i="8"/>
  <c r="J4413" i="8"/>
  <c r="K4413" i="8" s="1" a="1"/>
  <c r="G4413" i="8"/>
  <c r="H4413" i="8" s="1" a="1"/>
  <c r="H4413" i="8" s="1"/>
  <c r="J4412" i="8"/>
  <c r="K4412" i="8" s="1" a="1"/>
  <c r="K4412" i="8" s="1"/>
  <c r="H4412" i="8"/>
  <c r="G4412" i="8"/>
  <c r="H4412" i="8" s="1" a="1"/>
  <c r="J4411" i="8"/>
  <c r="K4411" i="8" s="1" a="1"/>
  <c r="K4411" i="8" s="1"/>
  <c r="G4411" i="8"/>
  <c r="H4411" i="8" s="1" a="1"/>
  <c r="H4411" i="8" s="1"/>
  <c r="J4410" i="8"/>
  <c r="K4410" i="8" s="1" a="1"/>
  <c r="K4410" i="8" s="1"/>
  <c r="G4410" i="8"/>
  <c r="H4410" i="8" s="1" a="1"/>
  <c r="H4410" i="8" s="1"/>
  <c r="K4409" i="8"/>
  <c r="J4409" i="8"/>
  <c r="K4409" i="8" s="1" a="1"/>
  <c r="G4409" i="8"/>
  <c r="H4409" i="8" s="1" a="1"/>
  <c r="H4409" i="8" s="1"/>
  <c r="J4408" i="8"/>
  <c r="K4408" i="8" s="1" a="1"/>
  <c r="K4408" i="8" s="1"/>
  <c r="H4408" i="8"/>
  <c r="G4408" i="8"/>
  <c r="H4408" i="8" s="1" a="1"/>
  <c r="K4407" i="8"/>
  <c r="J4407" i="8"/>
  <c r="K4407" i="8" s="1" a="1"/>
  <c r="G4407" i="8"/>
  <c r="H4407" i="8" s="1" a="1"/>
  <c r="H4407" i="8" s="1"/>
  <c r="J4406" i="8"/>
  <c r="K4406" i="8" s="1" a="1"/>
  <c r="K4406" i="8" s="1"/>
  <c r="H4406" i="8"/>
  <c r="G4406" i="8"/>
  <c r="H4406" i="8" s="1" a="1"/>
  <c r="K4405" i="8"/>
  <c r="J4405" i="8"/>
  <c r="K4405" i="8" s="1" a="1"/>
  <c r="G4405" i="8"/>
  <c r="H4405" i="8" s="1" a="1"/>
  <c r="H4405" i="8" s="1"/>
  <c r="J4404" i="8"/>
  <c r="K4404" i="8" s="1" a="1"/>
  <c r="K4404" i="8" s="1"/>
  <c r="H4404" i="8"/>
  <c r="G4404" i="8"/>
  <c r="H4404" i="8" s="1" a="1"/>
  <c r="J4403" i="8"/>
  <c r="K4403" i="8" s="1" a="1"/>
  <c r="K4403" i="8" s="1"/>
  <c r="G4403" i="8"/>
  <c r="H4403" i="8" s="1" a="1"/>
  <c r="H4403" i="8" s="1"/>
  <c r="K4402" i="8" a="1"/>
  <c r="K4402" i="8" s="1"/>
  <c r="J4402" i="8"/>
  <c r="G4402" i="8"/>
  <c r="H4402" i="8" s="1" a="1"/>
  <c r="H4402" i="8" s="1"/>
  <c r="K4401" i="8"/>
  <c r="J4401" i="8"/>
  <c r="K4401" i="8" s="1" a="1"/>
  <c r="G4401" i="8"/>
  <c r="H4401" i="8" s="1" a="1"/>
  <c r="H4401" i="8" s="1"/>
  <c r="J4400" i="8"/>
  <c r="K4400" i="8" s="1" a="1"/>
  <c r="K4400" i="8" s="1"/>
  <c r="H4400" i="8"/>
  <c r="G4400" i="8"/>
  <c r="H4400" i="8" s="1" a="1"/>
  <c r="K4399" i="8"/>
  <c r="J4399" i="8"/>
  <c r="K4399" i="8" s="1" a="1"/>
  <c r="G4399" i="8"/>
  <c r="H4399" i="8" s="1" a="1"/>
  <c r="H4399" i="8" s="1"/>
  <c r="J4398" i="8"/>
  <c r="K4398" i="8" s="1" a="1"/>
  <c r="K4398" i="8" s="1"/>
  <c r="H4398" i="8"/>
  <c r="G4398" i="8"/>
  <c r="H4398" i="8" s="1" a="1"/>
  <c r="J4397" i="8"/>
  <c r="K4397" i="8" s="1" a="1"/>
  <c r="K4397" i="8" s="1"/>
  <c r="G4397" i="8"/>
  <c r="H4397" i="8" s="1" a="1"/>
  <c r="H4397" i="8" s="1"/>
  <c r="J4396" i="8"/>
  <c r="K4396" i="8" s="1" a="1"/>
  <c r="K4396" i="8" s="1"/>
  <c r="H4396" i="8"/>
  <c r="G4396" i="8"/>
  <c r="H4396" i="8" s="1" a="1"/>
  <c r="J4395" i="8"/>
  <c r="K4395" i="8" s="1" a="1"/>
  <c r="K4395" i="8" s="1"/>
  <c r="G4395" i="8"/>
  <c r="H4395" i="8" s="1" a="1"/>
  <c r="H4395" i="8" s="1"/>
  <c r="K4394" i="8" a="1"/>
  <c r="K4394" i="8" s="1"/>
  <c r="J4394" i="8"/>
  <c r="G4394" i="8"/>
  <c r="H4394" i="8" s="1" a="1"/>
  <c r="H4394" i="8" s="1"/>
  <c r="K4393" i="8"/>
  <c r="J4393" i="8"/>
  <c r="K4393" i="8" s="1" a="1"/>
  <c r="G4393" i="8"/>
  <c r="H4393" i="8" s="1" a="1"/>
  <c r="H4393" i="8" s="1"/>
  <c r="J4392" i="8"/>
  <c r="K4392" i="8" s="1" a="1"/>
  <c r="K4392" i="8" s="1"/>
  <c r="H4392" i="8"/>
  <c r="G4392" i="8"/>
  <c r="H4392" i="8" s="1" a="1"/>
  <c r="K4391" i="8"/>
  <c r="J4391" i="8"/>
  <c r="K4391" i="8" s="1" a="1"/>
  <c r="G4391" i="8"/>
  <c r="H4391" i="8" s="1" a="1"/>
  <c r="H4391" i="8" s="1"/>
  <c r="J4390" i="8"/>
  <c r="K4390" i="8" s="1" a="1"/>
  <c r="K4390" i="8" s="1"/>
  <c r="H4390" i="8"/>
  <c r="G4390" i="8"/>
  <c r="H4390" i="8" s="1" a="1"/>
  <c r="K4389" i="8"/>
  <c r="J4389" i="8"/>
  <c r="K4389" i="8" s="1" a="1"/>
  <c r="G4389" i="8"/>
  <c r="H4389" i="8" s="1" a="1"/>
  <c r="H4389" i="8" s="1"/>
  <c r="J4388" i="8"/>
  <c r="K4388" i="8" s="1" a="1"/>
  <c r="K4388" i="8" s="1"/>
  <c r="H4388" i="8"/>
  <c r="G4388" i="8"/>
  <c r="H4388" i="8" s="1" a="1"/>
  <c r="J4387" i="8"/>
  <c r="K4387" i="8" s="1" a="1"/>
  <c r="K4387" i="8" s="1"/>
  <c r="G4387" i="8"/>
  <c r="H4387" i="8" s="1" a="1"/>
  <c r="H4387" i="8" s="1"/>
  <c r="J4386" i="8"/>
  <c r="K4386" i="8" s="1" a="1"/>
  <c r="K4386" i="8" s="1"/>
  <c r="G4386" i="8"/>
  <c r="H4386" i="8" s="1" a="1"/>
  <c r="H4386" i="8" s="1"/>
  <c r="K4385" i="8"/>
  <c r="J4385" i="8"/>
  <c r="K4385" i="8" s="1" a="1"/>
  <c r="G4385" i="8"/>
  <c r="H4385" i="8" s="1" a="1"/>
  <c r="H4385" i="8" s="1"/>
  <c r="J4384" i="8"/>
  <c r="K4384" i="8" s="1" a="1"/>
  <c r="K4384" i="8" s="1"/>
  <c r="H4384" i="8"/>
  <c r="G4384" i="8"/>
  <c r="H4384" i="8" s="1" a="1"/>
  <c r="K4383" i="8"/>
  <c r="J4383" i="8"/>
  <c r="K4383" i="8" s="1" a="1"/>
  <c r="G4383" i="8"/>
  <c r="H4383" i="8" s="1" a="1"/>
  <c r="H4383" i="8" s="1"/>
  <c r="J4382" i="8"/>
  <c r="K4382" i="8" s="1" a="1"/>
  <c r="K4382" i="8" s="1"/>
  <c r="H4382" i="8"/>
  <c r="G4382" i="8"/>
  <c r="H4382" i="8" s="1" a="1"/>
  <c r="J4381" i="8"/>
  <c r="K4381" i="8" s="1" a="1"/>
  <c r="K4381" i="8" s="1"/>
  <c r="G4381" i="8"/>
  <c r="H4381" i="8" s="1" a="1"/>
  <c r="H4381" i="8" s="1"/>
  <c r="J4380" i="8"/>
  <c r="K4380" i="8" s="1" a="1"/>
  <c r="K4380" i="8" s="1"/>
  <c r="H4380" i="8"/>
  <c r="G4380" i="8"/>
  <c r="H4380" i="8" s="1" a="1"/>
  <c r="K4379" i="8"/>
  <c r="J4379" i="8"/>
  <c r="K4379" i="8" s="1" a="1"/>
  <c r="G4379" i="8"/>
  <c r="H4379" i="8" s="1" a="1"/>
  <c r="H4379" i="8" s="1"/>
  <c r="J4378" i="8"/>
  <c r="K4378" i="8" s="1" a="1"/>
  <c r="K4378" i="8" s="1"/>
  <c r="G4378" i="8"/>
  <c r="H4378" i="8" s="1" a="1"/>
  <c r="H4378" i="8" s="1"/>
  <c r="K4377" i="8"/>
  <c r="J4377" i="8"/>
  <c r="K4377" i="8" s="1" a="1"/>
  <c r="G4377" i="8"/>
  <c r="H4377" i="8" s="1" a="1"/>
  <c r="H4377" i="8" s="1"/>
  <c r="J4376" i="8"/>
  <c r="K4376" i="8" s="1" a="1"/>
  <c r="K4376" i="8" s="1"/>
  <c r="H4376" i="8"/>
  <c r="G4376" i="8"/>
  <c r="H4376" i="8" s="1" a="1"/>
  <c r="K4375" i="8"/>
  <c r="J4375" i="8"/>
  <c r="K4375" i="8" s="1" a="1"/>
  <c r="G4375" i="8"/>
  <c r="H4375" i="8" s="1" a="1"/>
  <c r="H4375" i="8" s="1"/>
  <c r="J4374" i="8"/>
  <c r="K4374" i="8" s="1" a="1"/>
  <c r="K4374" i="8" s="1"/>
  <c r="H4374" i="8"/>
  <c r="G4374" i="8"/>
  <c r="H4374" i="8" s="1" a="1"/>
  <c r="J4373" i="8"/>
  <c r="K4373" i="8" s="1" a="1"/>
  <c r="K4373" i="8" s="1"/>
  <c r="G4373" i="8"/>
  <c r="H4373" i="8" s="1" a="1"/>
  <c r="H4373" i="8" s="1"/>
  <c r="J4372" i="8"/>
  <c r="K4372" i="8" s="1" a="1"/>
  <c r="K4372" i="8" s="1"/>
  <c r="H4372" i="8"/>
  <c r="G4372" i="8"/>
  <c r="H4372" i="8" s="1" a="1"/>
  <c r="K4371" i="8"/>
  <c r="J4371" i="8"/>
  <c r="K4371" i="8" s="1" a="1"/>
  <c r="G4371" i="8"/>
  <c r="H4371" i="8" s="1" a="1"/>
  <c r="H4371" i="8" s="1"/>
  <c r="J4370" i="8"/>
  <c r="K4370" i="8" s="1" a="1"/>
  <c r="K4370" i="8" s="1"/>
  <c r="G4370" i="8"/>
  <c r="H4370" i="8" s="1" a="1"/>
  <c r="H4370" i="8" s="1"/>
  <c r="K4369" i="8"/>
  <c r="J4369" i="8"/>
  <c r="K4369" i="8" s="1" a="1"/>
  <c r="G4369" i="8"/>
  <c r="H4369" i="8" s="1" a="1"/>
  <c r="H4369" i="8" s="1"/>
  <c r="J4368" i="8"/>
  <c r="K4368" i="8" s="1" a="1"/>
  <c r="K4368" i="8" s="1"/>
  <c r="H4368" i="8"/>
  <c r="G4368" i="8"/>
  <c r="H4368" i="8" s="1" a="1"/>
  <c r="K4367" i="8"/>
  <c r="J4367" i="8"/>
  <c r="K4367" i="8" s="1" a="1"/>
  <c r="G4367" i="8"/>
  <c r="H4367" i="8" s="1" a="1"/>
  <c r="H4367" i="8" s="1"/>
  <c r="J4366" i="8"/>
  <c r="K4366" i="8" s="1" a="1"/>
  <c r="K4366" i="8" s="1"/>
  <c r="H4366" i="8"/>
  <c r="G4366" i="8"/>
  <c r="H4366" i="8" s="1" a="1"/>
  <c r="J4365" i="8"/>
  <c r="K4365" i="8" s="1" a="1"/>
  <c r="K4365" i="8" s="1"/>
  <c r="G4365" i="8"/>
  <c r="H4365" i="8" s="1" a="1"/>
  <c r="H4365" i="8" s="1"/>
  <c r="J4364" i="8"/>
  <c r="K4364" i="8" s="1" a="1"/>
  <c r="K4364" i="8" s="1"/>
  <c r="H4364" i="8"/>
  <c r="G4364" i="8"/>
  <c r="H4364" i="8" s="1" a="1"/>
  <c r="J4363" i="8"/>
  <c r="K4363" i="8" s="1" a="1"/>
  <c r="K4363" i="8" s="1"/>
  <c r="G4363" i="8"/>
  <c r="H4363" i="8" s="1" a="1"/>
  <c r="H4363" i="8" s="1"/>
  <c r="J4362" i="8"/>
  <c r="K4362" i="8" s="1" a="1"/>
  <c r="K4362" i="8" s="1"/>
  <c r="G4362" i="8"/>
  <c r="H4362" i="8" s="1" a="1"/>
  <c r="H4362" i="8" s="1"/>
  <c r="K4361" i="8"/>
  <c r="J4361" i="8"/>
  <c r="K4361" i="8" s="1" a="1"/>
  <c r="G4361" i="8"/>
  <c r="H4361" i="8" s="1" a="1"/>
  <c r="H4361" i="8" s="1"/>
  <c r="K4360" i="8" a="1"/>
  <c r="K4360" i="8" s="1"/>
  <c r="J4360" i="8"/>
  <c r="H4360" i="8"/>
  <c r="G4360" i="8"/>
  <c r="H4360" i="8" s="1" a="1"/>
  <c r="K4359" i="8"/>
  <c r="J4359" i="8"/>
  <c r="K4359" i="8" s="1" a="1"/>
  <c r="G4359" i="8"/>
  <c r="H4359" i="8" s="1" a="1"/>
  <c r="H4359" i="8" s="1"/>
  <c r="J4358" i="8"/>
  <c r="K4358" i="8" s="1" a="1"/>
  <c r="K4358" i="8" s="1"/>
  <c r="H4358" i="8"/>
  <c r="G4358" i="8"/>
  <c r="H4358" i="8" s="1" a="1"/>
  <c r="J4357" i="8"/>
  <c r="K4357" i="8" s="1" a="1"/>
  <c r="K4357" i="8" s="1"/>
  <c r="G4357" i="8"/>
  <c r="H4357" i="8" s="1" a="1"/>
  <c r="H4357" i="8" s="1"/>
  <c r="J4356" i="8"/>
  <c r="K4356" i="8" s="1" a="1"/>
  <c r="K4356" i="8" s="1"/>
  <c r="H4356" i="8"/>
  <c r="G4356" i="8"/>
  <c r="H4356" i="8" s="1" a="1"/>
  <c r="J4355" i="8"/>
  <c r="K4355" i="8" s="1" a="1"/>
  <c r="K4355" i="8" s="1"/>
  <c r="G4355" i="8"/>
  <c r="H4355" i="8" s="1" a="1"/>
  <c r="H4355" i="8" s="1"/>
  <c r="K4354" i="8" a="1"/>
  <c r="K4354" i="8" s="1"/>
  <c r="J4354" i="8"/>
  <c r="G4354" i="8"/>
  <c r="H4354" i="8" s="1" a="1"/>
  <c r="H4354" i="8" s="1"/>
  <c r="K4353" i="8"/>
  <c r="J4353" i="8"/>
  <c r="K4353" i="8" s="1" a="1"/>
  <c r="G4353" i="8"/>
  <c r="H4353" i="8" s="1" a="1"/>
  <c r="H4353" i="8" s="1"/>
  <c r="K4352" i="8" a="1"/>
  <c r="K4352" i="8" s="1"/>
  <c r="J4352" i="8"/>
  <c r="H4352" i="8"/>
  <c r="G4352" i="8"/>
  <c r="H4352" i="8" s="1" a="1"/>
  <c r="K4351" i="8"/>
  <c r="J4351" i="8"/>
  <c r="K4351" i="8" s="1" a="1"/>
  <c r="G4351" i="8"/>
  <c r="H4351" i="8" s="1" a="1"/>
  <c r="H4351" i="8" s="1"/>
  <c r="J4350" i="8"/>
  <c r="K4350" i="8" s="1" a="1"/>
  <c r="K4350" i="8" s="1"/>
  <c r="H4350" i="8"/>
  <c r="G4350" i="8"/>
  <c r="H4350" i="8" s="1" a="1"/>
  <c r="J4349" i="8"/>
  <c r="K4349" i="8" s="1" a="1"/>
  <c r="K4349" i="8" s="1"/>
  <c r="G4349" i="8"/>
  <c r="H4349" i="8" s="1" a="1"/>
  <c r="H4349" i="8" s="1"/>
  <c r="J4348" i="8"/>
  <c r="K4348" i="8" s="1" a="1"/>
  <c r="K4348" i="8" s="1"/>
  <c r="H4348" i="8"/>
  <c r="G4348" i="8"/>
  <c r="H4348" i="8" s="1" a="1"/>
  <c r="J4347" i="8"/>
  <c r="K4347" i="8" s="1" a="1"/>
  <c r="K4347" i="8" s="1"/>
  <c r="G4347" i="8"/>
  <c r="H4347" i="8" s="1" a="1"/>
  <c r="H4347" i="8" s="1"/>
  <c r="K4346" i="8" a="1"/>
  <c r="K4346" i="8" s="1"/>
  <c r="J4346" i="8"/>
  <c r="G4346" i="8"/>
  <c r="H4346" i="8" s="1" a="1"/>
  <c r="H4346" i="8" s="1"/>
  <c r="K4345" i="8"/>
  <c r="J4345" i="8"/>
  <c r="K4345" i="8" s="1" a="1"/>
  <c r="G4345" i="8"/>
  <c r="H4345" i="8" s="1" a="1"/>
  <c r="H4345" i="8" s="1"/>
  <c r="K4344" i="8" a="1"/>
  <c r="K4344" i="8" s="1"/>
  <c r="J4344" i="8"/>
  <c r="H4344" i="8"/>
  <c r="G4344" i="8"/>
  <c r="H4344" i="8" s="1" a="1"/>
  <c r="K4343" i="8"/>
  <c r="J4343" i="8"/>
  <c r="K4343" i="8" s="1" a="1"/>
  <c r="G4343" i="8"/>
  <c r="H4343" i="8" s="1" a="1"/>
  <c r="H4343" i="8" s="1"/>
  <c r="J4342" i="8"/>
  <c r="K4342" i="8" s="1" a="1"/>
  <c r="K4342" i="8" s="1"/>
  <c r="H4342" i="8"/>
  <c r="G4342" i="8"/>
  <c r="H4342" i="8" s="1" a="1"/>
  <c r="K4341" i="8"/>
  <c r="J4341" i="8"/>
  <c r="K4341" i="8" s="1" a="1"/>
  <c r="G4341" i="8"/>
  <c r="H4341" i="8" s="1" a="1"/>
  <c r="H4341" i="8" s="1"/>
  <c r="J4340" i="8"/>
  <c r="K4340" i="8" s="1" a="1"/>
  <c r="K4340" i="8" s="1"/>
  <c r="H4340" i="8"/>
  <c r="G4340" i="8"/>
  <c r="H4340" i="8" s="1" a="1"/>
  <c r="J4339" i="8"/>
  <c r="K4339" i="8" s="1" a="1"/>
  <c r="K4339" i="8" s="1"/>
  <c r="G4339" i="8"/>
  <c r="H4339" i="8" s="1" a="1"/>
  <c r="H4339" i="8" s="1"/>
  <c r="J4338" i="8"/>
  <c r="K4338" i="8" s="1" a="1"/>
  <c r="K4338" i="8" s="1"/>
  <c r="G4338" i="8"/>
  <c r="H4338" i="8" s="1" a="1"/>
  <c r="H4338" i="8" s="1"/>
  <c r="K4337" i="8"/>
  <c r="J4337" i="8"/>
  <c r="K4337" i="8" s="1" a="1"/>
  <c r="G4337" i="8"/>
  <c r="H4337" i="8" s="1" a="1"/>
  <c r="H4337" i="8" s="1"/>
  <c r="J4336" i="8"/>
  <c r="K4336" i="8" s="1" a="1"/>
  <c r="K4336" i="8" s="1"/>
  <c r="H4336" i="8"/>
  <c r="G4336" i="8"/>
  <c r="H4336" i="8" s="1" a="1"/>
  <c r="K4335" i="8"/>
  <c r="J4335" i="8"/>
  <c r="K4335" i="8" s="1" a="1"/>
  <c r="G4335" i="8"/>
  <c r="H4335" i="8" s="1" a="1"/>
  <c r="H4335" i="8" s="1"/>
  <c r="J4334" i="8"/>
  <c r="K4334" i="8" s="1" a="1"/>
  <c r="K4334" i="8" s="1"/>
  <c r="G4334" i="8"/>
  <c r="H4334" i="8" s="1" a="1"/>
  <c r="H4334" i="8" s="1"/>
  <c r="K4333" i="8"/>
  <c r="J4333" i="8"/>
  <c r="K4333" i="8" s="1" a="1"/>
  <c r="G4333" i="8"/>
  <c r="H4333" i="8" s="1" a="1"/>
  <c r="H4333" i="8" s="1"/>
  <c r="J4332" i="8"/>
  <c r="K4332" i="8" s="1" a="1"/>
  <c r="K4332" i="8" s="1"/>
  <c r="H4332" i="8"/>
  <c r="G4332" i="8"/>
  <c r="H4332" i="8" s="1" a="1"/>
  <c r="K4331" i="8"/>
  <c r="J4331" i="8"/>
  <c r="K4331" i="8" s="1" a="1"/>
  <c r="G4331" i="8"/>
  <c r="H4331" i="8" s="1" a="1"/>
  <c r="H4331" i="8" s="1"/>
  <c r="J4330" i="8"/>
  <c r="K4330" i="8" s="1" a="1"/>
  <c r="K4330" i="8" s="1"/>
  <c r="G4330" i="8"/>
  <c r="H4330" i="8" s="1" a="1"/>
  <c r="H4330" i="8" s="1"/>
  <c r="K4329" i="8"/>
  <c r="J4329" i="8"/>
  <c r="K4329" i="8" s="1" a="1"/>
  <c r="G4329" i="8"/>
  <c r="H4329" i="8" s="1" a="1"/>
  <c r="H4329" i="8" s="1"/>
  <c r="J4328" i="8"/>
  <c r="K4328" i="8" s="1" a="1"/>
  <c r="K4328" i="8" s="1"/>
  <c r="H4328" i="8"/>
  <c r="G4328" i="8"/>
  <c r="H4328" i="8" s="1" a="1"/>
  <c r="K4327" i="8"/>
  <c r="J4327" i="8"/>
  <c r="K4327" i="8" s="1" a="1"/>
  <c r="G4327" i="8"/>
  <c r="H4327" i="8" s="1" a="1"/>
  <c r="H4327" i="8" s="1"/>
  <c r="J4326" i="8"/>
  <c r="K4326" i="8" s="1" a="1"/>
  <c r="K4326" i="8" s="1"/>
  <c r="H4326" i="8"/>
  <c r="G4326" i="8"/>
  <c r="H4326" i="8" s="1" a="1"/>
  <c r="J4325" i="8"/>
  <c r="K4325" i="8" s="1" a="1"/>
  <c r="K4325" i="8" s="1"/>
  <c r="G4325" i="8"/>
  <c r="H4325" i="8" s="1" a="1"/>
  <c r="H4325" i="8" s="1"/>
  <c r="J4324" i="8"/>
  <c r="K4324" i="8" s="1" a="1"/>
  <c r="K4324" i="8" s="1"/>
  <c r="H4324" i="8"/>
  <c r="G4324" i="8"/>
  <c r="H4324" i="8" s="1" a="1"/>
  <c r="J4323" i="8"/>
  <c r="K4323" i="8" s="1" a="1"/>
  <c r="K4323" i="8" s="1"/>
  <c r="H4323" i="8"/>
  <c r="G4323" i="8"/>
  <c r="H4323" i="8" s="1" a="1"/>
  <c r="J4322" i="8"/>
  <c r="K4322" i="8" s="1" a="1"/>
  <c r="K4322" i="8" s="1"/>
  <c r="G4322" i="8"/>
  <c r="H4322" i="8" s="1" a="1"/>
  <c r="H4322" i="8" s="1"/>
  <c r="J4321" i="8"/>
  <c r="K4321" i="8" s="1" a="1"/>
  <c r="K4321" i="8" s="1"/>
  <c r="H4321" i="8"/>
  <c r="G4321" i="8"/>
  <c r="H4321" i="8" s="1" a="1"/>
  <c r="K4320" i="8" a="1"/>
  <c r="K4320" i="8"/>
  <c r="J4320" i="8"/>
  <c r="H4320" i="8"/>
  <c r="G4320" i="8"/>
  <c r="H4320" i="8" s="1" a="1"/>
  <c r="K4319" i="8"/>
  <c r="J4319" i="8"/>
  <c r="K4319" i="8" s="1" a="1"/>
  <c r="G4319" i="8"/>
  <c r="H4319" i="8" s="1" a="1"/>
  <c r="H4319" i="8" s="1"/>
  <c r="J4318" i="8"/>
  <c r="K4318" i="8" s="1" a="1"/>
  <c r="K4318" i="8" s="1"/>
  <c r="H4318" i="8"/>
  <c r="G4318" i="8"/>
  <c r="H4318" i="8" s="1" a="1"/>
  <c r="K4317" i="8" a="1"/>
  <c r="K4317" i="8" s="1"/>
  <c r="J4317" i="8"/>
  <c r="H4317" i="8"/>
  <c r="G4317" i="8"/>
  <c r="H4317" i="8" s="1" a="1"/>
  <c r="K4316" i="8"/>
  <c r="J4316" i="8"/>
  <c r="K4316" i="8" s="1" a="1"/>
  <c r="G4316" i="8"/>
  <c r="H4316" i="8" s="1" a="1"/>
  <c r="H4316" i="8" s="1"/>
  <c r="J4315" i="8"/>
  <c r="K4315" i="8" s="1" a="1"/>
  <c r="K4315" i="8" s="1"/>
  <c r="G4315" i="8"/>
  <c r="H4315" i="8" s="1" a="1"/>
  <c r="H4315" i="8" s="1"/>
  <c r="J4314" i="8"/>
  <c r="K4314" i="8" s="1" a="1"/>
  <c r="K4314" i="8" s="1"/>
  <c r="H4314" i="8"/>
  <c r="G4314" i="8"/>
  <c r="H4314" i="8" s="1" a="1"/>
  <c r="K4313" i="8" a="1"/>
  <c r="K4313" i="8" s="1"/>
  <c r="J4313" i="8"/>
  <c r="H4313" i="8" a="1"/>
  <c r="H4313" i="8" s="1"/>
  <c r="G4313" i="8"/>
  <c r="K4312" i="8" a="1"/>
  <c r="K4312" i="8" s="1"/>
  <c r="J4312" i="8"/>
  <c r="H4312" i="8" a="1"/>
  <c r="H4312" i="8" s="1"/>
  <c r="G4312" i="8"/>
  <c r="K4311" i="8" a="1"/>
  <c r="K4311" i="8" s="1"/>
  <c r="J4311" i="8"/>
  <c r="H4311" i="8" a="1"/>
  <c r="H4311" i="8" s="1"/>
  <c r="G4311" i="8"/>
  <c r="K4310" i="8" a="1"/>
  <c r="K4310" i="8" s="1"/>
  <c r="J4310" i="8"/>
  <c r="G4310" i="8"/>
  <c r="H4310" i="8" s="1" a="1"/>
  <c r="H4310" i="8" s="1"/>
  <c r="K4309" i="8" a="1"/>
  <c r="K4309" i="8" s="1"/>
  <c r="J4309" i="8"/>
  <c r="H4309" i="8" a="1"/>
  <c r="H4309" i="8" s="1"/>
  <c r="G4309" i="8"/>
  <c r="K4308" i="8" a="1"/>
  <c r="K4308" i="8" s="1"/>
  <c r="J4308" i="8"/>
  <c r="G4308" i="8"/>
  <c r="H4308" i="8" s="1" a="1"/>
  <c r="H4308" i="8" s="1"/>
  <c r="K4307" i="8" a="1"/>
  <c r="K4307" i="8" s="1"/>
  <c r="J4307" i="8"/>
  <c r="G4307" i="8"/>
  <c r="H4307" i="8" s="1" a="1"/>
  <c r="H4307" i="8" s="1"/>
  <c r="K4306" i="8" a="1"/>
  <c r="K4306" i="8" s="1"/>
  <c r="J4306" i="8"/>
  <c r="H4306" i="8" a="1"/>
  <c r="H4306" i="8" s="1"/>
  <c r="G4306" i="8"/>
  <c r="K4305" i="8" a="1"/>
  <c r="K4305" i="8"/>
  <c r="J4305" i="8"/>
  <c r="H4305" i="8" a="1"/>
  <c r="H4305" i="8" s="1"/>
  <c r="G4305" i="8"/>
  <c r="K4304" i="8" a="1"/>
  <c r="K4304" i="8" s="1"/>
  <c r="J4304" i="8"/>
  <c r="G4304" i="8"/>
  <c r="H4304" i="8" s="1" a="1"/>
  <c r="H4304" i="8" s="1"/>
  <c r="K4303" i="8" a="1"/>
  <c r="K4303" i="8" s="1"/>
  <c r="J4303" i="8"/>
  <c r="G4303" i="8"/>
  <c r="H4303" i="8" s="1" a="1"/>
  <c r="H4303" i="8" s="1"/>
  <c r="K4302" i="8" a="1"/>
  <c r="K4302" i="8" s="1"/>
  <c r="J4302" i="8"/>
  <c r="G4302" i="8"/>
  <c r="H4302" i="8" s="1" a="1"/>
  <c r="H4302" i="8" s="1"/>
  <c r="K4301" i="8" a="1"/>
  <c r="K4301" i="8" s="1"/>
  <c r="J4301" i="8"/>
  <c r="H4301" i="8" a="1"/>
  <c r="H4301" i="8" s="1"/>
  <c r="G4301" i="8"/>
  <c r="K4300" i="8" a="1"/>
  <c r="K4300" i="8" s="1"/>
  <c r="J4300" i="8"/>
  <c r="H4300" i="8" a="1"/>
  <c r="H4300" i="8" s="1"/>
  <c r="G4300" i="8"/>
  <c r="J4299" i="8"/>
  <c r="K4299" i="8" s="1" a="1"/>
  <c r="K4299" i="8" s="1"/>
  <c r="H4299" i="8" a="1"/>
  <c r="H4299" i="8" s="1"/>
  <c r="G4299" i="8"/>
  <c r="K4298" i="8" a="1"/>
  <c r="K4298" i="8" s="1"/>
  <c r="J4298" i="8"/>
  <c r="G4298" i="8"/>
  <c r="H4298" i="8" s="1" a="1"/>
  <c r="H4298" i="8" s="1"/>
  <c r="K4297" i="8" a="1"/>
  <c r="K4297" i="8" s="1"/>
  <c r="J4297" i="8"/>
  <c r="G4297" i="8"/>
  <c r="H4297" i="8" s="1" a="1"/>
  <c r="H4297" i="8" s="1"/>
  <c r="K4296" i="8" a="1"/>
  <c r="K4296" i="8" s="1"/>
  <c r="J4296" i="8"/>
  <c r="G4296" i="8"/>
  <c r="H4296" i="8" s="1" a="1"/>
  <c r="H4296" i="8" s="1"/>
  <c r="K4295" i="8" a="1"/>
  <c r="K4295" i="8"/>
  <c r="J4295" i="8"/>
  <c r="G4295" i="8"/>
  <c r="H4295" i="8" s="1" a="1"/>
  <c r="H4295" i="8" s="1"/>
  <c r="K4294" i="8" a="1"/>
  <c r="K4294" i="8" s="1"/>
  <c r="J4294" i="8"/>
  <c r="H4294" i="8" a="1"/>
  <c r="H4294" i="8" s="1"/>
  <c r="G4294" i="8"/>
  <c r="J4293" i="8"/>
  <c r="K4293" i="8" s="1" a="1"/>
  <c r="K4293" i="8" s="1"/>
  <c r="H4293" i="8" a="1"/>
  <c r="H4293" i="8" s="1"/>
  <c r="G4293" i="8"/>
  <c r="K4292" i="8" a="1"/>
  <c r="K4292" i="8" s="1"/>
  <c r="J4292" i="8"/>
  <c r="G4292" i="8"/>
  <c r="H4292" i="8" s="1" a="1"/>
  <c r="H4292" i="8" s="1"/>
  <c r="K4291" i="8" a="1"/>
  <c r="K4291" i="8" s="1"/>
  <c r="J4291" i="8"/>
  <c r="G4291" i="8"/>
  <c r="H4291" i="8" s="1" a="1"/>
  <c r="H4291" i="8" s="1"/>
  <c r="K4290" i="8" a="1"/>
  <c r="K4290" i="8" s="1"/>
  <c r="J4290" i="8"/>
  <c r="G4290" i="8"/>
  <c r="H4290" i="8" s="1" a="1"/>
  <c r="H4290" i="8" s="1"/>
  <c r="K4289" i="8" a="1"/>
  <c r="K4289" i="8" s="1"/>
  <c r="J4289" i="8"/>
  <c r="H4289" i="8" a="1"/>
  <c r="H4289" i="8" s="1"/>
  <c r="G4289" i="8"/>
  <c r="J4288" i="8"/>
  <c r="K4288" i="8" s="1" a="1"/>
  <c r="K4288" i="8" s="1"/>
  <c r="H4288" i="8" a="1"/>
  <c r="H4288" i="8" s="1"/>
  <c r="G4288" i="8"/>
  <c r="J4287" i="8"/>
  <c r="K4287" i="8" s="1" a="1"/>
  <c r="K4287" i="8" s="1"/>
  <c r="H4287" i="8" a="1"/>
  <c r="H4287" i="8" s="1"/>
  <c r="G4287" i="8"/>
  <c r="J4286" i="8"/>
  <c r="K4286" i="8" s="1" a="1"/>
  <c r="K4286" i="8" s="1"/>
  <c r="G4286" i="8"/>
  <c r="H4286" i="8" s="1" a="1"/>
  <c r="H4286" i="8" s="1"/>
  <c r="K4285" i="8" a="1"/>
  <c r="K4285" i="8" s="1"/>
  <c r="J4285" i="8"/>
  <c r="G4285" i="8"/>
  <c r="H4285" i="8" s="1" a="1"/>
  <c r="H4285" i="8" s="1"/>
  <c r="K4284" i="8" a="1"/>
  <c r="K4284" i="8" s="1"/>
  <c r="J4284" i="8"/>
  <c r="G4284" i="8"/>
  <c r="H4284" i="8" s="1" a="1"/>
  <c r="H4284" i="8" s="1"/>
  <c r="K4283" i="8" a="1"/>
  <c r="K4283" i="8"/>
  <c r="J4283" i="8"/>
  <c r="G4283" i="8"/>
  <c r="H4283" i="8" s="1" a="1"/>
  <c r="H4283" i="8" s="1"/>
  <c r="J4282" i="8"/>
  <c r="K4282" i="8" s="1" a="1"/>
  <c r="K4282" i="8" s="1"/>
  <c r="H4282" i="8" a="1"/>
  <c r="H4282" i="8" s="1"/>
  <c r="G4282" i="8"/>
  <c r="J4281" i="8"/>
  <c r="K4281" i="8" s="1" a="1"/>
  <c r="K4281" i="8" s="1"/>
  <c r="H4281" i="8" a="1"/>
  <c r="H4281" i="8" s="1"/>
  <c r="G4281" i="8"/>
  <c r="J4280" i="8"/>
  <c r="K4280" i="8" s="1" a="1"/>
  <c r="K4280" i="8" s="1"/>
  <c r="G4280" i="8"/>
  <c r="H4280" i="8" s="1" a="1"/>
  <c r="H4280" i="8" s="1"/>
  <c r="K4279" i="8" a="1"/>
  <c r="K4279" i="8" s="1"/>
  <c r="J4279" i="8"/>
  <c r="G4279" i="8"/>
  <c r="H4279" i="8" s="1" a="1"/>
  <c r="H4279" i="8" s="1"/>
  <c r="K4278" i="8" a="1"/>
  <c r="K4278" i="8" s="1"/>
  <c r="J4278" i="8"/>
  <c r="G4278" i="8"/>
  <c r="H4278" i="8" s="1" a="1"/>
  <c r="H4278" i="8" s="1"/>
  <c r="K4277" i="8" a="1"/>
  <c r="K4277" i="8" s="1"/>
  <c r="J4277" i="8"/>
  <c r="G4277" i="8"/>
  <c r="H4277" i="8" s="1" a="1"/>
  <c r="H4277" i="8" s="1"/>
  <c r="J4276" i="8"/>
  <c r="K4276" i="8" s="1" a="1"/>
  <c r="K4276" i="8" s="1"/>
  <c r="H4276" i="8" a="1"/>
  <c r="H4276" i="8" s="1"/>
  <c r="G4276" i="8"/>
  <c r="J4275" i="8"/>
  <c r="K4275" i="8" s="1" a="1"/>
  <c r="K4275" i="8" s="1"/>
  <c r="H4275" i="8" a="1"/>
  <c r="H4275" i="8" s="1"/>
  <c r="G4275" i="8"/>
  <c r="J4274" i="8"/>
  <c r="K4274" i="8" s="1" a="1"/>
  <c r="K4274" i="8" s="1"/>
  <c r="G4274" i="8"/>
  <c r="H4274" i="8" s="1" a="1"/>
  <c r="H4274" i="8" s="1"/>
  <c r="K4273" i="8" a="1"/>
  <c r="K4273" i="8" s="1"/>
  <c r="J4273" i="8"/>
  <c r="G4273" i="8"/>
  <c r="H4273" i="8" s="1" a="1"/>
  <c r="H4273" i="8" s="1"/>
  <c r="K4272" i="8" a="1"/>
  <c r="K4272" i="8" s="1"/>
  <c r="J4272" i="8"/>
  <c r="G4272" i="8"/>
  <c r="H4272" i="8" s="1" a="1"/>
  <c r="H4272" i="8" s="1"/>
  <c r="K4271" i="8" a="1"/>
  <c r="K4271" i="8"/>
  <c r="J4271" i="8"/>
  <c r="G4271" i="8"/>
  <c r="H4271" i="8" s="1" a="1"/>
  <c r="H4271" i="8" s="1"/>
  <c r="J4270" i="8"/>
  <c r="K4270" i="8" s="1" a="1"/>
  <c r="K4270" i="8" s="1"/>
  <c r="H4270" i="8" a="1"/>
  <c r="H4270" i="8" s="1"/>
  <c r="G4270" i="8"/>
  <c r="J4269" i="8"/>
  <c r="K4269" i="8" s="1" a="1"/>
  <c r="K4269" i="8" s="1"/>
  <c r="H4269" i="8" a="1"/>
  <c r="H4269" i="8" s="1"/>
  <c r="G4269" i="8"/>
  <c r="J4268" i="8"/>
  <c r="K4268" i="8" s="1" a="1"/>
  <c r="K4268" i="8" s="1"/>
  <c r="G4268" i="8"/>
  <c r="H4268" i="8" s="1" a="1"/>
  <c r="H4268" i="8" s="1"/>
  <c r="K4267" i="8" a="1"/>
  <c r="K4267" i="8" s="1"/>
  <c r="J4267" i="8"/>
  <c r="G4267" i="8"/>
  <c r="H4267" i="8" s="1" a="1"/>
  <c r="H4267" i="8" s="1"/>
  <c r="K4266" i="8" a="1"/>
  <c r="K4266" i="8" s="1"/>
  <c r="J4266" i="8"/>
  <c r="G4266" i="8"/>
  <c r="H4266" i="8" s="1" a="1"/>
  <c r="H4266" i="8" s="1"/>
  <c r="K4265" i="8" a="1"/>
  <c r="K4265" i="8" s="1"/>
  <c r="J4265" i="8"/>
  <c r="G4265" i="8"/>
  <c r="H4265" i="8" s="1" a="1"/>
  <c r="H4265" i="8" s="1"/>
  <c r="J4264" i="8"/>
  <c r="K4264" i="8" s="1" a="1"/>
  <c r="K4264" i="8" s="1"/>
  <c r="H4264" i="8" a="1"/>
  <c r="H4264" i="8" s="1"/>
  <c r="G4264" i="8"/>
  <c r="J4263" i="8"/>
  <c r="K4263" i="8" s="1" a="1"/>
  <c r="K4263" i="8" s="1"/>
  <c r="H4263" i="8" a="1"/>
  <c r="H4263" i="8" s="1"/>
  <c r="G4263" i="8"/>
  <c r="J4262" i="8"/>
  <c r="K4262" i="8" s="1" a="1"/>
  <c r="K4262" i="8" s="1"/>
  <c r="G4262" i="8"/>
  <c r="H4262" i="8" s="1" a="1"/>
  <c r="H4262" i="8" s="1"/>
  <c r="K4261" i="8" a="1"/>
  <c r="K4261" i="8" s="1"/>
  <c r="J4261" i="8"/>
  <c r="G4261" i="8"/>
  <c r="H4261" i="8" s="1" a="1"/>
  <c r="H4261" i="8" s="1"/>
  <c r="K4260" i="8" a="1"/>
  <c r="K4260" i="8" s="1"/>
  <c r="J4260" i="8"/>
  <c r="G4260" i="8"/>
  <c r="H4260" i="8" s="1" a="1"/>
  <c r="H4260" i="8" s="1"/>
  <c r="K4259" i="8" a="1"/>
  <c r="K4259" i="8"/>
  <c r="J4259" i="8"/>
  <c r="G4259" i="8"/>
  <c r="H4259" i="8" s="1" a="1"/>
  <c r="H4259" i="8" s="1"/>
  <c r="J4258" i="8"/>
  <c r="K4258" i="8" s="1" a="1"/>
  <c r="K4258" i="8" s="1"/>
  <c r="H4258" i="8" a="1"/>
  <c r="H4258" i="8" s="1"/>
  <c r="G4258" i="8"/>
  <c r="J4257" i="8"/>
  <c r="K4257" i="8" s="1" a="1"/>
  <c r="K4257" i="8" s="1"/>
  <c r="H4257" i="8" a="1"/>
  <c r="H4257" i="8" s="1"/>
  <c r="G4257" i="8"/>
  <c r="J4256" i="8"/>
  <c r="K4256" i="8" s="1" a="1"/>
  <c r="K4256" i="8" s="1"/>
  <c r="G4256" i="8"/>
  <c r="H4256" i="8" s="1" a="1"/>
  <c r="H4256" i="8" s="1"/>
  <c r="K4255" i="8" a="1"/>
  <c r="K4255" i="8" s="1"/>
  <c r="J4255" i="8"/>
  <c r="G4255" i="8"/>
  <c r="H4255" i="8" s="1" a="1"/>
  <c r="H4255" i="8" s="1"/>
  <c r="K4254" i="8" a="1"/>
  <c r="K4254" i="8" s="1"/>
  <c r="J4254" i="8"/>
  <c r="G4254" i="8"/>
  <c r="H4254" i="8" s="1" a="1"/>
  <c r="H4254" i="8" s="1"/>
  <c r="K4253" i="8" a="1"/>
  <c r="K4253" i="8" s="1"/>
  <c r="J4253" i="8"/>
  <c r="G4253" i="8"/>
  <c r="H4253" i="8" s="1" a="1"/>
  <c r="H4253" i="8" s="1"/>
  <c r="J4252" i="8"/>
  <c r="K4252" i="8" s="1" a="1"/>
  <c r="K4252" i="8" s="1"/>
  <c r="H4252" i="8" a="1"/>
  <c r="H4252" i="8" s="1"/>
  <c r="G4252" i="8"/>
  <c r="J4251" i="8"/>
  <c r="K4251" i="8" s="1" a="1"/>
  <c r="K4251" i="8" s="1"/>
  <c r="H4251" i="8" a="1"/>
  <c r="H4251" i="8" s="1"/>
  <c r="G4251" i="8"/>
  <c r="J4250" i="8"/>
  <c r="K4250" i="8" s="1" a="1"/>
  <c r="K4250" i="8" s="1"/>
  <c r="G4250" i="8"/>
  <c r="H4250" i="8" s="1" a="1"/>
  <c r="H4250" i="8" s="1"/>
  <c r="K4249" i="8" a="1"/>
  <c r="K4249" i="8" s="1"/>
  <c r="J4249" i="8"/>
  <c r="G4249" i="8"/>
  <c r="H4249" i="8" s="1" a="1"/>
  <c r="H4249" i="8" s="1"/>
  <c r="K4248" i="8" a="1"/>
  <c r="K4248" i="8" s="1"/>
  <c r="J4248" i="8"/>
  <c r="G4248" i="8"/>
  <c r="H4248" i="8" s="1" a="1"/>
  <c r="H4248" i="8" s="1"/>
  <c r="K4247" i="8" a="1"/>
  <c r="K4247" i="8"/>
  <c r="J4247" i="8"/>
  <c r="G4247" i="8"/>
  <c r="H4247" i="8" s="1" a="1"/>
  <c r="H4247" i="8" s="1"/>
  <c r="J4246" i="8"/>
  <c r="K4246" i="8" s="1" a="1"/>
  <c r="K4246" i="8" s="1"/>
  <c r="H4246" i="8" a="1"/>
  <c r="H4246" i="8" s="1"/>
  <c r="G4246" i="8"/>
  <c r="J4245" i="8"/>
  <c r="K4245" i="8" s="1" a="1"/>
  <c r="K4245" i="8" s="1"/>
  <c r="H4245" i="8" a="1"/>
  <c r="H4245" i="8" s="1"/>
  <c r="G4245" i="8"/>
  <c r="J4244" i="8"/>
  <c r="K4244" i="8" s="1" a="1"/>
  <c r="K4244" i="8" s="1"/>
  <c r="G4244" i="8"/>
  <c r="H4244" i="8" s="1" a="1"/>
  <c r="H4244" i="8" s="1"/>
  <c r="K4243" i="8" a="1"/>
  <c r="K4243" i="8" s="1"/>
  <c r="J4243" i="8"/>
  <c r="G4243" i="8"/>
  <c r="H4243" i="8" s="1" a="1"/>
  <c r="H4243" i="8" s="1"/>
  <c r="K4242" i="8" a="1"/>
  <c r="K4242" i="8" s="1"/>
  <c r="J4242" i="8"/>
  <c r="G4242" i="8"/>
  <c r="H4242" i="8" s="1" a="1"/>
  <c r="H4242" i="8" s="1"/>
  <c r="K4241" i="8" a="1"/>
  <c r="K4241" i="8" s="1"/>
  <c r="J4241" i="8"/>
  <c r="G4241" i="8"/>
  <c r="H4241" i="8" s="1" a="1"/>
  <c r="H4241" i="8" s="1"/>
  <c r="J4240" i="8"/>
  <c r="K4240" i="8" s="1" a="1"/>
  <c r="K4240" i="8" s="1"/>
  <c r="H4240" i="8" a="1"/>
  <c r="H4240" i="8" s="1"/>
  <c r="G4240" i="8"/>
  <c r="J4239" i="8"/>
  <c r="K4239" i="8" s="1" a="1"/>
  <c r="K4239" i="8" s="1"/>
  <c r="H4239" i="8" a="1"/>
  <c r="H4239" i="8" s="1"/>
  <c r="G4239" i="8"/>
  <c r="J4238" i="8"/>
  <c r="K4238" i="8" s="1" a="1"/>
  <c r="K4238" i="8" s="1"/>
  <c r="G4238" i="8"/>
  <c r="H4238" i="8" s="1" a="1"/>
  <c r="H4238" i="8" s="1"/>
  <c r="K4237" i="8" a="1"/>
  <c r="K4237" i="8" s="1"/>
  <c r="J4237" i="8"/>
  <c r="G4237" i="8"/>
  <c r="H4237" i="8" s="1" a="1"/>
  <c r="H4237" i="8" s="1"/>
  <c r="K4236" i="8" a="1"/>
  <c r="K4236" i="8" s="1"/>
  <c r="J4236" i="8"/>
  <c r="G4236" i="8"/>
  <c r="H4236" i="8" s="1" a="1"/>
  <c r="H4236" i="8" s="1"/>
  <c r="K4235" i="8" a="1"/>
  <c r="K4235" i="8"/>
  <c r="J4235" i="8"/>
  <c r="G4235" i="8"/>
  <c r="H4235" i="8" s="1" a="1"/>
  <c r="H4235" i="8" s="1"/>
  <c r="J4234" i="8"/>
  <c r="K4234" i="8" s="1" a="1"/>
  <c r="K4234" i="8" s="1"/>
  <c r="H4234" i="8" a="1"/>
  <c r="H4234" i="8" s="1"/>
  <c r="G4234" i="8"/>
  <c r="J4233" i="8"/>
  <c r="K4233" i="8" s="1" a="1"/>
  <c r="K4233" i="8" s="1"/>
  <c r="H4233" i="8" a="1"/>
  <c r="H4233" i="8" s="1"/>
  <c r="G4233" i="8"/>
  <c r="J4232" i="8"/>
  <c r="K4232" i="8" s="1" a="1"/>
  <c r="K4232" i="8" s="1"/>
  <c r="G4232" i="8"/>
  <c r="H4232" i="8" s="1" a="1"/>
  <c r="H4232" i="8" s="1"/>
  <c r="K4231" i="8" a="1"/>
  <c r="K4231" i="8" s="1"/>
  <c r="J4231" i="8"/>
  <c r="G4231" i="8"/>
  <c r="H4231" i="8" s="1" a="1"/>
  <c r="H4231" i="8" s="1"/>
  <c r="K4230" i="8" a="1"/>
  <c r="K4230" i="8" s="1"/>
  <c r="J4230" i="8"/>
  <c r="G4230" i="8"/>
  <c r="H4230" i="8" s="1" a="1"/>
  <c r="H4230" i="8" s="1"/>
  <c r="K4229" i="8" a="1"/>
  <c r="K4229" i="8" s="1"/>
  <c r="J4229" i="8"/>
  <c r="G4229" i="8"/>
  <c r="H4229" i="8" s="1" a="1"/>
  <c r="H4229" i="8" s="1"/>
  <c r="J4228" i="8"/>
  <c r="K4228" i="8" s="1" a="1"/>
  <c r="K4228" i="8" s="1"/>
  <c r="H4228" i="8" a="1"/>
  <c r="H4228" i="8" s="1"/>
  <c r="G4228" i="8"/>
  <c r="J4227" i="8"/>
  <c r="K4227" i="8" s="1" a="1"/>
  <c r="K4227" i="8" s="1"/>
  <c r="H4227" i="8" a="1"/>
  <c r="H4227" i="8" s="1"/>
  <c r="G4227" i="8"/>
  <c r="J4226" i="8"/>
  <c r="K4226" i="8" s="1" a="1"/>
  <c r="K4226" i="8" s="1"/>
  <c r="G4226" i="8"/>
  <c r="H4226" i="8" s="1" a="1"/>
  <c r="H4226" i="8" s="1"/>
  <c r="K4225" i="8" a="1"/>
  <c r="K4225" i="8" s="1"/>
  <c r="J4225" i="8"/>
  <c r="G4225" i="8"/>
  <c r="H4225" i="8" s="1" a="1"/>
  <c r="H4225" i="8" s="1"/>
  <c r="K4224" i="8" a="1"/>
  <c r="K4224" i="8" s="1"/>
  <c r="J4224" i="8"/>
  <c r="G4224" i="8"/>
  <c r="H4224" i="8" s="1" a="1"/>
  <c r="H4224" i="8" s="1"/>
  <c r="K4223" i="8" a="1"/>
  <c r="K4223" i="8"/>
  <c r="J4223" i="8"/>
  <c r="G4223" i="8"/>
  <c r="H4223" i="8" s="1" a="1"/>
  <c r="H4223" i="8" s="1"/>
  <c r="J4222" i="8"/>
  <c r="K4222" i="8" s="1" a="1"/>
  <c r="K4222" i="8" s="1"/>
  <c r="H4222" i="8" a="1"/>
  <c r="H4222" i="8" s="1"/>
  <c r="G4222" i="8"/>
  <c r="J4221" i="8"/>
  <c r="K4221" i="8" s="1" a="1"/>
  <c r="K4221" i="8" s="1"/>
  <c r="H4221" i="8" a="1"/>
  <c r="H4221" i="8" s="1"/>
  <c r="G4221" i="8"/>
  <c r="J4220" i="8"/>
  <c r="K4220" i="8" s="1" a="1"/>
  <c r="K4220" i="8" s="1"/>
  <c r="G4220" i="8"/>
  <c r="H4220" i="8" s="1" a="1"/>
  <c r="H4220" i="8" s="1"/>
  <c r="K4219" i="8" a="1"/>
  <c r="K4219" i="8" s="1"/>
  <c r="J4219" i="8"/>
  <c r="G4219" i="8"/>
  <c r="H4219" i="8" s="1" a="1"/>
  <c r="H4219" i="8" s="1"/>
  <c r="K4218" i="8" a="1"/>
  <c r="K4218" i="8" s="1"/>
  <c r="J4218" i="8"/>
  <c r="G4218" i="8"/>
  <c r="H4218" i="8" s="1" a="1"/>
  <c r="H4218" i="8" s="1"/>
  <c r="K4217" i="8" a="1"/>
  <c r="K4217" i="8" s="1"/>
  <c r="J4217" i="8"/>
  <c r="G4217" i="8"/>
  <c r="H4217" i="8" s="1" a="1"/>
  <c r="H4217" i="8" s="1"/>
  <c r="J4216" i="8"/>
  <c r="K4216" i="8" s="1" a="1"/>
  <c r="K4216" i="8" s="1"/>
  <c r="H4216" i="8" a="1"/>
  <c r="H4216" i="8" s="1"/>
  <c r="G4216" i="8"/>
  <c r="J4215" i="8"/>
  <c r="K4215" i="8" s="1" a="1"/>
  <c r="K4215" i="8" s="1"/>
  <c r="H4215" i="8" a="1"/>
  <c r="H4215" i="8" s="1"/>
  <c r="G4215" i="8"/>
  <c r="J4214" i="8"/>
  <c r="K4214" i="8" s="1" a="1"/>
  <c r="K4214" i="8" s="1"/>
  <c r="G4214" i="8"/>
  <c r="H4214" i="8" s="1" a="1"/>
  <c r="H4214" i="8" s="1"/>
  <c r="K4213" i="8" a="1"/>
  <c r="K4213" i="8" s="1"/>
  <c r="J4213" i="8"/>
  <c r="G4213" i="8"/>
  <c r="H4213" i="8" s="1" a="1"/>
  <c r="H4213" i="8" s="1"/>
  <c r="K4212" i="8" a="1"/>
  <c r="K4212" i="8" s="1"/>
  <c r="J4212" i="8"/>
  <c r="G4212" i="8"/>
  <c r="H4212" i="8" s="1" a="1"/>
  <c r="H4212" i="8" s="1"/>
  <c r="K4211" i="8" a="1"/>
  <c r="K4211" i="8"/>
  <c r="J4211" i="8"/>
  <c r="G4211" i="8"/>
  <c r="H4211" i="8" s="1" a="1"/>
  <c r="H4211" i="8" s="1"/>
  <c r="J4210" i="8"/>
  <c r="K4210" i="8" s="1" a="1"/>
  <c r="K4210" i="8" s="1"/>
  <c r="H4210" i="8" a="1"/>
  <c r="H4210" i="8" s="1"/>
  <c r="G4210" i="8"/>
  <c r="J4209" i="8"/>
  <c r="K4209" i="8" s="1" a="1"/>
  <c r="K4209" i="8" s="1"/>
  <c r="H4209" i="8" a="1"/>
  <c r="H4209" i="8" s="1"/>
  <c r="G4209" i="8"/>
  <c r="J4208" i="8"/>
  <c r="K4208" i="8" s="1" a="1"/>
  <c r="K4208" i="8" s="1"/>
  <c r="G4208" i="8"/>
  <c r="H4208" i="8" s="1" a="1"/>
  <c r="H4208" i="8" s="1"/>
  <c r="K4207" i="8" a="1"/>
  <c r="K4207" i="8" s="1"/>
  <c r="J4207" i="8"/>
  <c r="G4207" i="8"/>
  <c r="H4207" i="8" s="1" a="1"/>
  <c r="H4207" i="8" s="1"/>
  <c r="K4206" i="8" a="1"/>
  <c r="K4206" i="8" s="1"/>
  <c r="J4206" i="8"/>
  <c r="G4206" i="8"/>
  <c r="H4206" i="8" s="1" a="1"/>
  <c r="H4206" i="8" s="1"/>
  <c r="K4205" i="8" a="1"/>
  <c r="K4205" i="8" s="1"/>
  <c r="J4205" i="8"/>
  <c r="G4205" i="8"/>
  <c r="H4205" i="8" s="1" a="1"/>
  <c r="H4205" i="8" s="1"/>
  <c r="J4204" i="8"/>
  <c r="K4204" i="8" s="1" a="1"/>
  <c r="K4204" i="8" s="1"/>
  <c r="H4204" i="8" a="1"/>
  <c r="H4204" i="8" s="1"/>
  <c r="G4204" i="8"/>
  <c r="J4203" i="8"/>
  <c r="K4203" i="8" s="1" a="1"/>
  <c r="K4203" i="8" s="1"/>
  <c r="H4203" i="8" a="1"/>
  <c r="H4203" i="8" s="1"/>
  <c r="G4203" i="8"/>
  <c r="J4202" i="8"/>
  <c r="K4202" i="8" s="1" a="1"/>
  <c r="K4202" i="8" s="1"/>
  <c r="G4202" i="8"/>
  <c r="H4202" i="8" s="1" a="1"/>
  <c r="H4202" i="8" s="1"/>
  <c r="K4201" i="8" a="1"/>
  <c r="K4201" i="8" s="1"/>
  <c r="J4201" i="8"/>
  <c r="G4201" i="8"/>
  <c r="H4201" i="8" s="1" a="1"/>
  <c r="H4201" i="8" s="1"/>
  <c r="K4200" i="8" a="1"/>
  <c r="K4200" i="8" s="1"/>
  <c r="J4200" i="8"/>
  <c r="G4200" i="8"/>
  <c r="H4200" i="8" s="1" a="1"/>
  <c r="H4200" i="8" s="1"/>
  <c r="K4199" i="8" a="1"/>
  <c r="K4199" i="8"/>
  <c r="J4199" i="8"/>
  <c r="G4199" i="8"/>
  <c r="H4199" i="8" s="1" a="1"/>
  <c r="H4199" i="8" s="1"/>
  <c r="J4198" i="8"/>
  <c r="K4198" i="8" s="1" a="1"/>
  <c r="K4198" i="8" s="1"/>
  <c r="H4198" i="8" a="1"/>
  <c r="H4198" i="8" s="1"/>
  <c r="G4198" i="8"/>
  <c r="J4197" i="8"/>
  <c r="K4197" i="8" s="1" a="1"/>
  <c r="K4197" i="8" s="1"/>
  <c r="H4197" i="8" a="1"/>
  <c r="H4197" i="8" s="1"/>
  <c r="G4197" i="8"/>
  <c r="J4196" i="8"/>
  <c r="K4196" i="8" s="1" a="1"/>
  <c r="K4196" i="8" s="1"/>
  <c r="G4196" i="8"/>
  <c r="H4196" i="8" s="1" a="1"/>
  <c r="H4196" i="8" s="1"/>
  <c r="K4195" i="8" a="1"/>
  <c r="K4195" i="8" s="1"/>
  <c r="J4195" i="8"/>
  <c r="G4195" i="8"/>
  <c r="H4195" i="8" s="1" a="1"/>
  <c r="H4195" i="8" s="1"/>
  <c r="K4194" i="8" a="1"/>
  <c r="K4194" i="8" s="1"/>
  <c r="J4194" i="8"/>
  <c r="G4194" i="8"/>
  <c r="H4194" i="8" s="1" a="1"/>
  <c r="H4194" i="8" s="1"/>
  <c r="K4193" i="8" a="1"/>
  <c r="K4193" i="8" s="1"/>
  <c r="J4193" i="8"/>
  <c r="G4193" i="8"/>
  <c r="H4193" i="8" s="1" a="1"/>
  <c r="H4193" i="8" s="1"/>
  <c r="J4192" i="8"/>
  <c r="K4192" i="8" s="1" a="1"/>
  <c r="K4192" i="8" s="1"/>
  <c r="H4192" i="8" a="1"/>
  <c r="H4192" i="8" s="1"/>
  <c r="G4192" i="8"/>
  <c r="J4191" i="8"/>
  <c r="K4191" i="8" s="1" a="1"/>
  <c r="K4191" i="8" s="1"/>
  <c r="H4191" i="8" a="1"/>
  <c r="H4191" i="8" s="1"/>
  <c r="G4191" i="8"/>
  <c r="J4190" i="8"/>
  <c r="K4190" i="8" s="1" a="1"/>
  <c r="K4190" i="8" s="1"/>
  <c r="G4190" i="8"/>
  <c r="H4190" i="8" s="1" a="1"/>
  <c r="H4190" i="8" s="1"/>
  <c r="K4189" i="8" a="1"/>
  <c r="K4189" i="8" s="1"/>
  <c r="J4189" i="8"/>
  <c r="G4189" i="8"/>
  <c r="H4189" i="8" s="1" a="1"/>
  <c r="H4189" i="8" s="1"/>
  <c r="K4188" i="8" a="1"/>
  <c r="K4188" i="8" s="1"/>
  <c r="J4188" i="8"/>
  <c r="G4188" i="8"/>
  <c r="H4188" i="8" s="1" a="1"/>
  <c r="H4188" i="8" s="1"/>
  <c r="K4187" i="8" a="1"/>
  <c r="K4187" i="8" s="1"/>
  <c r="J4187" i="8"/>
  <c r="G4187" i="8"/>
  <c r="H4187" i="8" s="1" a="1"/>
  <c r="H4187" i="8" s="1"/>
  <c r="J4186" i="8"/>
  <c r="K4186" i="8" s="1" a="1"/>
  <c r="K4186" i="8" s="1"/>
  <c r="H4186" i="8" a="1"/>
  <c r="H4186" i="8" s="1"/>
  <c r="G4186" i="8"/>
  <c r="J4185" i="8"/>
  <c r="K4185" i="8" s="1" a="1"/>
  <c r="K4185" i="8" s="1"/>
  <c r="H4185" i="8" a="1"/>
  <c r="H4185" i="8" s="1"/>
  <c r="G4185" i="8"/>
  <c r="J4184" i="8"/>
  <c r="K4184" i="8" s="1" a="1"/>
  <c r="K4184" i="8" s="1"/>
  <c r="G4184" i="8"/>
  <c r="H4184" i="8" s="1" a="1"/>
  <c r="H4184" i="8" s="1"/>
  <c r="K4183" i="8" a="1"/>
  <c r="K4183" i="8" s="1"/>
  <c r="J4183" i="8"/>
  <c r="G4183" i="8"/>
  <c r="H4183" i="8" s="1" a="1"/>
  <c r="H4183" i="8" s="1"/>
  <c r="K4182" i="8" a="1"/>
  <c r="K4182" i="8" s="1"/>
  <c r="J4182" i="8"/>
  <c r="G4182" i="8"/>
  <c r="H4182" i="8" s="1" a="1"/>
  <c r="H4182" i="8" s="1"/>
  <c r="K4181" i="8" a="1"/>
  <c r="K4181" i="8" s="1"/>
  <c r="J4181" i="8"/>
  <c r="G4181" i="8"/>
  <c r="H4181" i="8" s="1" a="1"/>
  <c r="H4181" i="8" s="1"/>
  <c r="J4180" i="8"/>
  <c r="K4180" i="8" s="1" a="1"/>
  <c r="K4180" i="8" s="1"/>
  <c r="H4180" i="8" a="1"/>
  <c r="H4180" i="8" s="1"/>
  <c r="G4180" i="8"/>
  <c r="J4179" i="8"/>
  <c r="K4179" i="8" s="1" a="1"/>
  <c r="K4179" i="8" s="1"/>
  <c r="H4179" i="8" a="1"/>
  <c r="H4179" i="8" s="1"/>
  <c r="G4179" i="8"/>
  <c r="J4178" i="8"/>
  <c r="K4178" i="8" s="1" a="1"/>
  <c r="K4178" i="8" s="1"/>
  <c r="G4178" i="8"/>
  <c r="H4178" i="8" s="1" a="1"/>
  <c r="H4178" i="8" s="1"/>
  <c r="K4177" i="8" a="1"/>
  <c r="K4177" i="8" s="1"/>
  <c r="J4177" i="8"/>
  <c r="G4177" i="8"/>
  <c r="H4177" i="8" s="1" a="1"/>
  <c r="H4177" i="8" s="1"/>
  <c r="K4176" i="8" a="1"/>
  <c r="K4176" i="8" s="1"/>
  <c r="J4176" i="8"/>
  <c r="G4176" i="8"/>
  <c r="H4176" i="8" s="1" a="1"/>
  <c r="H4176" i="8" s="1"/>
  <c r="K4175" i="8" a="1"/>
  <c r="K4175" i="8" s="1"/>
  <c r="J4175" i="8"/>
  <c r="G4175" i="8"/>
  <c r="H4175" i="8" s="1" a="1"/>
  <c r="H4175" i="8" s="1"/>
  <c r="J4174" i="8"/>
  <c r="K4174" i="8" s="1" a="1"/>
  <c r="K4174" i="8" s="1"/>
  <c r="H4174" i="8" a="1"/>
  <c r="H4174" i="8" s="1"/>
  <c r="G4174" i="8"/>
  <c r="J4173" i="8"/>
  <c r="K4173" i="8" s="1" a="1"/>
  <c r="K4173" i="8" s="1"/>
  <c r="H4173" i="8" a="1"/>
  <c r="H4173" i="8" s="1"/>
  <c r="G4173" i="8"/>
  <c r="J4172" i="8"/>
  <c r="K4172" i="8" s="1" a="1"/>
  <c r="K4172" i="8" s="1"/>
  <c r="G4172" i="8"/>
  <c r="H4172" i="8" s="1" a="1"/>
  <c r="H4172" i="8" s="1"/>
  <c r="K4171" i="8" a="1"/>
  <c r="K4171" i="8" s="1"/>
  <c r="J4171" i="8"/>
  <c r="G4171" i="8"/>
  <c r="H4171" i="8" s="1" a="1"/>
  <c r="H4171" i="8" s="1"/>
  <c r="K4170" i="8" a="1"/>
  <c r="K4170" i="8" s="1"/>
  <c r="J4170" i="8"/>
  <c r="G4170" i="8"/>
  <c r="H4170" i="8" s="1" a="1"/>
  <c r="H4170" i="8" s="1"/>
  <c r="K4169" i="8" a="1"/>
  <c r="K4169" i="8" s="1"/>
  <c r="J4169" i="8"/>
  <c r="G4169" i="8"/>
  <c r="H4169" i="8" s="1" a="1"/>
  <c r="H4169" i="8" s="1"/>
  <c r="J4168" i="8"/>
  <c r="K4168" i="8" s="1" a="1"/>
  <c r="K4168" i="8" s="1"/>
  <c r="H4168" i="8" a="1"/>
  <c r="H4168" i="8" s="1"/>
  <c r="G4168" i="8"/>
  <c r="J4167" i="8"/>
  <c r="K4167" i="8" s="1" a="1"/>
  <c r="K4167" i="8" s="1"/>
  <c r="H4167" i="8" a="1"/>
  <c r="H4167" i="8" s="1"/>
  <c r="G4167" i="8"/>
  <c r="J4166" i="8"/>
  <c r="K4166" i="8" s="1" a="1"/>
  <c r="K4166" i="8" s="1"/>
  <c r="G4166" i="8"/>
  <c r="H4166" i="8" s="1" a="1"/>
  <c r="H4166" i="8" s="1"/>
  <c r="K4165" i="8" a="1"/>
  <c r="K4165" i="8" s="1"/>
  <c r="J4165" i="8"/>
  <c r="G4165" i="8"/>
  <c r="H4165" i="8" s="1" a="1"/>
  <c r="H4165" i="8" s="1"/>
  <c r="K4164" i="8" a="1"/>
  <c r="K4164" i="8" s="1"/>
  <c r="J4164" i="8"/>
  <c r="G4164" i="8"/>
  <c r="H4164" i="8" s="1" a="1"/>
  <c r="H4164" i="8" s="1"/>
  <c r="K4163" i="8" a="1"/>
  <c r="K4163" i="8" s="1"/>
  <c r="J4163" i="8"/>
  <c r="G4163" i="8"/>
  <c r="H4163" i="8" s="1" a="1"/>
  <c r="H4163" i="8" s="1"/>
  <c r="J4162" i="8"/>
  <c r="K4162" i="8" s="1" a="1"/>
  <c r="K4162" i="8" s="1"/>
  <c r="H4162" i="8" a="1"/>
  <c r="H4162" i="8" s="1"/>
  <c r="G4162" i="8"/>
  <c r="J4161" i="8"/>
  <c r="K4161" i="8" s="1" a="1"/>
  <c r="K4161" i="8" s="1"/>
  <c r="H4161" i="8" a="1"/>
  <c r="H4161" i="8" s="1"/>
  <c r="G4161" i="8"/>
  <c r="J4160" i="8"/>
  <c r="K4160" i="8" s="1" a="1"/>
  <c r="K4160" i="8" s="1"/>
  <c r="G4160" i="8"/>
  <c r="H4160" i="8" s="1" a="1"/>
  <c r="H4160" i="8" s="1"/>
  <c r="K4159" i="8" a="1"/>
  <c r="K4159" i="8" s="1"/>
  <c r="J4159" i="8"/>
  <c r="G4159" i="8"/>
  <c r="H4159" i="8" s="1" a="1"/>
  <c r="H4159" i="8" s="1"/>
  <c r="K4158" i="8" a="1"/>
  <c r="K4158" i="8" s="1"/>
  <c r="J4158" i="8"/>
  <c r="G4158" i="8"/>
  <c r="H4158" i="8" s="1" a="1"/>
  <c r="H4158" i="8" s="1"/>
  <c r="K4157" i="8" a="1"/>
  <c r="K4157" i="8" s="1"/>
  <c r="J4157" i="8"/>
  <c r="G4157" i="8"/>
  <c r="H4157" i="8" s="1" a="1"/>
  <c r="H4157" i="8" s="1"/>
  <c r="J4156" i="8"/>
  <c r="K4156" i="8" s="1" a="1"/>
  <c r="K4156" i="8" s="1"/>
  <c r="H4156" i="8" a="1"/>
  <c r="H4156" i="8"/>
  <c r="G4156" i="8"/>
  <c r="J4155" i="8"/>
  <c r="K4155" i="8" s="1" a="1"/>
  <c r="K4155" i="8" s="1"/>
  <c r="H4155" i="8" a="1"/>
  <c r="H4155" i="8" s="1"/>
  <c r="G4155" i="8"/>
  <c r="J4154" i="8"/>
  <c r="K4154" i="8" s="1" a="1"/>
  <c r="K4154" i="8" s="1"/>
  <c r="H4154" i="8"/>
  <c r="G4154" i="8"/>
  <c r="H4154" i="8" s="1" a="1"/>
  <c r="K4153" i="8" a="1"/>
  <c r="K4153" i="8" s="1"/>
  <c r="J4153" i="8"/>
  <c r="G4153" i="8"/>
  <c r="H4153" i="8" s="1" a="1"/>
  <c r="H4153" i="8" s="1"/>
  <c r="J4152" i="8"/>
  <c r="K4152" i="8" s="1" a="1"/>
  <c r="K4152" i="8" s="1"/>
  <c r="G4152" i="8"/>
  <c r="H4152" i="8" s="1" a="1"/>
  <c r="H4152" i="8" s="1"/>
  <c r="J4151" i="8"/>
  <c r="K4151" i="8" s="1" a="1"/>
  <c r="K4151" i="8" s="1"/>
  <c r="G4151" i="8"/>
  <c r="H4151" i="8" s="1" a="1"/>
  <c r="H4151" i="8" s="1"/>
  <c r="J4150" i="8"/>
  <c r="K4150" i="8" s="1" a="1"/>
  <c r="K4150" i="8" s="1"/>
  <c r="H4150" i="8" a="1"/>
  <c r="H4150" i="8"/>
  <c r="G4150" i="8"/>
  <c r="J4149" i="8"/>
  <c r="K4149" i="8" s="1" a="1"/>
  <c r="K4149" i="8" s="1"/>
  <c r="H4149" i="8" a="1"/>
  <c r="H4149" i="8" s="1"/>
  <c r="G4149" i="8"/>
  <c r="J4148" i="8"/>
  <c r="K4148" i="8" s="1" a="1"/>
  <c r="K4148" i="8" s="1"/>
  <c r="G4148" i="8"/>
  <c r="H4148" i="8" s="1" a="1"/>
  <c r="H4148" i="8" s="1"/>
  <c r="K4147" i="8" a="1"/>
  <c r="K4147" i="8" s="1"/>
  <c r="J4147" i="8"/>
  <c r="G4147" i="8"/>
  <c r="H4147" i="8" s="1" a="1"/>
  <c r="H4147" i="8" s="1"/>
  <c r="J4146" i="8"/>
  <c r="K4146" i="8" s="1" a="1"/>
  <c r="K4146" i="8" s="1"/>
  <c r="G4146" i="8"/>
  <c r="H4146" i="8" s="1" a="1"/>
  <c r="H4146" i="8" s="1"/>
  <c r="K4145" i="8" a="1"/>
  <c r="K4145" i="8" s="1"/>
  <c r="J4145" i="8"/>
  <c r="G4145" i="8"/>
  <c r="H4145" i="8" s="1" a="1"/>
  <c r="H4145" i="8" s="1"/>
  <c r="J4144" i="8"/>
  <c r="K4144" i="8" s="1" a="1"/>
  <c r="K4144" i="8" s="1"/>
  <c r="H4144" i="8" a="1"/>
  <c r="H4144" i="8" s="1"/>
  <c r="G4144" i="8"/>
  <c r="J4143" i="8"/>
  <c r="K4143" i="8" s="1" a="1"/>
  <c r="K4143" i="8" s="1"/>
  <c r="G4143" i="8"/>
  <c r="H4143" i="8" s="1" a="1"/>
  <c r="H4143" i="8" s="1"/>
  <c r="J4142" i="8"/>
  <c r="K4142" i="8" s="1" a="1"/>
  <c r="K4142" i="8" s="1"/>
  <c r="H4142" i="8"/>
  <c r="G4142" i="8"/>
  <c r="H4142" i="8" s="1" a="1"/>
  <c r="K4141" i="8" a="1"/>
  <c r="K4141" i="8" s="1"/>
  <c r="J4141" i="8"/>
  <c r="G4141" i="8"/>
  <c r="H4141" i="8" s="1" a="1"/>
  <c r="H4141" i="8" s="1"/>
  <c r="J4140" i="8"/>
  <c r="K4140" i="8" s="1" a="1"/>
  <c r="K4140" i="8" s="1"/>
  <c r="G4140" i="8"/>
  <c r="H4140" i="8" s="1" a="1"/>
  <c r="H4140" i="8" s="1"/>
  <c r="J4139" i="8"/>
  <c r="K4139" i="8" s="1" a="1"/>
  <c r="K4139" i="8" s="1"/>
  <c r="G4139" i="8"/>
  <c r="H4139" i="8" s="1" a="1"/>
  <c r="H4139" i="8" s="1"/>
  <c r="J4138" i="8"/>
  <c r="K4138" i="8" s="1" a="1"/>
  <c r="K4138" i="8" s="1"/>
  <c r="H4138" i="8" a="1"/>
  <c r="H4138" i="8"/>
  <c r="G4138" i="8"/>
  <c r="J4137" i="8"/>
  <c r="K4137" i="8" s="1" a="1"/>
  <c r="K4137" i="8" s="1"/>
  <c r="H4137" i="8" a="1"/>
  <c r="H4137" i="8" s="1"/>
  <c r="G4137" i="8"/>
  <c r="J4136" i="8"/>
  <c r="K4136" i="8" s="1" a="1"/>
  <c r="K4136" i="8" s="1"/>
  <c r="G4136" i="8"/>
  <c r="H4136" i="8" s="1" a="1"/>
  <c r="H4136" i="8" s="1"/>
  <c r="K4135" i="8" a="1"/>
  <c r="K4135" i="8" s="1"/>
  <c r="J4135" i="8"/>
  <c r="G4135" i="8"/>
  <c r="H4135" i="8" s="1" a="1"/>
  <c r="H4135" i="8" s="1"/>
  <c r="J4134" i="8"/>
  <c r="K4134" i="8" s="1" a="1"/>
  <c r="K4134" i="8" s="1"/>
  <c r="G4134" i="8"/>
  <c r="H4134" i="8" s="1" a="1"/>
  <c r="H4134" i="8" s="1"/>
  <c r="K4133" i="8" a="1"/>
  <c r="K4133" i="8" s="1"/>
  <c r="J4133" i="8"/>
  <c r="G4133" i="8"/>
  <c r="H4133" i="8" s="1" a="1"/>
  <c r="H4133" i="8" s="1"/>
  <c r="J4132" i="8"/>
  <c r="K4132" i="8" s="1" a="1"/>
  <c r="K4132" i="8" s="1"/>
  <c r="H4132" i="8" a="1"/>
  <c r="H4132" i="8" s="1"/>
  <c r="G4132" i="8"/>
  <c r="J4131" i="8"/>
  <c r="K4131" i="8" s="1" a="1"/>
  <c r="K4131" i="8" s="1"/>
  <c r="G4131" i="8"/>
  <c r="H4131" i="8" s="1" a="1"/>
  <c r="H4131" i="8" s="1"/>
  <c r="J4130" i="8"/>
  <c r="K4130" i="8" s="1" a="1"/>
  <c r="K4130" i="8" s="1"/>
  <c r="H4130" i="8"/>
  <c r="G4130" i="8"/>
  <c r="H4130" i="8" s="1" a="1"/>
  <c r="K4129" i="8" a="1"/>
  <c r="K4129" i="8" s="1"/>
  <c r="J4129" i="8"/>
  <c r="G4129" i="8"/>
  <c r="H4129" i="8" s="1" a="1"/>
  <c r="H4129" i="8" s="1"/>
  <c r="J4128" i="8"/>
  <c r="K4128" i="8" s="1" a="1"/>
  <c r="K4128" i="8" s="1"/>
  <c r="G4128" i="8"/>
  <c r="H4128" i="8" s="1" a="1"/>
  <c r="H4128" i="8" s="1"/>
  <c r="J4127" i="8"/>
  <c r="K4127" i="8" s="1" a="1"/>
  <c r="K4127" i="8" s="1"/>
  <c r="G4127" i="8"/>
  <c r="H4127" i="8" s="1" a="1"/>
  <c r="H4127" i="8" s="1"/>
  <c r="J4126" i="8"/>
  <c r="K4126" i="8" s="1" a="1"/>
  <c r="K4126" i="8" s="1"/>
  <c r="H4126" i="8" a="1"/>
  <c r="H4126" i="8"/>
  <c r="G4126" i="8"/>
  <c r="J4125" i="8"/>
  <c r="K4125" i="8" s="1" a="1"/>
  <c r="K4125" i="8" s="1"/>
  <c r="H4125" i="8" a="1"/>
  <c r="H4125" i="8" s="1"/>
  <c r="G4125" i="8"/>
  <c r="J4124" i="8"/>
  <c r="K4124" i="8" s="1" a="1"/>
  <c r="K4124" i="8" s="1"/>
  <c r="G4124" i="8"/>
  <c r="H4124" i="8" s="1" a="1"/>
  <c r="H4124" i="8" s="1"/>
  <c r="K4123" i="8" a="1"/>
  <c r="K4123" i="8" s="1"/>
  <c r="J4123" i="8"/>
  <c r="G4123" i="8"/>
  <c r="H4123" i="8" s="1" a="1"/>
  <c r="H4123" i="8" s="1"/>
  <c r="J4122" i="8"/>
  <c r="K4122" i="8" s="1" a="1"/>
  <c r="K4122" i="8" s="1"/>
  <c r="G4122" i="8"/>
  <c r="H4122" i="8" s="1" a="1"/>
  <c r="H4122" i="8" s="1"/>
  <c r="K4121" i="8" a="1"/>
  <c r="K4121" i="8" s="1"/>
  <c r="J4121" i="8"/>
  <c r="G4121" i="8"/>
  <c r="H4121" i="8" s="1" a="1"/>
  <c r="H4121" i="8" s="1"/>
  <c r="J4120" i="8"/>
  <c r="K4120" i="8" s="1" a="1"/>
  <c r="K4120" i="8" s="1"/>
  <c r="H4120" i="8" a="1"/>
  <c r="H4120" i="8" s="1"/>
  <c r="G4120" i="8"/>
  <c r="J4119" i="8"/>
  <c r="K4119" i="8" s="1" a="1"/>
  <c r="K4119" i="8" s="1"/>
  <c r="G4119" i="8"/>
  <c r="H4119" i="8" s="1" a="1"/>
  <c r="H4119" i="8" s="1"/>
  <c r="J4118" i="8"/>
  <c r="K4118" i="8" s="1" a="1"/>
  <c r="K4118" i="8" s="1"/>
  <c r="H4118" i="8"/>
  <c r="G4118" i="8"/>
  <c r="H4118" i="8" s="1" a="1"/>
  <c r="K4117" i="8" a="1"/>
  <c r="K4117" i="8" s="1"/>
  <c r="J4117" i="8"/>
  <c r="G4117" i="8"/>
  <c r="H4117" i="8" s="1" a="1"/>
  <c r="H4117" i="8" s="1"/>
  <c r="J4116" i="8"/>
  <c r="K4116" i="8" s="1" a="1"/>
  <c r="K4116" i="8" s="1"/>
  <c r="G4116" i="8"/>
  <c r="H4116" i="8" s="1" a="1"/>
  <c r="H4116" i="8" s="1"/>
  <c r="J4115" i="8"/>
  <c r="K4115" i="8" s="1" a="1"/>
  <c r="K4115" i="8" s="1"/>
  <c r="G4115" i="8"/>
  <c r="H4115" i="8" s="1" a="1"/>
  <c r="H4115" i="8" s="1"/>
  <c r="J4114" i="8"/>
  <c r="K4114" i="8" s="1" a="1"/>
  <c r="K4114" i="8" s="1"/>
  <c r="H4114" i="8" a="1"/>
  <c r="H4114" i="8"/>
  <c r="G4114" i="8"/>
  <c r="J4113" i="8"/>
  <c r="K4113" i="8" s="1" a="1"/>
  <c r="K4113" i="8" s="1"/>
  <c r="H4113" i="8" a="1"/>
  <c r="H4113" i="8" s="1"/>
  <c r="G4113" i="8"/>
  <c r="J4112" i="8"/>
  <c r="K4112" i="8" s="1" a="1"/>
  <c r="K4112" i="8" s="1"/>
  <c r="G4112" i="8"/>
  <c r="H4112" i="8" s="1" a="1"/>
  <c r="H4112" i="8" s="1"/>
  <c r="K4111" i="8" a="1"/>
  <c r="K4111" i="8" s="1"/>
  <c r="J4111" i="8"/>
  <c r="G4111" i="8"/>
  <c r="H4111" i="8" s="1" a="1"/>
  <c r="H4111" i="8" s="1"/>
  <c r="J4110" i="8"/>
  <c r="K4110" i="8" s="1" a="1"/>
  <c r="K4110" i="8" s="1"/>
  <c r="G4110" i="8"/>
  <c r="H4110" i="8" s="1" a="1"/>
  <c r="H4110" i="8" s="1"/>
  <c r="K4109" i="8" a="1"/>
  <c r="K4109" i="8" s="1"/>
  <c r="J4109" i="8"/>
  <c r="G4109" i="8"/>
  <c r="H4109" i="8" s="1" a="1"/>
  <c r="H4109" i="8" s="1"/>
  <c r="J4108" i="8"/>
  <c r="K4108" i="8" s="1" a="1"/>
  <c r="K4108" i="8" s="1"/>
  <c r="H4108" i="8" a="1"/>
  <c r="H4108" i="8" s="1"/>
  <c r="G4108" i="8"/>
  <c r="J4107" i="8"/>
  <c r="K4107" i="8" s="1" a="1"/>
  <c r="K4107" i="8" s="1"/>
  <c r="G4107" i="8"/>
  <c r="H4107" i="8" s="1" a="1"/>
  <c r="H4107" i="8" s="1"/>
  <c r="J4106" i="8"/>
  <c r="K4106" i="8" s="1" a="1"/>
  <c r="K4106" i="8" s="1"/>
  <c r="H4106" i="8"/>
  <c r="G4106" i="8"/>
  <c r="H4106" i="8" s="1" a="1"/>
  <c r="K4105" i="8" a="1"/>
  <c r="K4105" i="8" s="1"/>
  <c r="J4105" i="8"/>
  <c r="G4105" i="8"/>
  <c r="H4105" i="8" s="1" a="1"/>
  <c r="H4105" i="8" s="1"/>
  <c r="J4104" i="8"/>
  <c r="K4104" i="8" s="1" a="1"/>
  <c r="K4104" i="8" s="1"/>
  <c r="G4104" i="8"/>
  <c r="H4104" i="8" s="1" a="1"/>
  <c r="H4104" i="8" s="1"/>
  <c r="J4103" i="8"/>
  <c r="K4103" i="8" s="1" a="1"/>
  <c r="K4103" i="8" s="1"/>
  <c r="G4103" i="8"/>
  <c r="H4103" i="8" s="1" a="1"/>
  <c r="H4103" i="8" s="1"/>
  <c r="J4102" i="8"/>
  <c r="K4102" i="8" s="1" a="1"/>
  <c r="K4102" i="8" s="1"/>
  <c r="H4102" i="8" a="1"/>
  <c r="H4102" i="8"/>
  <c r="G4102" i="8"/>
  <c r="J4101" i="8"/>
  <c r="K4101" i="8" s="1" a="1"/>
  <c r="K4101" i="8" s="1"/>
  <c r="G4101" i="8"/>
  <c r="H4101" i="8" s="1" a="1"/>
  <c r="H4101" i="8" s="1"/>
  <c r="J4100" i="8"/>
  <c r="K4100" i="8" s="1" a="1"/>
  <c r="K4100" i="8" s="1"/>
  <c r="G4100" i="8"/>
  <c r="H4100" i="8" s="1" a="1"/>
  <c r="H4100" i="8" s="1"/>
  <c r="K4099" i="8" a="1"/>
  <c r="K4099" i="8" s="1"/>
  <c r="J4099" i="8"/>
  <c r="G4099" i="8"/>
  <c r="H4099" i="8" s="1" a="1"/>
  <c r="H4099" i="8" s="1"/>
  <c r="J4098" i="8"/>
  <c r="K4098" i="8" s="1" a="1"/>
  <c r="K4098" i="8" s="1"/>
  <c r="G4098" i="8"/>
  <c r="H4098" i="8" s="1" a="1"/>
  <c r="H4098" i="8" s="1"/>
  <c r="K4097" i="8" a="1"/>
  <c r="K4097" i="8" s="1"/>
  <c r="J4097" i="8"/>
  <c r="G4097" i="8"/>
  <c r="H4097" i="8" s="1" a="1"/>
  <c r="H4097" i="8" s="1"/>
  <c r="J4096" i="8"/>
  <c r="K4096" i="8" s="1" a="1"/>
  <c r="K4096" i="8" s="1"/>
  <c r="H4096" i="8" a="1"/>
  <c r="H4096" i="8" s="1"/>
  <c r="G4096" i="8"/>
  <c r="J4095" i="8"/>
  <c r="K4095" i="8" s="1" a="1"/>
  <c r="K4095" i="8" s="1"/>
  <c r="G4095" i="8"/>
  <c r="H4095" i="8" s="1" a="1"/>
  <c r="H4095" i="8" s="1"/>
  <c r="J4094" i="8"/>
  <c r="K4094" i="8" s="1" a="1"/>
  <c r="K4094" i="8" s="1"/>
  <c r="H4094" i="8"/>
  <c r="G4094" i="8"/>
  <c r="H4094" i="8" s="1" a="1"/>
  <c r="K4093" i="8" a="1"/>
  <c r="K4093" i="8" s="1"/>
  <c r="J4093" i="8"/>
  <c r="G4093" i="8"/>
  <c r="H4093" i="8" s="1" a="1"/>
  <c r="H4093" i="8" s="1"/>
  <c r="J4092" i="8"/>
  <c r="K4092" i="8" s="1" a="1"/>
  <c r="K4092" i="8" s="1"/>
  <c r="G4092" i="8"/>
  <c r="H4092" i="8" s="1" a="1"/>
  <c r="H4092" i="8" s="1"/>
  <c r="J4091" i="8"/>
  <c r="K4091" i="8" s="1" a="1"/>
  <c r="K4091" i="8" s="1"/>
  <c r="G4091" i="8"/>
  <c r="H4091" i="8" s="1" a="1"/>
  <c r="H4091" i="8" s="1"/>
  <c r="J4090" i="8"/>
  <c r="K4090" i="8" s="1" a="1"/>
  <c r="K4090" i="8" s="1"/>
  <c r="H4090" i="8" a="1"/>
  <c r="H4090" i="8"/>
  <c r="G4090" i="8"/>
  <c r="J4089" i="8"/>
  <c r="K4089" i="8" s="1" a="1"/>
  <c r="K4089" i="8" s="1"/>
  <c r="G4089" i="8"/>
  <c r="H4089" i="8" s="1" a="1"/>
  <c r="H4089" i="8" s="1"/>
  <c r="J4088" i="8"/>
  <c r="K4088" i="8" s="1" a="1"/>
  <c r="K4088" i="8" s="1"/>
  <c r="G4088" i="8"/>
  <c r="H4088" i="8" s="1" a="1"/>
  <c r="H4088" i="8" s="1"/>
  <c r="K4087" i="8" a="1"/>
  <c r="K4087" i="8" s="1"/>
  <c r="J4087" i="8"/>
  <c r="G4087" i="8"/>
  <c r="H4087" i="8" s="1" a="1"/>
  <c r="H4087" i="8" s="1"/>
  <c r="J4086" i="8"/>
  <c r="K4086" i="8" s="1" a="1"/>
  <c r="K4086" i="8" s="1"/>
  <c r="G4086" i="8"/>
  <c r="H4086" i="8" s="1" a="1"/>
  <c r="H4086" i="8" s="1"/>
  <c r="K4085" i="8" a="1"/>
  <c r="K4085" i="8" s="1"/>
  <c r="J4085" i="8"/>
  <c r="G4085" i="8"/>
  <c r="H4085" i="8" s="1" a="1"/>
  <c r="H4085" i="8" s="1"/>
  <c r="J4084" i="8"/>
  <c r="K4084" i="8" s="1" a="1"/>
  <c r="K4084" i="8" s="1"/>
  <c r="H4084" i="8" a="1"/>
  <c r="H4084" i="8" s="1"/>
  <c r="G4084" i="8"/>
  <c r="J4083" i="8"/>
  <c r="K4083" i="8" s="1" a="1"/>
  <c r="K4083" i="8" s="1"/>
  <c r="G4083" i="8"/>
  <c r="H4083" i="8" s="1" a="1"/>
  <c r="H4083" i="8" s="1"/>
  <c r="J4082" i="8"/>
  <c r="K4082" i="8" s="1" a="1"/>
  <c r="K4082" i="8" s="1"/>
  <c r="H4082" i="8"/>
  <c r="G4082" i="8"/>
  <c r="H4082" i="8" s="1" a="1"/>
  <c r="K4081" i="8" a="1"/>
  <c r="K4081" i="8" s="1"/>
  <c r="J4081" i="8"/>
  <c r="G4081" i="8"/>
  <c r="H4081" i="8" s="1" a="1"/>
  <c r="H4081" i="8" s="1"/>
  <c r="J4080" i="8"/>
  <c r="K4080" i="8" s="1" a="1"/>
  <c r="K4080" i="8" s="1"/>
  <c r="G4080" i="8"/>
  <c r="H4080" i="8" s="1" a="1"/>
  <c r="H4080" i="8" s="1"/>
  <c r="J4079" i="8"/>
  <c r="K4079" i="8" s="1" a="1"/>
  <c r="K4079" i="8" s="1"/>
  <c r="G4079" i="8"/>
  <c r="H4079" i="8" s="1" a="1"/>
  <c r="H4079" i="8" s="1"/>
  <c r="J4078" i="8"/>
  <c r="K4078" i="8" s="1" a="1"/>
  <c r="K4078" i="8" s="1"/>
  <c r="H4078" i="8" a="1"/>
  <c r="H4078" i="8"/>
  <c r="G4078" i="8"/>
  <c r="J4077" i="8"/>
  <c r="K4077" i="8" s="1" a="1"/>
  <c r="K4077" i="8" s="1"/>
  <c r="G4077" i="8"/>
  <c r="H4077" i="8" s="1" a="1"/>
  <c r="H4077" i="8" s="1"/>
  <c r="J4076" i="8"/>
  <c r="K4076" i="8" s="1" a="1"/>
  <c r="K4076" i="8" s="1"/>
  <c r="H4076" i="8"/>
  <c r="G4076" i="8"/>
  <c r="H4076" i="8" s="1" a="1"/>
  <c r="K4075" i="8" a="1"/>
  <c r="K4075" i="8" s="1"/>
  <c r="J4075" i="8"/>
  <c r="G4075" i="8"/>
  <c r="H4075" i="8" s="1" a="1"/>
  <c r="H4075" i="8" s="1"/>
  <c r="K4074" i="8" a="1"/>
  <c r="K4074" i="8" s="1"/>
  <c r="J4074" i="8"/>
  <c r="G4074" i="8"/>
  <c r="H4074" i="8" s="1" a="1"/>
  <c r="H4074" i="8" s="1"/>
  <c r="K4073" i="8" a="1"/>
  <c r="K4073" i="8" s="1"/>
  <c r="J4073" i="8"/>
  <c r="G4073" i="8"/>
  <c r="H4073" i="8" s="1" a="1"/>
  <c r="H4073" i="8" s="1"/>
  <c r="J4072" i="8"/>
  <c r="K4072" i="8" s="1" a="1"/>
  <c r="K4072" i="8" s="1"/>
  <c r="H4072" i="8" a="1"/>
  <c r="H4072" i="8" s="1"/>
  <c r="G4072" i="8"/>
  <c r="J4071" i="8"/>
  <c r="K4071" i="8" s="1" a="1"/>
  <c r="K4071" i="8" s="1"/>
  <c r="G4071" i="8"/>
  <c r="H4071" i="8" s="1" a="1"/>
  <c r="H4071" i="8" s="1"/>
  <c r="J4070" i="8"/>
  <c r="K4070" i="8" s="1" a="1"/>
  <c r="K4070" i="8" s="1"/>
  <c r="G4070" i="8"/>
  <c r="H4070" i="8" s="1" a="1"/>
  <c r="H4070" i="8" s="1"/>
  <c r="K4069" i="8" a="1"/>
  <c r="K4069" i="8" s="1"/>
  <c r="J4069" i="8"/>
  <c r="G4069" i="8"/>
  <c r="H4069" i="8" s="1" a="1"/>
  <c r="H4069" i="8" s="1"/>
  <c r="J4068" i="8"/>
  <c r="K4068" i="8" s="1" a="1"/>
  <c r="K4068" i="8" s="1"/>
  <c r="G4068" i="8"/>
  <c r="H4068" i="8" s="1" a="1"/>
  <c r="H4068" i="8" s="1"/>
  <c r="J4067" i="8"/>
  <c r="K4067" i="8" s="1" a="1"/>
  <c r="K4067" i="8" s="1"/>
  <c r="G4067" i="8"/>
  <c r="H4067" i="8" s="1" a="1"/>
  <c r="H4067" i="8" s="1"/>
  <c r="J4066" i="8"/>
  <c r="K4066" i="8" s="1" a="1"/>
  <c r="K4066" i="8" s="1"/>
  <c r="H4066" i="8" a="1"/>
  <c r="H4066" i="8"/>
  <c r="G4066" i="8"/>
  <c r="J4065" i="8"/>
  <c r="K4065" i="8" s="1" a="1"/>
  <c r="K4065" i="8" s="1"/>
  <c r="H4065" i="8" a="1"/>
  <c r="H4065" i="8" s="1"/>
  <c r="G4065" i="8"/>
  <c r="J4064" i="8"/>
  <c r="K4064" i="8" s="1" a="1"/>
  <c r="K4064" i="8" s="1"/>
  <c r="G4064" i="8"/>
  <c r="H4064" i="8" s="1" a="1"/>
  <c r="H4064" i="8" s="1"/>
  <c r="K4063" i="8" a="1"/>
  <c r="K4063" i="8" s="1"/>
  <c r="J4063" i="8"/>
  <c r="G4063" i="8"/>
  <c r="H4063" i="8" s="1" a="1"/>
  <c r="H4063" i="8" s="1"/>
  <c r="J4062" i="8"/>
  <c r="K4062" i="8" s="1" a="1"/>
  <c r="K4062" i="8" s="1"/>
  <c r="G4062" i="8"/>
  <c r="H4062" i="8" s="1" a="1"/>
  <c r="H4062" i="8" s="1"/>
  <c r="K4061" i="8" a="1"/>
  <c r="K4061" i="8" s="1"/>
  <c r="J4061" i="8"/>
  <c r="G4061" i="8"/>
  <c r="H4061" i="8" s="1" a="1"/>
  <c r="H4061" i="8" s="1"/>
  <c r="J4060" i="8"/>
  <c r="K4060" i="8" s="1" a="1"/>
  <c r="K4060" i="8" s="1"/>
  <c r="H4060" i="8" a="1"/>
  <c r="H4060" i="8"/>
  <c r="G4060" i="8"/>
  <c r="J4059" i="8"/>
  <c r="K4059" i="8" s="1" a="1"/>
  <c r="K4059" i="8" s="1"/>
  <c r="G4059" i="8"/>
  <c r="H4059" i="8" s="1" a="1"/>
  <c r="H4059" i="8" s="1"/>
  <c r="J4058" i="8"/>
  <c r="K4058" i="8" s="1" a="1"/>
  <c r="K4058" i="8" s="1"/>
  <c r="G4058" i="8"/>
  <c r="H4058" i="8" s="1" a="1"/>
  <c r="H4058" i="8" s="1"/>
  <c r="K4057" i="8" a="1"/>
  <c r="K4057" i="8" s="1"/>
  <c r="J4057" i="8"/>
  <c r="G4057" i="8"/>
  <c r="H4057" i="8" s="1" a="1"/>
  <c r="H4057" i="8" s="1"/>
  <c r="J4056" i="8"/>
  <c r="K4056" i="8" s="1" a="1"/>
  <c r="K4056" i="8" s="1"/>
  <c r="G4056" i="8"/>
  <c r="H4056" i="8" s="1" a="1"/>
  <c r="H4056" i="8" s="1"/>
  <c r="K4055" i="8" a="1"/>
  <c r="K4055" i="8" s="1"/>
  <c r="J4055" i="8"/>
  <c r="G4055" i="8"/>
  <c r="H4055" i="8" s="1" a="1"/>
  <c r="H4055" i="8" s="1"/>
  <c r="J4054" i="8"/>
  <c r="K4054" i="8" s="1" a="1"/>
  <c r="K4054" i="8" s="1"/>
  <c r="H4054" i="8" a="1"/>
  <c r="H4054" i="8"/>
  <c r="G4054" i="8"/>
  <c r="J4053" i="8"/>
  <c r="K4053" i="8" s="1" a="1"/>
  <c r="K4053" i="8" s="1"/>
  <c r="H4053" i="8" a="1"/>
  <c r="H4053" i="8" s="1"/>
  <c r="G4053" i="8"/>
  <c r="J4052" i="8"/>
  <c r="K4052" i="8" s="1" a="1"/>
  <c r="K4052" i="8" s="1"/>
  <c r="H4052" i="8" a="1"/>
  <c r="H4052" i="8" s="1"/>
  <c r="G4052" i="8"/>
  <c r="J4051" i="8"/>
  <c r="K4051" i="8" s="1" a="1"/>
  <c r="K4051" i="8" s="1"/>
  <c r="H4051" i="8" a="1"/>
  <c r="H4051" i="8" s="1"/>
  <c r="G4051" i="8"/>
  <c r="K4050" i="8" a="1"/>
  <c r="K4050" i="8" s="1"/>
  <c r="J4050" i="8"/>
  <c r="G4050" i="8"/>
  <c r="H4050" i="8" s="1" a="1"/>
  <c r="H4050" i="8" s="1"/>
  <c r="K4049" i="8" a="1"/>
  <c r="K4049" i="8" s="1"/>
  <c r="J4049" i="8"/>
  <c r="G4049" i="8"/>
  <c r="H4049" i="8" s="1" a="1"/>
  <c r="H4049" i="8" s="1"/>
  <c r="K4048" i="8" a="1"/>
  <c r="K4048" i="8" s="1"/>
  <c r="J4048" i="8"/>
  <c r="G4048" i="8"/>
  <c r="H4048" i="8" s="1" a="1"/>
  <c r="H4048" i="8" s="1"/>
  <c r="K4047" i="8" a="1"/>
  <c r="K4047" i="8"/>
  <c r="J4047" i="8"/>
  <c r="H4047" i="8" a="1"/>
  <c r="H4047" i="8" s="1"/>
  <c r="G4047" i="8"/>
  <c r="K4046" i="8" a="1"/>
  <c r="K4046" i="8" s="1"/>
  <c r="J4046" i="8"/>
  <c r="G4046" i="8"/>
  <c r="H4046" i="8" s="1" a="1"/>
  <c r="H4046" i="8" s="1"/>
  <c r="K4045" i="8" a="1"/>
  <c r="K4045" i="8" s="1"/>
  <c r="J4045" i="8"/>
  <c r="G4045" i="8"/>
  <c r="H4045" i="8" s="1" a="1"/>
  <c r="H4045" i="8" s="1"/>
  <c r="J4044" i="8"/>
  <c r="K4044" i="8" s="1" a="1"/>
  <c r="K4044" i="8" s="1"/>
  <c r="H4044" i="8" a="1"/>
  <c r="H4044" i="8" s="1"/>
  <c r="G4044" i="8"/>
  <c r="K4043" i="8"/>
  <c r="J4043" i="8"/>
  <c r="K4043" i="8" s="1" a="1"/>
  <c r="H4043" i="8" a="1"/>
  <c r="H4043" i="8" s="1"/>
  <c r="G4043" i="8"/>
  <c r="J4042" i="8"/>
  <c r="K4042" i="8" s="1" a="1"/>
  <c r="K4042" i="8" s="1"/>
  <c r="H4042" i="8" a="1"/>
  <c r="H4042" i="8" s="1"/>
  <c r="G4042" i="8"/>
  <c r="J4041" i="8"/>
  <c r="K4041" i="8" s="1" a="1"/>
  <c r="K4041" i="8" s="1"/>
  <c r="G4041" i="8"/>
  <c r="H4041" i="8" s="1" a="1"/>
  <c r="H4041" i="8" s="1"/>
  <c r="J4040" i="8"/>
  <c r="K4040" i="8" s="1" a="1"/>
  <c r="K4040" i="8" s="1"/>
  <c r="G4040" i="8"/>
  <c r="H4040" i="8" s="1" a="1"/>
  <c r="H4040" i="8" s="1"/>
  <c r="J4039" i="8"/>
  <c r="K4039" i="8" s="1" a="1"/>
  <c r="K4039" i="8" s="1"/>
  <c r="H4039" i="8" a="1"/>
  <c r="H4039" i="8" s="1"/>
  <c r="G4039" i="8"/>
  <c r="K4038" i="8" a="1"/>
  <c r="K4038" i="8" s="1"/>
  <c r="J4038" i="8"/>
  <c r="H4038" i="8"/>
  <c r="G4038" i="8"/>
  <c r="H4038" i="8" s="1" a="1"/>
  <c r="K4037" i="8" a="1"/>
  <c r="K4037" i="8" s="1"/>
  <c r="J4037" i="8"/>
  <c r="G4037" i="8"/>
  <c r="H4037" i="8" s="1" a="1"/>
  <c r="H4037" i="8" s="1"/>
  <c r="K4036" i="8" a="1"/>
  <c r="K4036" i="8"/>
  <c r="J4036" i="8"/>
  <c r="G4036" i="8"/>
  <c r="H4036" i="8" s="1" a="1"/>
  <c r="H4036" i="8" s="1"/>
  <c r="K4035" i="8" a="1"/>
  <c r="K4035" i="8" s="1"/>
  <c r="J4035" i="8"/>
  <c r="H4035" i="8" a="1"/>
  <c r="H4035" i="8" s="1"/>
  <c r="G4035" i="8"/>
  <c r="K4034" i="8" a="1"/>
  <c r="K4034" i="8" s="1"/>
  <c r="J4034" i="8"/>
  <c r="G4034" i="8"/>
  <c r="H4034" i="8" s="1" a="1"/>
  <c r="H4034" i="8" s="1"/>
  <c r="K4033" i="8" a="1"/>
  <c r="K4033" i="8" s="1"/>
  <c r="J4033" i="8"/>
  <c r="G4033" i="8"/>
  <c r="H4033" i="8" s="1" a="1"/>
  <c r="H4033" i="8" s="1"/>
  <c r="K4032" i="8"/>
  <c r="J4032" i="8"/>
  <c r="K4032" i="8" s="1" a="1"/>
  <c r="H4032" i="8" a="1"/>
  <c r="H4032" i="8" s="1"/>
  <c r="G4032" i="8"/>
  <c r="J4031" i="8"/>
  <c r="K4031" i="8" s="1" a="1"/>
  <c r="K4031" i="8" s="1"/>
  <c r="H4031" i="8" a="1"/>
  <c r="H4031" i="8" s="1"/>
  <c r="G4031" i="8"/>
  <c r="J4030" i="8"/>
  <c r="K4030" i="8" s="1" a="1"/>
  <c r="K4030" i="8" s="1"/>
  <c r="H4030" i="8" a="1"/>
  <c r="H4030" i="8"/>
  <c r="G4030" i="8"/>
  <c r="J4029" i="8"/>
  <c r="K4029" i="8" s="1" a="1"/>
  <c r="K4029" i="8" s="1"/>
  <c r="H4029" i="8" a="1"/>
  <c r="H4029" i="8" s="1"/>
  <c r="G4029" i="8"/>
  <c r="J4028" i="8"/>
  <c r="K4028" i="8" s="1" a="1"/>
  <c r="K4028" i="8" s="1"/>
  <c r="H4028" i="8" a="1"/>
  <c r="H4028" i="8" s="1"/>
  <c r="G4028" i="8"/>
  <c r="J4027" i="8"/>
  <c r="K4027" i="8" s="1" a="1"/>
  <c r="K4027" i="8" s="1"/>
  <c r="G4027" i="8"/>
  <c r="H4027" i="8" s="1" a="1"/>
  <c r="H4027" i="8" s="1"/>
  <c r="K4026" i="8" a="1"/>
  <c r="K4026" i="8" s="1"/>
  <c r="J4026" i="8"/>
  <c r="G4026" i="8"/>
  <c r="H4026" i="8" s="1" a="1"/>
  <c r="H4026" i="8" s="1"/>
  <c r="K4025" i="8" a="1"/>
  <c r="K4025" i="8" s="1"/>
  <c r="J4025" i="8"/>
  <c r="G4025" i="8"/>
  <c r="H4025" i="8" s="1" a="1"/>
  <c r="H4025" i="8" s="1"/>
  <c r="K4024" i="8" a="1"/>
  <c r="K4024" i="8"/>
  <c r="J4024" i="8"/>
  <c r="G4024" i="8"/>
  <c r="H4024" i="8" s="1" a="1"/>
  <c r="H4024" i="8" s="1"/>
  <c r="K4023" i="8" a="1"/>
  <c r="K4023" i="8"/>
  <c r="J4023" i="8"/>
  <c r="H4023" i="8" a="1"/>
  <c r="H4023" i="8" s="1"/>
  <c r="G4023" i="8"/>
  <c r="J4022" i="8"/>
  <c r="K4022" i="8" s="1" a="1"/>
  <c r="K4022" i="8" s="1"/>
  <c r="G4022" i="8"/>
  <c r="H4022" i="8" s="1" a="1"/>
  <c r="H4022" i="8" s="1"/>
  <c r="K4021" i="8" a="1"/>
  <c r="K4021" i="8" s="1"/>
  <c r="J4021" i="8"/>
  <c r="G4021" i="8"/>
  <c r="H4021" i="8" s="1" a="1"/>
  <c r="H4021" i="8" s="1"/>
  <c r="K4020" i="8"/>
  <c r="J4020" i="8"/>
  <c r="K4020" i="8" s="1" a="1"/>
  <c r="H4020" i="8" a="1"/>
  <c r="H4020" i="8" s="1"/>
  <c r="G4020" i="8"/>
  <c r="K4019" i="8"/>
  <c r="J4019" i="8"/>
  <c r="K4019" i="8" s="1" a="1"/>
  <c r="H4019" i="8" a="1"/>
  <c r="H4019" i="8" s="1"/>
  <c r="G4019" i="8"/>
  <c r="J4018" i="8"/>
  <c r="K4018" i="8" s="1" a="1"/>
  <c r="K4018" i="8" s="1"/>
  <c r="H4018" i="8" a="1"/>
  <c r="H4018" i="8"/>
  <c r="G4018" i="8"/>
  <c r="J4017" i="8"/>
  <c r="K4017" i="8" s="1" a="1"/>
  <c r="K4017" i="8" s="1"/>
  <c r="G4017" i="8"/>
  <c r="H4017" i="8" s="1" a="1"/>
  <c r="H4017" i="8" s="1"/>
  <c r="J4016" i="8"/>
  <c r="K4016" i="8" s="1" a="1"/>
  <c r="K4016" i="8" s="1"/>
  <c r="G4016" i="8"/>
  <c r="H4016" i="8" s="1" a="1"/>
  <c r="H4016" i="8" s="1"/>
  <c r="J4015" i="8"/>
  <c r="K4015" i="8" s="1" a="1"/>
  <c r="K4015" i="8" s="1"/>
  <c r="H4015" i="8" a="1"/>
  <c r="H4015" i="8" s="1"/>
  <c r="G4015" i="8"/>
  <c r="K4014" i="8" a="1"/>
  <c r="K4014" i="8" s="1"/>
  <c r="J4014" i="8"/>
  <c r="G4014" i="8"/>
  <c r="H4014" i="8" s="1" a="1"/>
  <c r="H4014" i="8" s="1"/>
  <c r="K4013" i="8" a="1"/>
  <c r="K4013" i="8" s="1"/>
  <c r="J4013" i="8"/>
  <c r="G4013" i="8"/>
  <c r="H4013" i="8" s="1" a="1"/>
  <c r="H4013" i="8" s="1"/>
  <c r="K4012" i="8" a="1"/>
  <c r="K4012" i="8"/>
  <c r="J4012" i="8"/>
  <c r="G4012" i="8"/>
  <c r="H4012" i="8" s="1" a="1"/>
  <c r="H4012" i="8" s="1"/>
  <c r="K4011" i="8" a="1"/>
  <c r="K4011" i="8"/>
  <c r="J4011" i="8"/>
  <c r="H4011" i="8" a="1"/>
  <c r="H4011" i="8" s="1"/>
  <c r="G4011" i="8"/>
  <c r="K4010" i="8" a="1"/>
  <c r="K4010" i="8" s="1"/>
  <c r="J4010" i="8"/>
  <c r="G4010" i="8"/>
  <c r="H4010" i="8" s="1" a="1"/>
  <c r="H4010" i="8" s="1"/>
  <c r="K4009" i="8" a="1"/>
  <c r="K4009" i="8" s="1"/>
  <c r="J4009" i="8"/>
  <c r="G4009" i="8"/>
  <c r="H4009" i="8" s="1" a="1"/>
  <c r="H4009" i="8" s="1"/>
  <c r="J4008" i="8"/>
  <c r="K4008" i="8" s="1" a="1"/>
  <c r="K4008" i="8" s="1"/>
  <c r="H4008" i="8" a="1"/>
  <c r="H4008" i="8" s="1"/>
  <c r="G4008" i="8"/>
  <c r="K4007" i="8"/>
  <c r="J4007" i="8"/>
  <c r="K4007" i="8" s="1" a="1"/>
  <c r="H4007" i="8" a="1"/>
  <c r="H4007" i="8" s="1"/>
  <c r="G4007" i="8"/>
  <c r="J4006" i="8"/>
  <c r="K4006" i="8" s="1" a="1"/>
  <c r="K4006" i="8" s="1"/>
  <c r="H4006" i="8" a="1"/>
  <c r="H4006" i="8"/>
  <c r="G4006" i="8"/>
  <c r="J4005" i="8"/>
  <c r="K4005" i="8" s="1" a="1"/>
  <c r="K4005" i="8" s="1"/>
  <c r="G4005" i="8"/>
  <c r="H4005" i="8" s="1" a="1"/>
  <c r="H4005" i="8" s="1"/>
  <c r="J4004" i="8"/>
  <c r="K4004" i="8" s="1" a="1"/>
  <c r="K4004" i="8" s="1"/>
  <c r="H4004" i="8" a="1"/>
  <c r="H4004" i="8" s="1"/>
  <c r="G4004" i="8"/>
  <c r="J4003" i="8"/>
  <c r="K4003" i="8" s="1" a="1"/>
  <c r="K4003" i="8" s="1"/>
  <c r="G4003" i="8"/>
  <c r="H4003" i="8" s="1" a="1"/>
  <c r="H4003" i="8" s="1"/>
  <c r="K4002" i="8" a="1"/>
  <c r="K4002" i="8" s="1"/>
  <c r="J4002" i="8"/>
  <c r="H4002" i="8"/>
  <c r="G4002" i="8"/>
  <c r="H4002" i="8" s="1" a="1"/>
  <c r="K4001" i="8" a="1"/>
  <c r="K4001" i="8" s="1"/>
  <c r="J4001" i="8"/>
  <c r="G4001" i="8"/>
  <c r="H4001" i="8" s="1" a="1"/>
  <c r="H4001" i="8" s="1"/>
  <c r="K4000" i="8" a="1"/>
  <c r="K4000" i="8" s="1"/>
  <c r="J4000" i="8"/>
  <c r="G4000" i="8"/>
  <c r="H4000" i="8" s="1" a="1"/>
  <c r="H4000" i="8" s="1"/>
  <c r="K3999" i="8" a="1"/>
  <c r="K3999" i="8"/>
  <c r="J3999" i="8"/>
  <c r="H3999" i="8" a="1"/>
  <c r="H3999" i="8" s="1"/>
  <c r="G3999" i="8"/>
  <c r="K3998" i="8" a="1"/>
  <c r="K3998" i="8"/>
  <c r="J3998" i="8"/>
  <c r="G3998" i="8"/>
  <c r="H3998" i="8" s="1" a="1"/>
  <c r="H3998" i="8" s="1"/>
  <c r="K3997" i="8" a="1"/>
  <c r="K3997" i="8" s="1"/>
  <c r="J3997" i="8"/>
  <c r="G3997" i="8"/>
  <c r="H3997" i="8" s="1" a="1"/>
  <c r="H3997" i="8" s="1"/>
  <c r="K3996" i="8"/>
  <c r="J3996" i="8"/>
  <c r="K3996" i="8" s="1" a="1"/>
  <c r="H3996" i="8" a="1"/>
  <c r="H3996" i="8" s="1"/>
  <c r="G3996" i="8"/>
  <c r="J3995" i="8"/>
  <c r="K3995" i="8" s="1" a="1"/>
  <c r="K3995" i="8" s="1"/>
  <c r="H3995" i="8" a="1"/>
  <c r="H3995" i="8" s="1"/>
  <c r="G3995" i="8"/>
  <c r="J3994" i="8"/>
  <c r="K3994" i="8" s="1" a="1"/>
  <c r="K3994" i="8" s="1"/>
  <c r="H3994" i="8" a="1"/>
  <c r="H3994" i="8" s="1"/>
  <c r="G3994" i="8"/>
  <c r="J3993" i="8"/>
  <c r="K3993" i="8" s="1" a="1"/>
  <c r="K3993" i="8" s="1"/>
  <c r="G3993" i="8"/>
  <c r="H3993" i="8" s="1" a="1"/>
  <c r="H3993" i="8" s="1"/>
  <c r="J3992" i="8"/>
  <c r="K3992" i="8" s="1" a="1"/>
  <c r="K3992" i="8" s="1"/>
  <c r="G3992" i="8"/>
  <c r="H3992" i="8" s="1" a="1"/>
  <c r="H3992" i="8" s="1"/>
  <c r="J3991" i="8"/>
  <c r="K3991" i="8" s="1" a="1"/>
  <c r="K3991" i="8" s="1"/>
  <c r="H3991" i="8" a="1"/>
  <c r="H3991" i="8" s="1"/>
  <c r="G3991" i="8"/>
  <c r="K3990" i="8" a="1"/>
  <c r="K3990" i="8" s="1"/>
  <c r="J3990" i="8"/>
  <c r="G3990" i="8"/>
  <c r="H3990" i="8" s="1" a="1"/>
  <c r="H3990" i="8" s="1"/>
  <c r="K3989" i="8" a="1"/>
  <c r="K3989" i="8" s="1"/>
  <c r="J3989" i="8"/>
  <c r="G3989" i="8"/>
  <c r="H3989" i="8" s="1" a="1"/>
  <c r="H3989" i="8" s="1"/>
  <c r="K3988" i="8" a="1"/>
  <c r="K3988" i="8"/>
  <c r="J3988" i="8"/>
  <c r="G3988" i="8"/>
  <c r="H3988" i="8" s="1" a="1"/>
  <c r="H3988" i="8" s="1"/>
  <c r="K3987" i="8" a="1"/>
  <c r="K3987" i="8" s="1"/>
  <c r="J3987" i="8"/>
  <c r="H3987" i="8" a="1"/>
  <c r="H3987" i="8" s="1"/>
  <c r="G3987" i="8"/>
  <c r="K3986" i="8" a="1"/>
  <c r="K3986" i="8" s="1"/>
  <c r="J3986" i="8"/>
  <c r="G3986" i="8"/>
  <c r="H3986" i="8" s="1" a="1"/>
  <c r="H3986" i="8" s="1"/>
  <c r="J3985" i="8"/>
  <c r="K3985" i="8" s="1" a="1"/>
  <c r="K3985" i="8" s="1"/>
  <c r="G3985" i="8"/>
  <c r="H3985" i="8" s="1" a="1"/>
  <c r="H3985" i="8" s="1"/>
  <c r="K3984" i="8"/>
  <c r="J3984" i="8"/>
  <c r="K3984" i="8" s="1" a="1"/>
  <c r="H3984" i="8" a="1"/>
  <c r="H3984" i="8" s="1"/>
  <c r="G3984" i="8"/>
  <c r="K3983" i="8"/>
  <c r="J3983" i="8"/>
  <c r="K3983" i="8" s="1" a="1"/>
  <c r="H3983" i="8" a="1"/>
  <c r="H3983" i="8" s="1"/>
  <c r="G3983" i="8"/>
  <c r="J3982" i="8"/>
  <c r="K3982" i="8" s="1" a="1"/>
  <c r="K3982" i="8" s="1"/>
  <c r="H3982" i="8" a="1"/>
  <c r="H3982" i="8"/>
  <c r="G3982" i="8"/>
  <c r="J3981" i="8"/>
  <c r="K3981" i="8" s="1" a="1"/>
  <c r="K3981" i="8" s="1"/>
  <c r="H3981" i="8" a="1"/>
  <c r="H3981" i="8" s="1"/>
  <c r="G3981" i="8"/>
  <c r="J3980" i="8"/>
  <c r="K3980" i="8" s="1" a="1"/>
  <c r="K3980" i="8" s="1"/>
  <c r="H3980" i="8" a="1"/>
  <c r="H3980" i="8" s="1"/>
  <c r="G3980" i="8"/>
  <c r="J3979" i="8"/>
  <c r="K3979" i="8" s="1" a="1"/>
  <c r="K3979" i="8" s="1"/>
  <c r="H3979" i="8" a="1"/>
  <c r="H3979" i="8" s="1"/>
  <c r="G3979" i="8"/>
  <c r="K3978" i="8" a="1"/>
  <c r="K3978" i="8" s="1"/>
  <c r="J3978" i="8"/>
  <c r="G3978" i="8"/>
  <c r="H3978" i="8" s="1" a="1"/>
  <c r="H3978" i="8" s="1"/>
  <c r="K3977" i="8" a="1"/>
  <c r="K3977" i="8" s="1"/>
  <c r="J3977" i="8"/>
  <c r="G3977" i="8"/>
  <c r="H3977" i="8" s="1" a="1"/>
  <c r="H3977" i="8" s="1"/>
  <c r="K3976" i="8" a="1"/>
  <c r="K3976" i="8" s="1"/>
  <c r="J3976" i="8"/>
  <c r="G3976" i="8"/>
  <c r="H3976" i="8" s="1" a="1"/>
  <c r="H3976" i="8" s="1"/>
  <c r="K3975" i="8" a="1"/>
  <c r="K3975" i="8"/>
  <c r="J3975" i="8"/>
  <c r="H3975" i="8" a="1"/>
  <c r="H3975" i="8" s="1"/>
  <c r="G3975" i="8"/>
  <c r="K3974" i="8" a="1"/>
  <c r="K3974" i="8" s="1"/>
  <c r="J3974" i="8"/>
  <c r="G3974" i="8"/>
  <c r="H3974" i="8" s="1" a="1"/>
  <c r="H3974" i="8" s="1"/>
  <c r="K3973" i="8" a="1"/>
  <c r="K3973" i="8" s="1"/>
  <c r="J3973" i="8"/>
  <c r="G3973" i="8"/>
  <c r="H3973" i="8" s="1" a="1"/>
  <c r="H3973" i="8" s="1"/>
  <c r="J3972" i="8"/>
  <c r="K3972" i="8" s="1" a="1"/>
  <c r="K3972" i="8" s="1"/>
  <c r="H3972" i="8" a="1"/>
  <c r="H3972" i="8" s="1"/>
  <c r="G3972" i="8"/>
  <c r="K3971" i="8"/>
  <c r="J3971" i="8"/>
  <c r="K3971" i="8" s="1" a="1"/>
  <c r="H3971" i="8" a="1"/>
  <c r="H3971" i="8" s="1"/>
  <c r="G3971" i="8"/>
  <c r="J3970" i="8"/>
  <c r="K3970" i="8" s="1" a="1"/>
  <c r="K3970" i="8" s="1"/>
  <c r="H3970" i="8" a="1"/>
  <c r="H3970" i="8" s="1"/>
  <c r="G3970" i="8"/>
  <c r="J3969" i="8"/>
  <c r="K3969" i="8" s="1" a="1"/>
  <c r="K3969" i="8" s="1"/>
  <c r="G3969" i="8"/>
  <c r="H3969" i="8" s="1" a="1"/>
  <c r="H3969" i="8" s="1"/>
  <c r="J3968" i="8"/>
  <c r="K3968" i="8" s="1" a="1"/>
  <c r="K3968" i="8" s="1"/>
  <c r="G3968" i="8"/>
  <c r="H3968" i="8" s="1" a="1"/>
  <c r="H3968" i="8" s="1"/>
  <c r="J3967" i="8"/>
  <c r="K3967" i="8" s="1" a="1"/>
  <c r="K3967" i="8" s="1"/>
  <c r="H3967" i="8" a="1"/>
  <c r="H3967" i="8" s="1"/>
  <c r="G3967" i="8"/>
  <c r="K3966" i="8" a="1"/>
  <c r="K3966" i="8" s="1"/>
  <c r="J3966" i="8"/>
  <c r="H3966" i="8"/>
  <c r="G3966" i="8"/>
  <c r="H3966" i="8" s="1" a="1"/>
  <c r="K3965" i="8" a="1"/>
  <c r="K3965" i="8" s="1"/>
  <c r="J3965" i="8"/>
  <c r="G3965" i="8"/>
  <c r="H3965" i="8" s="1" a="1"/>
  <c r="H3965" i="8" s="1"/>
  <c r="K3964" i="8" a="1"/>
  <c r="K3964" i="8"/>
  <c r="J3964" i="8"/>
  <c r="G3964" i="8"/>
  <c r="H3964" i="8" s="1" a="1"/>
  <c r="H3964" i="8" s="1"/>
  <c r="K3963" i="8" a="1"/>
  <c r="K3963" i="8" s="1"/>
  <c r="J3963" i="8"/>
  <c r="H3963" i="8" a="1"/>
  <c r="H3963" i="8" s="1"/>
  <c r="G3963" i="8"/>
  <c r="J3962" i="8"/>
  <c r="K3962" i="8" s="1" a="1"/>
  <c r="K3962" i="8" s="1"/>
  <c r="G3962" i="8"/>
  <c r="H3962" i="8" s="1" a="1"/>
  <c r="H3962" i="8" s="1"/>
  <c r="K3961" i="8" a="1"/>
  <c r="K3961" i="8"/>
  <c r="J3961" i="8"/>
  <c r="G3961" i="8"/>
  <c r="H3961" i="8" s="1" a="1"/>
  <c r="H3961" i="8" s="1"/>
  <c r="K3960" i="8"/>
  <c r="J3960" i="8"/>
  <c r="K3960" i="8" s="1" a="1"/>
  <c r="H3960" i="8" a="1"/>
  <c r="H3960" i="8" s="1"/>
  <c r="G3960" i="8"/>
  <c r="J3959" i="8"/>
  <c r="K3959" i="8" s="1" a="1"/>
  <c r="K3959" i="8" s="1"/>
  <c r="H3959" i="8" a="1"/>
  <c r="H3959" i="8" s="1"/>
  <c r="G3959" i="8"/>
  <c r="J3958" i="8"/>
  <c r="K3958" i="8" s="1" a="1"/>
  <c r="K3958" i="8" s="1"/>
  <c r="H3958" i="8" a="1"/>
  <c r="H3958" i="8" s="1"/>
  <c r="G3958" i="8"/>
  <c r="J3957" i="8"/>
  <c r="K3957" i="8" s="1" a="1"/>
  <c r="K3957" i="8" s="1"/>
  <c r="H3957" i="8" a="1"/>
  <c r="H3957" i="8" s="1"/>
  <c r="G3957" i="8"/>
  <c r="J3956" i="8"/>
  <c r="K3956" i="8" s="1" a="1"/>
  <c r="K3956" i="8" s="1"/>
  <c r="G3956" i="8"/>
  <c r="H3956" i="8" s="1" a="1"/>
  <c r="H3956" i="8" s="1"/>
  <c r="J3955" i="8"/>
  <c r="K3955" i="8" s="1" a="1"/>
  <c r="K3955" i="8" s="1"/>
  <c r="G3955" i="8"/>
  <c r="H3955" i="8" s="1" a="1"/>
  <c r="H3955" i="8" s="1"/>
  <c r="K3954" i="8" a="1"/>
  <c r="K3954" i="8" s="1"/>
  <c r="J3954" i="8"/>
  <c r="H3954" i="8"/>
  <c r="G3954" i="8"/>
  <c r="H3954" i="8" s="1" a="1"/>
  <c r="K3953" i="8" a="1"/>
  <c r="K3953" i="8" s="1"/>
  <c r="J3953" i="8"/>
  <c r="G3953" i="8"/>
  <c r="H3953" i="8" s="1" a="1"/>
  <c r="H3953" i="8" s="1"/>
  <c r="K3952" i="8" a="1"/>
  <c r="K3952" i="8"/>
  <c r="J3952" i="8"/>
  <c r="G3952" i="8"/>
  <c r="H3952" i="8" s="1" a="1"/>
  <c r="H3952" i="8" s="1"/>
  <c r="K3951" i="8" a="1"/>
  <c r="K3951" i="8" s="1"/>
  <c r="J3951" i="8"/>
  <c r="H3951" i="8" a="1"/>
  <c r="H3951" i="8" s="1"/>
  <c r="G3951" i="8"/>
  <c r="J3950" i="8"/>
  <c r="K3950" i="8" s="1" a="1"/>
  <c r="K3950" i="8" s="1"/>
  <c r="G3950" i="8"/>
  <c r="H3950" i="8" s="1" a="1"/>
  <c r="H3950" i="8" s="1"/>
  <c r="K3949" i="8" a="1"/>
  <c r="K3949" i="8" s="1"/>
  <c r="J3949" i="8"/>
  <c r="G3949" i="8"/>
  <c r="H3949" i="8" s="1" a="1"/>
  <c r="H3949" i="8" s="1"/>
  <c r="J3948" i="8"/>
  <c r="K3948" i="8" s="1" a="1"/>
  <c r="K3948" i="8" s="1"/>
  <c r="H3948" i="8" a="1"/>
  <c r="H3948" i="8" s="1"/>
  <c r="G3948" i="8"/>
  <c r="J3947" i="8"/>
  <c r="K3947" i="8" s="1" a="1"/>
  <c r="K3947" i="8" s="1"/>
  <c r="H3947" i="8" a="1"/>
  <c r="H3947" i="8" s="1"/>
  <c r="G3947" i="8"/>
  <c r="J3946" i="8"/>
  <c r="K3946" i="8" s="1" a="1"/>
  <c r="K3946" i="8" s="1"/>
  <c r="H3946" i="8" a="1"/>
  <c r="H3946" i="8"/>
  <c r="G3946" i="8"/>
  <c r="J3945" i="8"/>
  <c r="K3945" i="8" s="1" a="1"/>
  <c r="K3945" i="8" s="1"/>
  <c r="G3945" i="8"/>
  <c r="H3945" i="8" s="1" a="1"/>
  <c r="H3945" i="8" s="1"/>
  <c r="J3944" i="8"/>
  <c r="K3944" i="8" s="1" a="1"/>
  <c r="K3944" i="8" s="1"/>
  <c r="G3944" i="8"/>
  <c r="H3944" i="8" s="1" a="1"/>
  <c r="H3944" i="8" s="1"/>
  <c r="J3943" i="8"/>
  <c r="K3943" i="8" s="1" a="1"/>
  <c r="K3943" i="8" s="1"/>
  <c r="H3943" i="8" a="1"/>
  <c r="H3943" i="8" s="1"/>
  <c r="G3943" i="8"/>
  <c r="K3942" i="8" a="1"/>
  <c r="K3942" i="8" s="1"/>
  <c r="J3942" i="8"/>
  <c r="G3942" i="8"/>
  <c r="H3942" i="8" s="1" a="1"/>
  <c r="H3942" i="8" s="1"/>
  <c r="K3941" i="8" a="1"/>
  <c r="K3941" i="8" s="1"/>
  <c r="J3941" i="8"/>
  <c r="G3941" i="8"/>
  <c r="H3941" i="8" s="1" a="1"/>
  <c r="H3941" i="8" s="1"/>
  <c r="K3940" i="8" a="1"/>
  <c r="K3940" i="8" s="1"/>
  <c r="J3940" i="8"/>
  <c r="G3940" i="8"/>
  <c r="H3940" i="8" s="1" a="1"/>
  <c r="H3940" i="8" s="1"/>
  <c r="K3939" i="8" a="1"/>
  <c r="K3939" i="8"/>
  <c r="J3939" i="8"/>
  <c r="H3939" i="8" a="1"/>
  <c r="H3939" i="8" s="1"/>
  <c r="G3939" i="8"/>
  <c r="K3938" i="8" a="1"/>
  <c r="K3938" i="8" s="1"/>
  <c r="J3938" i="8"/>
  <c r="G3938" i="8"/>
  <c r="H3938" i="8" s="1" a="1"/>
  <c r="H3938" i="8" s="1"/>
  <c r="J3937" i="8"/>
  <c r="K3937" i="8" s="1" a="1"/>
  <c r="K3937" i="8" s="1"/>
  <c r="G3937" i="8"/>
  <c r="H3937" i="8" s="1" a="1"/>
  <c r="H3937" i="8" s="1"/>
  <c r="J3936" i="8"/>
  <c r="K3936" i="8" s="1" a="1"/>
  <c r="K3936" i="8" s="1"/>
  <c r="H3936" i="8" a="1"/>
  <c r="H3936" i="8" s="1"/>
  <c r="G3936" i="8"/>
  <c r="K3935" i="8"/>
  <c r="J3935" i="8"/>
  <c r="K3935" i="8" s="1" a="1"/>
  <c r="H3935" i="8" a="1"/>
  <c r="H3935" i="8" s="1"/>
  <c r="G3935" i="8"/>
  <c r="J3934" i="8"/>
  <c r="K3934" i="8" s="1" a="1"/>
  <c r="K3934" i="8" s="1"/>
  <c r="H3934" i="8" a="1"/>
  <c r="H3934" i="8" s="1"/>
  <c r="G3934" i="8"/>
  <c r="J3933" i="8"/>
  <c r="K3933" i="8" s="1" a="1"/>
  <c r="K3933" i="8" s="1"/>
  <c r="G3933" i="8"/>
  <c r="H3933" i="8" s="1" a="1"/>
  <c r="H3933" i="8" s="1"/>
  <c r="K3932" i="8"/>
  <c r="J3932" i="8"/>
  <c r="K3932" i="8" s="1" a="1"/>
  <c r="G3932" i="8"/>
  <c r="H3932" i="8" s="1" a="1"/>
  <c r="H3932" i="8" s="1"/>
  <c r="J3931" i="8"/>
  <c r="K3931" i="8" s="1" a="1"/>
  <c r="K3931" i="8" s="1"/>
  <c r="H3931" i="8" a="1"/>
  <c r="H3931" i="8" s="1"/>
  <c r="G3931" i="8"/>
  <c r="J3930" i="8"/>
  <c r="K3930" i="8" s="1" a="1"/>
  <c r="K3930" i="8" s="1"/>
  <c r="G3930" i="8"/>
  <c r="H3930" i="8" s="1" a="1"/>
  <c r="H3930" i="8" s="1"/>
  <c r="K3929" i="8" a="1"/>
  <c r="K3929" i="8" s="1"/>
  <c r="J3929" i="8"/>
  <c r="G3929" i="8"/>
  <c r="H3929" i="8" s="1" a="1"/>
  <c r="H3929" i="8" s="1"/>
  <c r="K3928" i="8" a="1"/>
  <c r="K3928" i="8" s="1"/>
  <c r="J3928" i="8"/>
  <c r="H3928" i="8" a="1"/>
  <c r="H3928" i="8" s="1"/>
  <c r="G3928" i="8"/>
  <c r="K3927" i="8" a="1"/>
  <c r="K3927" i="8"/>
  <c r="J3927" i="8"/>
  <c r="H3927" i="8" a="1"/>
  <c r="H3927" i="8" s="1"/>
  <c r="G3927" i="8"/>
  <c r="J3926" i="8"/>
  <c r="K3926" i="8" s="1" a="1"/>
  <c r="K3926" i="8" s="1"/>
  <c r="G3926" i="8"/>
  <c r="H3926" i="8" s="1" a="1"/>
  <c r="H3926" i="8" s="1"/>
  <c r="K3925" i="8" a="1"/>
  <c r="K3925" i="8" s="1"/>
  <c r="J3925" i="8"/>
  <c r="G3925" i="8"/>
  <c r="H3925" i="8" s="1" a="1"/>
  <c r="H3925" i="8" s="1"/>
  <c r="J3924" i="8"/>
  <c r="K3924" i="8" s="1" a="1"/>
  <c r="K3924" i="8" s="1"/>
  <c r="H3924" i="8" a="1"/>
  <c r="H3924" i="8" s="1"/>
  <c r="G3924" i="8"/>
  <c r="J3923" i="8"/>
  <c r="K3923" i="8" s="1" a="1"/>
  <c r="K3923" i="8" s="1"/>
  <c r="H3923" i="8" a="1"/>
  <c r="H3923" i="8" s="1"/>
  <c r="G3923" i="8"/>
  <c r="K3922" i="8" a="1"/>
  <c r="K3922" i="8" s="1"/>
  <c r="J3922" i="8"/>
  <c r="H3922" i="8" a="1"/>
  <c r="H3922" i="8"/>
  <c r="G3922" i="8"/>
  <c r="J3921" i="8"/>
  <c r="K3921" i="8" s="1" a="1"/>
  <c r="K3921" i="8" s="1"/>
  <c r="H3921" i="8" a="1"/>
  <c r="H3921" i="8" s="1"/>
  <c r="G3921" i="8"/>
  <c r="K3920" i="8"/>
  <c r="J3920" i="8"/>
  <c r="K3920" i="8" s="1" a="1"/>
  <c r="H3920" i="8" a="1"/>
  <c r="H3920" i="8" s="1"/>
  <c r="G3920" i="8"/>
  <c r="J3919" i="8"/>
  <c r="K3919" i="8" s="1" a="1"/>
  <c r="K3919" i="8" s="1"/>
  <c r="G3919" i="8"/>
  <c r="H3919" i="8" s="1" a="1"/>
  <c r="H3919" i="8" s="1"/>
  <c r="K3918" i="8" a="1"/>
  <c r="K3918" i="8" s="1"/>
  <c r="J3918" i="8"/>
  <c r="G3918" i="8"/>
  <c r="H3918" i="8" s="1" a="1"/>
  <c r="H3918" i="8" s="1"/>
  <c r="J3917" i="8"/>
  <c r="K3917" i="8" s="1" a="1"/>
  <c r="K3917" i="8" s="1"/>
  <c r="G3917" i="8"/>
  <c r="H3917" i="8" s="1" a="1"/>
  <c r="H3917" i="8" s="1"/>
  <c r="K3916" i="8" a="1"/>
  <c r="K3916" i="8"/>
  <c r="J3916" i="8"/>
  <c r="G3916" i="8"/>
  <c r="H3916" i="8" s="1" a="1"/>
  <c r="H3916" i="8" s="1"/>
  <c r="K3915" i="8" a="1"/>
  <c r="K3915" i="8" s="1"/>
  <c r="J3915" i="8"/>
  <c r="H3915" i="8" a="1"/>
  <c r="H3915" i="8" s="1"/>
  <c r="G3915" i="8"/>
  <c r="K3914" i="8" a="1"/>
  <c r="K3914" i="8" s="1"/>
  <c r="J3914" i="8"/>
  <c r="G3914" i="8"/>
  <c r="H3914" i="8" s="1" a="1"/>
  <c r="H3914" i="8" s="1"/>
  <c r="J3913" i="8"/>
  <c r="K3913" i="8" s="1" a="1"/>
  <c r="K3913" i="8" s="1"/>
  <c r="G3913" i="8"/>
  <c r="H3913" i="8" s="1" a="1"/>
  <c r="H3913" i="8" s="1"/>
  <c r="J3912" i="8"/>
  <c r="K3912" i="8" s="1" a="1"/>
  <c r="K3912" i="8" s="1"/>
  <c r="G3912" i="8"/>
  <c r="H3912" i="8" s="1" a="1"/>
  <c r="H3912" i="8" s="1"/>
  <c r="K3911" i="8"/>
  <c r="J3911" i="8"/>
  <c r="K3911" i="8" s="1" a="1"/>
  <c r="H3911" i="8" a="1"/>
  <c r="H3911" i="8" s="1"/>
  <c r="G3911" i="8"/>
  <c r="J3910" i="8"/>
  <c r="K3910" i="8" s="1" a="1"/>
  <c r="K3910" i="8" s="1"/>
  <c r="H3910" i="8" a="1"/>
  <c r="H3910" i="8" s="1"/>
  <c r="G3910" i="8"/>
  <c r="K3909" i="8" a="1"/>
  <c r="K3909" i="8" s="1"/>
  <c r="J3909" i="8"/>
  <c r="G3909" i="8"/>
  <c r="H3909" i="8" s="1" a="1"/>
  <c r="H3909" i="8" s="1"/>
  <c r="J3908" i="8"/>
  <c r="K3908" i="8" s="1" a="1"/>
  <c r="K3908" i="8" s="1"/>
  <c r="H3908" i="8" a="1"/>
  <c r="H3908" i="8" s="1"/>
  <c r="G3908" i="8"/>
  <c r="K3907" i="8"/>
  <c r="J3907" i="8"/>
  <c r="K3907" i="8" s="1" a="1"/>
  <c r="G3907" i="8"/>
  <c r="H3907" i="8" s="1" a="1"/>
  <c r="H3907" i="8" s="1"/>
  <c r="J3906" i="8"/>
  <c r="K3906" i="8" s="1" a="1"/>
  <c r="K3906" i="8" s="1"/>
  <c r="H3906" i="8"/>
  <c r="G3906" i="8"/>
  <c r="H3906" i="8" s="1" a="1"/>
  <c r="J3905" i="8"/>
  <c r="K3905" i="8" s="1" a="1"/>
  <c r="K3905" i="8" s="1"/>
  <c r="G3905" i="8"/>
  <c r="H3905" i="8" s="1" a="1"/>
  <c r="H3905" i="8" s="1"/>
  <c r="K3904" i="8" a="1"/>
  <c r="K3904" i="8"/>
  <c r="J3904" i="8"/>
  <c r="G3904" i="8"/>
  <c r="H3904" i="8" s="1" a="1"/>
  <c r="H3904" i="8" s="1"/>
  <c r="K3903" i="8" a="1"/>
  <c r="K3903" i="8"/>
  <c r="J3903" i="8"/>
  <c r="H3903" i="8" a="1"/>
  <c r="H3903" i="8" s="1"/>
  <c r="G3903" i="8"/>
  <c r="K3902" i="8" a="1"/>
  <c r="K3902" i="8" s="1"/>
  <c r="J3902" i="8"/>
  <c r="H3902" i="8"/>
  <c r="G3902" i="8"/>
  <c r="H3902" i="8" s="1" a="1"/>
  <c r="J3901" i="8"/>
  <c r="K3901" i="8" s="1" a="1"/>
  <c r="K3901" i="8" s="1"/>
  <c r="G3901" i="8"/>
  <c r="H3901" i="8" s="1" a="1"/>
  <c r="H3901" i="8" s="1"/>
  <c r="K3900" i="8"/>
  <c r="J3900" i="8"/>
  <c r="K3900" i="8" s="1" a="1"/>
  <c r="G3900" i="8"/>
  <c r="H3900" i="8" s="1" a="1"/>
  <c r="H3900" i="8" s="1"/>
  <c r="J3899" i="8"/>
  <c r="K3899" i="8" s="1" a="1"/>
  <c r="K3899" i="8" s="1"/>
  <c r="H3899" i="8" a="1"/>
  <c r="H3899" i="8" s="1"/>
  <c r="G3899" i="8"/>
  <c r="J3898" i="8"/>
  <c r="K3898" i="8" s="1" a="1"/>
  <c r="K3898" i="8" s="1"/>
  <c r="H3898" i="8" a="1"/>
  <c r="H3898" i="8"/>
  <c r="G3898" i="8"/>
  <c r="J3897" i="8"/>
  <c r="K3897" i="8" s="1" a="1"/>
  <c r="K3897" i="8" s="1"/>
  <c r="H3897" i="8" a="1"/>
  <c r="H3897" i="8" s="1"/>
  <c r="G3897" i="8"/>
  <c r="J3896" i="8"/>
  <c r="K3896" i="8" s="1" a="1"/>
  <c r="K3896" i="8" s="1"/>
  <c r="G3896" i="8"/>
  <c r="H3896" i="8" s="1" a="1"/>
  <c r="H3896" i="8" s="1"/>
  <c r="J3895" i="8"/>
  <c r="K3895" i="8" s="1" a="1"/>
  <c r="K3895" i="8" s="1"/>
  <c r="H3895" i="8" a="1"/>
  <c r="H3895" i="8" s="1"/>
  <c r="G3895" i="8"/>
  <c r="J3894" i="8"/>
  <c r="K3894" i="8" s="1" a="1"/>
  <c r="K3894" i="8" s="1"/>
  <c r="G3894" i="8"/>
  <c r="H3894" i="8" s="1" a="1"/>
  <c r="H3894" i="8" s="1"/>
  <c r="K3893" i="8" a="1"/>
  <c r="K3893" i="8" s="1"/>
  <c r="J3893" i="8"/>
  <c r="G3893" i="8"/>
  <c r="H3893" i="8" s="1" a="1"/>
  <c r="H3893" i="8" s="1"/>
  <c r="K3892" i="8" a="1"/>
  <c r="K3892" i="8" s="1"/>
  <c r="J3892" i="8"/>
  <c r="H3892" i="8" a="1"/>
  <c r="H3892" i="8" s="1"/>
  <c r="G3892" i="8"/>
  <c r="K3891" i="8" a="1"/>
  <c r="K3891" i="8"/>
  <c r="J3891" i="8"/>
  <c r="H3891" i="8" a="1"/>
  <c r="H3891" i="8" s="1"/>
  <c r="G3891" i="8"/>
  <c r="J3890" i="8"/>
  <c r="K3890" i="8" s="1" a="1"/>
  <c r="K3890" i="8" s="1"/>
  <c r="G3890" i="8"/>
  <c r="H3890" i="8" s="1" a="1"/>
  <c r="H3890" i="8" s="1"/>
  <c r="K3889" i="8" a="1"/>
  <c r="K3889" i="8" s="1"/>
  <c r="J3889" i="8"/>
  <c r="G3889" i="8"/>
  <c r="H3889" i="8" s="1" a="1"/>
  <c r="H3889" i="8" s="1"/>
  <c r="J3888" i="8"/>
  <c r="K3888" i="8" s="1" a="1"/>
  <c r="K3888" i="8" s="1"/>
  <c r="H3888" i="8" a="1"/>
  <c r="H3888" i="8" s="1"/>
  <c r="G3888" i="8"/>
  <c r="J3887" i="8"/>
  <c r="K3887" i="8" s="1" a="1"/>
  <c r="K3887" i="8" s="1"/>
  <c r="H3887" i="8" a="1"/>
  <c r="H3887" i="8" s="1"/>
  <c r="G3887" i="8"/>
  <c r="K3886" i="8" a="1"/>
  <c r="K3886" i="8" s="1"/>
  <c r="J3886" i="8"/>
  <c r="H3886" i="8" a="1"/>
  <c r="H3886" i="8"/>
  <c r="G3886" i="8"/>
  <c r="J3885" i="8"/>
  <c r="K3885" i="8" s="1" a="1"/>
  <c r="K3885" i="8" s="1"/>
  <c r="H3885" i="8" a="1"/>
  <c r="H3885" i="8" s="1"/>
  <c r="G3885" i="8"/>
  <c r="K3884" i="8"/>
  <c r="J3884" i="8"/>
  <c r="K3884" i="8" s="1" a="1"/>
  <c r="H3884" i="8" a="1"/>
  <c r="H3884" i="8"/>
  <c r="G3884" i="8"/>
  <c r="J3883" i="8"/>
  <c r="K3883" i="8" s="1" a="1"/>
  <c r="K3883" i="8" s="1"/>
  <c r="G3883" i="8"/>
  <c r="H3883" i="8" s="1" a="1"/>
  <c r="H3883" i="8" s="1"/>
  <c r="K3882" i="8" a="1"/>
  <c r="K3882" i="8" s="1"/>
  <c r="J3882" i="8"/>
  <c r="G3882" i="8"/>
  <c r="H3882" i="8" s="1" a="1"/>
  <c r="H3882" i="8" s="1"/>
  <c r="J3881" i="8"/>
  <c r="K3881" i="8" s="1" a="1"/>
  <c r="K3881" i="8" s="1"/>
  <c r="G3881" i="8"/>
  <c r="H3881" i="8" s="1" a="1"/>
  <c r="H3881" i="8" s="1"/>
  <c r="K3880" i="8" a="1"/>
  <c r="K3880" i="8" s="1"/>
  <c r="J3880" i="8"/>
  <c r="G3880" i="8"/>
  <c r="H3880" i="8" s="1" a="1"/>
  <c r="H3880" i="8" s="1"/>
  <c r="K3879" i="8" a="1"/>
  <c r="K3879" i="8" s="1"/>
  <c r="J3879" i="8"/>
  <c r="H3879" i="8" a="1"/>
  <c r="H3879" i="8" s="1"/>
  <c r="G3879" i="8"/>
  <c r="K3878" i="8" a="1"/>
  <c r="K3878" i="8" s="1"/>
  <c r="J3878" i="8"/>
  <c r="G3878" i="8"/>
  <c r="H3878" i="8" s="1" a="1"/>
  <c r="H3878" i="8" s="1"/>
  <c r="J3877" i="8"/>
  <c r="K3877" i="8" s="1" a="1"/>
  <c r="K3877" i="8" s="1"/>
  <c r="G3877" i="8"/>
  <c r="H3877" i="8" s="1" a="1"/>
  <c r="H3877" i="8" s="1"/>
  <c r="J3876" i="8"/>
  <c r="K3876" i="8" s="1" a="1"/>
  <c r="K3876" i="8" s="1"/>
  <c r="G3876" i="8"/>
  <c r="H3876" i="8" s="1" a="1"/>
  <c r="H3876" i="8" s="1"/>
  <c r="K3875" i="8"/>
  <c r="J3875" i="8"/>
  <c r="K3875" i="8" s="1" a="1"/>
  <c r="H3875" i="8" a="1"/>
  <c r="H3875" i="8" s="1"/>
  <c r="G3875" i="8"/>
  <c r="J3874" i="8"/>
  <c r="K3874" i="8" s="1" a="1"/>
  <c r="K3874" i="8" s="1"/>
  <c r="H3874" i="8" a="1"/>
  <c r="H3874" i="8" s="1"/>
  <c r="G3874" i="8"/>
  <c r="K3873" i="8" a="1"/>
  <c r="K3873" i="8" s="1"/>
  <c r="J3873" i="8"/>
  <c r="G3873" i="8"/>
  <c r="H3873" i="8" s="1" a="1"/>
  <c r="H3873" i="8" s="1"/>
  <c r="K3872" i="8"/>
  <c r="J3872" i="8"/>
  <c r="K3872" i="8" s="1" a="1"/>
  <c r="H3872" i="8" a="1"/>
  <c r="H3872" i="8" s="1"/>
  <c r="G3872" i="8"/>
  <c r="K3871" i="8"/>
  <c r="J3871" i="8"/>
  <c r="K3871" i="8" s="1" a="1"/>
  <c r="G3871" i="8"/>
  <c r="H3871" i="8" s="1" a="1"/>
  <c r="H3871" i="8" s="1"/>
  <c r="J3870" i="8"/>
  <c r="K3870" i="8" s="1" a="1"/>
  <c r="K3870" i="8" s="1"/>
  <c r="H3870" i="8"/>
  <c r="G3870" i="8"/>
  <c r="H3870" i="8" s="1" a="1"/>
  <c r="J3869" i="8"/>
  <c r="K3869" i="8" s="1" a="1"/>
  <c r="K3869" i="8" s="1"/>
  <c r="G3869" i="8"/>
  <c r="H3869" i="8" s="1" a="1"/>
  <c r="H3869" i="8" s="1"/>
  <c r="K3868" i="8" a="1"/>
  <c r="K3868" i="8"/>
  <c r="J3868" i="8"/>
  <c r="G3868" i="8"/>
  <c r="H3868" i="8" s="1" a="1"/>
  <c r="H3868" i="8" s="1"/>
  <c r="K3867" i="8" a="1"/>
  <c r="K3867" i="8"/>
  <c r="J3867" i="8"/>
  <c r="H3867" i="8" a="1"/>
  <c r="H3867" i="8" s="1"/>
  <c r="G3867" i="8"/>
  <c r="K3866" i="8" a="1"/>
  <c r="K3866" i="8" s="1"/>
  <c r="J3866" i="8"/>
  <c r="H3866" i="8"/>
  <c r="G3866" i="8"/>
  <c r="H3866" i="8" s="1" a="1"/>
  <c r="J3865" i="8"/>
  <c r="K3865" i="8" s="1" a="1"/>
  <c r="K3865" i="8" s="1"/>
  <c r="G3865" i="8"/>
  <c r="H3865" i="8" s="1" a="1"/>
  <c r="H3865" i="8" s="1"/>
  <c r="K3864" i="8"/>
  <c r="J3864" i="8"/>
  <c r="K3864" i="8" s="1" a="1"/>
  <c r="G3864" i="8"/>
  <c r="H3864" i="8" s="1" a="1"/>
  <c r="H3864" i="8" s="1"/>
  <c r="J3863" i="8"/>
  <c r="K3863" i="8" s="1" a="1"/>
  <c r="K3863" i="8" s="1"/>
  <c r="H3863" i="8" a="1"/>
  <c r="H3863" i="8" s="1"/>
  <c r="G3863" i="8"/>
  <c r="J3862" i="8"/>
  <c r="K3862" i="8" s="1" a="1"/>
  <c r="K3862" i="8" s="1"/>
  <c r="H3862" i="8" a="1"/>
  <c r="H3862" i="8"/>
  <c r="G3862" i="8"/>
  <c r="K3861" i="8" a="1"/>
  <c r="K3861" i="8" s="1"/>
  <c r="J3861" i="8"/>
  <c r="H3861" i="8" a="1"/>
  <c r="H3861" i="8" s="1"/>
  <c r="G3861" i="8"/>
  <c r="J3860" i="8"/>
  <c r="K3860" i="8" s="1" a="1"/>
  <c r="K3860" i="8" s="1"/>
  <c r="G3860" i="8"/>
  <c r="H3860" i="8" s="1" a="1"/>
  <c r="H3860" i="8" s="1"/>
  <c r="J3859" i="8"/>
  <c r="K3859" i="8" s="1" a="1"/>
  <c r="K3859" i="8" s="1"/>
  <c r="H3859" i="8" a="1"/>
  <c r="H3859" i="8" s="1"/>
  <c r="G3859" i="8"/>
  <c r="J3858" i="8"/>
  <c r="K3858" i="8" s="1" a="1"/>
  <c r="K3858" i="8" s="1"/>
  <c r="G3858" i="8"/>
  <c r="H3858" i="8" s="1" a="1"/>
  <c r="H3858" i="8" s="1"/>
  <c r="K3857" i="8" a="1"/>
  <c r="K3857" i="8" s="1"/>
  <c r="J3857" i="8"/>
  <c r="G3857" i="8"/>
  <c r="H3857" i="8" s="1" a="1"/>
  <c r="H3857" i="8" s="1"/>
  <c r="K3856" i="8" a="1"/>
  <c r="K3856" i="8" s="1"/>
  <c r="J3856" i="8"/>
  <c r="H3856" i="8" a="1"/>
  <c r="H3856" i="8" s="1"/>
  <c r="G3856" i="8"/>
  <c r="K3855" i="8" a="1"/>
  <c r="K3855" i="8"/>
  <c r="J3855" i="8"/>
  <c r="H3855" i="8" a="1"/>
  <c r="H3855" i="8" s="1"/>
  <c r="G3855" i="8"/>
  <c r="J3854" i="8"/>
  <c r="K3854" i="8" s="1" a="1"/>
  <c r="K3854" i="8" s="1"/>
  <c r="G3854" i="8"/>
  <c r="H3854" i="8" s="1" a="1"/>
  <c r="H3854" i="8" s="1"/>
  <c r="K3853" i="8" a="1"/>
  <c r="K3853" i="8" s="1"/>
  <c r="J3853" i="8"/>
  <c r="G3853" i="8"/>
  <c r="H3853" i="8" s="1" a="1"/>
  <c r="H3853" i="8" s="1"/>
  <c r="J3852" i="8"/>
  <c r="K3852" i="8" s="1" a="1"/>
  <c r="K3852" i="8" s="1"/>
  <c r="H3852" i="8" a="1"/>
  <c r="H3852" i="8" s="1"/>
  <c r="G3852" i="8"/>
  <c r="J3851" i="8"/>
  <c r="K3851" i="8" s="1" a="1"/>
  <c r="K3851" i="8" s="1"/>
  <c r="H3851" i="8" a="1"/>
  <c r="H3851" i="8" s="1"/>
  <c r="G3851" i="8"/>
  <c r="K3850" i="8" a="1"/>
  <c r="K3850" i="8" s="1"/>
  <c r="J3850" i="8"/>
  <c r="H3850" i="8" a="1"/>
  <c r="H3850" i="8"/>
  <c r="G3850" i="8"/>
  <c r="J3849" i="8"/>
  <c r="K3849" i="8" s="1" a="1"/>
  <c r="K3849" i="8" s="1"/>
  <c r="H3849" i="8" a="1"/>
  <c r="H3849" i="8" s="1"/>
  <c r="G3849" i="8"/>
  <c r="K3848" i="8"/>
  <c r="J3848" i="8"/>
  <c r="K3848" i="8" s="1" a="1"/>
  <c r="H3848" i="8" a="1"/>
  <c r="H3848" i="8" s="1"/>
  <c r="G3848" i="8"/>
  <c r="J3847" i="8"/>
  <c r="K3847" i="8" s="1" a="1"/>
  <c r="K3847" i="8" s="1"/>
  <c r="G3847" i="8"/>
  <c r="H3847" i="8" s="1" a="1"/>
  <c r="H3847" i="8" s="1"/>
  <c r="K3846" i="8" a="1"/>
  <c r="K3846" i="8" s="1"/>
  <c r="J3846" i="8"/>
  <c r="G3846" i="8"/>
  <c r="H3846" i="8" s="1" a="1"/>
  <c r="H3846" i="8" s="1"/>
  <c r="J3845" i="8"/>
  <c r="K3845" i="8" s="1" a="1"/>
  <c r="K3845" i="8" s="1"/>
  <c r="G3845" i="8"/>
  <c r="H3845" i="8" s="1" a="1"/>
  <c r="H3845" i="8" s="1"/>
  <c r="K3844" i="8" a="1"/>
  <c r="K3844" i="8" s="1"/>
  <c r="J3844" i="8"/>
  <c r="G3844" i="8"/>
  <c r="H3844" i="8" s="1" a="1"/>
  <c r="H3844" i="8" s="1"/>
  <c r="K3843" i="8" a="1"/>
  <c r="K3843" i="8" s="1"/>
  <c r="J3843" i="8"/>
  <c r="H3843" i="8" a="1"/>
  <c r="H3843" i="8" s="1"/>
  <c r="G3843" i="8"/>
  <c r="K3842" i="8" a="1"/>
  <c r="K3842" i="8" s="1"/>
  <c r="J3842" i="8"/>
  <c r="G3842" i="8"/>
  <c r="H3842" i="8" s="1" a="1"/>
  <c r="H3842" i="8" s="1"/>
  <c r="J3841" i="8"/>
  <c r="K3841" i="8" s="1" a="1"/>
  <c r="K3841" i="8" s="1"/>
  <c r="G3841" i="8"/>
  <c r="H3841" i="8" s="1" a="1"/>
  <c r="H3841" i="8" s="1"/>
  <c r="J3840" i="8"/>
  <c r="K3840" i="8" s="1" a="1"/>
  <c r="K3840" i="8" s="1"/>
  <c r="G3840" i="8"/>
  <c r="H3840" i="8" s="1" a="1"/>
  <c r="H3840" i="8" s="1"/>
  <c r="K3839" i="8" a="1"/>
  <c r="K3839" i="8" s="1"/>
  <c r="J3839" i="8"/>
  <c r="H3839" i="8" a="1"/>
  <c r="H3839" i="8" s="1"/>
  <c r="G3839" i="8"/>
  <c r="J3838" i="8"/>
  <c r="K3838" i="8" s="1" a="1"/>
  <c r="K3838" i="8" s="1"/>
  <c r="H3838" i="8" a="1"/>
  <c r="H3838" i="8" s="1"/>
  <c r="G3838" i="8"/>
  <c r="J3837" i="8"/>
  <c r="K3837" i="8" s="1" a="1"/>
  <c r="K3837" i="8" s="1"/>
  <c r="H3837" i="8" a="1"/>
  <c r="H3837" i="8" s="1"/>
  <c r="G3837" i="8"/>
  <c r="K3836" i="8"/>
  <c r="J3836" i="8"/>
  <c r="K3836" i="8" s="1" a="1"/>
  <c r="G3836" i="8"/>
  <c r="H3836" i="8" s="1" a="1"/>
  <c r="H3836" i="8" s="1"/>
  <c r="J3835" i="8"/>
  <c r="K3835" i="8" s="1" a="1"/>
  <c r="K3835" i="8" s="1"/>
  <c r="G3835" i="8"/>
  <c r="H3835" i="8" s="1" a="1"/>
  <c r="H3835" i="8" s="1"/>
  <c r="K3834" i="8" a="1"/>
  <c r="K3834" i="8" s="1"/>
  <c r="J3834" i="8"/>
  <c r="G3834" i="8"/>
  <c r="H3834" i="8" s="1" a="1"/>
  <c r="H3834" i="8" s="1"/>
  <c r="J3833" i="8"/>
  <c r="K3833" i="8" s="1" a="1"/>
  <c r="K3833" i="8" s="1"/>
  <c r="H3833" i="8" a="1"/>
  <c r="H3833" i="8" s="1"/>
  <c r="G3833" i="8"/>
  <c r="K3832" i="8" a="1"/>
  <c r="K3832" i="8"/>
  <c r="J3832" i="8"/>
  <c r="G3832" i="8"/>
  <c r="H3832" i="8" s="1" a="1"/>
  <c r="H3832" i="8" s="1"/>
  <c r="K3831" i="8" a="1"/>
  <c r="K3831" i="8" s="1"/>
  <c r="J3831" i="8"/>
  <c r="G3831" i="8"/>
  <c r="H3831" i="8" s="1" a="1"/>
  <c r="H3831" i="8" s="1"/>
  <c r="K3830" i="8" a="1"/>
  <c r="K3830" i="8" s="1"/>
  <c r="J3830" i="8"/>
  <c r="H3830" i="8"/>
  <c r="G3830" i="8"/>
  <c r="H3830" i="8" s="1" a="1"/>
  <c r="K3829" i="8" a="1"/>
  <c r="K3829" i="8"/>
  <c r="J3829" i="8"/>
  <c r="G3829" i="8"/>
  <c r="H3829" i="8" s="1" a="1"/>
  <c r="H3829" i="8" s="1"/>
  <c r="K3828" i="8" a="1"/>
  <c r="K3828" i="8" s="1"/>
  <c r="J3828" i="8"/>
  <c r="H3828" i="8" a="1"/>
  <c r="H3828" i="8" s="1"/>
  <c r="G3828" i="8"/>
  <c r="J3827" i="8"/>
  <c r="K3827" i="8" s="1" a="1"/>
  <c r="K3827" i="8" s="1"/>
  <c r="H3827" i="8" a="1"/>
  <c r="H3827" i="8" s="1"/>
  <c r="G3827" i="8"/>
  <c r="K3826" i="8" a="1"/>
  <c r="K3826" i="8" s="1"/>
  <c r="J3826" i="8"/>
  <c r="H3826" i="8" a="1"/>
  <c r="H3826" i="8" s="1"/>
  <c r="G3826" i="8"/>
  <c r="K3825" i="8" a="1"/>
  <c r="K3825" i="8" s="1"/>
  <c r="J3825" i="8"/>
  <c r="G3825" i="8"/>
  <c r="H3825" i="8" s="1" a="1"/>
  <c r="H3825" i="8" s="1"/>
  <c r="J3824" i="8"/>
  <c r="K3824" i="8" s="1" a="1"/>
  <c r="K3824" i="8" s="1"/>
  <c r="H3824" i="8" a="1"/>
  <c r="H3824" i="8" s="1"/>
  <c r="G3824" i="8"/>
  <c r="K3823" i="8"/>
  <c r="J3823" i="8"/>
  <c r="K3823" i="8" s="1" a="1"/>
  <c r="G3823" i="8"/>
  <c r="H3823" i="8" s="1" a="1"/>
  <c r="H3823" i="8" s="1"/>
  <c r="K3822" i="8" a="1"/>
  <c r="K3822" i="8" s="1"/>
  <c r="J3822" i="8"/>
  <c r="G3822" i="8"/>
  <c r="H3822" i="8" s="1" a="1"/>
  <c r="H3822" i="8" s="1"/>
  <c r="K3821" i="8" a="1"/>
  <c r="K3821" i="8" s="1"/>
  <c r="J3821" i="8"/>
  <c r="G3821" i="8"/>
  <c r="H3821" i="8" s="1" a="1"/>
  <c r="H3821" i="8" s="1"/>
  <c r="K3820" i="8" a="1"/>
  <c r="K3820" i="8" s="1"/>
  <c r="J3820" i="8"/>
  <c r="H3820" i="8" a="1"/>
  <c r="H3820" i="8" s="1"/>
  <c r="G3820" i="8"/>
  <c r="K3819" i="8" a="1"/>
  <c r="K3819" i="8" s="1"/>
  <c r="J3819" i="8"/>
  <c r="H3819" i="8" a="1"/>
  <c r="H3819" i="8" s="1"/>
  <c r="G3819" i="8"/>
  <c r="K3818" i="8" a="1"/>
  <c r="K3818" i="8"/>
  <c r="J3818" i="8"/>
  <c r="G3818" i="8"/>
  <c r="H3818" i="8" s="1" a="1"/>
  <c r="H3818" i="8" s="1"/>
  <c r="J3817" i="8"/>
  <c r="K3817" i="8" s="1" a="1"/>
  <c r="K3817" i="8" s="1"/>
  <c r="G3817" i="8"/>
  <c r="H3817" i="8" s="1" a="1"/>
  <c r="H3817" i="8" s="1"/>
  <c r="J3816" i="8"/>
  <c r="K3816" i="8" s="1" a="1"/>
  <c r="K3816" i="8" s="1"/>
  <c r="H3816" i="8" a="1"/>
  <c r="H3816" i="8" s="1"/>
  <c r="G3816" i="8"/>
  <c r="K3815" i="8" a="1"/>
  <c r="K3815" i="8" s="1"/>
  <c r="J3815" i="8"/>
  <c r="H3815" i="8" a="1"/>
  <c r="H3815" i="8" s="1"/>
  <c r="G3815" i="8"/>
  <c r="J3814" i="8"/>
  <c r="K3814" i="8" s="1" a="1"/>
  <c r="K3814" i="8" s="1"/>
  <c r="H3814" i="8" a="1"/>
  <c r="H3814" i="8"/>
  <c r="G3814" i="8"/>
  <c r="J3813" i="8"/>
  <c r="K3813" i="8" s="1" a="1"/>
  <c r="K3813" i="8" s="1"/>
  <c r="G3813" i="8"/>
  <c r="H3813" i="8" s="1" a="1"/>
  <c r="H3813" i="8" s="1"/>
  <c r="K3812" i="8"/>
  <c r="J3812" i="8"/>
  <c r="K3812" i="8" s="1" a="1"/>
  <c r="G3812" i="8"/>
  <c r="H3812" i="8" s="1" a="1"/>
  <c r="H3812" i="8" s="1"/>
  <c r="K3811" i="8"/>
  <c r="J3811" i="8"/>
  <c r="K3811" i="8" s="1" a="1"/>
  <c r="H3811" i="8" a="1"/>
  <c r="H3811" i="8" s="1"/>
  <c r="G3811" i="8"/>
  <c r="K3810" i="8" a="1"/>
  <c r="K3810" i="8" s="1"/>
  <c r="J3810" i="8"/>
  <c r="G3810" i="8"/>
  <c r="H3810" i="8" s="1" a="1"/>
  <c r="H3810" i="8" s="1"/>
  <c r="K3809" i="8" a="1"/>
  <c r="K3809" i="8" s="1"/>
  <c r="J3809" i="8"/>
  <c r="H3809" i="8" a="1"/>
  <c r="H3809" i="8" s="1"/>
  <c r="G3809" i="8"/>
  <c r="K3808" i="8" a="1"/>
  <c r="K3808" i="8"/>
  <c r="J3808" i="8"/>
  <c r="G3808" i="8"/>
  <c r="H3808" i="8" s="1" a="1"/>
  <c r="H3808" i="8" s="1"/>
  <c r="K3807" i="8" a="1"/>
  <c r="K3807" i="8"/>
  <c r="J3807" i="8"/>
  <c r="H3807" i="8" a="1"/>
  <c r="H3807" i="8" s="1"/>
  <c r="G3807" i="8"/>
  <c r="J3806" i="8"/>
  <c r="K3806" i="8" s="1" a="1"/>
  <c r="K3806" i="8" s="1"/>
  <c r="H3806" i="8"/>
  <c r="G3806" i="8"/>
  <c r="H3806" i="8" s="1" a="1"/>
  <c r="K3805" i="8" a="1"/>
  <c r="K3805" i="8"/>
  <c r="J3805" i="8"/>
  <c r="G3805" i="8"/>
  <c r="H3805" i="8" s="1" a="1"/>
  <c r="H3805" i="8" s="1"/>
  <c r="K3804" i="8" a="1"/>
  <c r="K3804" i="8" s="1"/>
  <c r="J3804" i="8"/>
  <c r="H3804" i="8" a="1"/>
  <c r="H3804" i="8" s="1"/>
  <c r="G3804" i="8"/>
  <c r="J3803" i="8"/>
  <c r="K3803" i="8" s="1" a="1"/>
  <c r="K3803" i="8" s="1"/>
  <c r="H3803" i="8" a="1"/>
  <c r="H3803" i="8" s="1"/>
  <c r="G3803" i="8"/>
  <c r="K3802" i="8" a="1"/>
  <c r="K3802" i="8" s="1"/>
  <c r="J3802" i="8"/>
  <c r="H3802" i="8" a="1"/>
  <c r="H3802" i="8" s="1"/>
  <c r="G3802" i="8"/>
  <c r="K3801" i="8" a="1"/>
  <c r="K3801" i="8" s="1"/>
  <c r="J3801" i="8"/>
  <c r="H3801" i="8" a="1"/>
  <c r="H3801" i="8" s="1"/>
  <c r="G3801" i="8"/>
  <c r="K3800" i="8"/>
  <c r="J3800" i="8"/>
  <c r="K3800" i="8" s="1" a="1"/>
  <c r="H3800" i="8" a="1"/>
  <c r="H3800" i="8" s="1"/>
  <c r="G3800" i="8"/>
  <c r="K3799" i="8"/>
  <c r="J3799" i="8"/>
  <c r="K3799" i="8" s="1" a="1"/>
  <c r="G3799" i="8"/>
  <c r="H3799" i="8" s="1" a="1"/>
  <c r="H3799" i="8" s="1"/>
  <c r="J3798" i="8"/>
  <c r="K3798" i="8" s="1" a="1"/>
  <c r="K3798" i="8" s="1"/>
  <c r="H3798" i="8" a="1"/>
  <c r="H3798" i="8" s="1"/>
  <c r="G3798" i="8"/>
  <c r="K3797" i="8" a="1"/>
  <c r="K3797" i="8" s="1"/>
  <c r="J3797" i="8"/>
  <c r="G3797" i="8"/>
  <c r="H3797" i="8" s="1" a="1"/>
  <c r="H3797" i="8" s="1"/>
  <c r="K3796" i="8" a="1"/>
  <c r="K3796" i="8" s="1"/>
  <c r="J3796" i="8"/>
  <c r="G3796" i="8"/>
  <c r="H3796" i="8" s="1" a="1"/>
  <c r="H3796" i="8" s="1"/>
  <c r="K3795" i="8" a="1"/>
  <c r="K3795" i="8" s="1"/>
  <c r="J3795" i="8"/>
  <c r="H3795" i="8" a="1"/>
  <c r="H3795" i="8" s="1"/>
  <c r="G3795" i="8"/>
  <c r="K3794" i="8" a="1"/>
  <c r="K3794" i="8"/>
  <c r="J3794" i="8"/>
  <c r="G3794" i="8"/>
  <c r="H3794" i="8" s="1" a="1"/>
  <c r="H3794" i="8" s="1"/>
  <c r="J3793" i="8"/>
  <c r="K3793" i="8" s="1" a="1"/>
  <c r="K3793" i="8" s="1"/>
  <c r="G3793" i="8"/>
  <c r="H3793" i="8" s="1" a="1"/>
  <c r="H3793" i="8" s="1"/>
  <c r="J3792" i="8"/>
  <c r="K3792" i="8" s="1" a="1"/>
  <c r="K3792" i="8" s="1"/>
  <c r="G3792" i="8"/>
  <c r="H3792" i="8" s="1" a="1"/>
  <c r="H3792" i="8" s="1"/>
  <c r="K3791" i="8" a="1"/>
  <c r="K3791" i="8" s="1"/>
  <c r="J3791" i="8"/>
  <c r="H3791" i="8" a="1"/>
  <c r="H3791" i="8" s="1"/>
  <c r="G3791" i="8"/>
  <c r="J3790" i="8"/>
  <c r="K3790" i="8" s="1" a="1"/>
  <c r="K3790" i="8" s="1"/>
  <c r="H3790" i="8" a="1"/>
  <c r="H3790" i="8" s="1"/>
  <c r="G3790" i="8"/>
  <c r="J3789" i="8"/>
  <c r="K3789" i="8" s="1" a="1"/>
  <c r="K3789" i="8" s="1"/>
  <c r="H3789" i="8" a="1"/>
  <c r="H3789" i="8" s="1"/>
  <c r="G3789" i="8"/>
  <c r="K3788" i="8"/>
  <c r="J3788" i="8"/>
  <c r="K3788" i="8" s="1" a="1"/>
  <c r="H3788" i="8" a="1"/>
  <c r="H3788" i="8" s="1"/>
  <c r="G3788" i="8"/>
  <c r="J3787" i="8"/>
  <c r="K3787" i="8" s="1" a="1"/>
  <c r="K3787" i="8" s="1"/>
  <c r="G3787" i="8"/>
  <c r="H3787" i="8" s="1" a="1"/>
  <c r="H3787" i="8" s="1"/>
  <c r="K3786" i="8" a="1"/>
  <c r="K3786" i="8" s="1"/>
  <c r="J3786" i="8"/>
  <c r="G3786" i="8"/>
  <c r="H3786" i="8" s="1" a="1"/>
  <c r="H3786" i="8" s="1"/>
  <c r="J3785" i="8"/>
  <c r="K3785" i="8" s="1" a="1"/>
  <c r="K3785" i="8" s="1"/>
  <c r="H3785" i="8" a="1"/>
  <c r="H3785" i="8" s="1"/>
  <c r="G3785" i="8"/>
  <c r="K3784" i="8" a="1"/>
  <c r="K3784" i="8"/>
  <c r="J3784" i="8"/>
  <c r="G3784" i="8"/>
  <c r="H3784" i="8" s="1" a="1"/>
  <c r="H3784" i="8" s="1"/>
  <c r="K3783" i="8" a="1"/>
  <c r="K3783" i="8" s="1"/>
  <c r="J3783" i="8"/>
  <c r="G3783" i="8"/>
  <c r="H3783" i="8" s="1" a="1"/>
  <c r="H3783" i="8" s="1"/>
  <c r="K3782" i="8" a="1"/>
  <c r="K3782" i="8" s="1"/>
  <c r="J3782" i="8"/>
  <c r="H3782" i="8"/>
  <c r="G3782" i="8"/>
  <c r="H3782" i="8" s="1" a="1"/>
  <c r="K3781" i="8" a="1"/>
  <c r="K3781" i="8"/>
  <c r="J3781" i="8"/>
  <c r="G3781" i="8"/>
  <c r="H3781" i="8" s="1" a="1"/>
  <c r="H3781" i="8" s="1"/>
  <c r="J3780" i="8"/>
  <c r="K3780" i="8" s="1" a="1"/>
  <c r="K3780" i="8" s="1"/>
  <c r="H3780" i="8" a="1"/>
  <c r="H3780" i="8" s="1"/>
  <c r="G3780" i="8"/>
  <c r="K3779" i="8"/>
  <c r="J3779" i="8"/>
  <c r="K3779" i="8" s="1" a="1"/>
  <c r="G3779" i="8"/>
  <c r="H3779" i="8" s="1" a="1"/>
  <c r="H3779" i="8" s="1"/>
  <c r="J3778" i="8"/>
  <c r="K3778" i="8" s="1" a="1"/>
  <c r="K3778" i="8" s="1"/>
  <c r="H3778" i="8" a="1"/>
  <c r="H3778" i="8"/>
  <c r="G3778" i="8"/>
  <c r="K3777" i="8" a="1"/>
  <c r="K3777" i="8" s="1"/>
  <c r="J3777" i="8"/>
  <c r="H3777" i="8" a="1"/>
  <c r="H3777" i="8" s="1"/>
  <c r="G3777" i="8"/>
  <c r="K3776" i="8" a="1"/>
  <c r="K3776" i="8"/>
  <c r="J3776" i="8"/>
  <c r="G3776" i="8"/>
  <c r="H3776" i="8" s="1" a="1"/>
  <c r="H3776" i="8" s="1"/>
  <c r="J3775" i="8"/>
  <c r="K3775" i="8" s="1" a="1"/>
  <c r="K3775" i="8" s="1"/>
  <c r="H3775" i="8" a="1"/>
  <c r="H3775" i="8" s="1"/>
  <c r="G3775" i="8"/>
  <c r="K3774" i="8" a="1"/>
  <c r="K3774" i="8" s="1"/>
  <c r="J3774" i="8"/>
  <c r="H3774" i="8" a="1"/>
  <c r="H3774" i="8" s="1"/>
  <c r="G3774" i="8"/>
  <c r="K3773" i="8" a="1"/>
  <c r="K3773" i="8" s="1"/>
  <c r="J3773" i="8"/>
  <c r="H3773" i="8" a="1"/>
  <c r="H3773" i="8" s="1"/>
  <c r="G3773" i="8"/>
  <c r="J3772" i="8"/>
  <c r="K3772" i="8" s="1" a="1"/>
  <c r="K3772" i="8" s="1"/>
  <c r="G3772" i="8"/>
  <c r="H3772" i="8" s="1" a="1"/>
  <c r="H3772" i="8" s="1"/>
  <c r="K3771" i="8" a="1"/>
  <c r="K3771" i="8" s="1"/>
  <c r="J3771" i="8"/>
  <c r="G3771" i="8"/>
  <c r="H3771" i="8" s="1" a="1"/>
  <c r="H3771" i="8" s="1"/>
  <c r="K3770" i="8" a="1"/>
  <c r="K3770" i="8" s="1"/>
  <c r="J3770" i="8"/>
  <c r="H3770" i="8" a="1"/>
  <c r="H3770" i="8" s="1"/>
  <c r="G3770" i="8"/>
  <c r="K3769" i="8" a="1"/>
  <c r="K3769" i="8" s="1"/>
  <c r="J3769" i="8"/>
  <c r="G3769" i="8"/>
  <c r="H3769" i="8" s="1" a="1"/>
  <c r="H3769" i="8" s="1"/>
  <c r="J3768" i="8"/>
  <c r="K3768" i="8" s="1" a="1"/>
  <c r="K3768" i="8" s="1"/>
  <c r="G3768" i="8"/>
  <c r="H3768" i="8" s="1" a="1"/>
  <c r="H3768" i="8" s="1"/>
  <c r="J3767" i="8"/>
  <c r="K3767" i="8" s="1" a="1"/>
  <c r="K3767" i="8" s="1"/>
  <c r="H3767" i="8" a="1"/>
  <c r="H3767" i="8" s="1"/>
  <c r="G3767" i="8"/>
  <c r="J3766" i="8"/>
  <c r="K3766" i="8" s="1" a="1"/>
  <c r="K3766" i="8" s="1"/>
  <c r="H3766" i="8" a="1"/>
  <c r="H3766" i="8" s="1"/>
  <c r="G3766" i="8"/>
  <c r="K3765" i="8" a="1"/>
  <c r="K3765" i="8" s="1"/>
  <c r="J3765" i="8"/>
  <c r="H3765" i="8" a="1"/>
  <c r="H3765" i="8" s="1"/>
  <c r="G3765" i="8"/>
  <c r="J3764" i="8"/>
  <c r="K3764" i="8" s="1" a="1"/>
  <c r="K3764" i="8" s="1"/>
  <c r="H3764" i="8"/>
  <c r="G3764" i="8"/>
  <c r="H3764" i="8" s="1" a="1"/>
  <c r="J3763" i="8"/>
  <c r="K3763" i="8" s="1" a="1"/>
  <c r="K3763" i="8" s="1"/>
  <c r="G3763" i="8"/>
  <c r="H3763" i="8" s="1" a="1"/>
  <c r="H3763" i="8" s="1"/>
  <c r="K3762" i="8" a="1"/>
  <c r="K3762" i="8" s="1"/>
  <c r="J3762" i="8"/>
  <c r="G3762" i="8"/>
  <c r="H3762" i="8" s="1" a="1"/>
  <c r="H3762" i="8" s="1"/>
  <c r="K3761" i="8" a="1"/>
  <c r="K3761" i="8"/>
  <c r="J3761" i="8"/>
  <c r="G3761" i="8"/>
  <c r="H3761" i="8" s="1" a="1"/>
  <c r="H3761" i="8" s="1"/>
  <c r="K3760" i="8" a="1"/>
  <c r="K3760" i="8"/>
  <c r="J3760" i="8"/>
  <c r="G3760" i="8"/>
  <c r="H3760" i="8" s="1" a="1"/>
  <c r="H3760" i="8" s="1"/>
  <c r="J3759" i="8"/>
  <c r="K3759" i="8" s="1" a="1"/>
  <c r="K3759" i="8" s="1"/>
  <c r="H3759" i="8" a="1"/>
  <c r="H3759" i="8" s="1"/>
  <c r="G3759" i="8"/>
  <c r="K3758" i="8" a="1"/>
  <c r="K3758" i="8" s="1"/>
  <c r="J3758" i="8"/>
  <c r="H3758" i="8"/>
  <c r="G3758" i="8"/>
  <c r="H3758" i="8" s="1" a="1"/>
  <c r="J3757" i="8"/>
  <c r="K3757" i="8" s="1" a="1"/>
  <c r="K3757" i="8" s="1"/>
  <c r="H3757" i="8" a="1"/>
  <c r="H3757" i="8" s="1"/>
  <c r="G3757" i="8"/>
  <c r="J3756" i="8"/>
  <c r="K3756" i="8" s="1" a="1"/>
  <c r="K3756" i="8" s="1"/>
  <c r="G3756" i="8"/>
  <c r="H3756" i="8" s="1" a="1"/>
  <c r="H3756" i="8" s="1"/>
  <c r="K3755" i="8" a="1"/>
  <c r="K3755" i="8" s="1"/>
  <c r="J3755" i="8"/>
  <c r="G3755" i="8"/>
  <c r="H3755" i="8" s="1" a="1"/>
  <c r="H3755" i="8" s="1"/>
  <c r="K3754" i="8" a="1"/>
  <c r="K3754" i="8" s="1"/>
  <c r="J3754" i="8"/>
  <c r="H3754" i="8" a="1"/>
  <c r="H3754" i="8" s="1"/>
  <c r="G3754" i="8"/>
  <c r="K3753" i="8" a="1"/>
  <c r="K3753" i="8"/>
  <c r="J3753" i="8"/>
  <c r="G3753" i="8"/>
  <c r="H3753" i="8" s="1" a="1"/>
  <c r="H3753" i="8" s="1"/>
  <c r="K3752" i="8" a="1"/>
  <c r="K3752" i="8"/>
  <c r="J3752" i="8"/>
  <c r="G3752" i="8"/>
  <c r="H3752" i="8" s="1" a="1"/>
  <c r="H3752" i="8" s="1"/>
  <c r="J3751" i="8"/>
  <c r="K3751" i="8" s="1" a="1"/>
  <c r="K3751" i="8" s="1"/>
  <c r="G3751" i="8"/>
  <c r="H3751" i="8" s="1" a="1"/>
  <c r="H3751" i="8" s="1"/>
  <c r="J3750" i="8"/>
  <c r="K3750" i="8" s="1" a="1"/>
  <c r="K3750" i="8" s="1"/>
  <c r="G3750" i="8"/>
  <c r="H3750" i="8" s="1" a="1"/>
  <c r="H3750" i="8" s="1"/>
  <c r="K3749" i="8" a="1"/>
  <c r="K3749" i="8" s="1"/>
  <c r="J3749" i="8"/>
  <c r="H3749" i="8" a="1"/>
  <c r="H3749" i="8" s="1"/>
  <c r="G3749" i="8"/>
  <c r="J3748" i="8"/>
  <c r="K3748" i="8" s="1" a="1"/>
  <c r="K3748" i="8" s="1"/>
  <c r="H3748" i="8" a="1"/>
  <c r="H3748" i="8" s="1"/>
  <c r="G3748" i="8"/>
  <c r="K3747" i="8" a="1"/>
  <c r="K3747" i="8"/>
  <c r="J3747" i="8"/>
  <c r="H3747" i="8" a="1"/>
  <c r="H3747" i="8"/>
  <c r="G3747" i="8"/>
  <c r="J3746" i="8"/>
  <c r="K3746" i="8" s="1" a="1"/>
  <c r="K3746" i="8" s="1"/>
  <c r="H3746" i="8" a="1"/>
  <c r="H3746" i="8" s="1"/>
  <c r="G3746" i="8"/>
  <c r="J3745" i="8"/>
  <c r="K3745" i="8" s="1" a="1"/>
  <c r="K3745" i="8" s="1"/>
  <c r="G3745" i="8"/>
  <c r="H3745" i="8" s="1" a="1"/>
  <c r="H3745" i="8" s="1"/>
  <c r="J3744" i="8"/>
  <c r="K3744" i="8" s="1" a="1"/>
  <c r="K3744" i="8" s="1"/>
  <c r="G3744" i="8"/>
  <c r="H3744" i="8" s="1" a="1"/>
  <c r="H3744" i="8" s="1"/>
  <c r="K3743" i="8" a="1"/>
  <c r="K3743" i="8" s="1"/>
  <c r="J3743" i="8"/>
  <c r="H3743" i="8" a="1"/>
  <c r="H3743" i="8" s="1"/>
  <c r="G3743" i="8"/>
  <c r="K3742" i="8" a="1"/>
  <c r="K3742" i="8" s="1"/>
  <c r="J3742" i="8"/>
  <c r="H3742" i="8" a="1"/>
  <c r="H3742" i="8" s="1"/>
  <c r="G3742" i="8"/>
  <c r="K3741" i="8" a="1"/>
  <c r="K3741" i="8"/>
  <c r="J3741" i="8"/>
  <c r="H3741" i="8" a="1"/>
  <c r="H3741" i="8"/>
  <c r="G3741" i="8"/>
  <c r="K3740" i="8" a="1"/>
  <c r="K3740" i="8"/>
  <c r="J3740" i="8"/>
  <c r="G3740" i="8"/>
  <c r="H3740" i="8" s="1" a="1"/>
  <c r="H3740" i="8" s="1"/>
  <c r="K3739" i="8"/>
  <c r="J3739" i="8"/>
  <c r="K3739" i="8" s="1" a="1"/>
  <c r="G3739" i="8"/>
  <c r="H3739" i="8" s="1" a="1"/>
  <c r="H3739" i="8" s="1"/>
  <c r="J3738" i="8"/>
  <c r="K3738" i="8" s="1" a="1"/>
  <c r="K3738" i="8" s="1"/>
  <c r="H3738" i="8" a="1"/>
  <c r="H3738" i="8" s="1"/>
  <c r="G3738" i="8"/>
  <c r="J3737" i="8"/>
  <c r="K3737" i="8" s="1" a="1"/>
  <c r="K3737" i="8" s="1"/>
  <c r="H3737" i="8" a="1"/>
  <c r="H3737" i="8" s="1"/>
  <c r="G3737" i="8"/>
  <c r="K3736" i="8" a="1"/>
  <c r="K3736" i="8" s="1"/>
  <c r="J3736" i="8"/>
  <c r="H3736" i="8" a="1"/>
  <c r="H3736" i="8" s="1"/>
  <c r="G3736" i="8"/>
  <c r="J3735" i="8"/>
  <c r="K3735" i="8" s="1" a="1"/>
  <c r="K3735" i="8" s="1"/>
  <c r="H3735" i="8" a="1"/>
  <c r="H3735" i="8" s="1"/>
  <c r="G3735" i="8"/>
  <c r="K3734" i="8" a="1"/>
  <c r="K3734" i="8"/>
  <c r="J3734" i="8"/>
  <c r="G3734" i="8"/>
  <c r="H3734" i="8" s="1" a="1"/>
  <c r="H3734" i="8" s="1"/>
  <c r="J3733" i="8"/>
  <c r="K3733" i="8" s="1" a="1"/>
  <c r="K3733" i="8" s="1"/>
  <c r="H3733" i="8"/>
  <c r="G3733" i="8"/>
  <c r="H3733" i="8" s="1" a="1"/>
  <c r="J3732" i="8"/>
  <c r="K3732" i="8" s="1" a="1"/>
  <c r="K3732" i="8" s="1"/>
  <c r="G3732" i="8"/>
  <c r="H3732" i="8" s="1" a="1"/>
  <c r="H3732" i="8" s="1"/>
  <c r="K3731" i="8" a="1"/>
  <c r="K3731" i="8" s="1"/>
  <c r="J3731" i="8"/>
  <c r="G3731" i="8"/>
  <c r="H3731" i="8" s="1" a="1"/>
  <c r="H3731" i="8" s="1"/>
  <c r="K3730" i="8" a="1"/>
  <c r="K3730" i="8" s="1"/>
  <c r="J3730" i="8"/>
  <c r="H3730" i="8" a="1"/>
  <c r="H3730" i="8" s="1"/>
  <c r="G3730" i="8"/>
  <c r="K3729" i="8" a="1"/>
  <c r="K3729" i="8"/>
  <c r="J3729" i="8"/>
  <c r="G3729" i="8"/>
  <c r="H3729" i="8" s="1" a="1"/>
  <c r="H3729" i="8" s="1"/>
  <c r="K3728" i="8" a="1"/>
  <c r="K3728" i="8"/>
  <c r="J3728" i="8"/>
  <c r="G3728" i="8"/>
  <c r="H3728" i="8" s="1" a="1"/>
  <c r="H3728" i="8" s="1"/>
  <c r="J3727" i="8"/>
  <c r="K3727" i="8" s="1" a="1"/>
  <c r="K3727" i="8" s="1"/>
  <c r="G3727" i="8"/>
  <c r="H3727" i="8" s="1" a="1"/>
  <c r="H3727" i="8" s="1"/>
  <c r="J3726" i="8"/>
  <c r="K3726" i="8" s="1" a="1"/>
  <c r="K3726" i="8" s="1"/>
  <c r="G3726" i="8"/>
  <c r="H3726" i="8" s="1" a="1"/>
  <c r="H3726" i="8" s="1"/>
  <c r="K3725" i="8" a="1"/>
  <c r="K3725" i="8" s="1"/>
  <c r="J3725" i="8"/>
  <c r="H3725" i="8" a="1"/>
  <c r="H3725" i="8" s="1"/>
  <c r="G3725" i="8"/>
  <c r="J3724" i="8"/>
  <c r="K3724" i="8" s="1" a="1"/>
  <c r="K3724" i="8" s="1"/>
  <c r="H3724" i="8" a="1"/>
  <c r="H3724" i="8" s="1"/>
  <c r="G3724" i="8"/>
  <c r="K3723" i="8" a="1"/>
  <c r="K3723" i="8"/>
  <c r="J3723" i="8"/>
  <c r="H3723" i="8" a="1"/>
  <c r="H3723" i="8"/>
  <c r="G3723" i="8"/>
  <c r="J3722" i="8"/>
  <c r="K3722" i="8" s="1" a="1"/>
  <c r="K3722" i="8" s="1"/>
  <c r="H3722" i="8" a="1"/>
  <c r="H3722" i="8" s="1"/>
  <c r="G3722" i="8"/>
  <c r="J3721" i="8"/>
  <c r="K3721" i="8" s="1" a="1"/>
  <c r="K3721" i="8" s="1"/>
  <c r="G3721" i="8"/>
  <c r="H3721" i="8" s="1" a="1"/>
  <c r="H3721" i="8" s="1"/>
  <c r="J3720" i="8"/>
  <c r="K3720" i="8" s="1" a="1"/>
  <c r="K3720" i="8" s="1"/>
  <c r="G3720" i="8"/>
  <c r="H3720" i="8" s="1" a="1"/>
  <c r="H3720" i="8" s="1"/>
  <c r="K3719" i="8" a="1"/>
  <c r="K3719" i="8" s="1"/>
  <c r="J3719" i="8"/>
  <c r="H3719" i="8" a="1"/>
  <c r="H3719" i="8" s="1"/>
  <c r="G3719" i="8"/>
  <c r="K3718" i="8" a="1"/>
  <c r="K3718" i="8" s="1"/>
  <c r="J3718" i="8"/>
  <c r="H3718" i="8" a="1"/>
  <c r="H3718" i="8" s="1"/>
  <c r="G3718" i="8"/>
  <c r="K3717" i="8" a="1"/>
  <c r="K3717" i="8" s="1"/>
  <c r="J3717" i="8"/>
  <c r="H3717" i="8" a="1"/>
  <c r="H3717" i="8"/>
  <c r="G3717" i="8"/>
  <c r="K3716" i="8" a="1"/>
  <c r="K3716" i="8"/>
  <c r="J3716" i="8"/>
  <c r="G3716" i="8"/>
  <c r="H3716" i="8" s="1" a="1"/>
  <c r="H3716" i="8" s="1"/>
  <c r="J3715" i="8"/>
  <c r="K3715" i="8" s="1" a="1"/>
  <c r="K3715" i="8" s="1"/>
  <c r="G3715" i="8"/>
  <c r="H3715" i="8" s="1" a="1"/>
  <c r="H3715" i="8" s="1"/>
  <c r="J3714" i="8"/>
  <c r="K3714" i="8" s="1" a="1"/>
  <c r="K3714" i="8" s="1"/>
  <c r="H3714" i="8" a="1"/>
  <c r="H3714" i="8" s="1"/>
  <c r="G3714" i="8"/>
  <c r="J3713" i="8"/>
  <c r="K3713" i="8" s="1" a="1"/>
  <c r="K3713" i="8" s="1"/>
  <c r="H3713" i="8" a="1"/>
  <c r="H3713" i="8" s="1"/>
  <c r="G3713" i="8"/>
  <c r="K3712" i="8" a="1"/>
  <c r="K3712" i="8" s="1"/>
  <c r="J3712" i="8"/>
  <c r="H3712" i="8" a="1"/>
  <c r="H3712" i="8" s="1"/>
  <c r="G3712" i="8"/>
  <c r="J3711" i="8"/>
  <c r="K3711" i="8" s="1" a="1"/>
  <c r="K3711" i="8" s="1"/>
  <c r="H3711" i="8" a="1"/>
  <c r="H3711" i="8" s="1"/>
  <c r="G3711" i="8"/>
  <c r="K3710" i="8" a="1"/>
  <c r="K3710" i="8"/>
  <c r="J3710" i="8"/>
  <c r="G3710" i="8"/>
  <c r="H3710" i="8" s="1" a="1"/>
  <c r="H3710" i="8" s="1"/>
  <c r="J3709" i="8"/>
  <c r="K3709" i="8" s="1" a="1"/>
  <c r="K3709" i="8" s="1"/>
  <c r="H3709" i="8"/>
  <c r="G3709" i="8"/>
  <c r="H3709" i="8" s="1" a="1"/>
  <c r="J3708" i="8"/>
  <c r="K3708" i="8" s="1" a="1"/>
  <c r="K3708" i="8" s="1"/>
  <c r="G3708" i="8"/>
  <c r="H3708" i="8" s="1" a="1"/>
  <c r="H3708" i="8" s="1"/>
  <c r="K3707" i="8" a="1"/>
  <c r="K3707" i="8" s="1"/>
  <c r="J3707" i="8"/>
  <c r="G3707" i="8"/>
  <c r="H3707" i="8" s="1" a="1"/>
  <c r="H3707" i="8" s="1"/>
  <c r="K3706" i="8" a="1"/>
  <c r="K3706" i="8" s="1"/>
  <c r="J3706" i="8"/>
  <c r="H3706" i="8" a="1"/>
  <c r="H3706" i="8" s="1"/>
  <c r="G3706" i="8"/>
  <c r="K3705" i="8" a="1"/>
  <c r="K3705" i="8"/>
  <c r="J3705" i="8"/>
  <c r="G3705" i="8"/>
  <c r="H3705" i="8" s="1" a="1"/>
  <c r="H3705" i="8" s="1"/>
  <c r="K3704" i="8" a="1"/>
  <c r="K3704" i="8"/>
  <c r="J3704" i="8"/>
  <c r="G3704" i="8"/>
  <c r="H3704" i="8" s="1" a="1"/>
  <c r="H3704" i="8" s="1"/>
  <c r="J3703" i="8"/>
  <c r="K3703" i="8" s="1" a="1"/>
  <c r="K3703" i="8" s="1"/>
  <c r="G3703" i="8"/>
  <c r="H3703" i="8" s="1" a="1"/>
  <c r="H3703" i="8" s="1"/>
  <c r="J3702" i="8"/>
  <c r="K3702" i="8" s="1" a="1"/>
  <c r="K3702" i="8" s="1"/>
  <c r="G3702" i="8"/>
  <c r="H3702" i="8" s="1" a="1"/>
  <c r="H3702" i="8" s="1"/>
  <c r="K3701" i="8" a="1"/>
  <c r="K3701" i="8" s="1"/>
  <c r="J3701" i="8"/>
  <c r="H3701" i="8" a="1"/>
  <c r="H3701" i="8" s="1"/>
  <c r="G3701" i="8"/>
  <c r="J3700" i="8"/>
  <c r="K3700" i="8" s="1" a="1"/>
  <c r="K3700" i="8" s="1"/>
  <c r="H3700" i="8" a="1"/>
  <c r="H3700" i="8" s="1"/>
  <c r="G3700" i="8"/>
  <c r="K3699" i="8" a="1"/>
  <c r="K3699" i="8"/>
  <c r="J3699" i="8"/>
  <c r="H3699" i="8" a="1"/>
  <c r="H3699" i="8"/>
  <c r="G3699" i="8"/>
  <c r="J3698" i="8"/>
  <c r="K3698" i="8" s="1" a="1"/>
  <c r="K3698" i="8" s="1"/>
  <c r="G3698" i="8"/>
  <c r="H3698" i="8" s="1" a="1"/>
  <c r="H3698" i="8" s="1"/>
  <c r="J3697" i="8"/>
  <c r="K3697" i="8" s="1" a="1"/>
  <c r="K3697" i="8" s="1"/>
  <c r="G3697" i="8"/>
  <c r="H3697" i="8" s="1" a="1"/>
  <c r="H3697" i="8" s="1"/>
  <c r="J3696" i="8"/>
  <c r="K3696" i="8" s="1" a="1"/>
  <c r="K3696" i="8" s="1"/>
  <c r="G3696" i="8"/>
  <c r="H3696" i="8" s="1" a="1"/>
  <c r="H3696" i="8" s="1"/>
  <c r="K3695" i="8" a="1"/>
  <c r="K3695" i="8" s="1"/>
  <c r="J3695" i="8"/>
  <c r="H3695" i="8" a="1"/>
  <c r="H3695" i="8" s="1"/>
  <c r="G3695" i="8"/>
  <c r="K3694" i="8" a="1"/>
  <c r="K3694" i="8" s="1"/>
  <c r="J3694" i="8"/>
  <c r="H3694" i="8" a="1"/>
  <c r="H3694" i="8" s="1"/>
  <c r="G3694" i="8"/>
  <c r="K3693" i="8" a="1"/>
  <c r="K3693" i="8" s="1"/>
  <c r="J3693" i="8"/>
  <c r="H3693" i="8" a="1"/>
  <c r="H3693" i="8"/>
  <c r="G3693" i="8"/>
  <c r="K3692" i="8" a="1"/>
  <c r="K3692" i="8"/>
  <c r="J3692" i="8"/>
  <c r="G3692" i="8"/>
  <c r="H3692" i="8" s="1" a="1"/>
  <c r="H3692" i="8" s="1"/>
  <c r="J3691" i="8"/>
  <c r="K3691" i="8" s="1" a="1"/>
  <c r="K3691" i="8" s="1"/>
  <c r="G3691" i="8"/>
  <c r="H3691" i="8" s="1" a="1"/>
  <c r="H3691" i="8" s="1"/>
  <c r="J3690" i="8"/>
  <c r="K3690" i="8" s="1" a="1"/>
  <c r="K3690" i="8" s="1"/>
  <c r="H3690" i="8" a="1"/>
  <c r="H3690" i="8" s="1"/>
  <c r="G3690" i="8"/>
  <c r="K3689" i="8" a="1"/>
  <c r="K3689" i="8" s="1"/>
  <c r="J3689" i="8"/>
  <c r="H3689" i="8" a="1"/>
  <c r="H3689" i="8" s="1"/>
  <c r="G3689" i="8"/>
  <c r="K3688" i="8" a="1"/>
  <c r="K3688" i="8" s="1"/>
  <c r="J3688" i="8"/>
  <c r="H3688" i="8" a="1"/>
  <c r="H3688" i="8" s="1"/>
  <c r="G3688" i="8"/>
  <c r="K3687" i="8"/>
  <c r="J3687" i="8"/>
  <c r="K3687" i="8" s="1" a="1"/>
  <c r="H3687" i="8" a="1"/>
  <c r="H3687" i="8" s="1"/>
  <c r="G3687" i="8"/>
  <c r="K3686" i="8" a="1"/>
  <c r="K3686" i="8"/>
  <c r="J3686" i="8"/>
  <c r="G3686" i="8"/>
  <c r="H3686" i="8" s="1" a="1"/>
  <c r="H3686" i="8" s="1"/>
  <c r="J3685" i="8"/>
  <c r="K3685" i="8" s="1" a="1"/>
  <c r="K3685" i="8" s="1"/>
  <c r="G3685" i="8"/>
  <c r="H3685" i="8" s="1" a="1"/>
  <c r="H3685" i="8" s="1"/>
  <c r="J3684" i="8"/>
  <c r="K3684" i="8" s="1" a="1"/>
  <c r="K3684" i="8" s="1"/>
  <c r="G3684" i="8"/>
  <c r="H3684" i="8" s="1" a="1"/>
  <c r="H3684" i="8" s="1"/>
  <c r="K3683" i="8" a="1"/>
  <c r="K3683" i="8" s="1"/>
  <c r="J3683" i="8"/>
  <c r="H3683" i="8" a="1"/>
  <c r="H3683" i="8" s="1"/>
  <c r="G3683" i="8"/>
  <c r="K3682" i="8" a="1"/>
  <c r="K3682" i="8" s="1"/>
  <c r="J3682" i="8"/>
  <c r="H3682" i="8" a="1"/>
  <c r="H3682" i="8" s="1"/>
  <c r="G3682" i="8"/>
  <c r="K3681" i="8" a="1"/>
  <c r="K3681" i="8"/>
  <c r="J3681" i="8"/>
  <c r="H3681" i="8"/>
  <c r="G3681" i="8"/>
  <c r="H3681" i="8" s="1" a="1"/>
  <c r="K3680" i="8" a="1"/>
  <c r="K3680" i="8"/>
  <c r="J3680" i="8"/>
  <c r="G3680" i="8"/>
  <c r="H3680" i="8" s="1" a="1"/>
  <c r="H3680" i="8" s="1"/>
  <c r="K3679" i="8"/>
  <c r="J3679" i="8"/>
  <c r="K3679" i="8" s="1" a="1"/>
  <c r="G3679" i="8"/>
  <c r="H3679" i="8" s="1" a="1"/>
  <c r="H3679" i="8" s="1"/>
  <c r="J3678" i="8"/>
  <c r="K3678" i="8" s="1" a="1"/>
  <c r="K3678" i="8" s="1"/>
  <c r="G3678" i="8"/>
  <c r="H3678" i="8" s="1" a="1"/>
  <c r="H3678" i="8" s="1"/>
  <c r="K3677" i="8" a="1"/>
  <c r="K3677" i="8" s="1"/>
  <c r="J3677" i="8"/>
  <c r="H3677" i="8" a="1"/>
  <c r="H3677" i="8" s="1"/>
  <c r="G3677" i="8"/>
  <c r="J3676" i="8"/>
  <c r="K3676" i="8" s="1" a="1"/>
  <c r="K3676" i="8" s="1"/>
  <c r="H3676" i="8" a="1"/>
  <c r="H3676" i="8" s="1"/>
  <c r="G3676" i="8"/>
  <c r="K3675" i="8" a="1"/>
  <c r="K3675" i="8"/>
  <c r="J3675" i="8"/>
  <c r="H3675" i="8" a="1"/>
  <c r="H3675" i="8" s="1"/>
  <c r="G3675" i="8"/>
  <c r="K3674" i="8"/>
  <c r="J3674" i="8"/>
  <c r="K3674" i="8" s="1" a="1"/>
  <c r="G3674" i="8"/>
  <c r="H3674" i="8" s="1" a="1"/>
  <c r="H3674" i="8" s="1"/>
  <c r="K3673" i="8"/>
  <c r="J3673" i="8"/>
  <c r="K3673" i="8" s="1" a="1"/>
  <c r="G3673" i="8"/>
  <c r="H3673" i="8" s="1" a="1"/>
  <c r="H3673" i="8" s="1"/>
  <c r="J3672" i="8"/>
  <c r="K3672" i="8" s="1" a="1"/>
  <c r="K3672" i="8" s="1"/>
  <c r="G3672" i="8"/>
  <c r="H3672" i="8" s="1" a="1"/>
  <c r="H3672" i="8" s="1"/>
  <c r="K3671" i="8" a="1"/>
  <c r="K3671" i="8" s="1"/>
  <c r="J3671" i="8"/>
  <c r="H3671" i="8" a="1"/>
  <c r="H3671" i="8" s="1"/>
  <c r="G3671" i="8"/>
  <c r="K3670" i="8" a="1"/>
  <c r="K3670" i="8" s="1"/>
  <c r="J3670" i="8"/>
  <c r="H3670" i="8" a="1"/>
  <c r="H3670" i="8" s="1"/>
  <c r="G3670" i="8"/>
  <c r="K3669" i="8" a="1"/>
  <c r="K3669" i="8"/>
  <c r="J3669" i="8"/>
  <c r="H3669" i="8" a="1"/>
  <c r="H3669" i="8" s="1"/>
  <c r="G3669" i="8"/>
  <c r="K3668" i="8" a="1"/>
  <c r="K3668" i="8" s="1"/>
  <c r="J3668" i="8"/>
  <c r="G3668" i="8"/>
  <c r="H3668" i="8" s="1" a="1"/>
  <c r="H3668" i="8" s="1"/>
  <c r="K3667" i="8"/>
  <c r="J3667" i="8"/>
  <c r="K3667" i="8" s="1" a="1"/>
  <c r="G3667" i="8"/>
  <c r="H3667" i="8" s="1" a="1"/>
  <c r="H3667" i="8" s="1"/>
  <c r="K3666" i="8"/>
  <c r="J3666" i="8"/>
  <c r="K3666" i="8" s="1" a="1"/>
  <c r="H3666" i="8" a="1"/>
  <c r="H3666" i="8" s="1"/>
  <c r="G3666" i="8"/>
  <c r="K3665" i="8" a="1"/>
  <c r="K3665" i="8" s="1"/>
  <c r="J3665" i="8"/>
  <c r="G3665" i="8"/>
  <c r="H3665" i="8" s="1" a="1"/>
  <c r="H3665" i="8" s="1"/>
  <c r="K3664" i="8" a="1"/>
  <c r="K3664" i="8" s="1"/>
  <c r="J3664" i="8"/>
  <c r="G3664" i="8"/>
  <c r="H3664" i="8" s="1" a="1"/>
  <c r="H3664" i="8" s="1"/>
  <c r="K3663" i="8"/>
  <c r="J3663" i="8"/>
  <c r="K3663" i="8" s="1" a="1"/>
  <c r="H3663" i="8" a="1"/>
  <c r="H3663" i="8" s="1"/>
  <c r="G3663" i="8"/>
  <c r="K3662" i="8" a="1"/>
  <c r="K3662" i="8"/>
  <c r="J3662" i="8"/>
  <c r="H3662" i="8" a="1"/>
  <c r="H3662" i="8" s="1"/>
  <c r="G3662" i="8"/>
  <c r="J3661" i="8"/>
  <c r="K3661" i="8" s="1" a="1"/>
  <c r="K3661" i="8" s="1"/>
  <c r="G3661" i="8"/>
  <c r="H3661" i="8" s="1" a="1"/>
  <c r="H3661" i="8" s="1"/>
  <c r="K3660" i="8"/>
  <c r="J3660" i="8"/>
  <c r="K3660" i="8" s="1" a="1"/>
  <c r="G3660" i="8"/>
  <c r="H3660" i="8" s="1" a="1"/>
  <c r="H3660" i="8" s="1"/>
  <c r="K3659" i="8" a="1"/>
  <c r="K3659" i="8"/>
  <c r="J3659" i="8"/>
  <c r="H3659" i="8" a="1"/>
  <c r="H3659" i="8" s="1"/>
  <c r="G3659" i="8"/>
  <c r="J3658" i="8"/>
  <c r="K3658" i="8" s="1" a="1"/>
  <c r="K3658" i="8" s="1"/>
  <c r="H3658" i="8" a="1"/>
  <c r="H3658" i="8" s="1"/>
  <c r="G3658" i="8"/>
  <c r="J3657" i="8"/>
  <c r="K3657" i="8" s="1" a="1"/>
  <c r="K3657" i="8" s="1"/>
  <c r="G3657" i="8"/>
  <c r="H3657" i="8" s="1" a="1"/>
  <c r="H3657" i="8" s="1"/>
  <c r="K3656" i="8" a="1"/>
  <c r="K3656" i="8"/>
  <c r="J3656" i="8"/>
  <c r="G3656" i="8"/>
  <c r="H3656" i="8" s="1" a="1"/>
  <c r="H3656" i="8" s="1"/>
  <c r="J3655" i="8"/>
  <c r="K3655" i="8" s="1" a="1"/>
  <c r="K3655" i="8" s="1"/>
  <c r="G3655" i="8"/>
  <c r="H3655" i="8" s="1" a="1"/>
  <c r="H3655" i="8" s="1"/>
  <c r="K3654" i="8"/>
  <c r="J3654" i="8"/>
  <c r="K3654" i="8" s="1" a="1"/>
  <c r="G3654" i="8"/>
  <c r="H3654" i="8" s="1" a="1"/>
  <c r="H3654" i="8" s="1"/>
  <c r="J3653" i="8"/>
  <c r="K3653" i="8" s="1" a="1"/>
  <c r="K3653" i="8" s="1"/>
  <c r="H3653" i="8" a="1"/>
  <c r="H3653" i="8" s="1"/>
  <c r="G3653" i="8"/>
  <c r="J3652" i="8"/>
  <c r="K3652" i="8" s="1" a="1"/>
  <c r="K3652" i="8" s="1"/>
  <c r="H3652" i="8" a="1"/>
  <c r="H3652" i="8" s="1"/>
  <c r="G3652" i="8"/>
  <c r="K3651" i="8" a="1"/>
  <c r="K3651" i="8" s="1"/>
  <c r="J3651" i="8"/>
  <c r="H3651" i="8" a="1"/>
  <c r="H3651" i="8" s="1"/>
  <c r="G3651" i="8"/>
  <c r="J3650" i="8"/>
  <c r="K3650" i="8" s="1" a="1"/>
  <c r="K3650" i="8" s="1"/>
  <c r="G3650" i="8"/>
  <c r="H3650" i="8" s="1" a="1"/>
  <c r="H3650" i="8" s="1"/>
  <c r="J3649" i="8"/>
  <c r="K3649" i="8" s="1" a="1"/>
  <c r="K3649" i="8" s="1"/>
  <c r="H3649" i="8"/>
  <c r="G3649" i="8"/>
  <c r="H3649" i="8" s="1" a="1"/>
  <c r="J3648" i="8"/>
  <c r="K3648" i="8" s="1" a="1"/>
  <c r="K3648" i="8" s="1"/>
  <c r="G3648" i="8"/>
  <c r="H3648" i="8" s="1" a="1"/>
  <c r="H3648" i="8" s="1"/>
  <c r="K3647" i="8" a="1"/>
  <c r="K3647" i="8" s="1"/>
  <c r="J3647" i="8"/>
  <c r="G3647" i="8"/>
  <c r="H3647" i="8" s="1" a="1"/>
  <c r="H3647" i="8" s="1"/>
  <c r="K3646" i="8" a="1"/>
  <c r="K3646" i="8" s="1"/>
  <c r="J3646" i="8"/>
  <c r="H3646" i="8" a="1"/>
  <c r="H3646" i="8" s="1"/>
  <c r="G3646" i="8"/>
  <c r="K3645" i="8" a="1"/>
  <c r="K3645" i="8"/>
  <c r="J3645" i="8"/>
  <c r="H3645" i="8" a="1"/>
  <c r="H3645" i="8" s="1"/>
  <c r="G3645" i="8"/>
  <c r="K3644" i="8" a="1"/>
  <c r="K3644" i="8"/>
  <c r="J3644" i="8"/>
  <c r="G3644" i="8"/>
  <c r="H3644" i="8" s="1" a="1"/>
  <c r="H3644" i="8" s="1"/>
  <c r="K3643" i="8"/>
  <c r="J3643" i="8"/>
  <c r="K3643" i="8" s="1" a="1"/>
  <c r="G3643" i="8"/>
  <c r="H3643" i="8" s="1" a="1"/>
  <c r="H3643" i="8" s="1"/>
  <c r="K3642" i="8"/>
  <c r="J3642" i="8"/>
  <c r="K3642" i="8" s="1" a="1"/>
  <c r="H3642" i="8" a="1"/>
  <c r="H3642" i="8" s="1"/>
  <c r="G3642" i="8"/>
  <c r="J3641" i="8"/>
  <c r="K3641" i="8" s="1" a="1"/>
  <c r="K3641" i="8" s="1"/>
  <c r="G3641" i="8"/>
  <c r="H3641" i="8" s="1" a="1"/>
  <c r="H3641" i="8" s="1"/>
  <c r="K3640" i="8" a="1"/>
  <c r="K3640" i="8" s="1"/>
  <c r="J3640" i="8"/>
  <c r="G3640" i="8"/>
  <c r="H3640" i="8" s="1" a="1"/>
  <c r="H3640" i="8" s="1"/>
  <c r="K3639" i="8"/>
  <c r="J3639" i="8"/>
  <c r="K3639" i="8" s="1" a="1"/>
  <c r="H3639" i="8" a="1"/>
  <c r="H3639" i="8"/>
  <c r="G3639" i="8"/>
  <c r="K3638" i="8" a="1"/>
  <c r="K3638" i="8" s="1"/>
  <c r="J3638" i="8"/>
  <c r="H3638" i="8" a="1"/>
  <c r="H3638" i="8" s="1"/>
  <c r="G3638" i="8"/>
  <c r="J3637" i="8"/>
  <c r="K3637" i="8" s="1" a="1"/>
  <c r="K3637" i="8" s="1"/>
  <c r="H3637" i="8"/>
  <c r="G3637" i="8"/>
  <c r="H3637" i="8" s="1" a="1"/>
  <c r="J3636" i="8"/>
  <c r="K3636" i="8" s="1" a="1"/>
  <c r="K3636" i="8" s="1"/>
  <c r="G3636" i="8"/>
  <c r="H3636" i="8" s="1" a="1"/>
  <c r="H3636" i="8" s="1"/>
  <c r="K3635" i="8" a="1"/>
  <c r="K3635" i="8"/>
  <c r="J3635" i="8"/>
  <c r="H3635" i="8" a="1"/>
  <c r="H3635" i="8" s="1"/>
  <c r="G3635" i="8"/>
  <c r="K3634" i="8" a="1"/>
  <c r="K3634" i="8"/>
  <c r="J3634" i="8"/>
  <c r="H3634" i="8" a="1"/>
  <c r="H3634" i="8" s="1"/>
  <c r="G3634" i="8"/>
  <c r="K3633" i="8" a="1"/>
  <c r="K3633" i="8"/>
  <c r="J3633" i="8"/>
  <c r="G3633" i="8"/>
  <c r="H3633" i="8" s="1" a="1"/>
  <c r="H3633" i="8" s="1"/>
  <c r="J3632" i="8"/>
  <c r="K3632" i="8" s="1" a="1"/>
  <c r="K3632" i="8" s="1"/>
  <c r="H3632" i="8" a="1"/>
  <c r="H3632" i="8" s="1"/>
  <c r="G3632" i="8"/>
  <c r="J3631" i="8"/>
  <c r="K3631" i="8" s="1" a="1"/>
  <c r="K3631" i="8" s="1"/>
  <c r="G3631" i="8"/>
  <c r="H3631" i="8" s="1" a="1"/>
  <c r="H3631" i="8" s="1"/>
  <c r="J3630" i="8"/>
  <c r="K3630" i="8" s="1" a="1"/>
  <c r="K3630" i="8" s="1"/>
  <c r="H3630" i="8" a="1"/>
  <c r="H3630" i="8" s="1"/>
  <c r="G3630" i="8"/>
  <c r="J3629" i="8"/>
  <c r="K3629" i="8" s="1" a="1"/>
  <c r="K3629" i="8" s="1"/>
  <c r="H3629" i="8" a="1"/>
  <c r="H3629" i="8" s="1"/>
  <c r="G3629" i="8"/>
  <c r="J3628" i="8"/>
  <c r="K3628" i="8" s="1" a="1"/>
  <c r="K3628" i="8" s="1"/>
  <c r="H3628" i="8" a="1"/>
  <c r="H3628" i="8" s="1"/>
  <c r="G3628" i="8"/>
  <c r="K3627" i="8" a="1"/>
  <c r="K3627" i="8"/>
  <c r="J3627" i="8"/>
  <c r="G3627" i="8"/>
  <c r="H3627" i="8" s="1" a="1"/>
  <c r="H3627" i="8" s="1"/>
  <c r="K3626" i="8"/>
  <c r="J3626" i="8"/>
  <c r="K3626" i="8" s="1" a="1"/>
  <c r="G3626" i="8"/>
  <c r="H3626" i="8" s="1" a="1"/>
  <c r="H3626" i="8" s="1"/>
  <c r="K3625" i="8" a="1"/>
  <c r="K3625" i="8" s="1"/>
  <c r="J3625" i="8"/>
  <c r="H3625" i="8"/>
  <c r="G3625" i="8"/>
  <c r="H3625" i="8" s="1" a="1"/>
  <c r="J3624" i="8"/>
  <c r="K3624" i="8" s="1" a="1"/>
  <c r="K3624" i="8" s="1"/>
  <c r="G3624" i="8"/>
  <c r="H3624" i="8" s="1" a="1"/>
  <c r="H3624" i="8" s="1"/>
  <c r="K3623" i="8" a="1"/>
  <c r="K3623" i="8" s="1"/>
  <c r="J3623" i="8"/>
  <c r="G3623" i="8"/>
  <c r="H3623" i="8" s="1" a="1"/>
  <c r="H3623" i="8" s="1"/>
  <c r="K3622" i="8" a="1"/>
  <c r="K3622" i="8"/>
  <c r="J3622" i="8"/>
  <c r="H3622" i="8" a="1"/>
  <c r="H3622" i="8" s="1"/>
  <c r="G3622" i="8"/>
  <c r="K3621" i="8" a="1"/>
  <c r="K3621" i="8"/>
  <c r="J3621" i="8"/>
  <c r="H3621" i="8" a="1"/>
  <c r="H3621" i="8"/>
  <c r="G3621" i="8"/>
  <c r="K3620" i="8" a="1"/>
  <c r="K3620" i="8" s="1"/>
  <c r="J3620" i="8"/>
  <c r="G3620" i="8"/>
  <c r="H3620" i="8" s="1" a="1"/>
  <c r="H3620" i="8" s="1"/>
  <c r="K3619" i="8"/>
  <c r="J3619" i="8"/>
  <c r="K3619" i="8" s="1" a="1"/>
  <c r="H3619" i="8" a="1"/>
  <c r="H3619" i="8"/>
  <c r="G3619" i="8"/>
  <c r="J3618" i="8"/>
  <c r="K3618" i="8" s="1" a="1"/>
  <c r="K3618" i="8" s="1"/>
  <c r="H3618" i="8" a="1"/>
  <c r="H3618" i="8" s="1"/>
  <c r="G3618" i="8"/>
  <c r="J3617" i="8"/>
  <c r="K3617" i="8" s="1" a="1"/>
  <c r="K3617" i="8" s="1"/>
  <c r="H3617" i="8" a="1"/>
  <c r="H3617" i="8" s="1"/>
  <c r="G3617" i="8"/>
  <c r="K3616" i="8" a="1"/>
  <c r="K3616" i="8" s="1"/>
  <c r="J3616" i="8"/>
  <c r="H3616" i="8" a="1"/>
  <c r="H3616" i="8" s="1"/>
  <c r="G3616" i="8"/>
  <c r="J3615" i="8"/>
  <c r="K3615" i="8" s="1" a="1"/>
  <c r="K3615" i="8" s="1"/>
  <c r="H3615" i="8" a="1"/>
  <c r="H3615" i="8" s="1"/>
  <c r="G3615" i="8"/>
  <c r="K3614" i="8" a="1"/>
  <c r="K3614" i="8" s="1"/>
  <c r="J3614" i="8"/>
  <c r="G3614" i="8"/>
  <c r="H3614" i="8" s="1" a="1"/>
  <c r="H3614" i="8" s="1"/>
  <c r="K3613" i="8" a="1"/>
  <c r="K3613" i="8" s="1"/>
  <c r="J3613" i="8"/>
  <c r="G3613" i="8"/>
  <c r="H3613" i="8" s="1" a="1"/>
  <c r="H3613" i="8" s="1"/>
  <c r="K3612" i="8" a="1"/>
  <c r="K3612" i="8" s="1"/>
  <c r="J3612" i="8"/>
  <c r="G3612" i="8"/>
  <c r="H3612" i="8" s="1" a="1"/>
  <c r="H3612" i="8" s="1"/>
  <c r="K3611" i="8" a="1"/>
  <c r="K3611" i="8" s="1"/>
  <c r="J3611" i="8"/>
  <c r="H3611" i="8" a="1"/>
  <c r="H3611" i="8" s="1"/>
  <c r="G3611" i="8"/>
  <c r="J3610" i="8"/>
  <c r="K3610" i="8" s="1" a="1"/>
  <c r="K3610" i="8" s="1"/>
  <c r="H3610" i="8" a="1"/>
  <c r="H3610" i="8" s="1"/>
  <c r="G3610" i="8"/>
  <c r="K3609" i="8" a="1"/>
  <c r="K3609" i="8" s="1"/>
  <c r="J3609" i="8"/>
  <c r="G3609" i="8"/>
  <c r="H3609" i="8" s="1" a="1"/>
  <c r="H3609" i="8" s="1"/>
  <c r="K3608" i="8" a="1"/>
  <c r="K3608" i="8" s="1"/>
  <c r="J3608" i="8"/>
  <c r="G3608" i="8"/>
  <c r="H3608" i="8" s="1" a="1"/>
  <c r="H3608" i="8" s="1"/>
  <c r="K3607" i="8"/>
  <c r="J3607" i="8"/>
  <c r="K3607" i="8" s="1" a="1"/>
  <c r="H3607" i="8" a="1"/>
  <c r="H3607" i="8" s="1"/>
  <c r="G3607" i="8"/>
  <c r="K3606" i="8"/>
  <c r="J3606" i="8"/>
  <c r="K3606" i="8" s="1" a="1"/>
  <c r="H3606" i="8" a="1"/>
  <c r="H3606" i="8" s="1"/>
  <c r="G3606" i="8"/>
  <c r="K3605" i="8" a="1"/>
  <c r="K3605" i="8" s="1"/>
  <c r="J3605" i="8"/>
  <c r="H3605" i="8" a="1"/>
  <c r="H3605" i="8"/>
  <c r="G3605" i="8"/>
  <c r="J3604" i="8"/>
  <c r="K3604" i="8" s="1" a="1"/>
  <c r="K3604" i="8" s="1"/>
  <c r="H3604" i="8" a="1"/>
  <c r="H3604" i="8" s="1"/>
  <c r="G3604" i="8"/>
  <c r="K3603" i="8" a="1"/>
  <c r="K3603" i="8"/>
  <c r="J3603" i="8"/>
  <c r="H3603" i="8" a="1"/>
  <c r="H3603" i="8" s="1"/>
  <c r="G3603" i="8"/>
  <c r="J3602" i="8"/>
  <c r="K3602" i="8" s="1" a="1"/>
  <c r="K3602" i="8" s="1"/>
  <c r="G3602" i="8"/>
  <c r="H3602" i="8" s="1" a="1"/>
  <c r="H3602" i="8" s="1"/>
  <c r="K3601" i="8" a="1"/>
  <c r="K3601" i="8" s="1"/>
  <c r="J3601" i="8"/>
  <c r="G3601" i="8"/>
  <c r="H3601" i="8" s="1" a="1"/>
  <c r="H3601" i="8" s="1"/>
  <c r="K3600" i="8" a="1"/>
  <c r="K3600" i="8" s="1"/>
  <c r="J3600" i="8"/>
  <c r="G3600" i="8"/>
  <c r="H3600" i="8" s="1" a="1"/>
  <c r="H3600" i="8" s="1"/>
  <c r="K3599" i="8" a="1"/>
  <c r="K3599" i="8"/>
  <c r="J3599" i="8"/>
  <c r="H3599" i="8" a="1"/>
  <c r="H3599" i="8" s="1"/>
  <c r="G3599" i="8"/>
  <c r="K3598" i="8" a="1"/>
  <c r="K3598" i="8" s="1"/>
  <c r="J3598" i="8"/>
  <c r="H3598" i="8" a="1"/>
  <c r="H3598" i="8" s="1"/>
  <c r="G3598" i="8"/>
  <c r="J3597" i="8"/>
  <c r="K3597" i="8" s="1" a="1"/>
  <c r="K3597" i="8" s="1"/>
  <c r="H3597" i="8" a="1"/>
  <c r="H3597" i="8" s="1"/>
  <c r="G3597" i="8"/>
  <c r="K3596" i="8" a="1"/>
  <c r="K3596" i="8" s="1"/>
  <c r="J3596" i="8"/>
  <c r="G3596" i="8"/>
  <c r="H3596" i="8" s="1" a="1"/>
  <c r="H3596" i="8" s="1"/>
  <c r="K3595" i="8"/>
  <c r="J3595" i="8"/>
  <c r="K3595" i="8" s="1" a="1"/>
  <c r="G3595" i="8"/>
  <c r="H3595" i="8" s="1" a="1"/>
  <c r="H3595" i="8" s="1"/>
  <c r="K3594" i="8"/>
  <c r="J3594" i="8"/>
  <c r="K3594" i="8" s="1" a="1"/>
  <c r="H3594" i="8" a="1"/>
  <c r="H3594" i="8" s="1"/>
  <c r="G3594" i="8"/>
  <c r="J3593" i="8"/>
  <c r="K3593" i="8" s="1" a="1"/>
  <c r="K3593" i="8" s="1"/>
  <c r="H3593" i="8" a="1"/>
  <c r="H3593" i="8" s="1"/>
  <c r="G3593" i="8"/>
  <c r="J3592" i="8"/>
  <c r="K3592" i="8" s="1" a="1"/>
  <c r="K3592" i="8" s="1"/>
  <c r="G3592" i="8"/>
  <c r="H3592" i="8" s="1" a="1"/>
  <c r="H3592" i="8" s="1"/>
  <c r="J3591" i="8"/>
  <c r="K3591" i="8" s="1" a="1"/>
  <c r="K3591" i="8" s="1"/>
  <c r="H3591" i="8" a="1"/>
  <c r="H3591" i="8" s="1"/>
  <c r="G3591" i="8"/>
  <c r="K3590" i="8" a="1"/>
  <c r="K3590" i="8"/>
  <c r="J3590" i="8"/>
  <c r="G3590" i="8"/>
  <c r="H3590" i="8" s="1" a="1"/>
  <c r="H3590" i="8" s="1"/>
  <c r="J3589" i="8"/>
  <c r="K3589" i="8" s="1" a="1"/>
  <c r="K3589" i="8" s="1"/>
  <c r="G3589" i="8"/>
  <c r="H3589" i="8" s="1" a="1"/>
  <c r="H3589" i="8" s="1"/>
  <c r="K3588" i="8" a="1"/>
  <c r="K3588" i="8" s="1"/>
  <c r="J3588" i="8"/>
  <c r="G3588" i="8"/>
  <c r="H3588" i="8" s="1" a="1"/>
  <c r="H3588" i="8" s="1"/>
  <c r="K3587" i="8" a="1"/>
  <c r="K3587" i="8" s="1"/>
  <c r="J3587" i="8"/>
  <c r="G3587" i="8"/>
  <c r="H3587" i="8" s="1" a="1"/>
  <c r="H3587" i="8" s="1"/>
  <c r="K3586" i="8" a="1"/>
  <c r="K3586" i="8" s="1"/>
  <c r="J3586" i="8"/>
  <c r="H3586" i="8" a="1"/>
  <c r="H3586" i="8" s="1"/>
  <c r="G3586" i="8"/>
  <c r="K3585" i="8"/>
  <c r="J3585" i="8"/>
  <c r="K3585" i="8" s="1" a="1"/>
  <c r="H3585" i="8"/>
  <c r="G3585" i="8"/>
  <c r="H3585" i="8" s="1" a="1"/>
  <c r="J3584" i="8"/>
  <c r="K3584" i="8" s="1" a="1"/>
  <c r="K3584" i="8" s="1"/>
  <c r="G3584" i="8"/>
  <c r="H3584" i="8" s="1" a="1"/>
  <c r="H3584" i="8" s="1"/>
  <c r="K3583" i="8"/>
  <c r="J3583" i="8"/>
  <c r="K3583" i="8" s="1" a="1"/>
  <c r="G3583" i="8"/>
  <c r="H3583" i="8" s="1" a="1"/>
  <c r="H3583" i="8" s="1"/>
  <c r="K3582" i="8"/>
  <c r="J3582" i="8"/>
  <c r="K3582" i="8" s="1" a="1"/>
  <c r="G3582" i="8"/>
  <c r="H3582" i="8" s="1" a="1"/>
  <c r="H3582" i="8" s="1"/>
  <c r="J3581" i="8"/>
  <c r="K3581" i="8" s="1" a="1"/>
  <c r="K3581" i="8" s="1"/>
  <c r="H3581" i="8" a="1"/>
  <c r="H3581" i="8"/>
  <c r="G3581" i="8"/>
  <c r="J3580" i="8"/>
  <c r="K3580" i="8" s="1" a="1"/>
  <c r="K3580" i="8" s="1"/>
  <c r="G3580" i="8"/>
  <c r="H3580" i="8" s="1" a="1"/>
  <c r="H3580" i="8" s="1"/>
  <c r="K3579" i="8" a="1"/>
  <c r="K3579" i="8" s="1"/>
  <c r="J3579" i="8"/>
  <c r="H3579" i="8" a="1"/>
  <c r="H3579" i="8"/>
  <c r="G3579" i="8"/>
  <c r="K3578" i="8"/>
  <c r="J3578" i="8"/>
  <c r="K3578" i="8" s="1" a="1"/>
  <c r="G3578" i="8"/>
  <c r="H3578" i="8" s="1" a="1"/>
  <c r="H3578" i="8" s="1"/>
  <c r="K3577" i="8" a="1"/>
  <c r="K3577" i="8"/>
  <c r="J3577" i="8"/>
  <c r="G3577" i="8"/>
  <c r="H3577" i="8" s="1" a="1"/>
  <c r="H3577" i="8" s="1"/>
  <c r="J3576" i="8"/>
  <c r="K3576" i="8" s="1" a="1"/>
  <c r="K3576" i="8" s="1"/>
  <c r="G3576" i="8"/>
  <c r="H3576" i="8" s="1" a="1"/>
  <c r="H3576" i="8" s="1"/>
  <c r="J3575" i="8"/>
  <c r="K3575" i="8" s="1" a="1"/>
  <c r="K3575" i="8" s="1"/>
  <c r="G3575" i="8"/>
  <c r="H3575" i="8" s="1" a="1"/>
  <c r="H3575" i="8" s="1"/>
  <c r="K3574" i="8" a="1"/>
  <c r="K3574" i="8" s="1"/>
  <c r="J3574" i="8"/>
  <c r="G3574" i="8"/>
  <c r="H3574" i="8" s="1" a="1"/>
  <c r="H3574" i="8" s="1"/>
  <c r="J3573" i="8"/>
  <c r="K3573" i="8" s="1" a="1"/>
  <c r="K3573" i="8" s="1"/>
  <c r="H3573" i="8" a="1"/>
  <c r="H3573" i="8"/>
  <c r="G3573" i="8"/>
  <c r="K3572" i="8" a="1"/>
  <c r="K3572" i="8" s="1"/>
  <c r="J3572" i="8"/>
  <c r="G3572" i="8"/>
  <c r="H3572" i="8" s="1" a="1"/>
  <c r="H3572" i="8" s="1"/>
  <c r="K3571" i="8" a="1"/>
  <c r="K3571" i="8"/>
  <c r="J3571" i="8"/>
  <c r="H3571" i="8" a="1"/>
  <c r="H3571" i="8" s="1"/>
  <c r="G3571" i="8"/>
  <c r="J3570" i="8"/>
  <c r="K3570" i="8" s="1" a="1"/>
  <c r="K3570" i="8" s="1"/>
  <c r="H3570" i="8" a="1"/>
  <c r="H3570" i="8" s="1"/>
  <c r="G3570" i="8"/>
  <c r="J3569" i="8"/>
  <c r="K3569" i="8" s="1" a="1"/>
  <c r="K3569" i="8" s="1"/>
  <c r="H3569" i="8" a="1"/>
  <c r="H3569" i="8" s="1"/>
  <c r="G3569" i="8"/>
  <c r="K3568" i="8" a="1"/>
  <c r="K3568" i="8" s="1"/>
  <c r="J3568" i="8"/>
  <c r="G3568" i="8"/>
  <c r="H3568" i="8" s="1" a="1"/>
  <c r="H3568" i="8" s="1"/>
  <c r="K3567" i="8"/>
  <c r="J3567" i="8"/>
  <c r="K3567" i="8" s="1" a="1"/>
  <c r="G3567" i="8"/>
  <c r="H3567" i="8" s="1" a="1"/>
  <c r="H3567" i="8" s="1"/>
  <c r="K3566" i="8" a="1"/>
  <c r="K3566" i="8" s="1"/>
  <c r="J3566" i="8"/>
  <c r="H3566" i="8" a="1"/>
  <c r="H3566" i="8" s="1"/>
  <c r="G3566" i="8"/>
  <c r="J3565" i="8"/>
  <c r="K3565" i="8" s="1" a="1"/>
  <c r="K3565" i="8" s="1"/>
  <c r="H3565" i="8" a="1"/>
  <c r="H3565" i="8" s="1"/>
  <c r="G3565" i="8"/>
  <c r="J3564" i="8"/>
  <c r="K3564" i="8" s="1" a="1"/>
  <c r="K3564" i="8" s="1"/>
  <c r="G3564" i="8"/>
  <c r="H3564" i="8" s="1" a="1"/>
  <c r="H3564" i="8" s="1"/>
  <c r="K3563" i="8" a="1"/>
  <c r="K3563" i="8" s="1"/>
  <c r="J3563" i="8"/>
  <c r="G3563" i="8"/>
  <c r="H3563" i="8" s="1" a="1"/>
  <c r="H3563" i="8" s="1"/>
  <c r="K3562" i="8" a="1"/>
  <c r="K3562" i="8" s="1"/>
  <c r="J3562" i="8"/>
  <c r="G3562" i="8"/>
  <c r="H3562" i="8" s="1" a="1"/>
  <c r="H3562" i="8" s="1"/>
  <c r="J3561" i="8"/>
  <c r="K3561" i="8" s="1" a="1"/>
  <c r="K3561" i="8" s="1"/>
  <c r="H3561" i="8" a="1"/>
  <c r="H3561" i="8" s="1"/>
  <c r="G3561" i="8"/>
  <c r="K3560" i="8" a="1"/>
  <c r="K3560" i="8"/>
  <c r="J3560" i="8"/>
  <c r="G3560" i="8"/>
  <c r="H3560" i="8" s="1" a="1"/>
  <c r="H3560" i="8" s="1"/>
  <c r="J3559" i="8"/>
  <c r="K3559" i="8" s="1" a="1"/>
  <c r="K3559" i="8" s="1"/>
  <c r="G3559" i="8"/>
  <c r="H3559" i="8" s="1" a="1"/>
  <c r="H3559" i="8" s="1"/>
  <c r="J3558" i="8"/>
  <c r="K3558" i="8" s="1" a="1"/>
  <c r="K3558" i="8" s="1"/>
  <c r="H3558" i="8"/>
  <c r="G3558" i="8"/>
  <c r="H3558" i="8" s="1" a="1"/>
  <c r="J3557" i="8"/>
  <c r="K3557" i="8" s="1" a="1"/>
  <c r="K3557" i="8" s="1"/>
  <c r="H3557" i="8" a="1"/>
  <c r="H3557" i="8"/>
  <c r="G3557" i="8"/>
  <c r="K3556" i="8" a="1"/>
  <c r="K3556" i="8" s="1"/>
  <c r="J3556" i="8"/>
  <c r="G3556" i="8"/>
  <c r="H3556" i="8" s="1" a="1"/>
  <c r="H3556" i="8" s="1"/>
  <c r="K3555" i="8" a="1"/>
  <c r="K3555" i="8" s="1"/>
  <c r="J3555" i="8"/>
  <c r="G3555" i="8"/>
  <c r="H3555" i="8" s="1" a="1"/>
  <c r="H3555" i="8" s="1"/>
  <c r="K3554" i="8" a="1"/>
  <c r="K3554" i="8" s="1"/>
  <c r="J3554" i="8"/>
  <c r="H3554" i="8"/>
  <c r="G3554" i="8"/>
  <c r="H3554" i="8" s="1" a="1"/>
  <c r="J3553" i="8"/>
  <c r="K3553" i="8" s="1" a="1"/>
  <c r="K3553" i="8" s="1"/>
  <c r="H3553" i="8" a="1"/>
  <c r="H3553" i="8" s="1"/>
  <c r="G3553" i="8"/>
  <c r="J3552" i="8"/>
  <c r="K3552" i="8" s="1" a="1"/>
  <c r="K3552" i="8" s="1"/>
  <c r="G3552" i="8"/>
  <c r="H3552" i="8" s="1" a="1"/>
  <c r="H3552" i="8" s="1"/>
  <c r="K3551" i="8" a="1"/>
  <c r="K3551" i="8" s="1"/>
  <c r="J3551" i="8"/>
  <c r="G3551" i="8"/>
  <c r="H3551" i="8" s="1" a="1"/>
  <c r="H3551" i="8" s="1"/>
  <c r="K3550" i="8" a="1"/>
  <c r="K3550" i="8" s="1"/>
  <c r="J3550" i="8"/>
  <c r="G3550" i="8"/>
  <c r="H3550" i="8" s="1" a="1"/>
  <c r="H3550" i="8" s="1"/>
  <c r="J3549" i="8"/>
  <c r="K3549" i="8" s="1" a="1"/>
  <c r="K3549" i="8" s="1"/>
  <c r="H3549" i="8" a="1"/>
  <c r="H3549" i="8" s="1"/>
  <c r="G3549" i="8"/>
  <c r="K3548" i="8" a="1"/>
  <c r="K3548" i="8" s="1"/>
  <c r="J3548" i="8"/>
  <c r="G3548" i="8"/>
  <c r="H3548" i="8" s="1" a="1"/>
  <c r="H3548" i="8" s="1"/>
  <c r="J3547" i="8"/>
  <c r="K3547" i="8" s="1" a="1"/>
  <c r="K3547" i="8" s="1"/>
  <c r="G3547" i="8"/>
  <c r="H3547" i="8" s="1" a="1"/>
  <c r="H3547" i="8" s="1"/>
  <c r="J3546" i="8"/>
  <c r="K3546" i="8" s="1" a="1"/>
  <c r="K3546" i="8" s="1"/>
  <c r="H3546" i="8"/>
  <c r="G3546" i="8"/>
  <c r="H3546" i="8" s="1" a="1"/>
  <c r="J3545" i="8"/>
  <c r="K3545" i="8" s="1" a="1"/>
  <c r="K3545" i="8" s="1"/>
  <c r="H3545" i="8" a="1"/>
  <c r="H3545" i="8"/>
  <c r="G3545" i="8"/>
  <c r="K3544" i="8" a="1"/>
  <c r="K3544" i="8" s="1"/>
  <c r="J3544" i="8"/>
  <c r="G3544" i="8"/>
  <c r="H3544" i="8" s="1" a="1"/>
  <c r="H3544" i="8" s="1"/>
  <c r="K3543" i="8" a="1"/>
  <c r="K3543" i="8" s="1"/>
  <c r="J3543" i="8"/>
  <c r="G3543" i="8"/>
  <c r="H3543" i="8" s="1" a="1"/>
  <c r="H3543" i="8" s="1"/>
  <c r="K3542" i="8" a="1"/>
  <c r="K3542" i="8" s="1"/>
  <c r="J3542" i="8"/>
  <c r="G3542" i="8"/>
  <c r="H3542" i="8" s="1" a="1"/>
  <c r="H3542" i="8" s="1"/>
  <c r="J3541" i="8"/>
  <c r="K3541" i="8" s="1" a="1"/>
  <c r="K3541" i="8" s="1"/>
  <c r="H3541" i="8" a="1"/>
  <c r="H3541" i="8" s="1"/>
  <c r="G3541" i="8"/>
  <c r="J3540" i="8"/>
  <c r="K3540" i="8" s="1" a="1"/>
  <c r="K3540" i="8" s="1"/>
  <c r="G3540" i="8"/>
  <c r="H3540" i="8" s="1" a="1"/>
  <c r="H3540" i="8" s="1"/>
  <c r="J3539" i="8"/>
  <c r="K3539" i="8" s="1" a="1"/>
  <c r="K3539" i="8" s="1"/>
  <c r="G3539" i="8"/>
  <c r="H3539" i="8" s="1" a="1"/>
  <c r="H3539" i="8" s="1"/>
  <c r="K3538" i="8" a="1"/>
  <c r="K3538" i="8" s="1"/>
  <c r="J3538" i="8"/>
  <c r="G3538" i="8"/>
  <c r="H3538" i="8" s="1" a="1"/>
  <c r="H3538" i="8" s="1"/>
  <c r="J3537" i="8"/>
  <c r="K3537" i="8" s="1" a="1"/>
  <c r="K3537" i="8" s="1"/>
  <c r="H3537" i="8" a="1"/>
  <c r="H3537" i="8"/>
  <c r="G3537" i="8"/>
  <c r="K3536" i="8" a="1"/>
  <c r="K3536" i="8" s="1"/>
  <c r="J3536" i="8"/>
  <c r="G3536" i="8"/>
  <c r="H3536" i="8" s="1" a="1"/>
  <c r="H3536" i="8" s="1"/>
  <c r="J3535" i="8"/>
  <c r="K3535" i="8" s="1" a="1"/>
  <c r="K3535" i="8" s="1"/>
  <c r="G3535" i="8"/>
  <c r="H3535" i="8" s="1" a="1"/>
  <c r="H3535" i="8" s="1"/>
  <c r="J3534" i="8"/>
  <c r="K3534" i="8" s="1" a="1"/>
  <c r="K3534" i="8" s="1"/>
  <c r="H3534" i="8"/>
  <c r="G3534" i="8"/>
  <c r="H3534" i="8" s="1" a="1"/>
  <c r="J3533" i="8"/>
  <c r="K3533" i="8" s="1" a="1"/>
  <c r="K3533" i="8" s="1"/>
  <c r="H3533" i="8" a="1"/>
  <c r="H3533" i="8"/>
  <c r="G3533" i="8"/>
  <c r="K3532" i="8" a="1"/>
  <c r="K3532" i="8" s="1"/>
  <c r="J3532" i="8"/>
  <c r="G3532" i="8"/>
  <c r="H3532" i="8" s="1" a="1"/>
  <c r="H3532" i="8" s="1"/>
  <c r="K3531" i="8" a="1"/>
  <c r="K3531" i="8" s="1"/>
  <c r="J3531" i="8"/>
  <c r="G3531" i="8"/>
  <c r="H3531" i="8" s="1" a="1"/>
  <c r="H3531" i="8" s="1"/>
  <c r="K3530" i="8" a="1"/>
  <c r="K3530" i="8" s="1"/>
  <c r="J3530" i="8"/>
  <c r="G3530" i="8"/>
  <c r="H3530" i="8" s="1" a="1"/>
  <c r="H3530" i="8" s="1"/>
  <c r="J3529" i="8"/>
  <c r="K3529" i="8" s="1" a="1"/>
  <c r="K3529" i="8" s="1"/>
  <c r="H3529" i="8" a="1"/>
  <c r="H3529" i="8" s="1"/>
  <c r="G3529" i="8"/>
  <c r="J3528" i="8"/>
  <c r="K3528" i="8" s="1" a="1"/>
  <c r="K3528" i="8" s="1"/>
  <c r="G3528" i="8"/>
  <c r="H3528" i="8" s="1" a="1"/>
  <c r="H3528" i="8" s="1"/>
  <c r="J3527" i="8"/>
  <c r="K3527" i="8" s="1" a="1"/>
  <c r="K3527" i="8" s="1"/>
  <c r="G3527" i="8"/>
  <c r="H3527" i="8" s="1" a="1"/>
  <c r="H3527" i="8" s="1"/>
  <c r="K3526" i="8" a="1"/>
  <c r="K3526" i="8" s="1"/>
  <c r="J3526" i="8"/>
  <c r="G3526" i="8"/>
  <c r="H3526" i="8" s="1" a="1"/>
  <c r="H3526" i="8" s="1"/>
  <c r="J3525" i="8"/>
  <c r="K3525" i="8" s="1" a="1"/>
  <c r="K3525" i="8" s="1"/>
  <c r="H3525" i="8" a="1"/>
  <c r="H3525" i="8"/>
  <c r="G3525" i="8"/>
  <c r="K3524" i="8" a="1"/>
  <c r="K3524" i="8"/>
  <c r="J3524" i="8"/>
  <c r="G3524" i="8"/>
  <c r="H3524" i="8" s="1" a="1"/>
  <c r="H3524" i="8" s="1"/>
  <c r="J3523" i="8"/>
  <c r="K3523" i="8" s="1" a="1"/>
  <c r="K3523" i="8" s="1"/>
  <c r="G3523" i="8"/>
  <c r="H3523" i="8" s="1" a="1"/>
  <c r="H3523" i="8" s="1"/>
  <c r="J3522" i="8"/>
  <c r="K3522" i="8" s="1" a="1"/>
  <c r="K3522" i="8" s="1"/>
  <c r="H3522" i="8"/>
  <c r="G3522" i="8"/>
  <c r="H3522" i="8" s="1" a="1"/>
  <c r="J3521" i="8"/>
  <c r="K3521" i="8" s="1" a="1"/>
  <c r="K3521" i="8" s="1"/>
  <c r="H3521" i="8" a="1"/>
  <c r="H3521" i="8"/>
  <c r="G3521" i="8"/>
  <c r="K3520" i="8" a="1"/>
  <c r="K3520" i="8" s="1"/>
  <c r="J3520" i="8"/>
  <c r="G3520" i="8"/>
  <c r="H3520" i="8" s="1" a="1"/>
  <c r="H3520" i="8" s="1"/>
  <c r="K3519" i="8" a="1"/>
  <c r="K3519" i="8" s="1"/>
  <c r="J3519" i="8"/>
  <c r="G3519" i="8"/>
  <c r="H3519" i="8" s="1" a="1"/>
  <c r="H3519" i="8" s="1"/>
  <c r="K3518" i="8" a="1"/>
  <c r="K3518" i="8" s="1"/>
  <c r="J3518" i="8"/>
  <c r="G3518" i="8"/>
  <c r="H3518" i="8" s="1" a="1"/>
  <c r="H3518" i="8" s="1"/>
  <c r="J3517" i="8"/>
  <c r="K3517" i="8" s="1" a="1"/>
  <c r="K3517" i="8" s="1"/>
  <c r="H3517" i="8" a="1"/>
  <c r="H3517" i="8" s="1"/>
  <c r="G3517" i="8"/>
  <c r="J3516" i="8"/>
  <c r="K3516" i="8" s="1" a="1"/>
  <c r="K3516" i="8" s="1"/>
  <c r="G3516" i="8"/>
  <c r="H3516" i="8" s="1" a="1"/>
  <c r="H3516" i="8" s="1"/>
  <c r="J3515" i="8"/>
  <c r="K3515" i="8" s="1" a="1"/>
  <c r="K3515" i="8" s="1"/>
  <c r="H3515" i="8"/>
  <c r="G3515" i="8"/>
  <c r="H3515" i="8" s="1" a="1"/>
  <c r="K3514" i="8" a="1"/>
  <c r="K3514" i="8" s="1"/>
  <c r="J3514" i="8"/>
  <c r="G3514" i="8"/>
  <c r="H3514" i="8" s="1" a="1"/>
  <c r="H3514" i="8" s="1"/>
  <c r="J3513" i="8"/>
  <c r="K3513" i="8" s="1" a="1"/>
  <c r="K3513" i="8" s="1"/>
  <c r="H3513" i="8" a="1"/>
  <c r="H3513" i="8"/>
  <c r="G3513" i="8"/>
  <c r="K3512" i="8" a="1"/>
  <c r="K3512" i="8"/>
  <c r="J3512" i="8"/>
  <c r="G3512" i="8"/>
  <c r="H3512" i="8" s="1" a="1"/>
  <c r="H3512" i="8" s="1"/>
  <c r="J3511" i="8"/>
  <c r="K3511" i="8" s="1" a="1"/>
  <c r="K3511" i="8" s="1"/>
  <c r="G3511" i="8"/>
  <c r="H3511" i="8" s="1" a="1"/>
  <c r="H3511" i="8" s="1"/>
  <c r="J3510" i="8"/>
  <c r="K3510" i="8" s="1" a="1"/>
  <c r="K3510" i="8" s="1"/>
  <c r="H3510" i="8"/>
  <c r="G3510" i="8"/>
  <c r="H3510" i="8" s="1" a="1"/>
  <c r="J3509" i="8"/>
  <c r="K3509" i="8" s="1" a="1"/>
  <c r="K3509" i="8" s="1"/>
  <c r="H3509" i="8" a="1"/>
  <c r="H3509" i="8"/>
  <c r="G3509" i="8"/>
  <c r="K3508" i="8" a="1"/>
  <c r="K3508" i="8" s="1"/>
  <c r="J3508" i="8"/>
  <c r="G3508" i="8"/>
  <c r="H3508" i="8" s="1" a="1"/>
  <c r="H3508" i="8" s="1"/>
  <c r="K3507" i="8" a="1"/>
  <c r="K3507" i="8" s="1"/>
  <c r="J3507" i="8"/>
  <c r="G3507" i="8"/>
  <c r="H3507" i="8" s="1" a="1"/>
  <c r="H3507" i="8" s="1"/>
  <c r="K3506" i="8" a="1"/>
  <c r="K3506" i="8" s="1"/>
  <c r="J3506" i="8"/>
  <c r="G3506" i="8"/>
  <c r="H3506" i="8" s="1" a="1"/>
  <c r="H3506" i="8" s="1"/>
  <c r="J3505" i="8"/>
  <c r="K3505" i="8" s="1" a="1"/>
  <c r="K3505" i="8" s="1"/>
  <c r="H3505" i="8" a="1"/>
  <c r="H3505" i="8" s="1"/>
  <c r="G3505" i="8"/>
  <c r="J3504" i="8"/>
  <c r="K3504" i="8" s="1" a="1"/>
  <c r="K3504" i="8" s="1"/>
  <c r="G3504" i="8"/>
  <c r="H3504" i="8" s="1" a="1"/>
  <c r="H3504" i="8" s="1"/>
  <c r="J3503" i="8"/>
  <c r="K3503" i="8" s="1" a="1"/>
  <c r="K3503" i="8" s="1"/>
  <c r="G3503" i="8"/>
  <c r="H3503" i="8" s="1" a="1"/>
  <c r="H3503" i="8" s="1"/>
  <c r="K3502" i="8" a="1"/>
  <c r="K3502" i="8" s="1"/>
  <c r="J3502" i="8"/>
  <c r="G3502" i="8"/>
  <c r="H3502" i="8" s="1" a="1"/>
  <c r="H3502" i="8" s="1"/>
  <c r="J3501" i="8"/>
  <c r="K3501" i="8" s="1" a="1"/>
  <c r="K3501" i="8" s="1"/>
  <c r="H3501" i="8" a="1"/>
  <c r="H3501" i="8"/>
  <c r="G3501" i="8"/>
  <c r="K3500" i="8" a="1"/>
  <c r="K3500" i="8"/>
  <c r="J3500" i="8"/>
  <c r="G3500" i="8"/>
  <c r="H3500" i="8" s="1" a="1"/>
  <c r="H3500" i="8" s="1"/>
  <c r="J3499" i="8"/>
  <c r="K3499" i="8" s="1" a="1"/>
  <c r="K3499" i="8" s="1"/>
  <c r="G3499" i="8"/>
  <c r="H3499" i="8" s="1" a="1"/>
  <c r="H3499" i="8" s="1"/>
  <c r="J3498" i="8"/>
  <c r="K3498" i="8" s="1" a="1"/>
  <c r="K3498" i="8" s="1"/>
  <c r="H3498" i="8"/>
  <c r="G3498" i="8"/>
  <c r="H3498" i="8" s="1" a="1"/>
  <c r="J3497" i="8"/>
  <c r="K3497" i="8" s="1" a="1"/>
  <c r="K3497" i="8" s="1"/>
  <c r="H3497" i="8" a="1"/>
  <c r="H3497" i="8"/>
  <c r="G3497" i="8"/>
  <c r="K3496" i="8" a="1"/>
  <c r="K3496" i="8" s="1"/>
  <c r="J3496" i="8"/>
  <c r="G3496" i="8"/>
  <c r="H3496" i="8" s="1" a="1"/>
  <c r="H3496" i="8" s="1"/>
  <c r="K3495" i="8" a="1"/>
  <c r="K3495" i="8" s="1"/>
  <c r="J3495" i="8"/>
  <c r="G3495" i="8"/>
  <c r="H3495" i="8" s="1" a="1"/>
  <c r="H3495" i="8" s="1"/>
  <c r="K3494" i="8" a="1"/>
  <c r="K3494" i="8" s="1"/>
  <c r="J3494" i="8"/>
  <c r="G3494" i="8"/>
  <c r="H3494" i="8" s="1" a="1"/>
  <c r="H3494" i="8" s="1"/>
  <c r="J3493" i="8"/>
  <c r="K3493" i="8" s="1" a="1"/>
  <c r="K3493" i="8" s="1"/>
  <c r="H3493" i="8" a="1"/>
  <c r="H3493" i="8" s="1"/>
  <c r="G3493" i="8"/>
  <c r="J3492" i="8"/>
  <c r="K3492" i="8" s="1" a="1"/>
  <c r="K3492" i="8" s="1"/>
  <c r="G3492" i="8"/>
  <c r="H3492" i="8" s="1" a="1"/>
  <c r="H3492" i="8" s="1"/>
  <c r="J3491" i="8"/>
  <c r="K3491" i="8" s="1" a="1"/>
  <c r="K3491" i="8" s="1"/>
  <c r="G3491" i="8"/>
  <c r="H3491" i="8" s="1" a="1"/>
  <c r="H3491" i="8" s="1"/>
  <c r="K3490" i="8" a="1"/>
  <c r="K3490" i="8" s="1"/>
  <c r="J3490" i="8"/>
  <c r="G3490" i="8"/>
  <c r="H3490" i="8" s="1" a="1"/>
  <c r="H3490" i="8" s="1"/>
  <c r="J3489" i="8"/>
  <c r="K3489" i="8" s="1" a="1"/>
  <c r="K3489" i="8" s="1"/>
  <c r="H3489" i="8" a="1"/>
  <c r="H3489" i="8"/>
  <c r="G3489" i="8"/>
  <c r="K3488" i="8" a="1"/>
  <c r="K3488" i="8"/>
  <c r="J3488" i="8"/>
  <c r="G3488" i="8"/>
  <c r="H3488" i="8" s="1" a="1"/>
  <c r="H3488" i="8" s="1"/>
  <c r="J3487" i="8"/>
  <c r="K3487" i="8" s="1" a="1"/>
  <c r="K3487" i="8" s="1"/>
  <c r="G3487" i="8"/>
  <c r="H3487" i="8" s="1" a="1"/>
  <c r="H3487" i="8" s="1"/>
  <c r="J3486" i="8"/>
  <c r="K3486" i="8" s="1" a="1"/>
  <c r="K3486" i="8" s="1"/>
  <c r="H3486" i="8"/>
  <c r="G3486" i="8"/>
  <c r="H3486" i="8" s="1" a="1"/>
  <c r="J3485" i="8"/>
  <c r="K3485" i="8" s="1" a="1"/>
  <c r="K3485" i="8" s="1"/>
  <c r="H3485" i="8" a="1"/>
  <c r="H3485" i="8"/>
  <c r="G3485" i="8"/>
  <c r="K3484" i="8" a="1"/>
  <c r="K3484" i="8" s="1"/>
  <c r="J3484" i="8"/>
  <c r="G3484" i="8"/>
  <c r="H3484" i="8" s="1" a="1"/>
  <c r="H3484" i="8" s="1"/>
  <c r="K3483" i="8" a="1"/>
  <c r="K3483" i="8" s="1"/>
  <c r="J3483" i="8"/>
  <c r="G3483" i="8"/>
  <c r="H3483" i="8" s="1" a="1"/>
  <c r="H3483" i="8" s="1"/>
  <c r="K3482" i="8" a="1"/>
  <c r="K3482" i="8" s="1"/>
  <c r="J3482" i="8"/>
  <c r="G3482" i="8"/>
  <c r="H3482" i="8" s="1" a="1"/>
  <c r="H3482" i="8" s="1"/>
  <c r="J3481" i="8"/>
  <c r="K3481" i="8" s="1" a="1"/>
  <c r="K3481" i="8" s="1"/>
  <c r="H3481" i="8" a="1"/>
  <c r="H3481" i="8" s="1"/>
  <c r="G3481" i="8"/>
  <c r="J3480" i="8"/>
  <c r="K3480" i="8" s="1" a="1"/>
  <c r="K3480" i="8" s="1"/>
  <c r="G3480" i="8"/>
  <c r="H3480" i="8" s="1" a="1"/>
  <c r="H3480" i="8" s="1"/>
  <c r="J3479" i="8"/>
  <c r="K3479" i="8" s="1" a="1"/>
  <c r="K3479" i="8" s="1"/>
  <c r="H3479" i="8"/>
  <c r="G3479" i="8"/>
  <c r="H3479" i="8" s="1" a="1"/>
  <c r="K3478" i="8" a="1"/>
  <c r="K3478" i="8" s="1"/>
  <c r="J3478" i="8"/>
  <c r="G3478" i="8"/>
  <c r="H3478" i="8" s="1" a="1"/>
  <c r="H3478" i="8" s="1"/>
  <c r="J3477" i="8"/>
  <c r="K3477" i="8" s="1" a="1"/>
  <c r="K3477" i="8" s="1"/>
  <c r="H3477" i="8" a="1"/>
  <c r="H3477" i="8"/>
  <c r="G3477" i="8"/>
  <c r="K3476" i="8" a="1"/>
  <c r="K3476" i="8" s="1"/>
  <c r="J3476" i="8"/>
  <c r="G3476" i="8"/>
  <c r="H3476" i="8" s="1" a="1"/>
  <c r="H3476" i="8" s="1"/>
  <c r="J3475" i="8"/>
  <c r="K3475" i="8" s="1" a="1"/>
  <c r="K3475" i="8" s="1"/>
  <c r="G3475" i="8"/>
  <c r="H3475" i="8" s="1" a="1"/>
  <c r="H3475" i="8" s="1"/>
  <c r="J3474" i="8"/>
  <c r="K3474" i="8" s="1" a="1"/>
  <c r="K3474" i="8" s="1"/>
  <c r="H3474" i="8"/>
  <c r="G3474" i="8"/>
  <c r="H3474" i="8" s="1" a="1"/>
  <c r="J3473" i="8"/>
  <c r="K3473" i="8" s="1" a="1"/>
  <c r="K3473" i="8" s="1"/>
  <c r="H3473" i="8" a="1"/>
  <c r="H3473" i="8"/>
  <c r="G3473" i="8"/>
  <c r="K3472" i="8" a="1"/>
  <c r="K3472" i="8" s="1"/>
  <c r="J3472" i="8"/>
  <c r="G3472" i="8"/>
  <c r="H3472" i="8" s="1" a="1"/>
  <c r="H3472" i="8" s="1"/>
  <c r="K3471" i="8" a="1"/>
  <c r="K3471" i="8" s="1"/>
  <c r="J3471" i="8"/>
  <c r="G3471" i="8"/>
  <c r="H3471" i="8" s="1" a="1"/>
  <c r="H3471" i="8" s="1"/>
  <c r="K3470" i="8" a="1"/>
  <c r="K3470" i="8" s="1"/>
  <c r="J3470" i="8"/>
  <c r="G3470" i="8"/>
  <c r="H3470" i="8" s="1" a="1"/>
  <c r="H3470" i="8" s="1"/>
  <c r="J3469" i="8"/>
  <c r="K3469" i="8" s="1" a="1"/>
  <c r="K3469" i="8" s="1"/>
  <c r="H3469" i="8" a="1"/>
  <c r="H3469" i="8" s="1"/>
  <c r="G3469" i="8"/>
  <c r="J3468" i="8"/>
  <c r="K3468" i="8" s="1" a="1"/>
  <c r="K3468" i="8" s="1"/>
  <c r="G3468" i="8"/>
  <c r="H3468" i="8" s="1" a="1"/>
  <c r="H3468" i="8" s="1"/>
  <c r="J3467" i="8"/>
  <c r="K3467" i="8" s="1" a="1"/>
  <c r="K3467" i="8" s="1"/>
  <c r="G3467" i="8"/>
  <c r="H3467" i="8" s="1" a="1"/>
  <c r="H3467" i="8" s="1"/>
  <c r="K3466" i="8" a="1"/>
  <c r="K3466" i="8" s="1"/>
  <c r="J3466" i="8"/>
  <c r="G3466" i="8"/>
  <c r="H3466" i="8" s="1" a="1"/>
  <c r="H3466" i="8" s="1"/>
  <c r="J3465" i="8"/>
  <c r="K3465" i="8" s="1" a="1"/>
  <c r="K3465" i="8" s="1"/>
  <c r="H3465" i="8" a="1"/>
  <c r="H3465" i="8"/>
  <c r="G3465" i="8"/>
  <c r="K3464" i="8" a="1"/>
  <c r="K3464" i="8"/>
  <c r="J3464" i="8"/>
  <c r="G3464" i="8"/>
  <c r="H3464" i="8" s="1" a="1"/>
  <c r="H3464" i="8" s="1"/>
  <c r="J3463" i="8"/>
  <c r="K3463" i="8" s="1" a="1"/>
  <c r="K3463" i="8" s="1"/>
  <c r="G3463" i="8"/>
  <c r="H3463" i="8" s="1" a="1"/>
  <c r="H3463" i="8" s="1"/>
  <c r="J3462" i="8"/>
  <c r="K3462" i="8" s="1" a="1"/>
  <c r="K3462" i="8" s="1"/>
  <c r="H3462" i="8"/>
  <c r="G3462" i="8"/>
  <c r="H3462" i="8" s="1" a="1"/>
  <c r="J3461" i="8"/>
  <c r="K3461" i="8" s="1" a="1"/>
  <c r="K3461" i="8" s="1"/>
  <c r="H3461" i="8" a="1"/>
  <c r="H3461" i="8"/>
  <c r="G3461" i="8"/>
  <c r="K3460" i="8" a="1"/>
  <c r="K3460" i="8" s="1"/>
  <c r="J3460" i="8"/>
  <c r="G3460" i="8"/>
  <c r="H3460" i="8" s="1" a="1"/>
  <c r="H3460" i="8" s="1"/>
  <c r="K3459" i="8" a="1"/>
  <c r="K3459" i="8" s="1"/>
  <c r="J3459" i="8"/>
  <c r="G3459" i="8"/>
  <c r="H3459" i="8" s="1" a="1"/>
  <c r="H3459" i="8" s="1"/>
  <c r="K3458" i="8" a="1"/>
  <c r="K3458" i="8" s="1"/>
  <c r="J3458" i="8"/>
  <c r="G3458" i="8"/>
  <c r="H3458" i="8" s="1" a="1"/>
  <c r="H3458" i="8" s="1"/>
  <c r="J3457" i="8"/>
  <c r="K3457" i="8" s="1" a="1"/>
  <c r="K3457" i="8" s="1"/>
  <c r="H3457" i="8" a="1"/>
  <c r="H3457" i="8" s="1"/>
  <c r="G3457" i="8"/>
  <c r="J3456" i="8"/>
  <c r="K3456" i="8" s="1" a="1"/>
  <c r="K3456" i="8" s="1"/>
  <c r="G3456" i="8"/>
  <c r="H3456" i="8" s="1" a="1"/>
  <c r="H3456" i="8" s="1"/>
  <c r="J3455" i="8"/>
  <c r="K3455" i="8" s="1" a="1"/>
  <c r="K3455" i="8" s="1"/>
  <c r="H3455" i="8"/>
  <c r="G3455" i="8"/>
  <c r="H3455" i="8" s="1" a="1"/>
  <c r="K3454" i="8" a="1"/>
  <c r="K3454" i="8" s="1"/>
  <c r="J3454" i="8"/>
  <c r="G3454" i="8"/>
  <c r="H3454" i="8" s="1" a="1"/>
  <c r="H3454" i="8" s="1"/>
  <c r="J3453" i="8"/>
  <c r="K3453" i="8" s="1" a="1"/>
  <c r="K3453" i="8" s="1"/>
  <c r="H3453" i="8" a="1"/>
  <c r="H3453" i="8"/>
  <c r="G3453" i="8"/>
  <c r="K3452" i="8" a="1"/>
  <c r="K3452" i="8"/>
  <c r="J3452" i="8"/>
  <c r="G3452" i="8"/>
  <c r="H3452" i="8" s="1" a="1"/>
  <c r="H3452" i="8" s="1"/>
  <c r="J3451" i="8"/>
  <c r="K3451" i="8" s="1" a="1"/>
  <c r="K3451" i="8" s="1"/>
  <c r="G3451" i="8"/>
  <c r="H3451" i="8" s="1" a="1"/>
  <c r="H3451" i="8" s="1"/>
  <c r="J3450" i="8"/>
  <c r="K3450" i="8" s="1" a="1"/>
  <c r="K3450" i="8" s="1"/>
  <c r="H3450" i="8"/>
  <c r="G3450" i="8"/>
  <c r="H3450" i="8" s="1" a="1"/>
  <c r="J3449" i="8"/>
  <c r="K3449" i="8" s="1" a="1"/>
  <c r="K3449" i="8" s="1"/>
  <c r="H3449" i="8" a="1"/>
  <c r="H3449" i="8"/>
  <c r="G3449" i="8"/>
  <c r="K3448" i="8" a="1"/>
  <c r="K3448" i="8" s="1"/>
  <c r="J3448" i="8"/>
  <c r="G3448" i="8"/>
  <c r="H3448" i="8" s="1" a="1"/>
  <c r="H3448" i="8" s="1"/>
  <c r="K3447" i="8" a="1"/>
  <c r="K3447" i="8" s="1"/>
  <c r="J3447" i="8"/>
  <c r="G3447" i="8"/>
  <c r="H3447" i="8" s="1" a="1"/>
  <c r="H3447" i="8" s="1"/>
  <c r="K3446" i="8" a="1"/>
  <c r="K3446" i="8" s="1"/>
  <c r="J3446" i="8"/>
  <c r="G3446" i="8"/>
  <c r="H3446" i="8" s="1" a="1"/>
  <c r="H3446" i="8" s="1"/>
  <c r="J3445" i="8"/>
  <c r="K3445" i="8" s="1" a="1"/>
  <c r="K3445" i="8" s="1"/>
  <c r="H3445" i="8" a="1"/>
  <c r="H3445" i="8" s="1"/>
  <c r="G3445" i="8"/>
  <c r="J3444" i="8"/>
  <c r="K3444" i="8" s="1" a="1"/>
  <c r="K3444" i="8" s="1"/>
  <c r="G3444" i="8"/>
  <c r="H3444" i="8" s="1" a="1"/>
  <c r="H3444" i="8" s="1"/>
  <c r="J3443" i="8"/>
  <c r="K3443" i="8" s="1" a="1"/>
  <c r="K3443" i="8" s="1"/>
  <c r="H3443" i="8"/>
  <c r="G3443" i="8"/>
  <c r="H3443" i="8" s="1" a="1"/>
  <c r="K3442" i="8" a="1"/>
  <c r="K3442" i="8" s="1"/>
  <c r="J3442" i="8"/>
  <c r="G3442" i="8"/>
  <c r="H3442" i="8" s="1" a="1"/>
  <c r="H3442" i="8" s="1"/>
  <c r="J3441" i="8"/>
  <c r="K3441" i="8" s="1" a="1"/>
  <c r="K3441" i="8" s="1"/>
  <c r="H3441" i="8" a="1"/>
  <c r="H3441" i="8"/>
  <c r="G3441" i="8"/>
  <c r="K3440" i="8" a="1"/>
  <c r="K3440" i="8" s="1"/>
  <c r="J3440" i="8"/>
  <c r="G3440" i="8"/>
  <c r="H3440" i="8" s="1" a="1"/>
  <c r="H3440" i="8" s="1"/>
  <c r="J3439" i="8"/>
  <c r="K3439" i="8" s="1" a="1"/>
  <c r="K3439" i="8" s="1"/>
  <c r="G3439" i="8"/>
  <c r="H3439" i="8" s="1" a="1"/>
  <c r="H3439" i="8" s="1"/>
  <c r="J3438" i="8"/>
  <c r="K3438" i="8" s="1" a="1"/>
  <c r="K3438" i="8" s="1"/>
  <c r="H3438" i="8"/>
  <c r="G3438" i="8"/>
  <c r="H3438" i="8" s="1" a="1"/>
  <c r="J3437" i="8"/>
  <c r="K3437" i="8" s="1" a="1"/>
  <c r="K3437" i="8" s="1"/>
  <c r="H3437" i="8" a="1"/>
  <c r="H3437" i="8"/>
  <c r="G3437" i="8"/>
  <c r="K3436" i="8" a="1"/>
  <c r="K3436" i="8" s="1"/>
  <c r="J3436" i="8"/>
  <c r="G3436" i="8"/>
  <c r="H3436" i="8" s="1" a="1"/>
  <c r="H3436" i="8" s="1"/>
  <c r="K3435" i="8" a="1"/>
  <c r="K3435" i="8" s="1"/>
  <c r="J3435" i="8"/>
  <c r="G3435" i="8"/>
  <c r="H3435" i="8" s="1" a="1"/>
  <c r="H3435" i="8" s="1"/>
  <c r="K3434" i="8" a="1"/>
  <c r="K3434" i="8" s="1"/>
  <c r="J3434" i="8"/>
  <c r="G3434" i="8"/>
  <c r="H3434" i="8" s="1" a="1"/>
  <c r="H3434" i="8" s="1"/>
  <c r="J3433" i="8"/>
  <c r="K3433" i="8" s="1" a="1"/>
  <c r="K3433" i="8" s="1"/>
  <c r="H3433" i="8" a="1"/>
  <c r="H3433" i="8" s="1"/>
  <c r="G3433" i="8"/>
  <c r="J3432" i="8"/>
  <c r="K3432" i="8" s="1" a="1"/>
  <c r="K3432" i="8" s="1"/>
  <c r="G3432" i="8"/>
  <c r="H3432" i="8" s="1" a="1"/>
  <c r="H3432" i="8" s="1"/>
  <c r="J3431" i="8"/>
  <c r="K3431" i="8" s="1" a="1"/>
  <c r="K3431" i="8" s="1"/>
  <c r="H3431" i="8"/>
  <c r="G3431" i="8"/>
  <c r="H3431" i="8" s="1" a="1"/>
  <c r="K3430" i="8" a="1"/>
  <c r="K3430" i="8" s="1"/>
  <c r="J3430" i="8"/>
  <c r="G3430" i="8"/>
  <c r="H3430" i="8" s="1" a="1"/>
  <c r="H3430" i="8" s="1"/>
  <c r="J3429" i="8"/>
  <c r="K3429" i="8" s="1" a="1"/>
  <c r="K3429" i="8" s="1"/>
  <c r="H3429" i="8" a="1"/>
  <c r="H3429" i="8"/>
  <c r="G3429" i="8"/>
  <c r="K3428" i="8" a="1"/>
  <c r="K3428" i="8"/>
  <c r="J3428" i="8"/>
  <c r="G3428" i="8"/>
  <c r="H3428" i="8" s="1" a="1"/>
  <c r="H3428" i="8" s="1"/>
  <c r="J3427" i="8"/>
  <c r="K3427" i="8" s="1" a="1"/>
  <c r="K3427" i="8" s="1"/>
  <c r="G3427" i="8"/>
  <c r="H3427" i="8" s="1" a="1"/>
  <c r="H3427" i="8" s="1"/>
  <c r="J3426" i="8"/>
  <c r="K3426" i="8" s="1" a="1"/>
  <c r="K3426" i="8" s="1"/>
  <c r="H3426" i="8"/>
  <c r="G3426" i="8"/>
  <c r="H3426" i="8" s="1" a="1"/>
  <c r="J3425" i="8"/>
  <c r="K3425" i="8" s="1" a="1"/>
  <c r="K3425" i="8" s="1"/>
  <c r="H3425" i="8" a="1"/>
  <c r="H3425" i="8"/>
  <c r="G3425" i="8"/>
  <c r="K3424" i="8" a="1"/>
  <c r="K3424" i="8" s="1"/>
  <c r="J3424" i="8"/>
  <c r="G3424" i="8"/>
  <c r="H3424" i="8" s="1" a="1"/>
  <c r="H3424" i="8" s="1"/>
  <c r="K3423" i="8" a="1"/>
  <c r="K3423" i="8" s="1"/>
  <c r="J3423" i="8"/>
  <c r="G3423" i="8"/>
  <c r="H3423" i="8" s="1" a="1"/>
  <c r="H3423" i="8" s="1"/>
  <c r="K3422" i="8" a="1"/>
  <c r="K3422" i="8" s="1"/>
  <c r="J3422" i="8"/>
  <c r="G3422" i="8"/>
  <c r="H3422" i="8" s="1" a="1"/>
  <c r="H3422" i="8" s="1"/>
  <c r="J3421" i="8"/>
  <c r="K3421" i="8" s="1" a="1"/>
  <c r="K3421" i="8" s="1"/>
  <c r="H3421" i="8" a="1"/>
  <c r="H3421" i="8" s="1"/>
  <c r="G3421" i="8"/>
  <c r="J3420" i="8"/>
  <c r="K3420" i="8" s="1" a="1"/>
  <c r="K3420" i="8" s="1"/>
  <c r="G3420" i="8"/>
  <c r="H3420" i="8" s="1" a="1"/>
  <c r="H3420" i="8" s="1"/>
  <c r="J3419" i="8"/>
  <c r="K3419" i="8" s="1" a="1"/>
  <c r="K3419" i="8" s="1"/>
  <c r="G3419" i="8"/>
  <c r="H3419" i="8" s="1" a="1"/>
  <c r="H3419" i="8" s="1"/>
  <c r="K3418" i="8" a="1"/>
  <c r="K3418" i="8" s="1"/>
  <c r="J3418" i="8"/>
  <c r="G3418" i="8"/>
  <c r="H3418" i="8" s="1" a="1"/>
  <c r="H3418" i="8" s="1"/>
  <c r="J3417" i="8"/>
  <c r="K3417" i="8" s="1" a="1"/>
  <c r="K3417" i="8" s="1"/>
  <c r="H3417" i="8" a="1"/>
  <c r="H3417" i="8"/>
  <c r="G3417" i="8"/>
  <c r="K3416" i="8" a="1"/>
  <c r="K3416" i="8" s="1"/>
  <c r="J3416" i="8"/>
  <c r="G3416" i="8"/>
  <c r="H3416" i="8" s="1" a="1"/>
  <c r="H3416" i="8" s="1"/>
  <c r="J3415" i="8"/>
  <c r="K3415" i="8" s="1" a="1"/>
  <c r="K3415" i="8" s="1"/>
  <c r="G3415" i="8"/>
  <c r="H3415" i="8" s="1" a="1"/>
  <c r="H3415" i="8" s="1"/>
  <c r="J3414" i="8"/>
  <c r="K3414" i="8" s="1" a="1"/>
  <c r="K3414" i="8" s="1"/>
  <c r="H3414" i="8"/>
  <c r="G3414" i="8"/>
  <c r="H3414" i="8" s="1" a="1"/>
  <c r="J3413" i="8"/>
  <c r="K3413" i="8" s="1" a="1"/>
  <c r="K3413" i="8" s="1"/>
  <c r="H3413" i="8" a="1"/>
  <c r="H3413" i="8"/>
  <c r="G3413" i="8"/>
  <c r="K3412" i="8" a="1"/>
  <c r="K3412" i="8" s="1"/>
  <c r="J3412" i="8"/>
  <c r="G3412" i="8"/>
  <c r="H3412" i="8" s="1" a="1"/>
  <c r="H3412" i="8" s="1"/>
  <c r="K3411" i="8" a="1"/>
  <c r="K3411" i="8" s="1"/>
  <c r="J3411" i="8"/>
  <c r="G3411" i="8"/>
  <c r="H3411" i="8" s="1" a="1"/>
  <c r="H3411" i="8" s="1"/>
  <c r="K3410" i="8" a="1"/>
  <c r="K3410" i="8" s="1"/>
  <c r="J3410" i="8"/>
  <c r="G3410" i="8"/>
  <c r="H3410" i="8" s="1" a="1"/>
  <c r="H3410" i="8" s="1"/>
  <c r="J3409" i="8"/>
  <c r="K3409" i="8" s="1" a="1"/>
  <c r="K3409" i="8" s="1"/>
  <c r="H3409" i="8" a="1"/>
  <c r="H3409" i="8" s="1"/>
  <c r="G3409" i="8"/>
  <c r="J3408" i="8"/>
  <c r="K3408" i="8" s="1" a="1"/>
  <c r="K3408" i="8" s="1"/>
  <c r="G3408" i="8"/>
  <c r="H3408" i="8" s="1" a="1"/>
  <c r="H3408" i="8" s="1"/>
  <c r="J3407" i="8"/>
  <c r="K3407" i="8" s="1" a="1"/>
  <c r="K3407" i="8" s="1"/>
  <c r="G3407" i="8"/>
  <c r="H3407" i="8" s="1" a="1"/>
  <c r="H3407" i="8" s="1"/>
  <c r="K3406" i="8" a="1"/>
  <c r="K3406" i="8" s="1"/>
  <c r="J3406" i="8"/>
  <c r="G3406" i="8"/>
  <c r="H3406" i="8" s="1" a="1"/>
  <c r="H3406" i="8" s="1"/>
  <c r="J3405" i="8"/>
  <c r="K3405" i="8" s="1" a="1"/>
  <c r="K3405" i="8" s="1"/>
  <c r="H3405" i="8" a="1"/>
  <c r="H3405" i="8"/>
  <c r="G3405" i="8"/>
  <c r="K3404" i="8" a="1"/>
  <c r="K3404" i="8" s="1"/>
  <c r="J3404" i="8"/>
  <c r="G3404" i="8"/>
  <c r="H3404" i="8" s="1" a="1"/>
  <c r="H3404" i="8" s="1"/>
  <c r="J3403" i="8"/>
  <c r="K3403" i="8" s="1" a="1"/>
  <c r="K3403" i="8" s="1"/>
  <c r="G3403" i="8"/>
  <c r="H3403" i="8" s="1" a="1"/>
  <c r="H3403" i="8" s="1"/>
  <c r="J3402" i="8"/>
  <c r="K3402" i="8" s="1" a="1"/>
  <c r="K3402" i="8" s="1"/>
  <c r="H3402" i="8"/>
  <c r="G3402" i="8"/>
  <c r="H3402" i="8" s="1" a="1"/>
  <c r="J3401" i="8"/>
  <c r="K3401" i="8" s="1" a="1"/>
  <c r="K3401" i="8" s="1"/>
  <c r="H3401" i="8" a="1"/>
  <c r="H3401" i="8"/>
  <c r="G3401" i="8"/>
  <c r="K3400" i="8" a="1"/>
  <c r="K3400" i="8" s="1"/>
  <c r="J3400" i="8"/>
  <c r="G3400" i="8"/>
  <c r="H3400" i="8" s="1" a="1"/>
  <c r="H3400" i="8" s="1"/>
  <c r="K3399" i="8" a="1"/>
  <c r="K3399" i="8" s="1"/>
  <c r="J3399" i="8"/>
  <c r="G3399" i="8"/>
  <c r="H3399" i="8" s="1" a="1"/>
  <c r="H3399" i="8" s="1"/>
  <c r="K3398" i="8" a="1"/>
  <c r="K3398" i="8" s="1"/>
  <c r="J3398" i="8"/>
  <c r="G3398" i="8"/>
  <c r="H3398" i="8" s="1" a="1"/>
  <c r="H3398" i="8" s="1"/>
  <c r="J3397" i="8"/>
  <c r="K3397" i="8" s="1" a="1"/>
  <c r="K3397" i="8" s="1"/>
  <c r="H3397" i="8" a="1"/>
  <c r="H3397" i="8" s="1"/>
  <c r="G3397" i="8"/>
  <c r="J3396" i="8"/>
  <c r="K3396" i="8" s="1" a="1"/>
  <c r="K3396" i="8" s="1"/>
  <c r="G3396" i="8"/>
  <c r="H3396" i="8" s="1" a="1"/>
  <c r="H3396" i="8" s="1"/>
  <c r="J3395" i="8"/>
  <c r="K3395" i="8" s="1" a="1"/>
  <c r="K3395" i="8" s="1"/>
  <c r="G3395" i="8"/>
  <c r="H3395" i="8" s="1" a="1"/>
  <c r="H3395" i="8" s="1"/>
  <c r="K3394" i="8" a="1"/>
  <c r="K3394" i="8" s="1"/>
  <c r="J3394" i="8"/>
  <c r="G3394" i="8"/>
  <c r="H3394" i="8" s="1" a="1"/>
  <c r="H3394" i="8" s="1"/>
  <c r="J3393" i="8"/>
  <c r="K3393" i="8" s="1" a="1"/>
  <c r="K3393" i="8" s="1"/>
  <c r="H3393" i="8" a="1"/>
  <c r="H3393" i="8"/>
  <c r="G3393" i="8"/>
  <c r="K3392" i="8" a="1"/>
  <c r="K3392" i="8" s="1"/>
  <c r="J3392" i="8"/>
  <c r="G3392" i="8"/>
  <c r="H3392" i="8" s="1" a="1"/>
  <c r="H3392" i="8" s="1"/>
  <c r="J3391" i="8"/>
  <c r="K3391" i="8" s="1" a="1"/>
  <c r="K3391" i="8" s="1"/>
  <c r="H3391" i="8"/>
  <c r="G3391" i="8"/>
  <c r="H3391" i="8" s="1" a="1"/>
  <c r="J3390" i="8"/>
  <c r="K3390" i="8" s="1" a="1"/>
  <c r="K3390" i="8" s="1"/>
  <c r="H3390" i="8"/>
  <c r="G3390" i="8"/>
  <c r="H3390" i="8" s="1" a="1"/>
  <c r="J3389" i="8"/>
  <c r="K3389" i="8" s="1" a="1"/>
  <c r="K3389" i="8" s="1"/>
  <c r="H3389" i="8" a="1"/>
  <c r="H3389" i="8"/>
  <c r="G3389" i="8"/>
  <c r="K3388" i="8" a="1"/>
  <c r="K3388" i="8" s="1"/>
  <c r="J3388" i="8"/>
  <c r="G3388" i="8"/>
  <c r="H3388" i="8" s="1" a="1"/>
  <c r="H3388" i="8" s="1"/>
  <c r="K3387" i="8" a="1"/>
  <c r="K3387" i="8" s="1"/>
  <c r="J3387" i="8"/>
  <c r="G3387" i="8"/>
  <c r="H3387" i="8" s="1" a="1"/>
  <c r="H3387" i="8" s="1"/>
  <c r="K3386" i="8" a="1"/>
  <c r="K3386" i="8" s="1"/>
  <c r="J3386" i="8"/>
  <c r="G3386" i="8"/>
  <c r="H3386" i="8" s="1" a="1"/>
  <c r="H3386" i="8" s="1"/>
  <c r="J3385" i="8"/>
  <c r="K3385" i="8" s="1" a="1"/>
  <c r="K3385" i="8" s="1"/>
  <c r="H3385" i="8" a="1"/>
  <c r="H3385" i="8" s="1"/>
  <c r="G3385" i="8"/>
  <c r="J3384" i="8"/>
  <c r="K3384" i="8" s="1" a="1"/>
  <c r="K3384" i="8" s="1"/>
  <c r="G3384" i="8"/>
  <c r="H3384" i="8" s="1" a="1"/>
  <c r="H3384" i="8" s="1"/>
  <c r="J3383" i="8"/>
  <c r="K3383" i="8" s="1" a="1"/>
  <c r="K3383" i="8" s="1"/>
  <c r="G3383" i="8"/>
  <c r="H3383" i="8" s="1" a="1"/>
  <c r="H3383" i="8" s="1"/>
  <c r="K3382" i="8" a="1"/>
  <c r="K3382" i="8" s="1"/>
  <c r="J3382" i="8"/>
  <c r="G3382" i="8"/>
  <c r="H3382" i="8" s="1" a="1"/>
  <c r="H3382" i="8" s="1"/>
  <c r="J3381" i="8"/>
  <c r="K3381" i="8" s="1" a="1"/>
  <c r="K3381" i="8" s="1"/>
  <c r="H3381" i="8" a="1"/>
  <c r="H3381" i="8"/>
  <c r="G3381" i="8"/>
  <c r="J3380" i="8"/>
  <c r="K3380" i="8" s="1" a="1"/>
  <c r="K3380" i="8" s="1"/>
  <c r="G3380" i="8"/>
  <c r="H3380" i="8" s="1" a="1"/>
  <c r="H3380" i="8" s="1"/>
  <c r="J3379" i="8"/>
  <c r="K3379" i="8" s="1" a="1"/>
  <c r="K3379" i="8" s="1"/>
  <c r="H3379" i="8"/>
  <c r="G3379" i="8"/>
  <c r="H3379" i="8" s="1" a="1"/>
  <c r="J3378" i="8"/>
  <c r="K3378" i="8" s="1" a="1"/>
  <c r="K3378" i="8" s="1"/>
  <c r="H3378" i="8"/>
  <c r="G3378" i="8"/>
  <c r="H3378" i="8" s="1" a="1"/>
  <c r="J3377" i="8"/>
  <c r="K3377" i="8" s="1" a="1"/>
  <c r="K3377" i="8" s="1"/>
  <c r="H3377" i="8" a="1"/>
  <c r="H3377" i="8"/>
  <c r="G3377" i="8"/>
  <c r="K3376" i="8" a="1"/>
  <c r="K3376" i="8" s="1"/>
  <c r="J3376" i="8"/>
  <c r="G3376" i="8"/>
  <c r="H3376" i="8" s="1" a="1"/>
  <c r="H3376" i="8" s="1"/>
  <c r="K3375" i="8" a="1"/>
  <c r="K3375" i="8" s="1"/>
  <c r="J3375" i="8"/>
  <c r="G3375" i="8"/>
  <c r="H3375" i="8" s="1" a="1"/>
  <c r="H3375" i="8" s="1"/>
  <c r="K3374" i="8" a="1"/>
  <c r="K3374" i="8" s="1"/>
  <c r="J3374" i="8"/>
  <c r="G3374" i="8"/>
  <c r="H3374" i="8" s="1" a="1"/>
  <c r="H3374" i="8" s="1"/>
  <c r="J3373" i="8"/>
  <c r="K3373" i="8" s="1" a="1"/>
  <c r="K3373" i="8" s="1"/>
  <c r="H3373" i="8" a="1"/>
  <c r="H3373" i="8"/>
  <c r="G3373" i="8"/>
  <c r="J3372" i="8"/>
  <c r="K3372" i="8" s="1" a="1"/>
  <c r="K3372" i="8" s="1"/>
  <c r="G3372" i="8"/>
  <c r="H3372" i="8" s="1" a="1"/>
  <c r="H3372" i="8" s="1"/>
  <c r="J3371" i="8"/>
  <c r="K3371" i="8" s="1" a="1"/>
  <c r="K3371" i="8" s="1"/>
  <c r="G3371" i="8"/>
  <c r="H3371" i="8" s="1" a="1"/>
  <c r="H3371" i="8" s="1"/>
  <c r="K3370" i="8" a="1"/>
  <c r="K3370" i="8" s="1"/>
  <c r="J3370" i="8"/>
  <c r="G3370" i="8"/>
  <c r="H3370" i="8" s="1" a="1"/>
  <c r="H3370" i="8" s="1"/>
  <c r="J3369" i="8"/>
  <c r="K3369" i="8" s="1" a="1"/>
  <c r="K3369" i="8" s="1"/>
  <c r="H3369" i="8" a="1"/>
  <c r="H3369" i="8"/>
  <c r="G3369" i="8"/>
  <c r="J3368" i="8"/>
  <c r="K3368" i="8" s="1" a="1"/>
  <c r="K3368" i="8" s="1"/>
  <c r="G3368" i="8"/>
  <c r="H3368" i="8" s="1" a="1"/>
  <c r="H3368" i="8" s="1"/>
  <c r="J3367" i="8"/>
  <c r="K3367" i="8" s="1" a="1"/>
  <c r="K3367" i="8" s="1"/>
  <c r="H3367" i="8"/>
  <c r="G3367" i="8"/>
  <c r="H3367" i="8" s="1" a="1"/>
  <c r="J3366" i="8"/>
  <c r="K3366" i="8" s="1" a="1"/>
  <c r="K3366" i="8" s="1"/>
  <c r="G3366" i="8"/>
  <c r="H3366" i="8" s="1" a="1"/>
  <c r="H3366" i="8" s="1"/>
  <c r="J3365" i="8"/>
  <c r="K3365" i="8" s="1" a="1"/>
  <c r="K3365" i="8" s="1"/>
  <c r="H3365" i="8" a="1"/>
  <c r="H3365" i="8"/>
  <c r="G3365" i="8"/>
  <c r="K3364" i="8" a="1"/>
  <c r="K3364" i="8" s="1"/>
  <c r="J3364" i="8"/>
  <c r="G3364" i="8"/>
  <c r="H3364" i="8" s="1" a="1"/>
  <c r="H3364" i="8" s="1"/>
  <c r="K3363" i="8" a="1"/>
  <c r="K3363" i="8" s="1"/>
  <c r="J3363" i="8"/>
  <c r="G3363" i="8"/>
  <c r="H3363" i="8" s="1" a="1"/>
  <c r="H3363" i="8" s="1"/>
  <c r="J3362" i="8"/>
  <c r="K3362" i="8" s="1" a="1"/>
  <c r="K3362" i="8" s="1"/>
  <c r="G3362" i="8"/>
  <c r="H3362" i="8" s="1" a="1"/>
  <c r="H3362" i="8" s="1"/>
  <c r="J3361" i="8"/>
  <c r="K3361" i="8" s="1" a="1"/>
  <c r="K3361" i="8" s="1"/>
  <c r="H3361" i="8" a="1"/>
  <c r="H3361" i="8"/>
  <c r="G3361" i="8"/>
  <c r="K3360" i="8" a="1"/>
  <c r="K3360" i="8" s="1"/>
  <c r="J3360" i="8"/>
  <c r="G3360" i="8"/>
  <c r="H3360" i="8" s="1" a="1"/>
  <c r="H3360" i="8" s="1"/>
  <c r="J3359" i="8"/>
  <c r="K3359" i="8" s="1" a="1"/>
  <c r="K3359" i="8" s="1"/>
  <c r="G3359" i="8"/>
  <c r="H3359" i="8" s="1" a="1"/>
  <c r="H3359" i="8" s="1"/>
  <c r="J3358" i="8"/>
  <c r="K3358" i="8" s="1" a="1"/>
  <c r="K3358" i="8" s="1"/>
  <c r="G3358" i="8"/>
  <c r="H3358" i="8" s="1" a="1"/>
  <c r="H3358" i="8" s="1"/>
  <c r="J3357" i="8"/>
  <c r="K3357" i="8" s="1" a="1"/>
  <c r="K3357" i="8" s="1"/>
  <c r="H3357" i="8" a="1"/>
  <c r="H3357" i="8"/>
  <c r="G3357" i="8"/>
  <c r="K3356" i="8" a="1"/>
  <c r="K3356" i="8" s="1"/>
  <c r="J3356" i="8"/>
  <c r="G3356" i="8"/>
  <c r="H3356" i="8" s="1" a="1"/>
  <c r="H3356" i="8" s="1"/>
  <c r="J3355" i="8"/>
  <c r="K3355" i="8" s="1" a="1"/>
  <c r="K3355" i="8" s="1"/>
  <c r="G3355" i="8"/>
  <c r="H3355" i="8" s="1" a="1"/>
  <c r="H3355" i="8" s="1"/>
  <c r="J3354" i="8"/>
  <c r="K3354" i="8" s="1" a="1"/>
  <c r="K3354" i="8" s="1"/>
  <c r="G3354" i="8"/>
  <c r="H3354" i="8" s="1" a="1"/>
  <c r="H3354" i="8" s="1"/>
  <c r="J3353" i="8"/>
  <c r="K3353" i="8" s="1" a="1"/>
  <c r="K3353" i="8" s="1"/>
  <c r="H3353" i="8" a="1"/>
  <c r="H3353" i="8"/>
  <c r="G3353" i="8"/>
  <c r="K3352" i="8" a="1"/>
  <c r="K3352" i="8" s="1"/>
  <c r="J3352" i="8"/>
  <c r="G3352" i="8"/>
  <c r="H3352" i="8" s="1" a="1"/>
  <c r="H3352" i="8" s="1"/>
  <c r="J3351" i="8"/>
  <c r="K3351" i="8" s="1" a="1"/>
  <c r="K3351" i="8" s="1"/>
  <c r="G3351" i="8"/>
  <c r="H3351" i="8" s="1" a="1"/>
  <c r="H3351" i="8" s="1"/>
  <c r="K3350" i="8" a="1"/>
  <c r="K3350" i="8" s="1"/>
  <c r="J3350" i="8"/>
  <c r="G3350" i="8"/>
  <c r="H3350" i="8" s="1" a="1"/>
  <c r="H3350" i="8" s="1"/>
  <c r="J3349" i="8"/>
  <c r="K3349" i="8" s="1" a="1"/>
  <c r="K3349" i="8" s="1"/>
  <c r="H3349" i="8" a="1"/>
  <c r="H3349" i="8" s="1"/>
  <c r="G3349" i="8"/>
  <c r="J3348" i="8"/>
  <c r="K3348" i="8" s="1" a="1"/>
  <c r="K3348" i="8" s="1"/>
  <c r="G3348" i="8"/>
  <c r="H3348" i="8" s="1" a="1"/>
  <c r="H3348" i="8" s="1"/>
  <c r="J3347" i="8"/>
  <c r="K3347" i="8" s="1" a="1"/>
  <c r="K3347" i="8" s="1"/>
  <c r="G3347" i="8"/>
  <c r="H3347" i="8" s="1" a="1"/>
  <c r="H3347" i="8" s="1"/>
  <c r="J3346" i="8"/>
  <c r="K3346" i="8" s="1" a="1"/>
  <c r="K3346" i="8" s="1"/>
  <c r="G3346" i="8"/>
  <c r="H3346" i="8" s="1" a="1"/>
  <c r="H3346" i="8" s="1"/>
  <c r="J3345" i="8"/>
  <c r="K3345" i="8" s="1" a="1"/>
  <c r="K3345" i="8" s="1"/>
  <c r="H3345" i="8" a="1"/>
  <c r="H3345" i="8"/>
  <c r="G3345" i="8"/>
  <c r="K3344" i="8" a="1"/>
  <c r="K3344" i="8"/>
  <c r="J3344" i="8"/>
  <c r="G3344" i="8"/>
  <c r="H3344" i="8" s="1" a="1"/>
  <c r="H3344" i="8" s="1"/>
  <c r="J3343" i="8"/>
  <c r="K3343" i="8" s="1" a="1"/>
  <c r="K3343" i="8" s="1"/>
  <c r="G3343" i="8"/>
  <c r="H3343" i="8" s="1" a="1"/>
  <c r="H3343" i="8" s="1"/>
  <c r="K3342" i="8" a="1"/>
  <c r="K3342" i="8" s="1"/>
  <c r="J3342" i="8"/>
  <c r="G3342" i="8"/>
  <c r="H3342" i="8" s="1" a="1"/>
  <c r="H3342" i="8" s="1"/>
  <c r="J3341" i="8"/>
  <c r="K3341" i="8" s="1" a="1"/>
  <c r="K3341" i="8" s="1"/>
  <c r="H3341" i="8" a="1"/>
  <c r="H3341" i="8"/>
  <c r="G3341" i="8"/>
  <c r="J3340" i="8"/>
  <c r="K3340" i="8" s="1" a="1"/>
  <c r="K3340" i="8" s="1"/>
  <c r="G3340" i="8"/>
  <c r="H3340" i="8" s="1" a="1"/>
  <c r="H3340" i="8" s="1"/>
  <c r="K3339" i="8" a="1"/>
  <c r="K3339" i="8" s="1"/>
  <c r="J3339" i="8"/>
  <c r="H3339" i="8"/>
  <c r="G3339" i="8"/>
  <c r="H3339" i="8" s="1" a="1"/>
  <c r="J3338" i="8"/>
  <c r="K3338" i="8" s="1" a="1"/>
  <c r="K3338" i="8" s="1"/>
  <c r="G3338" i="8"/>
  <c r="H3338" i="8" s="1" a="1"/>
  <c r="H3338" i="8" s="1"/>
  <c r="J3337" i="8"/>
  <c r="K3337" i="8" s="1" a="1"/>
  <c r="K3337" i="8" s="1"/>
  <c r="H3337" i="8" a="1"/>
  <c r="H3337" i="8"/>
  <c r="G3337" i="8"/>
  <c r="J3336" i="8"/>
  <c r="K3336" i="8" s="1" a="1"/>
  <c r="K3336" i="8" s="1"/>
  <c r="G3336" i="8"/>
  <c r="H3336" i="8" s="1" a="1"/>
  <c r="H3336" i="8" s="1"/>
  <c r="J3335" i="8"/>
  <c r="K3335" i="8" s="1" a="1"/>
  <c r="K3335" i="8" s="1"/>
  <c r="G3335" i="8"/>
  <c r="H3335" i="8" s="1" a="1"/>
  <c r="H3335" i="8" s="1"/>
  <c r="J3334" i="8"/>
  <c r="K3334" i="8" s="1" a="1"/>
  <c r="K3334" i="8" s="1"/>
  <c r="G3334" i="8"/>
  <c r="H3334" i="8" s="1" a="1"/>
  <c r="H3334" i="8" s="1"/>
  <c r="J3333" i="8"/>
  <c r="K3333" i="8" s="1" a="1"/>
  <c r="K3333" i="8" s="1"/>
  <c r="H3333" i="8" a="1"/>
  <c r="H3333" i="8"/>
  <c r="G3333" i="8"/>
  <c r="K3332" i="8" a="1"/>
  <c r="K3332" i="8" s="1"/>
  <c r="J3332" i="8"/>
  <c r="G3332" i="8"/>
  <c r="H3332" i="8" s="1" a="1"/>
  <c r="H3332" i="8" s="1"/>
  <c r="J3331" i="8"/>
  <c r="K3331" i="8" s="1" a="1"/>
  <c r="K3331" i="8" s="1"/>
  <c r="G3331" i="8"/>
  <c r="H3331" i="8" s="1" a="1"/>
  <c r="H3331" i="8" s="1"/>
  <c r="K3330" i="8" a="1"/>
  <c r="K3330" i="8" s="1"/>
  <c r="J3330" i="8"/>
  <c r="G3330" i="8"/>
  <c r="H3330" i="8" s="1" a="1"/>
  <c r="H3330" i="8" s="1"/>
  <c r="J3329" i="8"/>
  <c r="K3329" i="8" s="1" a="1"/>
  <c r="K3329" i="8" s="1"/>
  <c r="H3329" i="8" a="1"/>
  <c r="H3329" i="8"/>
  <c r="G3329" i="8"/>
  <c r="J3328" i="8"/>
  <c r="K3328" i="8" s="1" a="1"/>
  <c r="K3328" i="8" s="1"/>
  <c r="G3328" i="8"/>
  <c r="H3328" i="8" s="1" a="1"/>
  <c r="H3328" i="8" s="1"/>
  <c r="J3327" i="8"/>
  <c r="K3327" i="8" s="1" a="1"/>
  <c r="K3327" i="8" s="1"/>
  <c r="G3327" i="8"/>
  <c r="H3327" i="8" s="1" a="1"/>
  <c r="H3327" i="8" s="1"/>
  <c r="K3326" i="8" a="1"/>
  <c r="K3326" i="8" s="1"/>
  <c r="J3326" i="8"/>
  <c r="G3326" i="8"/>
  <c r="H3326" i="8" s="1" a="1"/>
  <c r="H3326" i="8" s="1"/>
  <c r="J3325" i="8"/>
  <c r="K3325" i="8" s="1" a="1"/>
  <c r="K3325" i="8" s="1"/>
  <c r="H3325" i="8" a="1"/>
  <c r="H3325" i="8" s="1"/>
  <c r="G3325" i="8"/>
  <c r="J3324" i="8"/>
  <c r="K3324" i="8" s="1" a="1"/>
  <c r="K3324" i="8" s="1"/>
  <c r="G3324" i="8"/>
  <c r="H3324" i="8" s="1" a="1"/>
  <c r="H3324" i="8" s="1"/>
  <c r="J3323" i="8"/>
  <c r="K3323" i="8" s="1" a="1"/>
  <c r="K3323" i="8" s="1"/>
  <c r="G3323" i="8"/>
  <c r="H3323" i="8" s="1" a="1"/>
  <c r="H3323" i="8" s="1"/>
  <c r="J3322" i="8"/>
  <c r="K3322" i="8" s="1" a="1"/>
  <c r="K3322" i="8" s="1"/>
  <c r="G3322" i="8"/>
  <c r="H3322" i="8" s="1" a="1"/>
  <c r="H3322" i="8" s="1"/>
  <c r="J3321" i="8"/>
  <c r="K3321" i="8" s="1" a="1"/>
  <c r="K3321" i="8" s="1"/>
  <c r="H3321" i="8" a="1"/>
  <c r="H3321" i="8"/>
  <c r="G3321" i="8"/>
  <c r="K3320" i="8" a="1"/>
  <c r="K3320" i="8"/>
  <c r="J3320" i="8"/>
  <c r="G3320" i="8"/>
  <c r="H3320" i="8" s="1" a="1"/>
  <c r="H3320" i="8" s="1"/>
  <c r="J3319" i="8"/>
  <c r="K3319" i="8" s="1" a="1"/>
  <c r="K3319" i="8" s="1"/>
  <c r="G3319" i="8"/>
  <c r="H3319" i="8" s="1" a="1"/>
  <c r="H3319" i="8" s="1"/>
  <c r="K3318" i="8" a="1"/>
  <c r="K3318" i="8" s="1"/>
  <c r="J3318" i="8"/>
  <c r="G3318" i="8"/>
  <c r="H3318" i="8" s="1" a="1"/>
  <c r="H3318" i="8" s="1"/>
  <c r="J3317" i="8"/>
  <c r="K3317" i="8" s="1" a="1"/>
  <c r="K3317" i="8" s="1"/>
  <c r="H3317" i="8" a="1"/>
  <c r="H3317" i="8"/>
  <c r="G3317" i="8"/>
  <c r="J3316" i="8"/>
  <c r="K3316" i="8" s="1" a="1"/>
  <c r="K3316" i="8" s="1"/>
  <c r="G3316" i="8"/>
  <c r="H3316" i="8" s="1" a="1"/>
  <c r="H3316" i="8" s="1"/>
  <c r="K3315" i="8" a="1"/>
  <c r="K3315" i="8" s="1"/>
  <c r="J3315" i="8"/>
  <c r="H3315" i="8"/>
  <c r="G3315" i="8"/>
  <c r="H3315" i="8" s="1" a="1"/>
  <c r="J3314" i="8"/>
  <c r="K3314" i="8" s="1" a="1"/>
  <c r="K3314" i="8" s="1"/>
  <c r="G3314" i="8"/>
  <c r="H3314" i="8" s="1" a="1"/>
  <c r="H3314" i="8" s="1"/>
  <c r="J3313" i="8"/>
  <c r="K3313" i="8" s="1" a="1"/>
  <c r="K3313" i="8" s="1"/>
  <c r="H3313" i="8" a="1"/>
  <c r="H3313" i="8" s="1"/>
  <c r="G3313" i="8"/>
  <c r="J3312" i="8"/>
  <c r="K3312" i="8" s="1" a="1"/>
  <c r="K3312" i="8" s="1"/>
  <c r="G3312" i="8"/>
  <c r="H3312" i="8" s="1" a="1"/>
  <c r="H3312" i="8" s="1"/>
  <c r="J3311" i="8"/>
  <c r="K3311" i="8" s="1" a="1"/>
  <c r="K3311" i="8" s="1"/>
  <c r="G3311" i="8"/>
  <c r="H3311" i="8" s="1" a="1"/>
  <c r="H3311" i="8" s="1"/>
  <c r="J3310" i="8"/>
  <c r="K3310" i="8" s="1" a="1"/>
  <c r="K3310" i="8" s="1"/>
  <c r="G3310" i="8"/>
  <c r="H3310" i="8" s="1" a="1"/>
  <c r="H3310" i="8" s="1"/>
  <c r="J3309" i="8"/>
  <c r="K3309" i="8" s="1" a="1"/>
  <c r="K3309" i="8" s="1"/>
  <c r="H3309" i="8" a="1"/>
  <c r="H3309" i="8"/>
  <c r="G3309" i="8"/>
  <c r="K3308" i="8" a="1"/>
  <c r="K3308" i="8" s="1"/>
  <c r="J3308" i="8"/>
  <c r="G3308" i="8"/>
  <c r="H3308" i="8" s="1" a="1"/>
  <c r="H3308" i="8" s="1"/>
  <c r="J3307" i="8"/>
  <c r="K3307" i="8" s="1" a="1"/>
  <c r="K3307" i="8" s="1"/>
  <c r="G3307" i="8"/>
  <c r="H3307" i="8" s="1" a="1"/>
  <c r="H3307" i="8" s="1"/>
  <c r="K3306" i="8" a="1"/>
  <c r="K3306" i="8" s="1"/>
  <c r="J3306" i="8"/>
  <c r="G3306" i="8"/>
  <c r="H3306" i="8" s="1" a="1"/>
  <c r="H3306" i="8" s="1"/>
  <c r="J3305" i="8"/>
  <c r="K3305" i="8" s="1" a="1"/>
  <c r="K3305" i="8" s="1"/>
  <c r="H3305" i="8" a="1"/>
  <c r="H3305" i="8"/>
  <c r="G3305" i="8"/>
  <c r="J3304" i="8"/>
  <c r="K3304" i="8" s="1" a="1"/>
  <c r="K3304" i="8" s="1"/>
  <c r="G3304" i="8"/>
  <c r="H3304" i="8" s="1" a="1"/>
  <c r="H3304" i="8" s="1"/>
  <c r="J3303" i="8"/>
  <c r="K3303" i="8" s="1" a="1"/>
  <c r="K3303" i="8" s="1"/>
  <c r="H3303" i="8"/>
  <c r="G3303" i="8"/>
  <c r="H3303" i="8" s="1" a="1"/>
  <c r="K3302" i="8" a="1"/>
  <c r="K3302" i="8" s="1"/>
  <c r="J3302" i="8"/>
  <c r="G3302" i="8"/>
  <c r="H3302" i="8" s="1" a="1"/>
  <c r="H3302" i="8" s="1"/>
  <c r="J3301" i="8"/>
  <c r="K3301" i="8" s="1" a="1"/>
  <c r="K3301" i="8" s="1"/>
  <c r="H3301" i="8" a="1"/>
  <c r="H3301" i="8" s="1"/>
  <c r="G3301" i="8"/>
  <c r="J3300" i="8"/>
  <c r="K3300" i="8" s="1" a="1"/>
  <c r="K3300" i="8" s="1"/>
  <c r="G3300" i="8"/>
  <c r="H3300" i="8" s="1" a="1"/>
  <c r="H3300" i="8" s="1"/>
  <c r="J3299" i="8"/>
  <c r="K3299" i="8" s="1" a="1"/>
  <c r="K3299" i="8" s="1"/>
  <c r="G3299" i="8"/>
  <c r="H3299" i="8" s="1" a="1"/>
  <c r="H3299" i="8" s="1"/>
  <c r="J3298" i="8"/>
  <c r="K3298" i="8" s="1" a="1"/>
  <c r="K3298" i="8" s="1"/>
  <c r="G3298" i="8"/>
  <c r="H3298" i="8" s="1" a="1"/>
  <c r="H3298" i="8" s="1"/>
  <c r="J3297" i="8"/>
  <c r="K3297" i="8" s="1" a="1"/>
  <c r="K3297" i="8" s="1"/>
  <c r="H3297" i="8" a="1"/>
  <c r="H3297" i="8"/>
  <c r="G3297" i="8"/>
  <c r="K3296" i="8" a="1"/>
  <c r="K3296" i="8"/>
  <c r="J3296" i="8"/>
  <c r="G3296" i="8"/>
  <c r="H3296" i="8" s="1" a="1"/>
  <c r="H3296" i="8" s="1"/>
  <c r="K3295" i="8" a="1"/>
  <c r="K3295" i="8" s="1"/>
  <c r="J3295" i="8"/>
  <c r="H3295" i="8" a="1"/>
  <c r="H3295" i="8" s="1"/>
  <c r="G3295" i="8"/>
  <c r="J3294" i="8"/>
  <c r="K3294" i="8" s="1" a="1"/>
  <c r="K3294" i="8" s="1"/>
  <c r="G3294" i="8"/>
  <c r="H3294" i="8" s="1" a="1"/>
  <c r="H3294" i="8" s="1"/>
  <c r="J3293" i="8"/>
  <c r="K3293" i="8" s="1" a="1"/>
  <c r="K3293" i="8" s="1"/>
  <c r="H3293" i="8"/>
  <c r="G3293" i="8"/>
  <c r="H3293" i="8" s="1" a="1"/>
  <c r="K3292" i="8" a="1"/>
  <c r="K3292" i="8" s="1"/>
  <c r="J3292" i="8"/>
  <c r="H3292" i="8" a="1"/>
  <c r="H3292" i="8" s="1"/>
  <c r="G3292" i="8"/>
  <c r="K3291" i="8" a="1"/>
  <c r="K3291" i="8" s="1"/>
  <c r="J3291" i="8"/>
  <c r="G3291" i="8"/>
  <c r="H3291" i="8" s="1" a="1"/>
  <c r="H3291" i="8" s="1"/>
  <c r="K3290" i="8" a="1"/>
  <c r="K3290" i="8"/>
  <c r="J3290" i="8"/>
  <c r="G3290" i="8"/>
  <c r="H3290" i="8" s="1" a="1"/>
  <c r="H3290" i="8" s="1"/>
  <c r="J3289" i="8"/>
  <c r="K3289" i="8" s="1" a="1"/>
  <c r="K3289" i="8" s="1"/>
  <c r="H3289" i="8" a="1"/>
  <c r="H3289" i="8"/>
  <c r="G3289" i="8"/>
  <c r="J3288" i="8"/>
  <c r="K3288" i="8" s="1" a="1"/>
  <c r="K3288" i="8" s="1"/>
  <c r="H3288" i="8"/>
  <c r="G3288" i="8"/>
  <c r="H3288" i="8" s="1" a="1"/>
  <c r="K3287" i="8" a="1"/>
  <c r="K3287" i="8" s="1"/>
  <c r="J3287" i="8"/>
  <c r="G3287" i="8"/>
  <c r="H3287" i="8" s="1" a="1"/>
  <c r="H3287" i="8" s="1"/>
  <c r="K3286" i="8"/>
  <c r="J3286" i="8"/>
  <c r="K3286" i="8" s="1" a="1"/>
  <c r="G3286" i="8"/>
  <c r="H3286" i="8" s="1" a="1"/>
  <c r="H3286" i="8" s="1"/>
  <c r="J3285" i="8"/>
  <c r="K3285" i="8" s="1" a="1"/>
  <c r="K3285" i="8" s="1"/>
  <c r="H3285" i="8"/>
  <c r="G3285" i="8"/>
  <c r="H3285" i="8" s="1" a="1"/>
  <c r="J3284" i="8"/>
  <c r="K3284" i="8" s="1" a="1"/>
  <c r="K3284" i="8" s="1"/>
  <c r="H3284" i="8" a="1"/>
  <c r="H3284" i="8"/>
  <c r="G3284" i="8"/>
  <c r="K3283" i="8" a="1"/>
  <c r="K3283" i="8" s="1"/>
  <c r="J3283" i="8"/>
  <c r="G3283" i="8"/>
  <c r="H3283" i="8" s="1" a="1"/>
  <c r="H3283" i="8" s="1"/>
  <c r="K3282" i="8" a="1"/>
  <c r="K3282" i="8"/>
  <c r="J3282" i="8"/>
  <c r="G3282" i="8"/>
  <c r="H3282" i="8" s="1" a="1"/>
  <c r="H3282" i="8" s="1"/>
  <c r="J3281" i="8"/>
  <c r="K3281" i="8" s="1" a="1"/>
  <c r="K3281" i="8" s="1"/>
  <c r="H3281" i="8" a="1"/>
  <c r="H3281" i="8" s="1"/>
  <c r="G3281" i="8"/>
  <c r="J3280" i="8"/>
  <c r="K3280" i="8" s="1" a="1"/>
  <c r="K3280" i="8" s="1"/>
  <c r="G3280" i="8"/>
  <c r="H3280" i="8" s="1" a="1"/>
  <c r="H3280" i="8" s="1"/>
  <c r="K3279" i="8" a="1"/>
  <c r="K3279" i="8" s="1"/>
  <c r="J3279" i="8"/>
  <c r="G3279" i="8"/>
  <c r="H3279" i="8" s="1" a="1"/>
  <c r="H3279" i="8" s="1"/>
  <c r="K3278" i="8"/>
  <c r="J3278" i="8"/>
  <c r="K3278" i="8" s="1" a="1"/>
  <c r="H3278" i="8" a="1"/>
  <c r="H3278" i="8" s="1"/>
  <c r="G3278" i="8"/>
  <c r="J3277" i="8"/>
  <c r="K3277" i="8" s="1" a="1"/>
  <c r="K3277" i="8" s="1"/>
  <c r="G3277" i="8"/>
  <c r="H3277" i="8" s="1" a="1"/>
  <c r="H3277" i="8" s="1"/>
  <c r="K3276" i="8" a="1"/>
  <c r="K3276" i="8" s="1"/>
  <c r="J3276" i="8"/>
  <c r="H3276" i="8" a="1"/>
  <c r="H3276" i="8"/>
  <c r="G3276" i="8"/>
  <c r="K3275" i="8" a="1"/>
  <c r="K3275" i="8" s="1"/>
  <c r="J3275" i="8"/>
  <c r="H3275" i="8" a="1"/>
  <c r="H3275" i="8" s="1"/>
  <c r="G3275" i="8"/>
  <c r="K3274" i="8" a="1"/>
  <c r="K3274" i="8"/>
  <c r="J3274" i="8"/>
  <c r="H3274" i="8" a="1"/>
  <c r="H3274" i="8" s="1"/>
  <c r="G3274" i="8"/>
  <c r="J3273" i="8"/>
  <c r="K3273" i="8" s="1" a="1"/>
  <c r="K3273" i="8" s="1"/>
  <c r="H3273" i="8" a="1"/>
  <c r="H3273" i="8"/>
  <c r="G3273" i="8"/>
  <c r="K3272" i="8" a="1"/>
  <c r="K3272" i="8" s="1"/>
  <c r="J3272" i="8"/>
  <c r="G3272" i="8"/>
  <c r="H3272" i="8" s="1" a="1"/>
  <c r="H3272" i="8" s="1"/>
  <c r="K3271" i="8" a="1"/>
  <c r="K3271" i="8" s="1"/>
  <c r="J3271" i="8"/>
  <c r="H3271" i="8" a="1"/>
  <c r="H3271" i="8" s="1"/>
  <c r="G3271" i="8"/>
  <c r="K3270" i="8"/>
  <c r="J3270" i="8"/>
  <c r="K3270" i="8" s="1" a="1"/>
  <c r="G3270" i="8"/>
  <c r="H3270" i="8" s="1" a="1"/>
  <c r="H3270" i="8" s="1"/>
  <c r="J3269" i="8"/>
  <c r="K3269" i="8" s="1" a="1"/>
  <c r="K3269" i="8" s="1"/>
  <c r="G3269" i="8"/>
  <c r="H3269" i="8" s="1" a="1"/>
  <c r="H3269" i="8" s="1"/>
  <c r="J3268" i="8"/>
  <c r="K3268" i="8" s="1" a="1"/>
  <c r="K3268" i="8" s="1"/>
  <c r="H3268" i="8" a="1"/>
  <c r="H3268" i="8" s="1"/>
  <c r="G3268" i="8"/>
  <c r="K3267" i="8" a="1"/>
  <c r="K3267" i="8" s="1"/>
  <c r="J3267" i="8"/>
  <c r="G3267" i="8"/>
  <c r="H3267" i="8" s="1" a="1"/>
  <c r="H3267" i="8" s="1"/>
  <c r="K3266" i="8" a="1"/>
  <c r="K3266" i="8"/>
  <c r="J3266" i="8"/>
  <c r="G3266" i="8"/>
  <c r="H3266" i="8" s="1" a="1"/>
  <c r="H3266" i="8" s="1"/>
  <c r="J3265" i="8"/>
  <c r="K3265" i="8" s="1" a="1"/>
  <c r="K3265" i="8" s="1"/>
  <c r="H3265" i="8" a="1"/>
  <c r="H3265" i="8"/>
  <c r="G3265" i="8"/>
  <c r="J3264" i="8"/>
  <c r="K3264" i="8" s="1" a="1"/>
  <c r="K3264" i="8" s="1"/>
  <c r="H3264" i="8"/>
  <c r="G3264" i="8"/>
  <c r="H3264" i="8" s="1" a="1"/>
  <c r="K3263" i="8" a="1"/>
  <c r="K3263" i="8" s="1"/>
  <c r="J3263" i="8"/>
  <c r="G3263" i="8"/>
  <c r="H3263" i="8" s="1" a="1"/>
  <c r="H3263" i="8" s="1"/>
  <c r="K3262" i="8"/>
  <c r="J3262" i="8"/>
  <c r="K3262" i="8" s="1" a="1"/>
  <c r="H3262" i="8" a="1"/>
  <c r="H3262" i="8" s="1"/>
  <c r="G3262" i="8"/>
  <c r="J3261" i="8"/>
  <c r="K3261" i="8" s="1" a="1"/>
  <c r="K3261" i="8" s="1"/>
  <c r="H3261" i="8"/>
  <c r="G3261" i="8"/>
  <c r="H3261" i="8" s="1" a="1"/>
  <c r="J3260" i="8"/>
  <c r="K3260" i="8" s="1" a="1"/>
  <c r="K3260" i="8" s="1"/>
  <c r="H3260" i="8" a="1"/>
  <c r="H3260" i="8"/>
  <c r="G3260" i="8"/>
  <c r="J3259" i="8"/>
  <c r="K3259" i="8" s="1" a="1"/>
  <c r="K3259" i="8" s="1"/>
  <c r="G3259" i="8"/>
  <c r="H3259" i="8" s="1" a="1"/>
  <c r="H3259" i="8" s="1"/>
  <c r="K3258" i="8" a="1"/>
  <c r="K3258" i="8"/>
  <c r="J3258" i="8"/>
  <c r="G3258" i="8"/>
  <c r="H3258" i="8" s="1" a="1"/>
  <c r="H3258" i="8" s="1"/>
  <c r="J3257" i="8"/>
  <c r="K3257" i="8" s="1" a="1"/>
  <c r="K3257" i="8" s="1"/>
  <c r="H3257" i="8" a="1"/>
  <c r="H3257" i="8" s="1"/>
  <c r="G3257" i="8"/>
  <c r="K3256" i="8" a="1"/>
  <c r="K3256" i="8" s="1"/>
  <c r="J3256" i="8"/>
  <c r="G3256" i="8"/>
  <c r="H3256" i="8" s="1" a="1"/>
  <c r="H3256" i="8" s="1"/>
  <c r="K3255" i="8" a="1"/>
  <c r="K3255" i="8" s="1"/>
  <c r="J3255" i="8"/>
  <c r="G3255" i="8"/>
  <c r="H3255" i="8" s="1" a="1"/>
  <c r="H3255" i="8" s="1"/>
  <c r="K3254" i="8"/>
  <c r="J3254" i="8"/>
  <c r="K3254" i="8" s="1" a="1"/>
  <c r="G3254" i="8"/>
  <c r="H3254" i="8" s="1" a="1"/>
  <c r="H3254" i="8" s="1"/>
  <c r="J3253" i="8"/>
  <c r="K3253" i="8" s="1" a="1"/>
  <c r="K3253" i="8" s="1"/>
  <c r="G3253" i="8"/>
  <c r="H3253" i="8" s="1" a="1"/>
  <c r="H3253" i="8" s="1"/>
  <c r="K3252" i="8" a="1"/>
  <c r="K3252" i="8" s="1"/>
  <c r="J3252" i="8"/>
  <c r="H3252" i="8" a="1"/>
  <c r="H3252" i="8"/>
  <c r="G3252" i="8"/>
  <c r="K3251" i="8" a="1"/>
  <c r="K3251" i="8" s="1"/>
  <c r="J3251" i="8"/>
  <c r="G3251" i="8"/>
  <c r="H3251" i="8" s="1" a="1"/>
  <c r="H3251" i="8" s="1"/>
  <c r="K3250" i="8" a="1"/>
  <c r="K3250" i="8"/>
  <c r="J3250" i="8"/>
  <c r="H3250" i="8" a="1"/>
  <c r="H3250" i="8" s="1"/>
  <c r="G3250" i="8"/>
  <c r="J3249" i="8"/>
  <c r="K3249" i="8" s="1" a="1"/>
  <c r="K3249" i="8" s="1"/>
  <c r="H3249" i="8" a="1"/>
  <c r="H3249" i="8"/>
  <c r="G3249" i="8"/>
  <c r="J3248" i="8"/>
  <c r="K3248" i="8" s="1" a="1"/>
  <c r="K3248" i="8" s="1"/>
  <c r="G3248" i="8"/>
  <c r="H3248" i="8" s="1" a="1"/>
  <c r="H3248" i="8" s="1"/>
  <c r="K3247" i="8" a="1"/>
  <c r="K3247" i="8" s="1"/>
  <c r="J3247" i="8"/>
  <c r="G3247" i="8"/>
  <c r="H3247" i="8" s="1" a="1"/>
  <c r="H3247" i="8" s="1"/>
  <c r="J3246" i="8"/>
  <c r="K3246" i="8" s="1" a="1"/>
  <c r="K3246" i="8" s="1"/>
  <c r="H3246" i="8" a="1"/>
  <c r="H3246" i="8" s="1"/>
  <c r="G3246" i="8"/>
  <c r="J3245" i="8"/>
  <c r="K3245" i="8" s="1" a="1"/>
  <c r="K3245" i="8" s="1"/>
  <c r="H3245" i="8"/>
  <c r="G3245" i="8"/>
  <c r="H3245" i="8" s="1" a="1"/>
  <c r="J3244" i="8"/>
  <c r="K3244" i="8" s="1" a="1"/>
  <c r="K3244" i="8" s="1"/>
  <c r="H3244" i="8" a="1"/>
  <c r="H3244" i="8" s="1"/>
  <c r="G3244" i="8"/>
  <c r="K3243" i="8" a="1"/>
  <c r="K3243" i="8" s="1"/>
  <c r="J3243" i="8"/>
  <c r="H3243" i="8" a="1"/>
  <c r="H3243" i="8" s="1"/>
  <c r="G3243" i="8"/>
  <c r="K3242" i="8" a="1"/>
  <c r="K3242" i="8"/>
  <c r="J3242" i="8"/>
  <c r="H3242" i="8" a="1"/>
  <c r="H3242" i="8"/>
  <c r="G3242" i="8"/>
  <c r="J3241" i="8"/>
  <c r="K3241" i="8" s="1" a="1"/>
  <c r="K3241" i="8" s="1"/>
  <c r="H3241" i="8" a="1"/>
  <c r="H3241" i="8"/>
  <c r="G3241" i="8"/>
  <c r="K3240" i="8" a="1"/>
  <c r="K3240" i="8" s="1"/>
  <c r="J3240" i="8"/>
  <c r="G3240" i="8"/>
  <c r="H3240" i="8" s="1" a="1"/>
  <c r="H3240" i="8" s="1"/>
  <c r="K3239" i="8" a="1"/>
  <c r="K3239" i="8" s="1"/>
  <c r="J3239" i="8"/>
  <c r="H3239" i="8" a="1"/>
  <c r="H3239" i="8" s="1"/>
  <c r="G3239" i="8"/>
  <c r="J3238" i="8"/>
  <c r="K3238" i="8" s="1" a="1"/>
  <c r="K3238" i="8" s="1"/>
  <c r="G3238" i="8"/>
  <c r="H3238" i="8" s="1" a="1"/>
  <c r="H3238" i="8" s="1"/>
  <c r="K3237" i="8" a="1"/>
  <c r="K3237" i="8" s="1"/>
  <c r="J3237" i="8"/>
  <c r="G3237" i="8"/>
  <c r="H3237" i="8" s="1" a="1"/>
  <c r="H3237" i="8" s="1"/>
  <c r="J3236" i="8"/>
  <c r="K3236" i="8" s="1" a="1"/>
  <c r="K3236" i="8" s="1"/>
  <c r="H3236" i="8" a="1"/>
  <c r="H3236" i="8"/>
  <c r="G3236" i="8"/>
  <c r="J3235" i="8"/>
  <c r="K3235" i="8" s="1" a="1"/>
  <c r="K3235" i="8" s="1"/>
  <c r="G3235" i="8"/>
  <c r="H3235" i="8" s="1" a="1"/>
  <c r="H3235" i="8" s="1"/>
  <c r="K3234" i="8" a="1"/>
  <c r="K3234" i="8" s="1"/>
  <c r="J3234" i="8"/>
  <c r="G3234" i="8"/>
  <c r="H3234" i="8" s="1" a="1"/>
  <c r="H3234" i="8" s="1"/>
  <c r="J3233" i="8"/>
  <c r="K3233" i="8" s="1" a="1"/>
  <c r="K3233" i="8" s="1"/>
  <c r="H3233" i="8" a="1"/>
  <c r="H3233" i="8" s="1"/>
  <c r="G3233" i="8"/>
  <c r="J3232" i="8"/>
  <c r="K3232" i="8" s="1" a="1"/>
  <c r="K3232" i="8" s="1"/>
  <c r="H3232" i="8"/>
  <c r="G3232" i="8"/>
  <c r="H3232" i="8" s="1" a="1"/>
  <c r="K3231" i="8" a="1"/>
  <c r="K3231" i="8" s="1"/>
  <c r="J3231" i="8"/>
  <c r="H3231" i="8" a="1"/>
  <c r="H3231" i="8"/>
  <c r="G3231" i="8"/>
  <c r="J3230" i="8"/>
  <c r="K3230" i="8" s="1" a="1"/>
  <c r="K3230" i="8" s="1"/>
  <c r="G3230" i="8"/>
  <c r="H3230" i="8" s="1" a="1"/>
  <c r="H3230" i="8" s="1"/>
  <c r="J3229" i="8"/>
  <c r="K3229" i="8" s="1" a="1"/>
  <c r="K3229" i="8" s="1"/>
  <c r="H3229" i="8"/>
  <c r="G3229" i="8"/>
  <c r="H3229" i="8" s="1" a="1"/>
  <c r="K3228" i="8" a="1"/>
  <c r="K3228" i="8" s="1"/>
  <c r="J3228" i="8"/>
  <c r="H3228" i="8" a="1"/>
  <c r="H3228" i="8"/>
  <c r="G3228" i="8"/>
  <c r="K3227" i="8" a="1"/>
  <c r="K3227" i="8" s="1"/>
  <c r="J3227" i="8"/>
  <c r="G3227" i="8"/>
  <c r="H3227" i="8" s="1" a="1"/>
  <c r="H3227" i="8" s="1"/>
  <c r="K3226" i="8" a="1"/>
  <c r="K3226" i="8" s="1"/>
  <c r="J3226" i="8"/>
  <c r="G3226" i="8"/>
  <c r="H3226" i="8" s="1" a="1"/>
  <c r="H3226" i="8" s="1"/>
  <c r="J3225" i="8"/>
  <c r="K3225" i="8" s="1" a="1"/>
  <c r="K3225" i="8" s="1"/>
  <c r="H3225" i="8" a="1"/>
  <c r="H3225" i="8"/>
  <c r="G3225" i="8"/>
  <c r="J3224" i="8"/>
  <c r="K3224" i="8" s="1" a="1"/>
  <c r="K3224" i="8" s="1"/>
  <c r="H3224" i="8"/>
  <c r="G3224" i="8"/>
  <c r="H3224" i="8" s="1" a="1"/>
  <c r="K3223" i="8" a="1"/>
  <c r="K3223" i="8" s="1"/>
  <c r="J3223" i="8"/>
  <c r="G3223" i="8"/>
  <c r="H3223" i="8" s="1" a="1"/>
  <c r="H3223" i="8" s="1"/>
  <c r="K3222" i="8"/>
  <c r="J3222" i="8"/>
  <c r="K3222" i="8" s="1" a="1"/>
  <c r="G3222" i="8"/>
  <c r="H3222" i="8" s="1" a="1"/>
  <c r="H3222" i="8" s="1"/>
  <c r="J3221" i="8"/>
  <c r="K3221" i="8" s="1" a="1"/>
  <c r="K3221" i="8" s="1"/>
  <c r="H3221" i="8"/>
  <c r="G3221" i="8"/>
  <c r="H3221" i="8" s="1" a="1"/>
  <c r="K3220" i="8" a="1"/>
  <c r="K3220" i="8" s="1"/>
  <c r="J3220" i="8"/>
  <c r="H3220" i="8" a="1"/>
  <c r="H3220" i="8"/>
  <c r="G3220" i="8"/>
  <c r="J3219" i="8"/>
  <c r="K3219" i="8" s="1" a="1"/>
  <c r="K3219" i="8" s="1"/>
  <c r="G3219" i="8"/>
  <c r="H3219" i="8" s="1" a="1"/>
  <c r="H3219" i="8" s="1"/>
  <c r="K3218" i="8" a="1"/>
  <c r="K3218" i="8"/>
  <c r="J3218" i="8"/>
  <c r="G3218" i="8"/>
  <c r="H3218" i="8" s="1" a="1"/>
  <c r="H3218" i="8" s="1"/>
  <c r="J3217" i="8"/>
  <c r="K3217" i="8" s="1" a="1"/>
  <c r="K3217" i="8" s="1"/>
  <c r="H3217" i="8" a="1"/>
  <c r="H3217" i="8" s="1"/>
  <c r="G3217" i="8"/>
  <c r="J3216" i="8"/>
  <c r="K3216" i="8" s="1" a="1"/>
  <c r="K3216" i="8" s="1"/>
  <c r="H3216" i="8"/>
  <c r="G3216" i="8"/>
  <c r="H3216" i="8" s="1" a="1"/>
  <c r="K3215" i="8" a="1"/>
  <c r="K3215" i="8" s="1"/>
  <c r="J3215" i="8"/>
  <c r="G3215" i="8"/>
  <c r="H3215" i="8" s="1" a="1"/>
  <c r="H3215" i="8" s="1"/>
  <c r="K3214" i="8"/>
  <c r="J3214" i="8"/>
  <c r="K3214" i="8" s="1" a="1"/>
  <c r="G3214" i="8"/>
  <c r="H3214" i="8" s="1" a="1"/>
  <c r="H3214" i="8" s="1"/>
  <c r="K3213" i="8" a="1"/>
  <c r="K3213" i="8" s="1"/>
  <c r="J3213" i="8"/>
  <c r="H3213" i="8"/>
  <c r="G3213" i="8"/>
  <c r="H3213" i="8" s="1" a="1"/>
  <c r="K3212" i="8" a="1"/>
  <c r="K3212" i="8" s="1"/>
  <c r="J3212" i="8"/>
  <c r="H3212" i="8" a="1"/>
  <c r="H3212" i="8"/>
  <c r="G3212" i="8"/>
  <c r="J3211" i="8"/>
  <c r="K3211" i="8" s="1" a="1"/>
  <c r="K3211" i="8" s="1"/>
  <c r="G3211" i="8"/>
  <c r="H3211" i="8" s="1" a="1"/>
  <c r="H3211" i="8" s="1"/>
  <c r="K3210" i="8" a="1"/>
  <c r="K3210" i="8" s="1"/>
  <c r="J3210" i="8"/>
  <c r="H3210" i="8" a="1"/>
  <c r="H3210" i="8" s="1"/>
  <c r="G3210" i="8"/>
  <c r="J3209" i="8"/>
  <c r="K3209" i="8" s="1" a="1"/>
  <c r="K3209" i="8" s="1"/>
  <c r="H3209" i="8" a="1"/>
  <c r="H3209" i="8" s="1"/>
  <c r="G3209" i="8"/>
  <c r="J3208" i="8"/>
  <c r="K3208" i="8" s="1" a="1"/>
  <c r="K3208" i="8" s="1"/>
  <c r="H3208" i="8" a="1"/>
  <c r="H3208" i="8" s="1"/>
  <c r="G3208" i="8"/>
  <c r="K3207" i="8" a="1"/>
  <c r="K3207" i="8" s="1"/>
  <c r="J3207" i="8"/>
  <c r="H3207" i="8" a="1"/>
  <c r="H3207" i="8"/>
  <c r="G3207" i="8"/>
  <c r="J3206" i="8"/>
  <c r="K3206" i="8" s="1" a="1"/>
  <c r="K3206" i="8" s="1"/>
  <c r="G3206" i="8"/>
  <c r="H3206" i="8" s="1" a="1"/>
  <c r="H3206" i="8" s="1"/>
  <c r="K3205" i="8" a="1"/>
  <c r="K3205" i="8" s="1"/>
  <c r="J3205" i="8"/>
  <c r="H3205" i="8"/>
  <c r="G3205" i="8"/>
  <c r="H3205" i="8" s="1" a="1"/>
  <c r="J3204" i="8"/>
  <c r="K3204" i="8" s="1" a="1"/>
  <c r="K3204" i="8" s="1"/>
  <c r="G3204" i="8"/>
  <c r="H3204" i="8" s="1" a="1"/>
  <c r="H3204" i="8" s="1"/>
  <c r="J3203" i="8"/>
  <c r="K3203" i="8" s="1" a="1"/>
  <c r="K3203" i="8" s="1"/>
  <c r="H3203" i="8" a="1"/>
  <c r="H3203" i="8" s="1"/>
  <c r="G3203" i="8"/>
  <c r="K3202" i="8" a="1"/>
  <c r="K3202" i="8"/>
  <c r="J3202" i="8"/>
  <c r="H3202" i="8" a="1"/>
  <c r="H3202" i="8"/>
  <c r="G3202" i="8"/>
  <c r="J3201" i="8"/>
  <c r="K3201" i="8" s="1" a="1"/>
  <c r="K3201" i="8" s="1"/>
  <c r="H3201" i="8" a="1"/>
  <c r="H3201" i="8"/>
  <c r="G3201" i="8"/>
  <c r="J3200" i="8"/>
  <c r="K3200" i="8" s="1" a="1"/>
  <c r="K3200" i="8" s="1"/>
  <c r="G3200" i="8"/>
  <c r="H3200" i="8" s="1" a="1"/>
  <c r="H3200" i="8" s="1"/>
  <c r="K3199" i="8" a="1"/>
  <c r="K3199" i="8" s="1"/>
  <c r="J3199" i="8"/>
  <c r="G3199" i="8"/>
  <c r="H3199" i="8" s="1" a="1"/>
  <c r="H3199" i="8" s="1"/>
  <c r="J3198" i="8"/>
  <c r="K3198" i="8" s="1" a="1"/>
  <c r="K3198" i="8" s="1"/>
  <c r="H3198" i="8" a="1"/>
  <c r="H3198" i="8" s="1"/>
  <c r="G3198" i="8"/>
  <c r="K3197" i="8" a="1"/>
  <c r="K3197" i="8" s="1"/>
  <c r="J3197" i="8"/>
  <c r="H3197" i="8" a="1"/>
  <c r="H3197" i="8"/>
  <c r="G3197" i="8"/>
  <c r="J3196" i="8"/>
  <c r="K3196" i="8" s="1" a="1"/>
  <c r="K3196" i="8" s="1"/>
  <c r="H3196" i="8" a="1"/>
  <c r="H3196" i="8"/>
  <c r="G3196" i="8"/>
  <c r="K3195" i="8" a="1"/>
  <c r="K3195" i="8" s="1"/>
  <c r="J3195" i="8"/>
  <c r="G3195" i="8"/>
  <c r="H3195" i="8" s="1" a="1"/>
  <c r="H3195" i="8" s="1"/>
  <c r="K3194" i="8" a="1"/>
  <c r="K3194" i="8" s="1"/>
  <c r="J3194" i="8"/>
  <c r="G3194" i="8"/>
  <c r="H3194" i="8" s="1" a="1"/>
  <c r="H3194" i="8" s="1"/>
  <c r="J3193" i="8"/>
  <c r="K3193" i="8" s="1" a="1"/>
  <c r="K3193" i="8" s="1"/>
  <c r="G3193" i="8"/>
  <c r="H3193" i="8" s="1" a="1"/>
  <c r="H3193" i="8" s="1"/>
  <c r="J3192" i="8"/>
  <c r="K3192" i="8" s="1" a="1"/>
  <c r="K3192" i="8" s="1"/>
  <c r="H3192" i="8"/>
  <c r="G3192" i="8"/>
  <c r="H3192" i="8" s="1" a="1"/>
  <c r="K3191" i="8" a="1"/>
  <c r="K3191" i="8" s="1"/>
  <c r="J3191" i="8"/>
  <c r="H3191" i="8" a="1"/>
  <c r="H3191" i="8" s="1"/>
  <c r="G3191" i="8"/>
  <c r="J3190" i="8"/>
  <c r="K3190" i="8" s="1" a="1"/>
  <c r="K3190" i="8" s="1"/>
  <c r="G3190" i="8"/>
  <c r="H3190" i="8" s="1" a="1"/>
  <c r="H3190" i="8" s="1"/>
  <c r="K3189" i="8" a="1"/>
  <c r="K3189" i="8" s="1"/>
  <c r="J3189" i="8"/>
  <c r="G3189" i="8"/>
  <c r="H3189" i="8" s="1" a="1"/>
  <c r="H3189" i="8" s="1"/>
  <c r="K3188" i="8" a="1"/>
  <c r="K3188" i="8"/>
  <c r="J3188" i="8"/>
  <c r="H3188" i="8" a="1"/>
  <c r="H3188" i="8"/>
  <c r="G3188" i="8"/>
  <c r="J3187" i="8"/>
  <c r="K3187" i="8" s="1" a="1"/>
  <c r="K3187" i="8" s="1"/>
  <c r="H3187" i="8" a="1"/>
  <c r="H3187" i="8" s="1"/>
  <c r="G3187" i="8"/>
  <c r="J3186" i="8"/>
  <c r="K3186" i="8" s="1" a="1"/>
  <c r="K3186" i="8" s="1"/>
  <c r="H3186" i="8" a="1"/>
  <c r="H3186" i="8" s="1"/>
  <c r="G3186" i="8"/>
  <c r="J3185" i="8"/>
  <c r="K3185" i="8" s="1" a="1"/>
  <c r="K3185" i="8" s="1"/>
  <c r="H3185" i="8" a="1"/>
  <c r="H3185" i="8"/>
  <c r="G3185" i="8"/>
  <c r="J3184" i="8"/>
  <c r="K3184" i="8" s="1" a="1"/>
  <c r="K3184" i="8" s="1"/>
  <c r="G3184" i="8"/>
  <c r="H3184" i="8" s="1" a="1"/>
  <c r="H3184" i="8" s="1"/>
  <c r="K3183" i="8" a="1"/>
  <c r="K3183" i="8" s="1"/>
  <c r="J3183" i="8"/>
  <c r="G3183" i="8"/>
  <c r="H3183" i="8" s="1" a="1"/>
  <c r="H3183" i="8" s="1"/>
  <c r="K3182" i="8"/>
  <c r="J3182" i="8"/>
  <c r="K3182" i="8" s="1" a="1"/>
  <c r="G3182" i="8"/>
  <c r="H3182" i="8" s="1" a="1"/>
  <c r="H3182" i="8" s="1"/>
  <c r="K3181" i="8" a="1"/>
  <c r="K3181" i="8" s="1"/>
  <c r="J3181" i="8"/>
  <c r="H3181" i="8"/>
  <c r="G3181" i="8"/>
  <c r="H3181" i="8" s="1" a="1"/>
  <c r="K3180" i="8" a="1"/>
  <c r="K3180" i="8" s="1"/>
  <c r="J3180" i="8"/>
  <c r="H3180" i="8" a="1"/>
  <c r="H3180" i="8"/>
  <c r="G3180" i="8"/>
  <c r="J3179" i="8"/>
  <c r="K3179" i="8" s="1" a="1"/>
  <c r="K3179" i="8" s="1"/>
  <c r="G3179" i="8"/>
  <c r="H3179" i="8" s="1" a="1"/>
  <c r="H3179" i="8" s="1"/>
  <c r="K3178" i="8" a="1"/>
  <c r="K3178" i="8" s="1"/>
  <c r="J3178" i="8"/>
  <c r="G3178" i="8"/>
  <c r="H3178" i="8" s="1" a="1"/>
  <c r="H3178" i="8" s="1"/>
  <c r="K3177" i="8" a="1"/>
  <c r="K3177" i="8" s="1"/>
  <c r="J3177" i="8"/>
  <c r="H3177" i="8" a="1"/>
  <c r="H3177" i="8"/>
  <c r="G3177" i="8"/>
  <c r="K3176" i="8" a="1"/>
  <c r="K3176" i="8"/>
  <c r="J3176" i="8"/>
  <c r="G3176" i="8"/>
  <c r="H3176" i="8" s="1" a="1"/>
  <c r="H3176" i="8" s="1"/>
  <c r="J3175" i="8"/>
  <c r="K3175" i="8" s="1" a="1"/>
  <c r="K3175" i="8" s="1"/>
  <c r="H3175" i="8" a="1"/>
  <c r="H3175" i="8" s="1"/>
  <c r="G3175" i="8"/>
  <c r="J3174" i="8"/>
  <c r="K3174" i="8" s="1" a="1"/>
  <c r="K3174" i="8" s="1"/>
  <c r="H3174" i="8" a="1"/>
  <c r="H3174" i="8" s="1"/>
  <c r="G3174" i="8"/>
  <c r="K3173" i="8" a="1"/>
  <c r="K3173" i="8" s="1"/>
  <c r="J3173" i="8"/>
  <c r="G3173" i="8"/>
  <c r="H3173" i="8" s="1" a="1"/>
  <c r="H3173" i="8" s="1"/>
  <c r="K3172" i="8" a="1"/>
  <c r="K3172" i="8" s="1"/>
  <c r="J3172" i="8"/>
  <c r="H3172" i="8" a="1"/>
  <c r="H3172" i="8"/>
  <c r="G3172" i="8"/>
  <c r="J3171" i="8"/>
  <c r="K3171" i="8" s="1" a="1"/>
  <c r="K3171" i="8" s="1"/>
  <c r="G3171" i="8"/>
  <c r="H3171" i="8" s="1" a="1"/>
  <c r="H3171" i="8" s="1"/>
  <c r="K3170" i="8" a="1"/>
  <c r="K3170" i="8"/>
  <c r="J3170" i="8"/>
  <c r="G3170" i="8"/>
  <c r="H3170" i="8" s="1" a="1"/>
  <c r="H3170" i="8" s="1"/>
  <c r="J3169" i="8"/>
  <c r="K3169" i="8" s="1" a="1"/>
  <c r="K3169" i="8" s="1"/>
  <c r="H3169" i="8" a="1"/>
  <c r="H3169" i="8"/>
  <c r="G3169" i="8"/>
  <c r="J3168" i="8"/>
  <c r="K3168" i="8" s="1" a="1"/>
  <c r="K3168" i="8" s="1"/>
  <c r="G3168" i="8"/>
  <c r="H3168" i="8" s="1" a="1"/>
  <c r="H3168" i="8" s="1"/>
  <c r="K3167" i="8" a="1"/>
  <c r="K3167" i="8" s="1"/>
  <c r="J3167" i="8"/>
  <c r="G3167" i="8"/>
  <c r="H3167" i="8" s="1" a="1"/>
  <c r="H3167" i="8" s="1"/>
  <c r="K3166" i="8" a="1"/>
  <c r="K3166" i="8" s="1"/>
  <c r="J3166" i="8"/>
  <c r="H3166" i="8" a="1"/>
  <c r="H3166" i="8" s="1"/>
  <c r="G3166" i="8"/>
  <c r="J3165" i="8"/>
  <c r="K3165" i="8" s="1" a="1"/>
  <c r="K3165" i="8" s="1"/>
  <c r="H3165" i="8"/>
  <c r="G3165" i="8"/>
  <c r="H3165" i="8" s="1" a="1"/>
  <c r="J3164" i="8"/>
  <c r="K3164" i="8" s="1" a="1"/>
  <c r="K3164" i="8" s="1"/>
  <c r="H3164" i="8" a="1"/>
  <c r="H3164" i="8" s="1"/>
  <c r="G3164" i="8"/>
  <c r="K3163" i="8" a="1"/>
  <c r="K3163" i="8" s="1"/>
  <c r="J3163" i="8"/>
  <c r="G3163" i="8"/>
  <c r="H3163" i="8" s="1" a="1"/>
  <c r="H3163" i="8" s="1"/>
  <c r="J3162" i="8"/>
  <c r="K3162" i="8" s="1" a="1"/>
  <c r="K3162" i="8" s="1"/>
  <c r="G3162" i="8"/>
  <c r="H3162" i="8" s="1" a="1"/>
  <c r="H3162" i="8" s="1"/>
  <c r="J3161" i="8"/>
  <c r="K3161" i="8" s="1" a="1"/>
  <c r="K3161" i="8" s="1"/>
  <c r="H3161" i="8" a="1"/>
  <c r="H3161" i="8"/>
  <c r="G3161" i="8"/>
  <c r="K3160" i="8" a="1"/>
  <c r="K3160" i="8"/>
  <c r="J3160" i="8"/>
  <c r="G3160" i="8"/>
  <c r="H3160" i="8" s="1" a="1"/>
  <c r="H3160" i="8" s="1"/>
  <c r="K3159" i="8" a="1"/>
  <c r="K3159" i="8" s="1"/>
  <c r="J3159" i="8"/>
  <c r="G3159" i="8"/>
  <c r="H3159" i="8" s="1" a="1"/>
  <c r="H3159" i="8" s="1"/>
  <c r="J3158" i="8"/>
  <c r="K3158" i="8" s="1" a="1"/>
  <c r="K3158" i="8" s="1"/>
  <c r="H3158" i="8" a="1"/>
  <c r="H3158" i="8" s="1"/>
  <c r="G3158" i="8"/>
  <c r="J3157" i="8"/>
  <c r="K3157" i="8" s="1" a="1"/>
  <c r="K3157" i="8" s="1"/>
  <c r="H3157" i="8"/>
  <c r="G3157" i="8"/>
  <c r="H3157" i="8" s="1" a="1"/>
  <c r="K3156" i="8" a="1"/>
  <c r="K3156" i="8" s="1"/>
  <c r="J3156" i="8"/>
  <c r="G3156" i="8"/>
  <c r="H3156" i="8" s="1" a="1"/>
  <c r="H3156" i="8" s="1"/>
  <c r="K3155" i="8" a="1"/>
  <c r="K3155" i="8" s="1"/>
  <c r="J3155" i="8"/>
  <c r="G3155" i="8"/>
  <c r="H3155" i="8" s="1" a="1"/>
  <c r="H3155" i="8" s="1"/>
  <c r="K3154" i="8" a="1"/>
  <c r="K3154" i="8"/>
  <c r="J3154" i="8"/>
  <c r="G3154" i="8"/>
  <c r="H3154" i="8" s="1" a="1"/>
  <c r="H3154" i="8" s="1"/>
  <c r="J3153" i="8"/>
  <c r="K3153" i="8" s="1" a="1"/>
  <c r="K3153" i="8" s="1"/>
  <c r="H3153" i="8" a="1"/>
  <c r="H3153" i="8" s="1"/>
  <c r="G3153" i="8"/>
  <c r="J3152" i="8"/>
  <c r="K3152" i="8" s="1" a="1"/>
  <c r="K3152" i="8" s="1"/>
  <c r="H3152" i="8"/>
  <c r="G3152" i="8"/>
  <c r="H3152" i="8" s="1" a="1"/>
  <c r="J3151" i="8"/>
  <c r="K3151" i="8" s="1" a="1"/>
  <c r="K3151" i="8" s="1"/>
  <c r="G3151" i="8"/>
  <c r="H3151" i="8" s="1" a="1"/>
  <c r="H3151" i="8" s="1"/>
  <c r="K3150" i="8"/>
  <c r="J3150" i="8"/>
  <c r="K3150" i="8" s="1" a="1"/>
  <c r="G3150" i="8"/>
  <c r="H3150" i="8" s="1" a="1"/>
  <c r="H3150" i="8" s="1"/>
  <c r="J3149" i="8"/>
  <c r="K3149" i="8" s="1" a="1"/>
  <c r="K3149" i="8" s="1"/>
  <c r="G3149" i="8"/>
  <c r="H3149" i="8" s="1" a="1"/>
  <c r="H3149" i="8" s="1"/>
  <c r="J3148" i="8"/>
  <c r="K3148" i="8" s="1" a="1"/>
  <c r="K3148" i="8" s="1"/>
  <c r="H3148" i="8" a="1"/>
  <c r="H3148" i="8" s="1"/>
  <c r="G3148" i="8"/>
  <c r="J3147" i="8"/>
  <c r="K3147" i="8" s="1" a="1"/>
  <c r="K3147" i="8" s="1"/>
  <c r="H3147" i="8" a="1"/>
  <c r="H3147" i="8"/>
  <c r="G3147" i="8"/>
  <c r="K3146" i="8" a="1"/>
  <c r="K3146" i="8"/>
  <c r="J3146" i="8"/>
  <c r="H3146" i="8" a="1"/>
  <c r="H3146" i="8"/>
  <c r="G3146" i="8"/>
  <c r="J3145" i="8"/>
  <c r="K3145" i="8" s="1" a="1"/>
  <c r="K3145" i="8" s="1"/>
  <c r="G3145" i="8"/>
  <c r="H3145" i="8" s="1" a="1"/>
  <c r="H3145" i="8" s="1"/>
  <c r="K3144" i="8" a="1"/>
  <c r="K3144" i="8" s="1"/>
  <c r="J3144" i="8"/>
  <c r="H3144" i="8"/>
  <c r="G3144" i="8"/>
  <c r="H3144" i="8" s="1" a="1"/>
  <c r="K3143" i="8" a="1"/>
  <c r="K3143" i="8" s="1"/>
  <c r="J3143" i="8"/>
  <c r="G3143" i="8"/>
  <c r="H3143" i="8" s="1" a="1"/>
  <c r="H3143" i="8" s="1"/>
  <c r="K3142" i="8"/>
  <c r="J3142" i="8"/>
  <c r="K3142" i="8" s="1" a="1"/>
  <c r="H3142" i="8" a="1"/>
  <c r="H3142" i="8" s="1"/>
  <c r="G3142" i="8"/>
  <c r="K3141" i="8" a="1"/>
  <c r="K3141" i="8" s="1"/>
  <c r="J3141" i="8"/>
  <c r="G3141" i="8"/>
  <c r="H3141" i="8" s="1" a="1"/>
  <c r="H3141" i="8" s="1"/>
  <c r="J3140" i="8"/>
  <c r="K3140" i="8" s="1" a="1"/>
  <c r="K3140" i="8" s="1"/>
  <c r="H3140" i="8" a="1"/>
  <c r="H3140" i="8"/>
  <c r="G3140" i="8"/>
  <c r="K3139" i="8" a="1"/>
  <c r="K3139" i="8" s="1"/>
  <c r="J3139" i="8"/>
  <c r="H3139" i="8" a="1"/>
  <c r="H3139" i="8" s="1"/>
  <c r="G3139" i="8"/>
  <c r="K3138" i="8" a="1"/>
  <c r="K3138" i="8"/>
  <c r="J3138" i="8"/>
  <c r="G3138" i="8"/>
  <c r="H3138" i="8" s="1" a="1"/>
  <c r="H3138" i="8" s="1"/>
  <c r="J3137" i="8"/>
  <c r="K3137" i="8" s="1" a="1"/>
  <c r="K3137" i="8" s="1"/>
  <c r="H3137" i="8" a="1"/>
  <c r="H3137" i="8" s="1"/>
  <c r="G3137" i="8"/>
  <c r="K3136" i="8" a="1"/>
  <c r="K3136" i="8" s="1"/>
  <c r="J3136" i="8"/>
  <c r="H3136" i="8" a="1"/>
  <c r="H3136" i="8" s="1"/>
  <c r="G3136" i="8"/>
  <c r="K3135" i="8" a="1"/>
  <c r="K3135" i="8" s="1"/>
  <c r="J3135" i="8"/>
  <c r="H3135" i="8" a="1"/>
  <c r="H3135" i="8"/>
  <c r="G3135" i="8"/>
  <c r="J3134" i="8"/>
  <c r="K3134" i="8" s="1" a="1"/>
  <c r="K3134" i="8" s="1"/>
  <c r="G3134" i="8"/>
  <c r="H3134" i="8" s="1" a="1"/>
  <c r="H3134" i="8" s="1"/>
  <c r="K3133" i="8" a="1"/>
  <c r="K3133" i="8" s="1"/>
  <c r="J3133" i="8"/>
  <c r="G3133" i="8"/>
  <c r="H3133" i="8" s="1" a="1"/>
  <c r="H3133" i="8" s="1"/>
  <c r="K3132" i="8" a="1"/>
  <c r="K3132" i="8" s="1"/>
  <c r="J3132" i="8"/>
  <c r="G3132" i="8"/>
  <c r="H3132" i="8" s="1" a="1"/>
  <c r="H3132" i="8" s="1"/>
  <c r="J3131" i="8"/>
  <c r="K3131" i="8" s="1" a="1"/>
  <c r="K3131" i="8" s="1"/>
  <c r="H3131" i="8" a="1"/>
  <c r="H3131" i="8" s="1"/>
  <c r="G3131" i="8"/>
  <c r="K3130" i="8" a="1"/>
  <c r="K3130" i="8"/>
  <c r="J3130" i="8"/>
  <c r="H3130" i="8" a="1"/>
  <c r="H3130" i="8"/>
  <c r="G3130" i="8"/>
  <c r="J3129" i="8"/>
  <c r="K3129" i="8" s="1" a="1"/>
  <c r="K3129" i="8" s="1"/>
  <c r="H3129" i="8" a="1"/>
  <c r="H3129" i="8"/>
  <c r="G3129" i="8"/>
  <c r="K3128" i="8" a="1"/>
  <c r="K3128" i="8" s="1"/>
  <c r="J3128" i="8"/>
  <c r="G3128" i="8"/>
  <c r="H3128" i="8" s="1" a="1"/>
  <c r="H3128" i="8" s="1"/>
  <c r="K3127" i="8" a="1"/>
  <c r="K3127" i="8" s="1"/>
  <c r="J3127" i="8"/>
  <c r="G3127" i="8"/>
  <c r="H3127" i="8" s="1" a="1"/>
  <c r="H3127" i="8" s="1"/>
  <c r="J3126" i="8"/>
  <c r="K3126" i="8" s="1" a="1"/>
  <c r="K3126" i="8" s="1"/>
  <c r="H3126" i="8" a="1"/>
  <c r="H3126" i="8" s="1"/>
  <c r="G3126" i="8"/>
  <c r="J3125" i="8"/>
  <c r="K3125" i="8" s="1" a="1"/>
  <c r="K3125" i="8" s="1"/>
  <c r="H3125" i="8" a="1"/>
  <c r="H3125" i="8" s="1"/>
  <c r="G3125" i="8"/>
  <c r="K3124" i="8"/>
  <c r="J3124" i="8"/>
  <c r="K3124" i="8" s="1" a="1"/>
  <c r="G3124" i="8"/>
  <c r="H3124" i="8" s="1" a="1"/>
  <c r="H3124" i="8" s="1"/>
  <c r="J3123" i="8"/>
  <c r="K3123" i="8" s="1" a="1"/>
  <c r="K3123" i="8" s="1"/>
  <c r="G3123" i="8"/>
  <c r="H3123" i="8" s="1" a="1"/>
  <c r="H3123" i="8" s="1"/>
  <c r="K3122" i="8"/>
  <c r="J3122" i="8"/>
  <c r="K3122" i="8" s="1" a="1"/>
  <c r="H3122" i="8" a="1"/>
  <c r="H3122" i="8" s="1"/>
  <c r="G3122" i="8"/>
  <c r="K3121" i="8" a="1"/>
  <c r="K3121" i="8"/>
  <c r="J3121" i="8"/>
  <c r="G3121" i="8"/>
  <c r="H3121" i="8" s="1" a="1"/>
  <c r="H3121" i="8" s="1"/>
  <c r="K3120" i="8"/>
  <c r="J3120" i="8"/>
  <c r="K3120" i="8" s="1" a="1"/>
  <c r="H3120" i="8" a="1"/>
  <c r="H3120" i="8" s="1"/>
  <c r="G3120" i="8"/>
  <c r="K3119" i="8" a="1"/>
  <c r="K3119" i="8" s="1"/>
  <c r="J3119" i="8"/>
  <c r="H3119" i="8" a="1"/>
  <c r="H3119" i="8" s="1"/>
  <c r="G3119" i="8"/>
  <c r="J3118" i="8"/>
  <c r="K3118" i="8" s="1" a="1"/>
  <c r="K3118" i="8" s="1"/>
  <c r="G3118" i="8"/>
  <c r="H3118" i="8" s="1" a="1"/>
  <c r="H3118" i="8" s="1"/>
  <c r="J3117" i="8"/>
  <c r="K3117" i="8" s="1" a="1"/>
  <c r="K3117" i="8" s="1"/>
  <c r="G3117" i="8"/>
  <c r="H3117" i="8" s="1" a="1"/>
  <c r="H3117" i="8" s="1"/>
  <c r="K3116" i="8"/>
  <c r="J3116" i="8"/>
  <c r="K3116" i="8" s="1" a="1"/>
  <c r="G3116" i="8"/>
  <c r="H3116" i="8" s="1" a="1"/>
  <c r="H3116" i="8" s="1"/>
  <c r="K3115" i="8" a="1"/>
  <c r="K3115" i="8"/>
  <c r="J3115" i="8"/>
  <c r="G3115" i="8"/>
  <c r="H3115" i="8" s="1" a="1"/>
  <c r="H3115" i="8" s="1"/>
  <c r="J3114" i="8"/>
  <c r="K3114" i="8" s="1" a="1"/>
  <c r="K3114" i="8" s="1"/>
  <c r="H3114" i="8" a="1"/>
  <c r="H3114" i="8" s="1"/>
  <c r="G3114" i="8"/>
  <c r="J3113" i="8"/>
  <c r="K3113" i="8" s="1" a="1"/>
  <c r="K3113" i="8" s="1"/>
  <c r="H3113" i="8" a="1"/>
  <c r="H3113" i="8" s="1"/>
  <c r="G3113" i="8"/>
  <c r="K3112" i="8"/>
  <c r="J3112" i="8"/>
  <c r="K3112" i="8" s="1" a="1"/>
  <c r="G3112" i="8"/>
  <c r="H3112" i="8" s="1" a="1"/>
  <c r="H3112" i="8" s="1"/>
  <c r="K3111" i="8" a="1"/>
  <c r="K3111" i="8" s="1"/>
  <c r="J3111" i="8"/>
  <c r="H3111" i="8"/>
  <c r="G3111" i="8"/>
  <c r="H3111" i="8" s="1" a="1"/>
  <c r="K3110" i="8"/>
  <c r="J3110" i="8"/>
  <c r="K3110" i="8" s="1" a="1"/>
  <c r="H3110" i="8" a="1"/>
  <c r="H3110" i="8" s="1"/>
  <c r="G3110" i="8"/>
  <c r="K3109" i="8" a="1"/>
  <c r="K3109" i="8"/>
  <c r="J3109" i="8"/>
  <c r="G3109" i="8"/>
  <c r="H3109" i="8" s="1" a="1"/>
  <c r="H3109" i="8" s="1"/>
  <c r="J3108" i="8"/>
  <c r="K3108" i="8" s="1" a="1"/>
  <c r="K3108" i="8" s="1"/>
  <c r="H3108" i="8" a="1"/>
  <c r="H3108" i="8" s="1"/>
  <c r="G3108" i="8"/>
  <c r="K3107" i="8" a="1"/>
  <c r="K3107" i="8" s="1"/>
  <c r="J3107" i="8"/>
  <c r="H3107" i="8" a="1"/>
  <c r="H3107" i="8" s="1"/>
  <c r="G3107" i="8"/>
  <c r="J3106" i="8"/>
  <c r="K3106" i="8" s="1" a="1"/>
  <c r="K3106" i="8" s="1"/>
  <c r="H3106" i="8" a="1"/>
  <c r="H3106" i="8" s="1"/>
  <c r="G3106" i="8"/>
  <c r="K3105" i="8"/>
  <c r="J3105" i="8"/>
  <c r="K3105" i="8" s="1" a="1"/>
  <c r="H3105" i="8" a="1"/>
  <c r="H3105" i="8"/>
  <c r="G3105" i="8"/>
  <c r="J3104" i="8"/>
  <c r="K3104" i="8" s="1" a="1"/>
  <c r="K3104" i="8" s="1"/>
  <c r="G3104" i="8"/>
  <c r="H3104" i="8" s="1" a="1"/>
  <c r="H3104" i="8" s="1"/>
  <c r="J3103" i="8"/>
  <c r="K3103" i="8" s="1" a="1"/>
  <c r="K3103" i="8" s="1"/>
  <c r="G3103" i="8"/>
  <c r="H3103" i="8" s="1" a="1"/>
  <c r="H3103" i="8" s="1"/>
  <c r="K3102" i="8" a="1"/>
  <c r="K3102" i="8" s="1"/>
  <c r="J3102" i="8"/>
  <c r="G3102" i="8"/>
  <c r="H3102" i="8" s="1" a="1"/>
  <c r="H3102" i="8" s="1"/>
  <c r="K3101" i="8" a="1"/>
  <c r="K3101" i="8" s="1"/>
  <c r="J3101" i="8"/>
  <c r="H3101" i="8" a="1"/>
  <c r="H3101" i="8" s="1"/>
  <c r="G3101" i="8"/>
  <c r="K3100" i="8" a="1"/>
  <c r="K3100" i="8" s="1"/>
  <c r="J3100" i="8"/>
  <c r="G3100" i="8"/>
  <c r="H3100" i="8" s="1" a="1"/>
  <c r="H3100" i="8" s="1"/>
  <c r="K3099" i="8" a="1"/>
  <c r="K3099" i="8" s="1"/>
  <c r="J3099" i="8"/>
  <c r="G3099" i="8"/>
  <c r="H3099" i="8" s="1" a="1"/>
  <c r="H3099" i="8" s="1"/>
  <c r="K3098" i="8" a="1"/>
  <c r="K3098" i="8"/>
  <c r="J3098" i="8"/>
  <c r="G3098" i="8"/>
  <c r="H3098" i="8" s="1" a="1"/>
  <c r="H3098" i="8" s="1"/>
  <c r="K3097" i="8"/>
  <c r="J3097" i="8"/>
  <c r="K3097" i="8" s="1" a="1"/>
  <c r="G3097" i="8"/>
  <c r="H3097" i="8" s="1" a="1"/>
  <c r="H3097" i="8" s="1"/>
  <c r="J3096" i="8"/>
  <c r="K3096" i="8" s="1" a="1"/>
  <c r="K3096" i="8" s="1"/>
  <c r="H3096" i="8" a="1"/>
  <c r="H3096" i="8" s="1"/>
  <c r="G3096" i="8"/>
  <c r="J3095" i="8"/>
  <c r="K3095" i="8" s="1" a="1"/>
  <c r="K3095" i="8" s="1"/>
  <c r="H3095" i="8" a="1"/>
  <c r="H3095" i="8" s="1"/>
  <c r="G3095" i="8"/>
  <c r="K3094" i="8" a="1"/>
  <c r="K3094" i="8" s="1"/>
  <c r="J3094" i="8"/>
  <c r="H3094" i="8" a="1"/>
  <c r="H3094" i="8" s="1"/>
  <c r="G3094" i="8"/>
  <c r="J3093" i="8"/>
  <c r="K3093" i="8" s="1" a="1"/>
  <c r="K3093" i="8" s="1"/>
  <c r="H3093" i="8" a="1"/>
  <c r="H3093" i="8" s="1"/>
  <c r="G3093" i="8"/>
  <c r="K3092" i="8"/>
  <c r="J3092" i="8"/>
  <c r="K3092" i="8" s="1" a="1"/>
  <c r="G3092" i="8"/>
  <c r="H3092" i="8" s="1" a="1"/>
  <c r="H3092" i="8" s="1"/>
  <c r="K3091" i="8" a="1"/>
  <c r="K3091" i="8" s="1"/>
  <c r="J3091" i="8"/>
  <c r="H3091" i="8"/>
  <c r="G3091" i="8"/>
  <c r="H3091" i="8" s="1" a="1"/>
  <c r="J3090" i="8"/>
  <c r="K3090" i="8" s="1" a="1"/>
  <c r="K3090" i="8" s="1"/>
  <c r="G3090" i="8"/>
  <c r="H3090" i="8" s="1" a="1"/>
  <c r="H3090" i="8" s="1"/>
  <c r="K3089" i="8" a="1"/>
  <c r="K3089" i="8" s="1"/>
  <c r="J3089" i="8"/>
  <c r="G3089" i="8"/>
  <c r="H3089" i="8" s="1" a="1"/>
  <c r="H3089" i="8" s="1"/>
  <c r="K3088" i="8" a="1"/>
  <c r="K3088" i="8" s="1"/>
  <c r="J3088" i="8"/>
  <c r="H3088" i="8" a="1"/>
  <c r="H3088" i="8" s="1"/>
  <c r="G3088" i="8"/>
  <c r="K3087" i="8" a="1"/>
  <c r="K3087" i="8"/>
  <c r="J3087" i="8"/>
  <c r="G3087" i="8"/>
  <c r="H3087" i="8" s="1" a="1"/>
  <c r="H3087" i="8" s="1"/>
  <c r="K3086" i="8" a="1"/>
  <c r="K3086" i="8"/>
  <c r="J3086" i="8"/>
  <c r="G3086" i="8"/>
  <c r="H3086" i="8" s="1" a="1"/>
  <c r="H3086" i="8" s="1"/>
  <c r="J3085" i="8"/>
  <c r="K3085" i="8" s="1" a="1"/>
  <c r="K3085" i="8" s="1"/>
  <c r="H3085" i="8" a="1"/>
  <c r="H3085" i="8" s="1"/>
  <c r="G3085" i="8"/>
  <c r="J3084" i="8"/>
  <c r="K3084" i="8" s="1" a="1"/>
  <c r="K3084" i="8" s="1"/>
  <c r="H3084" i="8" a="1"/>
  <c r="H3084" i="8" s="1"/>
  <c r="G3084" i="8"/>
  <c r="K3083" i="8" a="1"/>
  <c r="K3083" i="8" s="1"/>
  <c r="J3083" i="8"/>
  <c r="H3083" i="8" a="1"/>
  <c r="H3083" i="8" s="1"/>
  <c r="G3083" i="8"/>
  <c r="J3082" i="8"/>
  <c r="K3082" i="8" s="1" a="1"/>
  <c r="K3082" i="8" s="1"/>
  <c r="H3082" i="8" a="1"/>
  <c r="H3082" i="8" s="1"/>
  <c r="G3082" i="8"/>
  <c r="K3081" i="8"/>
  <c r="J3081" i="8"/>
  <c r="K3081" i="8" s="1" a="1"/>
  <c r="H3081" i="8" a="1"/>
  <c r="H3081" i="8"/>
  <c r="G3081" i="8"/>
  <c r="J3080" i="8"/>
  <c r="K3080" i="8" s="1" a="1"/>
  <c r="K3080" i="8" s="1"/>
  <c r="G3080" i="8"/>
  <c r="H3080" i="8" s="1" a="1"/>
  <c r="H3080" i="8" s="1"/>
  <c r="J3079" i="8"/>
  <c r="K3079" i="8" s="1" a="1"/>
  <c r="K3079" i="8" s="1"/>
  <c r="G3079" i="8"/>
  <c r="H3079" i="8" s="1" a="1"/>
  <c r="H3079" i="8" s="1"/>
  <c r="K3078" i="8" a="1"/>
  <c r="K3078" i="8" s="1"/>
  <c r="J3078" i="8"/>
  <c r="G3078" i="8"/>
  <c r="H3078" i="8" s="1" a="1"/>
  <c r="H3078" i="8" s="1"/>
  <c r="K3077" i="8" a="1"/>
  <c r="K3077" i="8" s="1"/>
  <c r="J3077" i="8"/>
  <c r="H3077" i="8" a="1"/>
  <c r="H3077" i="8" s="1"/>
  <c r="G3077" i="8"/>
  <c r="K3076" i="8" a="1"/>
  <c r="K3076" i="8" s="1"/>
  <c r="J3076" i="8"/>
  <c r="G3076" i="8"/>
  <c r="H3076" i="8" s="1" a="1"/>
  <c r="H3076" i="8" s="1"/>
  <c r="K3075" i="8" a="1"/>
  <c r="K3075" i="8" s="1"/>
  <c r="J3075" i="8"/>
  <c r="G3075" i="8"/>
  <c r="H3075" i="8" s="1" a="1"/>
  <c r="H3075" i="8" s="1"/>
  <c r="K3074" i="8" a="1"/>
  <c r="K3074" i="8"/>
  <c r="J3074" i="8"/>
  <c r="G3074" i="8"/>
  <c r="H3074" i="8" s="1" a="1"/>
  <c r="H3074" i="8" s="1"/>
  <c r="K3073" i="8"/>
  <c r="J3073" i="8"/>
  <c r="K3073" i="8" s="1" a="1"/>
  <c r="G3073" i="8"/>
  <c r="H3073" i="8" s="1" a="1"/>
  <c r="H3073" i="8" s="1"/>
  <c r="K3072" i="8"/>
  <c r="J3072" i="8"/>
  <c r="K3072" i="8" s="1" a="1"/>
  <c r="H3072" i="8" a="1"/>
  <c r="H3072" i="8" s="1"/>
  <c r="G3072" i="8"/>
  <c r="J3071" i="8"/>
  <c r="K3071" i="8" s="1" a="1"/>
  <c r="K3071" i="8" s="1"/>
  <c r="H3071" i="8" a="1"/>
  <c r="H3071" i="8" s="1"/>
  <c r="G3071" i="8"/>
  <c r="K3070" i="8" a="1"/>
  <c r="K3070" i="8" s="1"/>
  <c r="J3070" i="8"/>
  <c r="H3070" i="8" a="1"/>
  <c r="H3070" i="8" s="1"/>
  <c r="G3070" i="8"/>
  <c r="J3069" i="8"/>
  <c r="K3069" i="8" s="1" a="1"/>
  <c r="K3069" i="8" s="1"/>
  <c r="H3069" i="8" a="1"/>
  <c r="H3069" i="8" s="1"/>
  <c r="G3069" i="8"/>
  <c r="J3068" i="8"/>
  <c r="K3068" i="8" s="1" a="1"/>
  <c r="K3068" i="8" s="1"/>
  <c r="G3068" i="8"/>
  <c r="H3068" i="8" s="1" a="1"/>
  <c r="H3068" i="8" s="1"/>
  <c r="K3067" i="8" a="1"/>
  <c r="K3067" i="8" s="1"/>
  <c r="J3067" i="8"/>
  <c r="H3067" i="8"/>
  <c r="G3067" i="8"/>
  <c r="H3067" i="8" s="1" a="1"/>
  <c r="J3066" i="8"/>
  <c r="K3066" i="8" s="1" a="1"/>
  <c r="K3066" i="8" s="1"/>
  <c r="G3066" i="8"/>
  <c r="H3066" i="8" s="1" a="1"/>
  <c r="H3066" i="8" s="1"/>
  <c r="K3065" i="8" a="1"/>
  <c r="K3065" i="8" s="1"/>
  <c r="J3065" i="8"/>
  <c r="G3065" i="8"/>
  <c r="H3065" i="8" s="1" a="1"/>
  <c r="H3065" i="8" s="1"/>
  <c r="K3064" i="8" a="1"/>
  <c r="K3064" i="8" s="1"/>
  <c r="J3064" i="8"/>
  <c r="H3064" i="8" a="1"/>
  <c r="H3064" i="8" s="1"/>
  <c r="G3064" i="8"/>
  <c r="K3063" i="8" a="1"/>
  <c r="K3063" i="8"/>
  <c r="J3063" i="8"/>
  <c r="G3063" i="8"/>
  <c r="H3063" i="8" s="1" a="1"/>
  <c r="H3063" i="8" s="1"/>
  <c r="K3062" i="8" a="1"/>
  <c r="K3062" i="8" s="1"/>
  <c r="J3062" i="8"/>
  <c r="G3062" i="8"/>
  <c r="H3062" i="8" s="1" a="1"/>
  <c r="H3062" i="8" s="1"/>
  <c r="K3061" i="8"/>
  <c r="J3061" i="8"/>
  <c r="K3061" i="8" s="1" a="1"/>
  <c r="H3061" i="8" a="1"/>
  <c r="H3061" i="8" s="1"/>
  <c r="G3061" i="8"/>
  <c r="J3060" i="8"/>
  <c r="K3060" i="8" s="1" a="1"/>
  <c r="K3060" i="8" s="1"/>
  <c r="H3060" i="8" a="1"/>
  <c r="H3060" i="8" s="1"/>
  <c r="G3060" i="8"/>
  <c r="K3059" i="8" a="1"/>
  <c r="K3059" i="8" s="1"/>
  <c r="J3059" i="8"/>
  <c r="H3059" i="8" a="1"/>
  <c r="H3059" i="8" s="1"/>
  <c r="G3059" i="8"/>
  <c r="J3058" i="8"/>
  <c r="K3058" i="8" s="1" a="1"/>
  <c r="K3058" i="8" s="1"/>
  <c r="H3058" i="8" a="1"/>
  <c r="H3058" i="8" s="1"/>
  <c r="G3058" i="8"/>
  <c r="K3057" i="8"/>
  <c r="J3057" i="8"/>
  <c r="K3057" i="8" s="1" a="1"/>
  <c r="H3057" i="8" a="1"/>
  <c r="H3057" i="8" s="1"/>
  <c r="G3057" i="8"/>
  <c r="J3056" i="8"/>
  <c r="K3056" i="8" s="1" a="1"/>
  <c r="K3056" i="8" s="1"/>
  <c r="H3056" i="8" a="1"/>
  <c r="H3056" i="8" s="1"/>
  <c r="G3056" i="8"/>
  <c r="J3055" i="8"/>
  <c r="K3055" i="8" s="1" a="1"/>
  <c r="K3055" i="8" s="1"/>
  <c r="H3055" i="8"/>
  <c r="G3055" i="8"/>
  <c r="H3055" i="8" s="1" a="1"/>
  <c r="K3054" i="8" a="1"/>
  <c r="K3054" i="8" s="1"/>
  <c r="J3054" i="8"/>
  <c r="G3054" i="8"/>
  <c r="H3054" i="8" s="1" a="1"/>
  <c r="H3054" i="8" s="1"/>
  <c r="K3053" i="8" a="1"/>
  <c r="K3053" i="8" s="1"/>
  <c r="J3053" i="8"/>
  <c r="H3053" i="8" a="1"/>
  <c r="H3053" i="8" s="1"/>
  <c r="G3053" i="8"/>
  <c r="K3052" i="8" a="1"/>
  <c r="K3052" i="8" s="1"/>
  <c r="J3052" i="8"/>
  <c r="G3052" i="8"/>
  <c r="H3052" i="8" s="1" a="1"/>
  <c r="H3052" i="8" s="1"/>
  <c r="K3051" i="8" a="1"/>
  <c r="K3051" i="8"/>
  <c r="J3051" i="8"/>
  <c r="G3051" i="8"/>
  <c r="H3051" i="8" s="1" a="1"/>
  <c r="H3051" i="8" s="1"/>
  <c r="K3050" i="8" a="1"/>
  <c r="K3050" i="8"/>
  <c r="J3050" i="8"/>
  <c r="G3050" i="8"/>
  <c r="H3050" i="8" s="1" a="1"/>
  <c r="H3050" i="8" s="1"/>
  <c r="J3049" i="8"/>
  <c r="K3049" i="8" s="1" a="1"/>
  <c r="K3049" i="8" s="1"/>
  <c r="G3049" i="8"/>
  <c r="H3049" i="8" s="1" a="1"/>
  <c r="H3049" i="8" s="1"/>
  <c r="K3048" i="8"/>
  <c r="J3048" i="8"/>
  <c r="K3048" i="8" s="1" a="1"/>
  <c r="H3048" i="8" a="1"/>
  <c r="H3048" i="8" s="1"/>
  <c r="G3048" i="8"/>
  <c r="J3047" i="8"/>
  <c r="K3047" i="8" s="1" a="1"/>
  <c r="K3047" i="8" s="1"/>
  <c r="H3047" i="8" a="1"/>
  <c r="H3047" i="8" s="1"/>
  <c r="G3047" i="8"/>
  <c r="J3046" i="8"/>
  <c r="K3046" i="8" s="1" a="1"/>
  <c r="K3046" i="8" s="1"/>
  <c r="H3046" i="8" a="1"/>
  <c r="H3046" i="8" s="1"/>
  <c r="G3046" i="8"/>
  <c r="J3045" i="8"/>
  <c r="K3045" i="8" s="1" a="1"/>
  <c r="K3045" i="8" s="1"/>
  <c r="H3045" i="8" a="1"/>
  <c r="H3045" i="8" s="1"/>
  <c r="G3045" i="8"/>
  <c r="J3044" i="8"/>
  <c r="K3044" i="8" s="1" a="1"/>
  <c r="K3044" i="8" s="1"/>
  <c r="H3044" i="8" a="1"/>
  <c r="H3044" i="8" s="1"/>
  <c r="G3044" i="8"/>
  <c r="K3043" i="8" a="1"/>
  <c r="K3043" i="8" s="1"/>
  <c r="J3043" i="8"/>
  <c r="G3043" i="8"/>
  <c r="H3043" i="8" s="1" a="1"/>
  <c r="H3043" i="8" s="1"/>
  <c r="J3042" i="8"/>
  <c r="K3042" i="8" s="1" a="1"/>
  <c r="K3042" i="8" s="1"/>
  <c r="G3042" i="8"/>
  <c r="H3042" i="8" s="1" a="1"/>
  <c r="H3042" i="8" s="1"/>
  <c r="K3041" i="8" a="1"/>
  <c r="K3041" i="8" s="1"/>
  <c r="J3041" i="8"/>
  <c r="H3041" i="8"/>
  <c r="G3041" i="8"/>
  <c r="H3041" i="8" s="1" a="1"/>
  <c r="K3040" i="8" a="1"/>
  <c r="K3040" i="8" s="1"/>
  <c r="J3040" i="8"/>
  <c r="H3040" i="8" a="1"/>
  <c r="H3040" i="8" s="1"/>
  <c r="G3040" i="8"/>
  <c r="K3039" i="8" a="1"/>
  <c r="K3039" i="8"/>
  <c r="J3039" i="8"/>
  <c r="G3039" i="8"/>
  <c r="H3039" i="8" s="1" a="1"/>
  <c r="H3039" i="8" s="1"/>
  <c r="K3038" i="8" a="1"/>
  <c r="K3038" i="8" s="1"/>
  <c r="J3038" i="8"/>
  <c r="G3038" i="8"/>
  <c r="H3038" i="8" s="1" a="1"/>
  <c r="H3038" i="8" s="1"/>
  <c r="K3037" i="8"/>
  <c r="J3037" i="8"/>
  <c r="K3037" i="8" s="1" a="1"/>
  <c r="H3037" i="8" a="1"/>
  <c r="H3037" i="8" s="1"/>
  <c r="G3037" i="8"/>
  <c r="J3036" i="8"/>
  <c r="K3036" i="8" s="1" a="1"/>
  <c r="K3036" i="8" s="1"/>
  <c r="G3036" i="8"/>
  <c r="H3036" i="8" s="1" a="1"/>
  <c r="H3036" i="8" s="1"/>
  <c r="K3035" i="8" a="1"/>
  <c r="K3035" i="8" s="1"/>
  <c r="J3035" i="8"/>
  <c r="H3035" i="8" a="1"/>
  <c r="H3035" i="8" s="1"/>
  <c r="G3035" i="8"/>
  <c r="K3034" i="8"/>
  <c r="J3034" i="8"/>
  <c r="K3034" i="8" s="1" a="1"/>
  <c r="H3034" i="8" a="1"/>
  <c r="H3034" i="8" s="1"/>
  <c r="G3034" i="8"/>
  <c r="J3033" i="8"/>
  <c r="K3033" i="8" s="1" a="1"/>
  <c r="K3033" i="8" s="1"/>
  <c r="H3033" i="8" a="1"/>
  <c r="H3033" i="8" s="1"/>
  <c r="G3033" i="8"/>
  <c r="J3032" i="8"/>
  <c r="K3032" i="8" s="1" a="1"/>
  <c r="K3032" i="8" s="1"/>
  <c r="G3032" i="8"/>
  <c r="H3032" i="8" s="1" a="1"/>
  <c r="H3032" i="8" s="1"/>
  <c r="J3031" i="8"/>
  <c r="K3031" i="8" s="1" a="1"/>
  <c r="K3031" i="8" s="1"/>
  <c r="H3031" i="8"/>
  <c r="G3031" i="8"/>
  <c r="H3031" i="8" s="1" a="1"/>
  <c r="K3030" i="8" a="1"/>
  <c r="K3030" i="8" s="1"/>
  <c r="J3030" i="8"/>
  <c r="H3030" i="8" a="1"/>
  <c r="H3030" i="8" s="1"/>
  <c r="G3030" i="8"/>
  <c r="K3029" i="8" a="1"/>
  <c r="K3029" i="8" s="1"/>
  <c r="J3029" i="8"/>
  <c r="G3029" i="8"/>
  <c r="H3029" i="8" s="1" a="1"/>
  <c r="H3029" i="8" s="1"/>
  <c r="K3028" i="8" a="1"/>
  <c r="K3028" i="8" s="1"/>
  <c r="J3028" i="8"/>
  <c r="G3028" i="8"/>
  <c r="H3028" i="8" s="1" a="1"/>
  <c r="H3028" i="8" s="1"/>
  <c r="K3027" i="8" a="1"/>
  <c r="K3027" i="8"/>
  <c r="J3027" i="8"/>
  <c r="H3027" i="8"/>
  <c r="G3027" i="8"/>
  <c r="H3027" i="8" s="1" a="1"/>
  <c r="K3026" i="8" a="1"/>
  <c r="K3026" i="8"/>
  <c r="J3026" i="8"/>
  <c r="G3026" i="8"/>
  <c r="H3026" i="8" s="1" a="1"/>
  <c r="H3026" i="8" s="1"/>
  <c r="K3025" i="8" a="1"/>
  <c r="K3025" i="8" s="1"/>
  <c r="J3025" i="8"/>
  <c r="G3025" i="8"/>
  <c r="H3025" i="8" s="1" a="1"/>
  <c r="H3025" i="8" s="1"/>
  <c r="K3024" i="8"/>
  <c r="J3024" i="8"/>
  <c r="K3024" i="8" s="1" a="1"/>
  <c r="H3024" i="8" a="1"/>
  <c r="H3024" i="8" s="1"/>
  <c r="G3024" i="8"/>
  <c r="J3023" i="8"/>
  <c r="K3023" i="8" s="1" a="1"/>
  <c r="K3023" i="8" s="1"/>
  <c r="H3023" i="8" a="1"/>
  <c r="H3023" i="8" s="1"/>
  <c r="G3023" i="8"/>
  <c r="K3022" i="8" a="1"/>
  <c r="K3022" i="8" s="1"/>
  <c r="J3022" i="8"/>
  <c r="H3022" i="8" a="1"/>
  <c r="H3022" i="8" s="1"/>
  <c r="G3022" i="8"/>
  <c r="J3021" i="8"/>
  <c r="K3021" i="8" s="1" a="1"/>
  <c r="K3021" i="8" s="1"/>
  <c r="H3021" i="8" a="1"/>
  <c r="H3021" i="8"/>
  <c r="G3021" i="8"/>
  <c r="J3020" i="8"/>
  <c r="K3020" i="8" s="1" a="1"/>
  <c r="K3020" i="8" s="1"/>
  <c r="G3020" i="8"/>
  <c r="H3020" i="8" s="1" a="1"/>
  <c r="H3020" i="8" s="1"/>
  <c r="K3019" i="8" a="1"/>
  <c r="K3019" i="8" s="1"/>
  <c r="J3019" i="8"/>
  <c r="G3019" i="8"/>
  <c r="H3019" i="8" s="1" a="1"/>
  <c r="H3019" i="8" s="1"/>
  <c r="J3018" i="8"/>
  <c r="K3018" i="8" s="1" a="1"/>
  <c r="K3018" i="8" s="1"/>
  <c r="G3018" i="8"/>
  <c r="H3018" i="8" s="1" a="1"/>
  <c r="H3018" i="8" s="1"/>
  <c r="K3017" i="8" a="1"/>
  <c r="K3017" i="8" s="1"/>
  <c r="J3017" i="8"/>
  <c r="H3017" i="8"/>
  <c r="G3017" i="8"/>
  <c r="H3017" i="8" s="1" a="1"/>
  <c r="K3016" i="8" a="1"/>
  <c r="K3016" i="8" s="1"/>
  <c r="J3016" i="8"/>
  <c r="H3016" i="8" a="1"/>
  <c r="H3016" i="8" s="1"/>
  <c r="G3016" i="8"/>
  <c r="K3015" i="8" a="1"/>
  <c r="K3015" i="8"/>
  <c r="J3015" i="8"/>
  <c r="G3015" i="8"/>
  <c r="H3015" i="8" s="1" a="1"/>
  <c r="H3015" i="8" s="1"/>
  <c r="K3014" i="8" a="1"/>
  <c r="K3014" i="8" s="1"/>
  <c r="J3014" i="8"/>
  <c r="G3014" i="8"/>
  <c r="H3014" i="8" s="1" a="1"/>
  <c r="H3014" i="8" s="1"/>
  <c r="J3013" i="8"/>
  <c r="K3013" i="8" s="1" a="1"/>
  <c r="K3013" i="8" s="1"/>
  <c r="H3013" i="8" a="1"/>
  <c r="H3013" i="8" s="1"/>
  <c r="G3013" i="8"/>
  <c r="J3012" i="8"/>
  <c r="K3012" i="8" s="1" a="1"/>
  <c r="K3012" i="8" s="1"/>
  <c r="G3012" i="8"/>
  <c r="H3012" i="8" s="1" a="1"/>
  <c r="H3012" i="8" s="1"/>
  <c r="K3011" i="8" a="1"/>
  <c r="K3011" i="8" s="1"/>
  <c r="J3011" i="8"/>
  <c r="H3011" i="8" a="1"/>
  <c r="H3011" i="8" s="1"/>
  <c r="G3011" i="8"/>
  <c r="J3010" i="8"/>
  <c r="K3010" i="8" s="1" a="1"/>
  <c r="K3010" i="8" s="1"/>
  <c r="H3010" i="8" a="1"/>
  <c r="H3010" i="8" s="1"/>
  <c r="G3010" i="8"/>
  <c r="J3009" i="8"/>
  <c r="K3009" i="8" s="1" a="1"/>
  <c r="K3009" i="8" s="1"/>
  <c r="H3009" i="8" a="1"/>
  <c r="H3009" i="8"/>
  <c r="G3009" i="8"/>
  <c r="J3008" i="8"/>
  <c r="K3008" i="8" s="1" a="1"/>
  <c r="K3008" i="8" s="1"/>
  <c r="H3008" i="8" a="1"/>
  <c r="H3008" i="8" s="1"/>
  <c r="G3008" i="8"/>
  <c r="J3007" i="8"/>
  <c r="K3007" i="8" s="1" a="1"/>
  <c r="K3007" i="8" s="1"/>
  <c r="H3007" i="8"/>
  <c r="G3007" i="8"/>
  <c r="H3007" i="8" s="1" a="1"/>
  <c r="K3006" i="8" a="1"/>
  <c r="K3006" i="8" s="1"/>
  <c r="J3006" i="8"/>
  <c r="H3006" i="8" a="1"/>
  <c r="H3006" i="8" s="1"/>
  <c r="G3006" i="8"/>
  <c r="K3005" i="8" a="1"/>
  <c r="K3005" i="8" s="1"/>
  <c r="J3005" i="8"/>
  <c r="G3005" i="8"/>
  <c r="H3005" i="8" s="1" a="1"/>
  <c r="H3005" i="8" s="1"/>
  <c r="K3004" i="8" a="1"/>
  <c r="K3004" i="8" s="1"/>
  <c r="J3004" i="8"/>
  <c r="G3004" i="8"/>
  <c r="H3004" i="8" s="1" a="1"/>
  <c r="H3004" i="8" s="1"/>
  <c r="K3003" i="8" a="1"/>
  <c r="K3003" i="8" s="1"/>
  <c r="J3003" i="8"/>
  <c r="H3003" i="8"/>
  <c r="G3003" i="8"/>
  <c r="H3003" i="8" s="1" a="1"/>
  <c r="K3002" i="8" a="1"/>
  <c r="K3002" i="8"/>
  <c r="J3002" i="8"/>
  <c r="G3002" i="8"/>
  <c r="H3002" i="8" s="1" a="1"/>
  <c r="H3002" i="8" s="1"/>
  <c r="J3001" i="8"/>
  <c r="K3001" i="8" s="1" a="1"/>
  <c r="K3001" i="8" s="1"/>
  <c r="G3001" i="8"/>
  <c r="H3001" i="8" s="1" a="1"/>
  <c r="H3001" i="8" s="1"/>
  <c r="K3000" i="8"/>
  <c r="J3000" i="8"/>
  <c r="K3000" i="8" s="1" a="1"/>
  <c r="H3000" i="8" a="1"/>
  <c r="H3000" i="8" s="1"/>
  <c r="G3000" i="8"/>
  <c r="J2999" i="8"/>
  <c r="K2999" i="8" s="1" a="1"/>
  <c r="K2999" i="8" s="1"/>
  <c r="H2999" i="8" a="1"/>
  <c r="H2999" i="8" s="1"/>
  <c r="G2999" i="8"/>
  <c r="J2998" i="8"/>
  <c r="K2998" i="8" s="1" a="1"/>
  <c r="K2998" i="8" s="1"/>
  <c r="H2998" i="8" a="1"/>
  <c r="H2998" i="8" s="1"/>
  <c r="G2998" i="8"/>
  <c r="J2997" i="8"/>
  <c r="K2997" i="8" s="1" a="1"/>
  <c r="K2997" i="8" s="1"/>
  <c r="H2997" i="8" a="1"/>
  <c r="H2997" i="8"/>
  <c r="G2997" i="8"/>
  <c r="K2996" i="8"/>
  <c r="J2996" i="8"/>
  <c r="K2996" i="8" s="1" a="1"/>
  <c r="G2996" i="8"/>
  <c r="H2996" i="8" s="1" a="1"/>
  <c r="H2996" i="8" s="1"/>
  <c r="K2995" i="8" a="1"/>
  <c r="K2995" i="8" s="1"/>
  <c r="J2995" i="8"/>
  <c r="H2995" i="8" a="1"/>
  <c r="H2995" i="8" s="1"/>
  <c r="G2995" i="8"/>
  <c r="J2994" i="8"/>
  <c r="K2994" i="8" s="1" a="1"/>
  <c r="K2994" i="8" s="1"/>
  <c r="G2994" i="8"/>
  <c r="H2994" i="8" s="1" a="1"/>
  <c r="H2994" i="8" s="1"/>
  <c r="K2993" i="8" a="1"/>
  <c r="K2993" i="8" s="1"/>
  <c r="J2993" i="8"/>
  <c r="H2993" i="8"/>
  <c r="G2993" i="8"/>
  <c r="H2993" i="8" s="1" a="1"/>
  <c r="K2992" i="8" a="1"/>
  <c r="K2992" i="8" s="1"/>
  <c r="J2992" i="8"/>
  <c r="H2992" i="8" a="1"/>
  <c r="H2992" i="8" s="1"/>
  <c r="G2992" i="8"/>
  <c r="K2991" i="8" a="1"/>
  <c r="K2991" i="8" s="1"/>
  <c r="J2991" i="8"/>
  <c r="G2991" i="8"/>
  <c r="H2991" i="8" s="1" a="1"/>
  <c r="H2991" i="8" s="1"/>
  <c r="K2990" i="8" a="1"/>
  <c r="K2990" i="8"/>
  <c r="J2990" i="8"/>
  <c r="G2990" i="8"/>
  <c r="H2990" i="8" s="1" a="1"/>
  <c r="H2990" i="8" s="1"/>
  <c r="K2989" i="8"/>
  <c r="J2989" i="8"/>
  <c r="K2989" i="8" s="1" a="1"/>
  <c r="H2989" i="8" a="1"/>
  <c r="H2989" i="8" s="1"/>
  <c r="G2989" i="8"/>
  <c r="K2988" i="8" a="1"/>
  <c r="K2988" i="8" s="1"/>
  <c r="J2988" i="8"/>
  <c r="G2988" i="8"/>
  <c r="H2988" i="8" s="1" a="1"/>
  <c r="H2988" i="8" s="1"/>
  <c r="J2987" i="8"/>
  <c r="K2987" i="8" s="1" a="1"/>
  <c r="K2987" i="8" s="1"/>
  <c r="H2987" i="8" a="1"/>
  <c r="H2987" i="8" s="1"/>
  <c r="G2987" i="8"/>
  <c r="K2986" i="8"/>
  <c r="J2986" i="8"/>
  <c r="K2986" i="8" s="1" a="1"/>
  <c r="H2986" i="8" a="1"/>
  <c r="H2986" i="8" s="1"/>
  <c r="G2986" i="8"/>
  <c r="K2985" i="8"/>
  <c r="J2985" i="8"/>
  <c r="K2985" i="8" s="1" a="1"/>
  <c r="H2985" i="8" a="1"/>
  <c r="H2985" i="8"/>
  <c r="G2985" i="8"/>
  <c r="J2984" i="8"/>
  <c r="K2984" i="8" s="1" a="1"/>
  <c r="K2984" i="8" s="1"/>
  <c r="H2984" i="8" a="1"/>
  <c r="H2984" i="8" s="1"/>
  <c r="G2984" i="8"/>
  <c r="J2983" i="8"/>
  <c r="K2983" i="8" s="1" a="1"/>
  <c r="K2983" i="8" s="1"/>
  <c r="G2983" i="8"/>
  <c r="H2983" i="8" s="1" a="1"/>
  <c r="H2983" i="8" s="1"/>
  <c r="K2982" i="8" a="1"/>
  <c r="K2982" i="8" s="1"/>
  <c r="J2982" i="8"/>
  <c r="G2982" i="8"/>
  <c r="H2982" i="8" s="1" a="1"/>
  <c r="H2982" i="8" s="1"/>
  <c r="K2981" i="8" a="1"/>
  <c r="K2981" i="8" s="1"/>
  <c r="J2981" i="8"/>
  <c r="H2981" i="8" a="1"/>
  <c r="H2981" i="8" s="1"/>
  <c r="G2981" i="8"/>
  <c r="K2980" i="8" a="1"/>
  <c r="K2980" i="8" s="1"/>
  <c r="J2980" i="8"/>
  <c r="G2980" i="8"/>
  <c r="H2980" i="8" s="1" a="1"/>
  <c r="H2980" i="8" s="1"/>
  <c r="K2979" i="8" a="1"/>
  <c r="K2979" i="8" s="1"/>
  <c r="J2979" i="8"/>
  <c r="G2979" i="8"/>
  <c r="H2979" i="8" s="1" a="1"/>
  <c r="H2979" i="8" s="1"/>
  <c r="K2978" i="8" a="1"/>
  <c r="K2978" i="8" s="1"/>
  <c r="J2978" i="8"/>
  <c r="G2978" i="8"/>
  <c r="H2978" i="8" s="1" a="1"/>
  <c r="H2978" i="8" s="1"/>
  <c r="K2977" i="8" a="1"/>
  <c r="K2977" i="8"/>
  <c r="J2977" i="8"/>
  <c r="G2977" i="8"/>
  <c r="H2977" i="8" s="1" a="1"/>
  <c r="H2977" i="8" s="1"/>
  <c r="K2976" i="8"/>
  <c r="J2976" i="8"/>
  <c r="K2976" i="8" s="1" a="1"/>
  <c r="H2976" i="8" a="1"/>
  <c r="H2976" i="8" s="1"/>
  <c r="G2976" i="8"/>
  <c r="K2975" i="8"/>
  <c r="J2975" i="8"/>
  <c r="K2975" i="8" s="1" a="1"/>
  <c r="H2975" i="8" a="1"/>
  <c r="H2975" i="8" s="1"/>
  <c r="G2975" i="8"/>
  <c r="J2974" i="8"/>
  <c r="K2974" i="8" s="1" a="1"/>
  <c r="K2974" i="8" s="1"/>
  <c r="G2974" i="8"/>
  <c r="H2974" i="8" s="1" a="1"/>
  <c r="H2974" i="8" s="1"/>
  <c r="J2973" i="8"/>
  <c r="K2973" i="8" s="1" a="1"/>
  <c r="K2973" i="8" s="1"/>
  <c r="H2973" i="8" a="1"/>
  <c r="H2973" i="8" s="1"/>
  <c r="G2973" i="8"/>
  <c r="K2972" i="8"/>
  <c r="J2972" i="8"/>
  <c r="K2972" i="8" s="1" a="1"/>
  <c r="G2972" i="8"/>
  <c r="H2972" i="8" s="1" a="1"/>
  <c r="H2972" i="8" s="1"/>
  <c r="K2971" i="8" a="1"/>
  <c r="K2971" i="8" s="1"/>
  <c r="J2971" i="8"/>
  <c r="G2971" i="8"/>
  <c r="H2971" i="8" s="1" a="1"/>
  <c r="H2971" i="8" s="1"/>
  <c r="J2970" i="8"/>
  <c r="K2970" i="8" s="1" a="1"/>
  <c r="K2970" i="8" s="1"/>
  <c r="G2970" i="8"/>
  <c r="H2970" i="8" s="1" a="1"/>
  <c r="H2970" i="8" s="1"/>
  <c r="K2969" i="8" a="1"/>
  <c r="K2969" i="8" s="1"/>
  <c r="J2969" i="8"/>
  <c r="H2969" i="8"/>
  <c r="G2969" i="8"/>
  <c r="H2969" i="8" s="1" a="1"/>
  <c r="K2968" i="8" a="1"/>
  <c r="K2968" i="8" s="1"/>
  <c r="J2968" i="8"/>
  <c r="G2968" i="8"/>
  <c r="H2968" i="8" s="1" a="1"/>
  <c r="H2968" i="8" s="1"/>
  <c r="K2967" i="8" a="1"/>
  <c r="K2967" i="8" s="1"/>
  <c r="J2967" i="8"/>
  <c r="G2967" i="8"/>
  <c r="H2967" i="8" s="1" a="1"/>
  <c r="H2967" i="8" s="1"/>
  <c r="K2966" i="8" a="1"/>
  <c r="K2966" i="8"/>
  <c r="J2966" i="8"/>
  <c r="G2966" i="8"/>
  <c r="H2966" i="8" s="1" a="1"/>
  <c r="H2966" i="8" s="1"/>
  <c r="J2965" i="8"/>
  <c r="K2965" i="8" s="1" a="1"/>
  <c r="K2965" i="8" s="1"/>
  <c r="H2965" i="8" a="1"/>
  <c r="H2965" i="8" s="1"/>
  <c r="G2965" i="8"/>
  <c r="J2964" i="8"/>
  <c r="K2964" i="8" s="1" a="1"/>
  <c r="K2964" i="8" s="1"/>
  <c r="G2964" i="8"/>
  <c r="H2964" i="8" s="1" a="1"/>
  <c r="H2964" i="8" s="1"/>
  <c r="K2963" i="8" a="1"/>
  <c r="K2963" i="8"/>
  <c r="J2963" i="8"/>
  <c r="H2963" i="8" a="1"/>
  <c r="H2963" i="8" s="1"/>
  <c r="G2963" i="8"/>
  <c r="K2962" i="8"/>
  <c r="J2962" i="8"/>
  <c r="K2962" i="8" s="1" a="1"/>
  <c r="H2962" i="8" a="1"/>
  <c r="H2962" i="8" s="1"/>
  <c r="G2962" i="8"/>
  <c r="K2961" i="8"/>
  <c r="J2961" i="8"/>
  <c r="K2961" i="8" s="1" a="1"/>
  <c r="H2961" i="8" a="1"/>
  <c r="H2961" i="8" s="1"/>
  <c r="G2961" i="8"/>
  <c r="J2960" i="8"/>
  <c r="K2960" i="8" s="1" a="1"/>
  <c r="K2960" i="8" s="1"/>
  <c r="G2960" i="8"/>
  <c r="H2960" i="8" s="1" a="1"/>
  <c r="H2960" i="8" s="1"/>
  <c r="J2959" i="8"/>
  <c r="K2959" i="8" s="1" a="1"/>
  <c r="K2959" i="8" s="1"/>
  <c r="H2959" i="8" a="1"/>
  <c r="H2959" i="8" s="1"/>
  <c r="G2959" i="8"/>
  <c r="K2958" i="8" a="1"/>
  <c r="K2958" i="8" s="1"/>
  <c r="J2958" i="8"/>
  <c r="H2958" i="8" a="1"/>
  <c r="H2958" i="8" s="1"/>
  <c r="G2958" i="8"/>
  <c r="K2957" i="8" a="1"/>
  <c r="K2957" i="8" s="1"/>
  <c r="J2957" i="8"/>
  <c r="G2957" i="8"/>
  <c r="H2957" i="8" s="1" a="1"/>
  <c r="H2957" i="8" s="1"/>
  <c r="K2956" i="8" a="1"/>
  <c r="K2956" i="8" s="1"/>
  <c r="J2956" i="8"/>
  <c r="G2956" i="8"/>
  <c r="H2956" i="8" s="1" a="1"/>
  <c r="H2956" i="8" s="1"/>
  <c r="K2955" i="8" a="1"/>
  <c r="K2955" i="8"/>
  <c r="J2955" i="8"/>
  <c r="G2955" i="8"/>
  <c r="H2955" i="8" s="1" a="1"/>
  <c r="H2955" i="8" s="1"/>
  <c r="J2954" i="8"/>
  <c r="K2954" i="8" s="1" a="1"/>
  <c r="K2954" i="8" s="1"/>
  <c r="G2954" i="8"/>
  <c r="H2954" i="8" s="1" a="1"/>
  <c r="H2954" i="8" s="1"/>
  <c r="J2953" i="8"/>
  <c r="K2953" i="8" s="1" a="1"/>
  <c r="K2953" i="8" s="1"/>
  <c r="G2953" i="8"/>
  <c r="H2953" i="8" s="1" a="1"/>
  <c r="H2953" i="8" s="1"/>
  <c r="K2952" i="8" a="1"/>
  <c r="K2952" i="8" s="1"/>
  <c r="J2952" i="8"/>
  <c r="H2952" i="8" a="1"/>
  <c r="H2952" i="8" s="1"/>
  <c r="G2952" i="8"/>
  <c r="J2951" i="8"/>
  <c r="K2951" i="8" s="1" a="1"/>
  <c r="K2951" i="8" s="1"/>
  <c r="H2951" i="8" a="1"/>
  <c r="H2951" i="8" s="1"/>
  <c r="G2951" i="8"/>
  <c r="J2950" i="8"/>
  <c r="K2950" i="8" s="1" a="1"/>
  <c r="K2950" i="8" s="1"/>
  <c r="G2950" i="8"/>
  <c r="H2950" i="8" s="1" a="1"/>
  <c r="H2950" i="8" s="1"/>
  <c r="J2949" i="8"/>
  <c r="K2949" i="8" s="1" a="1"/>
  <c r="K2949" i="8" s="1"/>
  <c r="H2949" i="8" a="1"/>
  <c r="H2949" i="8" s="1"/>
  <c r="G2949" i="8"/>
  <c r="K2948" i="8"/>
  <c r="J2948" i="8"/>
  <c r="K2948" i="8" s="1" a="1"/>
  <c r="G2948" i="8"/>
  <c r="H2948" i="8" s="1" a="1"/>
  <c r="H2948" i="8" s="1"/>
  <c r="K2947" i="8" a="1"/>
  <c r="K2947" i="8" s="1"/>
  <c r="J2947" i="8"/>
  <c r="H2947" i="8" a="1"/>
  <c r="H2947" i="8"/>
  <c r="G2947" i="8"/>
  <c r="J2946" i="8"/>
  <c r="K2946" i="8" s="1" a="1"/>
  <c r="K2946" i="8" s="1"/>
  <c r="G2946" i="8"/>
  <c r="H2946" i="8" s="1" a="1"/>
  <c r="H2946" i="8" s="1"/>
  <c r="K2945" i="8" a="1"/>
  <c r="K2945" i="8" s="1"/>
  <c r="J2945" i="8"/>
  <c r="G2945" i="8"/>
  <c r="H2945" i="8" s="1" a="1"/>
  <c r="H2945" i="8" s="1"/>
  <c r="J2944" i="8"/>
  <c r="K2944" i="8" s="1" a="1"/>
  <c r="K2944" i="8" s="1"/>
  <c r="H2944" i="8" a="1"/>
  <c r="H2944" i="8" s="1"/>
  <c r="G2944" i="8"/>
  <c r="K2943" i="8" a="1"/>
  <c r="K2943" i="8" s="1"/>
  <c r="J2943" i="8"/>
  <c r="H2943" i="8" a="1"/>
  <c r="H2943" i="8" s="1"/>
  <c r="G2943" i="8"/>
  <c r="J2942" i="8"/>
  <c r="K2942" i="8" s="1" a="1"/>
  <c r="K2942" i="8" s="1"/>
  <c r="G2942" i="8"/>
  <c r="H2942" i="8" s="1" a="1"/>
  <c r="H2942" i="8" s="1"/>
  <c r="K2941" i="8" a="1"/>
  <c r="K2941" i="8" s="1"/>
  <c r="J2941" i="8"/>
  <c r="H2941" i="8" a="1"/>
  <c r="H2941" i="8" s="1"/>
  <c r="G2941" i="8"/>
  <c r="J2940" i="8"/>
  <c r="K2940" i="8" s="1" a="1"/>
  <c r="K2940" i="8" s="1"/>
  <c r="H2940" i="8" a="1"/>
  <c r="H2940" i="8" s="1"/>
  <c r="G2940" i="8"/>
  <c r="K2939" i="8" a="1"/>
  <c r="K2939" i="8" s="1"/>
  <c r="J2939" i="8"/>
  <c r="H2939" i="8" a="1"/>
  <c r="H2939" i="8"/>
  <c r="G2939" i="8"/>
  <c r="J2938" i="8"/>
  <c r="K2938" i="8" s="1" a="1"/>
  <c r="K2938" i="8" s="1"/>
  <c r="G2938" i="8"/>
  <c r="H2938" i="8" s="1" a="1"/>
  <c r="H2938" i="8" s="1"/>
  <c r="K2937" i="8" a="1"/>
  <c r="K2937" i="8" s="1"/>
  <c r="J2937" i="8"/>
  <c r="G2937" i="8"/>
  <c r="H2937" i="8" s="1" a="1"/>
  <c r="H2937" i="8" s="1"/>
  <c r="J2936" i="8"/>
  <c r="K2936" i="8" s="1" a="1"/>
  <c r="K2936" i="8" s="1"/>
  <c r="H2936" i="8" a="1"/>
  <c r="H2936" i="8" s="1"/>
  <c r="G2936" i="8"/>
  <c r="J2935" i="8"/>
  <c r="K2935" i="8" s="1" a="1"/>
  <c r="K2935" i="8" s="1"/>
  <c r="H2935" i="8" a="1"/>
  <c r="H2935" i="8" s="1"/>
  <c r="G2935" i="8"/>
  <c r="J2934" i="8"/>
  <c r="K2934" i="8" s="1" a="1"/>
  <c r="K2934" i="8" s="1"/>
  <c r="G2934" i="8"/>
  <c r="H2934" i="8" s="1" a="1"/>
  <c r="H2934" i="8" s="1"/>
  <c r="K2933" i="8" a="1"/>
  <c r="K2933" i="8" s="1"/>
  <c r="J2933" i="8"/>
  <c r="H2933" i="8" a="1"/>
  <c r="H2933" i="8" s="1"/>
  <c r="G2933" i="8"/>
  <c r="J2932" i="8"/>
  <c r="K2932" i="8" s="1" a="1"/>
  <c r="K2932" i="8" s="1"/>
  <c r="H2932" i="8" a="1"/>
  <c r="H2932" i="8" s="1"/>
  <c r="G2932" i="8"/>
  <c r="K2931" i="8" a="1"/>
  <c r="K2931" i="8" s="1"/>
  <c r="J2931" i="8"/>
  <c r="H2931" i="8" a="1"/>
  <c r="H2931" i="8" s="1"/>
  <c r="G2931" i="8"/>
  <c r="J2930" i="8"/>
  <c r="K2930" i="8" s="1" a="1"/>
  <c r="K2930" i="8" s="1"/>
  <c r="G2930" i="8"/>
  <c r="H2930" i="8" s="1" a="1"/>
  <c r="H2930" i="8" s="1"/>
  <c r="K2929" i="8" a="1"/>
  <c r="K2929" i="8" s="1"/>
  <c r="J2929" i="8"/>
  <c r="G2929" i="8"/>
  <c r="H2929" i="8" s="1" a="1"/>
  <c r="H2929" i="8" s="1"/>
  <c r="J2928" i="8"/>
  <c r="K2928" i="8" s="1" a="1"/>
  <c r="K2928" i="8" s="1"/>
  <c r="H2928" i="8" a="1"/>
  <c r="H2928" i="8" s="1"/>
  <c r="G2928" i="8"/>
  <c r="J2927" i="8"/>
  <c r="K2927" i="8" s="1" a="1"/>
  <c r="K2927" i="8" s="1"/>
  <c r="H2927" i="8" a="1"/>
  <c r="H2927" i="8" s="1"/>
  <c r="G2927" i="8"/>
  <c r="J2926" i="8"/>
  <c r="K2926" i="8" s="1" a="1"/>
  <c r="K2926" i="8" s="1"/>
  <c r="G2926" i="8"/>
  <c r="H2926" i="8" s="1" a="1"/>
  <c r="H2926" i="8" s="1"/>
  <c r="K2925" i="8" a="1"/>
  <c r="K2925" i="8" s="1"/>
  <c r="J2925" i="8"/>
  <c r="H2925" i="8" a="1"/>
  <c r="H2925" i="8" s="1"/>
  <c r="G2925" i="8"/>
  <c r="J2924" i="8"/>
  <c r="K2924" i="8" s="1" a="1"/>
  <c r="K2924" i="8" s="1"/>
  <c r="G2924" i="8"/>
  <c r="H2924" i="8" s="1" a="1"/>
  <c r="H2924" i="8" s="1"/>
  <c r="K2923" i="8" a="1"/>
  <c r="K2923" i="8" s="1"/>
  <c r="J2923" i="8"/>
  <c r="H2923" i="8" a="1"/>
  <c r="H2923" i="8" s="1"/>
  <c r="G2923" i="8"/>
  <c r="J2922" i="8"/>
  <c r="K2922" i="8" s="1" a="1"/>
  <c r="K2922" i="8" s="1"/>
  <c r="G2922" i="8"/>
  <c r="H2922" i="8" s="1" a="1"/>
  <c r="H2922" i="8" s="1"/>
  <c r="K2921" i="8" a="1"/>
  <c r="K2921" i="8" s="1"/>
  <c r="J2921" i="8"/>
  <c r="G2921" i="8"/>
  <c r="H2921" i="8" s="1" a="1"/>
  <c r="H2921" i="8" s="1"/>
  <c r="J2920" i="8"/>
  <c r="K2920" i="8" s="1" a="1"/>
  <c r="K2920" i="8" s="1"/>
  <c r="H2920" i="8" a="1"/>
  <c r="H2920" i="8" s="1"/>
  <c r="G2920" i="8"/>
  <c r="J2919" i="8"/>
  <c r="K2919" i="8" s="1" a="1"/>
  <c r="K2919" i="8" s="1"/>
  <c r="H2919" i="8" a="1"/>
  <c r="H2919" i="8" s="1"/>
  <c r="G2919" i="8"/>
  <c r="J2918" i="8"/>
  <c r="K2918" i="8" s="1" a="1"/>
  <c r="K2918" i="8" s="1"/>
  <c r="G2918" i="8"/>
  <c r="H2918" i="8" s="1" a="1"/>
  <c r="H2918" i="8" s="1"/>
  <c r="K2917" i="8" a="1"/>
  <c r="K2917" i="8" s="1"/>
  <c r="J2917" i="8"/>
  <c r="H2917" i="8" a="1"/>
  <c r="H2917" i="8" s="1"/>
  <c r="G2917" i="8"/>
  <c r="J2916" i="8"/>
  <c r="K2916" i="8" s="1" a="1"/>
  <c r="K2916" i="8" s="1"/>
  <c r="G2916" i="8"/>
  <c r="H2916" i="8" s="1" a="1"/>
  <c r="H2916" i="8" s="1"/>
  <c r="K2915" i="8" a="1"/>
  <c r="K2915" i="8" s="1"/>
  <c r="J2915" i="8"/>
  <c r="H2915" i="8" a="1"/>
  <c r="H2915" i="8" s="1"/>
  <c r="G2915" i="8"/>
  <c r="J2914" i="8"/>
  <c r="K2914" i="8" s="1" a="1"/>
  <c r="K2914" i="8" s="1"/>
  <c r="G2914" i="8"/>
  <c r="H2914" i="8" s="1" a="1"/>
  <c r="H2914" i="8" s="1"/>
  <c r="K2913" i="8" a="1"/>
  <c r="K2913" i="8" s="1"/>
  <c r="J2913" i="8"/>
  <c r="G2913" i="8"/>
  <c r="H2913" i="8" s="1" a="1"/>
  <c r="H2913" i="8" s="1"/>
  <c r="J2912" i="8"/>
  <c r="K2912" i="8" s="1" a="1"/>
  <c r="K2912" i="8" s="1"/>
  <c r="H2912" i="8" a="1"/>
  <c r="H2912" i="8" s="1"/>
  <c r="G2912" i="8"/>
  <c r="J2911" i="8"/>
  <c r="K2911" i="8" s="1" a="1"/>
  <c r="K2911" i="8" s="1"/>
  <c r="H2911" i="8" a="1"/>
  <c r="H2911" i="8" s="1"/>
  <c r="G2911" i="8"/>
  <c r="J2910" i="8"/>
  <c r="K2910" i="8" s="1" a="1"/>
  <c r="K2910" i="8" s="1"/>
  <c r="G2910" i="8"/>
  <c r="H2910" i="8" s="1" a="1"/>
  <c r="H2910" i="8" s="1"/>
  <c r="K2909" i="8" a="1"/>
  <c r="K2909" i="8" s="1"/>
  <c r="J2909" i="8"/>
  <c r="H2909" i="8" a="1"/>
  <c r="H2909" i="8" s="1"/>
  <c r="G2909" i="8"/>
  <c r="J2908" i="8"/>
  <c r="K2908" i="8" s="1" a="1"/>
  <c r="K2908" i="8" s="1"/>
  <c r="G2908" i="8"/>
  <c r="H2908" i="8" s="1" a="1"/>
  <c r="H2908" i="8" s="1"/>
  <c r="K2907" i="8" a="1"/>
  <c r="K2907" i="8" s="1"/>
  <c r="J2907" i="8"/>
  <c r="H2907" i="8" a="1"/>
  <c r="H2907" i="8" s="1"/>
  <c r="G2907" i="8"/>
  <c r="J2906" i="8"/>
  <c r="K2906" i="8" s="1" a="1"/>
  <c r="K2906" i="8" s="1"/>
  <c r="G2906" i="8"/>
  <c r="H2906" i="8" s="1" a="1"/>
  <c r="H2906" i="8" s="1"/>
  <c r="K2905" i="8" a="1"/>
  <c r="K2905" i="8" s="1"/>
  <c r="J2905" i="8"/>
  <c r="G2905" i="8"/>
  <c r="H2905" i="8" s="1" a="1"/>
  <c r="H2905" i="8" s="1"/>
  <c r="J2904" i="8"/>
  <c r="K2904" i="8" s="1" a="1"/>
  <c r="K2904" i="8" s="1"/>
  <c r="H2904" i="8" a="1"/>
  <c r="H2904" i="8" s="1"/>
  <c r="G2904" i="8"/>
  <c r="J2903" i="8"/>
  <c r="K2903" i="8" s="1" a="1"/>
  <c r="K2903" i="8" s="1"/>
  <c r="H2903" i="8" a="1"/>
  <c r="H2903" i="8" s="1"/>
  <c r="G2903" i="8"/>
  <c r="J2902" i="8"/>
  <c r="K2902" i="8" s="1" a="1"/>
  <c r="K2902" i="8" s="1"/>
  <c r="G2902" i="8"/>
  <c r="H2902" i="8" s="1" a="1"/>
  <c r="H2902" i="8" s="1"/>
  <c r="K2901" i="8" a="1"/>
  <c r="K2901" i="8" s="1"/>
  <c r="J2901" i="8"/>
  <c r="H2901" i="8" a="1"/>
  <c r="H2901" i="8" s="1"/>
  <c r="G2901" i="8"/>
  <c r="J2900" i="8"/>
  <c r="K2900" i="8" s="1" a="1"/>
  <c r="K2900" i="8" s="1"/>
  <c r="G2900" i="8"/>
  <c r="H2900" i="8" s="1" a="1"/>
  <c r="H2900" i="8" s="1"/>
  <c r="K2899" i="8" a="1"/>
  <c r="K2899" i="8" s="1"/>
  <c r="J2899" i="8"/>
  <c r="H2899" i="8" a="1"/>
  <c r="H2899" i="8" s="1"/>
  <c r="G2899" i="8"/>
  <c r="J2898" i="8"/>
  <c r="K2898" i="8" s="1" a="1"/>
  <c r="K2898" i="8" s="1"/>
  <c r="G2898" i="8"/>
  <c r="H2898" i="8" s="1" a="1"/>
  <c r="H2898" i="8" s="1"/>
  <c r="K2897" i="8" a="1"/>
  <c r="K2897" i="8" s="1"/>
  <c r="J2897" i="8"/>
  <c r="G2897" i="8"/>
  <c r="H2897" i="8" s="1" a="1"/>
  <c r="H2897" i="8" s="1"/>
  <c r="J2896" i="8"/>
  <c r="K2896" i="8" s="1" a="1"/>
  <c r="K2896" i="8" s="1"/>
  <c r="H2896" i="8" a="1"/>
  <c r="H2896" i="8" s="1"/>
  <c r="G2896" i="8"/>
  <c r="J2895" i="8"/>
  <c r="K2895" i="8" s="1" a="1"/>
  <c r="K2895" i="8" s="1"/>
  <c r="H2895" i="8" a="1"/>
  <c r="H2895" i="8" s="1"/>
  <c r="G2895" i="8"/>
  <c r="J2894" i="8"/>
  <c r="K2894" i="8" s="1" a="1"/>
  <c r="K2894" i="8" s="1"/>
  <c r="G2894" i="8"/>
  <c r="H2894" i="8" s="1" a="1"/>
  <c r="H2894" i="8" s="1"/>
  <c r="K2893" i="8" a="1"/>
  <c r="K2893" i="8" s="1"/>
  <c r="J2893" i="8"/>
  <c r="H2893" i="8" a="1"/>
  <c r="H2893" i="8" s="1"/>
  <c r="G2893" i="8"/>
  <c r="J2892" i="8"/>
  <c r="K2892" i="8" s="1" a="1"/>
  <c r="K2892" i="8" s="1"/>
  <c r="G2892" i="8"/>
  <c r="H2892" i="8" s="1" a="1"/>
  <c r="H2892" i="8" s="1"/>
  <c r="K2891" i="8" a="1"/>
  <c r="K2891" i="8" s="1"/>
  <c r="J2891" i="8"/>
  <c r="H2891" i="8" a="1"/>
  <c r="H2891" i="8" s="1"/>
  <c r="G2891" i="8"/>
  <c r="J2890" i="8"/>
  <c r="K2890" i="8" s="1" a="1"/>
  <c r="K2890" i="8" s="1"/>
  <c r="G2890" i="8"/>
  <c r="H2890" i="8" s="1" a="1"/>
  <c r="H2890" i="8" s="1"/>
  <c r="J2889" i="8"/>
  <c r="K2889" i="8" s="1" a="1"/>
  <c r="K2889" i="8" s="1"/>
  <c r="G2889" i="8"/>
  <c r="H2889" i="8" s="1" a="1"/>
  <c r="H2889" i="8" s="1"/>
  <c r="J2888" i="8"/>
  <c r="K2888" i="8" s="1" a="1"/>
  <c r="K2888" i="8" s="1"/>
  <c r="H2888" i="8" a="1"/>
  <c r="H2888" i="8" s="1"/>
  <c r="G2888" i="8"/>
  <c r="J2887" i="8"/>
  <c r="K2887" i="8" s="1" a="1"/>
  <c r="K2887" i="8" s="1"/>
  <c r="H2887" i="8" a="1"/>
  <c r="H2887" i="8" s="1"/>
  <c r="G2887" i="8"/>
  <c r="J2886" i="8"/>
  <c r="K2886" i="8" s="1" a="1"/>
  <c r="K2886" i="8" s="1"/>
  <c r="G2886" i="8"/>
  <c r="H2886" i="8" s="1" a="1"/>
  <c r="H2886" i="8" s="1"/>
  <c r="K2885" i="8" a="1"/>
  <c r="K2885" i="8" s="1"/>
  <c r="J2885" i="8"/>
  <c r="H2885" i="8" a="1"/>
  <c r="H2885" i="8" s="1"/>
  <c r="G2885" i="8"/>
  <c r="J2884" i="8"/>
  <c r="K2884" i="8" s="1" a="1"/>
  <c r="K2884" i="8" s="1"/>
  <c r="G2884" i="8"/>
  <c r="H2884" i="8" s="1" a="1"/>
  <c r="H2884" i="8" s="1"/>
  <c r="K2883" i="8" a="1"/>
  <c r="K2883" i="8" s="1"/>
  <c r="J2883" i="8"/>
  <c r="H2883" i="8" a="1"/>
  <c r="H2883" i="8"/>
  <c r="G2883" i="8"/>
  <c r="J2882" i="8"/>
  <c r="K2882" i="8" s="1" a="1"/>
  <c r="K2882" i="8" s="1"/>
  <c r="G2882" i="8"/>
  <c r="H2882" i="8" s="1" a="1"/>
  <c r="H2882" i="8" s="1"/>
  <c r="J2881" i="8"/>
  <c r="K2881" i="8" s="1" a="1"/>
  <c r="K2881" i="8" s="1"/>
  <c r="G2881" i="8"/>
  <c r="H2881" i="8" s="1" a="1"/>
  <c r="H2881" i="8" s="1"/>
  <c r="J2880" i="8"/>
  <c r="K2880" i="8" s="1" a="1"/>
  <c r="K2880" i="8" s="1"/>
  <c r="H2880" i="8" a="1"/>
  <c r="H2880" i="8" s="1"/>
  <c r="G2880" i="8"/>
  <c r="J2879" i="8"/>
  <c r="K2879" i="8" s="1" a="1"/>
  <c r="K2879" i="8" s="1"/>
  <c r="H2879" i="8" a="1"/>
  <c r="H2879" i="8" s="1"/>
  <c r="G2879" i="8"/>
  <c r="J2878" i="8"/>
  <c r="K2878" i="8" s="1" a="1"/>
  <c r="K2878" i="8" s="1"/>
  <c r="G2878" i="8"/>
  <c r="H2878" i="8" s="1" a="1"/>
  <c r="H2878" i="8" s="1"/>
  <c r="K2877" i="8" a="1"/>
  <c r="K2877" i="8" s="1"/>
  <c r="J2877" i="8"/>
  <c r="H2877" i="8" a="1"/>
  <c r="H2877" i="8" s="1"/>
  <c r="G2877" i="8"/>
  <c r="J2876" i="8"/>
  <c r="K2876" i="8" s="1" a="1"/>
  <c r="K2876" i="8" s="1"/>
  <c r="G2876" i="8"/>
  <c r="H2876" i="8" s="1" a="1"/>
  <c r="H2876" i="8" s="1"/>
  <c r="K2875" i="8" a="1"/>
  <c r="K2875" i="8" s="1"/>
  <c r="J2875" i="8"/>
  <c r="H2875" i="8" a="1"/>
  <c r="H2875" i="8" s="1"/>
  <c r="G2875" i="8"/>
  <c r="J2874" i="8"/>
  <c r="K2874" i="8" s="1" a="1"/>
  <c r="K2874" i="8" s="1"/>
  <c r="G2874" i="8"/>
  <c r="H2874" i="8" s="1" a="1"/>
  <c r="H2874" i="8" s="1"/>
  <c r="J2873" i="8"/>
  <c r="K2873" i="8" s="1" a="1"/>
  <c r="K2873" i="8" s="1"/>
  <c r="G2873" i="8"/>
  <c r="H2873" i="8" s="1" a="1"/>
  <c r="H2873" i="8" s="1"/>
  <c r="J2872" i="8"/>
  <c r="K2872" i="8" s="1" a="1"/>
  <c r="K2872" i="8" s="1"/>
  <c r="H2872" i="8" a="1"/>
  <c r="H2872" i="8" s="1"/>
  <c r="G2872" i="8"/>
  <c r="J2871" i="8"/>
  <c r="K2871" i="8" s="1" a="1"/>
  <c r="K2871" i="8" s="1"/>
  <c r="H2871" i="8" a="1"/>
  <c r="H2871" i="8" s="1"/>
  <c r="G2871" i="8"/>
  <c r="J2870" i="8"/>
  <c r="K2870" i="8" s="1" a="1"/>
  <c r="K2870" i="8" s="1"/>
  <c r="G2870" i="8"/>
  <c r="H2870" i="8" s="1" a="1"/>
  <c r="H2870" i="8" s="1"/>
  <c r="K2869" i="8" a="1"/>
  <c r="K2869" i="8" s="1"/>
  <c r="J2869" i="8"/>
  <c r="H2869" i="8" a="1"/>
  <c r="H2869" i="8" s="1"/>
  <c r="G2869" i="8"/>
  <c r="J2868" i="8"/>
  <c r="K2868" i="8" s="1" a="1"/>
  <c r="K2868" i="8" s="1"/>
  <c r="G2868" i="8"/>
  <c r="H2868" i="8" s="1" a="1"/>
  <c r="H2868" i="8" s="1"/>
  <c r="K2867" i="8" a="1"/>
  <c r="K2867" i="8" s="1"/>
  <c r="J2867" i="8"/>
  <c r="H2867" i="8" a="1"/>
  <c r="H2867" i="8"/>
  <c r="G2867" i="8"/>
  <c r="K2866" i="8"/>
  <c r="J2866" i="8"/>
  <c r="K2866" i="8" s="1" a="1"/>
  <c r="H2866" i="8" a="1"/>
  <c r="H2866" i="8"/>
  <c r="G2866" i="8"/>
  <c r="J2865" i="8"/>
  <c r="K2865" i="8" s="1" a="1"/>
  <c r="K2865" i="8" s="1"/>
  <c r="G2865" i="8"/>
  <c r="H2865" i="8" s="1" a="1"/>
  <c r="H2865" i="8" s="1"/>
  <c r="K2864" i="8"/>
  <c r="J2864" i="8"/>
  <c r="K2864" i="8" s="1" a="1"/>
  <c r="H2864" i="8" a="1"/>
  <c r="H2864" i="8" s="1"/>
  <c r="G2864" i="8"/>
  <c r="K2863" i="8" a="1"/>
  <c r="K2863" i="8" s="1"/>
  <c r="J2863" i="8"/>
  <c r="G2863" i="8"/>
  <c r="H2863" i="8" s="1" a="1"/>
  <c r="H2863" i="8" s="1"/>
  <c r="J2862" i="8"/>
  <c r="K2862" i="8" s="1" a="1"/>
  <c r="K2862" i="8" s="1"/>
  <c r="H2862" i="8" a="1"/>
  <c r="H2862" i="8" s="1"/>
  <c r="G2862" i="8"/>
  <c r="J2861" i="8"/>
  <c r="K2861" i="8" s="1" a="1"/>
  <c r="K2861" i="8" s="1"/>
  <c r="H2861" i="8" a="1"/>
  <c r="H2861" i="8" s="1"/>
  <c r="G2861" i="8"/>
  <c r="J2860" i="8"/>
  <c r="K2860" i="8" s="1" a="1"/>
  <c r="K2860" i="8" s="1"/>
  <c r="G2860" i="8"/>
  <c r="H2860" i="8" s="1" a="1"/>
  <c r="H2860" i="8" s="1"/>
  <c r="J2859" i="8"/>
  <c r="K2859" i="8" s="1" a="1"/>
  <c r="K2859" i="8" s="1"/>
  <c r="G2859" i="8"/>
  <c r="H2859" i="8" s="1" a="1"/>
  <c r="H2859" i="8" s="1"/>
  <c r="J2858" i="8"/>
  <c r="K2858" i="8" s="1" a="1"/>
  <c r="K2858" i="8" s="1"/>
  <c r="G2858" i="8"/>
  <c r="H2858" i="8" s="1" a="1"/>
  <c r="H2858" i="8" s="1"/>
  <c r="J2857" i="8"/>
  <c r="K2857" i="8" s="1" a="1"/>
  <c r="K2857" i="8" s="1"/>
  <c r="H2857" i="8" a="1"/>
  <c r="H2857" i="8"/>
  <c r="G2857" i="8"/>
  <c r="J2856" i="8"/>
  <c r="K2856" i="8" s="1" a="1"/>
  <c r="K2856" i="8" s="1"/>
  <c r="G2856" i="8"/>
  <c r="H2856" i="8" s="1" a="1"/>
  <c r="H2856" i="8" s="1"/>
  <c r="K2855" i="8" a="1"/>
  <c r="K2855" i="8" s="1"/>
  <c r="J2855" i="8"/>
  <c r="H2855" i="8" a="1"/>
  <c r="H2855" i="8" s="1"/>
  <c r="G2855" i="8"/>
  <c r="K2854" i="8"/>
  <c r="J2854" i="8"/>
  <c r="K2854" i="8" s="1" a="1"/>
  <c r="H2854" i="8" a="1"/>
  <c r="H2854" i="8"/>
  <c r="G2854" i="8"/>
  <c r="J2853" i="8"/>
  <c r="K2853" i="8" s="1" a="1"/>
  <c r="K2853" i="8" s="1"/>
  <c r="G2853" i="8"/>
  <c r="H2853" i="8" s="1" a="1"/>
  <c r="H2853" i="8" s="1"/>
  <c r="K2852" i="8"/>
  <c r="J2852" i="8"/>
  <c r="K2852" i="8" s="1" a="1"/>
  <c r="H2852" i="8" a="1"/>
  <c r="H2852" i="8" s="1"/>
  <c r="G2852" i="8"/>
  <c r="K2851" i="8" a="1"/>
  <c r="K2851" i="8" s="1"/>
  <c r="J2851" i="8"/>
  <c r="G2851" i="8"/>
  <c r="H2851" i="8" s="1" a="1"/>
  <c r="H2851" i="8" s="1"/>
  <c r="J2850" i="8"/>
  <c r="K2850" i="8" s="1" a="1"/>
  <c r="K2850" i="8" s="1"/>
  <c r="H2850" i="8" a="1"/>
  <c r="H2850" i="8" s="1"/>
  <c r="G2850" i="8"/>
  <c r="J2849" i="8"/>
  <c r="K2849" i="8" s="1" a="1"/>
  <c r="K2849" i="8" s="1"/>
  <c r="H2849" i="8" a="1"/>
  <c r="H2849" i="8" s="1"/>
  <c r="G2849" i="8"/>
  <c r="J2848" i="8"/>
  <c r="K2848" i="8" s="1" a="1"/>
  <c r="K2848" i="8" s="1"/>
  <c r="H2848" i="8"/>
  <c r="G2848" i="8"/>
  <c r="H2848" i="8" s="1" a="1"/>
  <c r="J2847" i="8"/>
  <c r="K2847" i="8" s="1" a="1"/>
  <c r="K2847" i="8" s="1"/>
  <c r="G2847" i="8"/>
  <c r="H2847" i="8" s="1" a="1"/>
  <c r="H2847" i="8" s="1"/>
  <c r="J2846" i="8"/>
  <c r="K2846" i="8" s="1" a="1"/>
  <c r="K2846" i="8" s="1"/>
  <c r="G2846" i="8"/>
  <c r="H2846" i="8" s="1" a="1"/>
  <c r="H2846" i="8" s="1"/>
  <c r="K2845" i="8" a="1"/>
  <c r="K2845" i="8" s="1"/>
  <c r="J2845" i="8"/>
  <c r="H2845" i="8" a="1"/>
  <c r="H2845" i="8"/>
  <c r="G2845" i="8"/>
  <c r="J2844" i="8"/>
  <c r="K2844" i="8" s="1" a="1"/>
  <c r="K2844" i="8" s="1"/>
  <c r="G2844" i="8"/>
  <c r="H2844" i="8" s="1" a="1"/>
  <c r="H2844" i="8" s="1"/>
  <c r="K2843" i="8" a="1"/>
  <c r="K2843" i="8" s="1"/>
  <c r="J2843" i="8"/>
  <c r="H2843" i="8" a="1"/>
  <c r="H2843" i="8"/>
  <c r="G2843" i="8"/>
  <c r="K2842" i="8"/>
  <c r="J2842" i="8"/>
  <c r="K2842" i="8" s="1" a="1"/>
  <c r="H2842" i="8" a="1"/>
  <c r="H2842" i="8"/>
  <c r="G2842" i="8"/>
  <c r="J2841" i="8"/>
  <c r="K2841" i="8" s="1" a="1"/>
  <c r="K2841" i="8" s="1"/>
  <c r="G2841" i="8"/>
  <c r="H2841" i="8" s="1" a="1"/>
  <c r="H2841" i="8" s="1"/>
  <c r="K2840" i="8"/>
  <c r="J2840" i="8"/>
  <c r="K2840" i="8" s="1" a="1"/>
  <c r="H2840" i="8" a="1"/>
  <c r="H2840" i="8" s="1"/>
  <c r="G2840" i="8"/>
  <c r="K2839" i="8" a="1"/>
  <c r="K2839" i="8" s="1"/>
  <c r="J2839" i="8"/>
  <c r="G2839" i="8"/>
  <c r="H2839" i="8" s="1" a="1"/>
  <c r="H2839" i="8" s="1"/>
  <c r="J2838" i="8"/>
  <c r="K2838" i="8" s="1" a="1"/>
  <c r="K2838" i="8" s="1"/>
  <c r="H2838" i="8" a="1"/>
  <c r="H2838" i="8" s="1"/>
  <c r="G2838" i="8"/>
  <c r="J2837" i="8"/>
  <c r="K2837" i="8" s="1" a="1"/>
  <c r="K2837" i="8" s="1"/>
  <c r="H2837" i="8" a="1"/>
  <c r="H2837" i="8" s="1"/>
  <c r="G2837" i="8"/>
  <c r="J2836" i="8"/>
  <c r="K2836" i="8" s="1" a="1"/>
  <c r="K2836" i="8" s="1"/>
  <c r="G2836" i="8"/>
  <c r="H2836" i="8" s="1" a="1"/>
  <c r="H2836" i="8" s="1"/>
  <c r="J2835" i="8"/>
  <c r="K2835" i="8" s="1" a="1"/>
  <c r="K2835" i="8" s="1"/>
  <c r="G2835" i="8"/>
  <c r="H2835" i="8" s="1" a="1"/>
  <c r="H2835" i="8" s="1"/>
  <c r="J2834" i="8"/>
  <c r="K2834" i="8" s="1" a="1"/>
  <c r="K2834" i="8" s="1"/>
  <c r="G2834" i="8"/>
  <c r="H2834" i="8" s="1" a="1"/>
  <c r="H2834" i="8" s="1"/>
  <c r="J2833" i="8"/>
  <c r="K2833" i="8" s="1" a="1"/>
  <c r="K2833" i="8" s="1"/>
  <c r="H2833" i="8" a="1"/>
  <c r="H2833" i="8"/>
  <c r="G2833" i="8"/>
  <c r="J2832" i="8"/>
  <c r="K2832" i="8" s="1" a="1"/>
  <c r="K2832" i="8" s="1"/>
  <c r="G2832" i="8"/>
  <c r="H2832" i="8" s="1" a="1"/>
  <c r="H2832" i="8" s="1"/>
  <c r="K2831" i="8" a="1"/>
  <c r="K2831" i="8" s="1"/>
  <c r="J2831" i="8"/>
  <c r="H2831" i="8" a="1"/>
  <c r="H2831" i="8" s="1"/>
  <c r="G2831" i="8"/>
  <c r="K2830" i="8"/>
  <c r="J2830" i="8"/>
  <c r="K2830" i="8" s="1" a="1"/>
  <c r="H2830" i="8" a="1"/>
  <c r="H2830" i="8"/>
  <c r="G2830" i="8"/>
  <c r="J2829" i="8"/>
  <c r="K2829" i="8" s="1" a="1"/>
  <c r="K2829" i="8" s="1"/>
  <c r="G2829" i="8"/>
  <c r="H2829" i="8" s="1" a="1"/>
  <c r="H2829" i="8" s="1"/>
  <c r="K2828" i="8"/>
  <c r="J2828" i="8"/>
  <c r="K2828" i="8" s="1" a="1"/>
  <c r="H2828" i="8" a="1"/>
  <c r="H2828" i="8" s="1"/>
  <c r="G2828" i="8"/>
  <c r="K2827" i="8" a="1"/>
  <c r="K2827" i="8" s="1"/>
  <c r="J2827" i="8"/>
  <c r="G2827" i="8"/>
  <c r="H2827" i="8" s="1" a="1"/>
  <c r="H2827" i="8" s="1"/>
  <c r="J2826" i="8"/>
  <c r="K2826" i="8" s="1" a="1"/>
  <c r="K2826" i="8" s="1"/>
  <c r="H2826" i="8" a="1"/>
  <c r="H2826" i="8" s="1"/>
  <c r="G2826" i="8"/>
  <c r="J2825" i="8"/>
  <c r="K2825" i="8" s="1" a="1"/>
  <c r="K2825" i="8" s="1"/>
  <c r="H2825" i="8" a="1"/>
  <c r="H2825" i="8" s="1"/>
  <c r="G2825" i="8"/>
  <c r="J2824" i="8"/>
  <c r="K2824" i="8" s="1" a="1"/>
  <c r="K2824" i="8" s="1"/>
  <c r="H2824" i="8"/>
  <c r="G2824" i="8"/>
  <c r="H2824" i="8" s="1" a="1"/>
  <c r="J2823" i="8"/>
  <c r="K2823" i="8" s="1" a="1"/>
  <c r="K2823" i="8" s="1"/>
  <c r="G2823" i="8"/>
  <c r="H2823" i="8" s="1" a="1"/>
  <c r="H2823" i="8" s="1"/>
  <c r="J2822" i="8"/>
  <c r="K2822" i="8" s="1" a="1"/>
  <c r="K2822" i="8" s="1"/>
  <c r="G2822" i="8"/>
  <c r="H2822" i="8" s="1" a="1"/>
  <c r="H2822" i="8" s="1"/>
  <c r="K2821" i="8" a="1"/>
  <c r="K2821" i="8" s="1"/>
  <c r="J2821" i="8"/>
  <c r="H2821" i="8" a="1"/>
  <c r="H2821" i="8"/>
  <c r="G2821" i="8"/>
  <c r="J2820" i="8"/>
  <c r="K2820" i="8" s="1" a="1"/>
  <c r="K2820" i="8" s="1"/>
  <c r="G2820" i="8"/>
  <c r="H2820" i="8" s="1" a="1"/>
  <c r="H2820" i="8" s="1"/>
  <c r="K2819" i="8" a="1"/>
  <c r="K2819" i="8" s="1"/>
  <c r="J2819" i="8"/>
  <c r="H2819" i="8" a="1"/>
  <c r="H2819" i="8"/>
  <c r="G2819" i="8"/>
  <c r="K2818" i="8"/>
  <c r="J2818" i="8"/>
  <c r="K2818" i="8" s="1" a="1"/>
  <c r="H2818" i="8" a="1"/>
  <c r="H2818" i="8"/>
  <c r="G2818" i="8"/>
  <c r="J2817" i="8"/>
  <c r="K2817" i="8" s="1" a="1"/>
  <c r="K2817" i="8" s="1"/>
  <c r="G2817" i="8"/>
  <c r="H2817" i="8" s="1" a="1"/>
  <c r="H2817" i="8" s="1"/>
  <c r="K2816" i="8"/>
  <c r="J2816" i="8"/>
  <c r="K2816" i="8" s="1" a="1"/>
  <c r="H2816" i="8" a="1"/>
  <c r="H2816" i="8" s="1"/>
  <c r="G2816" i="8"/>
  <c r="K2815" i="8" a="1"/>
  <c r="K2815" i="8" s="1"/>
  <c r="J2815" i="8"/>
  <c r="G2815" i="8"/>
  <c r="H2815" i="8" s="1" a="1"/>
  <c r="H2815" i="8" s="1"/>
  <c r="J2814" i="8"/>
  <c r="K2814" i="8" s="1" a="1"/>
  <c r="K2814" i="8" s="1"/>
  <c r="H2814" i="8" a="1"/>
  <c r="H2814" i="8" s="1"/>
  <c r="G2814" i="8"/>
  <c r="J2813" i="8"/>
  <c r="K2813" i="8" s="1" a="1"/>
  <c r="K2813" i="8" s="1"/>
  <c r="H2813" i="8" a="1"/>
  <c r="H2813" i="8" s="1"/>
  <c r="G2813" i="8"/>
  <c r="J2812" i="8"/>
  <c r="K2812" i="8" s="1" a="1"/>
  <c r="K2812" i="8" s="1"/>
  <c r="G2812" i="8"/>
  <c r="H2812" i="8" s="1" a="1"/>
  <c r="H2812" i="8" s="1"/>
  <c r="J2811" i="8"/>
  <c r="K2811" i="8" s="1" a="1"/>
  <c r="K2811" i="8" s="1"/>
  <c r="G2811" i="8"/>
  <c r="H2811" i="8" s="1" a="1"/>
  <c r="H2811" i="8" s="1"/>
  <c r="J2810" i="8"/>
  <c r="K2810" i="8" s="1" a="1"/>
  <c r="K2810" i="8" s="1"/>
  <c r="G2810" i="8"/>
  <c r="H2810" i="8" s="1" a="1"/>
  <c r="H2810" i="8" s="1"/>
  <c r="J2809" i="8"/>
  <c r="K2809" i="8" s="1" a="1"/>
  <c r="K2809" i="8" s="1"/>
  <c r="H2809" i="8" a="1"/>
  <c r="H2809" i="8"/>
  <c r="G2809" i="8"/>
  <c r="J2808" i="8"/>
  <c r="K2808" i="8" s="1" a="1"/>
  <c r="K2808" i="8" s="1"/>
  <c r="G2808" i="8"/>
  <c r="H2808" i="8" s="1" a="1"/>
  <c r="H2808" i="8" s="1"/>
  <c r="K2807" i="8" a="1"/>
  <c r="K2807" i="8" s="1"/>
  <c r="J2807" i="8"/>
  <c r="H2807" i="8" a="1"/>
  <c r="H2807" i="8" s="1"/>
  <c r="G2807" i="8"/>
  <c r="K2806" i="8"/>
  <c r="J2806" i="8"/>
  <c r="K2806" i="8" s="1" a="1"/>
  <c r="H2806" i="8" a="1"/>
  <c r="H2806" i="8"/>
  <c r="G2806" i="8"/>
  <c r="J2805" i="8"/>
  <c r="K2805" i="8" s="1" a="1"/>
  <c r="K2805" i="8" s="1"/>
  <c r="G2805" i="8"/>
  <c r="H2805" i="8" s="1" a="1"/>
  <c r="H2805" i="8" s="1"/>
  <c r="K2804" i="8"/>
  <c r="J2804" i="8"/>
  <c r="K2804" i="8" s="1" a="1"/>
  <c r="H2804" i="8" a="1"/>
  <c r="H2804" i="8" s="1"/>
  <c r="G2804" i="8"/>
  <c r="K2803" i="8" a="1"/>
  <c r="K2803" i="8" s="1"/>
  <c r="J2803" i="8"/>
  <c r="G2803" i="8"/>
  <c r="H2803" i="8" s="1" a="1"/>
  <c r="H2803" i="8" s="1"/>
  <c r="J2802" i="8"/>
  <c r="K2802" i="8" s="1" a="1"/>
  <c r="K2802" i="8" s="1"/>
  <c r="H2802" i="8" a="1"/>
  <c r="H2802" i="8" s="1"/>
  <c r="G2802" i="8"/>
  <c r="J2801" i="8"/>
  <c r="K2801" i="8" s="1" a="1"/>
  <c r="K2801" i="8" s="1"/>
  <c r="H2801" i="8" a="1"/>
  <c r="H2801" i="8" s="1"/>
  <c r="G2801" i="8"/>
  <c r="J2800" i="8"/>
  <c r="K2800" i="8" s="1" a="1"/>
  <c r="K2800" i="8" s="1"/>
  <c r="H2800" i="8"/>
  <c r="G2800" i="8"/>
  <c r="H2800" i="8" s="1" a="1"/>
  <c r="J2799" i="8"/>
  <c r="K2799" i="8" s="1" a="1"/>
  <c r="K2799" i="8" s="1"/>
  <c r="G2799" i="8"/>
  <c r="H2799" i="8" s="1" a="1"/>
  <c r="H2799" i="8" s="1"/>
  <c r="J2798" i="8"/>
  <c r="K2798" i="8" s="1" a="1"/>
  <c r="K2798" i="8" s="1"/>
  <c r="G2798" i="8"/>
  <c r="H2798" i="8" s="1" a="1"/>
  <c r="H2798" i="8" s="1"/>
  <c r="K2797" i="8" a="1"/>
  <c r="K2797" i="8" s="1"/>
  <c r="J2797" i="8"/>
  <c r="H2797" i="8" a="1"/>
  <c r="H2797" i="8"/>
  <c r="G2797" i="8"/>
  <c r="J2796" i="8"/>
  <c r="K2796" i="8" s="1" a="1"/>
  <c r="K2796" i="8" s="1"/>
  <c r="G2796" i="8"/>
  <c r="H2796" i="8" s="1" a="1"/>
  <c r="H2796" i="8" s="1"/>
  <c r="K2795" i="8" a="1"/>
  <c r="K2795" i="8" s="1"/>
  <c r="J2795" i="8"/>
  <c r="H2795" i="8" a="1"/>
  <c r="H2795" i="8"/>
  <c r="G2795" i="8"/>
  <c r="K2794" i="8"/>
  <c r="J2794" i="8"/>
  <c r="K2794" i="8" s="1" a="1"/>
  <c r="H2794" i="8" a="1"/>
  <c r="H2794" i="8"/>
  <c r="G2794" i="8"/>
  <c r="J2793" i="8"/>
  <c r="K2793" i="8" s="1" a="1"/>
  <c r="K2793" i="8" s="1"/>
  <c r="G2793" i="8"/>
  <c r="H2793" i="8" s="1" a="1"/>
  <c r="H2793" i="8" s="1"/>
  <c r="K2792" i="8"/>
  <c r="J2792" i="8"/>
  <c r="K2792" i="8" s="1" a="1"/>
  <c r="H2792" i="8" a="1"/>
  <c r="H2792" i="8" s="1"/>
  <c r="G2792" i="8"/>
  <c r="K2791" i="8" a="1"/>
  <c r="K2791" i="8" s="1"/>
  <c r="J2791" i="8"/>
  <c r="G2791" i="8"/>
  <c r="H2791" i="8" s="1" a="1"/>
  <c r="H2791" i="8" s="1"/>
  <c r="J2790" i="8"/>
  <c r="K2790" i="8" s="1" a="1"/>
  <c r="K2790" i="8" s="1"/>
  <c r="H2790" i="8" a="1"/>
  <c r="H2790" i="8" s="1"/>
  <c r="G2790" i="8"/>
  <c r="J2789" i="8"/>
  <c r="K2789" i="8" s="1" a="1"/>
  <c r="K2789" i="8" s="1"/>
  <c r="H2789" i="8" a="1"/>
  <c r="H2789" i="8" s="1"/>
  <c r="G2789" i="8"/>
  <c r="J2788" i="8"/>
  <c r="K2788" i="8" s="1" a="1"/>
  <c r="K2788" i="8" s="1"/>
  <c r="G2788" i="8"/>
  <c r="H2788" i="8" s="1" a="1"/>
  <c r="H2788" i="8" s="1"/>
  <c r="J2787" i="8"/>
  <c r="K2787" i="8" s="1" a="1"/>
  <c r="K2787" i="8" s="1"/>
  <c r="G2787" i="8"/>
  <c r="H2787" i="8" s="1" a="1"/>
  <c r="H2787" i="8" s="1"/>
  <c r="J2786" i="8"/>
  <c r="K2786" i="8" s="1" a="1"/>
  <c r="K2786" i="8" s="1"/>
  <c r="G2786" i="8"/>
  <c r="H2786" i="8" s="1" a="1"/>
  <c r="H2786" i="8" s="1"/>
  <c r="J2785" i="8"/>
  <c r="K2785" i="8" s="1" a="1"/>
  <c r="K2785" i="8" s="1"/>
  <c r="H2785" i="8" a="1"/>
  <c r="H2785" i="8"/>
  <c r="G2785" i="8"/>
  <c r="J2784" i="8"/>
  <c r="K2784" i="8" s="1" a="1"/>
  <c r="K2784" i="8" s="1"/>
  <c r="G2784" i="8"/>
  <c r="H2784" i="8" s="1" a="1"/>
  <c r="H2784" i="8" s="1"/>
  <c r="K2783" i="8" a="1"/>
  <c r="K2783" i="8" s="1"/>
  <c r="J2783" i="8"/>
  <c r="H2783" i="8" a="1"/>
  <c r="H2783" i="8" s="1"/>
  <c r="G2783" i="8"/>
  <c r="K2782" i="8"/>
  <c r="J2782" i="8"/>
  <c r="K2782" i="8" s="1" a="1"/>
  <c r="H2782" i="8" a="1"/>
  <c r="H2782" i="8"/>
  <c r="G2782" i="8"/>
  <c r="J2781" i="8"/>
  <c r="K2781" i="8" s="1" a="1"/>
  <c r="K2781" i="8" s="1"/>
  <c r="G2781" i="8"/>
  <c r="H2781" i="8" s="1" a="1"/>
  <c r="H2781" i="8" s="1"/>
  <c r="K2780" i="8"/>
  <c r="J2780" i="8"/>
  <c r="K2780" i="8" s="1" a="1"/>
  <c r="H2780" i="8" a="1"/>
  <c r="H2780" i="8" s="1"/>
  <c r="G2780" i="8"/>
  <c r="K2779" i="8" a="1"/>
  <c r="K2779" i="8" s="1"/>
  <c r="J2779" i="8"/>
  <c r="G2779" i="8"/>
  <c r="H2779" i="8" s="1" a="1"/>
  <c r="H2779" i="8" s="1"/>
  <c r="J2778" i="8"/>
  <c r="K2778" i="8" s="1" a="1"/>
  <c r="K2778" i="8" s="1"/>
  <c r="H2778" i="8" a="1"/>
  <c r="H2778" i="8" s="1"/>
  <c r="G2778" i="8"/>
  <c r="J2777" i="8"/>
  <c r="K2777" i="8" s="1" a="1"/>
  <c r="K2777" i="8" s="1"/>
  <c r="H2777" i="8" a="1"/>
  <c r="H2777" i="8" s="1"/>
  <c r="G2777" i="8"/>
  <c r="J2776" i="8"/>
  <c r="K2776" i="8" s="1" a="1"/>
  <c r="K2776" i="8" s="1"/>
  <c r="G2776" i="8"/>
  <c r="H2776" i="8" s="1" a="1"/>
  <c r="H2776" i="8" s="1"/>
  <c r="J2775" i="8"/>
  <c r="K2775" i="8" s="1" a="1"/>
  <c r="K2775" i="8" s="1"/>
  <c r="G2775" i="8"/>
  <c r="H2775" i="8" s="1" a="1"/>
  <c r="H2775" i="8" s="1"/>
  <c r="J2774" i="8"/>
  <c r="K2774" i="8" s="1" a="1"/>
  <c r="K2774" i="8" s="1"/>
  <c r="H2774" i="8"/>
  <c r="G2774" i="8"/>
  <c r="H2774" i="8" s="1" a="1"/>
  <c r="K2773" i="8" a="1"/>
  <c r="K2773" i="8" s="1"/>
  <c r="J2773" i="8"/>
  <c r="H2773" i="8" a="1"/>
  <c r="H2773" i="8"/>
  <c r="G2773" i="8"/>
  <c r="J2772" i="8"/>
  <c r="K2772" i="8" s="1" a="1"/>
  <c r="K2772" i="8" s="1"/>
  <c r="G2772" i="8"/>
  <c r="H2772" i="8" s="1" a="1"/>
  <c r="H2772" i="8" s="1"/>
  <c r="K2771" i="8" a="1"/>
  <c r="K2771" i="8" s="1"/>
  <c r="J2771" i="8"/>
  <c r="H2771" i="8" a="1"/>
  <c r="H2771" i="8"/>
  <c r="G2771" i="8"/>
  <c r="K2770" i="8"/>
  <c r="J2770" i="8"/>
  <c r="K2770" i="8" s="1" a="1"/>
  <c r="H2770" i="8" a="1"/>
  <c r="H2770" i="8"/>
  <c r="G2770" i="8"/>
  <c r="J2769" i="8"/>
  <c r="K2769" i="8" s="1" a="1"/>
  <c r="K2769" i="8" s="1"/>
  <c r="H2769" i="8" a="1"/>
  <c r="H2769" i="8" s="1"/>
  <c r="G2769" i="8"/>
  <c r="K2768" i="8"/>
  <c r="J2768" i="8"/>
  <c r="K2768" i="8" s="1" a="1"/>
  <c r="H2768" i="8" a="1"/>
  <c r="H2768" i="8" s="1"/>
  <c r="G2768" i="8"/>
  <c r="K2767" i="8" a="1"/>
  <c r="K2767" i="8" s="1"/>
  <c r="J2767" i="8"/>
  <c r="G2767" i="8"/>
  <c r="H2767" i="8" s="1" a="1"/>
  <c r="H2767" i="8" s="1"/>
  <c r="J2766" i="8"/>
  <c r="K2766" i="8" s="1" a="1"/>
  <c r="K2766" i="8" s="1"/>
  <c r="H2766" i="8" a="1"/>
  <c r="H2766" i="8" s="1"/>
  <c r="G2766" i="8"/>
  <c r="J2765" i="8"/>
  <c r="K2765" i="8" s="1" a="1"/>
  <c r="K2765" i="8" s="1"/>
  <c r="H2765" i="8" a="1"/>
  <c r="H2765" i="8" s="1"/>
  <c r="G2765" i="8"/>
  <c r="J2764" i="8"/>
  <c r="K2764" i="8" s="1" a="1"/>
  <c r="K2764" i="8" s="1"/>
  <c r="H2764" i="8"/>
  <c r="G2764" i="8"/>
  <c r="H2764" i="8" s="1" a="1"/>
  <c r="J2763" i="8"/>
  <c r="K2763" i="8" s="1" a="1"/>
  <c r="K2763" i="8" s="1"/>
  <c r="G2763" i="8"/>
  <c r="H2763" i="8" s="1" a="1"/>
  <c r="H2763" i="8" s="1"/>
  <c r="J2762" i="8"/>
  <c r="K2762" i="8" s="1" a="1"/>
  <c r="K2762" i="8" s="1"/>
  <c r="H2762" i="8"/>
  <c r="G2762" i="8"/>
  <c r="H2762" i="8" s="1" a="1"/>
  <c r="J2761" i="8"/>
  <c r="K2761" i="8" s="1" a="1"/>
  <c r="K2761" i="8" s="1"/>
  <c r="H2761" i="8" a="1"/>
  <c r="H2761" i="8"/>
  <c r="G2761" i="8"/>
  <c r="J2760" i="8"/>
  <c r="K2760" i="8" s="1" a="1"/>
  <c r="K2760" i="8" s="1"/>
  <c r="G2760" i="8"/>
  <c r="H2760" i="8" s="1" a="1"/>
  <c r="H2760" i="8" s="1"/>
  <c r="K2759" i="8" a="1"/>
  <c r="K2759" i="8" s="1"/>
  <c r="J2759" i="8"/>
  <c r="H2759" i="8" a="1"/>
  <c r="H2759" i="8"/>
  <c r="G2759" i="8"/>
  <c r="K2758" i="8"/>
  <c r="J2758" i="8"/>
  <c r="K2758" i="8" s="1" a="1"/>
  <c r="H2758" i="8" a="1"/>
  <c r="H2758" i="8"/>
  <c r="G2758" i="8"/>
  <c r="J2757" i="8"/>
  <c r="K2757" i="8" s="1" a="1"/>
  <c r="K2757" i="8" s="1"/>
  <c r="G2757" i="8"/>
  <c r="H2757" i="8" s="1" a="1"/>
  <c r="H2757" i="8" s="1"/>
  <c r="K2756" i="8"/>
  <c r="J2756" i="8"/>
  <c r="K2756" i="8" s="1" a="1"/>
  <c r="H2756" i="8" a="1"/>
  <c r="H2756" i="8" s="1"/>
  <c r="G2756" i="8"/>
  <c r="K2755" i="8" a="1"/>
  <c r="K2755" i="8" s="1"/>
  <c r="J2755" i="8"/>
  <c r="G2755" i="8"/>
  <c r="H2755" i="8" s="1" a="1"/>
  <c r="H2755" i="8" s="1"/>
  <c r="J2754" i="8"/>
  <c r="K2754" i="8" s="1" a="1"/>
  <c r="K2754" i="8" s="1"/>
  <c r="H2754" i="8" a="1"/>
  <c r="H2754" i="8" s="1"/>
  <c r="G2754" i="8"/>
  <c r="J2753" i="8"/>
  <c r="K2753" i="8" s="1" a="1"/>
  <c r="K2753" i="8" s="1"/>
  <c r="H2753" i="8" a="1"/>
  <c r="H2753" i="8" s="1"/>
  <c r="G2753" i="8"/>
  <c r="J2752" i="8"/>
  <c r="K2752" i="8" s="1" a="1"/>
  <c r="K2752" i="8" s="1"/>
  <c r="H2752" i="8"/>
  <c r="G2752" i="8"/>
  <c r="H2752" i="8" s="1" a="1"/>
  <c r="J2751" i="8"/>
  <c r="K2751" i="8" s="1" a="1"/>
  <c r="K2751" i="8" s="1"/>
  <c r="G2751" i="8"/>
  <c r="H2751" i="8" s="1" a="1"/>
  <c r="H2751" i="8" s="1"/>
  <c r="J2750" i="8"/>
  <c r="K2750" i="8" s="1" a="1"/>
  <c r="K2750" i="8" s="1"/>
  <c r="H2750" i="8" a="1"/>
  <c r="H2750" i="8" s="1"/>
  <c r="G2750" i="8"/>
  <c r="K2749" i="8" a="1"/>
  <c r="K2749" i="8" s="1"/>
  <c r="J2749" i="8"/>
  <c r="H2749" i="8" a="1"/>
  <c r="H2749" i="8" s="1"/>
  <c r="G2749" i="8"/>
  <c r="K2748" i="8" a="1"/>
  <c r="K2748" i="8" s="1"/>
  <c r="J2748" i="8"/>
  <c r="H2748" i="8" a="1"/>
  <c r="H2748" i="8"/>
  <c r="G2748" i="8"/>
  <c r="J2747" i="8"/>
  <c r="K2747" i="8" s="1" a="1"/>
  <c r="K2747" i="8" s="1"/>
  <c r="H2747" i="8" a="1"/>
  <c r="H2747" i="8"/>
  <c r="G2747" i="8"/>
  <c r="K2746" i="8" a="1"/>
  <c r="K2746" i="8"/>
  <c r="J2746" i="8"/>
  <c r="G2746" i="8"/>
  <c r="H2746" i="8" s="1" a="1"/>
  <c r="H2746" i="8" s="1"/>
  <c r="J2745" i="8"/>
  <c r="K2745" i="8" s="1" a="1"/>
  <c r="K2745" i="8" s="1"/>
  <c r="H2745" i="8" a="1"/>
  <c r="H2745" i="8" s="1"/>
  <c r="G2745" i="8"/>
  <c r="J2744" i="8"/>
  <c r="K2744" i="8" s="1" a="1"/>
  <c r="K2744" i="8" s="1"/>
  <c r="G2744" i="8"/>
  <c r="H2744" i="8" s="1" a="1"/>
  <c r="H2744" i="8" s="1"/>
  <c r="K2743" i="8" a="1"/>
  <c r="K2743" i="8" s="1"/>
  <c r="J2743" i="8"/>
  <c r="H2743" i="8" a="1"/>
  <c r="H2743" i="8"/>
  <c r="G2743" i="8"/>
  <c r="K2742" i="8" a="1"/>
  <c r="K2742" i="8" s="1"/>
  <c r="J2742" i="8"/>
  <c r="H2742" i="8" a="1"/>
  <c r="H2742" i="8" s="1"/>
  <c r="G2742" i="8"/>
  <c r="J2741" i="8"/>
  <c r="K2741" i="8" s="1" a="1"/>
  <c r="K2741" i="8" s="1"/>
  <c r="G2741" i="8"/>
  <c r="H2741" i="8" s="1" a="1"/>
  <c r="H2741" i="8" s="1"/>
  <c r="K2740" i="8" a="1"/>
  <c r="K2740" i="8"/>
  <c r="J2740" i="8"/>
  <c r="H2740" i="8" a="1"/>
  <c r="H2740" i="8"/>
  <c r="G2740" i="8"/>
  <c r="J2739" i="8"/>
  <c r="K2739" i="8" s="1" a="1"/>
  <c r="K2739" i="8" s="1"/>
  <c r="H2739" i="8" a="1"/>
  <c r="H2739" i="8" s="1"/>
  <c r="G2739" i="8"/>
  <c r="K2738" i="8" a="1"/>
  <c r="K2738" i="8" s="1"/>
  <c r="J2738" i="8"/>
  <c r="G2738" i="8"/>
  <c r="H2738" i="8" s="1" a="1"/>
  <c r="H2738" i="8" s="1"/>
  <c r="J2737" i="8"/>
  <c r="K2737" i="8" s="1" a="1"/>
  <c r="K2737" i="8" s="1"/>
  <c r="H2737" i="8" a="1"/>
  <c r="H2737" i="8"/>
  <c r="G2737" i="8"/>
  <c r="K2736" i="8" a="1"/>
  <c r="K2736" i="8"/>
  <c r="J2736" i="8"/>
  <c r="H2736" i="8" a="1"/>
  <c r="H2736" i="8" s="1"/>
  <c r="G2736" i="8"/>
  <c r="K2735" i="8" a="1"/>
  <c r="K2735" i="8" s="1"/>
  <c r="J2735" i="8"/>
  <c r="G2735" i="8"/>
  <c r="H2735" i="8" s="1" a="1"/>
  <c r="H2735" i="8" s="1"/>
  <c r="J2734" i="8"/>
  <c r="K2734" i="8" s="1" a="1"/>
  <c r="K2734" i="8" s="1"/>
  <c r="H2734" i="8" a="1"/>
  <c r="H2734" i="8"/>
  <c r="G2734" i="8"/>
  <c r="J2733" i="8"/>
  <c r="K2733" i="8" s="1" a="1"/>
  <c r="K2733" i="8" s="1"/>
  <c r="G2733" i="8"/>
  <c r="H2733" i="8" s="1" a="1"/>
  <c r="H2733" i="8" s="1"/>
  <c r="K2732" i="8" a="1"/>
  <c r="K2732" i="8" s="1"/>
  <c r="J2732" i="8"/>
  <c r="H2732" i="8" a="1"/>
  <c r="H2732" i="8" s="1"/>
  <c r="G2732" i="8"/>
  <c r="J2731" i="8"/>
  <c r="K2731" i="8" s="1" a="1"/>
  <c r="K2731" i="8" s="1"/>
  <c r="H2731" i="8" a="1"/>
  <c r="H2731" i="8" s="1"/>
  <c r="G2731" i="8"/>
  <c r="K2730" i="8" a="1"/>
  <c r="K2730" i="8"/>
  <c r="J2730" i="8"/>
  <c r="H2730" i="8" a="1"/>
  <c r="H2730" i="8"/>
  <c r="G2730" i="8"/>
  <c r="K2729" i="8" a="1"/>
  <c r="K2729" i="8" s="1"/>
  <c r="J2729" i="8"/>
  <c r="H2729" i="8" a="1"/>
  <c r="H2729" i="8"/>
  <c r="G2729" i="8"/>
  <c r="J2728" i="8"/>
  <c r="K2728" i="8" s="1" a="1"/>
  <c r="K2728" i="8" s="1"/>
  <c r="G2728" i="8"/>
  <c r="H2728" i="8" s="1" a="1"/>
  <c r="H2728" i="8" s="1"/>
  <c r="J2727" i="8"/>
  <c r="K2727" i="8" s="1" a="1"/>
  <c r="K2727" i="8" s="1"/>
  <c r="G2727" i="8"/>
  <c r="H2727" i="8" s="1" a="1"/>
  <c r="H2727" i="8" s="1"/>
  <c r="J2726" i="8"/>
  <c r="K2726" i="8" s="1" a="1"/>
  <c r="K2726" i="8" s="1"/>
  <c r="H2726" i="8" a="1"/>
  <c r="H2726" i="8" s="1"/>
  <c r="G2726" i="8"/>
  <c r="K2725" i="8" a="1"/>
  <c r="K2725" i="8" s="1"/>
  <c r="J2725" i="8"/>
  <c r="H2725" i="8" a="1"/>
  <c r="H2725" i="8" s="1"/>
  <c r="G2725" i="8"/>
  <c r="K2724" i="8" a="1"/>
  <c r="K2724" i="8" s="1"/>
  <c r="J2724" i="8"/>
  <c r="H2724" i="8" a="1"/>
  <c r="H2724" i="8"/>
  <c r="G2724" i="8"/>
  <c r="K2723" i="8" a="1"/>
  <c r="K2723" i="8" s="1"/>
  <c r="J2723" i="8"/>
  <c r="H2723" i="8" a="1"/>
  <c r="H2723" i="8"/>
  <c r="G2723" i="8"/>
  <c r="K2722" i="8" a="1"/>
  <c r="K2722" i="8"/>
  <c r="J2722" i="8"/>
  <c r="G2722" i="8"/>
  <c r="H2722" i="8" s="1" a="1"/>
  <c r="H2722" i="8" s="1"/>
  <c r="J2721" i="8"/>
  <c r="K2721" i="8" s="1" a="1"/>
  <c r="K2721" i="8" s="1"/>
  <c r="H2721" i="8" a="1"/>
  <c r="H2721" i="8" s="1"/>
  <c r="G2721" i="8"/>
  <c r="J2720" i="8"/>
  <c r="K2720" i="8" s="1" a="1"/>
  <c r="K2720" i="8" s="1"/>
  <c r="G2720" i="8"/>
  <c r="H2720" i="8" s="1" a="1"/>
  <c r="H2720" i="8" s="1"/>
  <c r="K2719" i="8" a="1"/>
  <c r="K2719" i="8" s="1"/>
  <c r="J2719" i="8"/>
  <c r="H2719" i="8" a="1"/>
  <c r="H2719" i="8"/>
  <c r="G2719" i="8"/>
  <c r="K2718" i="8" a="1"/>
  <c r="K2718" i="8" s="1"/>
  <c r="J2718" i="8"/>
  <c r="H2718" i="8" a="1"/>
  <c r="H2718" i="8" s="1"/>
  <c r="G2718" i="8"/>
  <c r="J2717" i="8"/>
  <c r="K2717" i="8" s="1" a="1"/>
  <c r="K2717" i="8" s="1"/>
  <c r="H2717" i="8"/>
  <c r="G2717" i="8"/>
  <c r="H2717" i="8" s="1" a="1"/>
  <c r="K2716" i="8" a="1"/>
  <c r="K2716" i="8"/>
  <c r="J2716" i="8"/>
  <c r="H2716" i="8" a="1"/>
  <c r="H2716" i="8"/>
  <c r="G2716" i="8"/>
  <c r="J2715" i="8"/>
  <c r="K2715" i="8" s="1" a="1"/>
  <c r="K2715" i="8" s="1"/>
  <c r="H2715" i="8" a="1"/>
  <c r="H2715" i="8" s="1"/>
  <c r="G2715" i="8"/>
  <c r="K2714" i="8" a="1"/>
  <c r="K2714" i="8" s="1"/>
  <c r="J2714" i="8"/>
  <c r="G2714" i="8"/>
  <c r="H2714" i="8" s="1" a="1"/>
  <c r="H2714" i="8" s="1"/>
  <c r="J2713" i="8"/>
  <c r="K2713" i="8" s="1" a="1"/>
  <c r="K2713" i="8" s="1"/>
  <c r="H2713" i="8" a="1"/>
  <c r="H2713" i="8"/>
  <c r="G2713" i="8"/>
  <c r="K2712" i="8" a="1"/>
  <c r="K2712" i="8"/>
  <c r="J2712" i="8"/>
  <c r="H2712" i="8" a="1"/>
  <c r="H2712" i="8" s="1"/>
  <c r="G2712" i="8"/>
  <c r="K2711" i="8" a="1"/>
  <c r="K2711" i="8" s="1"/>
  <c r="J2711" i="8"/>
  <c r="G2711" i="8"/>
  <c r="H2711" i="8" s="1" a="1"/>
  <c r="H2711" i="8" s="1"/>
  <c r="J2710" i="8"/>
  <c r="K2710" i="8" s="1" a="1"/>
  <c r="K2710" i="8" s="1"/>
  <c r="H2710" i="8" a="1"/>
  <c r="H2710" i="8"/>
  <c r="G2710" i="8"/>
  <c r="J2709" i="8"/>
  <c r="K2709" i="8" s="1" a="1"/>
  <c r="K2709" i="8" s="1"/>
  <c r="G2709" i="8"/>
  <c r="H2709" i="8" s="1" a="1"/>
  <c r="H2709" i="8" s="1"/>
  <c r="K2708" i="8" a="1"/>
  <c r="K2708" i="8" s="1"/>
  <c r="J2708" i="8"/>
  <c r="H2708" i="8" a="1"/>
  <c r="H2708" i="8" s="1"/>
  <c r="G2708" i="8"/>
  <c r="J2707" i="8"/>
  <c r="K2707" i="8" s="1" a="1"/>
  <c r="K2707" i="8" s="1"/>
  <c r="H2707" i="8" a="1"/>
  <c r="H2707" i="8" s="1"/>
  <c r="G2707" i="8"/>
  <c r="K2706" i="8" a="1"/>
  <c r="K2706" i="8"/>
  <c r="J2706" i="8"/>
  <c r="H2706" i="8" a="1"/>
  <c r="H2706" i="8" s="1"/>
  <c r="G2706" i="8"/>
  <c r="K2705" i="8" a="1"/>
  <c r="K2705" i="8" s="1"/>
  <c r="J2705" i="8"/>
  <c r="H2705" i="8" a="1"/>
  <c r="H2705" i="8"/>
  <c r="G2705" i="8"/>
  <c r="J2704" i="8"/>
  <c r="K2704" i="8" s="1" a="1"/>
  <c r="K2704" i="8" s="1"/>
  <c r="G2704" i="8"/>
  <c r="H2704" i="8" s="1" a="1"/>
  <c r="H2704" i="8" s="1"/>
  <c r="J2703" i="8"/>
  <c r="K2703" i="8" s="1" a="1"/>
  <c r="K2703" i="8" s="1"/>
  <c r="G2703" i="8"/>
  <c r="H2703" i="8" s="1" a="1"/>
  <c r="H2703" i="8" s="1"/>
  <c r="J2702" i="8"/>
  <c r="K2702" i="8" s="1" a="1"/>
  <c r="K2702" i="8" s="1"/>
  <c r="H2702" i="8" a="1"/>
  <c r="H2702" i="8" s="1"/>
  <c r="G2702" i="8"/>
  <c r="K2701" i="8" a="1"/>
  <c r="K2701" i="8" s="1"/>
  <c r="J2701" i="8"/>
  <c r="H2701" i="8" a="1"/>
  <c r="H2701" i="8" s="1"/>
  <c r="G2701" i="8"/>
  <c r="K2700" i="8" a="1"/>
  <c r="K2700" i="8" s="1"/>
  <c r="J2700" i="8"/>
  <c r="H2700" i="8" a="1"/>
  <c r="H2700" i="8"/>
  <c r="G2700" i="8"/>
  <c r="J2699" i="8"/>
  <c r="K2699" i="8" s="1" a="1"/>
  <c r="K2699" i="8" s="1"/>
  <c r="H2699" i="8" a="1"/>
  <c r="H2699" i="8"/>
  <c r="G2699" i="8"/>
  <c r="K2698" i="8" a="1"/>
  <c r="K2698" i="8"/>
  <c r="J2698" i="8"/>
  <c r="G2698" i="8"/>
  <c r="H2698" i="8" s="1" a="1"/>
  <c r="H2698" i="8" s="1"/>
  <c r="J2697" i="8"/>
  <c r="K2697" i="8" s="1" a="1"/>
  <c r="K2697" i="8" s="1"/>
  <c r="H2697" i="8" a="1"/>
  <c r="H2697" i="8" s="1"/>
  <c r="G2697" i="8"/>
  <c r="J2696" i="8"/>
  <c r="K2696" i="8" s="1" a="1"/>
  <c r="K2696" i="8" s="1"/>
  <c r="G2696" i="8"/>
  <c r="H2696" i="8" s="1" a="1"/>
  <c r="H2696" i="8" s="1"/>
  <c r="K2695" i="8" a="1"/>
  <c r="K2695" i="8" s="1"/>
  <c r="J2695" i="8"/>
  <c r="H2695" i="8" a="1"/>
  <c r="H2695" i="8" s="1"/>
  <c r="G2695" i="8"/>
  <c r="K2694" i="8" a="1"/>
  <c r="K2694" i="8" s="1"/>
  <c r="J2694" i="8"/>
  <c r="H2694" i="8" a="1"/>
  <c r="H2694" i="8" s="1"/>
  <c r="G2694" i="8"/>
  <c r="J2693" i="8"/>
  <c r="K2693" i="8" s="1" a="1"/>
  <c r="K2693" i="8" s="1"/>
  <c r="G2693" i="8"/>
  <c r="H2693" i="8" s="1" a="1"/>
  <c r="H2693" i="8" s="1"/>
  <c r="K2692" i="8" a="1"/>
  <c r="K2692" i="8"/>
  <c r="J2692" i="8"/>
  <c r="H2692" i="8" a="1"/>
  <c r="H2692" i="8"/>
  <c r="G2692" i="8"/>
  <c r="J2691" i="8"/>
  <c r="K2691" i="8" s="1" a="1"/>
  <c r="K2691" i="8" s="1"/>
  <c r="H2691" i="8" a="1"/>
  <c r="H2691" i="8" s="1"/>
  <c r="G2691" i="8"/>
  <c r="K2690" i="8" a="1"/>
  <c r="K2690" i="8" s="1"/>
  <c r="J2690" i="8"/>
  <c r="G2690" i="8"/>
  <c r="H2690" i="8" s="1" a="1"/>
  <c r="H2690" i="8" s="1"/>
  <c r="J2689" i="8"/>
  <c r="K2689" i="8" s="1" a="1"/>
  <c r="K2689" i="8" s="1"/>
  <c r="H2689" i="8" a="1"/>
  <c r="H2689" i="8"/>
  <c r="G2689" i="8"/>
  <c r="K2688" i="8" a="1"/>
  <c r="K2688" i="8"/>
  <c r="J2688" i="8"/>
  <c r="H2688" i="8" a="1"/>
  <c r="H2688" i="8" s="1"/>
  <c r="G2688" i="8"/>
  <c r="K2687" i="8" a="1"/>
  <c r="K2687" i="8" s="1"/>
  <c r="J2687" i="8"/>
  <c r="G2687" i="8"/>
  <c r="H2687" i="8" s="1" a="1"/>
  <c r="H2687" i="8" s="1"/>
  <c r="J2686" i="8"/>
  <c r="K2686" i="8" s="1" a="1"/>
  <c r="K2686" i="8" s="1"/>
  <c r="H2686" i="8" a="1"/>
  <c r="H2686" i="8"/>
  <c r="G2686" i="8"/>
  <c r="J2685" i="8"/>
  <c r="K2685" i="8" s="1" a="1"/>
  <c r="K2685" i="8" s="1"/>
  <c r="G2685" i="8"/>
  <c r="H2685" i="8" s="1" a="1"/>
  <c r="H2685" i="8" s="1"/>
  <c r="K2684" i="8" a="1"/>
  <c r="K2684" i="8" s="1"/>
  <c r="J2684" i="8"/>
  <c r="H2684" i="8" a="1"/>
  <c r="H2684" i="8" s="1"/>
  <c r="G2684" i="8"/>
  <c r="J2683" i="8"/>
  <c r="K2683" i="8" s="1" a="1"/>
  <c r="K2683" i="8" s="1"/>
  <c r="H2683" i="8" a="1"/>
  <c r="H2683" i="8" s="1"/>
  <c r="G2683" i="8"/>
  <c r="K2682" i="8" a="1"/>
  <c r="K2682" i="8"/>
  <c r="J2682" i="8"/>
  <c r="H2682" i="8" a="1"/>
  <c r="H2682" i="8" s="1"/>
  <c r="G2682" i="8"/>
  <c r="K2681" i="8" a="1"/>
  <c r="K2681" i="8" s="1"/>
  <c r="J2681" i="8"/>
  <c r="H2681" i="8" a="1"/>
  <c r="H2681" i="8"/>
  <c r="G2681" i="8"/>
  <c r="J2680" i="8"/>
  <c r="K2680" i="8" s="1" a="1"/>
  <c r="K2680" i="8" s="1"/>
  <c r="H2680" i="8"/>
  <c r="G2680" i="8"/>
  <c r="H2680" i="8" s="1" a="1"/>
  <c r="J2679" i="8"/>
  <c r="K2679" i="8" s="1" a="1"/>
  <c r="K2679" i="8" s="1"/>
  <c r="G2679" i="8"/>
  <c r="H2679" i="8" s="1" a="1"/>
  <c r="H2679" i="8" s="1"/>
  <c r="J2678" i="8"/>
  <c r="K2678" i="8" s="1" a="1"/>
  <c r="K2678" i="8" s="1"/>
  <c r="H2678" i="8" a="1"/>
  <c r="H2678" i="8" s="1"/>
  <c r="G2678" i="8"/>
  <c r="K2677" i="8" a="1"/>
  <c r="K2677" i="8" s="1"/>
  <c r="J2677" i="8"/>
  <c r="H2677" i="8" a="1"/>
  <c r="H2677" i="8" s="1"/>
  <c r="G2677" i="8"/>
  <c r="K2676" i="8" a="1"/>
  <c r="K2676" i="8" s="1"/>
  <c r="J2676" i="8"/>
  <c r="H2676" i="8" a="1"/>
  <c r="H2676" i="8"/>
  <c r="G2676" i="8"/>
  <c r="J2675" i="8"/>
  <c r="K2675" i="8" s="1" a="1"/>
  <c r="K2675" i="8" s="1"/>
  <c r="H2675" i="8" a="1"/>
  <c r="H2675" i="8"/>
  <c r="G2675" i="8"/>
  <c r="K2674" i="8" a="1"/>
  <c r="K2674" i="8"/>
  <c r="J2674" i="8"/>
  <c r="G2674" i="8"/>
  <c r="H2674" i="8" s="1" a="1"/>
  <c r="H2674" i="8" s="1"/>
  <c r="J2673" i="8"/>
  <c r="K2673" i="8" s="1" a="1"/>
  <c r="K2673" i="8" s="1"/>
  <c r="H2673" i="8" a="1"/>
  <c r="H2673" i="8" s="1"/>
  <c r="G2673" i="8"/>
  <c r="J2672" i="8"/>
  <c r="K2672" i="8" s="1" a="1"/>
  <c r="K2672" i="8" s="1"/>
  <c r="G2672" i="8"/>
  <c r="H2672" i="8" s="1" a="1"/>
  <c r="H2672" i="8" s="1"/>
  <c r="K2671" i="8" a="1"/>
  <c r="K2671" i="8" s="1"/>
  <c r="J2671" i="8"/>
  <c r="H2671" i="8" a="1"/>
  <c r="H2671" i="8"/>
  <c r="G2671" i="8"/>
  <c r="K2670" i="8" a="1"/>
  <c r="K2670" i="8" s="1"/>
  <c r="J2670" i="8"/>
  <c r="H2670" i="8" a="1"/>
  <c r="H2670" i="8" s="1"/>
  <c r="G2670" i="8"/>
  <c r="J2669" i="8"/>
  <c r="K2669" i="8" s="1" a="1"/>
  <c r="K2669" i="8" s="1"/>
  <c r="G2669" i="8"/>
  <c r="H2669" i="8" s="1" a="1"/>
  <c r="H2669" i="8" s="1"/>
  <c r="K2668" i="8" a="1"/>
  <c r="K2668" i="8"/>
  <c r="J2668" i="8"/>
  <c r="H2668" i="8" a="1"/>
  <c r="H2668" i="8" s="1"/>
  <c r="G2668" i="8"/>
  <c r="J2667" i="8"/>
  <c r="K2667" i="8" s="1" a="1"/>
  <c r="K2667" i="8" s="1"/>
  <c r="H2667" i="8" a="1"/>
  <c r="H2667" i="8" s="1"/>
  <c r="G2667" i="8"/>
  <c r="K2666" i="8" a="1"/>
  <c r="K2666" i="8" s="1"/>
  <c r="J2666" i="8"/>
  <c r="H2666" i="8"/>
  <c r="G2666" i="8"/>
  <c r="H2666" i="8" s="1" a="1"/>
  <c r="J2665" i="8"/>
  <c r="K2665" i="8" s="1" a="1"/>
  <c r="K2665" i="8" s="1"/>
  <c r="H2665" i="8" a="1"/>
  <c r="H2665" i="8"/>
  <c r="G2665" i="8"/>
  <c r="K2664" i="8" a="1"/>
  <c r="K2664" i="8"/>
  <c r="J2664" i="8"/>
  <c r="G2664" i="8"/>
  <c r="H2664" i="8" s="1" a="1"/>
  <c r="H2664" i="8" s="1"/>
  <c r="K2663" i="8" a="1"/>
  <c r="K2663" i="8" s="1"/>
  <c r="J2663" i="8"/>
  <c r="G2663" i="8"/>
  <c r="H2663" i="8" s="1" a="1"/>
  <c r="H2663" i="8" s="1"/>
  <c r="K2662" i="8"/>
  <c r="J2662" i="8"/>
  <c r="K2662" i="8" s="1" a="1"/>
  <c r="H2662" i="8" a="1"/>
  <c r="H2662" i="8"/>
  <c r="G2662" i="8"/>
  <c r="K2661" i="8" a="1"/>
  <c r="K2661" i="8" s="1"/>
  <c r="J2661" i="8"/>
  <c r="G2661" i="8"/>
  <c r="H2661" i="8" s="1" a="1"/>
  <c r="H2661" i="8" s="1"/>
  <c r="K2660" i="8" a="1"/>
  <c r="K2660" i="8" s="1"/>
  <c r="J2660" i="8"/>
  <c r="H2660" i="8" a="1"/>
  <c r="H2660" i="8" s="1"/>
  <c r="G2660" i="8"/>
  <c r="J2659" i="8"/>
  <c r="K2659" i="8" s="1" a="1"/>
  <c r="K2659" i="8" s="1"/>
  <c r="H2659" i="8" a="1"/>
  <c r="H2659" i="8" s="1"/>
  <c r="G2659" i="8"/>
  <c r="K2658" i="8" a="1"/>
  <c r="K2658" i="8"/>
  <c r="J2658" i="8"/>
  <c r="H2658" i="8" a="1"/>
  <c r="H2658" i="8" s="1"/>
  <c r="G2658" i="8"/>
  <c r="K2657" i="8" a="1"/>
  <c r="K2657" i="8" s="1"/>
  <c r="J2657" i="8"/>
  <c r="H2657" i="8" a="1"/>
  <c r="H2657" i="8"/>
  <c r="G2657" i="8"/>
  <c r="J2656" i="8"/>
  <c r="K2656" i="8" s="1" a="1"/>
  <c r="K2656" i="8" s="1"/>
  <c r="G2656" i="8"/>
  <c r="H2656" i="8" s="1" a="1"/>
  <c r="H2656" i="8" s="1"/>
  <c r="J2655" i="8"/>
  <c r="K2655" i="8" s="1" a="1"/>
  <c r="K2655" i="8" s="1"/>
  <c r="H2655" i="8"/>
  <c r="G2655" i="8"/>
  <c r="H2655" i="8" s="1" a="1"/>
  <c r="J2654" i="8"/>
  <c r="K2654" i="8" s="1" a="1"/>
  <c r="K2654" i="8" s="1"/>
  <c r="G2654" i="8"/>
  <c r="H2654" i="8" s="1" a="1"/>
  <c r="H2654" i="8" s="1"/>
  <c r="K2653" i="8" a="1"/>
  <c r="K2653" i="8" s="1"/>
  <c r="J2653" i="8"/>
  <c r="G2653" i="8"/>
  <c r="H2653" i="8" s="1" a="1"/>
  <c r="H2653" i="8" s="1"/>
  <c r="K2652" i="8" a="1"/>
  <c r="K2652" i="8" s="1"/>
  <c r="J2652" i="8"/>
  <c r="H2652" i="8" a="1"/>
  <c r="H2652" i="8"/>
  <c r="G2652" i="8"/>
  <c r="K2651" i="8" a="1"/>
  <c r="K2651" i="8" s="1"/>
  <c r="J2651" i="8"/>
  <c r="H2651" i="8" a="1"/>
  <c r="H2651" i="8"/>
  <c r="G2651" i="8"/>
  <c r="K2650" i="8" a="1"/>
  <c r="K2650" i="8"/>
  <c r="J2650" i="8"/>
  <c r="G2650" i="8"/>
  <c r="H2650" i="8" s="1" a="1"/>
  <c r="H2650" i="8" s="1"/>
  <c r="J2649" i="8"/>
  <c r="K2649" i="8" s="1" a="1"/>
  <c r="K2649" i="8" s="1"/>
  <c r="H2649" i="8" a="1"/>
  <c r="H2649" i="8" s="1"/>
  <c r="G2649" i="8"/>
  <c r="K2648" i="8"/>
  <c r="J2648" i="8"/>
  <c r="K2648" i="8" s="1" a="1"/>
  <c r="G2648" i="8"/>
  <c r="H2648" i="8" s="1" a="1"/>
  <c r="H2648" i="8" s="1"/>
  <c r="K2647" i="8" a="1"/>
  <c r="K2647" i="8" s="1"/>
  <c r="J2647" i="8"/>
  <c r="H2647" i="8" a="1"/>
  <c r="H2647" i="8"/>
  <c r="G2647" i="8"/>
  <c r="J2646" i="8"/>
  <c r="K2646" i="8" s="1" a="1"/>
  <c r="K2646" i="8" s="1"/>
  <c r="H2646" i="8" a="1"/>
  <c r="H2646" i="8" s="1"/>
  <c r="G2646" i="8"/>
  <c r="J2645" i="8"/>
  <c r="K2645" i="8" s="1" a="1"/>
  <c r="K2645" i="8" s="1"/>
  <c r="G2645" i="8"/>
  <c r="H2645" i="8" s="1" a="1"/>
  <c r="H2645" i="8" s="1"/>
  <c r="K2644" i="8" a="1"/>
  <c r="K2644" i="8"/>
  <c r="J2644" i="8"/>
  <c r="H2644" i="8" a="1"/>
  <c r="H2644" i="8" s="1"/>
  <c r="G2644" i="8"/>
  <c r="J2643" i="8"/>
  <c r="K2643" i="8" s="1" a="1"/>
  <c r="K2643" i="8" s="1"/>
  <c r="H2643" i="8" a="1"/>
  <c r="H2643" i="8" s="1"/>
  <c r="G2643" i="8"/>
  <c r="K2642" i="8" a="1"/>
  <c r="K2642" i="8" s="1"/>
  <c r="J2642" i="8"/>
  <c r="H2642" i="8"/>
  <c r="G2642" i="8"/>
  <c r="H2642" i="8" s="1" a="1"/>
  <c r="J2641" i="8"/>
  <c r="K2641" i="8" s="1" a="1"/>
  <c r="K2641" i="8" s="1"/>
  <c r="H2641" i="8" a="1"/>
  <c r="H2641" i="8"/>
  <c r="G2641" i="8"/>
  <c r="K2640" i="8" a="1"/>
  <c r="K2640" i="8"/>
  <c r="J2640" i="8"/>
  <c r="G2640" i="8"/>
  <c r="H2640" i="8" s="1" a="1"/>
  <c r="H2640" i="8" s="1"/>
  <c r="K2639" i="8" a="1"/>
  <c r="K2639" i="8" s="1"/>
  <c r="J2639" i="8"/>
  <c r="G2639" i="8"/>
  <c r="H2639" i="8" s="1" a="1"/>
  <c r="H2639" i="8" s="1"/>
  <c r="K2638" i="8"/>
  <c r="J2638" i="8"/>
  <c r="K2638" i="8" s="1" a="1"/>
  <c r="H2638" i="8" a="1"/>
  <c r="H2638" i="8"/>
  <c r="G2638" i="8"/>
  <c r="K2637" i="8" a="1"/>
  <c r="K2637" i="8" s="1"/>
  <c r="J2637" i="8"/>
  <c r="G2637" i="8"/>
  <c r="H2637" i="8" s="1" a="1"/>
  <c r="H2637" i="8" s="1"/>
  <c r="K2636" i="8" a="1"/>
  <c r="K2636" i="8" s="1"/>
  <c r="J2636" i="8"/>
  <c r="H2636" i="8" a="1"/>
  <c r="H2636" i="8" s="1"/>
  <c r="G2636" i="8"/>
  <c r="J2635" i="8"/>
  <c r="K2635" i="8" s="1" a="1"/>
  <c r="K2635" i="8" s="1"/>
  <c r="H2635" i="8" a="1"/>
  <c r="H2635" i="8" s="1"/>
  <c r="G2635" i="8"/>
  <c r="K2634" i="8" a="1"/>
  <c r="K2634" i="8"/>
  <c r="J2634" i="8"/>
  <c r="H2634" i="8" a="1"/>
  <c r="H2634" i="8" s="1"/>
  <c r="G2634" i="8"/>
  <c r="K2633" i="8" a="1"/>
  <c r="K2633" i="8" s="1"/>
  <c r="J2633" i="8"/>
  <c r="H2633" i="8" a="1"/>
  <c r="H2633" i="8"/>
  <c r="G2633" i="8"/>
  <c r="J2632" i="8"/>
  <c r="K2632" i="8" s="1" a="1"/>
  <c r="K2632" i="8" s="1"/>
  <c r="G2632" i="8"/>
  <c r="H2632" i="8" s="1" a="1"/>
  <c r="H2632" i="8" s="1"/>
  <c r="J2631" i="8"/>
  <c r="K2631" i="8" s="1" a="1"/>
  <c r="K2631" i="8" s="1"/>
  <c r="H2631" i="8"/>
  <c r="G2631" i="8"/>
  <c r="H2631" i="8" s="1" a="1"/>
  <c r="J2630" i="8"/>
  <c r="K2630" i="8" s="1" a="1"/>
  <c r="K2630" i="8" s="1"/>
  <c r="G2630" i="8"/>
  <c r="H2630" i="8" s="1" a="1"/>
  <c r="H2630" i="8" s="1"/>
  <c r="K2629" i="8" a="1"/>
  <c r="K2629" i="8" s="1"/>
  <c r="J2629" i="8"/>
  <c r="G2629" i="8"/>
  <c r="H2629" i="8" s="1" a="1"/>
  <c r="H2629" i="8" s="1"/>
  <c r="K2628" i="8" a="1"/>
  <c r="K2628" i="8" s="1"/>
  <c r="J2628" i="8"/>
  <c r="H2628" i="8" a="1"/>
  <c r="H2628" i="8"/>
  <c r="G2628" i="8"/>
  <c r="K2627" i="8" a="1"/>
  <c r="K2627" i="8" s="1"/>
  <c r="J2627" i="8"/>
  <c r="H2627" i="8" a="1"/>
  <c r="H2627" i="8"/>
  <c r="G2627" i="8"/>
  <c r="K2626" i="8" a="1"/>
  <c r="K2626" i="8"/>
  <c r="J2626" i="8"/>
  <c r="G2626" i="8"/>
  <c r="H2626" i="8" s="1" a="1"/>
  <c r="H2626" i="8" s="1"/>
  <c r="J2625" i="8"/>
  <c r="K2625" i="8" s="1" a="1"/>
  <c r="K2625" i="8" s="1"/>
  <c r="H2625" i="8" a="1"/>
  <c r="H2625" i="8" s="1"/>
  <c r="G2625" i="8"/>
  <c r="K2624" i="8"/>
  <c r="J2624" i="8"/>
  <c r="K2624" i="8" s="1" a="1"/>
  <c r="G2624" i="8"/>
  <c r="H2624" i="8" s="1" a="1"/>
  <c r="H2624" i="8" s="1"/>
  <c r="K2623" i="8" a="1"/>
  <c r="K2623" i="8" s="1"/>
  <c r="J2623" i="8"/>
  <c r="H2623" i="8" a="1"/>
  <c r="H2623" i="8"/>
  <c r="G2623" i="8"/>
  <c r="J2622" i="8"/>
  <c r="K2622" i="8" s="1" a="1"/>
  <c r="K2622" i="8" s="1"/>
  <c r="H2622" i="8" a="1"/>
  <c r="H2622" i="8" s="1"/>
  <c r="G2622" i="8"/>
  <c r="J2621" i="8"/>
  <c r="K2621" i="8" s="1" a="1"/>
  <c r="K2621" i="8" s="1"/>
  <c r="G2621" i="8"/>
  <c r="H2621" i="8" s="1" a="1"/>
  <c r="H2621" i="8" s="1"/>
  <c r="K2620" i="8" a="1"/>
  <c r="K2620" i="8"/>
  <c r="J2620" i="8"/>
  <c r="H2620" i="8" a="1"/>
  <c r="H2620" i="8" s="1"/>
  <c r="G2620" i="8"/>
  <c r="J2619" i="8"/>
  <c r="K2619" i="8" s="1" a="1"/>
  <c r="K2619" i="8" s="1"/>
  <c r="H2619" i="8" a="1"/>
  <c r="H2619" i="8" s="1"/>
  <c r="G2619" i="8"/>
  <c r="K2618" i="8" a="1"/>
  <c r="K2618" i="8" s="1"/>
  <c r="J2618" i="8"/>
  <c r="H2618" i="8"/>
  <c r="G2618" i="8"/>
  <c r="H2618" i="8" s="1" a="1"/>
  <c r="J2617" i="8"/>
  <c r="K2617" i="8" s="1" a="1"/>
  <c r="K2617" i="8" s="1"/>
  <c r="H2617" i="8" a="1"/>
  <c r="H2617" i="8"/>
  <c r="G2617" i="8"/>
  <c r="K2616" i="8" a="1"/>
  <c r="K2616" i="8"/>
  <c r="J2616" i="8"/>
  <c r="G2616" i="8"/>
  <c r="H2616" i="8" s="1" a="1"/>
  <c r="H2616" i="8" s="1"/>
  <c r="K2615" i="8" a="1"/>
  <c r="K2615" i="8" s="1"/>
  <c r="J2615" i="8"/>
  <c r="G2615" i="8"/>
  <c r="H2615" i="8" s="1" a="1"/>
  <c r="H2615" i="8" s="1"/>
  <c r="K2614" i="8"/>
  <c r="J2614" i="8"/>
  <c r="K2614" i="8" s="1" a="1"/>
  <c r="H2614" i="8" a="1"/>
  <c r="H2614" i="8"/>
  <c r="G2614" i="8"/>
  <c r="K2613" i="8" a="1"/>
  <c r="K2613" i="8" s="1"/>
  <c r="J2613" i="8"/>
  <c r="G2613" i="8"/>
  <c r="H2613" i="8" s="1" a="1"/>
  <c r="H2613" i="8" s="1"/>
  <c r="K2612" i="8" a="1"/>
  <c r="K2612" i="8" s="1"/>
  <c r="J2612" i="8"/>
  <c r="H2612" i="8" a="1"/>
  <c r="H2612" i="8" s="1"/>
  <c r="G2612" i="8"/>
  <c r="J2611" i="8"/>
  <c r="K2611" i="8" s="1" a="1"/>
  <c r="K2611" i="8" s="1"/>
  <c r="H2611" i="8" a="1"/>
  <c r="H2611" i="8" s="1"/>
  <c r="G2611" i="8"/>
  <c r="K2610" i="8" a="1"/>
  <c r="K2610" i="8"/>
  <c r="J2610" i="8"/>
  <c r="H2610" i="8" a="1"/>
  <c r="H2610" i="8" s="1"/>
  <c r="G2610" i="8"/>
  <c r="K2609" i="8" a="1"/>
  <c r="K2609" i="8" s="1"/>
  <c r="J2609" i="8"/>
  <c r="H2609" i="8" a="1"/>
  <c r="H2609" i="8"/>
  <c r="G2609" i="8"/>
  <c r="J2608" i="8"/>
  <c r="K2608" i="8" s="1" a="1"/>
  <c r="K2608" i="8" s="1"/>
  <c r="G2608" i="8"/>
  <c r="H2608" i="8" s="1" a="1"/>
  <c r="H2608" i="8" s="1"/>
  <c r="J2607" i="8"/>
  <c r="K2607" i="8" s="1" a="1"/>
  <c r="K2607" i="8" s="1"/>
  <c r="H2607" i="8"/>
  <c r="G2607" i="8"/>
  <c r="H2607" i="8" s="1" a="1"/>
  <c r="J2606" i="8"/>
  <c r="K2606" i="8" s="1" a="1"/>
  <c r="K2606" i="8" s="1"/>
  <c r="G2606" i="8"/>
  <c r="H2606" i="8" s="1" a="1"/>
  <c r="H2606" i="8" s="1"/>
  <c r="K2605" i="8" a="1"/>
  <c r="K2605" i="8" s="1"/>
  <c r="J2605" i="8"/>
  <c r="G2605" i="8"/>
  <c r="H2605" i="8" s="1" a="1"/>
  <c r="H2605" i="8" s="1"/>
  <c r="K2604" i="8" a="1"/>
  <c r="K2604" i="8" s="1"/>
  <c r="J2604" i="8"/>
  <c r="H2604" i="8" a="1"/>
  <c r="H2604" i="8"/>
  <c r="G2604" i="8"/>
  <c r="K2603" i="8" a="1"/>
  <c r="K2603" i="8" s="1"/>
  <c r="J2603" i="8"/>
  <c r="H2603" i="8" a="1"/>
  <c r="H2603" i="8"/>
  <c r="G2603" i="8"/>
  <c r="K2602" i="8" a="1"/>
  <c r="K2602" i="8"/>
  <c r="J2602" i="8"/>
  <c r="G2602" i="8"/>
  <c r="H2602" i="8" s="1" a="1"/>
  <c r="H2602" i="8" s="1"/>
  <c r="J2601" i="8"/>
  <c r="K2601" i="8" s="1" a="1"/>
  <c r="K2601" i="8" s="1"/>
  <c r="H2601" i="8" a="1"/>
  <c r="H2601" i="8" s="1"/>
  <c r="G2601" i="8"/>
  <c r="K2600" i="8"/>
  <c r="J2600" i="8"/>
  <c r="K2600" i="8" s="1" a="1"/>
  <c r="G2600" i="8"/>
  <c r="H2600" i="8" s="1" a="1"/>
  <c r="H2600" i="8" s="1"/>
  <c r="K2599" i="8" a="1"/>
  <c r="K2599" i="8" s="1"/>
  <c r="J2599" i="8"/>
  <c r="H2599" i="8" a="1"/>
  <c r="H2599" i="8"/>
  <c r="G2599" i="8"/>
  <c r="J2598" i="8"/>
  <c r="K2598" i="8" s="1" a="1"/>
  <c r="K2598" i="8" s="1"/>
  <c r="H2598" i="8" a="1"/>
  <c r="H2598" i="8" s="1"/>
  <c r="G2598" i="8"/>
  <c r="J2597" i="8"/>
  <c r="K2597" i="8" s="1" a="1"/>
  <c r="K2597" i="8" s="1"/>
  <c r="G2597" i="8"/>
  <c r="H2597" i="8" s="1" a="1"/>
  <c r="H2597" i="8" s="1"/>
  <c r="K2596" i="8" a="1"/>
  <c r="K2596" i="8"/>
  <c r="J2596" i="8"/>
  <c r="H2596" i="8" a="1"/>
  <c r="H2596" i="8" s="1"/>
  <c r="G2596" i="8"/>
  <c r="J2595" i="8"/>
  <c r="K2595" i="8" s="1" a="1"/>
  <c r="K2595" i="8" s="1"/>
  <c r="H2595" i="8" a="1"/>
  <c r="H2595" i="8" s="1"/>
  <c r="G2595" i="8"/>
  <c r="K2594" i="8" a="1"/>
  <c r="K2594" i="8" s="1"/>
  <c r="J2594" i="8"/>
  <c r="H2594" i="8"/>
  <c r="G2594" i="8"/>
  <c r="H2594" i="8" s="1" a="1"/>
  <c r="J2593" i="8"/>
  <c r="K2593" i="8" s="1" a="1"/>
  <c r="K2593" i="8" s="1"/>
  <c r="H2593" i="8" a="1"/>
  <c r="H2593" i="8"/>
  <c r="G2593" i="8"/>
  <c r="K2592" i="8" a="1"/>
  <c r="K2592" i="8"/>
  <c r="J2592" i="8"/>
  <c r="G2592" i="8"/>
  <c r="H2592" i="8" s="1" a="1"/>
  <c r="H2592" i="8" s="1"/>
  <c r="K2591" i="8" a="1"/>
  <c r="K2591" i="8" s="1"/>
  <c r="J2591" i="8"/>
  <c r="G2591" i="8"/>
  <c r="H2591" i="8" s="1" a="1"/>
  <c r="H2591" i="8" s="1"/>
  <c r="K2590" i="8"/>
  <c r="J2590" i="8"/>
  <c r="K2590" i="8" s="1" a="1"/>
  <c r="H2590" i="8" a="1"/>
  <c r="H2590" i="8"/>
  <c r="G2590" i="8"/>
  <c r="K2589" i="8" a="1"/>
  <c r="K2589" i="8" s="1"/>
  <c r="J2589" i="8"/>
  <c r="G2589" i="8"/>
  <c r="H2589" i="8" s="1" a="1"/>
  <c r="H2589" i="8" s="1"/>
  <c r="K2588" i="8" a="1"/>
  <c r="K2588" i="8" s="1"/>
  <c r="J2588" i="8"/>
  <c r="H2588" i="8" a="1"/>
  <c r="H2588" i="8" s="1"/>
  <c r="G2588" i="8"/>
  <c r="J2587" i="8"/>
  <c r="K2587" i="8" s="1" a="1"/>
  <c r="K2587" i="8" s="1"/>
  <c r="H2587" i="8" a="1"/>
  <c r="H2587" i="8" s="1"/>
  <c r="G2587" i="8"/>
  <c r="K2586" i="8" a="1"/>
  <c r="K2586" i="8"/>
  <c r="J2586" i="8"/>
  <c r="H2586" i="8" a="1"/>
  <c r="H2586" i="8" s="1"/>
  <c r="G2586" i="8"/>
  <c r="K2585" i="8" a="1"/>
  <c r="K2585" i="8" s="1"/>
  <c r="J2585" i="8"/>
  <c r="H2585" i="8" a="1"/>
  <c r="H2585" i="8"/>
  <c r="G2585" i="8"/>
  <c r="J2584" i="8"/>
  <c r="K2584" i="8" s="1" a="1"/>
  <c r="K2584" i="8" s="1"/>
  <c r="G2584" i="8"/>
  <c r="H2584" i="8" s="1" a="1"/>
  <c r="H2584" i="8" s="1"/>
  <c r="J2583" i="8"/>
  <c r="K2583" i="8" s="1" a="1"/>
  <c r="K2583" i="8" s="1"/>
  <c r="H2583" i="8"/>
  <c r="G2583" i="8"/>
  <c r="H2583" i="8" s="1" a="1"/>
  <c r="J2582" i="8"/>
  <c r="K2582" i="8" s="1" a="1"/>
  <c r="K2582" i="8" s="1"/>
  <c r="G2582" i="8"/>
  <c r="H2582" i="8" s="1" a="1"/>
  <c r="H2582" i="8" s="1"/>
  <c r="K2581" i="8" a="1"/>
  <c r="K2581" i="8" s="1"/>
  <c r="J2581" i="8"/>
  <c r="G2581" i="8"/>
  <c r="H2581" i="8" s="1" a="1"/>
  <c r="H2581" i="8" s="1"/>
  <c r="K2580" i="8" a="1"/>
  <c r="K2580" i="8" s="1"/>
  <c r="J2580" i="8"/>
  <c r="H2580" i="8" a="1"/>
  <c r="H2580" i="8" s="1"/>
  <c r="G2580" i="8"/>
  <c r="K2579" i="8" a="1"/>
  <c r="K2579" i="8" s="1"/>
  <c r="J2579" i="8"/>
  <c r="H2579" i="8" a="1"/>
  <c r="H2579" i="8"/>
  <c r="G2579" i="8"/>
  <c r="K2578" i="8" a="1"/>
  <c r="K2578" i="8"/>
  <c r="J2578" i="8"/>
  <c r="G2578" i="8"/>
  <c r="H2578" i="8" s="1" a="1"/>
  <c r="H2578" i="8" s="1"/>
  <c r="J2577" i="8"/>
  <c r="K2577" i="8" s="1" a="1"/>
  <c r="K2577" i="8" s="1"/>
  <c r="G2577" i="8"/>
  <c r="H2577" i="8" s="1" a="1"/>
  <c r="H2577" i="8" s="1"/>
  <c r="J2576" i="8"/>
  <c r="K2576" i="8" s="1" a="1"/>
  <c r="K2576" i="8" s="1"/>
  <c r="G2576" i="8"/>
  <c r="H2576" i="8" s="1" a="1"/>
  <c r="H2576" i="8" s="1"/>
  <c r="K2575" i="8" a="1"/>
  <c r="K2575" i="8" s="1"/>
  <c r="J2575" i="8"/>
  <c r="H2575" i="8" a="1"/>
  <c r="H2575" i="8" s="1"/>
  <c r="G2575" i="8"/>
  <c r="K2574" i="8" a="1"/>
  <c r="K2574" i="8" s="1"/>
  <c r="J2574" i="8"/>
  <c r="H2574" i="8" a="1"/>
  <c r="H2574" i="8" s="1"/>
  <c r="G2574" i="8"/>
  <c r="J2573" i="8"/>
  <c r="K2573" i="8" s="1" a="1"/>
  <c r="K2573" i="8" s="1"/>
  <c r="G2573" i="8"/>
  <c r="H2573" i="8" s="1" a="1"/>
  <c r="H2573" i="8" s="1"/>
  <c r="K2572" i="8" a="1"/>
  <c r="K2572" i="8"/>
  <c r="J2572" i="8"/>
  <c r="H2572" i="8" a="1"/>
  <c r="H2572" i="8"/>
  <c r="G2572" i="8"/>
  <c r="J2571" i="8"/>
  <c r="K2571" i="8" s="1" a="1"/>
  <c r="K2571" i="8" s="1"/>
  <c r="G2571" i="8"/>
  <c r="H2571" i="8" s="1" a="1"/>
  <c r="H2571" i="8" s="1"/>
  <c r="K2570" i="8" a="1"/>
  <c r="K2570" i="8"/>
  <c r="J2570" i="8"/>
  <c r="H2570" i="8" a="1"/>
  <c r="H2570" i="8" s="1"/>
  <c r="G2570" i="8"/>
  <c r="K2569" i="8"/>
  <c r="J2569" i="8"/>
  <c r="K2569" i="8" s="1" a="1"/>
  <c r="G2569" i="8"/>
  <c r="H2569" i="8" s="1" a="1"/>
  <c r="H2569" i="8" s="1"/>
  <c r="K2568" i="8" a="1"/>
  <c r="K2568" i="8"/>
  <c r="J2568" i="8"/>
  <c r="H2568" i="8" a="1"/>
  <c r="H2568" i="8" s="1"/>
  <c r="G2568" i="8"/>
  <c r="J2567" i="8"/>
  <c r="K2567" i="8" s="1" a="1"/>
  <c r="K2567" i="8" s="1"/>
  <c r="H2567" i="8"/>
  <c r="G2567" i="8"/>
  <c r="H2567" i="8" s="1" a="1"/>
  <c r="K2566" i="8" a="1"/>
  <c r="K2566" i="8"/>
  <c r="J2566" i="8"/>
  <c r="H2566" i="8" a="1"/>
  <c r="H2566" i="8" s="1"/>
  <c r="G2566" i="8"/>
  <c r="J2565" i="8"/>
  <c r="K2565" i="8" s="1" a="1"/>
  <c r="K2565" i="8" s="1"/>
  <c r="G2565" i="8"/>
  <c r="H2565" i="8" s="1" a="1"/>
  <c r="H2565" i="8" s="1"/>
  <c r="K2564" i="8" a="1"/>
  <c r="K2564" i="8" s="1"/>
  <c r="J2564" i="8"/>
  <c r="H2564" i="8" a="1"/>
  <c r="H2564" i="8" s="1"/>
  <c r="G2564" i="8"/>
  <c r="J2563" i="8"/>
  <c r="K2563" i="8" s="1" a="1"/>
  <c r="K2563" i="8" s="1"/>
  <c r="G2563" i="8"/>
  <c r="H2563" i="8" s="1" a="1"/>
  <c r="H2563" i="8" s="1"/>
  <c r="K2562" i="8" a="1"/>
  <c r="K2562" i="8"/>
  <c r="J2562" i="8"/>
  <c r="H2562" i="8" a="1"/>
  <c r="H2562" i="8" s="1"/>
  <c r="G2562" i="8"/>
  <c r="J2561" i="8"/>
  <c r="K2561" i="8" s="1" a="1"/>
  <c r="K2561" i="8" s="1"/>
  <c r="G2561" i="8"/>
  <c r="H2561" i="8" s="1" a="1"/>
  <c r="H2561" i="8" s="1"/>
  <c r="K2560" i="8" a="1"/>
  <c r="K2560" i="8"/>
  <c r="J2560" i="8"/>
  <c r="H2560" i="8" a="1"/>
  <c r="H2560" i="8"/>
  <c r="G2560" i="8"/>
  <c r="J2559" i="8"/>
  <c r="K2559" i="8" s="1" a="1"/>
  <c r="K2559" i="8" s="1"/>
  <c r="G2559" i="8"/>
  <c r="H2559" i="8" s="1" a="1"/>
  <c r="H2559" i="8" s="1"/>
  <c r="K2558" i="8" a="1"/>
  <c r="K2558" i="8"/>
  <c r="J2558" i="8"/>
  <c r="H2558" i="8" a="1"/>
  <c r="H2558" i="8" s="1"/>
  <c r="G2558" i="8"/>
  <c r="K2557" i="8"/>
  <c r="J2557" i="8"/>
  <c r="K2557" i="8" s="1" a="1"/>
  <c r="G2557" i="8"/>
  <c r="H2557" i="8" s="1" a="1"/>
  <c r="H2557" i="8" s="1"/>
  <c r="K2556" i="8" a="1"/>
  <c r="K2556" i="8"/>
  <c r="J2556" i="8"/>
  <c r="H2556" i="8" a="1"/>
  <c r="H2556" i="8" s="1"/>
  <c r="G2556" i="8"/>
  <c r="J2555" i="8"/>
  <c r="K2555" i="8" s="1" a="1"/>
  <c r="K2555" i="8" s="1"/>
  <c r="H2555" i="8"/>
  <c r="G2555" i="8"/>
  <c r="H2555" i="8" s="1" a="1"/>
  <c r="K2554" i="8" a="1"/>
  <c r="K2554" i="8"/>
  <c r="J2554" i="8"/>
  <c r="H2554" i="8" a="1"/>
  <c r="H2554" i="8" s="1"/>
  <c r="G2554" i="8"/>
  <c r="J2553" i="8"/>
  <c r="K2553" i="8" s="1" a="1"/>
  <c r="K2553" i="8" s="1"/>
  <c r="G2553" i="8"/>
  <c r="H2553" i="8" s="1" a="1"/>
  <c r="H2553" i="8" s="1"/>
  <c r="K2552" i="8" a="1"/>
  <c r="K2552" i="8" s="1"/>
  <c r="J2552" i="8"/>
  <c r="H2552" i="8" a="1"/>
  <c r="H2552" i="8" s="1"/>
  <c r="G2552" i="8"/>
  <c r="J2551" i="8"/>
  <c r="K2551" i="8" s="1" a="1"/>
  <c r="K2551" i="8" s="1"/>
  <c r="G2551" i="8"/>
  <c r="H2551" i="8" s="1" a="1"/>
  <c r="H2551" i="8" s="1"/>
  <c r="K2550" i="8" a="1"/>
  <c r="K2550" i="8"/>
  <c r="J2550" i="8"/>
  <c r="H2550" i="8" a="1"/>
  <c r="H2550" i="8" s="1"/>
  <c r="G2550" i="8"/>
  <c r="J2549" i="8"/>
  <c r="K2549" i="8" s="1" a="1"/>
  <c r="K2549" i="8" s="1"/>
  <c r="G2549" i="8"/>
  <c r="H2549" i="8" s="1" a="1"/>
  <c r="H2549" i="8" s="1"/>
  <c r="K2548" i="8" a="1"/>
  <c r="K2548" i="8"/>
  <c r="J2548" i="8"/>
  <c r="H2548" i="8" a="1"/>
  <c r="H2548" i="8"/>
  <c r="G2548" i="8"/>
  <c r="J2547" i="8"/>
  <c r="K2547" i="8" s="1" a="1"/>
  <c r="K2547" i="8" s="1"/>
  <c r="G2547" i="8"/>
  <c r="H2547" i="8" s="1" a="1"/>
  <c r="H2547" i="8" s="1"/>
  <c r="K2546" i="8" a="1"/>
  <c r="K2546" i="8"/>
  <c r="J2546" i="8"/>
  <c r="H2546" i="8" a="1"/>
  <c r="H2546" i="8" s="1"/>
  <c r="G2546" i="8"/>
  <c r="K2545" i="8"/>
  <c r="J2545" i="8"/>
  <c r="K2545" i="8" s="1" a="1"/>
  <c r="G2545" i="8"/>
  <c r="H2545" i="8" s="1" a="1"/>
  <c r="H2545" i="8" s="1"/>
  <c r="K2544" i="8" a="1"/>
  <c r="K2544" i="8"/>
  <c r="J2544" i="8"/>
  <c r="H2544" i="8" a="1"/>
  <c r="H2544" i="8" s="1"/>
  <c r="G2544" i="8"/>
  <c r="J2543" i="8"/>
  <c r="K2543" i="8" s="1" a="1"/>
  <c r="K2543" i="8" s="1"/>
  <c r="H2543" i="8"/>
  <c r="G2543" i="8"/>
  <c r="H2543" i="8" s="1" a="1"/>
  <c r="K2542" i="8" a="1"/>
  <c r="K2542" i="8"/>
  <c r="J2542" i="8"/>
  <c r="H2542" i="8" a="1"/>
  <c r="H2542" i="8" s="1"/>
  <c r="G2542" i="8"/>
  <c r="J2541" i="8"/>
  <c r="K2541" i="8" s="1" a="1"/>
  <c r="K2541" i="8" s="1"/>
  <c r="G2541" i="8"/>
  <c r="H2541" i="8" s="1" a="1"/>
  <c r="H2541" i="8" s="1"/>
  <c r="K2540" i="8" a="1"/>
  <c r="K2540" i="8" s="1"/>
  <c r="J2540" i="8"/>
  <c r="H2540" i="8" a="1"/>
  <c r="H2540" i="8" s="1"/>
  <c r="G2540" i="8"/>
  <c r="J2539" i="8"/>
  <c r="K2539" i="8" s="1" a="1"/>
  <c r="K2539" i="8" s="1"/>
  <c r="G2539" i="8"/>
  <c r="H2539" i="8" s="1" a="1"/>
  <c r="H2539" i="8" s="1"/>
  <c r="K2538" i="8" a="1"/>
  <c r="K2538" i="8"/>
  <c r="J2538" i="8"/>
  <c r="H2538" i="8" a="1"/>
  <c r="H2538" i="8" s="1"/>
  <c r="G2538" i="8"/>
  <c r="J2537" i="8"/>
  <c r="K2537" i="8" s="1" a="1"/>
  <c r="K2537" i="8" s="1"/>
  <c r="G2537" i="8"/>
  <c r="H2537" i="8" s="1" a="1"/>
  <c r="H2537" i="8" s="1"/>
  <c r="K2536" i="8" a="1"/>
  <c r="K2536" i="8"/>
  <c r="J2536" i="8"/>
  <c r="H2536" i="8" a="1"/>
  <c r="H2536" i="8"/>
  <c r="G2536" i="8"/>
  <c r="J2535" i="8"/>
  <c r="K2535" i="8" s="1" a="1"/>
  <c r="K2535" i="8" s="1"/>
  <c r="G2535" i="8"/>
  <c r="H2535" i="8" s="1" a="1"/>
  <c r="H2535" i="8" s="1"/>
  <c r="K2534" i="8" a="1"/>
  <c r="K2534" i="8"/>
  <c r="J2534" i="8"/>
  <c r="H2534" i="8" a="1"/>
  <c r="H2534" i="8" s="1"/>
  <c r="G2534" i="8"/>
  <c r="K2533" i="8"/>
  <c r="J2533" i="8"/>
  <c r="K2533" i="8" s="1" a="1"/>
  <c r="G2533" i="8"/>
  <c r="H2533" i="8" s="1" a="1"/>
  <c r="H2533" i="8" s="1"/>
  <c r="K2532" i="8" a="1"/>
  <c r="K2532" i="8"/>
  <c r="J2532" i="8"/>
  <c r="H2532" i="8" a="1"/>
  <c r="H2532" i="8" s="1"/>
  <c r="G2532" i="8"/>
  <c r="J2531" i="8"/>
  <c r="K2531" i="8" s="1" a="1"/>
  <c r="K2531" i="8" s="1"/>
  <c r="H2531" i="8"/>
  <c r="G2531" i="8"/>
  <c r="H2531" i="8" s="1" a="1"/>
  <c r="K2530" i="8" a="1"/>
  <c r="K2530" i="8"/>
  <c r="J2530" i="8"/>
  <c r="H2530" i="8" a="1"/>
  <c r="H2530" i="8" s="1"/>
  <c r="G2530" i="8"/>
  <c r="J2529" i="8"/>
  <c r="K2529" i="8" s="1" a="1"/>
  <c r="K2529" i="8" s="1"/>
  <c r="G2529" i="8"/>
  <c r="H2529" i="8" s="1" a="1"/>
  <c r="H2529" i="8" s="1"/>
  <c r="K2528" i="8" a="1"/>
  <c r="K2528" i="8" s="1"/>
  <c r="J2528" i="8"/>
  <c r="H2528" i="8" a="1"/>
  <c r="H2528" i="8" s="1"/>
  <c r="G2528" i="8"/>
  <c r="J2527" i="8"/>
  <c r="K2527" i="8" s="1" a="1"/>
  <c r="K2527" i="8" s="1"/>
  <c r="G2527" i="8"/>
  <c r="H2527" i="8" s="1" a="1"/>
  <c r="H2527" i="8" s="1"/>
  <c r="K2526" i="8" a="1"/>
  <c r="K2526" i="8"/>
  <c r="J2526" i="8"/>
  <c r="H2526" i="8" a="1"/>
  <c r="H2526" i="8" s="1"/>
  <c r="G2526" i="8"/>
  <c r="J2525" i="8"/>
  <c r="K2525" i="8" s="1" a="1"/>
  <c r="K2525" i="8" s="1"/>
  <c r="G2525" i="8"/>
  <c r="H2525" i="8" s="1" a="1"/>
  <c r="H2525" i="8" s="1"/>
  <c r="K2524" i="8" a="1"/>
  <c r="K2524" i="8"/>
  <c r="J2524" i="8"/>
  <c r="G2524" i="8"/>
  <c r="H2524" i="8" s="1" a="1"/>
  <c r="H2524" i="8" s="1"/>
  <c r="J2523" i="8"/>
  <c r="K2523" i="8" s="1" a="1"/>
  <c r="K2523" i="8" s="1"/>
  <c r="G2523" i="8"/>
  <c r="H2523" i="8" s="1" a="1"/>
  <c r="H2523" i="8" s="1"/>
  <c r="K2522" i="8" a="1"/>
  <c r="K2522" i="8"/>
  <c r="J2522" i="8"/>
  <c r="H2522" i="8" a="1"/>
  <c r="H2522" i="8" s="1"/>
  <c r="G2522" i="8"/>
  <c r="K2521" i="8"/>
  <c r="J2521" i="8"/>
  <c r="K2521" i="8" s="1" a="1"/>
  <c r="G2521" i="8"/>
  <c r="H2521" i="8" s="1" a="1"/>
  <c r="H2521" i="8" s="1"/>
  <c r="K2520" i="8" a="1"/>
  <c r="K2520" i="8"/>
  <c r="J2520" i="8"/>
  <c r="H2520" i="8" a="1"/>
  <c r="H2520" i="8" s="1"/>
  <c r="G2520" i="8"/>
  <c r="J2519" i="8"/>
  <c r="K2519" i="8" s="1" a="1"/>
  <c r="K2519" i="8" s="1"/>
  <c r="H2519" i="8"/>
  <c r="G2519" i="8"/>
  <c r="H2519" i="8" s="1" a="1"/>
  <c r="K2518" i="8" a="1"/>
  <c r="K2518" i="8"/>
  <c r="J2518" i="8"/>
  <c r="G2518" i="8"/>
  <c r="H2518" i="8" s="1" a="1"/>
  <c r="H2518" i="8" s="1"/>
  <c r="J2517" i="8"/>
  <c r="K2517" i="8" s="1" a="1"/>
  <c r="K2517" i="8" s="1"/>
  <c r="G2517" i="8"/>
  <c r="H2517" i="8" s="1" a="1"/>
  <c r="H2517" i="8" s="1"/>
  <c r="K2516" i="8" a="1"/>
  <c r="K2516" i="8" s="1"/>
  <c r="J2516" i="8"/>
  <c r="G2516" i="8"/>
  <c r="H2516" i="8" s="1" a="1"/>
  <c r="H2516" i="8" s="1"/>
  <c r="J2515" i="8"/>
  <c r="K2515" i="8" s="1" a="1"/>
  <c r="K2515" i="8" s="1"/>
  <c r="G2515" i="8"/>
  <c r="H2515" i="8" s="1" a="1"/>
  <c r="H2515" i="8" s="1"/>
  <c r="K2514" i="8" a="1"/>
  <c r="K2514" i="8"/>
  <c r="J2514" i="8"/>
  <c r="H2514" i="8" a="1"/>
  <c r="H2514" i="8" s="1"/>
  <c r="G2514" i="8"/>
  <c r="J2513" i="8"/>
  <c r="K2513" i="8" s="1" a="1"/>
  <c r="K2513" i="8" s="1"/>
  <c r="G2513" i="8"/>
  <c r="H2513" i="8" s="1" a="1"/>
  <c r="H2513" i="8" s="1"/>
  <c r="K2512" i="8" a="1"/>
  <c r="K2512" i="8"/>
  <c r="J2512" i="8"/>
  <c r="G2512" i="8"/>
  <c r="H2512" i="8" s="1" a="1"/>
  <c r="H2512" i="8" s="1"/>
  <c r="J2511" i="8"/>
  <c r="K2511" i="8" s="1" a="1"/>
  <c r="K2511" i="8" s="1"/>
  <c r="G2511" i="8"/>
  <c r="H2511" i="8" s="1" a="1"/>
  <c r="H2511" i="8" s="1"/>
  <c r="K2510" i="8" a="1"/>
  <c r="K2510" i="8"/>
  <c r="J2510" i="8"/>
  <c r="H2510" i="8" a="1"/>
  <c r="H2510" i="8" s="1"/>
  <c r="G2510" i="8"/>
  <c r="K2509" i="8"/>
  <c r="J2509" i="8"/>
  <c r="K2509" i="8" s="1" a="1"/>
  <c r="G2509" i="8"/>
  <c r="H2509" i="8" s="1" a="1"/>
  <c r="H2509" i="8" s="1"/>
  <c r="K2508" i="8" a="1"/>
  <c r="K2508" i="8"/>
  <c r="J2508" i="8"/>
  <c r="G2508" i="8"/>
  <c r="H2508" i="8" s="1" a="1"/>
  <c r="H2508" i="8" s="1"/>
  <c r="J2507" i="8"/>
  <c r="K2507" i="8" s="1" a="1"/>
  <c r="K2507" i="8" s="1"/>
  <c r="H2507" i="8"/>
  <c r="G2507" i="8"/>
  <c r="H2507" i="8" s="1" a="1"/>
  <c r="K2506" i="8" a="1"/>
  <c r="K2506" i="8"/>
  <c r="J2506" i="8"/>
  <c r="G2506" i="8"/>
  <c r="H2506" i="8" s="1" a="1"/>
  <c r="H2506" i="8" s="1"/>
  <c r="J2505" i="8"/>
  <c r="K2505" i="8" s="1" a="1"/>
  <c r="K2505" i="8" s="1"/>
  <c r="G2505" i="8"/>
  <c r="H2505" i="8" s="1" a="1"/>
  <c r="H2505" i="8" s="1"/>
  <c r="K2504" i="8" a="1"/>
  <c r="K2504" i="8" s="1"/>
  <c r="J2504" i="8"/>
  <c r="G2504" i="8"/>
  <c r="H2504" i="8" s="1" a="1"/>
  <c r="H2504" i="8" s="1"/>
  <c r="J2503" i="8"/>
  <c r="K2503" i="8" s="1" a="1"/>
  <c r="K2503" i="8" s="1"/>
  <c r="G2503" i="8"/>
  <c r="H2503" i="8" s="1" a="1"/>
  <c r="H2503" i="8" s="1"/>
  <c r="J2502" i="8"/>
  <c r="K2502" i="8" s="1" a="1"/>
  <c r="K2502" i="8" s="1"/>
  <c r="H2502" i="8" a="1"/>
  <c r="H2502" i="8" s="1"/>
  <c r="G2502" i="8"/>
  <c r="J2501" i="8"/>
  <c r="K2501" i="8" s="1" a="1"/>
  <c r="K2501" i="8" s="1"/>
  <c r="G2501" i="8"/>
  <c r="H2501" i="8" s="1" a="1"/>
  <c r="H2501" i="8" s="1"/>
  <c r="K2500" i="8" a="1"/>
  <c r="K2500" i="8"/>
  <c r="J2500" i="8"/>
  <c r="G2500" i="8"/>
  <c r="H2500" i="8" s="1" a="1"/>
  <c r="H2500" i="8" s="1"/>
  <c r="J2499" i="8"/>
  <c r="K2499" i="8" s="1" a="1"/>
  <c r="K2499" i="8" s="1"/>
  <c r="G2499" i="8"/>
  <c r="H2499" i="8" s="1" a="1"/>
  <c r="H2499" i="8" s="1"/>
  <c r="K2498" i="8" a="1"/>
  <c r="K2498" i="8"/>
  <c r="J2498" i="8"/>
  <c r="H2498" i="8" a="1"/>
  <c r="H2498" i="8" s="1"/>
  <c r="G2498" i="8"/>
  <c r="K2497" i="8"/>
  <c r="J2497" i="8"/>
  <c r="K2497" i="8" s="1" a="1"/>
  <c r="G2497" i="8"/>
  <c r="H2497" i="8" s="1" a="1"/>
  <c r="H2497" i="8" s="1"/>
  <c r="J2496" i="8"/>
  <c r="K2496" i="8" s="1" a="1"/>
  <c r="K2496" i="8" s="1"/>
  <c r="G2496" i="8"/>
  <c r="H2496" i="8" s="1" a="1"/>
  <c r="H2496" i="8" s="1"/>
  <c r="J2495" i="8"/>
  <c r="K2495" i="8" s="1" a="1"/>
  <c r="K2495" i="8" s="1"/>
  <c r="H2495" i="8"/>
  <c r="G2495" i="8"/>
  <c r="H2495" i="8" s="1" a="1"/>
  <c r="J2494" i="8"/>
  <c r="K2494" i="8" s="1" a="1"/>
  <c r="K2494" i="8" s="1"/>
  <c r="G2494" i="8"/>
  <c r="H2494" i="8" s="1" a="1"/>
  <c r="H2494" i="8" s="1"/>
  <c r="J2493" i="8"/>
  <c r="K2493" i="8" s="1" a="1"/>
  <c r="K2493" i="8" s="1"/>
  <c r="G2493" i="8"/>
  <c r="H2493" i="8" s="1" a="1"/>
  <c r="H2493" i="8" s="1"/>
  <c r="K2492" i="8" a="1"/>
  <c r="K2492" i="8" s="1"/>
  <c r="J2492" i="8"/>
  <c r="G2492" i="8"/>
  <c r="H2492" i="8" s="1" a="1"/>
  <c r="H2492" i="8" s="1"/>
  <c r="J2491" i="8"/>
  <c r="K2491" i="8" s="1" a="1"/>
  <c r="K2491" i="8" s="1"/>
  <c r="G2491" i="8"/>
  <c r="H2491" i="8" s="1" a="1"/>
  <c r="H2491" i="8" s="1"/>
  <c r="J2490" i="8"/>
  <c r="K2490" i="8" s="1" a="1"/>
  <c r="K2490" i="8" s="1"/>
  <c r="H2490" i="8" a="1"/>
  <c r="H2490" i="8" s="1"/>
  <c r="G2490" i="8"/>
  <c r="J2489" i="8"/>
  <c r="K2489" i="8" s="1" a="1"/>
  <c r="K2489" i="8" s="1"/>
  <c r="G2489" i="8"/>
  <c r="H2489" i="8" s="1" a="1"/>
  <c r="H2489" i="8" s="1"/>
  <c r="K2488" i="8" a="1"/>
  <c r="K2488" i="8"/>
  <c r="J2488" i="8"/>
  <c r="G2488" i="8"/>
  <c r="H2488" i="8" s="1" a="1"/>
  <c r="H2488" i="8" s="1"/>
  <c r="J2487" i="8"/>
  <c r="K2487" i="8" s="1" a="1"/>
  <c r="K2487" i="8" s="1"/>
  <c r="G2487" i="8"/>
  <c r="H2487" i="8" s="1" a="1"/>
  <c r="H2487" i="8" s="1"/>
  <c r="K2486" i="8" a="1"/>
  <c r="K2486" i="8"/>
  <c r="J2486" i="8"/>
  <c r="H2486" i="8" a="1"/>
  <c r="H2486" i="8" s="1"/>
  <c r="G2486" i="8"/>
  <c r="K2485" i="8"/>
  <c r="J2485" i="8"/>
  <c r="K2485" i="8" s="1" a="1"/>
  <c r="G2485" i="8"/>
  <c r="H2485" i="8" s="1" a="1"/>
  <c r="H2485" i="8" s="1"/>
  <c r="J2484" i="8"/>
  <c r="K2484" i="8" s="1" a="1"/>
  <c r="K2484" i="8" s="1"/>
  <c r="H2484" i="8" a="1"/>
  <c r="H2484" i="8" s="1"/>
  <c r="G2484" i="8"/>
  <c r="J2483" i="8"/>
  <c r="K2483" i="8" s="1" a="1"/>
  <c r="K2483" i="8" s="1"/>
  <c r="G2483" i="8"/>
  <c r="H2483" i="8" s="1" a="1"/>
  <c r="H2483" i="8" s="1"/>
  <c r="J2482" i="8"/>
  <c r="K2482" i="8" s="1" a="1"/>
  <c r="K2482" i="8" s="1"/>
  <c r="G2482" i="8"/>
  <c r="H2482" i="8" s="1" a="1"/>
  <c r="H2482" i="8" s="1"/>
  <c r="J2481" i="8"/>
  <c r="K2481" i="8" s="1" a="1"/>
  <c r="K2481" i="8" s="1"/>
  <c r="G2481" i="8"/>
  <c r="H2481" i="8" s="1" a="1"/>
  <c r="H2481" i="8" s="1"/>
  <c r="K2480" i="8" a="1"/>
  <c r="K2480" i="8" s="1"/>
  <c r="J2480" i="8"/>
  <c r="G2480" i="8"/>
  <c r="H2480" i="8" s="1" a="1"/>
  <c r="H2480" i="8" s="1"/>
  <c r="J2479" i="8"/>
  <c r="K2479" i="8" s="1" a="1"/>
  <c r="K2479" i="8" s="1"/>
  <c r="G2479" i="8"/>
  <c r="H2479" i="8" s="1" a="1"/>
  <c r="H2479" i="8" s="1"/>
  <c r="J2478" i="8"/>
  <c r="K2478" i="8" s="1" a="1"/>
  <c r="K2478" i="8" s="1"/>
  <c r="H2478" i="8" a="1"/>
  <c r="H2478" i="8" s="1"/>
  <c r="G2478" i="8"/>
  <c r="J2477" i="8"/>
  <c r="K2477" i="8" s="1" a="1"/>
  <c r="K2477" i="8" s="1"/>
  <c r="G2477" i="8"/>
  <c r="H2477" i="8" s="1" a="1"/>
  <c r="H2477" i="8" s="1"/>
  <c r="K2476" i="8" a="1"/>
  <c r="K2476" i="8"/>
  <c r="J2476" i="8"/>
  <c r="G2476" i="8"/>
  <c r="H2476" i="8" s="1" a="1"/>
  <c r="H2476" i="8" s="1"/>
  <c r="J2475" i="8"/>
  <c r="K2475" i="8" s="1" a="1"/>
  <c r="K2475" i="8" s="1"/>
  <c r="G2475" i="8"/>
  <c r="H2475" i="8" s="1" a="1"/>
  <c r="H2475" i="8" s="1"/>
  <c r="K2474" i="8" a="1"/>
  <c r="K2474" i="8"/>
  <c r="J2474" i="8"/>
  <c r="H2474" i="8" a="1"/>
  <c r="H2474" i="8" s="1"/>
  <c r="G2474" i="8"/>
  <c r="J2473" i="8"/>
  <c r="K2473" i="8" s="1" a="1"/>
  <c r="K2473" i="8" s="1"/>
  <c r="G2473" i="8"/>
  <c r="H2473" i="8" s="1" a="1"/>
  <c r="H2473" i="8" s="1"/>
  <c r="J2472" i="8"/>
  <c r="K2472" i="8" s="1" a="1"/>
  <c r="K2472" i="8" s="1"/>
  <c r="H2472" i="8" a="1"/>
  <c r="H2472" i="8" s="1"/>
  <c r="G2472" i="8"/>
  <c r="J2471" i="8"/>
  <c r="K2471" i="8" s="1" a="1"/>
  <c r="K2471" i="8" s="1"/>
  <c r="G2471" i="8"/>
  <c r="H2471" i="8" s="1" a="1"/>
  <c r="H2471" i="8" s="1"/>
  <c r="J2470" i="8"/>
  <c r="K2470" i="8" s="1" a="1"/>
  <c r="K2470" i="8" s="1"/>
  <c r="G2470" i="8"/>
  <c r="H2470" i="8" s="1" a="1"/>
  <c r="H2470" i="8" s="1"/>
  <c r="J2469" i="8"/>
  <c r="K2469" i="8" s="1" a="1"/>
  <c r="K2469" i="8" s="1"/>
  <c r="G2469" i="8"/>
  <c r="H2469" i="8" s="1" a="1"/>
  <c r="H2469" i="8" s="1"/>
  <c r="K2468" i="8" a="1"/>
  <c r="K2468" i="8"/>
  <c r="J2468" i="8"/>
  <c r="G2468" i="8"/>
  <c r="H2468" i="8" s="1" a="1"/>
  <c r="H2468" i="8" s="1"/>
  <c r="J2467" i="8"/>
  <c r="K2467" i="8" s="1" a="1"/>
  <c r="K2467" i="8" s="1"/>
  <c r="G2467" i="8"/>
  <c r="H2467" i="8" s="1" a="1"/>
  <c r="H2467" i="8" s="1"/>
  <c r="J2466" i="8"/>
  <c r="K2466" i="8" s="1" a="1"/>
  <c r="K2466" i="8" s="1"/>
  <c r="H2466" i="8" a="1"/>
  <c r="H2466" i="8" s="1"/>
  <c r="G2466" i="8"/>
  <c r="J2465" i="8"/>
  <c r="K2465" i="8" s="1" a="1"/>
  <c r="K2465" i="8" s="1"/>
  <c r="G2465" i="8"/>
  <c r="H2465" i="8" s="1" a="1"/>
  <c r="H2465" i="8" s="1"/>
  <c r="K2464" i="8" a="1"/>
  <c r="K2464" i="8"/>
  <c r="J2464" i="8"/>
  <c r="G2464" i="8"/>
  <c r="H2464" i="8" s="1" a="1"/>
  <c r="H2464" i="8" s="1"/>
  <c r="J2463" i="8"/>
  <c r="K2463" i="8" s="1" a="1"/>
  <c r="K2463" i="8" s="1"/>
  <c r="G2463" i="8"/>
  <c r="H2463" i="8" s="1" a="1"/>
  <c r="H2463" i="8" s="1"/>
  <c r="K2462" i="8" a="1"/>
  <c r="K2462" i="8"/>
  <c r="J2462" i="8"/>
  <c r="H2462" i="8" a="1"/>
  <c r="H2462" i="8" s="1"/>
  <c r="G2462" i="8"/>
  <c r="J2461" i="8"/>
  <c r="K2461" i="8" s="1" a="1"/>
  <c r="K2461" i="8" s="1"/>
  <c r="G2461" i="8"/>
  <c r="H2461" i="8" s="1" a="1"/>
  <c r="H2461" i="8" s="1"/>
  <c r="J2460" i="8"/>
  <c r="K2460" i="8" s="1" a="1"/>
  <c r="K2460" i="8" s="1"/>
  <c r="G2460" i="8"/>
  <c r="H2460" i="8" s="1" a="1"/>
  <c r="H2460" i="8" s="1"/>
  <c r="J2459" i="8"/>
  <c r="K2459" i="8" s="1" a="1"/>
  <c r="K2459" i="8" s="1"/>
  <c r="G2459" i="8"/>
  <c r="H2459" i="8" s="1" a="1"/>
  <c r="H2459" i="8" s="1"/>
  <c r="J2458" i="8"/>
  <c r="K2458" i="8" s="1" a="1"/>
  <c r="K2458" i="8" s="1"/>
  <c r="G2458" i="8"/>
  <c r="H2458" i="8" s="1" a="1"/>
  <c r="H2458" i="8" s="1"/>
  <c r="J2457" i="8"/>
  <c r="K2457" i="8" s="1" a="1"/>
  <c r="K2457" i="8" s="1"/>
  <c r="G2457" i="8"/>
  <c r="H2457" i="8" s="1" a="1"/>
  <c r="H2457" i="8" s="1"/>
  <c r="K2456" i="8" a="1"/>
  <c r="K2456" i="8"/>
  <c r="J2456" i="8"/>
  <c r="G2456" i="8"/>
  <c r="H2456" i="8" s="1" a="1"/>
  <c r="H2456" i="8" s="1"/>
  <c r="J2455" i="8"/>
  <c r="K2455" i="8" s="1" a="1"/>
  <c r="K2455" i="8" s="1"/>
  <c r="G2455" i="8"/>
  <c r="H2455" i="8" s="1" a="1"/>
  <c r="H2455" i="8" s="1"/>
  <c r="J2454" i="8"/>
  <c r="K2454" i="8" s="1" a="1"/>
  <c r="K2454" i="8" s="1"/>
  <c r="H2454" i="8" a="1"/>
  <c r="H2454" i="8" s="1"/>
  <c r="G2454" i="8"/>
  <c r="J2453" i="8"/>
  <c r="K2453" i="8" s="1" a="1"/>
  <c r="K2453" i="8" s="1"/>
  <c r="G2453" i="8"/>
  <c r="H2453" i="8" s="1" a="1"/>
  <c r="H2453" i="8" s="1"/>
  <c r="K2452" i="8" a="1"/>
  <c r="K2452" i="8"/>
  <c r="J2452" i="8"/>
  <c r="G2452" i="8"/>
  <c r="H2452" i="8" s="1" a="1"/>
  <c r="H2452" i="8" s="1"/>
  <c r="J2451" i="8"/>
  <c r="K2451" i="8" s="1" a="1"/>
  <c r="K2451" i="8" s="1"/>
  <c r="G2451" i="8"/>
  <c r="H2451" i="8" s="1" a="1"/>
  <c r="H2451" i="8" s="1"/>
  <c r="K2450" i="8" a="1"/>
  <c r="K2450" i="8"/>
  <c r="J2450" i="8"/>
  <c r="H2450" i="8" a="1"/>
  <c r="H2450" i="8" s="1"/>
  <c r="G2450" i="8"/>
  <c r="J2449" i="8"/>
  <c r="K2449" i="8" s="1" a="1"/>
  <c r="K2449" i="8" s="1"/>
  <c r="G2449" i="8"/>
  <c r="H2449" i="8" s="1" a="1"/>
  <c r="H2449" i="8" s="1"/>
  <c r="J2448" i="8"/>
  <c r="K2448" i="8" s="1" a="1"/>
  <c r="K2448" i="8" s="1"/>
  <c r="H2448" i="8" a="1"/>
  <c r="H2448" i="8" s="1"/>
  <c r="G2448" i="8"/>
  <c r="J2447" i="8"/>
  <c r="K2447" i="8" s="1" a="1"/>
  <c r="K2447" i="8" s="1"/>
  <c r="G2447" i="8"/>
  <c r="H2447" i="8" s="1" a="1"/>
  <c r="H2447" i="8" s="1"/>
  <c r="J2446" i="8"/>
  <c r="K2446" i="8" s="1" a="1"/>
  <c r="K2446" i="8" s="1"/>
  <c r="G2446" i="8"/>
  <c r="H2446" i="8" s="1" a="1"/>
  <c r="H2446" i="8" s="1"/>
  <c r="J2445" i="8"/>
  <c r="K2445" i="8" s="1" a="1"/>
  <c r="K2445" i="8" s="1"/>
  <c r="G2445" i="8"/>
  <c r="H2445" i="8" s="1" a="1"/>
  <c r="H2445" i="8" s="1"/>
  <c r="K2444" i="8" a="1"/>
  <c r="K2444" i="8"/>
  <c r="J2444" i="8"/>
  <c r="G2444" i="8"/>
  <c r="H2444" i="8" s="1" a="1"/>
  <c r="H2444" i="8" s="1"/>
  <c r="J2443" i="8"/>
  <c r="K2443" i="8" s="1" a="1"/>
  <c r="K2443" i="8" s="1"/>
  <c r="G2443" i="8"/>
  <c r="H2443" i="8" s="1" a="1"/>
  <c r="H2443" i="8" s="1"/>
  <c r="J2442" i="8"/>
  <c r="K2442" i="8" s="1" a="1"/>
  <c r="K2442" i="8" s="1"/>
  <c r="H2442" i="8" a="1"/>
  <c r="H2442" i="8" s="1"/>
  <c r="G2442" i="8"/>
  <c r="J2441" i="8"/>
  <c r="K2441" i="8" s="1" a="1"/>
  <c r="K2441" i="8" s="1"/>
  <c r="G2441" i="8"/>
  <c r="H2441" i="8" s="1" a="1"/>
  <c r="H2441" i="8" s="1"/>
  <c r="K2440" i="8" a="1"/>
  <c r="K2440" i="8"/>
  <c r="J2440" i="8"/>
  <c r="G2440" i="8"/>
  <c r="H2440" i="8" s="1" a="1"/>
  <c r="H2440" i="8" s="1"/>
  <c r="J2439" i="8"/>
  <c r="K2439" i="8" s="1" a="1"/>
  <c r="K2439" i="8" s="1"/>
  <c r="G2439" i="8"/>
  <c r="H2439" i="8" s="1" a="1"/>
  <c r="H2439" i="8" s="1"/>
  <c r="K2438" i="8" a="1"/>
  <c r="K2438" i="8"/>
  <c r="J2438" i="8"/>
  <c r="H2438" i="8" a="1"/>
  <c r="H2438" i="8" s="1"/>
  <c r="G2438" i="8"/>
  <c r="J2437" i="8"/>
  <c r="K2437" i="8" s="1" a="1"/>
  <c r="K2437" i="8" s="1"/>
  <c r="G2437" i="8"/>
  <c r="H2437" i="8" s="1" a="1"/>
  <c r="H2437" i="8" s="1"/>
  <c r="J2436" i="8"/>
  <c r="K2436" i="8" s="1" a="1"/>
  <c r="K2436" i="8" s="1"/>
  <c r="H2436" i="8" a="1"/>
  <c r="H2436" i="8" s="1"/>
  <c r="G2436" i="8"/>
  <c r="J2435" i="8"/>
  <c r="K2435" i="8" s="1" a="1"/>
  <c r="K2435" i="8" s="1"/>
  <c r="G2435" i="8"/>
  <c r="H2435" i="8" s="1" a="1"/>
  <c r="H2435" i="8" s="1"/>
  <c r="J2434" i="8"/>
  <c r="K2434" i="8" s="1" a="1"/>
  <c r="K2434" i="8" s="1"/>
  <c r="G2434" i="8"/>
  <c r="H2434" i="8" s="1" a="1"/>
  <c r="H2434" i="8" s="1"/>
  <c r="J2433" i="8"/>
  <c r="K2433" i="8" s="1" a="1"/>
  <c r="K2433" i="8" s="1"/>
  <c r="G2433" i="8"/>
  <c r="H2433" i="8" s="1" a="1"/>
  <c r="H2433" i="8" s="1"/>
  <c r="K2432" i="8" a="1"/>
  <c r="K2432" i="8"/>
  <c r="J2432" i="8"/>
  <c r="G2432" i="8"/>
  <c r="H2432" i="8" s="1" a="1"/>
  <c r="H2432" i="8" s="1"/>
  <c r="J2431" i="8"/>
  <c r="K2431" i="8" s="1" a="1"/>
  <c r="K2431" i="8" s="1"/>
  <c r="G2431" i="8"/>
  <c r="H2431" i="8" s="1" a="1"/>
  <c r="H2431" i="8" s="1"/>
  <c r="J2430" i="8"/>
  <c r="K2430" i="8" s="1" a="1"/>
  <c r="K2430" i="8" s="1"/>
  <c r="H2430" i="8" a="1"/>
  <c r="H2430" i="8" s="1"/>
  <c r="G2430" i="8"/>
  <c r="J2429" i="8"/>
  <c r="K2429" i="8" s="1" a="1"/>
  <c r="K2429" i="8" s="1"/>
  <c r="G2429" i="8"/>
  <c r="H2429" i="8" s="1" a="1"/>
  <c r="H2429" i="8" s="1"/>
  <c r="K2428" i="8" a="1"/>
  <c r="K2428" i="8"/>
  <c r="J2428" i="8"/>
  <c r="G2428" i="8"/>
  <c r="H2428" i="8" s="1" a="1"/>
  <c r="H2428" i="8" s="1"/>
  <c r="J2427" i="8"/>
  <c r="K2427" i="8" s="1" a="1"/>
  <c r="K2427" i="8" s="1"/>
  <c r="G2427" i="8"/>
  <c r="H2427" i="8" s="1" a="1"/>
  <c r="H2427" i="8" s="1"/>
  <c r="K2426" i="8" a="1"/>
  <c r="K2426" i="8"/>
  <c r="J2426" i="8"/>
  <c r="H2426" i="8" a="1"/>
  <c r="H2426" i="8" s="1"/>
  <c r="G2426" i="8"/>
  <c r="J2425" i="8"/>
  <c r="K2425" i="8" s="1" a="1"/>
  <c r="K2425" i="8" s="1"/>
  <c r="G2425" i="8"/>
  <c r="H2425" i="8" s="1" a="1"/>
  <c r="H2425" i="8" s="1"/>
  <c r="J2424" i="8"/>
  <c r="K2424" i="8" s="1" a="1"/>
  <c r="K2424" i="8" s="1"/>
  <c r="H2424" i="8" a="1"/>
  <c r="H2424" i="8" s="1"/>
  <c r="G2424" i="8"/>
  <c r="J2423" i="8"/>
  <c r="K2423" i="8" s="1" a="1"/>
  <c r="K2423" i="8" s="1"/>
  <c r="G2423" i="8"/>
  <c r="H2423" i="8" s="1" a="1"/>
  <c r="H2423" i="8" s="1"/>
  <c r="J2422" i="8"/>
  <c r="K2422" i="8" s="1" a="1"/>
  <c r="K2422" i="8" s="1"/>
  <c r="G2422" i="8"/>
  <c r="H2422" i="8" s="1" a="1"/>
  <c r="H2422" i="8" s="1"/>
  <c r="J2421" i="8"/>
  <c r="K2421" i="8" s="1" a="1"/>
  <c r="K2421" i="8" s="1"/>
  <c r="G2421" i="8"/>
  <c r="H2421" i="8" s="1" a="1"/>
  <c r="H2421" i="8" s="1"/>
  <c r="K2420" i="8" a="1"/>
  <c r="K2420" i="8"/>
  <c r="J2420" i="8"/>
  <c r="G2420" i="8"/>
  <c r="H2420" i="8" s="1" a="1"/>
  <c r="H2420" i="8" s="1"/>
  <c r="J2419" i="8"/>
  <c r="K2419" i="8" s="1" a="1"/>
  <c r="K2419" i="8" s="1"/>
  <c r="G2419" i="8"/>
  <c r="H2419" i="8" s="1" a="1"/>
  <c r="H2419" i="8" s="1"/>
  <c r="J2418" i="8"/>
  <c r="K2418" i="8" s="1" a="1"/>
  <c r="K2418" i="8" s="1"/>
  <c r="H2418" i="8" a="1"/>
  <c r="H2418" i="8" s="1"/>
  <c r="G2418" i="8"/>
  <c r="J2417" i="8"/>
  <c r="K2417" i="8" s="1" a="1"/>
  <c r="K2417" i="8" s="1"/>
  <c r="G2417" i="8"/>
  <c r="H2417" i="8" s="1" a="1"/>
  <c r="H2417" i="8" s="1"/>
  <c r="K2416" i="8" a="1"/>
  <c r="K2416" i="8"/>
  <c r="J2416" i="8"/>
  <c r="H2416" i="8" a="1"/>
  <c r="H2416" i="8" s="1"/>
  <c r="G2416" i="8"/>
  <c r="J2415" i="8"/>
  <c r="K2415" i="8" s="1" a="1"/>
  <c r="K2415" i="8" s="1"/>
  <c r="G2415" i="8"/>
  <c r="H2415" i="8" s="1" a="1"/>
  <c r="H2415" i="8" s="1"/>
  <c r="K2414" i="8" a="1"/>
  <c r="K2414" i="8"/>
  <c r="J2414" i="8"/>
  <c r="G2414" i="8"/>
  <c r="H2414" i="8" s="1" a="1"/>
  <c r="H2414" i="8" s="1"/>
  <c r="J2413" i="8"/>
  <c r="K2413" i="8" s="1" a="1"/>
  <c r="K2413" i="8" s="1"/>
  <c r="G2413" i="8"/>
  <c r="H2413" i="8" s="1" a="1"/>
  <c r="H2413" i="8" s="1"/>
  <c r="J2412" i="8"/>
  <c r="K2412" i="8" s="1" a="1"/>
  <c r="K2412" i="8" s="1"/>
  <c r="H2412" i="8" a="1"/>
  <c r="H2412" i="8"/>
  <c r="G2412" i="8"/>
  <c r="J2411" i="8"/>
  <c r="K2411" i="8" s="1" a="1"/>
  <c r="K2411" i="8" s="1"/>
  <c r="H2411" i="8" a="1"/>
  <c r="H2411" i="8" s="1"/>
  <c r="G2411" i="8"/>
  <c r="J2410" i="8"/>
  <c r="K2410" i="8" s="1" a="1"/>
  <c r="K2410" i="8" s="1"/>
  <c r="H2410" i="8" a="1"/>
  <c r="H2410" i="8" s="1"/>
  <c r="G2410" i="8"/>
  <c r="J2409" i="8"/>
  <c r="K2409" i="8" s="1" a="1"/>
  <c r="K2409" i="8" s="1"/>
  <c r="H2409" i="8" a="1"/>
  <c r="H2409" i="8"/>
  <c r="G2409" i="8"/>
  <c r="J2408" i="8"/>
  <c r="K2408" i="8" s="1" a="1"/>
  <c r="K2408" i="8" s="1"/>
  <c r="H2408" i="8" a="1"/>
  <c r="H2408" i="8"/>
  <c r="G2408" i="8"/>
  <c r="K2407" i="8"/>
  <c r="J2407" i="8"/>
  <c r="K2407" i="8" s="1" a="1"/>
  <c r="H2407" i="8" a="1"/>
  <c r="H2407" i="8" s="1"/>
  <c r="G2407" i="8"/>
  <c r="J2406" i="8"/>
  <c r="K2406" i="8" s="1" a="1"/>
  <c r="K2406" i="8" s="1"/>
  <c r="H2406" i="8" a="1"/>
  <c r="H2406" i="8" s="1"/>
  <c r="G2406" i="8"/>
  <c r="J2405" i="8"/>
  <c r="K2405" i="8" s="1" a="1"/>
  <c r="K2405" i="8" s="1"/>
  <c r="H2405" i="8"/>
  <c r="G2405" i="8"/>
  <c r="H2405" i="8" s="1" a="1"/>
  <c r="K2404" i="8" a="1"/>
  <c r="K2404" i="8" s="1"/>
  <c r="J2404" i="8"/>
  <c r="G2404" i="8"/>
  <c r="H2404" i="8" s="1" a="1"/>
  <c r="H2404" i="8" s="1"/>
  <c r="K2403" i="8"/>
  <c r="J2403" i="8"/>
  <c r="K2403" i="8" s="1" a="1"/>
  <c r="G2403" i="8"/>
  <c r="H2403" i="8" s="1" a="1"/>
  <c r="H2403" i="8" s="1"/>
  <c r="K2402" i="8" a="1"/>
  <c r="K2402" i="8"/>
  <c r="J2402" i="8"/>
  <c r="G2402" i="8"/>
  <c r="H2402" i="8" s="1" a="1"/>
  <c r="H2402" i="8" s="1"/>
  <c r="J2401" i="8"/>
  <c r="K2401" i="8" s="1" a="1"/>
  <c r="K2401" i="8" s="1"/>
  <c r="H2401" i="8" a="1"/>
  <c r="H2401" i="8"/>
  <c r="G2401" i="8"/>
  <c r="K2400" i="8" a="1"/>
  <c r="K2400" i="8"/>
  <c r="J2400" i="8"/>
  <c r="G2400" i="8"/>
  <c r="H2400" i="8" s="1" a="1"/>
  <c r="H2400" i="8" s="1"/>
  <c r="K2399" i="8"/>
  <c r="J2399" i="8"/>
  <c r="K2399" i="8" s="1" a="1"/>
  <c r="H2399" i="8" a="1"/>
  <c r="H2399" i="8" s="1"/>
  <c r="G2399" i="8"/>
  <c r="J2398" i="8"/>
  <c r="K2398" i="8" s="1" a="1"/>
  <c r="K2398" i="8" s="1"/>
  <c r="H2398" i="8" a="1"/>
  <c r="H2398" i="8" s="1"/>
  <c r="G2398" i="8"/>
  <c r="J2397" i="8"/>
  <c r="K2397" i="8" s="1" a="1"/>
  <c r="K2397" i="8" s="1"/>
  <c r="H2397" i="8" a="1"/>
  <c r="H2397" i="8"/>
  <c r="G2397" i="8"/>
  <c r="J2396" i="8"/>
  <c r="K2396" i="8" s="1" a="1"/>
  <c r="K2396" i="8" s="1"/>
  <c r="H2396" i="8" a="1"/>
  <c r="H2396" i="8" s="1"/>
  <c r="G2396" i="8"/>
  <c r="K2395" i="8"/>
  <c r="J2395" i="8"/>
  <c r="K2395" i="8" s="1" a="1"/>
  <c r="H2395" i="8" a="1"/>
  <c r="H2395" i="8" s="1"/>
  <c r="G2395" i="8"/>
  <c r="K2394" i="8" a="1"/>
  <c r="K2394" i="8"/>
  <c r="J2394" i="8"/>
  <c r="G2394" i="8"/>
  <c r="H2394" i="8" s="1" a="1"/>
  <c r="H2394" i="8" s="1"/>
  <c r="J2393" i="8"/>
  <c r="K2393" i="8" s="1" a="1"/>
  <c r="K2393" i="8" s="1"/>
  <c r="G2393" i="8"/>
  <c r="H2393" i="8" s="1" a="1"/>
  <c r="H2393" i="8" s="1"/>
  <c r="J2392" i="8"/>
  <c r="K2392" i="8" s="1" a="1"/>
  <c r="K2392" i="8" s="1"/>
  <c r="G2392" i="8"/>
  <c r="H2392" i="8" s="1" a="1"/>
  <c r="H2392" i="8" s="1"/>
  <c r="K2391" i="8"/>
  <c r="J2391" i="8"/>
  <c r="K2391" i="8" s="1" a="1"/>
  <c r="G2391" i="8"/>
  <c r="H2391" i="8" s="1" a="1"/>
  <c r="H2391" i="8" s="1"/>
  <c r="K2390" i="8" a="1"/>
  <c r="K2390" i="8"/>
  <c r="J2390" i="8"/>
  <c r="G2390" i="8"/>
  <c r="H2390" i="8" s="1" a="1"/>
  <c r="H2390" i="8" s="1"/>
  <c r="J2389" i="8"/>
  <c r="K2389" i="8" s="1" a="1"/>
  <c r="K2389" i="8" s="1"/>
  <c r="G2389" i="8"/>
  <c r="H2389" i="8" s="1" a="1"/>
  <c r="H2389" i="8" s="1"/>
  <c r="K2388" i="8" a="1"/>
  <c r="K2388" i="8" s="1"/>
  <c r="J2388" i="8"/>
  <c r="H2388" i="8" a="1"/>
  <c r="H2388" i="8"/>
  <c r="G2388" i="8"/>
  <c r="K2387" i="8"/>
  <c r="J2387" i="8"/>
  <c r="K2387" i="8" s="1" a="1"/>
  <c r="H2387" i="8" a="1"/>
  <c r="H2387" i="8" s="1"/>
  <c r="G2387" i="8"/>
  <c r="J2386" i="8"/>
  <c r="K2386" i="8" s="1" a="1"/>
  <c r="K2386" i="8" s="1"/>
  <c r="G2386" i="8"/>
  <c r="H2386" i="8" s="1" a="1"/>
  <c r="H2386" i="8" s="1"/>
  <c r="J2385" i="8"/>
  <c r="K2385" i="8" s="1" a="1"/>
  <c r="K2385" i="8" s="1"/>
  <c r="H2385" i="8" a="1"/>
  <c r="H2385" i="8" s="1"/>
  <c r="G2385" i="8"/>
  <c r="J2384" i="8"/>
  <c r="K2384" i="8" s="1" a="1"/>
  <c r="K2384" i="8" s="1"/>
  <c r="H2384" i="8" a="1"/>
  <c r="H2384" i="8"/>
  <c r="G2384" i="8"/>
  <c r="K2383" i="8"/>
  <c r="J2383" i="8"/>
  <c r="K2383" i="8" s="1" a="1"/>
  <c r="H2383" i="8" a="1"/>
  <c r="H2383" i="8"/>
  <c r="G2383" i="8"/>
  <c r="J2382" i="8"/>
  <c r="K2382" i="8" s="1" a="1"/>
  <c r="K2382" i="8" s="1"/>
  <c r="G2382" i="8"/>
  <c r="H2382" i="8" s="1" a="1"/>
  <c r="H2382" i="8" s="1"/>
  <c r="J2381" i="8"/>
  <c r="K2381" i="8" s="1" a="1"/>
  <c r="K2381" i="8" s="1"/>
  <c r="H2381" i="8"/>
  <c r="G2381" i="8"/>
  <c r="H2381" i="8" s="1" a="1"/>
  <c r="K2380" i="8" a="1"/>
  <c r="K2380" i="8" s="1"/>
  <c r="J2380" i="8"/>
  <c r="H2380" i="8"/>
  <c r="G2380" i="8"/>
  <c r="H2380" i="8" s="1" a="1"/>
  <c r="K2379" i="8"/>
  <c r="J2379" i="8"/>
  <c r="K2379" i="8" s="1" a="1"/>
  <c r="H2379" i="8" a="1"/>
  <c r="H2379" i="8" s="1"/>
  <c r="G2379" i="8"/>
  <c r="K2378" i="8" a="1"/>
  <c r="K2378" i="8" s="1"/>
  <c r="J2378" i="8"/>
  <c r="G2378" i="8"/>
  <c r="H2378" i="8" s="1" a="1"/>
  <c r="H2378" i="8" s="1"/>
  <c r="J2377" i="8"/>
  <c r="K2377" i="8" s="1" a="1"/>
  <c r="K2377" i="8" s="1"/>
  <c r="H2377" i="8" a="1"/>
  <c r="H2377" i="8"/>
  <c r="G2377" i="8"/>
  <c r="K2376" i="8" a="1"/>
  <c r="K2376" i="8" s="1"/>
  <c r="J2376" i="8"/>
  <c r="G2376" i="8"/>
  <c r="H2376" i="8" s="1" a="1"/>
  <c r="H2376" i="8" s="1"/>
  <c r="K2375" i="8"/>
  <c r="J2375" i="8"/>
  <c r="K2375" i="8" s="1" a="1"/>
  <c r="G2375" i="8"/>
  <c r="H2375" i="8" s="1" a="1"/>
  <c r="H2375" i="8" s="1"/>
  <c r="J2374" i="8"/>
  <c r="K2374" i="8" s="1" a="1"/>
  <c r="K2374" i="8" s="1"/>
  <c r="H2374" i="8" a="1"/>
  <c r="H2374" i="8" s="1"/>
  <c r="G2374" i="8"/>
  <c r="J2373" i="8"/>
  <c r="K2373" i="8" s="1" a="1"/>
  <c r="K2373" i="8" s="1"/>
  <c r="H2373" i="8" a="1"/>
  <c r="H2373" i="8"/>
  <c r="G2373" i="8"/>
  <c r="J2372" i="8"/>
  <c r="K2372" i="8" s="1" a="1"/>
  <c r="K2372" i="8" s="1"/>
  <c r="H2372" i="8" a="1"/>
  <c r="H2372" i="8"/>
  <c r="G2372" i="8"/>
  <c r="K2371" i="8"/>
  <c r="J2371" i="8"/>
  <c r="K2371" i="8" s="1" a="1"/>
  <c r="G2371" i="8"/>
  <c r="H2371" i="8" s="1" a="1"/>
  <c r="H2371" i="8" s="1"/>
  <c r="K2370" i="8" a="1"/>
  <c r="K2370" i="8"/>
  <c r="J2370" i="8"/>
  <c r="H2370" i="8" a="1"/>
  <c r="H2370" i="8"/>
  <c r="G2370" i="8"/>
  <c r="J2369" i="8"/>
  <c r="K2369" i="8" s="1" a="1"/>
  <c r="K2369" i="8" s="1"/>
  <c r="G2369" i="8"/>
  <c r="H2369" i="8" s="1" a="1"/>
  <c r="H2369" i="8" s="1"/>
  <c r="K2368" i="8" a="1"/>
  <c r="K2368" i="8" s="1"/>
  <c r="J2368" i="8"/>
  <c r="H2368" i="8"/>
  <c r="G2368" i="8"/>
  <c r="H2368" i="8" s="1" a="1"/>
  <c r="K2367" i="8"/>
  <c r="J2367" i="8"/>
  <c r="K2367" i="8" s="1" a="1"/>
  <c r="G2367" i="8"/>
  <c r="H2367" i="8" s="1" a="1"/>
  <c r="H2367" i="8" s="1"/>
  <c r="K2366" i="8" a="1"/>
  <c r="K2366" i="8"/>
  <c r="J2366" i="8"/>
  <c r="G2366" i="8"/>
  <c r="H2366" i="8" s="1" a="1"/>
  <c r="H2366" i="8" s="1"/>
  <c r="K2365" i="8"/>
  <c r="J2365" i="8"/>
  <c r="K2365" i="8" s="1" a="1"/>
  <c r="G2365" i="8"/>
  <c r="H2365" i="8" s="1" a="1"/>
  <c r="H2365" i="8" s="1"/>
  <c r="J2364" i="8"/>
  <c r="K2364" i="8" s="1" a="1"/>
  <c r="K2364" i="8" s="1"/>
  <c r="H2364" i="8" a="1"/>
  <c r="H2364" i="8"/>
  <c r="G2364" i="8"/>
  <c r="J2363" i="8"/>
  <c r="K2363" i="8" s="1" a="1"/>
  <c r="K2363" i="8" s="1"/>
  <c r="H2363" i="8" a="1"/>
  <c r="H2363" i="8" s="1"/>
  <c r="G2363" i="8"/>
  <c r="K2362" i="8"/>
  <c r="J2362" i="8"/>
  <c r="K2362" i="8" s="1" a="1"/>
  <c r="H2362" i="8" a="1"/>
  <c r="H2362" i="8" s="1"/>
  <c r="G2362" i="8"/>
  <c r="J2361" i="8"/>
  <c r="K2361" i="8" s="1" a="1"/>
  <c r="K2361" i="8" s="1"/>
  <c r="H2361" i="8" a="1"/>
  <c r="H2361" i="8"/>
  <c r="G2361" i="8"/>
  <c r="J2360" i="8"/>
  <c r="K2360" i="8" s="1" a="1"/>
  <c r="K2360" i="8" s="1"/>
  <c r="H2360" i="8" a="1"/>
  <c r="H2360" i="8"/>
  <c r="G2360" i="8"/>
  <c r="K2359" i="8"/>
  <c r="J2359" i="8"/>
  <c r="K2359" i="8" s="1" a="1"/>
  <c r="H2359" i="8" a="1"/>
  <c r="H2359" i="8" s="1"/>
  <c r="G2359" i="8"/>
  <c r="J2358" i="8"/>
  <c r="K2358" i="8" s="1" a="1"/>
  <c r="K2358" i="8" s="1"/>
  <c r="H2358" i="8" a="1"/>
  <c r="H2358" i="8" s="1"/>
  <c r="G2358" i="8"/>
  <c r="J2357" i="8"/>
  <c r="K2357" i="8" s="1" a="1"/>
  <c r="K2357" i="8" s="1"/>
  <c r="G2357" i="8"/>
  <c r="H2357" i="8" s="1" a="1"/>
  <c r="H2357" i="8" s="1"/>
  <c r="K2356" i="8" a="1"/>
  <c r="K2356" i="8" s="1"/>
  <c r="J2356" i="8"/>
  <c r="G2356" i="8"/>
  <c r="H2356" i="8" s="1" a="1"/>
  <c r="H2356" i="8" s="1"/>
  <c r="K2355" i="8"/>
  <c r="J2355" i="8"/>
  <c r="K2355" i="8" s="1" a="1"/>
  <c r="G2355" i="8"/>
  <c r="H2355" i="8" s="1" a="1"/>
  <c r="H2355" i="8" s="1"/>
  <c r="K2354" i="8" a="1"/>
  <c r="K2354" i="8" s="1"/>
  <c r="J2354" i="8"/>
  <c r="G2354" i="8"/>
  <c r="H2354" i="8" s="1" a="1"/>
  <c r="H2354" i="8" s="1"/>
  <c r="J2353" i="8"/>
  <c r="K2353" i="8" s="1" a="1"/>
  <c r="K2353" i="8" s="1"/>
  <c r="H2353" i="8" a="1"/>
  <c r="H2353" i="8"/>
  <c r="G2353" i="8"/>
  <c r="J2352" i="8"/>
  <c r="K2352" i="8" s="1" a="1"/>
  <c r="K2352" i="8" s="1"/>
  <c r="G2352" i="8"/>
  <c r="H2352" i="8" s="1" a="1"/>
  <c r="H2352" i="8" s="1"/>
  <c r="K2351" i="8"/>
  <c r="J2351" i="8"/>
  <c r="K2351" i="8" s="1" a="1"/>
  <c r="G2351" i="8"/>
  <c r="H2351" i="8" s="1" a="1"/>
  <c r="H2351" i="8" s="1"/>
  <c r="K2350" i="8"/>
  <c r="J2350" i="8"/>
  <c r="K2350" i="8" s="1" a="1"/>
  <c r="H2350" i="8" a="1"/>
  <c r="H2350" i="8" s="1"/>
  <c r="G2350" i="8"/>
  <c r="J2349" i="8"/>
  <c r="K2349" i="8" s="1" a="1"/>
  <c r="K2349" i="8" s="1"/>
  <c r="H2349" i="8" a="1"/>
  <c r="H2349" i="8"/>
  <c r="G2349" i="8"/>
  <c r="K2348" i="8" a="1"/>
  <c r="K2348" i="8" s="1"/>
  <c r="J2348" i="8"/>
  <c r="H2348" i="8" a="1"/>
  <c r="H2348" i="8"/>
  <c r="G2348" i="8"/>
  <c r="K2347" i="8"/>
  <c r="J2347" i="8"/>
  <c r="K2347" i="8" s="1" a="1"/>
  <c r="H2347" i="8" a="1"/>
  <c r="H2347" i="8" s="1"/>
  <c r="G2347" i="8"/>
  <c r="K2346" i="8" a="1"/>
  <c r="K2346" i="8"/>
  <c r="J2346" i="8"/>
  <c r="H2346" i="8" a="1"/>
  <c r="H2346" i="8" s="1"/>
  <c r="G2346" i="8"/>
  <c r="J2345" i="8"/>
  <c r="K2345" i="8" s="1" a="1"/>
  <c r="K2345" i="8" s="1"/>
  <c r="G2345" i="8"/>
  <c r="H2345" i="8" s="1" a="1"/>
  <c r="H2345" i="8" s="1"/>
  <c r="J2344" i="8"/>
  <c r="K2344" i="8" s="1" a="1"/>
  <c r="K2344" i="8" s="1"/>
  <c r="G2344" i="8"/>
  <c r="H2344" i="8" s="1" a="1"/>
  <c r="H2344" i="8" s="1"/>
  <c r="K2343" i="8"/>
  <c r="J2343" i="8"/>
  <c r="K2343" i="8" s="1" a="1"/>
  <c r="G2343" i="8"/>
  <c r="H2343" i="8" s="1" a="1"/>
  <c r="H2343" i="8" s="1"/>
  <c r="K2342" i="8" a="1"/>
  <c r="K2342" i="8"/>
  <c r="J2342" i="8"/>
  <c r="G2342" i="8"/>
  <c r="H2342" i="8" s="1" a="1"/>
  <c r="H2342" i="8" s="1"/>
  <c r="J2341" i="8"/>
  <c r="K2341" i="8" s="1" a="1"/>
  <c r="K2341" i="8" s="1"/>
  <c r="G2341" i="8"/>
  <c r="H2341" i="8" s="1" a="1"/>
  <c r="H2341" i="8" s="1"/>
  <c r="K2340" i="8" a="1"/>
  <c r="K2340" i="8" s="1"/>
  <c r="J2340" i="8"/>
  <c r="H2340" i="8" a="1"/>
  <c r="H2340" i="8"/>
  <c r="G2340" i="8"/>
  <c r="J2339" i="8"/>
  <c r="K2339" i="8" s="1" a="1"/>
  <c r="K2339" i="8" s="1"/>
  <c r="H2339" i="8" a="1"/>
  <c r="H2339" i="8" s="1"/>
  <c r="G2339" i="8"/>
  <c r="J2338" i="8"/>
  <c r="K2338" i="8" s="1" a="1"/>
  <c r="K2338" i="8" s="1"/>
  <c r="G2338" i="8"/>
  <c r="H2338" i="8" s="1" a="1"/>
  <c r="H2338" i="8" s="1"/>
  <c r="J2337" i="8"/>
  <c r="K2337" i="8" s="1" a="1"/>
  <c r="K2337" i="8" s="1"/>
  <c r="H2337" i="8" a="1"/>
  <c r="H2337" i="8" s="1"/>
  <c r="G2337" i="8"/>
  <c r="J2336" i="8"/>
  <c r="K2336" i="8" s="1" a="1"/>
  <c r="K2336" i="8" s="1"/>
  <c r="H2336" i="8" a="1"/>
  <c r="H2336" i="8"/>
  <c r="G2336" i="8"/>
  <c r="K2335" i="8"/>
  <c r="J2335" i="8"/>
  <c r="K2335" i="8" s="1" a="1"/>
  <c r="G2335" i="8"/>
  <c r="H2335" i="8" s="1" a="1"/>
  <c r="H2335" i="8" s="1"/>
  <c r="K2334" i="8" a="1"/>
  <c r="K2334" i="8"/>
  <c r="J2334" i="8"/>
  <c r="G2334" i="8"/>
  <c r="H2334" i="8" s="1" a="1"/>
  <c r="H2334" i="8" s="1"/>
  <c r="J2333" i="8"/>
  <c r="K2333" i="8" s="1" a="1"/>
  <c r="K2333" i="8" s="1"/>
  <c r="H2333" i="8"/>
  <c r="G2333" i="8"/>
  <c r="H2333" i="8" s="1" a="1"/>
  <c r="K2332" i="8" a="1"/>
  <c r="K2332" i="8" s="1"/>
  <c r="J2332" i="8"/>
  <c r="H2332" i="8"/>
  <c r="G2332" i="8"/>
  <c r="H2332" i="8" s="1" a="1"/>
  <c r="K2331" i="8"/>
  <c r="J2331" i="8"/>
  <c r="K2331" i="8" s="1" a="1"/>
  <c r="G2331" i="8"/>
  <c r="H2331" i="8" s="1" a="1"/>
  <c r="H2331" i="8" s="1"/>
  <c r="K2330" i="8" a="1"/>
  <c r="K2330" i="8"/>
  <c r="J2330" i="8"/>
  <c r="G2330" i="8"/>
  <c r="H2330" i="8" s="1" a="1"/>
  <c r="H2330" i="8" s="1"/>
  <c r="J2329" i="8"/>
  <c r="K2329" i="8" s="1" a="1"/>
  <c r="K2329" i="8" s="1"/>
  <c r="H2329" i="8" a="1"/>
  <c r="H2329" i="8"/>
  <c r="G2329" i="8"/>
  <c r="K2328" i="8" a="1"/>
  <c r="K2328" i="8" s="1"/>
  <c r="J2328" i="8"/>
  <c r="H2328" i="8" a="1"/>
  <c r="H2328" i="8"/>
  <c r="G2328" i="8"/>
  <c r="K2327" i="8"/>
  <c r="J2327" i="8"/>
  <c r="K2327" i="8" s="1" a="1"/>
  <c r="H2327" i="8" a="1"/>
  <c r="H2327" i="8" s="1"/>
  <c r="G2327" i="8"/>
  <c r="K2326" i="8"/>
  <c r="J2326" i="8"/>
  <c r="K2326" i="8" s="1" a="1"/>
  <c r="H2326" i="8" a="1"/>
  <c r="H2326" i="8" s="1"/>
  <c r="G2326" i="8"/>
  <c r="J2325" i="8"/>
  <c r="K2325" i="8" s="1" a="1"/>
  <c r="K2325" i="8" s="1"/>
  <c r="H2325" i="8" a="1"/>
  <c r="H2325" i="8"/>
  <c r="G2325" i="8"/>
  <c r="K2324" i="8" a="1"/>
  <c r="K2324" i="8" s="1"/>
  <c r="J2324" i="8"/>
  <c r="H2324" i="8" a="1"/>
  <c r="H2324" i="8" s="1"/>
  <c r="G2324" i="8"/>
  <c r="K2323" i="8"/>
  <c r="J2323" i="8"/>
  <c r="K2323" i="8" s="1" a="1"/>
  <c r="H2323" i="8" a="1"/>
  <c r="H2323" i="8" s="1"/>
  <c r="G2323" i="8"/>
  <c r="K2322" i="8" a="1"/>
  <c r="K2322" i="8"/>
  <c r="J2322" i="8"/>
  <c r="H2322" i="8" a="1"/>
  <c r="H2322" i="8" s="1"/>
  <c r="G2322" i="8"/>
  <c r="J2321" i="8"/>
  <c r="K2321" i="8" s="1" a="1"/>
  <c r="K2321" i="8" s="1"/>
  <c r="H2321" i="8"/>
  <c r="G2321" i="8"/>
  <c r="H2321" i="8" s="1" a="1"/>
  <c r="J2320" i="8"/>
  <c r="K2320" i="8" s="1" a="1"/>
  <c r="K2320" i="8" s="1"/>
  <c r="H2320" i="8"/>
  <c r="G2320" i="8"/>
  <c r="H2320" i="8" s="1" a="1"/>
  <c r="K2319" i="8"/>
  <c r="J2319" i="8"/>
  <c r="K2319" i="8" s="1" a="1"/>
  <c r="G2319" i="8"/>
  <c r="H2319" i="8" s="1" a="1"/>
  <c r="H2319" i="8" s="1"/>
  <c r="K2318" i="8" a="1"/>
  <c r="K2318" i="8"/>
  <c r="J2318" i="8"/>
  <c r="H2318" i="8" a="1"/>
  <c r="H2318" i="8" s="1"/>
  <c r="G2318" i="8"/>
  <c r="J2317" i="8"/>
  <c r="K2317" i="8" s="1" a="1"/>
  <c r="K2317" i="8" s="1"/>
  <c r="H2317" i="8" a="1"/>
  <c r="H2317" i="8"/>
  <c r="G2317" i="8"/>
  <c r="K2316" i="8" a="1"/>
  <c r="K2316" i="8" s="1"/>
  <c r="J2316" i="8"/>
  <c r="H2316" i="8" a="1"/>
  <c r="H2316" i="8"/>
  <c r="G2316" i="8"/>
  <c r="K2315" i="8"/>
  <c r="J2315" i="8"/>
  <c r="K2315" i="8" s="1" a="1"/>
  <c r="H2315" i="8" a="1"/>
  <c r="H2315" i="8" s="1"/>
  <c r="G2315" i="8"/>
  <c r="K2314" i="8"/>
  <c r="J2314" i="8"/>
  <c r="K2314" i="8" s="1" a="1"/>
  <c r="G2314" i="8"/>
  <c r="H2314" i="8" s="1" a="1"/>
  <c r="H2314" i="8" s="1"/>
  <c r="J2313" i="8"/>
  <c r="K2313" i="8" s="1" a="1"/>
  <c r="K2313" i="8" s="1"/>
  <c r="H2313" i="8" a="1"/>
  <c r="H2313" i="8"/>
  <c r="G2313" i="8"/>
  <c r="J2312" i="8"/>
  <c r="K2312" i="8" s="1" a="1"/>
  <c r="K2312" i="8" s="1"/>
  <c r="H2312" i="8" a="1"/>
  <c r="H2312" i="8"/>
  <c r="G2312" i="8"/>
  <c r="K2311" i="8"/>
  <c r="J2311" i="8"/>
  <c r="K2311" i="8" s="1" a="1"/>
  <c r="G2311" i="8"/>
  <c r="H2311" i="8" s="1" a="1"/>
  <c r="H2311" i="8" s="1"/>
  <c r="K2310" i="8" a="1"/>
  <c r="K2310" i="8"/>
  <c r="J2310" i="8"/>
  <c r="H2310" i="8" a="1"/>
  <c r="H2310" i="8" s="1"/>
  <c r="G2310" i="8"/>
  <c r="J2309" i="8"/>
  <c r="K2309" i="8" s="1" a="1"/>
  <c r="K2309" i="8" s="1"/>
  <c r="H2309" i="8"/>
  <c r="G2309" i="8"/>
  <c r="H2309" i="8" s="1" a="1"/>
  <c r="K2308" i="8" a="1"/>
  <c r="K2308" i="8" s="1"/>
  <c r="J2308" i="8"/>
  <c r="G2308" i="8"/>
  <c r="H2308" i="8" s="1" a="1"/>
  <c r="H2308" i="8" s="1"/>
  <c r="K2307" i="8"/>
  <c r="J2307" i="8"/>
  <c r="K2307" i="8" s="1" a="1"/>
  <c r="G2307" i="8"/>
  <c r="H2307" i="8" s="1" a="1"/>
  <c r="H2307" i="8" s="1"/>
  <c r="K2306" i="8" a="1"/>
  <c r="K2306" i="8" s="1"/>
  <c r="J2306" i="8"/>
  <c r="G2306" i="8"/>
  <c r="H2306" i="8" s="1" a="1"/>
  <c r="H2306" i="8" s="1"/>
  <c r="J2305" i="8"/>
  <c r="K2305" i="8" s="1" a="1"/>
  <c r="K2305" i="8" s="1"/>
  <c r="H2305" i="8" a="1"/>
  <c r="H2305" i="8"/>
  <c r="G2305" i="8"/>
  <c r="K2304" i="8" a="1"/>
  <c r="K2304" i="8"/>
  <c r="J2304" i="8"/>
  <c r="H2304" i="8" a="1"/>
  <c r="H2304" i="8"/>
  <c r="G2304" i="8"/>
  <c r="K2303" i="8"/>
  <c r="J2303" i="8"/>
  <c r="K2303" i="8" s="1" a="1"/>
  <c r="G2303" i="8"/>
  <c r="H2303" i="8" s="1" a="1"/>
  <c r="H2303" i="8" s="1"/>
  <c r="J2302" i="8"/>
  <c r="K2302" i="8" s="1" a="1"/>
  <c r="K2302" i="8" s="1"/>
  <c r="H2302" i="8" a="1"/>
  <c r="H2302" i="8" s="1"/>
  <c r="G2302" i="8"/>
  <c r="J2301" i="8"/>
  <c r="K2301" i="8" s="1" a="1"/>
  <c r="K2301" i="8" s="1"/>
  <c r="H2301" i="8" a="1"/>
  <c r="H2301" i="8"/>
  <c r="G2301" i="8"/>
  <c r="J2300" i="8"/>
  <c r="K2300" i="8" s="1" a="1"/>
  <c r="K2300" i="8" s="1"/>
  <c r="H2300" i="8" a="1"/>
  <c r="H2300" i="8"/>
  <c r="G2300" i="8"/>
  <c r="K2299" i="8"/>
  <c r="J2299" i="8"/>
  <c r="K2299" i="8" s="1" a="1"/>
  <c r="H2299" i="8" a="1"/>
  <c r="H2299" i="8" s="1"/>
  <c r="G2299" i="8"/>
  <c r="K2298" i="8" a="1"/>
  <c r="K2298" i="8"/>
  <c r="J2298" i="8"/>
  <c r="H2298" i="8" a="1"/>
  <c r="H2298" i="8" s="1"/>
  <c r="G2298" i="8"/>
  <c r="J2297" i="8"/>
  <c r="K2297" i="8" s="1" a="1"/>
  <c r="K2297" i="8" s="1"/>
  <c r="H2297" i="8"/>
  <c r="G2297" i="8"/>
  <c r="H2297" i="8" s="1" a="1"/>
  <c r="J2296" i="8"/>
  <c r="K2296" i="8" s="1" a="1"/>
  <c r="K2296" i="8" s="1"/>
  <c r="G2296" i="8"/>
  <c r="H2296" i="8" s="1" a="1"/>
  <c r="H2296" i="8" s="1"/>
  <c r="K2295" i="8"/>
  <c r="J2295" i="8"/>
  <c r="K2295" i="8" s="1" a="1"/>
  <c r="G2295" i="8"/>
  <c r="H2295" i="8" s="1" a="1"/>
  <c r="H2295" i="8" s="1"/>
  <c r="K2294" i="8" a="1"/>
  <c r="K2294" i="8"/>
  <c r="J2294" i="8"/>
  <c r="H2294" i="8" a="1"/>
  <c r="H2294" i="8" s="1"/>
  <c r="G2294" i="8"/>
  <c r="K2293" i="8"/>
  <c r="J2293" i="8"/>
  <c r="K2293" i="8" s="1" a="1"/>
  <c r="H2293" i="8" a="1"/>
  <c r="H2293" i="8"/>
  <c r="G2293" i="8"/>
  <c r="J2292" i="8"/>
  <c r="K2292" i="8" s="1" a="1"/>
  <c r="K2292" i="8" s="1"/>
  <c r="H2292" i="8" a="1"/>
  <c r="H2292" i="8"/>
  <c r="G2292" i="8"/>
  <c r="K2291" i="8"/>
  <c r="J2291" i="8"/>
  <c r="K2291" i="8" s="1" a="1"/>
  <c r="H2291" i="8" a="1"/>
  <c r="H2291" i="8" s="1"/>
  <c r="G2291" i="8"/>
  <c r="K2290" i="8"/>
  <c r="J2290" i="8"/>
  <c r="K2290" i="8" s="1" a="1"/>
  <c r="G2290" i="8"/>
  <c r="H2290" i="8" s="1" a="1"/>
  <c r="H2290" i="8" s="1"/>
  <c r="J2289" i="8"/>
  <c r="K2289" i="8" s="1" a="1"/>
  <c r="K2289" i="8" s="1"/>
  <c r="H2289" i="8" a="1"/>
  <c r="H2289" i="8"/>
  <c r="G2289" i="8"/>
  <c r="K2288" i="8" a="1"/>
  <c r="K2288" i="8" s="1"/>
  <c r="J2288" i="8"/>
  <c r="H2288" i="8" a="1"/>
  <c r="H2288" i="8"/>
  <c r="G2288" i="8"/>
  <c r="K2287" i="8"/>
  <c r="J2287" i="8"/>
  <c r="K2287" i="8" s="1" a="1"/>
  <c r="H2287" i="8" a="1"/>
  <c r="H2287" i="8"/>
  <c r="G2287" i="8"/>
  <c r="K2286" i="8" a="1"/>
  <c r="K2286" i="8"/>
  <c r="J2286" i="8"/>
  <c r="G2286" i="8"/>
  <c r="H2286" i="8" s="1" a="1"/>
  <c r="H2286" i="8" s="1"/>
  <c r="J2285" i="8"/>
  <c r="K2285" i="8" s="1" a="1"/>
  <c r="K2285" i="8" s="1"/>
  <c r="H2285" i="8"/>
  <c r="G2285" i="8"/>
  <c r="H2285" i="8" s="1" a="1"/>
  <c r="J2284" i="8"/>
  <c r="K2284" i="8" s="1" a="1"/>
  <c r="K2284" i="8" s="1"/>
  <c r="H2284" i="8"/>
  <c r="G2284" i="8"/>
  <c r="H2284" i="8" s="1" a="1"/>
  <c r="K2283" i="8"/>
  <c r="J2283" i="8"/>
  <c r="K2283" i="8" s="1" a="1"/>
  <c r="H2283" i="8" a="1"/>
  <c r="H2283" i="8" s="1"/>
  <c r="G2283" i="8"/>
  <c r="K2282" i="8" a="1"/>
  <c r="K2282" i="8" s="1"/>
  <c r="J2282" i="8"/>
  <c r="H2282" i="8" a="1"/>
  <c r="H2282" i="8" s="1"/>
  <c r="G2282" i="8"/>
  <c r="J2281" i="8"/>
  <c r="K2281" i="8" s="1" a="1"/>
  <c r="K2281" i="8" s="1"/>
  <c r="H2281" i="8" a="1"/>
  <c r="H2281" i="8"/>
  <c r="G2281" i="8"/>
  <c r="K2280" i="8" a="1"/>
  <c r="K2280" i="8" s="1"/>
  <c r="J2280" i="8"/>
  <c r="H2280" i="8" a="1"/>
  <c r="H2280" i="8"/>
  <c r="G2280" i="8"/>
  <c r="J2279" i="8"/>
  <c r="K2279" i="8" s="1" a="1"/>
  <c r="K2279" i="8" s="1"/>
  <c r="H2279" i="8" a="1"/>
  <c r="H2279" i="8" s="1"/>
  <c r="G2279" i="8"/>
  <c r="J2278" i="8"/>
  <c r="K2278" i="8" s="1" a="1"/>
  <c r="K2278" i="8" s="1"/>
  <c r="H2278" i="8" a="1"/>
  <c r="H2278" i="8" s="1"/>
  <c r="G2278" i="8"/>
  <c r="J2277" i="8"/>
  <c r="K2277" i="8" s="1" a="1"/>
  <c r="K2277" i="8" s="1"/>
  <c r="H2277" i="8" a="1"/>
  <c r="H2277" i="8"/>
  <c r="G2277" i="8"/>
  <c r="J2276" i="8"/>
  <c r="K2276" i="8" s="1" a="1"/>
  <c r="K2276" i="8" s="1"/>
  <c r="H2276" i="8" a="1"/>
  <c r="H2276" i="8" s="1"/>
  <c r="G2276" i="8"/>
  <c r="K2275" i="8"/>
  <c r="J2275" i="8"/>
  <c r="K2275" i="8" s="1" a="1"/>
  <c r="H2275" i="8" a="1"/>
  <c r="H2275" i="8"/>
  <c r="G2275" i="8"/>
  <c r="K2274" i="8" a="1"/>
  <c r="K2274" i="8"/>
  <c r="J2274" i="8"/>
  <c r="H2274" i="8" a="1"/>
  <c r="H2274" i="8"/>
  <c r="G2274" i="8"/>
  <c r="J2273" i="8"/>
  <c r="K2273" i="8" s="1" a="1"/>
  <c r="K2273" i="8" s="1"/>
  <c r="G2273" i="8"/>
  <c r="H2273" i="8" s="1" a="1"/>
  <c r="H2273" i="8" s="1"/>
  <c r="J2272" i="8"/>
  <c r="K2272" i="8" s="1" a="1"/>
  <c r="K2272" i="8" s="1"/>
  <c r="G2272" i="8"/>
  <c r="H2272" i="8" s="1" a="1"/>
  <c r="H2272" i="8" s="1"/>
  <c r="K2271" i="8"/>
  <c r="J2271" i="8"/>
  <c r="K2271" i="8" s="1" a="1"/>
  <c r="G2271" i="8"/>
  <c r="H2271" i="8" s="1" a="1"/>
  <c r="H2271" i="8" s="1"/>
  <c r="K2270" i="8" a="1"/>
  <c r="K2270" i="8" s="1"/>
  <c r="J2270" i="8"/>
  <c r="H2270" i="8" a="1"/>
  <c r="H2270" i="8" s="1"/>
  <c r="G2270" i="8"/>
  <c r="K2269" i="8"/>
  <c r="J2269" i="8"/>
  <c r="K2269" i="8" s="1" a="1"/>
  <c r="H2269" i="8" a="1"/>
  <c r="H2269" i="8"/>
  <c r="G2269" i="8"/>
  <c r="K2268" i="8" a="1"/>
  <c r="K2268" i="8"/>
  <c r="J2268" i="8"/>
  <c r="H2268" i="8" a="1"/>
  <c r="H2268" i="8"/>
  <c r="G2268" i="8"/>
  <c r="J2267" i="8"/>
  <c r="K2267" i="8" s="1" a="1"/>
  <c r="K2267" i="8" s="1"/>
  <c r="G2267" i="8"/>
  <c r="H2267" i="8" s="1" a="1"/>
  <c r="H2267" i="8" s="1"/>
  <c r="J2266" i="8"/>
  <c r="K2266" i="8" s="1" a="1"/>
  <c r="K2266" i="8" s="1"/>
  <c r="G2266" i="8"/>
  <c r="H2266" i="8" s="1" a="1"/>
  <c r="H2266" i="8" s="1"/>
  <c r="J2265" i="8"/>
  <c r="K2265" i="8" s="1" a="1"/>
  <c r="K2265" i="8" s="1"/>
  <c r="H2265" i="8" a="1"/>
  <c r="H2265" i="8"/>
  <c r="G2265" i="8"/>
  <c r="J2264" i="8"/>
  <c r="K2264" i="8" s="1" a="1"/>
  <c r="K2264" i="8" s="1"/>
  <c r="H2264" i="8" a="1"/>
  <c r="H2264" i="8"/>
  <c r="G2264" i="8"/>
  <c r="K2263" i="8"/>
  <c r="J2263" i="8"/>
  <c r="K2263" i="8" s="1" a="1"/>
  <c r="H2263" i="8" a="1"/>
  <c r="H2263" i="8" s="1"/>
  <c r="G2263" i="8"/>
  <c r="K2262" i="8" a="1"/>
  <c r="K2262" i="8"/>
  <c r="J2262" i="8"/>
  <c r="H2262" i="8" a="1"/>
  <c r="H2262" i="8" s="1"/>
  <c r="G2262" i="8"/>
  <c r="J2261" i="8"/>
  <c r="K2261" i="8" s="1" a="1"/>
  <c r="K2261" i="8" s="1"/>
  <c r="G2261" i="8"/>
  <c r="H2261" i="8" s="1" a="1"/>
  <c r="H2261" i="8" s="1"/>
  <c r="K2260" i="8" a="1"/>
  <c r="K2260" i="8" s="1"/>
  <c r="J2260" i="8"/>
  <c r="G2260" i="8"/>
  <c r="H2260" i="8" s="1" a="1"/>
  <c r="H2260" i="8" s="1"/>
  <c r="K2259" i="8"/>
  <c r="J2259" i="8"/>
  <c r="K2259" i="8" s="1" a="1"/>
  <c r="H2259" i="8" a="1"/>
  <c r="H2259" i="8" s="1"/>
  <c r="G2259" i="8"/>
  <c r="K2258" i="8" a="1"/>
  <c r="K2258" i="8" s="1"/>
  <c r="J2258" i="8"/>
  <c r="G2258" i="8"/>
  <c r="H2258" i="8" s="1" a="1"/>
  <c r="H2258" i="8" s="1"/>
  <c r="K2257" i="8"/>
  <c r="J2257" i="8"/>
  <c r="K2257" i="8" s="1" a="1"/>
  <c r="H2257" i="8" a="1"/>
  <c r="H2257" i="8"/>
  <c r="G2257" i="8"/>
  <c r="K2256" i="8" a="1"/>
  <c r="K2256" i="8" s="1"/>
  <c r="J2256" i="8"/>
  <c r="H2256" i="8" a="1"/>
  <c r="H2256" i="8"/>
  <c r="G2256" i="8"/>
  <c r="K2255" i="8"/>
  <c r="J2255" i="8"/>
  <c r="K2255" i="8" s="1" a="1"/>
  <c r="G2255" i="8"/>
  <c r="H2255" i="8" s="1" a="1"/>
  <c r="H2255" i="8" s="1"/>
  <c r="K2254" i="8"/>
  <c r="J2254" i="8"/>
  <c r="K2254" i="8" s="1" a="1"/>
  <c r="H2254" i="8" a="1"/>
  <c r="H2254" i="8" s="1"/>
  <c r="G2254" i="8"/>
  <c r="J2253" i="8"/>
  <c r="K2253" i="8" s="1" a="1"/>
  <c r="K2253" i="8" s="1"/>
  <c r="H2253" i="8" a="1"/>
  <c r="H2253" i="8" s="1"/>
  <c r="G2253" i="8"/>
  <c r="K2252" i="8" a="1"/>
  <c r="K2252" i="8" s="1"/>
  <c r="J2252" i="8"/>
  <c r="H2252" i="8" a="1"/>
  <c r="H2252" i="8"/>
  <c r="G2252" i="8"/>
  <c r="K2251" i="8"/>
  <c r="J2251" i="8"/>
  <c r="K2251" i="8" s="1" a="1"/>
  <c r="G2251" i="8"/>
  <c r="H2251" i="8" s="1" a="1"/>
  <c r="H2251" i="8" s="1"/>
  <c r="K2250" i="8" a="1"/>
  <c r="K2250" i="8"/>
  <c r="J2250" i="8"/>
  <c r="G2250" i="8"/>
  <c r="H2250" i="8" s="1" a="1"/>
  <c r="H2250" i="8" s="1"/>
  <c r="J2249" i="8"/>
  <c r="K2249" i="8" s="1" a="1"/>
  <c r="K2249" i="8" s="1"/>
  <c r="G2249" i="8"/>
  <c r="H2249" i="8" s="1" a="1"/>
  <c r="H2249" i="8" s="1"/>
  <c r="J2248" i="8"/>
  <c r="K2248" i="8" s="1" a="1"/>
  <c r="K2248" i="8" s="1"/>
  <c r="H2248" i="8"/>
  <c r="G2248" i="8"/>
  <c r="H2248" i="8" s="1" a="1"/>
  <c r="K2247" i="8"/>
  <c r="J2247" i="8"/>
  <c r="K2247" i="8" s="1" a="1"/>
  <c r="H2247" i="8" a="1"/>
  <c r="H2247" i="8" s="1"/>
  <c r="G2247" i="8"/>
  <c r="K2246" i="8" a="1"/>
  <c r="K2246" i="8"/>
  <c r="J2246" i="8"/>
  <c r="H2246" i="8" a="1"/>
  <c r="H2246" i="8" s="1"/>
  <c r="G2246" i="8"/>
  <c r="K2245" i="8"/>
  <c r="J2245" i="8"/>
  <c r="K2245" i="8" s="1" a="1"/>
  <c r="H2245" i="8" a="1"/>
  <c r="H2245" i="8"/>
  <c r="G2245" i="8"/>
  <c r="J2244" i="8"/>
  <c r="K2244" i="8" s="1" a="1"/>
  <c r="K2244" i="8" s="1"/>
  <c r="H2244" i="8" a="1"/>
  <c r="H2244" i="8"/>
  <c r="G2244" i="8"/>
  <c r="J2243" i="8"/>
  <c r="K2243" i="8" s="1" a="1"/>
  <c r="K2243" i="8" s="1"/>
  <c r="H2243" i="8" a="1"/>
  <c r="H2243" i="8" s="1"/>
  <c r="G2243" i="8"/>
  <c r="J2242" i="8"/>
  <c r="K2242" i="8" s="1" a="1"/>
  <c r="K2242" i="8" s="1"/>
  <c r="H2242" i="8" a="1"/>
  <c r="H2242" i="8" s="1"/>
  <c r="G2242" i="8"/>
  <c r="J2241" i="8"/>
  <c r="K2241" i="8" s="1" a="1"/>
  <c r="K2241" i="8" s="1"/>
  <c r="H2241" i="8" a="1"/>
  <c r="H2241" i="8" s="1"/>
  <c r="G2241" i="8"/>
  <c r="J2240" i="8"/>
  <c r="K2240" i="8" s="1" a="1"/>
  <c r="K2240" i="8" s="1"/>
  <c r="H2240" i="8" a="1"/>
  <c r="H2240" i="8" s="1"/>
  <c r="G2240" i="8"/>
  <c r="K2239" i="8"/>
  <c r="J2239" i="8"/>
  <c r="K2239" i="8" s="1" a="1"/>
  <c r="G2239" i="8"/>
  <c r="H2239" i="8" s="1" a="1"/>
  <c r="H2239" i="8" s="1"/>
  <c r="K2238" i="8" a="1"/>
  <c r="K2238" i="8"/>
  <c r="J2238" i="8"/>
  <c r="H2238" i="8" a="1"/>
  <c r="H2238" i="8" s="1"/>
  <c r="G2238" i="8"/>
  <c r="J2237" i="8"/>
  <c r="K2237" i="8" s="1" a="1"/>
  <c r="K2237" i="8" s="1"/>
  <c r="H2237" i="8"/>
  <c r="G2237" i="8"/>
  <c r="H2237" i="8" s="1" a="1"/>
  <c r="J2236" i="8"/>
  <c r="K2236" i="8" s="1" a="1"/>
  <c r="K2236" i="8" s="1"/>
  <c r="H2236" i="8"/>
  <c r="G2236" i="8"/>
  <c r="H2236" i="8" s="1" a="1"/>
  <c r="K2235" i="8"/>
  <c r="J2235" i="8"/>
  <c r="K2235" i="8" s="1" a="1"/>
  <c r="H2235" i="8" a="1"/>
  <c r="H2235" i="8" s="1"/>
  <c r="G2235" i="8"/>
  <c r="K2234" i="8" a="1"/>
  <c r="K2234" i="8" s="1"/>
  <c r="J2234" i="8"/>
  <c r="H2234" i="8" a="1"/>
  <c r="H2234" i="8" s="1"/>
  <c r="G2234" i="8"/>
  <c r="J2233" i="8"/>
  <c r="K2233" i="8" s="1" a="1"/>
  <c r="K2233" i="8" s="1"/>
  <c r="H2233" i="8" a="1"/>
  <c r="H2233" i="8"/>
  <c r="G2233" i="8"/>
  <c r="K2232" i="8" a="1"/>
  <c r="K2232" i="8" s="1"/>
  <c r="J2232" i="8"/>
  <c r="H2232" i="8" a="1"/>
  <c r="H2232" i="8"/>
  <c r="G2232" i="8"/>
  <c r="J2231" i="8"/>
  <c r="K2231" i="8" s="1" a="1"/>
  <c r="K2231" i="8" s="1"/>
  <c r="H2231" i="8" a="1"/>
  <c r="H2231" i="8" s="1"/>
  <c r="G2231" i="8"/>
  <c r="K2230" i="8"/>
  <c r="J2230" i="8"/>
  <c r="K2230" i="8" s="1" a="1"/>
  <c r="H2230" i="8" a="1"/>
  <c r="H2230" i="8" s="1"/>
  <c r="G2230" i="8"/>
  <c r="J2229" i="8"/>
  <c r="K2229" i="8" s="1" a="1"/>
  <c r="K2229" i="8" s="1"/>
  <c r="H2229" i="8" a="1"/>
  <c r="H2229" i="8"/>
  <c r="G2229" i="8"/>
  <c r="J2228" i="8"/>
  <c r="K2228" i="8" s="1" a="1"/>
  <c r="K2228" i="8" s="1"/>
  <c r="H2228" i="8" a="1"/>
  <c r="H2228" i="8" s="1"/>
  <c r="G2228" i="8"/>
  <c r="K2227" i="8"/>
  <c r="J2227" i="8"/>
  <c r="K2227" i="8" s="1" a="1"/>
  <c r="H2227" i="8" a="1"/>
  <c r="H2227" i="8"/>
  <c r="G2227" i="8"/>
  <c r="K2226" i="8" a="1"/>
  <c r="K2226" i="8"/>
  <c r="J2226" i="8"/>
  <c r="H2226" i="8" a="1"/>
  <c r="H2226" i="8" s="1"/>
  <c r="G2226" i="8"/>
  <c r="J2225" i="8"/>
  <c r="K2225" i="8" s="1" a="1"/>
  <c r="K2225" i="8" s="1"/>
  <c r="G2225" i="8"/>
  <c r="H2225" i="8" s="1" a="1"/>
  <c r="H2225" i="8" s="1"/>
  <c r="J2224" i="8"/>
  <c r="K2224" i="8" s="1" a="1"/>
  <c r="K2224" i="8" s="1"/>
  <c r="G2224" i="8"/>
  <c r="H2224" i="8" s="1" a="1"/>
  <c r="H2224" i="8" s="1"/>
  <c r="K2223" i="8"/>
  <c r="J2223" i="8"/>
  <c r="K2223" i="8" s="1" a="1"/>
  <c r="G2223" i="8"/>
  <c r="H2223" i="8" s="1" a="1"/>
  <c r="H2223" i="8" s="1"/>
  <c r="K2222" i="8" a="1"/>
  <c r="K2222" i="8"/>
  <c r="J2222" i="8"/>
  <c r="H2222" i="8" a="1"/>
  <c r="H2222" i="8" s="1"/>
  <c r="G2222" i="8"/>
  <c r="K2221" i="8"/>
  <c r="J2221" i="8"/>
  <c r="K2221" i="8" s="1" a="1"/>
  <c r="H2221" i="8" a="1"/>
  <c r="H2221" i="8"/>
  <c r="G2221" i="8"/>
  <c r="K2220" i="8" a="1"/>
  <c r="K2220" i="8"/>
  <c r="J2220" i="8"/>
  <c r="H2220" i="8" a="1"/>
  <c r="H2220" i="8"/>
  <c r="G2220" i="8"/>
  <c r="J2219" i="8"/>
  <c r="K2219" i="8" s="1" a="1"/>
  <c r="K2219" i="8" s="1"/>
  <c r="G2219" i="8"/>
  <c r="H2219" i="8" s="1" a="1"/>
  <c r="H2219" i="8" s="1"/>
  <c r="J2218" i="8"/>
  <c r="K2218" i="8" s="1" a="1"/>
  <c r="K2218" i="8" s="1"/>
  <c r="H2218" i="8" a="1"/>
  <c r="H2218" i="8" s="1"/>
  <c r="G2218" i="8"/>
  <c r="J2217" i="8"/>
  <c r="K2217" i="8" s="1" a="1"/>
  <c r="K2217" i="8" s="1"/>
  <c r="H2217" i="8" a="1"/>
  <c r="H2217" i="8" s="1"/>
  <c r="G2217" i="8"/>
  <c r="J2216" i="8"/>
  <c r="K2216" i="8" s="1" a="1"/>
  <c r="K2216" i="8" s="1"/>
  <c r="H2216" i="8" a="1"/>
  <c r="H2216" i="8"/>
  <c r="G2216" i="8"/>
  <c r="K2215" i="8"/>
  <c r="J2215" i="8"/>
  <c r="K2215" i="8" s="1" a="1"/>
  <c r="H2215" i="8" a="1"/>
  <c r="H2215" i="8" s="1"/>
  <c r="G2215" i="8"/>
  <c r="K2214" i="8" a="1"/>
  <c r="K2214" i="8"/>
  <c r="J2214" i="8"/>
  <c r="H2214" i="8" a="1"/>
  <c r="H2214" i="8" s="1"/>
  <c r="G2214" i="8"/>
  <c r="J2213" i="8"/>
  <c r="K2213" i="8" s="1" a="1"/>
  <c r="K2213" i="8" s="1"/>
  <c r="G2213" i="8"/>
  <c r="H2213" i="8" s="1" a="1"/>
  <c r="H2213" i="8" s="1"/>
  <c r="K2212" i="8" a="1"/>
  <c r="K2212" i="8" s="1"/>
  <c r="J2212" i="8"/>
  <c r="H2212" i="8"/>
  <c r="G2212" i="8"/>
  <c r="H2212" i="8" s="1" a="1"/>
  <c r="K2211" i="8"/>
  <c r="J2211" i="8"/>
  <c r="K2211" i="8" s="1" a="1"/>
  <c r="H2211" i="8" a="1"/>
  <c r="H2211" i="8" s="1"/>
  <c r="G2211" i="8"/>
  <c r="K2210" i="8" a="1"/>
  <c r="K2210" i="8" s="1"/>
  <c r="J2210" i="8"/>
  <c r="H2210" i="8" a="1"/>
  <c r="H2210" i="8" s="1"/>
  <c r="G2210" i="8"/>
  <c r="J2209" i="8"/>
  <c r="K2209" i="8" s="1" a="1"/>
  <c r="K2209" i="8" s="1"/>
  <c r="H2209" i="8" a="1"/>
  <c r="H2209" i="8"/>
  <c r="G2209" i="8"/>
  <c r="K2208" i="8" a="1"/>
  <c r="K2208" i="8" s="1"/>
  <c r="J2208" i="8"/>
  <c r="H2208" i="8" a="1"/>
  <c r="H2208" i="8"/>
  <c r="G2208" i="8"/>
  <c r="K2207" i="8"/>
  <c r="J2207" i="8"/>
  <c r="K2207" i="8" s="1" a="1"/>
  <c r="H2207" i="8" a="1"/>
  <c r="H2207" i="8" s="1"/>
  <c r="G2207" i="8"/>
  <c r="K2206" i="8"/>
  <c r="J2206" i="8"/>
  <c r="K2206" i="8" s="1" a="1"/>
  <c r="H2206" i="8" a="1"/>
  <c r="H2206" i="8" s="1"/>
  <c r="G2206" i="8"/>
  <c r="J2205" i="8"/>
  <c r="K2205" i="8" s="1" a="1"/>
  <c r="K2205" i="8" s="1"/>
  <c r="H2205" i="8" a="1"/>
  <c r="H2205" i="8" s="1"/>
  <c r="G2205" i="8"/>
  <c r="K2204" i="8" a="1"/>
  <c r="K2204" i="8" s="1"/>
  <c r="J2204" i="8"/>
  <c r="H2204" i="8" a="1"/>
  <c r="H2204" i="8" s="1"/>
  <c r="G2204" i="8"/>
  <c r="K2203" i="8"/>
  <c r="J2203" i="8"/>
  <c r="K2203" i="8" s="1" a="1"/>
  <c r="H2203" i="8" a="1"/>
  <c r="H2203" i="8"/>
  <c r="G2203" i="8"/>
  <c r="K2202" i="8" a="1"/>
  <c r="K2202" i="8"/>
  <c r="J2202" i="8"/>
  <c r="H2202" i="8" a="1"/>
  <c r="H2202" i="8"/>
  <c r="G2202" i="8"/>
  <c r="J2201" i="8"/>
  <c r="K2201" i="8" s="1" a="1"/>
  <c r="K2201" i="8" s="1"/>
  <c r="G2201" i="8"/>
  <c r="H2201" i="8" s="1" a="1"/>
  <c r="H2201" i="8" s="1"/>
  <c r="J2200" i="8"/>
  <c r="K2200" i="8" s="1" a="1"/>
  <c r="K2200" i="8" s="1"/>
  <c r="H2200" i="8"/>
  <c r="G2200" i="8"/>
  <c r="H2200" i="8" s="1" a="1"/>
  <c r="K2199" i="8"/>
  <c r="J2199" i="8"/>
  <c r="K2199" i="8" s="1" a="1"/>
  <c r="G2199" i="8"/>
  <c r="H2199" i="8" s="1" a="1"/>
  <c r="H2199" i="8" s="1"/>
  <c r="K2198" i="8" a="1"/>
  <c r="K2198" i="8"/>
  <c r="J2198" i="8"/>
  <c r="H2198" i="8" a="1"/>
  <c r="H2198" i="8" s="1"/>
  <c r="G2198" i="8"/>
  <c r="K2197" i="8"/>
  <c r="J2197" i="8"/>
  <c r="K2197" i="8" s="1" a="1"/>
  <c r="H2197" i="8" a="1"/>
  <c r="H2197" i="8"/>
  <c r="G2197" i="8"/>
  <c r="K2196" i="8" a="1"/>
  <c r="K2196" i="8"/>
  <c r="J2196" i="8"/>
  <c r="H2196" i="8" a="1"/>
  <c r="H2196" i="8"/>
  <c r="G2196" i="8"/>
  <c r="J2195" i="8"/>
  <c r="K2195" i="8" s="1" a="1"/>
  <c r="K2195" i="8" s="1"/>
  <c r="H2195" i="8" a="1"/>
  <c r="H2195" i="8" s="1"/>
  <c r="G2195" i="8"/>
  <c r="J2194" i="8"/>
  <c r="K2194" i="8" s="1" a="1"/>
  <c r="K2194" i="8" s="1"/>
  <c r="G2194" i="8"/>
  <c r="H2194" i="8" s="1" a="1"/>
  <c r="H2194" i="8" s="1"/>
  <c r="J2193" i="8"/>
  <c r="K2193" i="8" s="1" a="1"/>
  <c r="K2193" i="8" s="1"/>
  <c r="H2193" i="8" a="1"/>
  <c r="H2193" i="8" s="1"/>
  <c r="G2193" i="8"/>
  <c r="J2192" i="8"/>
  <c r="K2192" i="8" s="1" a="1"/>
  <c r="K2192" i="8" s="1"/>
  <c r="H2192" i="8" a="1"/>
  <c r="H2192" i="8" s="1"/>
  <c r="G2192" i="8"/>
  <c r="K2191" i="8"/>
  <c r="J2191" i="8"/>
  <c r="K2191" i="8" s="1" a="1"/>
  <c r="H2191" i="8" a="1"/>
  <c r="H2191" i="8" s="1"/>
  <c r="G2191" i="8"/>
  <c r="K2190" i="8" a="1"/>
  <c r="K2190" i="8"/>
  <c r="J2190" i="8"/>
  <c r="H2190" i="8" a="1"/>
  <c r="H2190" i="8" s="1"/>
  <c r="G2190" i="8"/>
  <c r="J2189" i="8"/>
  <c r="K2189" i="8" s="1" a="1"/>
  <c r="K2189" i="8" s="1"/>
  <c r="H2189" i="8"/>
  <c r="G2189" i="8"/>
  <c r="H2189" i="8" s="1" a="1"/>
  <c r="K2188" i="8" a="1"/>
  <c r="K2188" i="8" s="1"/>
  <c r="J2188" i="8"/>
  <c r="H2188" i="8"/>
  <c r="G2188" i="8"/>
  <c r="H2188" i="8" s="1" a="1"/>
  <c r="K2187" i="8"/>
  <c r="J2187" i="8"/>
  <c r="K2187" i="8" s="1" a="1"/>
  <c r="H2187" i="8" a="1"/>
  <c r="H2187" i="8" s="1"/>
  <c r="G2187" i="8"/>
  <c r="K2186" i="8" a="1"/>
  <c r="K2186" i="8"/>
  <c r="J2186" i="8"/>
  <c r="G2186" i="8"/>
  <c r="H2186" i="8" s="1" a="1"/>
  <c r="H2186" i="8" s="1"/>
  <c r="J2185" i="8"/>
  <c r="K2185" i="8" s="1" a="1"/>
  <c r="K2185" i="8" s="1"/>
  <c r="H2185" i="8" a="1"/>
  <c r="H2185" i="8"/>
  <c r="G2185" i="8"/>
  <c r="K2184" i="8" a="1"/>
  <c r="K2184" i="8" s="1"/>
  <c r="J2184" i="8"/>
  <c r="H2184" i="8" a="1"/>
  <c r="H2184" i="8"/>
  <c r="G2184" i="8"/>
  <c r="K2183" i="8"/>
  <c r="J2183" i="8"/>
  <c r="K2183" i="8" s="1" a="1"/>
  <c r="H2183" i="8" a="1"/>
  <c r="H2183" i="8" s="1"/>
  <c r="G2183" i="8"/>
  <c r="K2182" i="8"/>
  <c r="J2182" i="8"/>
  <c r="K2182" i="8" s="1" a="1"/>
  <c r="H2182" i="8" a="1"/>
  <c r="H2182" i="8" s="1"/>
  <c r="G2182" i="8"/>
  <c r="J2181" i="8"/>
  <c r="K2181" i="8" s="1" a="1"/>
  <c r="K2181" i="8" s="1"/>
  <c r="H2181" i="8" a="1"/>
  <c r="H2181" i="8"/>
  <c r="G2181" i="8"/>
  <c r="K2180" i="8" a="1"/>
  <c r="K2180" i="8" s="1"/>
  <c r="J2180" i="8"/>
  <c r="H2180" i="8" a="1"/>
  <c r="H2180" i="8" s="1"/>
  <c r="G2180" i="8"/>
  <c r="K2179" i="8"/>
  <c r="J2179" i="8"/>
  <c r="K2179" i="8" s="1" a="1"/>
  <c r="G2179" i="8"/>
  <c r="H2179" i="8" s="1" a="1"/>
  <c r="H2179" i="8" s="1"/>
  <c r="K2178" i="8" a="1"/>
  <c r="K2178" i="8"/>
  <c r="J2178" i="8"/>
  <c r="G2178" i="8"/>
  <c r="H2178" i="8" s="1" a="1"/>
  <c r="H2178" i="8" s="1"/>
  <c r="J2177" i="8"/>
  <c r="K2177" i="8" s="1" a="1"/>
  <c r="K2177" i="8" s="1"/>
  <c r="G2177" i="8"/>
  <c r="H2177" i="8" s="1" a="1"/>
  <c r="H2177" i="8" s="1"/>
  <c r="J2176" i="8"/>
  <c r="K2176" i="8" s="1" a="1"/>
  <c r="K2176" i="8" s="1"/>
  <c r="H2176" i="8"/>
  <c r="G2176" i="8"/>
  <c r="H2176" i="8" s="1" a="1"/>
  <c r="K2175" i="8"/>
  <c r="J2175" i="8"/>
  <c r="K2175" i="8" s="1" a="1"/>
  <c r="G2175" i="8"/>
  <c r="H2175" i="8" s="1" a="1"/>
  <c r="H2175" i="8" s="1"/>
  <c r="K2174" i="8" a="1"/>
  <c r="K2174" i="8"/>
  <c r="J2174" i="8"/>
  <c r="H2174" i="8" a="1"/>
  <c r="H2174" i="8" s="1"/>
  <c r="G2174" i="8"/>
  <c r="J2173" i="8"/>
  <c r="K2173" i="8" s="1" a="1"/>
  <c r="K2173" i="8" s="1"/>
  <c r="H2173" i="8" a="1"/>
  <c r="H2173" i="8"/>
  <c r="G2173" i="8"/>
  <c r="J2172" i="8"/>
  <c r="K2172" i="8" s="1" a="1"/>
  <c r="K2172" i="8" s="1"/>
  <c r="H2172" i="8" a="1"/>
  <c r="H2172" i="8"/>
  <c r="G2172" i="8"/>
  <c r="J2171" i="8"/>
  <c r="K2171" i="8" s="1" a="1"/>
  <c r="K2171" i="8" s="1"/>
  <c r="G2171" i="8"/>
  <c r="H2171" i="8" s="1" a="1"/>
  <c r="H2171" i="8" s="1"/>
  <c r="J2170" i="8"/>
  <c r="K2170" i="8" s="1" a="1"/>
  <c r="K2170" i="8" s="1"/>
  <c r="G2170" i="8"/>
  <c r="H2170" i="8" s="1" a="1"/>
  <c r="H2170" i="8" s="1"/>
  <c r="J2169" i="8"/>
  <c r="K2169" i="8" s="1" a="1"/>
  <c r="K2169" i="8" s="1"/>
  <c r="H2169" i="8" a="1"/>
  <c r="H2169" i="8" s="1"/>
  <c r="G2169" i="8"/>
  <c r="J2168" i="8"/>
  <c r="K2168" i="8" s="1" a="1"/>
  <c r="K2168" i="8" s="1"/>
  <c r="H2168" i="8" a="1"/>
  <c r="H2168" i="8"/>
  <c r="G2168" i="8"/>
  <c r="K2167" i="8"/>
  <c r="J2167" i="8"/>
  <c r="K2167" i="8" s="1" a="1"/>
  <c r="H2167" i="8" a="1"/>
  <c r="H2167" i="8" s="1"/>
  <c r="G2167" i="8"/>
  <c r="K2166" i="8" a="1"/>
  <c r="K2166" i="8"/>
  <c r="J2166" i="8"/>
  <c r="G2166" i="8"/>
  <c r="H2166" i="8" s="1" a="1"/>
  <c r="H2166" i="8" s="1"/>
  <c r="J2165" i="8"/>
  <c r="K2165" i="8" s="1" a="1"/>
  <c r="K2165" i="8" s="1"/>
  <c r="H2165" i="8"/>
  <c r="G2165" i="8"/>
  <c r="H2165" i="8" s="1" a="1"/>
  <c r="K2164" i="8" a="1"/>
  <c r="K2164" i="8" s="1"/>
  <c r="J2164" i="8"/>
  <c r="H2164" i="8"/>
  <c r="G2164" i="8"/>
  <c r="H2164" i="8" s="1" a="1"/>
  <c r="K2163" i="8"/>
  <c r="J2163" i="8"/>
  <c r="K2163" i="8" s="1" a="1"/>
  <c r="G2163" i="8"/>
  <c r="H2163" i="8" s="1" a="1"/>
  <c r="H2163" i="8" s="1"/>
  <c r="K2162" i="8" a="1"/>
  <c r="K2162" i="8" s="1"/>
  <c r="J2162" i="8"/>
  <c r="G2162" i="8"/>
  <c r="H2162" i="8" s="1" a="1"/>
  <c r="H2162" i="8" s="1"/>
  <c r="J2161" i="8"/>
  <c r="K2161" i="8" s="1" a="1"/>
  <c r="K2161" i="8" s="1"/>
  <c r="H2161" i="8" a="1"/>
  <c r="H2161" i="8"/>
  <c r="G2161" i="8"/>
  <c r="J2160" i="8"/>
  <c r="K2160" i="8" s="1" a="1"/>
  <c r="K2160" i="8" s="1"/>
  <c r="H2160" i="8" a="1"/>
  <c r="H2160" i="8"/>
  <c r="G2160" i="8"/>
  <c r="K2159" i="8"/>
  <c r="J2159" i="8"/>
  <c r="K2159" i="8" s="1" a="1"/>
  <c r="H2159" i="8" a="1"/>
  <c r="H2159" i="8" s="1"/>
  <c r="G2159" i="8"/>
  <c r="K2158" i="8"/>
  <c r="J2158" i="8"/>
  <c r="K2158" i="8" s="1" a="1"/>
  <c r="G2158" i="8"/>
  <c r="H2158" i="8" s="1" a="1"/>
  <c r="H2158" i="8" s="1"/>
  <c r="J2157" i="8"/>
  <c r="K2157" i="8" s="1" a="1"/>
  <c r="K2157" i="8" s="1"/>
  <c r="H2157" i="8" a="1"/>
  <c r="H2157" i="8"/>
  <c r="G2157" i="8"/>
  <c r="K2156" i="8" a="1"/>
  <c r="K2156" i="8" s="1"/>
  <c r="J2156" i="8"/>
  <c r="H2156" i="8" a="1"/>
  <c r="H2156" i="8" s="1"/>
  <c r="G2156" i="8"/>
  <c r="K2155" i="8"/>
  <c r="J2155" i="8"/>
  <c r="K2155" i="8" s="1" a="1"/>
  <c r="H2155" i="8" a="1"/>
  <c r="H2155" i="8"/>
  <c r="G2155" i="8"/>
  <c r="K2154" i="8" a="1"/>
  <c r="K2154" i="8"/>
  <c r="J2154" i="8"/>
  <c r="H2154" i="8" a="1"/>
  <c r="H2154" i="8"/>
  <c r="G2154" i="8"/>
  <c r="J2153" i="8"/>
  <c r="K2153" i="8" s="1" a="1"/>
  <c r="K2153" i="8" s="1"/>
  <c r="G2153" i="8"/>
  <c r="H2153" i="8" s="1" a="1"/>
  <c r="H2153" i="8" s="1"/>
  <c r="K2152" i="8" a="1"/>
  <c r="K2152" i="8" s="1"/>
  <c r="J2152" i="8"/>
  <c r="G2152" i="8"/>
  <c r="H2152" i="8" s="1" a="1"/>
  <c r="H2152" i="8" s="1"/>
  <c r="K2151" i="8"/>
  <c r="J2151" i="8"/>
  <c r="K2151" i="8" s="1" a="1"/>
  <c r="G2151" i="8"/>
  <c r="H2151" i="8" s="1" a="1"/>
  <c r="H2151" i="8" s="1"/>
  <c r="K2150" i="8" a="1"/>
  <c r="K2150" i="8"/>
  <c r="J2150" i="8"/>
  <c r="G2150" i="8"/>
  <c r="H2150" i="8" s="1" a="1"/>
  <c r="H2150" i="8" s="1"/>
  <c r="K2149" i="8"/>
  <c r="J2149" i="8"/>
  <c r="K2149" i="8" s="1" a="1"/>
  <c r="H2149" i="8" a="1"/>
  <c r="H2149" i="8"/>
  <c r="G2149" i="8"/>
  <c r="K2148" i="8" a="1"/>
  <c r="K2148" i="8"/>
  <c r="J2148" i="8"/>
  <c r="H2148" i="8" a="1"/>
  <c r="H2148" i="8"/>
  <c r="G2148" i="8"/>
  <c r="J2147" i="8"/>
  <c r="K2147" i="8" s="1" a="1"/>
  <c r="K2147" i="8" s="1"/>
  <c r="G2147" i="8"/>
  <c r="H2147" i="8" s="1" a="1"/>
  <c r="H2147" i="8" s="1"/>
  <c r="J2146" i="8"/>
  <c r="K2146" i="8" s="1" a="1"/>
  <c r="K2146" i="8" s="1"/>
  <c r="G2146" i="8"/>
  <c r="H2146" i="8" s="1" a="1"/>
  <c r="H2146" i="8" s="1"/>
  <c r="J2145" i="8"/>
  <c r="K2145" i="8" s="1" a="1"/>
  <c r="K2145" i="8" s="1"/>
  <c r="H2145" i="8" a="1"/>
  <c r="H2145" i="8" s="1"/>
  <c r="G2145" i="8"/>
  <c r="K2144" i="8" a="1"/>
  <c r="K2144" i="8" s="1"/>
  <c r="J2144" i="8"/>
  <c r="H2144" i="8" a="1"/>
  <c r="H2144" i="8"/>
  <c r="G2144" i="8"/>
  <c r="K2143" i="8"/>
  <c r="J2143" i="8"/>
  <c r="K2143" i="8" s="1" a="1"/>
  <c r="H2143" i="8" a="1"/>
  <c r="H2143" i="8" s="1"/>
  <c r="G2143" i="8"/>
  <c r="K2142" i="8" a="1"/>
  <c r="K2142" i="8"/>
  <c r="J2142" i="8"/>
  <c r="H2142" i="8" a="1"/>
  <c r="H2142" i="8" s="1"/>
  <c r="G2142" i="8"/>
  <c r="J2141" i="8"/>
  <c r="K2141" i="8" s="1" a="1"/>
  <c r="K2141" i="8" s="1"/>
  <c r="H2141" i="8"/>
  <c r="G2141" i="8"/>
  <c r="H2141" i="8" s="1" a="1"/>
  <c r="K2140" i="8" a="1"/>
  <c r="K2140" i="8" s="1"/>
  <c r="J2140" i="8"/>
  <c r="G2140" i="8"/>
  <c r="H2140" i="8" s="1" a="1"/>
  <c r="H2140" i="8" s="1"/>
  <c r="K2139" i="8"/>
  <c r="J2139" i="8"/>
  <c r="K2139" i="8" s="1" a="1"/>
  <c r="G2139" i="8"/>
  <c r="H2139" i="8" s="1" a="1"/>
  <c r="H2139" i="8" s="1"/>
  <c r="J2138" i="8"/>
  <c r="K2138" i="8" s="1" a="1"/>
  <c r="K2138" i="8" s="1"/>
  <c r="H2138" i="8" a="1"/>
  <c r="H2138" i="8" s="1"/>
  <c r="G2138" i="8"/>
  <c r="K2137" i="8"/>
  <c r="J2137" i="8"/>
  <c r="K2137" i="8" s="1" a="1"/>
  <c r="H2137" i="8" a="1"/>
  <c r="H2137" i="8"/>
  <c r="G2137" i="8"/>
  <c r="K2136" i="8" a="1"/>
  <c r="K2136" i="8"/>
  <c r="J2136" i="8"/>
  <c r="H2136" i="8" a="1"/>
  <c r="H2136" i="8" s="1"/>
  <c r="G2136" i="8"/>
  <c r="J2135" i="8"/>
  <c r="K2135" i="8" s="1" a="1"/>
  <c r="K2135" i="8" s="1"/>
  <c r="G2135" i="8"/>
  <c r="H2135" i="8" s="1" a="1"/>
  <c r="H2135" i="8" s="1"/>
  <c r="K2134" i="8"/>
  <c r="J2134" i="8"/>
  <c r="K2134" i="8" s="1" a="1"/>
  <c r="H2134" i="8" a="1"/>
  <c r="H2134" i="8"/>
  <c r="G2134" i="8"/>
  <c r="J2133" i="8"/>
  <c r="K2133" i="8" s="1" a="1"/>
  <c r="K2133" i="8" s="1"/>
  <c r="H2133" i="8" a="1"/>
  <c r="H2133" i="8"/>
  <c r="G2133" i="8"/>
  <c r="K2132" i="8" a="1"/>
  <c r="K2132" i="8" s="1"/>
  <c r="J2132" i="8"/>
  <c r="G2132" i="8"/>
  <c r="H2132" i="8" s="1" a="1"/>
  <c r="H2132" i="8" s="1"/>
  <c r="K2131" i="8"/>
  <c r="J2131" i="8"/>
  <c r="K2131" i="8" s="1" a="1"/>
  <c r="G2131" i="8"/>
  <c r="H2131" i="8" s="1" a="1"/>
  <c r="H2131" i="8" s="1"/>
  <c r="K2130" i="8" a="1"/>
  <c r="K2130" i="8"/>
  <c r="J2130" i="8"/>
  <c r="G2130" i="8"/>
  <c r="H2130" i="8" s="1" a="1"/>
  <c r="H2130" i="8" s="1"/>
  <c r="K2129" i="8"/>
  <c r="J2129" i="8"/>
  <c r="K2129" i="8" s="1" a="1"/>
  <c r="H2129" i="8"/>
  <c r="G2129" i="8"/>
  <c r="H2129" i="8" s="1" a="1"/>
  <c r="K2128" i="8" a="1"/>
  <c r="K2128" i="8" s="1"/>
  <c r="J2128" i="8"/>
  <c r="H2128" i="8"/>
  <c r="G2128" i="8"/>
  <c r="H2128" i="8" s="1" a="1"/>
  <c r="K2127" i="8"/>
  <c r="J2127" i="8"/>
  <c r="K2127" i="8" s="1" a="1"/>
  <c r="G2127" i="8"/>
  <c r="H2127" i="8" s="1" a="1"/>
  <c r="H2127" i="8" s="1"/>
  <c r="K2126" i="8" a="1"/>
  <c r="K2126" i="8" s="1"/>
  <c r="J2126" i="8"/>
  <c r="G2126" i="8"/>
  <c r="H2126" i="8" s="1" a="1"/>
  <c r="H2126" i="8" s="1"/>
  <c r="J2125" i="8"/>
  <c r="K2125" i="8" s="1" a="1"/>
  <c r="K2125" i="8" s="1"/>
  <c r="H2125" i="8" a="1"/>
  <c r="H2125" i="8"/>
  <c r="G2125" i="8"/>
  <c r="J2124" i="8"/>
  <c r="K2124" i="8" s="1" a="1"/>
  <c r="K2124" i="8" s="1"/>
  <c r="H2124" i="8" a="1"/>
  <c r="H2124" i="8"/>
  <c r="G2124" i="8"/>
  <c r="K2123" i="8"/>
  <c r="J2123" i="8"/>
  <c r="K2123" i="8" s="1" a="1"/>
  <c r="H2123" i="8" a="1"/>
  <c r="H2123" i="8" s="1"/>
  <c r="G2123" i="8"/>
  <c r="J2122" i="8"/>
  <c r="K2122" i="8" s="1" a="1"/>
  <c r="K2122" i="8" s="1"/>
  <c r="H2122" i="8" a="1"/>
  <c r="H2122" i="8" s="1"/>
  <c r="G2122" i="8"/>
  <c r="J2121" i="8"/>
  <c r="K2121" i="8" s="1" a="1"/>
  <c r="K2121" i="8" s="1"/>
  <c r="G2121" i="8"/>
  <c r="H2121" i="8" s="1" a="1"/>
  <c r="H2121" i="8" s="1"/>
  <c r="J2120" i="8"/>
  <c r="K2120" i="8" s="1" a="1"/>
  <c r="K2120" i="8" s="1"/>
  <c r="H2120" i="8" a="1"/>
  <c r="H2120" i="8"/>
  <c r="G2120" i="8"/>
  <c r="K2119" i="8"/>
  <c r="J2119" i="8"/>
  <c r="K2119" i="8" s="1" a="1"/>
  <c r="H2119" i="8" a="1"/>
  <c r="H2119" i="8" s="1"/>
  <c r="G2119" i="8"/>
  <c r="K2118" i="8" a="1"/>
  <c r="K2118" i="8"/>
  <c r="J2118" i="8"/>
  <c r="H2118" i="8" a="1"/>
  <c r="H2118" i="8" s="1"/>
  <c r="G2118" i="8"/>
  <c r="J2117" i="8"/>
  <c r="K2117" i="8" s="1" a="1"/>
  <c r="K2117" i="8" s="1"/>
  <c r="G2117" i="8"/>
  <c r="H2117" i="8" s="1" a="1"/>
  <c r="H2117" i="8" s="1"/>
  <c r="K2116" i="8" a="1"/>
  <c r="K2116" i="8" s="1"/>
  <c r="J2116" i="8"/>
  <c r="G2116" i="8"/>
  <c r="H2116" i="8" s="1" a="1"/>
  <c r="H2116" i="8" s="1"/>
  <c r="K2115" i="8"/>
  <c r="J2115" i="8"/>
  <c r="K2115" i="8" s="1" a="1"/>
  <c r="G2115" i="8"/>
  <c r="H2115" i="8" s="1" a="1"/>
  <c r="H2115" i="8" s="1"/>
  <c r="J2114" i="8"/>
  <c r="K2114" i="8" s="1" a="1"/>
  <c r="K2114" i="8" s="1"/>
  <c r="H2114" i="8" a="1"/>
  <c r="H2114" i="8" s="1"/>
  <c r="G2114" i="8"/>
  <c r="K2113" i="8"/>
  <c r="J2113" i="8"/>
  <c r="K2113" i="8" s="1" a="1"/>
  <c r="H2113" i="8" a="1"/>
  <c r="H2113" i="8"/>
  <c r="G2113" i="8"/>
  <c r="K2112" i="8" a="1"/>
  <c r="K2112" i="8"/>
  <c r="J2112" i="8"/>
  <c r="H2112" i="8" a="1"/>
  <c r="H2112" i="8"/>
  <c r="G2112" i="8"/>
  <c r="J2111" i="8"/>
  <c r="K2111" i="8" s="1" a="1"/>
  <c r="K2111" i="8" s="1"/>
  <c r="G2111" i="8"/>
  <c r="H2111" i="8" s="1" a="1"/>
  <c r="H2111" i="8" s="1"/>
  <c r="J2110" i="8"/>
  <c r="K2110" i="8" s="1" a="1"/>
  <c r="K2110" i="8" s="1"/>
  <c r="H2110" i="8" a="1"/>
  <c r="H2110" i="8"/>
  <c r="G2110" i="8"/>
  <c r="J2109" i="8"/>
  <c r="K2109" i="8" s="1" a="1"/>
  <c r="K2109" i="8" s="1"/>
  <c r="H2109" i="8" a="1"/>
  <c r="H2109" i="8" s="1"/>
  <c r="G2109" i="8"/>
  <c r="K2108" i="8" a="1"/>
  <c r="K2108" i="8" s="1"/>
  <c r="J2108" i="8"/>
  <c r="H2108" i="8" a="1"/>
  <c r="H2108" i="8" s="1"/>
  <c r="G2108" i="8"/>
  <c r="K2107" i="8"/>
  <c r="J2107" i="8"/>
  <c r="K2107" i="8" s="1" a="1"/>
  <c r="G2107" i="8"/>
  <c r="H2107" i="8" s="1" a="1"/>
  <c r="H2107" i="8" s="1"/>
  <c r="K2106" i="8" a="1"/>
  <c r="K2106" i="8"/>
  <c r="J2106" i="8"/>
  <c r="G2106" i="8"/>
  <c r="H2106" i="8" s="1" a="1"/>
  <c r="H2106" i="8" s="1"/>
  <c r="K2105" i="8"/>
  <c r="J2105" i="8"/>
  <c r="K2105" i="8" s="1" a="1"/>
  <c r="H2105" i="8"/>
  <c r="G2105" i="8"/>
  <c r="H2105" i="8" s="1" a="1"/>
  <c r="J2104" i="8"/>
  <c r="K2104" i="8" s="1" a="1"/>
  <c r="K2104" i="8" s="1"/>
  <c r="H2104" i="8"/>
  <c r="G2104" i="8"/>
  <c r="H2104" i="8" s="1" a="1"/>
  <c r="J2103" i="8"/>
  <c r="K2103" i="8" s="1" a="1"/>
  <c r="K2103" i="8" s="1"/>
  <c r="G2103" i="8"/>
  <c r="H2103" i="8" s="1" a="1"/>
  <c r="H2103" i="8" s="1"/>
  <c r="J2102" i="8"/>
  <c r="K2102" i="8" s="1" a="1"/>
  <c r="K2102" i="8" s="1"/>
  <c r="G2102" i="8"/>
  <c r="H2102" i="8" s="1" a="1"/>
  <c r="H2102" i="8" s="1"/>
  <c r="K2101" i="8" a="1"/>
  <c r="K2101" i="8"/>
  <c r="J2101" i="8"/>
  <c r="H2101" i="8"/>
  <c r="G2101" i="8"/>
  <c r="H2101" i="8" s="1" a="1"/>
  <c r="K2100" i="8" a="1"/>
  <c r="K2100" i="8" s="1"/>
  <c r="J2100" i="8"/>
  <c r="H2100" i="8"/>
  <c r="G2100" i="8"/>
  <c r="H2100" i="8" s="1" a="1"/>
  <c r="K2099" i="8" a="1"/>
  <c r="K2099" i="8" s="1"/>
  <c r="J2099" i="8"/>
  <c r="H2099" i="8"/>
  <c r="G2099" i="8"/>
  <c r="H2099" i="8" s="1" a="1"/>
  <c r="J2098" i="8"/>
  <c r="K2098" i="8" s="1" a="1"/>
  <c r="K2098" i="8" s="1"/>
  <c r="G2098" i="8"/>
  <c r="H2098" i="8" s="1" a="1"/>
  <c r="H2098" i="8" s="1"/>
  <c r="K2097" i="8" a="1"/>
  <c r="K2097" i="8"/>
  <c r="J2097" i="8"/>
  <c r="H2097" i="8"/>
  <c r="G2097" i="8"/>
  <c r="H2097" i="8" s="1" a="1"/>
  <c r="J2096" i="8"/>
  <c r="K2096" i="8" s="1" a="1"/>
  <c r="K2096" i="8" s="1"/>
  <c r="H2096" i="8"/>
  <c r="G2096" i="8"/>
  <c r="H2096" i="8" s="1" a="1"/>
  <c r="J2095" i="8"/>
  <c r="K2095" i="8" s="1" a="1"/>
  <c r="K2095" i="8" s="1"/>
  <c r="G2095" i="8"/>
  <c r="H2095" i="8" s="1" a="1"/>
  <c r="H2095" i="8" s="1"/>
  <c r="J2094" i="8"/>
  <c r="K2094" i="8" s="1" a="1"/>
  <c r="K2094" i="8" s="1"/>
  <c r="G2094" i="8"/>
  <c r="H2094" i="8" s="1" a="1"/>
  <c r="H2094" i="8" s="1"/>
  <c r="K2093" i="8" a="1"/>
  <c r="K2093" i="8"/>
  <c r="J2093" i="8"/>
  <c r="H2093" i="8"/>
  <c r="G2093" i="8"/>
  <c r="H2093" i="8" s="1" a="1"/>
  <c r="K2092" i="8" a="1"/>
  <c r="K2092" i="8" s="1"/>
  <c r="J2092" i="8"/>
  <c r="H2092" i="8"/>
  <c r="G2092" i="8"/>
  <c r="H2092" i="8" s="1" a="1"/>
  <c r="K2091" i="8" a="1"/>
  <c r="K2091" i="8" s="1"/>
  <c r="J2091" i="8"/>
  <c r="G2091" i="8"/>
  <c r="H2091" i="8" s="1" a="1"/>
  <c r="H2091" i="8" s="1"/>
  <c r="J2090" i="8"/>
  <c r="K2090" i="8" s="1" a="1"/>
  <c r="K2090" i="8" s="1"/>
  <c r="G2090" i="8"/>
  <c r="H2090" i="8" s="1" a="1"/>
  <c r="H2090" i="8" s="1"/>
  <c r="K2089" i="8" a="1"/>
  <c r="K2089" i="8"/>
  <c r="J2089" i="8"/>
  <c r="H2089" i="8"/>
  <c r="G2089" i="8"/>
  <c r="H2089" i="8" s="1" a="1"/>
  <c r="J2088" i="8"/>
  <c r="K2088" i="8" s="1" a="1"/>
  <c r="K2088" i="8" s="1"/>
  <c r="H2088" i="8"/>
  <c r="G2088" i="8"/>
  <c r="H2088" i="8" s="1" a="1"/>
  <c r="J2087" i="8"/>
  <c r="K2087" i="8" s="1" a="1"/>
  <c r="K2087" i="8" s="1"/>
  <c r="G2087" i="8"/>
  <c r="H2087" i="8" s="1" a="1"/>
  <c r="H2087" i="8" s="1"/>
  <c r="J2086" i="8"/>
  <c r="K2086" i="8" s="1" a="1"/>
  <c r="K2086" i="8" s="1"/>
  <c r="G2086" i="8"/>
  <c r="H2086" i="8" s="1" a="1"/>
  <c r="H2086" i="8" s="1"/>
  <c r="K2085" i="8" a="1"/>
  <c r="K2085" i="8" s="1"/>
  <c r="J2085" i="8"/>
  <c r="H2085" i="8"/>
  <c r="G2085" i="8"/>
  <c r="H2085" i="8" s="1" a="1"/>
  <c r="K2084" i="8" a="1"/>
  <c r="K2084" i="8" s="1"/>
  <c r="J2084" i="8"/>
  <c r="H2084" i="8"/>
  <c r="G2084" i="8"/>
  <c r="H2084" i="8" s="1" a="1"/>
  <c r="K2083" i="8" a="1"/>
  <c r="K2083" i="8" s="1"/>
  <c r="J2083" i="8"/>
  <c r="G2083" i="8"/>
  <c r="H2083" i="8" s="1" a="1"/>
  <c r="H2083" i="8" s="1"/>
  <c r="J2082" i="8"/>
  <c r="K2082" i="8" s="1" a="1"/>
  <c r="K2082" i="8" s="1"/>
  <c r="G2082" i="8"/>
  <c r="H2082" i="8" s="1" a="1"/>
  <c r="H2082" i="8" s="1"/>
  <c r="K2081" i="8" a="1"/>
  <c r="K2081" i="8"/>
  <c r="J2081" i="8"/>
  <c r="H2081" i="8"/>
  <c r="G2081" i="8"/>
  <c r="H2081" i="8" s="1" a="1"/>
  <c r="J2080" i="8"/>
  <c r="K2080" i="8" s="1" a="1"/>
  <c r="K2080" i="8" s="1"/>
  <c r="H2080" i="8"/>
  <c r="G2080" i="8"/>
  <c r="H2080" i="8" s="1" a="1"/>
  <c r="J2079" i="8"/>
  <c r="K2079" i="8" s="1" a="1"/>
  <c r="K2079" i="8" s="1"/>
  <c r="G2079" i="8"/>
  <c r="H2079" i="8" s="1" a="1"/>
  <c r="H2079" i="8" s="1"/>
  <c r="J2078" i="8"/>
  <c r="K2078" i="8" s="1" a="1"/>
  <c r="K2078" i="8" s="1"/>
  <c r="G2078" i="8"/>
  <c r="H2078" i="8" s="1" a="1"/>
  <c r="H2078" i="8" s="1"/>
  <c r="K2077" i="8" a="1"/>
  <c r="K2077" i="8"/>
  <c r="J2077" i="8"/>
  <c r="H2077" i="8"/>
  <c r="G2077" i="8"/>
  <c r="H2077" i="8" s="1" a="1"/>
  <c r="K2076" i="8" a="1"/>
  <c r="K2076" i="8" s="1"/>
  <c r="J2076" i="8"/>
  <c r="H2076" i="8"/>
  <c r="G2076" i="8"/>
  <c r="H2076" i="8" s="1" a="1"/>
  <c r="K2075" i="8" a="1"/>
  <c r="K2075" i="8" s="1"/>
  <c r="J2075" i="8"/>
  <c r="H2075" i="8"/>
  <c r="G2075" i="8"/>
  <c r="H2075" i="8" s="1" a="1"/>
  <c r="J2074" i="8"/>
  <c r="K2074" i="8" s="1" a="1"/>
  <c r="K2074" i="8" s="1"/>
  <c r="G2074" i="8"/>
  <c r="H2074" i="8" s="1" a="1"/>
  <c r="H2074" i="8" s="1"/>
  <c r="K2073" i="8" a="1"/>
  <c r="K2073" i="8"/>
  <c r="J2073" i="8"/>
  <c r="H2073" i="8"/>
  <c r="G2073" i="8"/>
  <c r="H2073" i="8" s="1" a="1"/>
  <c r="J2072" i="8"/>
  <c r="K2072" i="8" s="1" a="1"/>
  <c r="K2072" i="8" s="1"/>
  <c r="H2072" i="8"/>
  <c r="G2072" i="8"/>
  <c r="H2072" i="8" s="1" a="1"/>
  <c r="J2071" i="8"/>
  <c r="K2071" i="8" s="1" a="1"/>
  <c r="K2071" i="8" s="1"/>
  <c r="G2071" i="8"/>
  <c r="H2071" i="8" s="1" a="1"/>
  <c r="H2071" i="8" s="1"/>
  <c r="J2070" i="8"/>
  <c r="K2070" i="8" s="1" a="1"/>
  <c r="K2070" i="8" s="1"/>
  <c r="G2070" i="8"/>
  <c r="H2070" i="8" s="1" a="1"/>
  <c r="H2070" i="8" s="1"/>
  <c r="K2069" i="8" a="1"/>
  <c r="K2069" i="8"/>
  <c r="J2069" i="8"/>
  <c r="H2069" i="8"/>
  <c r="G2069" i="8"/>
  <c r="H2069" i="8" s="1" a="1"/>
  <c r="K2068" i="8" a="1"/>
  <c r="K2068" i="8" s="1"/>
  <c r="J2068" i="8"/>
  <c r="H2068" i="8"/>
  <c r="G2068" i="8"/>
  <c r="H2068" i="8" s="1" a="1"/>
  <c r="J2067" i="8"/>
  <c r="K2067" i="8" s="1" a="1"/>
  <c r="K2067" i="8" s="1"/>
  <c r="G2067" i="8"/>
  <c r="H2067" i="8" s="1" a="1"/>
  <c r="H2067" i="8" s="1"/>
  <c r="J2066" i="8"/>
  <c r="K2066" i="8" s="1" a="1"/>
  <c r="K2066" i="8" s="1"/>
  <c r="G2066" i="8"/>
  <c r="H2066" i="8" s="1" a="1"/>
  <c r="H2066" i="8" s="1"/>
  <c r="K2065" i="8" a="1"/>
  <c r="K2065" i="8"/>
  <c r="J2065" i="8"/>
  <c r="H2065" i="8"/>
  <c r="G2065" i="8"/>
  <c r="H2065" i="8" s="1" a="1"/>
  <c r="J2064" i="8"/>
  <c r="K2064" i="8" s="1" a="1"/>
  <c r="K2064" i="8" s="1"/>
  <c r="H2064" i="8"/>
  <c r="G2064" i="8"/>
  <c r="H2064" i="8" s="1" a="1"/>
  <c r="J2063" i="8"/>
  <c r="K2063" i="8" s="1" a="1"/>
  <c r="K2063" i="8" s="1"/>
  <c r="G2063" i="8"/>
  <c r="H2063" i="8" s="1" a="1"/>
  <c r="H2063" i="8" s="1"/>
  <c r="J2062" i="8"/>
  <c r="K2062" i="8" s="1" a="1"/>
  <c r="K2062" i="8" s="1"/>
  <c r="G2062" i="8"/>
  <c r="H2062" i="8" s="1" a="1"/>
  <c r="H2062" i="8" s="1"/>
  <c r="K2061" i="8" a="1"/>
  <c r="K2061" i="8" s="1"/>
  <c r="J2061" i="8"/>
  <c r="H2061" i="8"/>
  <c r="G2061" i="8"/>
  <c r="H2061" i="8" s="1" a="1"/>
  <c r="K2060" i="8" a="1"/>
  <c r="K2060" i="8" s="1"/>
  <c r="J2060" i="8"/>
  <c r="H2060" i="8"/>
  <c r="G2060" i="8"/>
  <c r="H2060" i="8" s="1" a="1"/>
  <c r="J2059" i="8"/>
  <c r="K2059" i="8" s="1" a="1"/>
  <c r="K2059" i="8" s="1"/>
  <c r="G2059" i="8"/>
  <c r="H2059" i="8" s="1" a="1"/>
  <c r="H2059" i="8" s="1"/>
  <c r="J2058" i="8"/>
  <c r="K2058" i="8" s="1" a="1"/>
  <c r="K2058" i="8" s="1"/>
  <c r="G2058" i="8"/>
  <c r="H2058" i="8" s="1" a="1"/>
  <c r="H2058" i="8" s="1"/>
  <c r="J2057" i="8"/>
  <c r="K2057" i="8" s="1" a="1"/>
  <c r="K2057" i="8" s="1"/>
  <c r="H2057" i="8"/>
  <c r="G2057" i="8"/>
  <c r="H2057" i="8" s="1" a="1"/>
  <c r="J2056" i="8"/>
  <c r="K2056" i="8" s="1" a="1"/>
  <c r="K2056" i="8" s="1"/>
  <c r="H2056" i="8"/>
  <c r="G2056" i="8"/>
  <c r="H2056" i="8" s="1" a="1"/>
  <c r="J2055" i="8"/>
  <c r="K2055" i="8" s="1" a="1"/>
  <c r="K2055" i="8" s="1"/>
  <c r="G2055" i="8"/>
  <c r="H2055" i="8" s="1" a="1"/>
  <c r="H2055" i="8" s="1"/>
  <c r="K2054" i="8" a="1"/>
  <c r="K2054" i="8" s="1"/>
  <c r="J2054" i="8"/>
  <c r="G2054" i="8"/>
  <c r="H2054" i="8" s="1" a="1"/>
  <c r="H2054" i="8" s="1"/>
  <c r="K2053" i="8" a="1"/>
  <c r="K2053" i="8"/>
  <c r="J2053" i="8"/>
  <c r="H2053" i="8"/>
  <c r="G2053" i="8"/>
  <c r="H2053" i="8" s="1" a="1"/>
  <c r="K2052" i="8" a="1"/>
  <c r="K2052" i="8" s="1"/>
  <c r="J2052" i="8"/>
  <c r="H2052" i="8"/>
  <c r="G2052" i="8"/>
  <c r="H2052" i="8" s="1" a="1"/>
  <c r="J2051" i="8"/>
  <c r="K2051" i="8" s="1" a="1"/>
  <c r="K2051" i="8" s="1"/>
  <c r="H2051" i="8"/>
  <c r="G2051" i="8"/>
  <c r="H2051" i="8" s="1" a="1"/>
  <c r="J2050" i="8"/>
  <c r="K2050" i="8" s="1" a="1"/>
  <c r="K2050" i="8" s="1"/>
  <c r="G2050" i="8"/>
  <c r="H2050" i="8" s="1" a="1"/>
  <c r="H2050" i="8" s="1"/>
  <c r="J2049" i="8"/>
  <c r="K2049" i="8" s="1" a="1"/>
  <c r="K2049" i="8" s="1"/>
  <c r="H2049" i="8"/>
  <c r="G2049" i="8"/>
  <c r="H2049" i="8" s="1" a="1"/>
  <c r="J2048" i="8"/>
  <c r="K2048" i="8" s="1" a="1"/>
  <c r="K2048" i="8" s="1"/>
  <c r="H2048" i="8"/>
  <c r="G2048" i="8"/>
  <c r="H2048" i="8" s="1" a="1"/>
  <c r="J2047" i="8"/>
  <c r="K2047" i="8" s="1" a="1"/>
  <c r="K2047" i="8" s="1"/>
  <c r="G2047" i="8"/>
  <c r="H2047" i="8" s="1" a="1"/>
  <c r="H2047" i="8" s="1"/>
  <c r="K2046" i="8" a="1"/>
  <c r="K2046" i="8" s="1"/>
  <c r="J2046" i="8"/>
  <c r="G2046" i="8"/>
  <c r="H2046" i="8" s="1" a="1"/>
  <c r="H2046" i="8" s="1"/>
  <c r="K2045" i="8" a="1"/>
  <c r="K2045" i="8"/>
  <c r="J2045" i="8"/>
  <c r="H2045" i="8"/>
  <c r="G2045" i="8"/>
  <c r="H2045" i="8" s="1" a="1"/>
  <c r="K2044" i="8" a="1"/>
  <c r="K2044" i="8" s="1"/>
  <c r="J2044" i="8"/>
  <c r="H2044" i="8"/>
  <c r="G2044" i="8"/>
  <c r="H2044" i="8" s="1" a="1"/>
  <c r="J2043" i="8"/>
  <c r="K2043" i="8" s="1" a="1"/>
  <c r="K2043" i="8" s="1"/>
  <c r="H2043" i="8"/>
  <c r="G2043" i="8"/>
  <c r="H2043" i="8" s="1" a="1"/>
  <c r="J2042" i="8"/>
  <c r="K2042" i="8" s="1" a="1"/>
  <c r="K2042" i="8" s="1"/>
  <c r="G2042" i="8"/>
  <c r="H2042" i="8" s="1" a="1"/>
  <c r="H2042" i="8" s="1"/>
  <c r="J2041" i="8"/>
  <c r="K2041" i="8" s="1" a="1"/>
  <c r="K2041" i="8" s="1"/>
  <c r="H2041" i="8"/>
  <c r="G2041" i="8"/>
  <c r="H2041" i="8" s="1" a="1"/>
  <c r="J2040" i="8"/>
  <c r="K2040" i="8" s="1" a="1"/>
  <c r="K2040" i="8" s="1"/>
  <c r="H2040" i="8"/>
  <c r="G2040" i="8"/>
  <c r="H2040" i="8" s="1" a="1"/>
  <c r="J2039" i="8"/>
  <c r="K2039" i="8" s="1" a="1"/>
  <c r="K2039" i="8" s="1"/>
  <c r="G2039" i="8"/>
  <c r="H2039" i="8" s="1" a="1"/>
  <c r="H2039" i="8" s="1"/>
  <c r="K2038" i="8" a="1"/>
  <c r="K2038" i="8" s="1"/>
  <c r="J2038" i="8"/>
  <c r="G2038" i="8"/>
  <c r="H2038" i="8" s="1" a="1"/>
  <c r="H2038" i="8" s="1"/>
  <c r="K2037" i="8" a="1"/>
  <c r="K2037" i="8"/>
  <c r="J2037" i="8"/>
  <c r="H2037" i="8"/>
  <c r="G2037" i="8"/>
  <c r="H2037" i="8" s="1" a="1"/>
  <c r="K2036" i="8" a="1"/>
  <c r="K2036" i="8" s="1"/>
  <c r="J2036" i="8"/>
  <c r="G2036" i="8"/>
  <c r="H2036" i="8" s="1" a="1"/>
  <c r="H2036" i="8" s="1"/>
  <c r="J2035" i="8"/>
  <c r="K2035" i="8" s="1" a="1"/>
  <c r="K2035" i="8" s="1"/>
  <c r="G2035" i="8"/>
  <c r="H2035" i="8" s="1" a="1"/>
  <c r="H2035" i="8" s="1"/>
  <c r="J2034" i="8"/>
  <c r="K2034" i="8" s="1" a="1"/>
  <c r="K2034" i="8" s="1"/>
  <c r="G2034" i="8"/>
  <c r="H2034" i="8" s="1" a="1"/>
  <c r="H2034" i="8" s="1"/>
  <c r="J2033" i="8"/>
  <c r="K2033" i="8" s="1" a="1"/>
  <c r="K2033" i="8" s="1"/>
  <c r="H2033" i="8"/>
  <c r="G2033" i="8"/>
  <c r="H2033" i="8" s="1" a="1"/>
  <c r="J2032" i="8"/>
  <c r="K2032" i="8" s="1" a="1"/>
  <c r="K2032" i="8" s="1"/>
  <c r="H2032" i="8"/>
  <c r="G2032" i="8"/>
  <c r="H2032" i="8" s="1" a="1"/>
  <c r="J2031" i="8"/>
  <c r="K2031" i="8" s="1" a="1"/>
  <c r="K2031" i="8" s="1"/>
  <c r="G2031" i="8"/>
  <c r="H2031" i="8" s="1" a="1"/>
  <c r="H2031" i="8" s="1"/>
  <c r="K2030" i="8" a="1"/>
  <c r="K2030" i="8" s="1"/>
  <c r="J2030" i="8"/>
  <c r="G2030" i="8"/>
  <c r="H2030" i="8" s="1" a="1"/>
  <c r="H2030" i="8" s="1"/>
  <c r="K2029" i="8" a="1"/>
  <c r="K2029" i="8"/>
  <c r="J2029" i="8"/>
  <c r="H2029" i="8"/>
  <c r="G2029" i="8"/>
  <c r="H2029" i="8" s="1" a="1"/>
  <c r="K2028" i="8" a="1"/>
  <c r="K2028" i="8" s="1"/>
  <c r="J2028" i="8"/>
  <c r="G2028" i="8"/>
  <c r="H2028" i="8" s="1" a="1"/>
  <c r="H2028" i="8" s="1"/>
  <c r="J2027" i="8"/>
  <c r="K2027" i="8" s="1" a="1"/>
  <c r="K2027" i="8" s="1"/>
  <c r="G2027" i="8"/>
  <c r="H2027" i="8" s="1" a="1"/>
  <c r="H2027" i="8" s="1"/>
  <c r="J2026" i="8"/>
  <c r="K2026" i="8" s="1" a="1"/>
  <c r="K2026" i="8" s="1"/>
  <c r="G2026" i="8"/>
  <c r="H2026" i="8" s="1" a="1"/>
  <c r="H2026" i="8" s="1"/>
  <c r="J2025" i="8"/>
  <c r="K2025" i="8" s="1" a="1"/>
  <c r="K2025" i="8" s="1"/>
  <c r="H2025" i="8"/>
  <c r="G2025" i="8"/>
  <c r="H2025" i="8" s="1" a="1"/>
  <c r="J2024" i="8"/>
  <c r="K2024" i="8" s="1" a="1"/>
  <c r="K2024" i="8" s="1"/>
  <c r="H2024" i="8"/>
  <c r="G2024" i="8"/>
  <c r="H2024" i="8" s="1" a="1"/>
  <c r="J2023" i="8"/>
  <c r="K2023" i="8" s="1" a="1"/>
  <c r="K2023" i="8" s="1"/>
  <c r="G2023" i="8"/>
  <c r="H2023" i="8" s="1" a="1"/>
  <c r="H2023" i="8" s="1"/>
  <c r="K2022" i="8" a="1"/>
  <c r="K2022" i="8" s="1"/>
  <c r="J2022" i="8"/>
  <c r="G2022" i="8"/>
  <c r="H2022" i="8" s="1" a="1"/>
  <c r="H2022" i="8" s="1"/>
  <c r="K2021" i="8" a="1"/>
  <c r="K2021" i="8"/>
  <c r="J2021" i="8"/>
  <c r="H2021" i="8"/>
  <c r="G2021" i="8"/>
  <c r="H2021" i="8" s="1" a="1"/>
  <c r="K2020" i="8" a="1"/>
  <c r="K2020" i="8" s="1"/>
  <c r="J2020" i="8"/>
  <c r="G2020" i="8"/>
  <c r="H2020" i="8" s="1" a="1"/>
  <c r="H2020" i="8" s="1"/>
  <c r="J2019" i="8"/>
  <c r="K2019" i="8" s="1" a="1"/>
  <c r="K2019" i="8" s="1"/>
  <c r="G2019" i="8"/>
  <c r="H2019" i="8" s="1" a="1"/>
  <c r="H2019" i="8" s="1"/>
  <c r="J2018" i="8"/>
  <c r="K2018" i="8" s="1" a="1"/>
  <c r="K2018" i="8" s="1"/>
  <c r="G2018" i="8"/>
  <c r="H2018" i="8" s="1" a="1"/>
  <c r="H2018" i="8" s="1"/>
  <c r="J2017" i="8"/>
  <c r="K2017" i="8" s="1" a="1"/>
  <c r="K2017" i="8" s="1"/>
  <c r="H2017" i="8"/>
  <c r="G2017" i="8"/>
  <c r="H2017" i="8" s="1" a="1"/>
  <c r="J2016" i="8"/>
  <c r="K2016" i="8" s="1" a="1"/>
  <c r="K2016" i="8" s="1"/>
  <c r="H2016" i="8"/>
  <c r="G2016" i="8"/>
  <c r="H2016" i="8" s="1" a="1"/>
  <c r="J2015" i="8"/>
  <c r="K2015" i="8" s="1" a="1"/>
  <c r="K2015" i="8" s="1"/>
  <c r="G2015" i="8"/>
  <c r="H2015" i="8" s="1" a="1"/>
  <c r="H2015" i="8" s="1"/>
  <c r="K2014" i="8" a="1"/>
  <c r="K2014" i="8" s="1"/>
  <c r="J2014" i="8"/>
  <c r="G2014" i="8"/>
  <c r="H2014" i="8" s="1" a="1"/>
  <c r="H2014" i="8" s="1"/>
  <c r="K2013" i="8" a="1"/>
  <c r="K2013" i="8"/>
  <c r="J2013" i="8"/>
  <c r="H2013" i="8"/>
  <c r="G2013" i="8"/>
  <c r="H2013" i="8" s="1" a="1"/>
  <c r="K2012" i="8" a="1"/>
  <c r="K2012" i="8" s="1"/>
  <c r="J2012" i="8"/>
  <c r="G2012" i="8"/>
  <c r="H2012" i="8" s="1" a="1"/>
  <c r="H2012" i="8" s="1"/>
  <c r="J2011" i="8"/>
  <c r="K2011" i="8" s="1" a="1"/>
  <c r="K2011" i="8" s="1"/>
  <c r="G2011" i="8"/>
  <c r="H2011" i="8" s="1" a="1"/>
  <c r="H2011" i="8" s="1"/>
  <c r="K2010" i="8" a="1"/>
  <c r="K2010" i="8" s="1"/>
  <c r="J2010" i="8"/>
  <c r="G2010" i="8"/>
  <c r="H2010" i="8" s="1" a="1"/>
  <c r="H2010" i="8" s="1"/>
  <c r="J2009" i="8"/>
  <c r="K2009" i="8" s="1" a="1"/>
  <c r="K2009" i="8" s="1"/>
  <c r="H2009" i="8"/>
  <c r="G2009" i="8"/>
  <c r="H2009" i="8" s="1" a="1"/>
  <c r="J2008" i="8"/>
  <c r="K2008" i="8" s="1" a="1"/>
  <c r="K2008" i="8" s="1"/>
  <c r="H2008" i="8"/>
  <c r="G2008" i="8"/>
  <c r="H2008" i="8" s="1" a="1"/>
  <c r="J2007" i="8"/>
  <c r="K2007" i="8" s="1" a="1"/>
  <c r="K2007" i="8" s="1"/>
  <c r="G2007" i="8"/>
  <c r="H2007" i="8" s="1" a="1"/>
  <c r="H2007" i="8" s="1"/>
  <c r="K2006" i="8" a="1"/>
  <c r="K2006" i="8" s="1"/>
  <c r="J2006" i="8"/>
  <c r="G2006" i="8"/>
  <c r="H2006" i="8" s="1" a="1"/>
  <c r="H2006" i="8" s="1"/>
  <c r="K2005" i="8" a="1"/>
  <c r="K2005" i="8" s="1"/>
  <c r="J2005" i="8"/>
  <c r="H2005" i="8"/>
  <c r="G2005" i="8"/>
  <c r="H2005" i="8" s="1" a="1"/>
  <c r="K2004" i="8" a="1"/>
  <c r="K2004" i="8" s="1"/>
  <c r="J2004" i="8"/>
  <c r="G2004" i="8"/>
  <c r="H2004" i="8" s="1" a="1"/>
  <c r="H2004" i="8" s="1"/>
  <c r="J2003" i="8"/>
  <c r="K2003" i="8" s="1" a="1"/>
  <c r="K2003" i="8" s="1"/>
  <c r="G2003" i="8"/>
  <c r="H2003" i="8" s="1" a="1"/>
  <c r="H2003" i="8" s="1"/>
  <c r="K2002" i="8" a="1"/>
  <c r="K2002" i="8" s="1"/>
  <c r="J2002" i="8"/>
  <c r="G2002" i="8"/>
  <c r="H2002" i="8" s="1" a="1"/>
  <c r="H2002" i="8" s="1"/>
  <c r="J2001" i="8"/>
  <c r="K2001" i="8" s="1" a="1"/>
  <c r="K2001" i="8" s="1"/>
  <c r="H2001" i="8"/>
  <c r="G2001" i="8"/>
  <c r="H2001" i="8" s="1" a="1"/>
  <c r="J2000" i="8"/>
  <c r="K2000" i="8" s="1" a="1"/>
  <c r="K2000" i="8" s="1"/>
  <c r="H2000" i="8"/>
  <c r="G2000" i="8"/>
  <c r="H2000" i="8" s="1" a="1"/>
  <c r="J1999" i="8"/>
  <c r="K1999" i="8" s="1" a="1"/>
  <c r="K1999" i="8" s="1"/>
  <c r="G1999" i="8"/>
  <c r="H1999" i="8" s="1" a="1"/>
  <c r="H1999" i="8" s="1"/>
  <c r="K1998" i="8" a="1"/>
  <c r="K1998" i="8" s="1"/>
  <c r="J1998" i="8"/>
  <c r="G1998" i="8"/>
  <c r="H1998" i="8" s="1" a="1"/>
  <c r="H1998" i="8" s="1"/>
  <c r="K1997" i="8" a="1"/>
  <c r="K1997" i="8"/>
  <c r="J1997" i="8"/>
  <c r="H1997" i="8"/>
  <c r="G1997" i="8"/>
  <c r="H1997" i="8" s="1" a="1"/>
  <c r="K1996" i="8" a="1"/>
  <c r="K1996" i="8" s="1"/>
  <c r="J1996" i="8"/>
  <c r="G1996" i="8"/>
  <c r="H1996" i="8" s="1" a="1"/>
  <c r="H1996" i="8" s="1"/>
  <c r="J1995" i="8"/>
  <c r="K1995" i="8" s="1" a="1"/>
  <c r="K1995" i="8" s="1"/>
  <c r="G1995" i="8"/>
  <c r="H1995" i="8" s="1" a="1"/>
  <c r="H1995" i="8" s="1"/>
  <c r="K1994" i="8" a="1"/>
  <c r="K1994" i="8" s="1"/>
  <c r="J1994" i="8"/>
  <c r="G1994" i="8"/>
  <c r="H1994" i="8" s="1" a="1"/>
  <c r="H1994" i="8" s="1"/>
  <c r="J1993" i="8"/>
  <c r="K1993" i="8" s="1" a="1"/>
  <c r="K1993" i="8" s="1"/>
  <c r="H1993" i="8"/>
  <c r="G1993" i="8"/>
  <c r="H1993" i="8" s="1" a="1"/>
  <c r="J1992" i="8"/>
  <c r="K1992" i="8" s="1" a="1"/>
  <c r="K1992" i="8" s="1"/>
  <c r="H1992" i="8"/>
  <c r="G1992" i="8"/>
  <c r="H1992" i="8" s="1" a="1"/>
  <c r="J1991" i="8"/>
  <c r="K1991" i="8" s="1" a="1"/>
  <c r="K1991" i="8" s="1"/>
  <c r="G1991" i="8"/>
  <c r="H1991" i="8" s="1" a="1"/>
  <c r="H1991" i="8" s="1"/>
  <c r="K1990" i="8" a="1"/>
  <c r="K1990" i="8" s="1"/>
  <c r="J1990" i="8"/>
  <c r="G1990" i="8"/>
  <c r="H1990" i="8" s="1" a="1"/>
  <c r="H1990" i="8" s="1"/>
  <c r="K1989" i="8" a="1"/>
  <c r="K1989" i="8" s="1"/>
  <c r="J1989" i="8"/>
  <c r="H1989" i="8"/>
  <c r="G1989" i="8"/>
  <c r="H1989" i="8" s="1" a="1"/>
  <c r="K1988" i="8" a="1"/>
  <c r="K1988" i="8" s="1"/>
  <c r="J1988" i="8"/>
  <c r="G1988" i="8"/>
  <c r="H1988" i="8" s="1" a="1"/>
  <c r="H1988" i="8" s="1"/>
  <c r="J1987" i="8"/>
  <c r="K1987" i="8" s="1" a="1"/>
  <c r="K1987" i="8" s="1"/>
  <c r="G1987" i="8"/>
  <c r="H1987" i="8" s="1" a="1"/>
  <c r="H1987" i="8" s="1"/>
  <c r="K1986" i="8" a="1"/>
  <c r="K1986" i="8" s="1"/>
  <c r="J1986" i="8"/>
  <c r="G1986" i="8"/>
  <c r="H1986" i="8" s="1" a="1"/>
  <c r="H1986" i="8" s="1"/>
  <c r="J1985" i="8"/>
  <c r="K1985" i="8" s="1" a="1"/>
  <c r="K1985" i="8" s="1"/>
  <c r="H1985" i="8"/>
  <c r="G1985" i="8"/>
  <c r="H1985" i="8" s="1" a="1"/>
  <c r="J1984" i="8"/>
  <c r="K1984" i="8" s="1" a="1"/>
  <c r="K1984" i="8" s="1"/>
  <c r="H1984" i="8"/>
  <c r="G1984" i="8"/>
  <c r="H1984" i="8" s="1" a="1"/>
  <c r="J1983" i="8"/>
  <c r="K1983" i="8" s="1" a="1"/>
  <c r="K1983" i="8" s="1"/>
  <c r="G1983" i="8"/>
  <c r="H1983" i="8" s="1" a="1"/>
  <c r="H1983" i="8" s="1"/>
  <c r="K1982" i="8" a="1"/>
  <c r="K1982" i="8" s="1"/>
  <c r="J1982" i="8"/>
  <c r="G1982" i="8"/>
  <c r="H1982" i="8" s="1" a="1"/>
  <c r="H1982" i="8" s="1"/>
  <c r="K1981" i="8" a="1"/>
  <c r="K1981" i="8"/>
  <c r="J1981" i="8"/>
  <c r="H1981" i="8"/>
  <c r="G1981" i="8"/>
  <c r="H1981" i="8" s="1" a="1"/>
  <c r="K1980" i="8" a="1"/>
  <c r="K1980" i="8" s="1"/>
  <c r="J1980" i="8"/>
  <c r="G1980" i="8"/>
  <c r="H1980" i="8" s="1" a="1"/>
  <c r="H1980" i="8" s="1"/>
  <c r="J1979" i="8"/>
  <c r="K1979" i="8" s="1" a="1"/>
  <c r="K1979" i="8" s="1"/>
  <c r="H1979" i="8"/>
  <c r="G1979" i="8"/>
  <c r="H1979" i="8" s="1" a="1"/>
  <c r="K1978" i="8" a="1"/>
  <c r="K1978" i="8" s="1"/>
  <c r="J1978" i="8"/>
  <c r="G1978" i="8"/>
  <c r="H1978" i="8" s="1" a="1"/>
  <c r="H1978" i="8" s="1"/>
  <c r="J1977" i="8"/>
  <c r="K1977" i="8" s="1" a="1"/>
  <c r="K1977" i="8" s="1"/>
  <c r="H1977" i="8"/>
  <c r="G1977" i="8"/>
  <c r="H1977" i="8" s="1" a="1"/>
  <c r="J1976" i="8"/>
  <c r="K1976" i="8" s="1" a="1"/>
  <c r="K1976" i="8" s="1"/>
  <c r="H1976" i="8"/>
  <c r="G1976" i="8"/>
  <c r="H1976" i="8" s="1" a="1"/>
  <c r="J1975" i="8"/>
  <c r="K1975" i="8" s="1" a="1"/>
  <c r="K1975" i="8" s="1"/>
  <c r="G1975" i="8"/>
  <c r="H1975" i="8" s="1" a="1"/>
  <c r="H1975" i="8" s="1"/>
  <c r="K1974" i="8" a="1"/>
  <c r="K1974" i="8" s="1"/>
  <c r="J1974" i="8"/>
  <c r="G1974" i="8"/>
  <c r="H1974" i="8" s="1" a="1"/>
  <c r="H1974" i="8" s="1"/>
  <c r="K1973" i="8" a="1"/>
  <c r="K1973" i="8"/>
  <c r="J1973" i="8"/>
  <c r="H1973" i="8"/>
  <c r="G1973" i="8"/>
  <c r="H1973" i="8" s="1" a="1"/>
  <c r="K1972" i="8" a="1"/>
  <c r="K1972" i="8" s="1"/>
  <c r="J1972" i="8"/>
  <c r="G1972" i="8"/>
  <c r="H1972" i="8" s="1" a="1"/>
  <c r="H1972" i="8" s="1"/>
  <c r="J1971" i="8"/>
  <c r="K1971" i="8" s="1" a="1"/>
  <c r="K1971" i="8" s="1"/>
  <c r="G1971" i="8"/>
  <c r="H1971" i="8" s="1" a="1"/>
  <c r="H1971" i="8" s="1"/>
  <c r="K1970" i="8" a="1"/>
  <c r="K1970" i="8" s="1"/>
  <c r="J1970" i="8"/>
  <c r="G1970" i="8"/>
  <c r="H1970" i="8" s="1" a="1"/>
  <c r="H1970" i="8" s="1"/>
  <c r="J1969" i="8"/>
  <c r="K1969" i="8" s="1" a="1"/>
  <c r="K1969" i="8" s="1"/>
  <c r="H1969" i="8"/>
  <c r="G1969" i="8"/>
  <c r="H1969" i="8" s="1" a="1"/>
  <c r="J1968" i="8"/>
  <c r="K1968" i="8" s="1" a="1"/>
  <c r="K1968" i="8" s="1"/>
  <c r="H1968" i="8"/>
  <c r="G1968" i="8"/>
  <c r="H1968" i="8" s="1" a="1"/>
  <c r="J1967" i="8"/>
  <c r="K1967" i="8" s="1" a="1"/>
  <c r="K1967" i="8" s="1"/>
  <c r="G1967" i="8"/>
  <c r="H1967" i="8" s="1" a="1"/>
  <c r="H1967" i="8" s="1"/>
  <c r="K1966" i="8" a="1"/>
  <c r="K1966" i="8" s="1"/>
  <c r="J1966" i="8"/>
  <c r="G1966" i="8"/>
  <c r="H1966" i="8" s="1" a="1"/>
  <c r="H1966" i="8" s="1"/>
  <c r="K1965" i="8" a="1"/>
  <c r="K1965" i="8" s="1"/>
  <c r="J1965" i="8"/>
  <c r="H1965" i="8"/>
  <c r="G1965" i="8"/>
  <c r="H1965" i="8" s="1" a="1"/>
  <c r="K1964" i="8" a="1"/>
  <c r="K1964" i="8" s="1"/>
  <c r="J1964" i="8"/>
  <c r="G1964" i="8"/>
  <c r="H1964" i="8" s="1" a="1"/>
  <c r="H1964" i="8" s="1"/>
  <c r="J1963" i="8"/>
  <c r="K1963" i="8" s="1" a="1"/>
  <c r="K1963" i="8" s="1"/>
  <c r="H1963" i="8"/>
  <c r="G1963" i="8"/>
  <c r="H1963" i="8" s="1" a="1"/>
  <c r="K1962" i="8" a="1"/>
  <c r="K1962" i="8" s="1"/>
  <c r="J1962" i="8"/>
  <c r="G1962" i="8"/>
  <c r="H1962" i="8" s="1" a="1"/>
  <c r="H1962" i="8" s="1"/>
  <c r="J1961" i="8"/>
  <c r="K1961" i="8" s="1" a="1"/>
  <c r="K1961" i="8" s="1"/>
  <c r="H1961" i="8"/>
  <c r="G1961" i="8"/>
  <c r="H1961" i="8" s="1" a="1"/>
  <c r="J1960" i="8"/>
  <c r="K1960" i="8" s="1" a="1"/>
  <c r="K1960" i="8" s="1"/>
  <c r="H1960" i="8"/>
  <c r="G1960" i="8"/>
  <c r="H1960" i="8" s="1" a="1"/>
  <c r="J1959" i="8"/>
  <c r="K1959" i="8" s="1" a="1"/>
  <c r="K1959" i="8" s="1"/>
  <c r="G1959" i="8"/>
  <c r="H1959" i="8" s="1" a="1"/>
  <c r="H1959" i="8" s="1"/>
  <c r="K1958" i="8" a="1"/>
  <c r="K1958" i="8" s="1"/>
  <c r="J1958" i="8"/>
  <c r="G1958" i="8"/>
  <c r="H1958" i="8" s="1" a="1"/>
  <c r="H1958" i="8" s="1"/>
  <c r="K1957" i="8" a="1"/>
  <c r="K1957" i="8"/>
  <c r="J1957" i="8"/>
  <c r="H1957" i="8"/>
  <c r="G1957" i="8"/>
  <c r="H1957" i="8" s="1" a="1"/>
  <c r="K1956" i="8" a="1"/>
  <c r="K1956" i="8" s="1"/>
  <c r="J1956" i="8"/>
  <c r="G1956" i="8"/>
  <c r="H1956" i="8" s="1" a="1"/>
  <c r="H1956" i="8" s="1"/>
  <c r="J1955" i="8"/>
  <c r="K1955" i="8" s="1" a="1"/>
  <c r="K1955" i="8" s="1"/>
  <c r="G1955" i="8"/>
  <c r="H1955" i="8" s="1" a="1"/>
  <c r="H1955" i="8" s="1"/>
  <c r="K1954" i="8" a="1"/>
  <c r="K1954" i="8" s="1"/>
  <c r="J1954" i="8"/>
  <c r="G1954" i="8"/>
  <c r="H1954" i="8" s="1" a="1"/>
  <c r="H1954" i="8" s="1"/>
  <c r="J1953" i="8"/>
  <c r="K1953" i="8" s="1" a="1"/>
  <c r="K1953" i="8" s="1"/>
  <c r="H1953" i="8"/>
  <c r="G1953" i="8"/>
  <c r="H1953" i="8" s="1" a="1"/>
  <c r="J1952" i="8"/>
  <c r="K1952" i="8" s="1" a="1"/>
  <c r="K1952" i="8" s="1"/>
  <c r="H1952" i="8"/>
  <c r="G1952" i="8"/>
  <c r="H1952" i="8" s="1" a="1"/>
  <c r="J1951" i="8"/>
  <c r="K1951" i="8" s="1" a="1"/>
  <c r="K1951" i="8" s="1"/>
  <c r="G1951" i="8"/>
  <c r="H1951" i="8" s="1" a="1"/>
  <c r="H1951" i="8" s="1"/>
  <c r="K1950" i="8" a="1"/>
  <c r="K1950" i="8" s="1"/>
  <c r="J1950" i="8"/>
  <c r="G1950" i="8"/>
  <c r="H1950" i="8" s="1" a="1"/>
  <c r="H1950" i="8" s="1"/>
  <c r="K1949" i="8" a="1"/>
  <c r="K1949" i="8" s="1"/>
  <c r="J1949" i="8"/>
  <c r="H1949" i="8"/>
  <c r="G1949" i="8"/>
  <c r="H1949" i="8" s="1" a="1"/>
  <c r="K1948" i="8" a="1"/>
  <c r="K1948" i="8" s="1"/>
  <c r="J1948" i="8"/>
  <c r="G1948" i="8"/>
  <c r="H1948" i="8" s="1" a="1"/>
  <c r="H1948" i="8" s="1"/>
  <c r="J1947" i="8"/>
  <c r="K1947" i="8" s="1" a="1"/>
  <c r="K1947" i="8" s="1"/>
  <c r="G1947" i="8"/>
  <c r="H1947" i="8" s="1" a="1"/>
  <c r="H1947" i="8" s="1"/>
  <c r="K1946" i="8" a="1"/>
  <c r="K1946" i="8" s="1"/>
  <c r="J1946" i="8"/>
  <c r="G1946" i="8"/>
  <c r="H1946" i="8" s="1" a="1"/>
  <c r="H1946" i="8" s="1"/>
  <c r="J1945" i="8"/>
  <c r="K1945" i="8" s="1" a="1"/>
  <c r="K1945" i="8" s="1"/>
  <c r="H1945" i="8"/>
  <c r="G1945" i="8"/>
  <c r="H1945" i="8" s="1" a="1"/>
  <c r="J1944" i="8"/>
  <c r="K1944" i="8" s="1" a="1"/>
  <c r="K1944" i="8" s="1"/>
  <c r="H1944" i="8"/>
  <c r="G1944" i="8"/>
  <c r="H1944" i="8" s="1" a="1"/>
  <c r="J1943" i="8"/>
  <c r="K1943" i="8" s="1" a="1"/>
  <c r="K1943" i="8" s="1"/>
  <c r="G1943" i="8"/>
  <c r="H1943" i="8" s="1" a="1"/>
  <c r="H1943" i="8" s="1"/>
  <c r="K1942" i="8" a="1"/>
  <c r="K1942" i="8" s="1"/>
  <c r="J1942" i="8"/>
  <c r="G1942" i="8"/>
  <c r="H1942" i="8" s="1" a="1"/>
  <c r="H1942" i="8" s="1"/>
  <c r="K1941" i="8" a="1"/>
  <c r="K1941" i="8"/>
  <c r="J1941" i="8"/>
  <c r="H1941" i="8"/>
  <c r="G1941" i="8"/>
  <c r="H1941" i="8" s="1" a="1"/>
  <c r="K1940" i="8" a="1"/>
  <c r="K1940" i="8" s="1"/>
  <c r="J1940" i="8"/>
  <c r="G1940" i="8"/>
  <c r="H1940" i="8" s="1" a="1"/>
  <c r="H1940" i="8" s="1"/>
  <c r="J1939" i="8"/>
  <c r="K1939" i="8" s="1" a="1"/>
  <c r="K1939" i="8" s="1"/>
  <c r="H1939" i="8"/>
  <c r="G1939" i="8"/>
  <c r="H1939" i="8" s="1" a="1"/>
  <c r="K1938" i="8" a="1"/>
  <c r="K1938" i="8" s="1"/>
  <c r="J1938" i="8"/>
  <c r="G1938" i="8"/>
  <c r="H1938" i="8" s="1" a="1"/>
  <c r="H1938" i="8" s="1"/>
  <c r="J1937" i="8"/>
  <c r="K1937" i="8" s="1" a="1"/>
  <c r="K1937" i="8" s="1"/>
  <c r="H1937" i="8"/>
  <c r="G1937" i="8"/>
  <c r="H1937" i="8" s="1" a="1"/>
  <c r="J1936" i="8"/>
  <c r="K1936" i="8" s="1" a="1"/>
  <c r="K1936" i="8" s="1"/>
  <c r="H1936" i="8"/>
  <c r="G1936" i="8"/>
  <c r="H1936" i="8" s="1" a="1"/>
  <c r="J1935" i="8"/>
  <c r="K1935" i="8" s="1" a="1"/>
  <c r="K1935" i="8" s="1"/>
  <c r="G1935" i="8"/>
  <c r="H1935" i="8" s="1" a="1"/>
  <c r="H1935" i="8" s="1"/>
  <c r="K1934" i="8" a="1"/>
  <c r="K1934" i="8" s="1"/>
  <c r="J1934" i="8"/>
  <c r="G1934" i="8"/>
  <c r="H1934" i="8" s="1" a="1"/>
  <c r="H1934" i="8" s="1"/>
  <c r="J1933" i="8"/>
  <c r="K1933" i="8" s="1" a="1"/>
  <c r="K1933" i="8" s="1"/>
  <c r="H1933" i="8"/>
  <c r="G1933" i="8"/>
  <c r="H1933" i="8" s="1" a="1"/>
  <c r="K1932" i="8" a="1"/>
  <c r="K1932" i="8" s="1"/>
  <c r="J1932" i="8"/>
  <c r="G1932" i="8"/>
  <c r="H1932" i="8" s="1" a="1"/>
  <c r="H1932" i="8" s="1"/>
  <c r="J1931" i="8"/>
  <c r="K1931" i="8" s="1" a="1"/>
  <c r="K1931" i="8" s="1"/>
  <c r="G1931" i="8"/>
  <c r="H1931" i="8" s="1" a="1"/>
  <c r="H1931" i="8" s="1"/>
  <c r="K1930" i="8" a="1"/>
  <c r="K1930" i="8" s="1"/>
  <c r="J1930" i="8"/>
  <c r="G1930" i="8"/>
  <c r="H1930" i="8" s="1" a="1"/>
  <c r="H1930" i="8" s="1"/>
  <c r="J1929" i="8"/>
  <c r="K1929" i="8" s="1" a="1"/>
  <c r="K1929" i="8" s="1"/>
  <c r="H1929" i="8"/>
  <c r="G1929" i="8"/>
  <c r="H1929" i="8" s="1" a="1"/>
  <c r="J1928" i="8"/>
  <c r="K1928" i="8" s="1" a="1"/>
  <c r="K1928" i="8" s="1"/>
  <c r="G1928" i="8"/>
  <c r="H1928" i="8" s="1" a="1"/>
  <c r="H1928" i="8" s="1"/>
  <c r="J1927" i="8"/>
  <c r="K1927" i="8" s="1" a="1"/>
  <c r="K1927" i="8" s="1"/>
  <c r="G1927" i="8"/>
  <c r="H1927" i="8" s="1" a="1"/>
  <c r="H1927" i="8" s="1"/>
  <c r="K1926" i="8" a="1"/>
  <c r="K1926" i="8" s="1"/>
  <c r="J1926" i="8"/>
  <c r="G1926" i="8"/>
  <c r="H1926" i="8" s="1" a="1"/>
  <c r="H1926" i="8" s="1"/>
  <c r="J1925" i="8"/>
  <c r="K1925" i="8" s="1" a="1"/>
  <c r="K1925" i="8" s="1"/>
  <c r="H1925" i="8"/>
  <c r="G1925" i="8"/>
  <c r="H1925" i="8" s="1" a="1"/>
  <c r="K1924" i="8" a="1"/>
  <c r="K1924" i="8" s="1"/>
  <c r="J1924" i="8"/>
  <c r="G1924" i="8"/>
  <c r="H1924" i="8" s="1" a="1"/>
  <c r="H1924" i="8" s="1"/>
  <c r="J1923" i="8"/>
  <c r="K1923" i="8" s="1" a="1"/>
  <c r="K1923" i="8" s="1"/>
  <c r="H1923" i="8"/>
  <c r="G1923" i="8"/>
  <c r="H1923" i="8" s="1" a="1"/>
  <c r="K1922" i="8" a="1"/>
  <c r="K1922" i="8" s="1"/>
  <c r="J1922" i="8"/>
  <c r="G1922" i="8"/>
  <c r="H1922" i="8" s="1" a="1"/>
  <c r="H1922" i="8" s="1"/>
  <c r="J1921" i="8"/>
  <c r="K1921" i="8" s="1" a="1"/>
  <c r="K1921" i="8" s="1"/>
  <c r="H1921" i="8"/>
  <c r="G1921" i="8"/>
  <c r="H1921" i="8" s="1" a="1"/>
  <c r="J1920" i="8"/>
  <c r="K1920" i="8" s="1" a="1"/>
  <c r="K1920" i="8" s="1"/>
  <c r="G1920" i="8"/>
  <c r="H1920" i="8" s="1" a="1"/>
  <c r="H1920" i="8" s="1"/>
  <c r="J1919" i="8"/>
  <c r="K1919" i="8" s="1" a="1"/>
  <c r="K1919" i="8" s="1"/>
  <c r="G1919" i="8"/>
  <c r="H1919" i="8" s="1" a="1"/>
  <c r="H1919" i="8" s="1"/>
  <c r="K1918" i="8" a="1"/>
  <c r="K1918" i="8" s="1"/>
  <c r="J1918" i="8"/>
  <c r="G1918" i="8"/>
  <c r="H1918" i="8" s="1" a="1"/>
  <c r="H1918" i="8" s="1"/>
  <c r="K1917" i="8" a="1"/>
  <c r="K1917" i="8"/>
  <c r="J1917" i="8"/>
  <c r="H1917" i="8"/>
  <c r="G1917" i="8"/>
  <c r="H1917" i="8" s="1" a="1"/>
  <c r="K1916" i="8" a="1"/>
  <c r="K1916" i="8" s="1"/>
  <c r="J1916" i="8"/>
  <c r="G1916" i="8"/>
  <c r="H1916" i="8" s="1" a="1"/>
  <c r="H1916" i="8" s="1"/>
  <c r="J1915" i="8"/>
  <c r="K1915" i="8" s="1" a="1"/>
  <c r="K1915" i="8" s="1"/>
  <c r="G1915" i="8"/>
  <c r="H1915" i="8" s="1" a="1"/>
  <c r="H1915" i="8" s="1"/>
  <c r="K1914" i="8" a="1"/>
  <c r="K1914" i="8" s="1"/>
  <c r="J1914" i="8"/>
  <c r="G1914" i="8"/>
  <c r="H1914" i="8" s="1" a="1"/>
  <c r="H1914" i="8" s="1"/>
  <c r="J1913" i="8"/>
  <c r="K1913" i="8" s="1" a="1"/>
  <c r="K1913" i="8" s="1"/>
  <c r="H1913" i="8"/>
  <c r="G1913" i="8"/>
  <c r="H1913" i="8" s="1" a="1"/>
  <c r="J1912" i="8"/>
  <c r="K1912" i="8" s="1" a="1"/>
  <c r="K1912" i="8" s="1"/>
  <c r="H1912" i="8"/>
  <c r="G1912" i="8"/>
  <c r="H1912" i="8" s="1" a="1"/>
  <c r="J1911" i="8"/>
  <c r="K1911" i="8" s="1" a="1"/>
  <c r="K1911" i="8" s="1"/>
  <c r="G1911" i="8"/>
  <c r="H1911" i="8" s="1" a="1"/>
  <c r="H1911" i="8" s="1"/>
  <c r="K1910" i="8" a="1"/>
  <c r="K1910" i="8" s="1"/>
  <c r="J1910" i="8"/>
  <c r="G1910" i="8"/>
  <c r="H1910" i="8" s="1" a="1"/>
  <c r="H1910" i="8" s="1"/>
  <c r="K1909" i="8" a="1"/>
  <c r="K1909" i="8" s="1"/>
  <c r="J1909" i="8"/>
  <c r="H1909" i="8"/>
  <c r="G1909" i="8"/>
  <c r="H1909" i="8" s="1" a="1"/>
  <c r="K1908" i="8" a="1"/>
  <c r="K1908" i="8" s="1"/>
  <c r="J1908" i="8"/>
  <c r="G1908" i="8"/>
  <c r="H1908" i="8" s="1" a="1"/>
  <c r="H1908" i="8" s="1"/>
  <c r="J1907" i="8"/>
  <c r="K1907" i="8" s="1" a="1"/>
  <c r="K1907" i="8" s="1"/>
  <c r="G1907" i="8"/>
  <c r="H1907" i="8" s="1" a="1"/>
  <c r="H1907" i="8" s="1"/>
  <c r="K1906" i="8" a="1"/>
  <c r="K1906" i="8" s="1"/>
  <c r="J1906" i="8"/>
  <c r="G1906" i="8"/>
  <c r="H1906" i="8" s="1" a="1"/>
  <c r="H1906" i="8" s="1"/>
  <c r="J1905" i="8"/>
  <c r="K1905" i="8" s="1" a="1"/>
  <c r="K1905" i="8" s="1"/>
  <c r="H1905" i="8"/>
  <c r="G1905" i="8"/>
  <c r="H1905" i="8" s="1" a="1"/>
  <c r="J1904" i="8"/>
  <c r="K1904" i="8" s="1" a="1"/>
  <c r="K1904" i="8" s="1"/>
  <c r="G1904" i="8"/>
  <c r="H1904" i="8" s="1" a="1"/>
  <c r="H1904" i="8" s="1"/>
  <c r="J1903" i="8"/>
  <c r="K1903" i="8" s="1" a="1"/>
  <c r="K1903" i="8" s="1"/>
  <c r="G1903" i="8"/>
  <c r="H1903" i="8" s="1" a="1"/>
  <c r="H1903" i="8" s="1"/>
  <c r="K1902" i="8" a="1"/>
  <c r="K1902" i="8" s="1"/>
  <c r="J1902" i="8"/>
  <c r="G1902" i="8"/>
  <c r="H1902" i="8" s="1" a="1"/>
  <c r="H1902" i="8" s="1"/>
  <c r="K1901" i="8" a="1"/>
  <c r="K1901" i="8"/>
  <c r="J1901" i="8"/>
  <c r="H1901" i="8"/>
  <c r="G1901" i="8"/>
  <c r="H1901" i="8" s="1" a="1"/>
  <c r="K1900" i="8" a="1"/>
  <c r="K1900" i="8" s="1"/>
  <c r="J1900" i="8"/>
  <c r="G1900" i="8"/>
  <c r="H1900" i="8" s="1" a="1"/>
  <c r="H1900" i="8" s="1"/>
  <c r="J1899" i="8"/>
  <c r="K1899" i="8" s="1" a="1"/>
  <c r="K1899" i="8" s="1"/>
  <c r="G1899" i="8"/>
  <c r="H1899" i="8" s="1" a="1"/>
  <c r="H1899" i="8" s="1"/>
  <c r="K1898" i="8" a="1"/>
  <c r="K1898" i="8" s="1"/>
  <c r="J1898" i="8"/>
  <c r="G1898" i="8"/>
  <c r="H1898" i="8" s="1" a="1"/>
  <c r="H1898" i="8" s="1"/>
  <c r="J1897" i="8"/>
  <c r="K1897" i="8" s="1" a="1"/>
  <c r="K1897" i="8" s="1"/>
  <c r="H1897" i="8"/>
  <c r="G1897" i="8"/>
  <c r="H1897" i="8" s="1" a="1"/>
  <c r="J1896" i="8"/>
  <c r="K1896" i="8" s="1" a="1"/>
  <c r="K1896" i="8" s="1"/>
  <c r="H1896" i="8"/>
  <c r="G1896" i="8"/>
  <c r="H1896" i="8" s="1" a="1"/>
  <c r="J1895" i="8"/>
  <c r="K1895" i="8" s="1" a="1"/>
  <c r="K1895" i="8" s="1"/>
  <c r="G1895" i="8"/>
  <c r="H1895" i="8" s="1" a="1"/>
  <c r="H1895" i="8" s="1"/>
  <c r="K1894" i="8" a="1"/>
  <c r="K1894" i="8" s="1"/>
  <c r="J1894" i="8"/>
  <c r="G1894" i="8"/>
  <c r="H1894" i="8" s="1" a="1"/>
  <c r="H1894" i="8" s="1"/>
  <c r="K1893" i="8" a="1"/>
  <c r="K1893" i="8" s="1"/>
  <c r="J1893" i="8"/>
  <c r="H1893" i="8"/>
  <c r="G1893" i="8"/>
  <c r="H1893" i="8" s="1" a="1"/>
  <c r="K1892" i="8" a="1"/>
  <c r="K1892" i="8" s="1"/>
  <c r="J1892" i="8"/>
  <c r="G1892" i="8"/>
  <c r="H1892" i="8" s="1" a="1"/>
  <c r="H1892" i="8" s="1"/>
  <c r="J1891" i="8"/>
  <c r="K1891" i="8" s="1" a="1"/>
  <c r="K1891" i="8" s="1"/>
  <c r="G1891" i="8"/>
  <c r="H1891" i="8" s="1" a="1"/>
  <c r="H1891" i="8" s="1"/>
  <c r="K1890" i="8" a="1"/>
  <c r="K1890" i="8" s="1"/>
  <c r="J1890" i="8"/>
  <c r="G1890" i="8"/>
  <c r="H1890" i="8" s="1" a="1"/>
  <c r="H1890" i="8" s="1"/>
  <c r="J1889" i="8"/>
  <c r="K1889" i="8" s="1" a="1"/>
  <c r="K1889" i="8" s="1"/>
  <c r="H1889" i="8"/>
  <c r="G1889" i="8"/>
  <c r="H1889" i="8" s="1" a="1"/>
  <c r="J1888" i="8"/>
  <c r="K1888" i="8" s="1" a="1"/>
  <c r="K1888" i="8" s="1"/>
  <c r="G1888" i="8"/>
  <c r="H1888" i="8" s="1" a="1"/>
  <c r="H1888" i="8" s="1"/>
  <c r="J1887" i="8"/>
  <c r="K1887" i="8" s="1" a="1"/>
  <c r="K1887" i="8" s="1"/>
  <c r="G1887" i="8"/>
  <c r="H1887" i="8" s="1" a="1"/>
  <c r="H1887" i="8" s="1"/>
  <c r="K1886" i="8" a="1"/>
  <c r="K1886" i="8" s="1"/>
  <c r="J1886" i="8"/>
  <c r="G1886" i="8"/>
  <c r="H1886" i="8" s="1" a="1"/>
  <c r="H1886" i="8" s="1"/>
  <c r="J1885" i="8"/>
  <c r="K1885" i="8" s="1" a="1"/>
  <c r="K1885" i="8" s="1"/>
  <c r="H1885" i="8"/>
  <c r="G1885" i="8"/>
  <c r="H1885" i="8" s="1" a="1"/>
  <c r="K1884" i="8" a="1"/>
  <c r="K1884" i="8" s="1"/>
  <c r="J1884" i="8"/>
  <c r="G1884" i="8"/>
  <c r="H1884" i="8" s="1" a="1"/>
  <c r="H1884" i="8" s="1"/>
  <c r="J1883" i="8"/>
  <c r="K1883" i="8" s="1" a="1"/>
  <c r="K1883" i="8" s="1"/>
  <c r="H1883" i="8"/>
  <c r="G1883" i="8"/>
  <c r="H1883" i="8" s="1" a="1"/>
  <c r="K1882" i="8" a="1"/>
  <c r="K1882" i="8" s="1"/>
  <c r="J1882" i="8"/>
  <c r="G1882" i="8"/>
  <c r="H1882" i="8" s="1" a="1"/>
  <c r="H1882" i="8" s="1"/>
  <c r="J1881" i="8"/>
  <c r="K1881" i="8" s="1" a="1"/>
  <c r="K1881" i="8" s="1"/>
  <c r="H1881" i="8"/>
  <c r="G1881" i="8"/>
  <c r="H1881" i="8" s="1" a="1"/>
  <c r="J1880" i="8"/>
  <c r="K1880" i="8" s="1" a="1"/>
  <c r="K1880" i="8" s="1"/>
  <c r="G1880" i="8"/>
  <c r="H1880" i="8" s="1" a="1"/>
  <c r="H1880" i="8" s="1"/>
  <c r="J1879" i="8"/>
  <c r="K1879" i="8" s="1" a="1"/>
  <c r="K1879" i="8" s="1"/>
  <c r="G1879" i="8"/>
  <c r="H1879" i="8" s="1" a="1"/>
  <c r="H1879" i="8" s="1"/>
  <c r="K1878" i="8" a="1"/>
  <c r="K1878" i="8" s="1"/>
  <c r="J1878" i="8"/>
  <c r="G1878" i="8"/>
  <c r="H1878" i="8" s="1" a="1"/>
  <c r="H1878" i="8" s="1"/>
  <c r="K1877" i="8" a="1"/>
  <c r="K1877" i="8"/>
  <c r="J1877" i="8"/>
  <c r="H1877" i="8"/>
  <c r="G1877" i="8"/>
  <c r="H1877" i="8" s="1" a="1"/>
  <c r="K1876" i="8" a="1"/>
  <c r="K1876" i="8" s="1"/>
  <c r="J1876" i="8"/>
  <c r="G1876" i="8"/>
  <c r="H1876" i="8" s="1" a="1"/>
  <c r="H1876" i="8" s="1"/>
  <c r="J1875" i="8"/>
  <c r="K1875" i="8" s="1" a="1"/>
  <c r="K1875" i="8" s="1"/>
  <c r="G1875" i="8"/>
  <c r="H1875" i="8" s="1" a="1"/>
  <c r="H1875" i="8" s="1"/>
  <c r="K1874" i="8" a="1"/>
  <c r="K1874" i="8" s="1"/>
  <c r="J1874" i="8"/>
  <c r="G1874" i="8"/>
  <c r="H1874" i="8" s="1" a="1"/>
  <c r="H1874" i="8" s="1"/>
  <c r="J1873" i="8"/>
  <c r="K1873" i="8" s="1" a="1"/>
  <c r="K1873" i="8" s="1"/>
  <c r="H1873" i="8"/>
  <c r="G1873" i="8"/>
  <c r="H1873" i="8" s="1" a="1"/>
  <c r="J1872" i="8"/>
  <c r="K1872" i="8" s="1" a="1"/>
  <c r="K1872" i="8" s="1"/>
  <c r="G1872" i="8"/>
  <c r="H1872" i="8" s="1" a="1"/>
  <c r="H1872" i="8" s="1"/>
  <c r="J1871" i="8"/>
  <c r="K1871" i="8" s="1" a="1"/>
  <c r="K1871" i="8" s="1"/>
  <c r="G1871" i="8"/>
  <c r="H1871" i="8" s="1" a="1"/>
  <c r="H1871" i="8" s="1"/>
  <c r="K1870" i="8" a="1"/>
  <c r="K1870" i="8" s="1"/>
  <c r="J1870" i="8"/>
  <c r="G1870" i="8"/>
  <c r="H1870" i="8" s="1" a="1"/>
  <c r="H1870" i="8" s="1"/>
  <c r="J1869" i="8"/>
  <c r="K1869" i="8" s="1" a="1"/>
  <c r="K1869" i="8" s="1"/>
  <c r="H1869" i="8"/>
  <c r="G1869" i="8"/>
  <c r="H1869" i="8" s="1" a="1"/>
  <c r="K1868" i="8" a="1"/>
  <c r="K1868" i="8" s="1"/>
  <c r="J1868" i="8"/>
  <c r="G1868" i="8"/>
  <c r="H1868" i="8" s="1" a="1"/>
  <c r="H1868" i="8" s="1"/>
  <c r="J1867" i="8"/>
  <c r="K1867" i="8" s="1" a="1"/>
  <c r="K1867" i="8" s="1"/>
  <c r="H1867" i="8"/>
  <c r="G1867" i="8"/>
  <c r="H1867" i="8" s="1" a="1"/>
  <c r="K1866" i="8" a="1"/>
  <c r="K1866" i="8" s="1"/>
  <c r="J1866" i="8"/>
  <c r="G1866" i="8"/>
  <c r="H1866" i="8" s="1" a="1"/>
  <c r="H1866" i="8" s="1"/>
  <c r="J1865" i="8"/>
  <c r="K1865" i="8" s="1" a="1"/>
  <c r="K1865" i="8" s="1"/>
  <c r="H1865" i="8"/>
  <c r="G1865" i="8"/>
  <c r="H1865" i="8" s="1" a="1"/>
  <c r="J1864" i="8"/>
  <c r="K1864" i="8" s="1" a="1"/>
  <c r="K1864" i="8" s="1"/>
  <c r="G1864" i="8"/>
  <c r="H1864" i="8" s="1" a="1"/>
  <c r="H1864" i="8" s="1"/>
  <c r="J1863" i="8"/>
  <c r="K1863" i="8" s="1" a="1"/>
  <c r="K1863" i="8" s="1"/>
  <c r="G1863" i="8"/>
  <c r="H1863" i="8" s="1" a="1"/>
  <c r="H1863" i="8" s="1"/>
  <c r="K1862" i="8" a="1"/>
  <c r="K1862" i="8" s="1"/>
  <c r="J1862" i="8"/>
  <c r="G1862" i="8"/>
  <c r="H1862" i="8" s="1" a="1"/>
  <c r="H1862" i="8" s="1"/>
  <c r="K1861" i="8" a="1"/>
  <c r="K1861" i="8"/>
  <c r="J1861" i="8"/>
  <c r="H1861" i="8"/>
  <c r="G1861" i="8"/>
  <c r="H1861" i="8" s="1" a="1"/>
  <c r="K1860" i="8" a="1"/>
  <c r="K1860" i="8" s="1"/>
  <c r="J1860" i="8"/>
  <c r="G1860" i="8"/>
  <c r="H1860" i="8" s="1" a="1"/>
  <c r="H1860" i="8" s="1"/>
  <c r="J1859" i="8"/>
  <c r="K1859" i="8" s="1" a="1"/>
  <c r="K1859" i="8" s="1"/>
  <c r="G1859" i="8"/>
  <c r="H1859" i="8" s="1" a="1"/>
  <c r="H1859" i="8" s="1"/>
  <c r="K1858" i="8" a="1"/>
  <c r="K1858" i="8" s="1"/>
  <c r="J1858" i="8"/>
  <c r="G1858" i="8"/>
  <c r="H1858" i="8" s="1" a="1"/>
  <c r="H1858" i="8" s="1"/>
  <c r="J1857" i="8"/>
  <c r="K1857" i="8" s="1" a="1"/>
  <c r="K1857" i="8" s="1"/>
  <c r="H1857" i="8"/>
  <c r="G1857" i="8"/>
  <c r="H1857" i="8" s="1" a="1"/>
  <c r="J1856" i="8"/>
  <c r="K1856" i="8" s="1" a="1"/>
  <c r="K1856" i="8" s="1"/>
  <c r="H1856" i="8"/>
  <c r="G1856" i="8"/>
  <c r="H1856" i="8" s="1" a="1"/>
  <c r="J1855" i="8"/>
  <c r="K1855" i="8" s="1" a="1"/>
  <c r="K1855" i="8" s="1"/>
  <c r="G1855" i="8"/>
  <c r="H1855" i="8" s="1" a="1"/>
  <c r="H1855" i="8" s="1"/>
  <c r="K1854" i="8" a="1"/>
  <c r="K1854" i="8" s="1"/>
  <c r="J1854" i="8"/>
  <c r="G1854" i="8"/>
  <c r="H1854" i="8" s="1" a="1"/>
  <c r="H1854" i="8" s="1"/>
  <c r="K1853" i="8" a="1"/>
  <c r="K1853" i="8" s="1"/>
  <c r="J1853" i="8"/>
  <c r="H1853" i="8"/>
  <c r="G1853" i="8"/>
  <c r="H1853" i="8" s="1" a="1"/>
  <c r="K1852" i="8" a="1"/>
  <c r="K1852" i="8" s="1"/>
  <c r="J1852" i="8"/>
  <c r="G1852" i="8"/>
  <c r="H1852" i="8" s="1" a="1"/>
  <c r="H1852" i="8" s="1"/>
  <c r="J1851" i="8"/>
  <c r="K1851" i="8" s="1" a="1"/>
  <c r="K1851" i="8" s="1"/>
  <c r="G1851" i="8"/>
  <c r="H1851" i="8" s="1" a="1"/>
  <c r="H1851" i="8" s="1"/>
  <c r="K1850" i="8" a="1"/>
  <c r="K1850" i="8" s="1"/>
  <c r="J1850" i="8"/>
  <c r="G1850" i="8"/>
  <c r="H1850" i="8" s="1" a="1"/>
  <c r="H1850" i="8" s="1"/>
  <c r="J1849" i="8"/>
  <c r="K1849" i="8" s="1" a="1"/>
  <c r="K1849" i="8" s="1"/>
  <c r="H1849" i="8"/>
  <c r="G1849" i="8"/>
  <c r="H1849" i="8" s="1" a="1"/>
  <c r="J1848" i="8"/>
  <c r="K1848" i="8" s="1" a="1"/>
  <c r="K1848" i="8" s="1"/>
  <c r="G1848" i="8"/>
  <c r="H1848" i="8" s="1" a="1"/>
  <c r="H1848" i="8" s="1"/>
  <c r="J1847" i="8"/>
  <c r="K1847" i="8" s="1" a="1"/>
  <c r="K1847" i="8" s="1"/>
  <c r="G1847" i="8"/>
  <c r="H1847" i="8" s="1" a="1"/>
  <c r="H1847" i="8" s="1"/>
  <c r="K1846" i="8" a="1"/>
  <c r="K1846" i="8" s="1"/>
  <c r="J1846" i="8"/>
  <c r="G1846" i="8"/>
  <c r="H1846" i="8" s="1" a="1"/>
  <c r="H1846" i="8" s="1"/>
  <c r="J1845" i="8"/>
  <c r="K1845" i="8" s="1" a="1"/>
  <c r="K1845" i="8" s="1"/>
  <c r="H1845" i="8"/>
  <c r="G1845" i="8"/>
  <c r="H1845" i="8" s="1" a="1"/>
  <c r="K1844" i="8" a="1"/>
  <c r="K1844" i="8" s="1"/>
  <c r="J1844" i="8"/>
  <c r="G1844" i="8"/>
  <c r="H1844" i="8" s="1" a="1"/>
  <c r="H1844" i="8" s="1"/>
  <c r="J1843" i="8"/>
  <c r="K1843" i="8" s="1" a="1"/>
  <c r="K1843" i="8" s="1"/>
  <c r="H1843" i="8"/>
  <c r="G1843" i="8"/>
  <c r="H1843" i="8" s="1" a="1"/>
  <c r="K1842" i="8" a="1"/>
  <c r="K1842" i="8" s="1"/>
  <c r="J1842" i="8"/>
  <c r="G1842" i="8"/>
  <c r="H1842" i="8" s="1" a="1"/>
  <c r="H1842" i="8" s="1"/>
  <c r="J1841" i="8"/>
  <c r="K1841" i="8" s="1" a="1"/>
  <c r="K1841" i="8" s="1"/>
  <c r="H1841" i="8"/>
  <c r="G1841" i="8"/>
  <c r="H1841" i="8" s="1" a="1"/>
  <c r="J1840" i="8"/>
  <c r="K1840" i="8" s="1" a="1"/>
  <c r="K1840" i="8" s="1"/>
  <c r="H1840" i="8"/>
  <c r="G1840" i="8"/>
  <c r="H1840" i="8" s="1" a="1"/>
  <c r="J1839" i="8"/>
  <c r="K1839" i="8" s="1" a="1"/>
  <c r="K1839" i="8" s="1"/>
  <c r="G1839" i="8"/>
  <c r="H1839" i="8" s="1" a="1"/>
  <c r="H1839" i="8" s="1"/>
  <c r="K1838" i="8" a="1"/>
  <c r="K1838" i="8" s="1"/>
  <c r="J1838" i="8"/>
  <c r="G1838" i="8"/>
  <c r="H1838" i="8" s="1" a="1"/>
  <c r="H1838" i="8" s="1"/>
  <c r="J1837" i="8"/>
  <c r="K1837" i="8" s="1" a="1"/>
  <c r="K1837" i="8" s="1"/>
  <c r="H1837" i="8"/>
  <c r="G1837" i="8"/>
  <c r="H1837" i="8" s="1" a="1"/>
  <c r="K1836" i="8" a="1"/>
  <c r="K1836" i="8" s="1"/>
  <c r="J1836" i="8"/>
  <c r="G1836" i="8"/>
  <c r="H1836" i="8" s="1" a="1"/>
  <c r="H1836" i="8" s="1"/>
  <c r="J1835" i="8"/>
  <c r="K1835" i="8" s="1" a="1"/>
  <c r="K1835" i="8" s="1"/>
  <c r="G1835" i="8"/>
  <c r="H1835" i="8" s="1" a="1"/>
  <c r="H1835" i="8" s="1"/>
  <c r="K1834" i="8" a="1"/>
  <c r="K1834" i="8" s="1"/>
  <c r="J1834" i="8"/>
  <c r="G1834" i="8"/>
  <c r="H1834" i="8" s="1" a="1"/>
  <c r="H1834" i="8" s="1"/>
  <c r="J1833" i="8"/>
  <c r="K1833" i="8" s="1" a="1"/>
  <c r="K1833" i="8" s="1"/>
  <c r="H1833" i="8"/>
  <c r="G1833" i="8"/>
  <c r="H1833" i="8" s="1" a="1"/>
  <c r="J1832" i="8"/>
  <c r="K1832" i="8" s="1" a="1"/>
  <c r="K1832" i="8" s="1"/>
  <c r="G1832" i="8"/>
  <c r="H1832" i="8" s="1" a="1"/>
  <c r="H1832" i="8" s="1"/>
  <c r="J1831" i="8"/>
  <c r="K1831" i="8" s="1" a="1"/>
  <c r="K1831" i="8" s="1"/>
  <c r="G1831" i="8"/>
  <c r="H1831" i="8" s="1" a="1"/>
  <c r="H1831" i="8" s="1"/>
  <c r="K1830" i="8" a="1"/>
  <c r="K1830" i="8" s="1"/>
  <c r="J1830" i="8"/>
  <c r="G1830" i="8"/>
  <c r="H1830" i="8" s="1" a="1"/>
  <c r="H1830" i="8" s="1"/>
  <c r="J1829" i="8"/>
  <c r="K1829" i="8" s="1" a="1"/>
  <c r="K1829" i="8" s="1"/>
  <c r="H1829" i="8"/>
  <c r="G1829" i="8"/>
  <c r="H1829" i="8" s="1" a="1"/>
  <c r="K1828" i="8" a="1"/>
  <c r="K1828" i="8" s="1"/>
  <c r="J1828" i="8"/>
  <c r="G1828" i="8"/>
  <c r="H1828" i="8" s="1" a="1"/>
  <c r="H1828" i="8" s="1"/>
  <c r="J1827" i="8"/>
  <c r="K1827" i="8" s="1" a="1"/>
  <c r="K1827" i="8" s="1"/>
  <c r="H1827" i="8"/>
  <c r="G1827" i="8"/>
  <c r="H1827" i="8" s="1" a="1"/>
  <c r="K1826" i="8" a="1"/>
  <c r="K1826" i="8" s="1"/>
  <c r="J1826" i="8"/>
  <c r="G1826" i="8"/>
  <c r="H1826" i="8" s="1" a="1"/>
  <c r="H1826" i="8" s="1"/>
  <c r="J1825" i="8"/>
  <c r="K1825" i="8" s="1" a="1"/>
  <c r="K1825" i="8" s="1"/>
  <c r="H1825" i="8"/>
  <c r="G1825" i="8"/>
  <c r="H1825" i="8" s="1" a="1"/>
  <c r="J1824" i="8"/>
  <c r="K1824" i="8" s="1" a="1"/>
  <c r="K1824" i="8" s="1"/>
  <c r="G1824" i="8"/>
  <c r="H1824" i="8" s="1" a="1"/>
  <c r="H1824" i="8" s="1"/>
  <c r="J1823" i="8"/>
  <c r="K1823" i="8" s="1" a="1"/>
  <c r="K1823" i="8" s="1"/>
  <c r="G1823" i="8"/>
  <c r="H1823" i="8" s="1" a="1"/>
  <c r="H1823" i="8" s="1"/>
  <c r="K1822" i="8" a="1"/>
  <c r="K1822" i="8" s="1"/>
  <c r="J1822" i="8"/>
  <c r="G1822" i="8"/>
  <c r="H1822" i="8" s="1" a="1"/>
  <c r="H1822" i="8" s="1"/>
  <c r="K1821" i="8" a="1"/>
  <c r="K1821" i="8"/>
  <c r="J1821" i="8"/>
  <c r="H1821" i="8"/>
  <c r="G1821" i="8"/>
  <c r="H1821" i="8" s="1" a="1"/>
  <c r="K1820" i="8" a="1"/>
  <c r="K1820" i="8" s="1"/>
  <c r="J1820" i="8"/>
  <c r="G1820" i="8"/>
  <c r="H1820" i="8" s="1" a="1"/>
  <c r="H1820" i="8" s="1"/>
  <c r="J1819" i="8"/>
  <c r="K1819" i="8" s="1" a="1"/>
  <c r="K1819" i="8" s="1"/>
  <c r="H1819" i="8"/>
  <c r="G1819" i="8"/>
  <c r="H1819" i="8" s="1" a="1"/>
  <c r="K1818" i="8" a="1"/>
  <c r="K1818" i="8" s="1"/>
  <c r="J1818" i="8"/>
  <c r="G1818" i="8"/>
  <c r="H1818" i="8" s="1" a="1"/>
  <c r="H1818" i="8" s="1"/>
  <c r="J1817" i="8"/>
  <c r="K1817" i="8" s="1" a="1"/>
  <c r="K1817" i="8" s="1"/>
  <c r="H1817" i="8"/>
  <c r="G1817" i="8"/>
  <c r="H1817" i="8" s="1" a="1"/>
  <c r="J1816" i="8"/>
  <c r="K1816" i="8" s="1" a="1"/>
  <c r="K1816" i="8" s="1"/>
  <c r="H1816" i="8"/>
  <c r="G1816" i="8"/>
  <c r="H1816" i="8" s="1" a="1"/>
  <c r="J1815" i="8"/>
  <c r="K1815" i="8" s="1" a="1"/>
  <c r="K1815" i="8" s="1"/>
  <c r="G1815" i="8"/>
  <c r="H1815" i="8" s="1" a="1"/>
  <c r="H1815" i="8" s="1"/>
  <c r="K1814" i="8" a="1"/>
  <c r="K1814" i="8" s="1"/>
  <c r="J1814" i="8"/>
  <c r="G1814" i="8"/>
  <c r="H1814" i="8" s="1" a="1"/>
  <c r="H1814" i="8" s="1"/>
  <c r="K1813" i="8" a="1"/>
  <c r="K1813" i="8" s="1"/>
  <c r="J1813" i="8"/>
  <c r="H1813" i="8"/>
  <c r="G1813" i="8"/>
  <c r="H1813" i="8" s="1" a="1"/>
  <c r="K1812" i="8" a="1"/>
  <c r="K1812" i="8" s="1"/>
  <c r="J1812" i="8"/>
  <c r="G1812" i="8"/>
  <c r="H1812" i="8" s="1" a="1"/>
  <c r="H1812" i="8" s="1"/>
  <c r="J1811" i="8"/>
  <c r="K1811" i="8" s="1" a="1"/>
  <c r="K1811" i="8" s="1"/>
  <c r="G1811" i="8"/>
  <c r="H1811" i="8" s="1" a="1"/>
  <c r="H1811" i="8" s="1"/>
  <c r="K1810" i="8" a="1"/>
  <c r="K1810" i="8" s="1"/>
  <c r="J1810" i="8"/>
  <c r="G1810" i="8"/>
  <c r="H1810" i="8" s="1" a="1"/>
  <c r="H1810" i="8" s="1"/>
  <c r="J1809" i="8"/>
  <c r="K1809" i="8" s="1" a="1"/>
  <c r="K1809" i="8" s="1"/>
  <c r="G1809" i="8"/>
  <c r="H1809" i="8" s="1" a="1"/>
  <c r="H1809" i="8" s="1"/>
  <c r="J1808" i="8"/>
  <c r="K1808" i="8" s="1" a="1"/>
  <c r="K1808" i="8" s="1"/>
  <c r="H1808" i="8"/>
  <c r="G1808" i="8"/>
  <c r="H1808" i="8" s="1" a="1"/>
  <c r="K1807" i="8"/>
  <c r="J1807" i="8"/>
  <c r="K1807" i="8" s="1" a="1"/>
  <c r="H1807" i="8" a="1"/>
  <c r="H1807" i="8"/>
  <c r="G1807" i="8"/>
  <c r="J1806" i="8"/>
  <c r="K1806" i="8" s="1" a="1"/>
  <c r="K1806" i="8" s="1"/>
  <c r="H1806" i="8"/>
  <c r="G1806" i="8"/>
  <c r="H1806" i="8" s="1" a="1"/>
  <c r="K1805" i="8" a="1"/>
  <c r="K1805" i="8" s="1"/>
  <c r="J1805" i="8"/>
  <c r="H1805" i="8" a="1"/>
  <c r="H1805" i="8" s="1"/>
  <c r="G1805" i="8"/>
  <c r="K1804" i="8" a="1"/>
  <c r="K1804" i="8" s="1"/>
  <c r="J1804" i="8"/>
  <c r="G1804" i="8"/>
  <c r="H1804" i="8" s="1" a="1"/>
  <c r="H1804" i="8" s="1"/>
  <c r="K1803" i="8" a="1"/>
  <c r="K1803" i="8"/>
  <c r="J1803" i="8"/>
  <c r="G1803" i="8"/>
  <c r="H1803" i="8" s="1" a="1"/>
  <c r="H1803" i="8" s="1"/>
  <c r="J1802" i="8"/>
  <c r="K1802" i="8" s="1" a="1"/>
  <c r="K1802" i="8" s="1"/>
  <c r="H1802" i="8"/>
  <c r="G1802" i="8"/>
  <c r="H1802" i="8" s="1" a="1"/>
  <c r="J1801" i="8"/>
  <c r="K1801" i="8" s="1" a="1"/>
  <c r="K1801" i="8" s="1"/>
  <c r="H1801" i="8" a="1"/>
  <c r="H1801" i="8" s="1"/>
  <c r="G1801" i="8"/>
  <c r="J1800" i="8"/>
  <c r="K1800" i="8" s="1" a="1"/>
  <c r="K1800" i="8" s="1"/>
  <c r="G1800" i="8"/>
  <c r="H1800" i="8" s="1" a="1"/>
  <c r="H1800" i="8" s="1"/>
  <c r="K1799" i="8" a="1"/>
  <c r="K1799" i="8" s="1"/>
  <c r="J1799" i="8"/>
  <c r="G1799" i="8"/>
  <c r="H1799" i="8" s="1" a="1"/>
  <c r="H1799" i="8" s="1"/>
  <c r="K1798" i="8" a="1"/>
  <c r="K1798" i="8" s="1"/>
  <c r="J1798" i="8"/>
  <c r="G1798" i="8"/>
  <c r="H1798" i="8" s="1" a="1"/>
  <c r="H1798" i="8" s="1"/>
  <c r="J1797" i="8"/>
  <c r="K1797" i="8" s="1" a="1"/>
  <c r="K1797" i="8" s="1"/>
  <c r="G1797" i="8"/>
  <c r="H1797" i="8" s="1" a="1"/>
  <c r="H1797" i="8" s="1"/>
  <c r="J1796" i="8"/>
  <c r="K1796" i="8" s="1" a="1"/>
  <c r="K1796" i="8" s="1"/>
  <c r="H1796" i="8"/>
  <c r="G1796" i="8"/>
  <c r="H1796" i="8" s="1" a="1"/>
  <c r="J1795" i="8"/>
  <c r="K1795" i="8" s="1" a="1"/>
  <c r="K1795" i="8" s="1"/>
  <c r="H1795" i="8" a="1"/>
  <c r="H1795" i="8"/>
  <c r="G1795" i="8"/>
  <c r="J1794" i="8"/>
  <c r="K1794" i="8" s="1" a="1"/>
  <c r="K1794" i="8" s="1"/>
  <c r="G1794" i="8"/>
  <c r="H1794" i="8" s="1" a="1"/>
  <c r="H1794" i="8" s="1"/>
  <c r="K1793" i="8" a="1"/>
  <c r="K1793" i="8" s="1"/>
  <c r="J1793" i="8"/>
  <c r="H1793" i="8" a="1"/>
  <c r="H1793" i="8" s="1"/>
  <c r="G1793" i="8"/>
  <c r="K1792" i="8" a="1"/>
  <c r="K1792" i="8" s="1"/>
  <c r="J1792" i="8"/>
  <c r="G1792" i="8"/>
  <c r="H1792" i="8" s="1" a="1"/>
  <c r="H1792" i="8" s="1"/>
  <c r="K1791" i="8" a="1"/>
  <c r="K1791" i="8"/>
  <c r="J1791" i="8"/>
  <c r="G1791" i="8"/>
  <c r="H1791" i="8" s="1" a="1"/>
  <c r="H1791" i="8" s="1"/>
  <c r="J1790" i="8"/>
  <c r="K1790" i="8" s="1" a="1"/>
  <c r="K1790" i="8" s="1"/>
  <c r="H1790" i="8"/>
  <c r="G1790" i="8"/>
  <c r="H1790" i="8" s="1" a="1"/>
  <c r="J1789" i="8"/>
  <c r="K1789" i="8" s="1" a="1"/>
  <c r="K1789" i="8" s="1"/>
  <c r="H1789" i="8" a="1"/>
  <c r="H1789" i="8"/>
  <c r="G1789" i="8"/>
  <c r="J1788" i="8"/>
  <c r="K1788" i="8" s="1" a="1"/>
  <c r="K1788" i="8" s="1"/>
  <c r="G1788" i="8"/>
  <c r="H1788" i="8" s="1" a="1"/>
  <c r="H1788" i="8" s="1"/>
  <c r="K1787" i="8" a="1"/>
  <c r="K1787" i="8" s="1"/>
  <c r="J1787" i="8"/>
  <c r="G1787" i="8"/>
  <c r="H1787" i="8" s="1" a="1"/>
  <c r="H1787" i="8" s="1"/>
  <c r="K1786" i="8" a="1"/>
  <c r="K1786" i="8" s="1"/>
  <c r="J1786" i="8"/>
  <c r="G1786" i="8"/>
  <c r="H1786" i="8" s="1" a="1"/>
  <c r="H1786" i="8" s="1"/>
  <c r="J1785" i="8"/>
  <c r="K1785" i="8" s="1" a="1"/>
  <c r="K1785" i="8" s="1"/>
  <c r="G1785" i="8"/>
  <c r="H1785" i="8" s="1" a="1"/>
  <c r="H1785" i="8" s="1"/>
  <c r="J1784" i="8"/>
  <c r="K1784" i="8" s="1" a="1"/>
  <c r="K1784" i="8" s="1"/>
  <c r="H1784" i="8"/>
  <c r="G1784" i="8"/>
  <c r="H1784" i="8" s="1" a="1"/>
  <c r="J1783" i="8"/>
  <c r="K1783" i="8" s="1" a="1"/>
  <c r="K1783" i="8" s="1"/>
  <c r="H1783" i="8" a="1"/>
  <c r="H1783" i="8"/>
  <c r="G1783" i="8"/>
  <c r="J1782" i="8"/>
  <c r="K1782" i="8" s="1" a="1"/>
  <c r="K1782" i="8" s="1"/>
  <c r="G1782" i="8"/>
  <c r="H1782" i="8" s="1" a="1"/>
  <c r="H1782" i="8" s="1"/>
  <c r="K1781" i="8" a="1"/>
  <c r="K1781" i="8" s="1"/>
  <c r="J1781" i="8"/>
  <c r="H1781" i="8" a="1"/>
  <c r="H1781" i="8" s="1"/>
  <c r="G1781" i="8"/>
  <c r="K1780" i="8" a="1"/>
  <c r="K1780" i="8" s="1"/>
  <c r="J1780" i="8"/>
  <c r="G1780" i="8"/>
  <c r="H1780" i="8" s="1" a="1"/>
  <c r="H1780" i="8" s="1"/>
  <c r="K1779" i="8" a="1"/>
  <c r="K1779" i="8"/>
  <c r="J1779" i="8"/>
  <c r="G1779" i="8"/>
  <c r="H1779" i="8" s="1" a="1"/>
  <c r="H1779" i="8" s="1"/>
  <c r="J1778" i="8"/>
  <c r="K1778" i="8" s="1" a="1"/>
  <c r="K1778" i="8" s="1"/>
  <c r="H1778" i="8"/>
  <c r="G1778" i="8"/>
  <c r="H1778" i="8" s="1" a="1"/>
  <c r="K1777" i="8"/>
  <c r="J1777" i="8"/>
  <c r="K1777" i="8" s="1" a="1"/>
  <c r="H1777" i="8" a="1"/>
  <c r="H1777" i="8"/>
  <c r="G1777" i="8"/>
  <c r="J1776" i="8"/>
  <c r="K1776" i="8" s="1" a="1"/>
  <c r="K1776" i="8" s="1"/>
  <c r="G1776" i="8"/>
  <c r="H1776" i="8" s="1" a="1"/>
  <c r="H1776" i="8" s="1"/>
  <c r="K1775" i="8" a="1"/>
  <c r="K1775" i="8" s="1"/>
  <c r="J1775" i="8"/>
  <c r="G1775" i="8"/>
  <c r="H1775" i="8" s="1" a="1"/>
  <c r="H1775" i="8" s="1"/>
  <c r="K1774" i="8" a="1"/>
  <c r="K1774" i="8" s="1"/>
  <c r="J1774" i="8"/>
  <c r="G1774" i="8"/>
  <c r="H1774" i="8" s="1" a="1"/>
  <c r="H1774" i="8" s="1"/>
  <c r="J1773" i="8"/>
  <c r="K1773" i="8" s="1" a="1"/>
  <c r="K1773" i="8" s="1"/>
  <c r="G1773" i="8"/>
  <c r="H1773" i="8" s="1" a="1"/>
  <c r="H1773" i="8" s="1"/>
  <c r="J1772" i="8"/>
  <c r="K1772" i="8" s="1" a="1"/>
  <c r="K1772" i="8" s="1"/>
  <c r="H1772" i="8"/>
  <c r="G1772" i="8"/>
  <c r="H1772" i="8" s="1" a="1"/>
  <c r="K1771" i="8"/>
  <c r="J1771" i="8"/>
  <c r="K1771" i="8" s="1" a="1"/>
  <c r="H1771" i="8" a="1"/>
  <c r="H1771" i="8"/>
  <c r="G1771" i="8"/>
  <c r="J1770" i="8"/>
  <c r="K1770" i="8" s="1" a="1"/>
  <c r="K1770" i="8" s="1"/>
  <c r="G1770" i="8"/>
  <c r="H1770" i="8" s="1" a="1"/>
  <c r="H1770" i="8" s="1"/>
  <c r="K1769" i="8" a="1"/>
  <c r="K1769" i="8" s="1"/>
  <c r="J1769" i="8"/>
  <c r="H1769" i="8" a="1"/>
  <c r="H1769" i="8" s="1"/>
  <c r="G1769" i="8"/>
  <c r="K1768" i="8" a="1"/>
  <c r="K1768" i="8" s="1"/>
  <c r="J1768" i="8"/>
  <c r="G1768" i="8"/>
  <c r="H1768" i="8" s="1" a="1"/>
  <c r="H1768" i="8" s="1"/>
  <c r="J1767" i="8"/>
  <c r="K1767" i="8" s="1" a="1"/>
  <c r="K1767" i="8" s="1"/>
  <c r="G1767" i="8"/>
  <c r="H1767" i="8" s="1" a="1"/>
  <c r="H1767" i="8" s="1"/>
  <c r="J1766" i="8"/>
  <c r="K1766" i="8" s="1" a="1"/>
  <c r="K1766" i="8" s="1"/>
  <c r="H1766" i="8"/>
  <c r="G1766" i="8"/>
  <c r="H1766" i="8" s="1" a="1"/>
  <c r="J1765" i="8"/>
  <c r="K1765" i="8" s="1" a="1"/>
  <c r="K1765" i="8" s="1"/>
  <c r="H1765" i="8" a="1"/>
  <c r="H1765" i="8" s="1"/>
  <c r="G1765" i="8"/>
  <c r="J1764" i="8"/>
  <c r="K1764" i="8" s="1" a="1"/>
  <c r="K1764" i="8" s="1"/>
  <c r="G1764" i="8"/>
  <c r="H1764" i="8" s="1" a="1"/>
  <c r="H1764" i="8" s="1"/>
  <c r="K1763" i="8" a="1"/>
  <c r="K1763" i="8" s="1"/>
  <c r="J1763" i="8"/>
  <c r="H1763" i="8" a="1"/>
  <c r="H1763" i="8" s="1"/>
  <c r="G1763" i="8"/>
  <c r="K1762" i="8" a="1"/>
  <c r="K1762" i="8" s="1"/>
  <c r="J1762" i="8"/>
  <c r="G1762" i="8"/>
  <c r="H1762" i="8" s="1" a="1"/>
  <c r="H1762" i="8" s="1"/>
  <c r="J1761" i="8"/>
  <c r="K1761" i="8" s="1" a="1"/>
  <c r="K1761" i="8" s="1"/>
  <c r="G1761" i="8"/>
  <c r="H1761" i="8" s="1" a="1"/>
  <c r="H1761" i="8" s="1"/>
  <c r="K1760" i="8" a="1"/>
  <c r="K1760" i="8" s="1"/>
  <c r="J1760" i="8"/>
  <c r="H1760" i="8"/>
  <c r="G1760" i="8"/>
  <c r="H1760" i="8" s="1" a="1"/>
  <c r="K1759" i="8"/>
  <c r="J1759" i="8"/>
  <c r="K1759" i="8" s="1" a="1"/>
  <c r="H1759" i="8" a="1"/>
  <c r="H1759" i="8"/>
  <c r="G1759" i="8"/>
  <c r="J1758" i="8"/>
  <c r="K1758" i="8" s="1" a="1"/>
  <c r="K1758" i="8" s="1"/>
  <c r="G1758" i="8"/>
  <c r="H1758" i="8" s="1" a="1"/>
  <c r="H1758" i="8" s="1"/>
  <c r="K1757" i="8" a="1"/>
  <c r="K1757" i="8" s="1"/>
  <c r="J1757" i="8"/>
  <c r="H1757" i="8" a="1"/>
  <c r="H1757" i="8" s="1"/>
  <c r="G1757" i="8"/>
  <c r="K1756" i="8" a="1"/>
  <c r="K1756" i="8" s="1"/>
  <c r="J1756" i="8"/>
  <c r="G1756" i="8"/>
  <c r="H1756" i="8" s="1" a="1"/>
  <c r="H1756" i="8" s="1"/>
  <c r="J1755" i="8"/>
  <c r="K1755" i="8" s="1" a="1"/>
  <c r="K1755" i="8" s="1"/>
  <c r="G1755" i="8"/>
  <c r="H1755" i="8" s="1" a="1"/>
  <c r="H1755" i="8" s="1"/>
  <c r="J1754" i="8"/>
  <c r="K1754" i="8" s="1" a="1"/>
  <c r="K1754" i="8" s="1"/>
  <c r="H1754" i="8"/>
  <c r="G1754" i="8"/>
  <c r="H1754" i="8" s="1" a="1"/>
  <c r="J1753" i="8"/>
  <c r="K1753" i="8" s="1" a="1"/>
  <c r="K1753" i="8" s="1"/>
  <c r="H1753" i="8" a="1"/>
  <c r="H1753" i="8" s="1"/>
  <c r="G1753" i="8"/>
  <c r="J1752" i="8"/>
  <c r="K1752" i="8" s="1" a="1"/>
  <c r="K1752" i="8" s="1"/>
  <c r="G1752" i="8"/>
  <c r="H1752" i="8" s="1" a="1"/>
  <c r="H1752" i="8" s="1"/>
  <c r="K1751" i="8" a="1"/>
  <c r="K1751" i="8" s="1"/>
  <c r="J1751" i="8"/>
  <c r="H1751" i="8" a="1"/>
  <c r="H1751" i="8" s="1"/>
  <c r="G1751" i="8"/>
  <c r="K1750" i="8" a="1"/>
  <c r="K1750" i="8" s="1"/>
  <c r="J1750" i="8"/>
  <c r="G1750" i="8"/>
  <c r="H1750" i="8" s="1" a="1"/>
  <c r="H1750" i="8" s="1"/>
  <c r="J1749" i="8"/>
  <c r="K1749" i="8" s="1" a="1"/>
  <c r="K1749" i="8" s="1"/>
  <c r="G1749" i="8"/>
  <c r="H1749" i="8" s="1" a="1"/>
  <c r="H1749" i="8" s="1"/>
  <c r="J1748" i="8"/>
  <c r="K1748" i="8" s="1" a="1"/>
  <c r="K1748" i="8" s="1"/>
  <c r="H1748" i="8"/>
  <c r="G1748" i="8"/>
  <c r="H1748" i="8" s="1" a="1"/>
  <c r="K1747" i="8"/>
  <c r="J1747" i="8"/>
  <c r="K1747" i="8" s="1" a="1"/>
  <c r="H1747" i="8" a="1"/>
  <c r="H1747" i="8"/>
  <c r="G1747" i="8"/>
  <c r="J1746" i="8"/>
  <c r="K1746" i="8" s="1" a="1"/>
  <c r="K1746" i="8" s="1"/>
  <c r="G1746" i="8"/>
  <c r="H1746" i="8" s="1" a="1"/>
  <c r="H1746" i="8" s="1"/>
  <c r="K1745" i="8" a="1"/>
  <c r="K1745" i="8" s="1"/>
  <c r="J1745" i="8"/>
  <c r="H1745" i="8" a="1"/>
  <c r="H1745" i="8" s="1"/>
  <c r="G1745" i="8"/>
  <c r="K1744" i="8" a="1"/>
  <c r="K1744" i="8" s="1"/>
  <c r="J1744" i="8"/>
  <c r="G1744" i="8"/>
  <c r="H1744" i="8" s="1" a="1"/>
  <c r="H1744" i="8" s="1"/>
  <c r="J1743" i="8"/>
  <c r="K1743" i="8" s="1" a="1"/>
  <c r="K1743" i="8" s="1"/>
  <c r="G1743" i="8"/>
  <c r="H1743" i="8" s="1" a="1"/>
  <c r="H1743" i="8" s="1"/>
  <c r="J1742" i="8"/>
  <c r="K1742" i="8" s="1" a="1"/>
  <c r="K1742" i="8" s="1"/>
  <c r="H1742" i="8"/>
  <c r="G1742" i="8"/>
  <c r="H1742" i="8" s="1" a="1"/>
  <c r="K1741" i="8"/>
  <c r="J1741" i="8"/>
  <c r="K1741" i="8" s="1" a="1"/>
  <c r="H1741" i="8" a="1"/>
  <c r="H1741" i="8" s="1"/>
  <c r="G1741" i="8"/>
  <c r="J1740" i="8"/>
  <c r="K1740" i="8" s="1" a="1"/>
  <c r="K1740" i="8" s="1"/>
  <c r="G1740" i="8"/>
  <c r="H1740" i="8" s="1" a="1"/>
  <c r="H1740" i="8" s="1"/>
  <c r="K1739" i="8" a="1"/>
  <c r="K1739" i="8" s="1"/>
  <c r="J1739" i="8"/>
  <c r="H1739" i="8" a="1"/>
  <c r="H1739" i="8" s="1"/>
  <c r="G1739" i="8"/>
  <c r="K1738" i="8" a="1"/>
  <c r="K1738" i="8" s="1"/>
  <c r="J1738" i="8"/>
  <c r="G1738" i="8"/>
  <c r="H1738" i="8" s="1" a="1"/>
  <c r="H1738" i="8" s="1"/>
  <c r="J1737" i="8"/>
  <c r="K1737" i="8" s="1" a="1"/>
  <c r="K1737" i="8" s="1"/>
  <c r="G1737" i="8"/>
  <c r="H1737" i="8" s="1" a="1"/>
  <c r="H1737" i="8" s="1"/>
  <c r="J1736" i="8"/>
  <c r="K1736" i="8" s="1" a="1"/>
  <c r="K1736" i="8" s="1"/>
  <c r="H1736" i="8"/>
  <c r="G1736" i="8"/>
  <c r="H1736" i="8" s="1" a="1"/>
  <c r="K1735" i="8"/>
  <c r="J1735" i="8"/>
  <c r="K1735" i="8" s="1" a="1"/>
  <c r="H1735" i="8" a="1"/>
  <c r="H1735" i="8"/>
  <c r="G1735" i="8"/>
  <c r="J1734" i="8"/>
  <c r="K1734" i="8" s="1" a="1"/>
  <c r="K1734" i="8" s="1"/>
  <c r="H1734" i="8"/>
  <c r="G1734" i="8"/>
  <c r="H1734" i="8" s="1" a="1"/>
  <c r="K1733" i="8" a="1"/>
  <c r="K1733" i="8" s="1"/>
  <c r="J1733" i="8"/>
  <c r="H1733" i="8" a="1"/>
  <c r="H1733" i="8" s="1"/>
  <c r="G1733" i="8"/>
  <c r="K1732" i="8" a="1"/>
  <c r="K1732" i="8" s="1"/>
  <c r="J1732" i="8"/>
  <c r="G1732" i="8"/>
  <c r="H1732" i="8" s="1" a="1"/>
  <c r="H1732" i="8" s="1"/>
  <c r="J1731" i="8"/>
  <c r="K1731" i="8" s="1" a="1"/>
  <c r="K1731" i="8" s="1"/>
  <c r="G1731" i="8"/>
  <c r="H1731" i="8" s="1" a="1"/>
  <c r="H1731" i="8" s="1"/>
  <c r="J1730" i="8"/>
  <c r="K1730" i="8" s="1" a="1"/>
  <c r="K1730" i="8" s="1"/>
  <c r="H1730" i="8"/>
  <c r="G1730" i="8"/>
  <c r="H1730" i="8" s="1" a="1"/>
  <c r="K1729" i="8"/>
  <c r="J1729" i="8"/>
  <c r="K1729" i="8" s="1" a="1"/>
  <c r="H1729" i="8" a="1"/>
  <c r="H1729" i="8" s="1"/>
  <c r="G1729" i="8"/>
  <c r="J1728" i="8"/>
  <c r="K1728" i="8" s="1" a="1"/>
  <c r="K1728" i="8" s="1"/>
  <c r="G1728" i="8"/>
  <c r="H1728" i="8" s="1" a="1"/>
  <c r="H1728" i="8" s="1"/>
  <c r="K1727" i="8" a="1"/>
  <c r="K1727" i="8" s="1"/>
  <c r="J1727" i="8"/>
  <c r="G1727" i="8"/>
  <c r="H1727" i="8" s="1" a="1"/>
  <c r="H1727" i="8" s="1"/>
  <c r="K1726" i="8" a="1"/>
  <c r="K1726" i="8" s="1"/>
  <c r="J1726" i="8"/>
  <c r="G1726" i="8"/>
  <c r="H1726" i="8" s="1" a="1"/>
  <c r="H1726" i="8" s="1"/>
  <c r="J1725" i="8"/>
  <c r="K1725" i="8" s="1" a="1"/>
  <c r="K1725" i="8" s="1"/>
  <c r="G1725" i="8"/>
  <c r="H1725" i="8" s="1" a="1"/>
  <c r="H1725" i="8" s="1"/>
  <c r="J1724" i="8"/>
  <c r="K1724" i="8" s="1" a="1"/>
  <c r="K1724" i="8" s="1"/>
  <c r="H1724" i="8"/>
  <c r="G1724" i="8"/>
  <c r="H1724" i="8" s="1" a="1"/>
  <c r="J1723" i="8"/>
  <c r="K1723" i="8" s="1" a="1"/>
  <c r="K1723" i="8" s="1"/>
  <c r="H1723" i="8" a="1"/>
  <c r="H1723" i="8" s="1"/>
  <c r="G1723" i="8"/>
  <c r="J1722" i="8"/>
  <c r="K1722" i="8" s="1" a="1"/>
  <c r="K1722" i="8" s="1"/>
  <c r="G1722" i="8"/>
  <c r="H1722" i="8" s="1" a="1"/>
  <c r="H1722" i="8" s="1"/>
  <c r="K1721" i="8" a="1"/>
  <c r="K1721" i="8" s="1"/>
  <c r="J1721" i="8"/>
  <c r="H1721" i="8" a="1"/>
  <c r="H1721" i="8" s="1"/>
  <c r="G1721" i="8"/>
  <c r="K1720" i="8" a="1"/>
  <c r="K1720" i="8" s="1"/>
  <c r="J1720" i="8"/>
  <c r="G1720" i="8"/>
  <c r="H1720" i="8" s="1" a="1"/>
  <c r="H1720" i="8" s="1"/>
  <c r="K1719" i="8" a="1"/>
  <c r="K1719" i="8"/>
  <c r="J1719" i="8"/>
  <c r="G1719" i="8"/>
  <c r="H1719" i="8" s="1" a="1"/>
  <c r="H1719" i="8" s="1"/>
  <c r="J1718" i="8"/>
  <c r="K1718" i="8" s="1" a="1"/>
  <c r="K1718" i="8" s="1"/>
  <c r="H1718" i="8"/>
  <c r="G1718" i="8"/>
  <c r="H1718" i="8" s="1" a="1"/>
  <c r="K1717" i="8"/>
  <c r="J1717" i="8"/>
  <c r="K1717" i="8" s="1" a="1"/>
  <c r="H1717" i="8" a="1"/>
  <c r="H1717" i="8"/>
  <c r="G1717" i="8"/>
  <c r="J1716" i="8"/>
  <c r="K1716" i="8" s="1" a="1"/>
  <c r="K1716" i="8" s="1"/>
  <c r="G1716" i="8"/>
  <c r="H1716" i="8" s="1" a="1"/>
  <c r="H1716" i="8" s="1"/>
  <c r="K1715" i="8" a="1"/>
  <c r="K1715" i="8" s="1"/>
  <c r="J1715" i="8"/>
  <c r="G1715" i="8"/>
  <c r="H1715" i="8" s="1" a="1"/>
  <c r="H1715" i="8" s="1"/>
  <c r="K1714" i="8" a="1"/>
  <c r="K1714" i="8" s="1"/>
  <c r="J1714" i="8"/>
  <c r="G1714" i="8"/>
  <c r="H1714" i="8" s="1" a="1"/>
  <c r="H1714" i="8" s="1"/>
  <c r="J1713" i="8"/>
  <c r="K1713" i="8" s="1" a="1"/>
  <c r="K1713" i="8" s="1"/>
  <c r="G1713" i="8"/>
  <c r="H1713" i="8" s="1" a="1"/>
  <c r="H1713" i="8" s="1"/>
  <c r="K1712" i="8" a="1"/>
  <c r="K1712" i="8" s="1"/>
  <c r="J1712" i="8"/>
  <c r="G1712" i="8"/>
  <c r="H1712" i="8" s="1" a="1"/>
  <c r="H1712" i="8" s="1"/>
  <c r="J1711" i="8"/>
  <c r="K1711" i="8" s="1" a="1"/>
  <c r="K1711" i="8" s="1"/>
  <c r="H1711" i="8" a="1"/>
  <c r="H1711" i="8" s="1"/>
  <c r="G1711" i="8"/>
  <c r="J1710" i="8"/>
  <c r="K1710" i="8" s="1" a="1"/>
  <c r="K1710" i="8" s="1"/>
  <c r="H1710" i="8" a="1"/>
  <c r="H1710" i="8" s="1"/>
  <c r="G1710" i="8"/>
  <c r="J1709" i="8"/>
  <c r="K1709" i="8" s="1" a="1"/>
  <c r="K1709" i="8" s="1"/>
  <c r="H1709" i="8"/>
  <c r="G1709" i="8"/>
  <c r="H1709" i="8" s="1" a="1"/>
  <c r="K1708" i="8" a="1"/>
  <c r="K1708" i="8" s="1"/>
  <c r="J1708" i="8"/>
  <c r="G1708" i="8"/>
  <c r="H1708" i="8" s="1" a="1"/>
  <c r="H1708" i="8" s="1"/>
  <c r="K1707" i="8" a="1"/>
  <c r="K1707" i="8" s="1"/>
  <c r="J1707" i="8"/>
  <c r="G1707" i="8"/>
  <c r="H1707" i="8" s="1" a="1"/>
  <c r="H1707" i="8" s="1"/>
  <c r="K1706" i="8" a="1"/>
  <c r="K1706" i="8" s="1"/>
  <c r="J1706" i="8"/>
  <c r="H1706" i="8"/>
  <c r="G1706" i="8"/>
  <c r="H1706" i="8" s="1" a="1"/>
  <c r="J1705" i="8"/>
  <c r="K1705" i="8" s="1" a="1"/>
  <c r="K1705" i="8" s="1"/>
  <c r="H1705" i="8"/>
  <c r="G1705" i="8"/>
  <c r="H1705" i="8" s="1" a="1"/>
  <c r="K1704" i="8" a="1"/>
  <c r="K1704" i="8" s="1"/>
  <c r="J1704" i="8"/>
  <c r="G1704" i="8"/>
  <c r="H1704" i="8" s="1" a="1"/>
  <c r="H1704" i="8" s="1"/>
  <c r="J1703" i="8"/>
  <c r="K1703" i="8" s="1" a="1"/>
  <c r="K1703" i="8" s="1"/>
  <c r="H1703" i="8" a="1"/>
  <c r="H1703" i="8" s="1"/>
  <c r="G1703" i="8"/>
  <c r="J1702" i="8"/>
  <c r="K1702" i="8" s="1" a="1"/>
  <c r="K1702" i="8" s="1"/>
  <c r="H1702" i="8" a="1"/>
  <c r="H1702" i="8" s="1"/>
  <c r="G1702" i="8"/>
  <c r="K1701" i="8" a="1"/>
  <c r="K1701" i="8"/>
  <c r="J1701" i="8"/>
  <c r="H1701" i="8" a="1"/>
  <c r="H1701" i="8"/>
  <c r="G1701" i="8"/>
  <c r="K1700" i="8" a="1"/>
  <c r="K1700" i="8" s="1"/>
  <c r="J1700" i="8"/>
  <c r="H1700" i="8" a="1"/>
  <c r="H1700" i="8"/>
  <c r="G1700" i="8"/>
  <c r="K1699" i="8"/>
  <c r="J1699" i="8"/>
  <c r="K1699" i="8" s="1" a="1"/>
  <c r="H1699" i="8" a="1"/>
  <c r="H1699" i="8" s="1"/>
  <c r="G1699" i="8"/>
  <c r="J1698" i="8"/>
  <c r="K1698" i="8" s="1" a="1"/>
  <c r="K1698" i="8" s="1"/>
  <c r="G1698" i="8"/>
  <c r="H1698" i="8" s="1" a="1"/>
  <c r="H1698" i="8" s="1"/>
  <c r="J1697" i="8"/>
  <c r="K1697" i="8" s="1" a="1"/>
  <c r="K1697" i="8" s="1"/>
  <c r="G1697" i="8"/>
  <c r="H1697" i="8" s="1" a="1"/>
  <c r="H1697" i="8" s="1"/>
  <c r="K1696" i="8" a="1"/>
  <c r="K1696" i="8" s="1"/>
  <c r="J1696" i="8"/>
  <c r="H1696" i="8" a="1"/>
  <c r="H1696" i="8" s="1"/>
  <c r="G1696" i="8"/>
  <c r="K1695" i="8" a="1"/>
  <c r="K1695" i="8" s="1"/>
  <c r="J1695" i="8"/>
  <c r="H1695" i="8" a="1"/>
  <c r="H1695" i="8"/>
  <c r="G1695" i="8"/>
  <c r="J1694" i="8"/>
  <c r="K1694" i="8" s="1" a="1"/>
  <c r="K1694" i="8" s="1"/>
  <c r="G1694" i="8"/>
  <c r="H1694" i="8" s="1" a="1"/>
  <c r="H1694" i="8" s="1"/>
  <c r="K1693" i="8" a="1"/>
  <c r="K1693" i="8"/>
  <c r="J1693" i="8"/>
  <c r="G1693" i="8"/>
  <c r="H1693" i="8" s="1" a="1"/>
  <c r="H1693" i="8" s="1"/>
  <c r="J1692" i="8"/>
  <c r="K1692" i="8" s="1" a="1"/>
  <c r="K1692" i="8" s="1"/>
  <c r="H1692" i="8" a="1"/>
  <c r="H1692" i="8" s="1"/>
  <c r="G1692" i="8"/>
  <c r="J1691" i="8"/>
  <c r="K1691" i="8" s="1" a="1"/>
  <c r="K1691" i="8" s="1"/>
  <c r="G1691" i="8"/>
  <c r="H1691" i="8" s="1" a="1"/>
  <c r="H1691" i="8" s="1"/>
  <c r="J1690" i="8"/>
  <c r="K1690" i="8" s="1" a="1"/>
  <c r="K1690" i="8" s="1"/>
  <c r="H1690" i="8" a="1"/>
  <c r="H1690" i="8"/>
  <c r="G1690" i="8"/>
  <c r="J1689" i="8"/>
  <c r="K1689" i="8" s="1" a="1"/>
  <c r="K1689" i="8" s="1"/>
  <c r="H1689" i="8" a="1"/>
  <c r="H1689" i="8" s="1"/>
  <c r="G1689" i="8"/>
  <c r="J1688" i="8"/>
  <c r="K1688" i="8" s="1" a="1"/>
  <c r="K1688" i="8" s="1"/>
  <c r="H1688" i="8" a="1"/>
  <c r="H1688" i="8" s="1"/>
  <c r="G1688" i="8"/>
  <c r="J1687" i="8"/>
  <c r="K1687" i="8" s="1" a="1"/>
  <c r="K1687" i="8" s="1"/>
  <c r="H1687" i="8" a="1"/>
  <c r="H1687" i="8" s="1"/>
  <c r="G1687" i="8"/>
  <c r="J1686" i="8"/>
  <c r="K1686" i="8" s="1" a="1"/>
  <c r="K1686" i="8" s="1"/>
  <c r="G1686" i="8"/>
  <c r="H1686" i="8" s="1" a="1"/>
  <c r="H1686" i="8" s="1"/>
  <c r="K1685" i="8" a="1"/>
  <c r="K1685" i="8" s="1"/>
  <c r="J1685" i="8"/>
  <c r="H1685" i="8"/>
  <c r="G1685" i="8"/>
  <c r="H1685" i="8" s="1" a="1"/>
  <c r="K1684" i="8" a="1"/>
  <c r="K1684" i="8" s="1"/>
  <c r="J1684" i="8"/>
  <c r="H1684" i="8" a="1"/>
  <c r="H1684" i="8"/>
  <c r="G1684" i="8"/>
  <c r="K1683" i="8" a="1"/>
  <c r="K1683" i="8"/>
  <c r="J1683" i="8"/>
  <c r="H1683" i="8" a="1"/>
  <c r="H1683" i="8" s="1"/>
  <c r="G1683" i="8"/>
  <c r="K1682" i="8" a="1"/>
  <c r="K1682" i="8" s="1"/>
  <c r="J1682" i="8"/>
  <c r="G1682" i="8"/>
  <c r="H1682" i="8" s="1" a="1"/>
  <c r="H1682" i="8" s="1"/>
  <c r="K1681" i="8" a="1"/>
  <c r="K1681" i="8"/>
  <c r="J1681" i="8"/>
  <c r="G1681" i="8"/>
  <c r="H1681" i="8" s="1" a="1"/>
  <c r="H1681" i="8" s="1"/>
  <c r="J1680" i="8"/>
  <c r="K1680" i="8" s="1" a="1"/>
  <c r="K1680" i="8" s="1"/>
  <c r="G1680" i="8"/>
  <c r="H1680" i="8" s="1" a="1"/>
  <c r="H1680" i="8" s="1"/>
  <c r="K1679" i="8" a="1"/>
  <c r="K1679" i="8" s="1"/>
  <c r="J1679" i="8"/>
  <c r="H1679" i="8" a="1"/>
  <c r="H1679" i="8" s="1"/>
  <c r="G1679" i="8"/>
  <c r="J1678" i="8"/>
  <c r="K1678" i="8" s="1" a="1"/>
  <c r="K1678" i="8" s="1"/>
  <c r="H1678" i="8" a="1"/>
  <c r="H1678" i="8" s="1"/>
  <c r="G1678" i="8"/>
  <c r="J1677" i="8"/>
  <c r="K1677" i="8" s="1" a="1"/>
  <c r="K1677" i="8" s="1"/>
  <c r="H1677" i="8" a="1"/>
  <c r="H1677" i="8"/>
  <c r="G1677" i="8"/>
  <c r="K1676" i="8" a="1"/>
  <c r="K1676" i="8" s="1"/>
  <c r="J1676" i="8"/>
  <c r="H1676" i="8" a="1"/>
  <c r="H1676" i="8"/>
  <c r="G1676" i="8"/>
  <c r="J1675" i="8"/>
  <c r="K1675" i="8" s="1" a="1"/>
  <c r="K1675" i="8" s="1"/>
  <c r="H1675" i="8" a="1"/>
  <c r="H1675" i="8"/>
  <c r="G1675" i="8"/>
  <c r="J1674" i="8"/>
  <c r="K1674" i="8" s="1" a="1"/>
  <c r="K1674" i="8" s="1"/>
  <c r="G1674" i="8"/>
  <c r="H1674" i="8" s="1" a="1"/>
  <c r="H1674" i="8" s="1"/>
  <c r="J1673" i="8"/>
  <c r="K1673" i="8" s="1" a="1"/>
  <c r="K1673" i="8" s="1"/>
  <c r="H1673" i="8" a="1"/>
  <c r="H1673" i="8"/>
  <c r="G1673" i="8"/>
  <c r="K1672" i="8" a="1"/>
  <c r="K1672" i="8" s="1"/>
  <c r="J1672" i="8"/>
  <c r="G1672" i="8"/>
  <c r="H1672" i="8" s="1" a="1"/>
  <c r="H1672" i="8" s="1"/>
  <c r="K1671" i="8" a="1"/>
  <c r="K1671" i="8" s="1"/>
  <c r="J1671" i="8"/>
  <c r="G1671" i="8"/>
  <c r="H1671" i="8" s="1" a="1"/>
  <c r="H1671" i="8" s="1"/>
  <c r="J1670" i="8"/>
  <c r="K1670" i="8" s="1" a="1"/>
  <c r="K1670" i="8" s="1"/>
  <c r="H1670" i="8"/>
  <c r="G1670" i="8"/>
  <c r="H1670" i="8" s="1" a="1"/>
  <c r="K1669" i="8" a="1"/>
  <c r="K1669" i="8"/>
  <c r="J1669" i="8"/>
  <c r="G1669" i="8"/>
  <c r="H1669" i="8" s="1" a="1"/>
  <c r="H1669" i="8" s="1"/>
  <c r="J1668" i="8"/>
  <c r="K1668" i="8" s="1" a="1"/>
  <c r="K1668" i="8" s="1"/>
  <c r="H1668" i="8" a="1"/>
  <c r="H1668" i="8" s="1"/>
  <c r="G1668" i="8"/>
  <c r="K1667" i="8"/>
  <c r="J1667" i="8"/>
  <c r="K1667" i="8" s="1" a="1"/>
  <c r="G1667" i="8"/>
  <c r="H1667" i="8" s="1" a="1"/>
  <c r="H1667" i="8" s="1"/>
  <c r="J1666" i="8"/>
  <c r="K1666" i="8" s="1" a="1"/>
  <c r="K1666" i="8" s="1"/>
  <c r="H1666" i="8" a="1"/>
  <c r="H1666" i="8" s="1"/>
  <c r="G1666" i="8"/>
  <c r="J1665" i="8"/>
  <c r="K1665" i="8" s="1" a="1"/>
  <c r="K1665" i="8" s="1"/>
  <c r="H1665" i="8" a="1"/>
  <c r="H1665" i="8" s="1"/>
  <c r="G1665" i="8"/>
  <c r="K1664" i="8" a="1"/>
  <c r="K1664" i="8" s="1"/>
  <c r="J1664" i="8"/>
  <c r="G1664" i="8"/>
  <c r="H1664" i="8" s="1" a="1"/>
  <c r="H1664" i="8" s="1"/>
  <c r="K1663" i="8"/>
  <c r="J1663" i="8"/>
  <c r="K1663" i="8" s="1" a="1"/>
  <c r="H1663" i="8" a="1"/>
  <c r="H1663" i="8" s="1"/>
  <c r="G1663" i="8"/>
  <c r="J1662" i="8"/>
  <c r="K1662" i="8" s="1" a="1"/>
  <c r="K1662" i="8" s="1"/>
  <c r="G1662" i="8"/>
  <c r="H1662" i="8" s="1" a="1"/>
  <c r="H1662" i="8" s="1"/>
  <c r="J1661" i="8"/>
  <c r="K1661" i="8" s="1" a="1"/>
  <c r="K1661" i="8" s="1"/>
  <c r="G1661" i="8"/>
  <c r="H1661" i="8" s="1" a="1"/>
  <c r="H1661" i="8" s="1"/>
  <c r="K1660" i="8" a="1"/>
  <c r="K1660" i="8" s="1"/>
  <c r="J1660" i="8"/>
  <c r="G1660" i="8"/>
  <c r="H1660" i="8" s="1" a="1"/>
  <c r="H1660" i="8" s="1"/>
  <c r="K1659" i="8" a="1"/>
  <c r="K1659" i="8"/>
  <c r="J1659" i="8"/>
  <c r="G1659" i="8"/>
  <c r="H1659" i="8" s="1" a="1"/>
  <c r="H1659" i="8" s="1"/>
  <c r="J1658" i="8"/>
  <c r="K1658" i="8" s="1" a="1"/>
  <c r="K1658" i="8" s="1"/>
  <c r="G1658" i="8"/>
  <c r="H1658" i="8" s="1" a="1"/>
  <c r="H1658" i="8" s="1"/>
  <c r="J1657" i="8"/>
  <c r="K1657" i="8" s="1" a="1"/>
  <c r="K1657" i="8" s="1"/>
  <c r="G1657" i="8"/>
  <c r="H1657" i="8" s="1" a="1"/>
  <c r="H1657" i="8" s="1"/>
  <c r="K1656" i="8" a="1"/>
  <c r="K1656" i="8" s="1"/>
  <c r="J1656" i="8"/>
  <c r="G1656" i="8"/>
  <c r="H1656" i="8" s="1" a="1"/>
  <c r="H1656" i="8" s="1"/>
  <c r="K1655" i="8" a="1"/>
  <c r="K1655" i="8" s="1"/>
  <c r="J1655" i="8"/>
  <c r="G1655" i="8"/>
  <c r="H1655" i="8" s="1" a="1"/>
  <c r="H1655" i="8" s="1"/>
  <c r="J1654" i="8"/>
  <c r="K1654" i="8" s="1" a="1"/>
  <c r="K1654" i="8" s="1"/>
  <c r="H1654" i="8" a="1"/>
  <c r="H1654" i="8"/>
  <c r="G1654" i="8"/>
  <c r="J1653" i="8"/>
  <c r="K1653" i="8" s="1" a="1"/>
  <c r="K1653" i="8" s="1"/>
  <c r="H1653" i="8" a="1"/>
  <c r="H1653" i="8" s="1"/>
  <c r="G1653" i="8"/>
  <c r="K1652" i="8" a="1"/>
  <c r="K1652" i="8" s="1"/>
  <c r="J1652" i="8"/>
  <c r="G1652" i="8"/>
  <c r="H1652" i="8" s="1" a="1"/>
  <c r="H1652" i="8" s="1"/>
  <c r="K1651" i="8"/>
  <c r="J1651" i="8"/>
  <c r="K1651" i="8" s="1" a="1"/>
  <c r="G1651" i="8"/>
  <c r="H1651" i="8" s="1" a="1"/>
  <c r="H1651" i="8" s="1"/>
  <c r="J1650" i="8"/>
  <c r="K1650" i="8" s="1" a="1"/>
  <c r="K1650" i="8" s="1"/>
  <c r="H1650" i="8"/>
  <c r="G1650" i="8"/>
  <c r="H1650" i="8" s="1" a="1"/>
  <c r="J1649" i="8"/>
  <c r="K1649" i="8" s="1" a="1"/>
  <c r="K1649" i="8" s="1"/>
  <c r="G1649" i="8"/>
  <c r="H1649" i="8" s="1" a="1"/>
  <c r="H1649" i="8" s="1"/>
  <c r="K1648" i="8" a="1"/>
  <c r="K1648" i="8" s="1"/>
  <c r="J1648" i="8"/>
  <c r="G1648" i="8"/>
  <c r="H1648" i="8" s="1" a="1"/>
  <c r="H1648" i="8" s="1"/>
  <c r="K1647" i="8" a="1"/>
  <c r="K1647" i="8"/>
  <c r="J1647" i="8"/>
  <c r="H1647" i="8" a="1"/>
  <c r="H1647" i="8"/>
  <c r="G1647" i="8"/>
  <c r="K1646" i="8" a="1"/>
  <c r="K1646" i="8" s="1"/>
  <c r="J1646" i="8"/>
  <c r="G1646" i="8"/>
  <c r="H1646" i="8" s="1" a="1"/>
  <c r="H1646" i="8" s="1"/>
  <c r="K1645" i="8" a="1"/>
  <c r="K1645" i="8"/>
  <c r="J1645" i="8"/>
  <c r="H1645" i="8"/>
  <c r="G1645" i="8"/>
  <c r="H1645" i="8" s="1" a="1"/>
  <c r="J1644" i="8"/>
  <c r="K1644" i="8" s="1" a="1"/>
  <c r="K1644" i="8" s="1"/>
  <c r="G1644" i="8"/>
  <c r="H1644" i="8" s="1" a="1"/>
  <c r="H1644" i="8" s="1"/>
  <c r="K1643" i="8"/>
  <c r="J1643" i="8"/>
  <c r="K1643" i="8" s="1" a="1"/>
  <c r="G1643" i="8"/>
  <c r="H1643" i="8" s="1" a="1"/>
  <c r="H1643" i="8" s="1"/>
  <c r="K1642" i="8" a="1"/>
  <c r="K1642" i="8" s="1"/>
  <c r="J1642" i="8"/>
  <c r="H1642" i="8" a="1"/>
  <c r="H1642" i="8" s="1"/>
  <c r="G1642" i="8"/>
  <c r="K1641" i="8" a="1"/>
  <c r="K1641" i="8" s="1"/>
  <c r="J1641" i="8"/>
  <c r="H1641" i="8" a="1"/>
  <c r="H1641" i="8" s="1"/>
  <c r="G1641" i="8"/>
  <c r="J1640" i="8"/>
  <c r="K1640" i="8" s="1" a="1"/>
  <c r="K1640" i="8" s="1"/>
  <c r="H1640" i="8" a="1"/>
  <c r="H1640" i="8"/>
  <c r="G1640" i="8"/>
  <c r="J1639" i="8"/>
  <c r="K1639" i="8" s="1" a="1"/>
  <c r="K1639" i="8" s="1"/>
  <c r="H1639" i="8" a="1"/>
  <c r="H1639" i="8"/>
  <c r="G1639" i="8"/>
  <c r="J1638" i="8"/>
  <c r="K1638" i="8" s="1" a="1"/>
  <c r="K1638" i="8" s="1"/>
  <c r="H1638" i="8" a="1"/>
  <c r="H1638" i="8" s="1"/>
  <c r="G1638" i="8"/>
  <c r="J1637" i="8"/>
  <c r="K1637" i="8" s="1" a="1"/>
  <c r="K1637" i="8" s="1"/>
  <c r="H1637" i="8" a="1"/>
  <c r="H1637" i="8" s="1"/>
  <c r="G1637" i="8"/>
  <c r="J1636" i="8"/>
  <c r="K1636" i="8" s="1" a="1"/>
  <c r="K1636" i="8" s="1"/>
  <c r="H1636" i="8" a="1"/>
  <c r="H1636" i="8"/>
  <c r="G1636" i="8"/>
  <c r="K1635" i="8" a="1"/>
  <c r="K1635" i="8" s="1"/>
  <c r="J1635" i="8"/>
  <c r="H1635" i="8" a="1"/>
  <c r="H1635" i="8"/>
  <c r="G1635" i="8"/>
  <c r="K1634" i="8" a="1"/>
  <c r="K1634" i="8" s="1"/>
  <c r="J1634" i="8"/>
  <c r="H1634" i="8" a="1"/>
  <c r="H1634" i="8"/>
  <c r="G1634" i="8"/>
  <c r="J1633" i="8"/>
  <c r="K1633" i="8" s="1" a="1"/>
  <c r="K1633" i="8" s="1"/>
  <c r="H1633" i="8" a="1"/>
  <c r="H1633" i="8"/>
  <c r="G1633" i="8"/>
  <c r="J1632" i="8"/>
  <c r="K1632" i="8" s="1" a="1"/>
  <c r="K1632" i="8" s="1"/>
  <c r="H1632" i="8" a="1"/>
  <c r="H1632" i="8"/>
  <c r="G1632" i="8"/>
  <c r="K1631" i="8" a="1"/>
  <c r="K1631" i="8" s="1"/>
  <c r="J1631" i="8"/>
  <c r="H1631" i="8" a="1"/>
  <c r="H1631" i="8" s="1"/>
  <c r="G1631" i="8"/>
  <c r="J1630" i="8"/>
  <c r="K1630" i="8" s="1" a="1"/>
  <c r="K1630" i="8" s="1"/>
  <c r="H1630" i="8" a="1"/>
  <c r="H1630" i="8" s="1"/>
  <c r="G1630" i="8"/>
  <c r="J1629" i="8"/>
  <c r="K1629" i="8" s="1" a="1"/>
  <c r="K1629" i="8" s="1"/>
  <c r="H1629" i="8" a="1"/>
  <c r="H1629" i="8"/>
  <c r="G1629" i="8"/>
  <c r="K1628" i="8" a="1"/>
  <c r="K1628" i="8"/>
  <c r="J1628" i="8"/>
  <c r="H1628" i="8" a="1"/>
  <c r="H1628" i="8" s="1"/>
  <c r="G1628" i="8"/>
  <c r="J1627" i="8"/>
  <c r="K1627" i="8" s="1" a="1"/>
  <c r="K1627" i="8" s="1"/>
  <c r="H1627" i="8" a="1"/>
  <c r="H1627" i="8" s="1"/>
  <c r="G1627" i="8"/>
  <c r="J1626" i="8"/>
  <c r="K1626" i="8" s="1" a="1"/>
  <c r="K1626" i="8" s="1"/>
  <c r="H1626" i="8" a="1"/>
  <c r="H1626" i="8"/>
  <c r="G1626" i="8"/>
  <c r="J1625" i="8"/>
  <c r="K1625" i="8" s="1" a="1"/>
  <c r="K1625" i="8" s="1"/>
  <c r="H1625" i="8" a="1"/>
  <c r="H1625" i="8"/>
  <c r="G1625" i="8"/>
  <c r="K1624" i="8" a="1"/>
  <c r="K1624" i="8" s="1"/>
  <c r="J1624" i="8"/>
  <c r="H1624" i="8" a="1"/>
  <c r="H1624" i="8" s="1"/>
  <c r="G1624" i="8"/>
  <c r="K1623" i="8" a="1"/>
  <c r="K1623" i="8" s="1"/>
  <c r="J1623" i="8"/>
  <c r="H1623" i="8" a="1"/>
  <c r="H1623" i="8"/>
  <c r="G1623" i="8"/>
  <c r="K1622" i="8" a="1"/>
  <c r="K1622" i="8"/>
  <c r="J1622" i="8"/>
  <c r="H1622" i="8" a="1"/>
  <c r="H1622" i="8"/>
  <c r="G1622" i="8"/>
  <c r="K1621" i="8" a="1"/>
  <c r="K1621" i="8" s="1"/>
  <c r="J1621" i="8"/>
  <c r="H1621" i="8" a="1"/>
  <c r="H1621" i="8"/>
  <c r="G1621" i="8"/>
  <c r="K1620" i="8" a="1"/>
  <c r="K1620" i="8" s="1"/>
  <c r="J1620" i="8"/>
  <c r="H1620" i="8" a="1"/>
  <c r="H1620" i="8"/>
  <c r="G1620" i="8"/>
  <c r="J1619" i="8"/>
  <c r="K1619" i="8" s="1" a="1"/>
  <c r="K1619" i="8" s="1"/>
  <c r="H1619" i="8" a="1"/>
  <c r="H1619" i="8" s="1"/>
  <c r="G1619" i="8"/>
  <c r="K1618" i="8" a="1"/>
  <c r="K1618" i="8"/>
  <c r="J1618" i="8"/>
  <c r="H1618" i="8" a="1"/>
  <c r="H1618" i="8" s="1"/>
  <c r="G1618" i="8"/>
  <c r="K1617" i="8" a="1"/>
  <c r="K1617" i="8" s="1"/>
  <c r="J1617" i="8"/>
  <c r="H1617" i="8" a="1"/>
  <c r="H1617" i="8" s="1"/>
  <c r="G1617" i="8"/>
  <c r="J1616" i="8"/>
  <c r="K1616" i="8" s="1" a="1"/>
  <c r="K1616" i="8" s="1"/>
  <c r="H1616" i="8" a="1"/>
  <c r="H1616" i="8"/>
  <c r="G1616" i="8"/>
  <c r="J1615" i="8"/>
  <c r="K1615" i="8" s="1" a="1"/>
  <c r="K1615" i="8" s="1"/>
  <c r="H1615" i="8" a="1"/>
  <c r="H1615" i="8"/>
  <c r="G1615" i="8"/>
  <c r="J1614" i="8"/>
  <c r="K1614" i="8" s="1" a="1"/>
  <c r="K1614" i="8" s="1"/>
  <c r="H1614" i="8" a="1"/>
  <c r="H1614" i="8" s="1"/>
  <c r="G1614" i="8"/>
  <c r="J1613" i="8"/>
  <c r="K1613" i="8" s="1" a="1"/>
  <c r="K1613" i="8" s="1"/>
  <c r="H1613" i="8" a="1"/>
  <c r="H1613" i="8" s="1"/>
  <c r="G1613" i="8"/>
  <c r="J1612" i="8"/>
  <c r="K1612" i="8" s="1" a="1"/>
  <c r="K1612" i="8" s="1"/>
  <c r="H1612" i="8" a="1"/>
  <c r="H1612" i="8" s="1"/>
  <c r="G1612" i="8"/>
  <c r="K1611" i="8" a="1"/>
  <c r="K1611" i="8" s="1"/>
  <c r="J1611" i="8"/>
  <c r="H1611" i="8" a="1"/>
  <c r="H1611" i="8"/>
  <c r="G1611" i="8"/>
  <c r="K1610" i="8" a="1"/>
  <c r="K1610" i="8" s="1"/>
  <c r="J1610" i="8"/>
  <c r="H1610" i="8" a="1"/>
  <c r="H1610" i="8"/>
  <c r="G1610" i="8"/>
  <c r="J1609" i="8"/>
  <c r="K1609" i="8" s="1" a="1"/>
  <c r="K1609" i="8" s="1"/>
  <c r="H1609" i="8" a="1"/>
  <c r="H1609" i="8"/>
  <c r="G1609" i="8"/>
  <c r="J1608" i="8"/>
  <c r="K1608" i="8" s="1" a="1"/>
  <c r="K1608" i="8" s="1"/>
  <c r="H1608" i="8" a="1"/>
  <c r="H1608" i="8"/>
  <c r="G1608" i="8"/>
  <c r="K1607" i="8" a="1"/>
  <c r="K1607" i="8" s="1"/>
  <c r="J1607" i="8"/>
  <c r="H1607" i="8" a="1"/>
  <c r="H1607" i="8" s="1"/>
  <c r="G1607" i="8"/>
  <c r="J1606" i="8"/>
  <c r="K1606" i="8" s="1" a="1"/>
  <c r="K1606" i="8" s="1"/>
  <c r="H1606" i="8" a="1"/>
  <c r="H1606" i="8" s="1"/>
  <c r="G1606" i="8"/>
  <c r="J1605" i="8"/>
  <c r="K1605" i="8" s="1" a="1"/>
  <c r="K1605" i="8" s="1"/>
  <c r="H1605" i="8" a="1"/>
  <c r="H1605" i="8"/>
  <c r="G1605" i="8"/>
  <c r="K1604" i="8" a="1"/>
  <c r="K1604" i="8"/>
  <c r="J1604" i="8"/>
  <c r="H1604" i="8" a="1"/>
  <c r="H1604" i="8" s="1"/>
  <c r="G1604" i="8"/>
  <c r="J1603" i="8"/>
  <c r="K1603" i="8" s="1" a="1"/>
  <c r="K1603" i="8" s="1"/>
  <c r="H1603" i="8" a="1"/>
  <c r="H1603" i="8" s="1"/>
  <c r="G1603" i="8"/>
  <c r="J1602" i="8"/>
  <c r="K1602" i="8" s="1" a="1"/>
  <c r="K1602" i="8" s="1"/>
  <c r="H1602" i="8" a="1"/>
  <c r="H1602" i="8"/>
  <c r="G1602" i="8"/>
  <c r="J1601" i="8"/>
  <c r="K1601" i="8" s="1" a="1"/>
  <c r="K1601" i="8" s="1"/>
  <c r="H1601" i="8" a="1"/>
  <c r="H1601" i="8"/>
  <c r="G1601" i="8"/>
  <c r="K1600" i="8" a="1"/>
  <c r="K1600" i="8" s="1"/>
  <c r="J1600" i="8"/>
  <c r="H1600" i="8" a="1"/>
  <c r="H1600" i="8" s="1"/>
  <c r="G1600" i="8"/>
  <c r="K1599" i="8" a="1"/>
  <c r="K1599" i="8" s="1"/>
  <c r="J1599" i="8"/>
  <c r="H1599" i="8" a="1"/>
  <c r="H1599" i="8"/>
  <c r="G1599" i="8"/>
  <c r="K1598" i="8" a="1"/>
  <c r="K1598" i="8"/>
  <c r="J1598" i="8"/>
  <c r="H1598" i="8" a="1"/>
  <c r="H1598" i="8"/>
  <c r="G1598" i="8"/>
  <c r="K1597" i="8" a="1"/>
  <c r="K1597" i="8" s="1"/>
  <c r="J1597" i="8"/>
  <c r="H1597" i="8" a="1"/>
  <c r="H1597" i="8"/>
  <c r="G1597" i="8"/>
  <c r="K1596" i="8" a="1"/>
  <c r="K1596" i="8" s="1"/>
  <c r="J1596" i="8"/>
  <c r="H1596" i="8" a="1"/>
  <c r="H1596" i="8"/>
  <c r="G1596" i="8"/>
  <c r="J1595" i="8"/>
  <c r="K1595" i="8" s="1" a="1"/>
  <c r="K1595" i="8" s="1"/>
  <c r="H1595" i="8" a="1"/>
  <c r="H1595" i="8" s="1"/>
  <c r="G1595" i="8"/>
  <c r="K1594" i="8" a="1"/>
  <c r="K1594" i="8" s="1"/>
  <c r="J1594" i="8"/>
  <c r="H1594" i="8" a="1"/>
  <c r="H1594" i="8" s="1"/>
  <c r="G1594" i="8"/>
  <c r="K1593" i="8" a="1"/>
  <c r="K1593" i="8" s="1"/>
  <c r="J1593" i="8"/>
  <c r="H1593" i="8" a="1"/>
  <c r="H1593" i="8" s="1"/>
  <c r="G1593" i="8"/>
  <c r="J1592" i="8"/>
  <c r="K1592" i="8" s="1" a="1"/>
  <c r="K1592" i="8" s="1"/>
  <c r="H1592" i="8" a="1"/>
  <c r="H1592" i="8"/>
  <c r="G1592" i="8"/>
  <c r="J1591" i="8"/>
  <c r="K1591" i="8" s="1" a="1"/>
  <c r="K1591" i="8" s="1"/>
  <c r="H1591" i="8" a="1"/>
  <c r="H1591" i="8"/>
  <c r="G1591" i="8"/>
  <c r="J1590" i="8"/>
  <c r="K1590" i="8" s="1" a="1"/>
  <c r="K1590" i="8" s="1"/>
  <c r="H1590" i="8" a="1"/>
  <c r="H1590" i="8" s="1"/>
  <c r="G1590" i="8"/>
  <c r="J1589" i="8"/>
  <c r="K1589" i="8" s="1" a="1"/>
  <c r="K1589" i="8" s="1"/>
  <c r="H1589" i="8" a="1"/>
  <c r="H1589" i="8" s="1"/>
  <c r="G1589" i="8"/>
  <c r="J1588" i="8"/>
  <c r="K1588" i="8" s="1" a="1"/>
  <c r="K1588" i="8" s="1"/>
  <c r="H1588" i="8" a="1"/>
  <c r="H1588" i="8"/>
  <c r="G1588" i="8"/>
  <c r="K1587" i="8" a="1"/>
  <c r="K1587" i="8" s="1"/>
  <c r="J1587" i="8"/>
  <c r="H1587" i="8" a="1"/>
  <c r="H1587" i="8"/>
  <c r="G1587" i="8"/>
  <c r="K1586" i="8" a="1"/>
  <c r="K1586" i="8" s="1"/>
  <c r="J1586" i="8"/>
  <c r="H1586" i="8" a="1"/>
  <c r="H1586" i="8"/>
  <c r="G1586" i="8"/>
  <c r="J1585" i="8"/>
  <c r="K1585" i="8" s="1" a="1"/>
  <c r="K1585" i="8" s="1"/>
  <c r="H1585" i="8" a="1"/>
  <c r="H1585" i="8"/>
  <c r="G1585" i="8"/>
  <c r="J1584" i="8"/>
  <c r="K1584" i="8" s="1" a="1"/>
  <c r="K1584" i="8" s="1"/>
  <c r="H1584" i="8" a="1"/>
  <c r="H1584" i="8"/>
  <c r="G1584" i="8"/>
  <c r="K1583" i="8" a="1"/>
  <c r="K1583" i="8" s="1"/>
  <c r="J1583" i="8"/>
  <c r="H1583" i="8" a="1"/>
  <c r="H1583" i="8" s="1"/>
  <c r="G1583" i="8"/>
  <c r="J1582" i="8"/>
  <c r="K1582" i="8" s="1" a="1"/>
  <c r="K1582" i="8" s="1"/>
  <c r="H1582" i="8" a="1"/>
  <c r="H1582" i="8" s="1"/>
  <c r="G1582" i="8"/>
  <c r="J1581" i="8"/>
  <c r="K1581" i="8" s="1" a="1"/>
  <c r="K1581" i="8" s="1"/>
  <c r="H1581" i="8" a="1"/>
  <c r="H1581" i="8"/>
  <c r="G1581" i="8"/>
  <c r="K1580" i="8" a="1"/>
  <c r="K1580" i="8"/>
  <c r="J1580" i="8"/>
  <c r="H1580" i="8" a="1"/>
  <c r="H1580" i="8" s="1"/>
  <c r="G1580" i="8"/>
  <c r="J1579" i="8"/>
  <c r="K1579" i="8" s="1" a="1"/>
  <c r="K1579" i="8" s="1"/>
  <c r="H1579" i="8" a="1"/>
  <c r="H1579" i="8" s="1"/>
  <c r="G1579" i="8"/>
  <c r="J1578" i="8"/>
  <c r="K1578" i="8" s="1" a="1"/>
  <c r="K1578" i="8" s="1"/>
  <c r="G1578" i="8"/>
  <c r="H1578" i="8" s="1" a="1"/>
  <c r="H1578" i="8" s="1"/>
  <c r="J1577" i="8"/>
  <c r="K1577" i="8" s="1" a="1"/>
  <c r="K1577" i="8" s="1"/>
  <c r="H1577" i="8" a="1"/>
  <c r="H1577" i="8"/>
  <c r="G1577" i="8"/>
  <c r="K1576" i="8" a="1"/>
  <c r="K1576" i="8" s="1"/>
  <c r="J1576" i="8"/>
  <c r="G1576" i="8"/>
  <c r="H1576" i="8" s="1" a="1"/>
  <c r="H1576" i="8" s="1"/>
  <c r="K1575" i="8" a="1"/>
  <c r="K1575" i="8" s="1"/>
  <c r="J1575" i="8"/>
  <c r="H1575" i="8" a="1"/>
  <c r="H1575" i="8"/>
  <c r="G1575" i="8"/>
  <c r="K1574" i="8" a="1"/>
  <c r="K1574" i="8"/>
  <c r="J1574" i="8"/>
  <c r="H1574" i="8" a="1"/>
  <c r="H1574" i="8"/>
  <c r="G1574" i="8"/>
  <c r="K1573" i="8" a="1"/>
  <c r="K1573" i="8" s="1"/>
  <c r="J1573" i="8"/>
  <c r="G1573" i="8"/>
  <c r="H1573" i="8" s="1" a="1"/>
  <c r="H1573" i="8" s="1"/>
  <c r="K1572" i="8" a="1"/>
  <c r="K1572" i="8" s="1"/>
  <c r="J1572" i="8"/>
  <c r="G1572" i="8"/>
  <c r="H1572" i="8" s="1" a="1"/>
  <c r="H1572" i="8" s="1"/>
  <c r="J1571" i="8"/>
  <c r="K1571" i="8" s="1" a="1"/>
  <c r="K1571" i="8" s="1"/>
  <c r="G1571" i="8"/>
  <c r="H1571" i="8" s="1" a="1"/>
  <c r="H1571" i="8" s="1"/>
  <c r="K1570" i="8" a="1"/>
  <c r="K1570" i="8" s="1"/>
  <c r="J1570" i="8"/>
  <c r="H1570" i="8" a="1"/>
  <c r="H1570" i="8" s="1"/>
  <c r="G1570" i="8"/>
  <c r="K1569" i="8" a="1"/>
  <c r="K1569" i="8" s="1"/>
  <c r="J1569" i="8"/>
  <c r="H1569" i="8" a="1"/>
  <c r="H1569" i="8" s="1"/>
  <c r="G1569" i="8"/>
  <c r="J1568" i="8"/>
  <c r="K1568" i="8" s="1" a="1"/>
  <c r="K1568" i="8" s="1"/>
  <c r="H1568" i="8" a="1"/>
  <c r="H1568" i="8"/>
  <c r="G1568" i="8"/>
  <c r="J1567" i="8"/>
  <c r="K1567" i="8" s="1" a="1"/>
  <c r="K1567" i="8" s="1"/>
  <c r="G1567" i="8"/>
  <c r="H1567" i="8" s="1" a="1"/>
  <c r="H1567" i="8" s="1"/>
  <c r="J1566" i="8"/>
  <c r="K1566" i="8" s="1" a="1"/>
  <c r="K1566" i="8" s="1"/>
  <c r="H1566" i="8" a="1"/>
  <c r="H1566" i="8" s="1"/>
  <c r="G1566" i="8"/>
  <c r="J1565" i="8"/>
  <c r="K1565" i="8" s="1" a="1"/>
  <c r="K1565" i="8" s="1"/>
  <c r="G1565" i="8"/>
  <c r="H1565" i="8" s="1" a="1"/>
  <c r="H1565" i="8" s="1"/>
  <c r="J1564" i="8"/>
  <c r="K1564" i="8" s="1" a="1"/>
  <c r="K1564" i="8" s="1"/>
  <c r="H1564" i="8" a="1"/>
  <c r="H1564" i="8" s="1"/>
  <c r="G1564" i="8"/>
  <c r="K1563" i="8" a="1"/>
  <c r="K1563" i="8" s="1"/>
  <c r="J1563" i="8"/>
  <c r="H1563" i="8" a="1"/>
  <c r="H1563" i="8"/>
  <c r="G1563" i="8"/>
  <c r="K1562" i="8" a="1"/>
  <c r="K1562" i="8" s="1"/>
  <c r="J1562" i="8"/>
  <c r="H1562" i="8"/>
  <c r="G1562" i="8"/>
  <c r="H1562" i="8" s="1" a="1"/>
  <c r="J1561" i="8"/>
  <c r="K1561" i="8" s="1" a="1"/>
  <c r="K1561" i="8" s="1"/>
  <c r="G1561" i="8"/>
  <c r="H1561" i="8" s="1" a="1"/>
  <c r="H1561" i="8" s="1"/>
  <c r="J1560" i="8"/>
  <c r="K1560" i="8" s="1" a="1"/>
  <c r="K1560" i="8" s="1"/>
  <c r="G1560" i="8"/>
  <c r="H1560" i="8" s="1" a="1"/>
  <c r="H1560" i="8" s="1"/>
  <c r="K1559" i="8" a="1"/>
  <c r="K1559" i="8" s="1"/>
  <c r="J1559" i="8"/>
  <c r="H1559" i="8" a="1"/>
  <c r="H1559" i="8" s="1"/>
  <c r="G1559" i="8"/>
  <c r="J1558" i="8"/>
  <c r="K1558" i="8" s="1" a="1"/>
  <c r="K1558" i="8" s="1"/>
  <c r="G1558" i="8"/>
  <c r="H1558" i="8" s="1" a="1"/>
  <c r="H1558" i="8" s="1"/>
  <c r="J1557" i="8"/>
  <c r="K1557" i="8" s="1" a="1"/>
  <c r="K1557" i="8" s="1"/>
  <c r="H1557" i="8" a="1"/>
  <c r="H1557" i="8"/>
  <c r="G1557" i="8"/>
  <c r="K1556" i="8" a="1"/>
  <c r="K1556" i="8"/>
  <c r="J1556" i="8"/>
  <c r="H1556" i="8" a="1"/>
  <c r="H1556" i="8" s="1"/>
  <c r="G1556" i="8"/>
  <c r="J1555" i="8"/>
  <c r="K1555" i="8" s="1" a="1"/>
  <c r="K1555" i="8" s="1"/>
  <c r="H1555" i="8" a="1"/>
  <c r="H1555" i="8" s="1"/>
  <c r="G1555" i="8"/>
  <c r="J1554" i="8"/>
  <c r="K1554" i="8" s="1" a="1"/>
  <c r="K1554" i="8" s="1"/>
  <c r="G1554" i="8"/>
  <c r="H1554" i="8" s="1" a="1"/>
  <c r="H1554" i="8" s="1"/>
  <c r="J1553" i="8"/>
  <c r="K1553" i="8" s="1" a="1"/>
  <c r="K1553" i="8" s="1"/>
  <c r="H1553" i="8" a="1"/>
  <c r="H1553" i="8" s="1"/>
  <c r="G1553" i="8"/>
  <c r="K1552" i="8" a="1"/>
  <c r="K1552" i="8" s="1"/>
  <c r="J1552" i="8"/>
  <c r="G1552" i="8"/>
  <c r="H1552" i="8" s="1" a="1"/>
  <c r="H1552" i="8" s="1"/>
  <c r="K1551" i="8" a="1"/>
  <c r="K1551" i="8" s="1"/>
  <c r="J1551" i="8"/>
  <c r="G1551" i="8"/>
  <c r="H1551" i="8" s="1" a="1"/>
  <c r="H1551" i="8" s="1"/>
  <c r="K1550" i="8" a="1"/>
  <c r="K1550" i="8"/>
  <c r="J1550" i="8"/>
  <c r="H1550" i="8" a="1"/>
  <c r="H1550" i="8"/>
  <c r="G1550" i="8"/>
  <c r="K1549" i="8" a="1"/>
  <c r="K1549" i="8" s="1"/>
  <c r="J1549" i="8"/>
  <c r="G1549" i="8"/>
  <c r="H1549" i="8" s="1" a="1"/>
  <c r="H1549" i="8" s="1"/>
  <c r="K1548" i="8" a="1"/>
  <c r="K1548" i="8" s="1"/>
  <c r="J1548" i="8"/>
  <c r="G1548" i="8"/>
  <c r="H1548" i="8" s="1" a="1"/>
  <c r="H1548" i="8" s="1"/>
  <c r="J1547" i="8"/>
  <c r="K1547" i="8" s="1" a="1"/>
  <c r="K1547" i="8" s="1"/>
  <c r="G1547" i="8"/>
  <c r="H1547" i="8" s="1" a="1"/>
  <c r="H1547" i="8" s="1"/>
  <c r="K1546" i="8" a="1"/>
  <c r="K1546" i="8" s="1"/>
  <c r="J1546" i="8"/>
  <c r="H1546" i="8" a="1"/>
  <c r="H1546" i="8" s="1"/>
  <c r="G1546" i="8"/>
  <c r="K1545" i="8" a="1"/>
  <c r="K1545" i="8" s="1"/>
  <c r="J1545" i="8"/>
  <c r="H1545" i="8" a="1"/>
  <c r="H1545" i="8" s="1"/>
  <c r="G1545" i="8"/>
  <c r="K1544" i="8"/>
  <c r="J1544" i="8"/>
  <c r="K1544" i="8" s="1" a="1"/>
  <c r="H1544" i="8" a="1"/>
  <c r="H1544" i="8"/>
  <c r="G1544" i="8"/>
  <c r="J1543" i="8"/>
  <c r="K1543" i="8" s="1" a="1"/>
  <c r="K1543" i="8" s="1"/>
  <c r="G1543" i="8"/>
  <c r="H1543" i="8" s="1" a="1"/>
  <c r="H1543" i="8" s="1"/>
  <c r="J1542" i="8"/>
  <c r="K1542" i="8" s="1" a="1"/>
  <c r="K1542" i="8" s="1"/>
  <c r="H1542" i="8" a="1"/>
  <c r="H1542" i="8" s="1"/>
  <c r="G1542" i="8"/>
  <c r="J1541" i="8"/>
  <c r="K1541" i="8" s="1" a="1"/>
  <c r="K1541" i="8" s="1"/>
  <c r="G1541" i="8"/>
  <c r="H1541" i="8" s="1" a="1"/>
  <c r="H1541" i="8" s="1"/>
  <c r="J1540" i="8"/>
  <c r="K1540" i="8" s="1" a="1"/>
  <c r="K1540" i="8" s="1"/>
  <c r="H1540" i="8" a="1"/>
  <c r="H1540" i="8" s="1"/>
  <c r="G1540" i="8"/>
  <c r="K1539" i="8" a="1"/>
  <c r="K1539" i="8" s="1"/>
  <c r="J1539" i="8"/>
  <c r="H1539" i="8" a="1"/>
  <c r="H1539" i="8"/>
  <c r="G1539" i="8"/>
  <c r="K1538" i="8" a="1"/>
  <c r="K1538" i="8" s="1"/>
  <c r="J1538" i="8"/>
  <c r="G1538" i="8"/>
  <c r="H1538" i="8" s="1" a="1"/>
  <c r="H1538" i="8" s="1"/>
  <c r="J1537" i="8"/>
  <c r="K1537" i="8" s="1" a="1"/>
  <c r="K1537" i="8" s="1"/>
  <c r="G1537" i="8"/>
  <c r="H1537" i="8" s="1" a="1"/>
  <c r="H1537" i="8" s="1"/>
  <c r="J1536" i="8"/>
  <c r="K1536" i="8" s="1" a="1"/>
  <c r="K1536" i="8" s="1"/>
  <c r="G1536" i="8"/>
  <c r="H1536" i="8" s="1" a="1"/>
  <c r="H1536" i="8" s="1"/>
  <c r="K1535" i="8" a="1"/>
  <c r="K1535" i="8" s="1"/>
  <c r="J1535" i="8"/>
  <c r="H1535" i="8" a="1"/>
  <c r="H1535" i="8" s="1"/>
  <c r="G1535" i="8"/>
  <c r="J1534" i="8"/>
  <c r="K1534" i="8" s="1" a="1"/>
  <c r="K1534" i="8" s="1"/>
  <c r="G1534" i="8"/>
  <c r="H1534" i="8" s="1" a="1"/>
  <c r="H1534" i="8" s="1"/>
  <c r="J1533" i="8"/>
  <c r="K1533" i="8" s="1" a="1"/>
  <c r="K1533" i="8" s="1"/>
  <c r="H1533" i="8" a="1"/>
  <c r="H1533" i="8"/>
  <c r="G1533" i="8"/>
  <c r="K1532" i="8" a="1"/>
  <c r="K1532" i="8"/>
  <c r="J1532" i="8"/>
  <c r="H1532" i="8" a="1"/>
  <c r="H1532" i="8" s="1"/>
  <c r="G1532" i="8"/>
  <c r="J1531" i="8"/>
  <c r="K1531" i="8" s="1" a="1"/>
  <c r="K1531" i="8" s="1"/>
  <c r="H1531" i="8" a="1"/>
  <c r="H1531" i="8" s="1"/>
  <c r="G1531" i="8"/>
  <c r="J1530" i="8"/>
  <c r="K1530" i="8" s="1" a="1"/>
  <c r="K1530" i="8" s="1"/>
  <c r="G1530" i="8"/>
  <c r="H1530" i="8" s="1" a="1"/>
  <c r="H1530" i="8" s="1"/>
  <c r="J1529" i="8"/>
  <c r="K1529" i="8" s="1" a="1"/>
  <c r="K1529" i="8" s="1"/>
  <c r="H1529" i="8" a="1"/>
  <c r="H1529" i="8" s="1"/>
  <c r="G1529" i="8"/>
  <c r="K1528" i="8" a="1"/>
  <c r="K1528" i="8" s="1"/>
  <c r="J1528" i="8"/>
  <c r="G1528" i="8"/>
  <c r="H1528" i="8" s="1" a="1"/>
  <c r="H1528" i="8" s="1"/>
  <c r="K1527" i="8" a="1"/>
  <c r="K1527" i="8" s="1"/>
  <c r="J1527" i="8"/>
  <c r="G1527" i="8"/>
  <c r="H1527" i="8" s="1" a="1"/>
  <c r="H1527" i="8" s="1"/>
  <c r="K1526" i="8" a="1"/>
  <c r="K1526" i="8"/>
  <c r="J1526" i="8"/>
  <c r="H1526" i="8" a="1"/>
  <c r="H1526" i="8"/>
  <c r="G1526" i="8"/>
  <c r="K1525" i="8" a="1"/>
  <c r="K1525" i="8" s="1"/>
  <c r="J1525" i="8"/>
  <c r="G1525" i="8"/>
  <c r="H1525" i="8" s="1" a="1"/>
  <c r="H1525" i="8" s="1"/>
  <c r="K1524" i="8" a="1"/>
  <c r="K1524" i="8" s="1"/>
  <c r="J1524" i="8"/>
  <c r="G1524" i="8"/>
  <c r="H1524" i="8" s="1" a="1"/>
  <c r="H1524" i="8" s="1"/>
  <c r="J1523" i="8"/>
  <c r="K1523" i="8" s="1" a="1"/>
  <c r="K1523" i="8" s="1"/>
  <c r="G1523" i="8"/>
  <c r="H1523" i="8" s="1" a="1"/>
  <c r="H1523" i="8" s="1"/>
  <c r="K1522" i="8" a="1"/>
  <c r="K1522" i="8" s="1"/>
  <c r="J1522" i="8"/>
  <c r="H1522" i="8" a="1"/>
  <c r="H1522" i="8" s="1"/>
  <c r="G1522" i="8"/>
  <c r="K1521" i="8" a="1"/>
  <c r="K1521" i="8" s="1"/>
  <c r="J1521" i="8"/>
  <c r="H1521" i="8" a="1"/>
  <c r="H1521" i="8" s="1"/>
  <c r="G1521" i="8"/>
  <c r="K1520" i="8"/>
  <c r="J1520" i="8"/>
  <c r="K1520" i="8" s="1" a="1"/>
  <c r="H1520" i="8" a="1"/>
  <c r="H1520" i="8"/>
  <c r="G1520" i="8"/>
  <c r="J1519" i="8"/>
  <c r="K1519" i="8" s="1" a="1"/>
  <c r="K1519" i="8" s="1"/>
  <c r="G1519" i="8"/>
  <c r="H1519" i="8" s="1" a="1"/>
  <c r="H1519" i="8" s="1"/>
  <c r="J1518" i="8"/>
  <c r="K1518" i="8" s="1" a="1"/>
  <c r="K1518" i="8" s="1"/>
  <c r="H1518" i="8" a="1"/>
  <c r="H1518" i="8" s="1"/>
  <c r="G1518" i="8"/>
  <c r="J1517" i="8"/>
  <c r="K1517" i="8" s="1" a="1"/>
  <c r="K1517" i="8" s="1"/>
  <c r="G1517" i="8"/>
  <c r="H1517" i="8" s="1" a="1"/>
  <c r="H1517" i="8" s="1"/>
  <c r="J1516" i="8"/>
  <c r="K1516" i="8" s="1" a="1"/>
  <c r="K1516" i="8" s="1"/>
  <c r="H1516" i="8" a="1"/>
  <c r="H1516" i="8" s="1"/>
  <c r="G1516" i="8"/>
  <c r="K1515" i="8" a="1"/>
  <c r="K1515" i="8" s="1"/>
  <c r="J1515" i="8"/>
  <c r="H1515" i="8" a="1"/>
  <c r="H1515" i="8"/>
  <c r="G1515" i="8"/>
  <c r="K1514" i="8" a="1"/>
  <c r="K1514" i="8" s="1"/>
  <c r="J1514" i="8"/>
  <c r="G1514" i="8"/>
  <c r="H1514" i="8" s="1" a="1"/>
  <c r="H1514" i="8" s="1"/>
  <c r="J1513" i="8"/>
  <c r="K1513" i="8" s="1" a="1"/>
  <c r="K1513" i="8" s="1"/>
  <c r="G1513" i="8"/>
  <c r="H1513" i="8" s="1" a="1"/>
  <c r="H1513" i="8" s="1"/>
  <c r="J1512" i="8"/>
  <c r="K1512" i="8" s="1" a="1"/>
  <c r="K1512" i="8" s="1"/>
  <c r="G1512" i="8"/>
  <c r="H1512" i="8" s="1" a="1"/>
  <c r="H1512" i="8" s="1"/>
  <c r="K1511" i="8" a="1"/>
  <c r="K1511" i="8" s="1"/>
  <c r="J1511" i="8"/>
  <c r="H1511" i="8" a="1"/>
  <c r="H1511" i="8" s="1"/>
  <c r="G1511" i="8"/>
  <c r="J1510" i="8"/>
  <c r="K1510" i="8" s="1" a="1"/>
  <c r="K1510" i="8" s="1"/>
  <c r="G1510" i="8"/>
  <c r="H1510" i="8" s="1" a="1"/>
  <c r="H1510" i="8" s="1"/>
  <c r="J1509" i="8"/>
  <c r="K1509" i="8" s="1" a="1"/>
  <c r="K1509" i="8" s="1"/>
  <c r="H1509" i="8" a="1"/>
  <c r="H1509" i="8"/>
  <c r="G1509" i="8"/>
  <c r="K1508" i="8" a="1"/>
  <c r="K1508" i="8"/>
  <c r="J1508" i="8"/>
  <c r="H1508" i="8" a="1"/>
  <c r="H1508" i="8" s="1"/>
  <c r="G1508" i="8"/>
  <c r="J1507" i="8"/>
  <c r="K1507" i="8" s="1" a="1"/>
  <c r="K1507" i="8" s="1"/>
  <c r="H1507" i="8" a="1"/>
  <c r="H1507" i="8" s="1"/>
  <c r="G1507" i="8"/>
  <c r="J1506" i="8"/>
  <c r="K1506" i="8" s="1" a="1"/>
  <c r="K1506" i="8" s="1"/>
  <c r="G1506" i="8"/>
  <c r="H1506" i="8" s="1" a="1"/>
  <c r="H1506" i="8" s="1"/>
  <c r="J1505" i="8"/>
  <c r="K1505" i="8" s="1" a="1"/>
  <c r="K1505" i="8" s="1"/>
  <c r="H1505" i="8" a="1"/>
  <c r="H1505" i="8" s="1"/>
  <c r="G1505" i="8"/>
  <c r="K1504" i="8" a="1"/>
  <c r="K1504" i="8" s="1"/>
  <c r="J1504" i="8"/>
  <c r="G1504" i="8"/>
  <c r="H1504" i="8" s="1" a="1"/>
  <c r="H1504" i="8" s="1"/>
  <c r="K1503" i="8" a="1"/>
  <c r="K1503" i="8" s="1"/>
  <c r="J1503" i="8"/>
  <c r="G1503" i="8"/>
  <c r="H1503" i="8" s="1" a="1"/>
  <c r="H1503" i="8" s="1"/>
  <c r="K1502" i="8" a="1"/>
  <c r="K1502" i="8"/>
  <c r="J1502" i="8"/>
  <c r="H1502" i="8" a="1"/>
  <c r="H1502" i="8"/>
  <c r="G1502" i="8"/>
  <c r="K1501" i="8" a="1"/>
  <c r="K1501" i="8" s="1"/>
  <c r="J1501" i="8"/>
  <c r="G1501" i="8"/>
  <c r="H1501" i="8" s="1" a="1"/>
  <c r="H1501" i="8" s="1"/>
  <c r="K1500" i="8" a="1"/>
  <c r="K1500" i="8" s="1"/>
  <c r="J1500" i="8"/>
  <c r="G1500" i="8"/>
  <c r="H1500" i="8" s="1" a="1"/>
  <c r="H1500" i="8" s="1"/>
  <c r="J1499" i="8"/>
  <c r="K1499" i="8" s="1" a="1"/>
  <c r="K1499" i="8" s="1"/>
  <c r="G1499" i="8"/>
  <c r="H1499" i="8" s="1" a="1"/>
  <c r="H1499" i="8" s="1"/>
  <c r="K1498" i="8" a="1"/>
  <c r="K1498" i="8" s="1"/>
  <c r="J1498" i="8"/>
  <c r="H1498" i="8" a="1"/>
  <c r="H1498" i="8" s="1"/>
  <c r="G1498" i="8"/>
  <c r="K1497" i="8" a="1"/>
  <c r="K1497" i="8" s="1"/>
  <c r="J1497" i="8"/>
  <c r="H1497" i="8" a="1"/>
  <c r="H1497" i="8" s="1"/>
  <c r="G1497" i="8"/>
  <c r="K1496" i="8"/>
  <c r="J1496" i="8"/>
  <c r="K1496" i="8" s="1" a="1"/>
  <c r="H1496" i="8" a="1"/>
  <c r="H1496" i="8"/>
  <c r="G1496" i="8"/>
  <c r="J1495" i="8"/>
  <c r="K1495" i="8" s="1" a="1"/>
  <c r="K1495" i="8" s="1"/>
  <c r="G1495" i="8"/>
  <c r="H1495" i="8" s="1" a="1"/>
  <c r="H1495" i="8" s="1"/>
  <c r="J1494" i="8"/>
  <c r="K1494" i="8" s="1" a="1"/>
  <c r="K1494" i="8" s="1"/>
  <c r="H1494" i="8" a="1"/>
  <c r="H1494" i="8" s="1"/>
  <c r="G1494" i="8"/>
  <c r="J1493" i="8"/>
  <c r="K1493" i="8" s="1" a="1"/>
  <c r="K1493" i="8" s="1"/>
  <c r="G1493" i="8"/>
  <c r="H1493" i="8" s="1" a="1"/>
  <c r="H1493" i="8" s="1"/>
  <c r="J1492" i="8"/>
  <c r="K1492" i="8" s="1" a="1"/>
  <c r="K1492" i="8" s="1"/>
  <c r="H1492" i="8" a="1"/>
  <c r="H1492" i="8" s="1"/>
  <c r="G1492" i="8"/>
  <c r="K1491" i="8" a="1"/>
  <c r="K1491" i="8" s="1"/>
  <c r="J1491" i="8"/>
  <c r="H1491" i="8" a="1"/>
  <c r="H1491" i="8"/>
  <c r="G1491" i="8"/>
  <c r="K1490" i="8" a="1"/>
  <c r="K1490" i="8" s="1"/>
  <c r="J1490" i="8"/>
  <c r="G1490" i="8"/>
  <c r="H1490" i="8" s="1" a="1"/>
  <c r="H1490" i="8" s="1"/>
  <c r="J1489" i="8"/>
  <c r="K1489" i="8" s="1" a="1"/>
  <c r="K1489" i="8" s="1"/>
  <c r="G1489" i="8"/>
  <c r="H1489" i="8" s="1" a="1"/>
  <c r="H1489" i="8" s="1"/>
  <c r="J1488" i="8"/>
  <c r="K1488" i="8" s="1" a="1"/>
  <c r="K1488" i="8" s="1"/>
  <c r="G1488" i="8"/>
  <c r="H1488" i="8" s="1" a="1"/>
  <c r="H1488" i="8" s="1"/>
  <c r="K1487" i="8" a="1"/>
  <c r="K1487" i="8" s="1"/>
  <c r="J1487" i="8"/>
  <c r="H1487" i="8" a="1"/>
  <c r="H1487" i="8" s="1"/>
  <c r="G1487" i="8"/>
  <c r="J1486" i="8"/>
  <c r="K1486" i="8" s="1" a="1"/>
  <c r="K1486" i="8" s="1"/>
  <c r="G1486" i="8"/>
  <c r="H1486" i="8" s="1" a="1"/>
  <c r="H1486" i="8" s="1"/>
  <c r="J1485" i="8"/>
  <c r="K1485" i="8" s="1" a="1"/>
  <c r="K1485" i="8" s="1"/>
  <c r="H1485" i="8" a="1"/>
  <c r="H1485" i="8"/>
  <c r="G1485" i="8"/>
  <c r="K1484" i="8" a="1"/>
  <c r="K1484" i="8"/>
  <c r="J1484" i="8"/>
  <c r="H1484" i="8" a="1"/>
  <c r="H1484" i="8" s="1"/>
  <c r="G1484" i="8"/>
  <c r="J1483" i="8"/>
  <c r="K1483" i="8" s="1" a="1"/>
  <c r="K1483" i="8" s="1"/>
  <c r="H1483" i="8" a="1"/>
  <c r="H1483" i="8" s="1"/>
  <c r="G1483" i="8"/>
  <c r="J1482" i="8"/>
  <c r="K1482" i="8" s="1" a="1"/>
  <c r="K1482" i="8" s="1"/>
  <c r="G1482" i="8"/>
  <c r="H1482" i="8" s="1" a="1"/>
  <c r="H1482" i="8" s="1"/>
  <c r="J1481" i="8"/>
  <c r="K1481" i="8" s="1" a="1"/>
  <c r="K1481" i="8" s="1"/>
  <c r="H1481" i="8" a="1"/>
  <c r="H1481" i="8" s="1"/>
  <c r="G1481" i="8"/>
  <c r="K1480" i="8" a="1"/>
  <c r="K1480" i="8" s="1"/>
  <c r="J1480" i="8"/>
  <c r="G1480" i="8"/>
  <c r="H1480" i="8" s="1" a="1"/>
  <c r="H1480" i="8" s="1"/>
  <c r="K1479" i="8" a="1"/>
  <c r="K1479" i="8" s="1"/>
  <c r="J1479" i="8"/>
  <c r="G1479" i="8"/>
  <c r="H1479" i="8" s="1" a="1"/>
  <c r="H1479" i="8" s="1"/>
  <c r="K1478" i="8" a="1"/>
  <c r="K1478" i="8"/>
  <c r="J1478" i="8"/>
  <c r="H1478" i="8" a="1"/>
  <c r="H1478" i="8"/>
  <c r="G1478" i="8"/>
  <c r="K1477" i="8" a="1"/>
  <c r="K1477" i="8" s="1"/>
  <c r="J1477" i="8"/>
  <c r="G1477" i="8"/>
  <c r="H1477" i="8" s="1" a="1"/>
  <c r="H1477" i="8" s="1"/>
  <c r="K1476" i="8" a="1"/>
  <c r="K1476" i="8" s="1"/>
  <c r="J1476" i="8"/>
  <c r="G1476" i="8"/>
  <c r="H1476" i="8" s="1" a="1"/>
  <c r="H1476" i="8" s="1"/>
  <c r="J1475" i="8"/>
  <c r="K1475" i="8" s="1" a="1"/>
  <c r="K1475" i="8" s="1"/>
  <c r="G1475" i="8"/>
  <c r="H1475" i="8" s="1" a="1"/>
  <c r="H1475" i="8" s="1"/>
  <c r="K1474" i="8" a="1"/>
  <c r="K1474" i="8" s="1"/>
  <c r="J1474" i="8"/>
  <c r="H1474" i="8" a="1"/>
  <c r="H1474" i="8" s="1"/>
  <c r="G1474" i="8"/>
  <c r="K1473" i="8" a="1"/>
  <c r="K1473" i="8" s="1"/>
  <c r="J1473" i="8"/>
  <c r="H1473" i="8" a="1"/>
  <c r="H1473" i="8" s="1"/>
  <c r="G1473" i="8"/>
  <c r="K1472" i="8"/>
  <c r="J1472" i="8"/>
  <c r="K1472" i="8" s="1" a="1"/>
  <c r="H1472" i="8" a="1"/>
  <c r="H1472" i="8"/>
  <c r="G1472" i="8"/>
  <c r="J1471" i="8"/>
  <c r="K1471" i="8" s="1" a="1"/>
  <c r="K1471" i="8" s="1"/>
  <c r="G1471" i="8"/>
  <c r="H1471" i="8" s="1" a="1"/>
  <c r="H1471" i="8" s="1"/>
  <c r="J1470" i="8"/>
  <c r="K1470" i="8" s="1" a="1"/>
  <c r="K1470" i="8" s="1"/>
  <c r="H1470" i="8" a="1"/>
  <c r="H1470" i="8" s="1"/>
  <c r="G1470" i="8"/>
  <c r="J1469" i="8"/>
  <c r="K1469" i="8" s="1" a="1"/>
  <c r="K1469" i="8" s="1"/>
  <c r="G1469" i="8"/>
  <c r="H1469" i="8" s="1" a="1"/>
  <c r="H1469" i="8" s="1"/>
  <c r="J1468" i="8"/>
  <c r="K1468" i="8" s="1" a="1"/>
  <c r="K1468" i="8" s="1"/>
  <c r="H1468" i="8" a="1"/>
  <c r="H1468" i="8" s="1"/>
  <c r="G1468" i="8"/>
  <c r="K1467" i="8" a="1"/>
  <c r="K1467" i="8" s="1"/>
  <c r="J1467" i="8"/>
  <c r="H1467" i="8" a="1"/>
  <c r="H1467" i="8"/>
  <c r="G1467" i="8"/>
  <c r="K1466" i="8" a="1"/>
  <c r="K1466" i="8" s="1"/>
  <c r="J1466" i="8"/>
  <c r="G1466" i="8"/>
  <c r="H1466" i="8" s="1" a="1"/>
  <c r="H1466" i="8" s="1"/>
  <c r="J1465" i="8"/>
  <c r="K1465" i="8" s="1" a="1"/>
  <c r="K1465" i="8" s="1"/>
  <c r="G1465" i="8"/>
  <c r="H1465" i="8" s="1" a="1"/>
  <c r="H1465" i="8" s="1"/>
  <c r="J1464" i="8"/>
  <c r="K1464" i="8" s="1" a="1"/>
  <c r="K1464" i="8" s="1"/>
  <c r="G1464" i="8"/>
  <c r="H1464" i="8" s="1" a="1"/>
  <c r="H1464" i="8" s="1"/>
  <c r="K1463" i="8" a="1"/>
  <c r="K1463" i="8" s="1"/>
  <c r="J1463" i="8"/>
  <c r="H1463" i="8" a="1"/>
  <c r="H1463" i="8" s="1"/>
  <c r="G1463" i="8"/>
  <c r="J1462" i="8"/>
  <c r="K1462" i="8" s="1" a="1"/>
  <c r="K1462" i="8" s="1"/>
  <c r="G1462" i="8"/>
  <c r="H1462" i="8" s="1" a="1"/>
  <c r="H1462" i="8" s="1"/>
  <c r="J1461" i="8"/>
  <c r="K1461" i="8" s="1" a="1"/>
  <c r="K1461" i="8" s="1"/>
  <c r="H1461" i="8" a="1"/>
  <c r="H1461" i="8"/>
  <c r="G1461" i="8"/>
  <c r="K1460" i="8" a="1"/>
  <c r="K1460" i="8"/>
  <c r="J1460" i="8"/>
  <c r="H1460" i="8" a="1"/>
  <c r="H1460" i="8" s="1"/>
  <c r="G1460" i="8"/>
  <c r="J1459" i="8"/>
  <c r="K1459" i="8" s="1" a="1"/>
  <c r="K1459" i="8" s="1"/>
  <c r="H1459" i="8" a="1"/>
  <c r="H1459" i="8" s="1"/>
  <c r="G1459" i="8"/>
  <c r="J1458" i="8"/>
  <c r="K1458" i="8" s="1" a="1"/>
  <c r="K1458" i="8" s="1"/>
  <c r="G1458" i="8"/>
  <c r="H1458" i="8" s="1" a="1"/>
  <c r="H1458" i="8" s="1"/>
  <c r="J1457" i="8"/>
  <c r="K1457" i="8" s="1" a="1"/>
  <c r="K1457" i="8" s="1"/>
  <c r="H1457" i="8" a="1"/>
  <c r="H1457" i="8" s="1"/>
  <c r="G1457" i="8"/>
  <c r="K1456" i="8" a="1"/>
  <c r="K1456" i="8" s="1"/>
  <c r="J1456" i="8"/>
  <c r="G1456" i="8"/>
  <c r="H1456" i="8" s="1" a="1"/>
  <c r="H1456" i="8" s="1"/>
  <c r="K1455" i="8" a="1"/>
  <c r="K1455" i="8" s="1"/>
  <c r="J1455" i="8"/>
  <c r="G1455" i="8"/>
  <c r="H1455" i="8" s="1" a="1"/>
  <c r="H1455" i="8" s="1"/>
  <c r="K1454" i="8" a="1"/>
  <c r="K1454" i="8"/>
  <c r="J1454" i="8"/>
  <c r="H1454" i="8" a="1"/>
  <c r="H1454" i="8"/>
  <c r="G1454" i="8"/>
  <c r="K1453" i="8" a="1"/>
  <c r="K1453" i="8" s="1"/>
  <c r="J1453" i="8"/>
  <c r="G1453" i="8"/>
  <c r="H1453" i="8" s="1" a="1"/>
  <c r="H1453" i="8" s="1"/>
  <c r="K1452" i="8" a="1"/>
  <c r="K1452" i="8" s="1"/>
  <c r="J1452" i="8"/>
  <c r="G1452" i="8"/>
  <c r="H1452" i="8" s="1" a="1"/>
  <c r="H1452" i="8" s="1"/>
  <c r="J1451" i="8"/>
  <c r="K1451" i="8" s="1" a="1"/>
  <c r="K1451" i="8" s="1"/>
  <c r="G1451" i="8"/>
  <c r="H1451" i="8" s="1" a="1"/>
  <c r="H1451" i="8" s="1"/>
  <c r="K1450" i="8" a="1"/>
  <c r="K1450" i="8" s="1"/>
  <c r="J1450" i="8"/>
  <c r="H1450" i="8" a="1"/>
  <c r="H1450" i="8" s="1"/>
  <c r="G1450" i="8"/>
  <c r="K1449" i="8" a="1"/>
  <c r="K1449" i="8" s="1"/>
  <c r="J1449" i="8"/>
  <c r="H1449" i="8" a="1"/>
  <c r="H1449" i="8" s="1"/>
  <c r="G1449" i="8"/>
  <c r="K1448" i="8"/>
  <c r="J1448" i="8"/>
  <c r="K1448" i="8" s="1" a="1"/>
  <c r="H1448" i="8" a="1"/>
  <c r="H1448" i="8"/>
  <c r="G1448" i="8"/>
  <c r="J1447" i="8"/>
  <c r="K1447" i="8" s="1" a="1"/>
  <c r="K1447" i="8" s="1"/>
  <c r="G1447" i="8"/>
  <c r="H1447" i="8" s="1" a="1"/>
  <c r="H1447" i="8" s="1"/>
  <c r="J1446" i="8"/>
  <c r="K1446" i="8" s="1" a="1"/>
  <c r="K1446" i="8" s="1"/>
  <c r="H1446" i="8" a="1"/>
  <c r="H1446" i="8" s="1"/>
  <c r="G1446" i="8"/>
  <c r="J1445" i="8"/>
  <c r="K1445" i="8" s="1" a="1"/>
  <c r="K1445" i="8" s="1"/>
  <c r="G1445" i="8"/>
  <c r="H1445" i="8" s="1" a="1"/>
  <c r="H1445" i="8" s="1"/>
  <c r="J1444" i="8"/>
  <c r="K1444" i="8" s="1" a="1"/>
  <c r="K1444" i="8" s="1"/>
  <c r="H1444" i="8" a="1"/>
  <c r="H1444" i="8" s="1"/>
  <c r="G1444" i="8"/>
  <c r="K1443" i="8" a="1"/>
  <c r="K1443" i="8" s="1"/>
  <c r="J1443" i="8"/>
  <c r="H1443" i="8" a="1"/>
  <c r="H1443" i="8"/>
  <c r="G1443" i="8"/>
  <c r="K1442" i="8" a="1"/>
  <c r="K1442" i="8" s="1"/>
  <c r="J1442" i="8"/>
  <c r="G1442" i="8"/>
  <c r="H1442" i="8" s="1" a="1"/>
  <c r="H1442" i="8" s="1"/>
  <c r="J1441" i="8"/>
  <c r="K1441" i="8" s="1" a="1"/>
  <c r="K1441" i="8" s="1"/>
  <c r="G1441" i="8"/>
  <c r="H1441" i="8" s="1" a="1"/>
  <c r="H1441" i="8" s="1"/>
  <c r="J1440" i="8"/>
  <c r="K1440" i="8" s="1" a="1"/>
  <c r="K1440" i="8" s="1"/>
  <c r="G1440" i="8"/>
  <c r="H1440" i="8" s="1" a="1"/>
  <c r="H1440" i="8" s="1"/>
  <c r="K1439" i="8" a="1"/>
  <c r="K1439" i="8" s="1"/>
  <c r="J1439" i="8"/>
  <c r="H1439" i="8" a="1"/>
  <c r="H1439" i="8" s="1"/>
  <c r="G1439" i="8"/>
  <c r="J1438" i="8"/>
  <c r="K1438" i="8" s="1" a="1"/>
  <c r="K1438" i="8" s="1"/>
  <c r="G1438" i="8"/>
  <c r="H1438" i="8" s="1" a="1"/>
  <c r="H1438" i="8" s="1"/>
  <c r="J1437" i="8"/>
  <c r="K1437" i="8" s="1" a="1"/>
  <c r="K1437" i="8" s="1"/>
  <c r="H1437" i="8" a="1"/>
  <c r="H1437" i="8"/>
  <c r="G1437" i="8"/>
  <c r="K1436" i="8" a="1"/>
  <c r="K1436" i="8"/>
  <c r="J1436" i="8"/>
  <c r="H1436" i="8" a="1"/>
  <c r="H1436" i="8" s="1"/>
  <c r="G1436" i="8"/>
  <c r="J1435" i="8"/>
  <c r="K1435" i="8" s="1" a="1"/>
  <c r="K1435" i="8" s="1"/>
  <c r="H1435" i="8" a="1"/>
  <c r="H1435" i="8" s="1"/>
  <c r="G1435" i="8"/>
  <c r="J1434" i="8"/>
  <c r="K1434" i="8" s="1" a="1"/>
  <c r="K1434" i="8" s="1"/>
  <c r="G1434" i="8"/>
  <c r="H1434" i="8" s="1" a="1"/>
  <c r="H1434" i="8" s="1"/>
  <c r="J1433" i="8"/>
  <c r="K1433" i="8" s="1" a="1"/>
  <c r="K1433" i="8" s="1"/>
  <c r="H1433" i="8" a="1"/>
  <c r="H1433" i="8" s="1"/>
  <c r="G1433" i="8"/>
  <c r="K1432" i="8" a="1"/>
  <c r="K1432" i="8" s="1"/>
  <c r="J1432" i="8"/>
  <c r="G1432" i="8"/>
  <c r="H1432" i="8" s="1" a="1"/>
  <c r="H1432" i="8" s="1"/>
  <c r="K1431" i="8" a="1"/>
  <c r="K1431" i="8" s="1"/>
  <c r="J1431" i="8"/>
  <c r="G1431" i="8"/>
  <c r="H1431" i="8" s="1" a="1"/>
  <c r="H1431" i="8" s="1"/>
  <c r="K1430" i="8" a="1"/>
  <c r="K1430" i="8"/>
  <c r="J1430" i="8"/>
  <c r="H1430" i="8" a="1"/>
  <c r="H1430" i="8"/>
  <c r="G1430" i="8"/>
  <c r="K1429" i="8" a="1"/>
  <c r="K1429" i="8" s="1"/>
  <c r="J1429" i="8"/>
  <c r="G1429" i="8"/>
  <c r="H1429" i="8" s="1" a="1"/>
  <c r="H1429" i="8" s="1"/>
  <c r="K1428" i="8" a="1"/>
  <c r="K1428" i="8" s="1"/>
  <c r="J1428" i="8"/>
  <c r="G1428" i="8"/>
  <c r="H1428" i="8" s="1" a="1"/>
  <c r="H1428" i="8" s="1"/>
  <c r="J1427" i="8"/>
  <c r="K1427" i="8" s="1" a="1"/>
  <c r="K1427" i="8" s="1"/>
  <c r="G1427" i="8"/>
  <c r="H1427" i="8" s="1" a="1"/>
  <c r="H1427" i="8" s="1"/>
  <c r="K1426" i="8" a="1"/>
  <c r="K1426" i="8" s="1"/>
  <c r="J1426" i="8"/>
  <c r="H1426" i="8" a="1"/>
  <c r="H1426" i="8" s="1"/>
  <c r="G1426" i="8"/>
  <c r="K1425" i="8" a="1"/>
  <c r="K1425" i="8" s="1"/>
  <c r="J1425" i="8"/>
  <c r="H1425" i="8" a="1"/>
  <c r="H1425" i="8" s="1"/>
  <c r="G1425" i="8"/>
  <c r="K1424" i="8"/>
  <c r="J1424" i="8"/>
  <c r="K1424" i="8" s="1" a="1"/>
  <c r="H1424" i="8" a="1"/>
  <c r="H1424" i="8"/>
  <c r="G1424" i="8"/>
  <c r="J1423" i="8"/>
  <c r="K1423" i="8" s="1" a="1"/>
  <c r="K1423" i="8" s="1"/>
  <c r="G1423" i="8"/>
  <c r="H1423" i="8" s="1" a="1"/>
  <c r="H1423" i="8" s="1"/>
  <c r="J1422" i="8"/>
  <c r="K1422" i="8" s="1" a="1"/>
  <c r="K1422" i="8" s="1"/>
  <c r="H1422" i="8" a="1"/>
  <c r="H1422" i="8" s="1"/>
  <c r="G1422" i="8"/>
  <c r="J1421" i="8"/>
  <c r="K1421" i="8" s="1" a="1"/>
  <c r="K1421" i="8" s="1"/>
  <c r="G1421" i="8"/>
  <c r="H1421" i="8" s="1" a="1"/>
  <c r="H1421" i="8" s="1"/>
  <c r="J1420" i="8"/>
  <c r="K1420" i="8" s="1" a="1"/>
  <c r="K1420" i="8" s="1"/>
  <c r="H1420" i="8" a="1"/>
  <c r="H1420" i="8" s="1"/>
  <c r="G1420" i="8"/>
  <c r="K1419" i="8" a="1"/>
  <c r="K1419" i="8" s="1"/>
  <c r="J1419" i="8"/>
  <c r="H1419" i="8" a="1"/>
  <c r="H1419" i="8"/>
  <c r="G1419" i="8"/>
  <c r="K1418" i="8" a="1"/>
  <c r="K1418" i="8" s="1"/>
  <c r="J1418" i="8"/>
  <c r="G1418" i="8"/>
  <c r="H1418" i="8" s="1" a="1"/>
  <c r="H1418" i="8" s="1"/>
  <c r="J1417" i="8"/>
  <c r="K1417" i="8" s="1" a="1"/>
  <c r="K1417" i="8" s="1"/>
  <c r="G1417" i="8"/>
  <c r="H1417" i="8" s="1" a="1"/>
  <c r="H1417" i="8" s="1"/>
  <c r="J1416" i="8"/>
  <c r="K1416" i="8" s="1" a="1"/>
  <c r="K1416" i="8" s="1"/>
  <c r="G1416" i="8"/>
  <c r="H1416" i="8" s="1" a="1"/>
  <c r="H1416" i="8" s="1"/>
  <c r="K1415" i="8" a="1"/>
  <c r="K1415" i="8" s="1"/>
  <c r="J1415" i="8"/>
  <c r="H1415" i="8" a="1"/>
  <c r="H1415" i="8" s="1"/>
  <c r="G1415" i="8"/>
  <c r="J1414" i="8"/>
  <c r="K1414" i="8" s="1" a="1"/>
  <c r="K1414" i="8" s="1"/>
  <c r="G1414" i="8"/>
  <c r="H1414" i="8" s="1" a="1"/>
  <c r="H1414" i="8" s="1"/>
  <c r="J1413" i="8"/>
  <c r="K1413" i="8" s="1" a="1"/>
  <c r="K1413" i="8" s="1"/>
  <c r="H1413" i="8" a="1"/>
  <c r="H1413" i="8"/>
  <c r="G1413" i="8"/>
  <c r="K1412" i="8" a="1"/>
  <c r="K1412" i="8"/>
  <c r="J1412" i="8"/>
  <c r="H1412" i="8" a="1"/>
  <c r="H1412" i="8" s="1"/>
  <c r="G1412" i="8"/>
  <c r="J1411" i="8"/>
  <c r="K1411" i="8" s="1" a="1"/>
  <c r="K1411" i="8" s="1"/>
  <c r="H1411" i="8" a="1"/>
  <c r="H1411" i="8" s="1"/>
  <c r="G1411" i="8"/>
  <c r="J1410" i="8"/>
  <c r="K1410" i="8" s="1" a="1"/>
  <c r="K1410" i="8" s="1"/>
  <c r="G1410" i="8"/>
  <c r="H1410" i="8" s="1" a="1"/>
  <c r="H1410" i="8" s="1"/>
  <c r="J1409" i="8"/>
  <c r="K1409" i="8" s="1" a="1"/>
  <c r="K1409" i="8" s="1"/>
  <c r="H1409" i="8" a="1"/>
  <c r="H1409" i="8" s="1"/>
  <c r="G1409" i="8"/>
  <c r="K1408" i="8" a="1"/>
  <c r="K1408" i="8" s="1"/>
  <c r="J1408" i="8"/>
  <c r="G1408" i="8"/>
  <c r="H1408" i="8" s="1" a="1"/>
  <c r="H1408" i="8" s="1"/>
  <c r="K1407" i="8" a="1"/>
  <c r="K1407" i="8" s="1"/>
  <c r="J1407" i="8"/>
  <c r="G1407" i="8"/>
  <c r="H1407" i="8" s="1" a="1"/>
  <c r="H1407" i="8" s="1"/>
  <c r="K1406" i="8" a="1"/>
  <c r="K1406" i="8"/>
  <c r="J1406" i="8"/>
  <c r="H1406" i="8" a="1"/>
  <c r="H1406" i="8"/>
  <c r="G1406" i="8"/>
  <c r="K1405" i="8" a="1"/>
  <c r="K1405" i="8" s="1"/>
  <c r="J1405" i="8"/>
  <c r="G1405" i="8"/>
  <c r="H1405" i="8" s="1" a="1"/>
  <c r="H1405" i="8" s="1"/>
  <c r="K1404" i="8" a="1"/>
  <c r="K1404" i="8" s="1"/>
  <c r="J1404" i="8"/>
  <c r="G1404" i="8"/>
  <c r="H1404" i="8" s="1" a="1"/>
  <c r="H1404" i="8" s="1"/>
  <c r="J1403" i="8"/>
  <c r="K1403" i="8" s="1" a="1"/>
  <c r="K1403" i="8" s="1"/>
  <c r="G1403" i="8"/>
  <c r="H1403" i="8" s="1" a="1"/>
  <c r="H1403" i="8" s="1"/>
  <c r="K1402" i="8" a="1"/>
  <c r="K1402" i="8" s="1"/>
  <c r="J1402" i="8"/>
  <c r="H1402" i="8" a="1"/>
  <c r="H1402" i="8" s="1"/>
  <c r="G1402" i="8"/>
  <c r="K1401" i="8" a="1"/>
  <c r="K1401" i="8" s="1"/>
  <c r="J1401" i="8"/>
  <c r="H1401" i="8" a="1"/>
  <c r="H1401" i="8" s="1"/>
  <c r="G1401" i="8"/>
  <c r="K1400" i="8"/>
  <c r="J1400" i="8"/>
  <c r="K1400" i="8" s="1" a="1"/>
  <c r="H1400" i="8" a="1"/>
  <c r="H1400" i="8"/>
  <c r="G1400" i="8"/>
  <c r="J1399" i="8"/>
  <c r="K1399" i="8" s="1" a="1"/>
  <c r="K1399" i="8" s="1"/>
  <c r="G1399" i="8"/>
  <c r="H1399" i="8" s="1" a="1"/>
  <c r="H1399" i="8" s="1"/>
  <c r="J1398" i="8"/>
  <c r="K1398" i="8" s="1" a="1"/>
  <c r="K1398" i="8" s="1"/>
  <c r="H1398" i="8" a="1"/>
  <c r="H1398" i="8" s="1"/>
  <c r="G1398" i="8"/>
  <c r="J1397" i="8"/>
  <c r="K1397" i="8" s="1" a="1"/>
  <c r="K1397" i="8" s="1"/>
  <c r="G1397" i="8"/>
  <c r="H1397" i="8" s="1" a="1"/>
  <c r="H1397" i="8" s="1"/>
  <c r="J1396" i="8"/>
  <c r="K1396" i="8" s="1" a="1"/>
  <c r="K1396" i="8" s="1"/>
  <c r="H1396" i="8" a="1"/>
  <c r="H1396" i="8" s="1"/>
  <c r="G1396" i="8"/>
  <c r="K1395" i="8" a="1"/>
  <c r="K1395" i="8" s="1"/>
  <c r="J1395" i="8"/>
  <c r="H1395" i="8" a="1"/>
  <c r="H1395" i="8"/>
  <c r="G1395" i="8"/>
  <c r="K1394" i="8" a="1"/>
  <c r="K1394" i="8" s="1"/>
  <c r="J1394" i="8"/>
  <c r="G1394" i="8"/>
  <c r="H1394" i="8" s="1" a="1"/>
  <c r="H1394" i="8" s="1"/>
  <c r="J1393" i="8"/>
  <c r="K1393" i="8" s="1" a="1"/>
  <c r="K1393" i="8" s="1"/>
  <c r="G1393" i="8"/>
  <c r="H1393" i="8" s="1" a="1"/>
  <c r="H1393" i="8" s="1"/>
  <c r="J1392" i="8"/>
  <c r="K1392" i="8" s="1" a="1"/>
  <c r="K1392" i="8" s="1"/>
  <c r="G1392" i="8"/>
  <c r="H1392" i="8" s="1" a="1"/>
  <c r="H1392" i="8" s="1"/>
  <c r="K1391" i="8" a="1"/>
  <c r="K1391" i="8" s="1"/>
  <c r="J1391" i="8"/>
  <c r="H1391" i="8" a="1"/>
  <c r="H1391" i="8" s="1"/>
  <c r="G1391" i="8"/>
  <c r="J1390" i="8"/>
  <c r="K1390" i="8" s="1" a="1"/>
  <c r="K1390" i="8" s="1"/>
  <c r="G1390" i="8"/>
  <c r="H1390" i="8" s="1" a="1"/>
  <c r="H1390" i="8" s="1"/>
  <c r="J1389" i="8"/>
  <c r="K1389" i="8" s="1" a="1"/>
  <c r="K1389" i="8" s="1"/>
  <c r="H1389" i="8" a="1"/>
  <c r="H1389" i="8"/>
  <c r="G1389" i="8"/>
  <c r="K1388" i="8" a="1"/>
  <c r="K1388" i="8"/>
  <c r="J1388" i="8"/>
  <c r="H1388" i="8" a="1"/>
  <c r="H1388" i="8" s="1"/>
  <c r="G1388" i="8"/>
  <c r="J1387" i="8"/>
  <c r="K1387" i="8" s="1" a="1"/>
  <c r="K1387" i="8" s="1"/>
  <c r="H1387" i="8" a="1"/>
  <c r="H1387" i="8" s="1"/>
  <c r="G1387" i="8"/>
  <c r="J1386" i="8"/>
  <c r="K1386" i="8" s="1" a="1"/>
  <c r="K1386" i="8" s="1"/>
  <c r="G1386" i="8"/>
  <c r="H1386" i="8" s="1" a="1"/>
  <c r="H1386" i="8" s="1"/>
  <c r="J1385" i="8"/>
  <c r="K1385" i="8" s="1" a="1"/>
  <c r="K1385" i="8" s="1"/>
  <c r="H1385" i="8" a="1"/>
  <c r="H1385" i="8" s="1"/>
  <c r="G1385" i="8"/>
  <c r="K1384" i="8" a="1"/>
  <c r="K1384" i="8" s="1"/>
  <c r="J1384" i="8"/>
  <c r="G1384" i="8"/>
  <c r="H1384" i="8" s="1" a="1"/>
  <c r="H1384" i="8" s="1"/>
  <c r="K1383" i="8" a="1"/>
  <c r="K1383" i="8" s="1"/>
  <c r="J1383" i="8"/>
  <c r="G1383" i="8"/>
  <c r="H1383" i="8" s="1" a="1"/>
  <c r="H1383" i="8" s="1"/>
  <c r="K1382" i="8" a="1"/>
  <c r="K1382" i="8"/>
  <c r="J1382" i="8"/>
  <c r="H1382" i="8" a="1"/>
  <c r="H1382" i="8"/>
  <c r="G1382" i="8"/>
  <c r="K1381" i="8" a="1"/>
  <c r="K1381" i="8" s="1"/>
  <c r="J1381" i="8"/>
  <c r="G1381" i="8"/>
  <c r="H1381" i="8" s="1" a="1"/>
  <c r="H1381" i="8" s="1"/>
  <c r="K1380" i="8" a="1"/>
  <c r="K1380" i="8" s="1"/>
  <c r="J1380" i="8"/>
  <c r="G1380" i="8"/>
  <c r="H1380" i="8" s="1" a="1"/>
  <c r="H1380" i="8" s="1"/>
  <c r="J1379" i="8"/>
  <c r="K1379" i="8" s="1" a="1"/>
  <c r="K1379" i="8" s="1"/>
  <c r="G1379" i="8"/>
  <c r="H1379" i="8" s="1" a="1"/>
  <c r="H1379" i="8" s="1"/>
  <c r="K1378" i="8" a="1"/>
  <c r="K1378" i="8" s="1"/>
  <c r="J1378" i="8"/>
  <c r="H1378" i="8" a="1"/>
  <c r="H1378" i="8" s="1"/>
  <c r="G1378" i="8"/>
  <c r="K1377" i="8" a="1"/>
  <c r="K1377" i="8" s="1"/>
  <c r="J1377" i="8"/>
  <c r="H1377" i="8" a="1"/>
  <c r="H1377" i="8" s="1"/>
  <c r="G1377" i="8"/>
  <c r="K1376" i="8"/>
  <c r="J1376" i="8"/>
  <c r="K1376" i="8" s="1" a="1"/>
  <c r="H1376" i="8" a="1"/>
  <c r="H1376" i="8"/>
  <c r="G1376" i="8"/>
  <c r="J1375" i="8"/>
  <c r="K1375" i="8" s="1" a="1"/>
  <c r="K1375" i="8" s="1"/>
  <c r="G1375" i="8"/>
  <c r="H1375" i="8" s="1" a="1"/>
  <c r="H1375" i="8" s="1"/>
  <c r="J1374" i="8"/>
  <c r="K1374" i="8" s="1" a="1"/>
  <c r="K1374" i="8" s="1"/>
  <c r="H1374" i="8" a="1"/>
  <c r="H1374" i="8" s="1"/>
  <c r="G1374" i="8"/>
  <c r="J1373" i="8"/>
  <c r="K1373" i="8" s="1" a="1"/>
  <c r="K1373" i="8" s="1"/>
  <c r="G1373" i="8"/>
  <c r="H1373" i="8" s="1" a="1"/>
  <c r="H1373" i="8" s="1"/>
  <c r="J1372" i="8"/>
  <c r="K1372" i="8" s="1" a="1"/>
  <c r="K1372" i="8" s="1"/>
  <c r="H1372" i="8" a="1"/>
  <c r="H1372" i="8" s="1"/>
  <c r="G1372" i="8"/>
  <c r="K1371" i="8" a="1"/>
  <c r="K1371" i="8" s="1"/>
  <c r="J1371" i="8"/>
  <c r="H1371" i="8" a="1"/>
  <c r="H1371" i="8"/>
  <c r="G1371" i="8"/>
  <c r="K1370" i="8" a="1"/>
  <c r="K1370" i="8" s="1"/>
  <c r="J1370" i="8"/>
  <c r="G1370" i="8"/>
  <c r="H1370" i="8" s="1" a="1"/>
  <c r="H1370" i="8" s="1"/>
  <c r="J1369" i="8"/>
  <c r="K1369" i="8" s="1" a="1"/>
  <c r="K1369" i="8" s="1"/>
  <c r="G1369" i="8"/>
  <c r="H1369" i="8" s="1" a="1"/>
  <c r="H1369" i="8" s="1"/>
  <c r="J1368" i="8"/>
  <c r="K1368" i="8" s="1" a="1"/>
  <c r="K1368" i="8" s="1"/>
  <c r="G1368" i="8"/>
  <c r="H1368" i="8" s="1" a="1"/>
  <c r="H1368" i="8" s="1"/>
  <c r="K1367" i="8" a="1"/>
  <c r="K1367" i="8" s="1"/>
  <c r="J1367" i="8"/>
  <c r="H1367" i="8" a="1"/>
  <c r="H1367" i="8" s="1"/>
  <c r="G1367" i="8"/>
  <c r="J1366" i="8"/>
  <c r="K1366" i="8" s="1" a="1"/>
  <c r="K1366" i="8" s="1"/>
  <c r="G1366" i="8"/>
  <c r="H1366" i="8" s="1" a="1"/>
  <c r="H1366" i="8" s="1"/>
  <c r="J1365" i="8"/>
  <c r="K1365" i="8" s="1" a="1"/>
  <c r="K1365" i="8" s="1"/>
  <c r="H1365" i="8" a="1"/>
  <c r="H1365" i="8"/>
  <c r="G1365" i="8"/>
  <c r="K1364" i="8" a="1"/>
  <c r="K1364" i="8"/>
  <c r="J1364" i="8"/>
  <c r="H1364" i="8" a="1"/>
  <c r="H1364" i="8" s="1"/>
  <c r="G1364" i="8"/>
  <c r="J1363" i="8"/>
  <c r="K1363" i="8" s="1" a="1"/>
  <c r="K1363" i="8" s="1"/>
  <c r="H1363" i="8" a="1"/>
  <c r="H1363" i="8" s="1"/>
  <c r="G1363" i="8"/>
  <c r="J1362" i="8"/>
  <c r="K1362" i="8" s="1" a="1"/>
  <c r="K1362" i="8" s="1"/>
  <c r="H1362" i="8"/>
  <c r="G1362" i="8"/>
  <c r="H1362" i="8" s="1" a="1"/>
  <c r="J1361" i="8"/>
  <c r="K1361" i="8" s="1" a="1"/>
  <c r="K1361" i="8" s="1"/>
  <c r="H1361" i="8" a="1"/>
  <c r="H1361" i="8"/>
  <c r="G1361" i="8"/>
  <c r="K1360" i="8" a="1"/>
  <c r="K1360" i="8" s="1"/>
  <c r="J1360" i="8"/>
  <c r="G1360" i="8"/>
  <c r="H1360" i="8" s="1" a="1"/>
  <c r="H1360" i="8" s="1"/>
  <c r="K1359" i="8" a="1"/>
  <c r="K1359" i="8" s="1"/>
  <c r="J1359" i="8"/>
  <c r="H1359" i="8"/>
  <c r="G1359" i="8"/>
  <c r="H1359" i="8" s="1" a="1"/>
  <c r="K1358" i="8" a="1"/>
  <c r="K1358" i="8"/>
  <c r="J1358" i="8"/>
  <c r="H1358" i="8" a="1"/>
  <c r="H1358" i="8"/>
  <c r="G1358" i="8"/>
  <c r="K1357" i="8" a="1"/>
  <c r="K1357" i="8" s="1"/>
  <c r="J1357" i="8"/>
  <c r="G1357" i="8"/>
  <c r="H1357" i="8" s="1" a="1"/>
  <c r="H1357" i="8" s="1"/>
  <c r="K1356" i="8" a="1"/>
  <c r="K1356" i="8" s="1"/>
  <c r="J1356" i="8"/>
  <c r="G1356" i="8"/>
  <c r="H1356" i="8" s="1" a="1"/>
  <c r="H1356" i="8" s="1"/>
  <c r="J1355" i="8"/>
  <c r="K1355" i="8" s="1" a="1"/>
  <c r="K1355" i="8" s="1"/>
  <c r="G1355" i="8"/>
  <c r="H1355" i="8" s="1" a="1"/>
  <c r="H1355" i="8" s="1"/>
  <c r="K1354" i="8" a="1"/>
  <c r="K1354" i="8"/>
  <c r="J1354" i="8"/>
  <c r="H1354" i="8" a="1"/>
  <c r="H1354" i="8" s="1"/>
  <c r="G1354" i="8"/>
  <c r="K1353" i="8" a="1"/>
  <c r="K1353" i="8" s="1"/>
  <c r="J1353" i="8"/>
  <c r="H1353" i="8" a="1"/>
  <c r="H1353" i="8" s="1"/>
  <c r="G1353" i="8"/>
  <c r="K1352" i="8"/>
  <c r="J1352" i="8"/>
  <c r="K1352" i="8" s="1" a="1"/>
  <c r="H1352" i="8" a="1"/>
  <c r="H1352" i="8"/>
  <c r="G1352" i="8"/>
  <c r="J1351" i="8"/>
  <c r="K1351" i="8" s="1" a="1"/>
  <c r="K1351" i="8" s="1"/>
  <c r="H1351" i="8"/>
  <c r="G1351" i="8"/>
  <c r="H1351" i="8" s="1" a="1"/>
  <c r="J1350" i="8"/>
  <c r="K1350" i="8" s="1" a="1"/>
  <c r="K1350" i="8" s="1"/>
  <c r="H1350" i="8" a="1"/>
  <c r="H1350" i="8" s="1"/>
  <c r="G1350" i="8"/>
  <c r="J1349" i="8"/>
  <c r="K1349" i="8" s="1" a="1"/>
  <c r="K1349" i="8" s="1"/>
  <c r="G1349" i="8"/>
  <c r="H1349" i="8" s="1" a="1"/>
  <c r="H1349" i="8" s="1"/>
  <c r="J1348" i="8"/>
  <c r="K1348" i="8" s="1" a="1"/>
  <c r="K1348" i="8" s="1"/>
  <c r="H1348" i="8" a="1"/>
  <c r="H1348" i="8" s="1"/>
  <c r="G1348" i="8"/>
  <c r="K1347" i="8" a="1"/>
  <c r="K1347" i="8" s="1"/>
  <c r="J1347" i="8"/>
  <c r="H1347" i="8" a="1"/>
  <c r="H1347" i="8"/>
  <c r="G1347" i="8"/>
  <c r="K1346" i="8" a="1"/>
  <c r="K1346" i="8" s="1"/>
  <c r="J1346" i="8"/>
  <c r="H1346" i="8"/>
  <c r="G1346" i="8"/>
  <c r="H1346" i="8" s="1" a="1"/>
  <c r="J1345" i="8"/>
  <c r="K1345" i="8" s="1" a="1"/>
  <c r="K1345" i="8" s="1"/>
  <c r="G1345" i="8"/>
  <c r="H1345" i="8" s="1" a="1"/>
  <c r="H1345" i="8" s="1"/>
  <c r="K1344" i="8"/>
  <c r="J1344" i="8"/>
  <c r="K1344" i="8" s="1" a="1"/>
  <c r="G1344" i="8"/>
  <c r="H1344" i="8" s="1" a="1"/>
  <c r="H1344" i="8" s="1"/>
  <c r="K1343" i="8" a="1"/>
  <c r="K1343" i="8" s="1"/>
  <c r="J1343" i="8"/>
  <c r="H1343" i="8" a="1"/>
  <c r="H1343" i="8" s="1"/>
  <c r="G1343" i="8"/>
  <c r="J1342" i="8"/>
  <c r="K1342" i="8" s="1" a="1"/>
  <c r="K1342" i="8" s="1"/>
  <c r="G1342" i="8"/>
  <c r="H1342" i="8" s="1" a="1"/>
  <c r="H1342" i="8" s="1"/>
  <c r="J1341" i="8"/>
  <c r="K1341" i="8" s="1" a="1"/>
  <c r="K1341" i="8" s="1"/>
  <c r="H1341" i="8" a="1"/>
  <c r="H1341" i="8"/>
  <c r="G1341" i="8"/>
  <c r="K1340" i="8" a="1"/>
  <c r="K1340" i="8"/>
  <c r="J1340" i="8"/>
  <c r="H1340" i="8" a="1"/>
  <c r="H1340" i="8" s="1"/>
  <c r="G1340" i="8"/>
  <c r="J1339" i="8"/>
  <c r="K1339" i="8" s="1" a="1"/>
  <c r="K1339" i="8" s="1"/>
  <c r="H1339" i="8" a="1"/>
  <c r="H1339" i="8" s="1"/>
  <c r="G1339" i="8"/>
  <c r="J1338" i="8"/>
  <c r="K1338" i="8" s="1" a="1"/>
  <c r="K1338" i="8" s="1"/>
  <c r="G1338" i="8"/>
  <c r="H1338" i="8" s="1" a="1"/>
  <c r="H1338" i="8" s="1"/>
  <c r="J1337" i="8"/>
  <c r="K1337" i="8" s="1" a="1"/>
  <c r="K1337" i="8" s="1"/>
  <c r="H1337" i="8" a="1"/>
  <c r="H1337" i="8" s="1"/>
  <c r="G1337" i="8"/>
  <c r="K1336" i="8" a="1"/>
  <c r="K1336" i="8" s="1"/>
  <c r="J1336" i="8"/>
  <c r="H1336" i="8" a="1"/>
  <c r="H1336" i="8" s="1"/>
  <c r="G1336" i="8"/>
  <c r="K1335" i="8" a="1"/>
  <c r="K1335" i="8" s="1"/>
  <c r="J1335" i="8"/>
  <c r="G1335" i="8"/>
  <c r="H1335" i="8" s="1" a="1"/>
  <c r="H1335" i="8" s="1"/>
  <c r="K1334" i="8" a="1"/>
  <c r="K1334" i="8"/>
  <c r="J1334" i="8"/>
  <c r="H1334" i="8" a="1"/>
  <c r="H1334" i="8"/>
  <c r="G1334" i="8"/>
  <c r="K1333" i="8" a="1"/>
  <c r="K1333" i="8" s="1"/>
  <c r="J1333" i="8"/>
  <c r="G1333" i="8"/>
  <c r="H1333" i="8" s="1" a="1"/>
  <c r="H1333" i="8" s="1"/>
  <c r="K1332" i="8" a="1"/>
  <c r="K1332" i="8" s="1"/>
  <c r="J1332" i="8"/>
  <c r="G1332" i="8"/>
  <c r="H1332" i="8" s="1" a="1"/>
  <c r="H1332" i="8" s="1"/>
  <c r="J1331" i="8"/>
  <c r="K1331" i="8" s="1" a="1"/>
  <c r="K1331" i="8" s="1"/>
  <c r="G1331" i="8"/>
  <c r="H1331" i="8" s="1" a="1"/>
  <c r="H1331" i="8" s="1"/>
  <c r="K1330" i="8" a="1"/>
  <c r="K1330" i="8"/>
  <c r="J1330" i="8"/>
  <c r="H1330" i="8" a="1"/>
  <c r="H1330" i="8" s="1"/>
  <c r="G1330" i="8"/>
  <c r="K1329" i="8" a="1"/>
  <c r="K1329" i="8" s="1"/>
  <c r="J1329" i="8"/>
  <c r="H1329" i="8" a="1"/>
  <c r="H1329" i="8" s="1"/>
  <c r="G1329" i="8"/>
  <c r="K1328" i="8"/>
  <c r="J1328" i="8"/>
  <c r="K1328" i="8" s="1" a="1"/>
  <c r="H1328" i="8" a="1"/>
  <c r="H1328" i="8"/>
  <c r="G1328" i="8"/>
  <c r="J1327" i="8"/>
  <c r="K1327" i="8" s="1" a="1"/>
  <c r="K1327" i="8" s="1"/>
  <c r="G1327" i="8"/>
  <c r="H1327" i="8" s="1" a="1"/>
  <c r="H1327" i="8" s="1"/>
  <c r="J1326" i="8"/>
  <c r="K1326" i="8" s="1" a="1"/>
  <c r="K1326" i="8" s="1"/>
  <c r="H1326" i="8" a="1"/>
  <c r="H1326" i="8" s="1"/>
  <c r="G1326" i="8"/>
  <c r="J1325" i="8"/>
  <c r="K1325" i="8" s="1" a="1"/>
  <c r="K1325" i="8" s="1"/>
  <c r="H1325" i="8" a="1"/>
  <c r="H1325" i="8" s="1"/>
  <c r="G1325" i="8"/>
  <c r="J1324" i="8"/>
  <c r="K1324" i="8" s="1" a="1"/>
  <c r="K1324" i="8" s="1"/>
  <c r="H1324" i="8" a="1"/>
  <c r="H1324" i="8"/>
  <c r="G1324" i="8"/>
  <c r="K1323" i="8" a="1"/>
  <c r="K1323" i="8" s="1"/>
  <c r="J1323" i="8"/>
  <c r="H1323" i="8" a="1"/>
  <c r="H1323" i="8"/>
  <c r="G1323" i="8"/>
  <c r="K1322" i="8" a="1"/>
  <c r="K1322" i="8" s="1"/>
  <c r="J1322" i="8"/>
  <c r="G1322" i="8"/>
  <c r="H1322" i="8" s="1" a="1"/>
  <c r="H1322" i="8" s="1"/>
  <c r="J1321" i="8"/>
  <c r="K1321" i="8" s="1" a="1"/>
  <c r="K1321" i="8" s="1"/>
  <c r="G1321" i="8"/>
  <c r="H1321" i="8" s="1" a="1"/>
  <c r="H1321" i="8" s="1"/>
  <c r="K1320" i="8"/>
  <c r="J1320" i="8"/>
  <c r="K1320" i="8" s="1" a="1"/>
  <c r="G1320" i="8"/>
  <c r="H1320" i="8" s="1" a="1"/>
  <c r="H1320" i="8" s="1"/>
  <c r="K1319" i="8" a="1"/>
  <c r="K1319" i="8" s="1"/>
  <c r="J1319" i="8"/>
  <c r="H1319" i="8" a="1"/>
  <c r="H1319" i="8" s="1"/>
  <c r="G1319" i="8"/>
  <c r="K1318" i="8" a="1"/>
  <c r="K1318" i="8" s="1"/>
  <c r="J1318" i="8"/>
  <c r="G1318" i="8"/>
  <c r="H1318" i="8" s="1" a="1"/>
  <c r="H1318" i="8" s="1"/>
  <c r="J1317" i="8"/>
  <c r="K1317" i="8" s="1" a="1"/>
  <c r="K1317" i="8" s="1"/>
  <c r="H1317" i="8" a="1"/>
  <c r="H1317" i="8"/>
  <c r="G1317" i="8"/>
  <c r="K1316" i="8" a="1"/>
  <c r="K1316" i="8"/>
  <c r="J1316" i="8"/>
  <c r="H1316" i="8" a="1"/>
  <c r="H1316" i="8" s="1"/>
  <c r="G1316" i="8"/>
  <c r="J1315" i="8"/>
  <c r="K1315" i="8" s="1" a="1"/>
  <c r="K1315" i="8" s="1"/>
  <c r="H1315" i="8" a="1"/>
  <c r="H1315" i="8" s="1"/>
  <c r="G1315" i="8"/>
  <c r="J1314" i="8"/>
  <c r="K1314" i="8" s="1" a="1"/>
  <c r="K1314" i="8" s="1"/>
  <c r="H1314" i="8"/>
  <c r="G1314" i="8"/>
  <c r="H1314" i="8" s="1" a="1"/>
  <c r="J1313" i="8"/>
  <c r="K1313" i="8" s="1" a="1"/>
  <c r="K1313" i="8" s="1"/>
  <c r="H1313" i="8" a="1"/>
  <c r="H1313" i="8" s="1"/>
  <c r="G1313" i="8"/>
  <c r="K1312" i="8" a="1"/>
  <c r="K1312" i="8" s="1"/>
  <c r="J1312" i="8"/>
  <c r="G1312" i="8"/>
  <c r="H1312" i="8" s="1" a="1"/>
  <c r="H1312" i="8" s="1"/>
  <c r="K1311" i="8" a="1"/>
  <c r="K1311" i="8" s="1"/>
  <c r="J1311" i="8"/>
  <c r="H1311" i="8"/>
  <c r="G1311" i="8"/>
  <c r="H1311" i="8" s="1" a="1"/>
  <c r="K1310" i="8" a="1"/>
  <c r="K1310" i="8"/>
  <c r="J1310" i="8"/>
  <c r="H1310" i="8" a="1"/>
  <c r="H1310" i="8"/>
  <c r="G1310" i="8"/>
  <c r="K1309" i="8" a="1"/>
  <c r="K1309" i="8" s="1"/>
  <c r="J1309" i="8"/>
  <c r="G1309" i="8"/>
  <c r="H1309" i="8" s="1" a="1"/>
  <c r="H1309" i="8" s="1"/>
  <c r="K1308" i="8" a="1"/>
  <c r="K1308" i="8" s="1"/>
  <c r="J1308" i="8"/>
  <c r="G1308" i="8"/>
  <c r="H1308" i="8" s="1" a="1"/>
  <c r="H1308" i="8" s="1"/>
  <c r="J1307" i="8"/>
  <c r="K1307" i="8" s="1" a="1"/>
  <c r="K1307" i="8" s="1"/>
  <c r="G1307" i="8"/>
  <c r="H1307" i="8" s="1" a="1"/>
  <c r="H1307" i="8" s="1"/>
  <c r="K1306" i="8" a="1"/>
  <c r="K1306" i="8"/>
  <c r="J1306" i="8"/>
  <c r="H1306" i="8" a="1"/>
  <c r="H1306" i="8" s="1"/>
  <c r="G1306" i="8"/>
  <c r="K1305" i="8" a="1"/>
  <c r="K1305" i="8" s="1"/>
  <c r="J1305" i="8"/>
  <c r="H1305" i="8" a="1"/>
  <c r="H1305" i="8" s="1"/>
  <c r="G1305" i="8"/>
  <c r="J1304" i="8"/>
  <c r="K1304" i="8" s="1" a="1"/>
  <c r="K1304" i="8" s="1"/>
  <c r="H1304" i="8" a="1"/>
  <c r="H1304" i="8"/>
  <c r="G1304" i="8"/>
  <c r="J1303" i="8"/>
  <c r="K1303" i="8" s="1" a="1"/>
  <c r="K1303" i="8" s="1"/>
  <c r="H1303" i="8"/>
  <c r="G1303" i="8"/>
  <c r="H1303" i="8" s="1" a="1"/>
  <c r="J1302" i="8"/>
  <c r="K1302" i="8" s="1" a="1"/>
  <c r="K1302" i="8" s="1"/>
  <c r="H1302" i="8" a="1"/>
  <c r="H1302" i="8" s="1"/>
  <c r="G1302" i="8"/>
  <c r="J1301" i="8"/>
  <c r="K1301" i="8" s="1" a="1"/>
  <c r="K1301" i="8" s="1"/>
  <c r="G1301" i="8"/>
  <c r="H1301" i="8" s="1" a="1"/>
  <c r="H1301" i="8" s="1"/>
  <c r="J1300" i="8"/>
  <c r="K1300" i="8" s="1" a="1"/>
  <c r="K1300" i="8" s="1"/>
  <c r="H1300" i="8" a="1"/>
  <c r="H1300" i="8"/>
  <c r="G1300" i="8"/>
  <c r="K1299" i="8" a="1"/>
  <c r="K1299" i="8" s="1"/>
  <c r="J1299" i="8"/>
  <c r="H1299" i="8" a="1"/>
  <c r="H1299" i="8"/>
  <c r="G1299" i="8"/>
  <c r="K1298" i="8" a="1"/>
  <c r="K1298" i="8" s="1"/>
  <c r="J1298" i="8"/>
  <c r="H1298" i="8"/>
  <c r="G1298" i="8"/>
  <c r="H1298" i="8" s="1" a="1"/>
  <c r="J1297" i="8"/>
  <c r="K1297" i="8" s="1" a="1"/>
  <c r="K1297" i="8" s="1"/>
  <c r="G1297" i="8"/>
  <c r="H1297" i="8" s="1" a="1"/>
  <c r="H1297" i="8" s="1"/>
  <c r="J1296" i="8"/>
  <c r="K1296" i="8" s="1" a="1"/>
  <c r="K1296" i="8" s="1"/>
  <c r="G1296" i="8"/>
  <c r="H1296" i="8" s="1" a="1"/>
  <c r="H1296" i="8" s="1"/>
  <c r="K1295" i="8" a="1"/>
  <c r="K1295" i="8" s="1"/>
  <c r="J1295" i="8"/>
  <c r="H1295" i="8" a="1"/>
  <c r="H1295" i="8" s="1"/>
  <c r="G1295" i="8"/>
  <c r="J1294" i="8"/>
  <c r="K1294" i="8" s="1" a="1"/>
  <c r="K1294" i="8" s="1"/>
  <c r="G1294" i="8"/>
  <c r="H1294" i="8" s="1" a="1"/>
  <c r="H1294" i="8" s="1"/>
  <c r="J1293" i="8"/>
  <c r="K1293" i="8" s="1" a="1"/>
  <c r="K1293" i="8" s="1"/>
  <c r="H1293" i="8" a="1"/>
  <c r="H1293" i="8"/>
  <c r="G1293" i="8"/>
  <c r="K1292" i="8" a="1"/>
  <c r="K1292" i="8"/>
  <c r="J1292" i="8"/>
  <c r="H1292" i="8" a="1"/>
  <c r="H1292" i="8" s="1"/>
  <c r="G1292" i="8"/>
  <c r="J1291" i="8"/>
  <c r="K1291" i="8" s="1" a="1"/>
  <c r="K1291" i="8" s="1"/>
  <c r="H1291" i="8" a="1"/>
  <c r="H1291" i="8" s="1"/>
  <c r="G1291" i="8"/>
  <c r="J1290" i="8"/>
  <c r="K1290" i="8" s="1" a="1"/>
  <c r="K1290" i="8" s="1"/>
  <c r="G1290" i="8"/>
  <c r="H1290" i="8" s="1" a="1"/>
  <c r="H1290" i="8" s="1"/>
  <c r="J1289" i="8"/>
  <c r="K1289" i="8" s="1" a="1"/>
  <c r="K1289" i="8" s="1"/>
  <c r="H1289" i="8" a="1"/>
  <c r="H1289" i="8" s="1"/>
  <c r="G1289" i="8"/>
  <c r="K1288" i="8" a="1"/>
  <c r="K1288" i="8" s="1"/>
  <c r="J1288" i="8"/>
  <c r="H1288" i="8" a="1"/>
  <c r="H1288" i="8" s="1"/>
  <c r="G1288" i="8"/>
  <c r="K1287" i="8" a="1"/>
  <c r="K1287" i="8" s="1"/>
  <c r="J1287" i="8"/>
  <c r="G1287" i="8"/>
  <c r="H1287" i="8" s="1" a="1"/>
  <c r="H1287" i="8" s="1"/>
  <c r="K1286" i="8" a="1"/>
  <c r="K1286" i="8"/>
  <c r="J1286" i="8"/>
  <c r="H1286" i="8" a="1"/>
  <c r="H1286" i="8"/>
  <c r="G1286" i="8"/>
  <c r="K1285" i="8" a="1"/>
  <c r="K1285" i="8" s="1"/>
  <c r="J1285" i="8"/>
  <c r="G1285" i="8"/>
  <c r="H1285" i="8" s="1" a="1"/>
  <c r="H1285" i="8" s="1"/>
  <c r="K1284" i="8" a="1"/>
  <c r="K1284" i="8" s="1"/>
  <c r="J1284" i="8"/>
  <c r="G1284" i="8"/>
  <c r="H1284" i="8" s="1" a="1"/>
  <c r="H1284" i="8" s="1"/>
  <c r="J1283" i="8"/>
  <c r="K1283" i="8" s="1" a="1"/>
  <c r="K1283" i="8" s="1"/>
  <c r="G1283" i="8"/>
  <c r="H1283" i="8" s="1" a="1"/>
  <c r="H1283" i="8" s="1"/>
  <c r="K1282" i="8" a="1"/>
  <c r="K1282" i="8"/>
  <c r="J1282" i="8"/>
  <c r="H1282" i="8" a="1"/>
  <c r="H1282" i="8" s="1"/>
  <c r="G1282" i="8"/>
  <c r="K1281" i="8" a="1"/>
  <c r="K1281" i="8" s="1"/>
  <c r="J1281" i="8"/>
  <c r="H1281" i="8" a="1"/>
  <c r="H1281" i="8" s="1"/>
  <c r="G1281" i="8"/>
  <c r="K1280" i="8"/>
  <c r="J1280" i="8"/>
  <c r="K1280" i="8" s="1" a="1"/>
  <c r="H1280" i="8" a="1"/>
  <c r="H1280" i="8"/>
  <c r="G1280" i="8"/>
  <c r="J1279" i="8"/>
  <c r="K1279" i="8" s="1" a="1"/>
  <c r="K1279" i="8" s="1"/>
  <c r="H1279" i="8" a="1"/>
  <c r="H1279" i="8"/>
  <c r="G1279" i="8"/>
  <c r="J1278" i="8"/>
  <c r="K1278" i="8" s="1" a="1"/>
  <c r="K1278" i="8" s="1"/>
  <c r="H1278" i="8" a="1"/>
  <c r="H1278" i="8" s="1"/>
  <c r="G1278" i="8"/>
  <c r="J1277" i="8"/>
  <c r="K1277" i="8" s="1" a="1"/>
  <c r="K1277" i="8" s="1"/>
  <c r="G1277" i="8"/>
  <c r="H1277" i="8" s="1" a="1"/>
  <c r="H1277" i="8" s="1"/>
  <c r="J1276" i="8"/>
  <c r="K1276" i="8" s="1" a="1"/>
  <c r="K1276" i="8" s="1"/>
  <c r="H1276" i="8" a="1"/>
  <c r="H1276" i="8" s="1"/>
  <c r="G1276" i="8"/>
  <c r="K1275" i="8" a="1"/>
  <c r="K1275" i="8" s="1"/>
  <c r="J1275" i="8"/>
  <c r="H1275" i="8" a="1"/>
  <c r="H1275" i="8"/>
  <c r="G1275" i="8"/>
  <c r="K1274" i="8" a="1"/>
  <c r="K1274" i="8" s="1"/>
  <c r="J1274" i="8"/>
  <c r="H1274" i="8"/>
  <c r="G1274" i="8"/>
  <c r="H1274" i="8" s="1" a="1"/>
  <c r="J1273" i="8"/>
  <c r="K1273" i="8" s="1" a="1"/>
  <c r="K1273" i="8" s="1"/>
  <c r="G1273" i="8"/>
  <c r="H1273" i="8" s="1" a="1"/>
  <c r="H1273" i="8" s="1"/>
  <c r="K1272" i="8" a="1"/>
  <c r="K1272" i="8"/>
  <c r="J1272" i="8"/>
  <c r="G1272" i="8"/>
  <c r="H1272" i="8" s="1" a="1"/>
  <c r="H1272" i="8" s="1"/>
  <c r="K1271" i="8" a="1"/>
  <c r="K1271" i="8" s="1"/>
  <c r="J1271" i="8"/>
  <c r="H1271" i="8" a="1"/>
  <c r="H1271" i="8" s="1"/>
  <c r="G1271" i="8"/>
  <c r="K1270" i="8" a="1"/>
  <c r="K1270" i="8" s="1"/>
  <c r="J1270" i="8"/>
  <c r="G1270" i="8"/>
  <c r="H1270" i="8" s="1" a="1"/>
  <c r="H1270" i="8" s="1"/>
  <c r="K1269" i="8" a="1"/>
  <c r="K1269" i="8" s="1"/>
  <c r="J1269" i="8"/>
  <c r="H1269" i="8" a="1"/>
  <c r="H1269" i="8"/>
  <c r="G1269" i="8"/>
  <c r="K1268" i="8" a="1"/>
  <c r="K1268" i="8"/>
  <c r="J1268" i="8"/>
  <c r="H1268" i="8" a="1"/>
  <c r="H1268" i="8" s="1"/>
  <c r="G1268" i="8"/>
  <c r="J1267" i="8"/>
  <c r="K1267" i="8" s="1" a="1"/>
  <c r="K1267" i="8" s="1"/>
  <c r="H1267" i="8" a="1"/>
  <c r="H1267" i="8" s="1"/>
  <c r="G1267" i="8"/>
  <c r="J1266" i="8"/>
  <c r="K1266" i="8" s="1" a="1"/>
  <c r="K1266" i="8" s="1"/>
  <c r="H1266" i="8" a="1"/>
  <c r="H1266" i="8"/>
  <c r="G1266" i="8"/>
  <c r="J1265" i="8"/>
  <c r="K1265" i="8" s="1" a="1"/>
  <c r="K1265" i="8" s="1"/>
  <c r="H1265" i="8" a="1"/>
  <c r="H1265" i="8"/>
  <c r="G1265" i="8"/>
  <c r="K1264" i="8" a="1"/>
  <c r="K1264" i="8" s="1"/>
  <c r="J1264" i="8"/>
  <c r="H1264" i="8" a="1"/>
  <c r="H1264" i="8" s="1"/>
  <c r="G1264" i="8"/>
  <c r="K1263" i="8" a="1"/>
  <c r="K1263" i="8" s="1"/>
  <c r="J1263" i="8"/>
  <c r="H1263" i="8"/>
  <c r="G1263" i="8"/>
  <c r="H1263" i="8" s="1" a="1"/>
  <c r="K1262" i="8" a="1"/>
  <c r="K1262" i="8"/>
  <c r="J1262" i="8"/>
  <c r="H1262" i="8" a="1"/>
  <c r="H1262" i="8"/>
  <c r="G1262" i="8"/>
  <c r="K1261" i="8" a="1"/>
  <c r="K1261" i="8" s="1"/>
  <c r="J1261" i="8"/>
  <c r="G1261" i="8"/>
  <c r="H1261" i="8" s="1" a="1"/>
  <c r="H1261" i="8" s="1"/>
  <c r="K1260" i="8" a="1"/>
  <c r="K1260" i="8" s="1"/>
  <c r="J1260" i="8"/>
  <c r="G1260" i="8"/>
  <c r="H1260" i="8" s="1" a="1"/>
  <c r="H1260" i="8" s="1"/>
  <c r="J1259" i="8"/>
  <c r="K1259" i="8" s="1" a="1"/>
  <c r="K1259" i="8" s="1"/>
  <c r="G1259" i="8"/>
  <c r="H1259" i="8" s="1" a="1"/>
  <c r="H1259" i="8" s="1"/>
  <c r="K1258" i="8" a="1"/>
  <c r="K1258" i="8" s="1"/>
  <c r="J1258" i="8"/>
  <c r="H1258" i="8" a="1"/>
  <c r="H1258" i="8" s="1"/>
  <c r="G1258" i="8"/>
  <c r="K1257" i="8" a="1"/>
  <c r="K1257" i="8" s="1"/>
  <c r="J1257" i="8"/>
  <c r="H1257" i="8" a="1"/>
  <c r="H1257" i="8" s="1"/>
  <c r="G1257" i="8"/>
  <c r="J1256" i="8"/>
  <c r="K1256" i="8" s="1" a="1"/>
  <c r="K1256" i="8" s="1"/>
  <c r="H1256" i="8" a="1"/>
  <c r="H1256" i="8"/>
  <c r="G1256" i="8"/>
  <c r="J1255" i="8"/>
  <c r="K1255" i="8" s="1" a="1"/>
  <c r="K1255" i="8" s="1"/>
  <c r="H1255" i="8" a="1"/>
  <c r="H1255" i="8"/>
  <c r="G1255" i="8"/>
  <c r="J1254" i="8"/>
  <c r="K1254" i="8" s="1" a="1"/>
  <c r="K1254" i="8" s="1"/>
  <c r="H1254" i="8" a="1"/>
  <c r="H1254" i="8" s="1"/>
  <c r="G1254" i="8"/>
  <c r="J1253" i="8"/>
  <c r="K1253" i="8" s="1" a="1"/>
  <c r="K1253" i="8" s="1"/>
  <c r="H1253" i="8" a="1"/>
  <c r="H1253" i="8" s="1"/>
  <c r="G1253" i="8"/>
  <c r="J1252" i="8"/>
  <c r="K1252" i="8" s="1" a="1"/>
  <c r="K1252" i="8" s="1"/>
  <c r="H1252" i="8" a="1"/>
  <c r="H1252" i="8"/>
  <c r="G1252" i="8"/>
  <c r="K1251" i="8" a="1"/>
  <c r="K1251" i="8" s="1"/>
  <c r="J1251" i="8"/>
  <c r="H1251" i="8" a="1"/>
  <c r="H1251" i="8"/>
  <c r="G1251" i="8"/>
  <c r="K1250" i="8" a="1"/>
  <c r="K1250" i="8" s="1"/>
  <c r="J1250" i="8"/>
  <c r="G1250" i="8"/>
  <c r="H1250" i="8" s="1" a="1"/>
  <c r="H1250" i="8" s="1"/>
  <c r="K1249" i="8" a="1"/>
  <c r="K1249" i="8"/>
  <c r="J1249" i="8"/>
  <c r="H1249" i="8" a="1"/>
  <c r="H1249" i="8"/>
  <c r="G1249" i="8"/>
  <c r="K1248" i="8" a="1"/>
  <c r="K1248" i="8" s="1"/>
  <c r="J1248" i="8"/>
  <c r="G1248" i="8"/>
  <c r="H1248" i="8" s="1" a="1"/>
  <c r="H1248" i="8" s="1"/>
  <c r="K1247" i="8" a="1"/>
  <c r="K1247" i="8"/>
  <c r="J1247" i="8"/>
  <c r="H1247" i="8" a="1"/>
  <c r="H1247" i="8"/>
  <c r="G1247" i="8"/>
  <c r="K1246" i="8" a="1"/>
  <c r="K1246" i="8" s="1"/>
  <c r="J1246" i="8"/>
  <c r="H1246" i="8"/>
  <c r="G1246" i="8"/>
  <c r="H1246" i="8" s="1" a="1"/>
  <c r="K1245" i="8" a="1"/>
  <c r="K1245" i="8"/>
  <c r="J1245" i="8"/>
  <c r="H1245" i="8" a="1"/>
  <c r="H1245" i="8"/>
  <c r="G1245" i="8"/>
  <c r="K1244" i="8" a="1"/>
  <c r="K1244" i="8" s="1"/>
  <c r="J1244" i="8"/>
  <c r="H1244" i="8"/>
  <c r="G1244" i="8"/>
  <c r="H1244" i="8" s="1" a="1"/>
  <c r="K1243" i="8" a="1"/>
  <c r="K1243" i="8"/>
  <c r="J1243" i="8"/>
  <c r="H1243" i="8" a="1"/>
  <c r="H1243" i="8"/>
  <c r="G1243" i="8"/>
  <c r="K1242" i="8" a="1"/>
  <c r="K1242" i="8" s="1"/>
  <c r="J1242" i="8"/>
  <c r="G1242" i="8"/>
  <c r="H1242" i="8" s="1" a="1"/>
  <c r="H1242" i="8" s="1"/>
  <c r="K1241" i="8" a="1"/>
  <c r="K1241" i="8"/>
  <c r="J1241" i="8"/>
  <c r="H1241" i="8" a="1"/>
  <c r="H1241" i="8"/>
  <c r="G1241" i="8"/>
  <c r="K1240" i="8" a="1"/>
  <c r="K1240" i="8" s="1"/>
  <c r="J1240" i="8"/>
  <c r="G1240" i="8"/>
  <c r="H1240" i="8" s="1" a="1"/>
  <c r="H1240" i="8" s="1"/>
  <c r="K1239" i="8" a="1"/>
  <c r="K1239" i="8"/>
  <c r="J1239" i="8"/>
  <c r="H1239" i="8" a="1"/>
  <c r="H1239" i="8"/>
  <c r="G1239" i="8"/>
  <c r="K1238" i="8" a="1"/>
  <c r="K1238" i="8" s="1"/>
  <c r="J1238" i="8"/>
  <c r="G1238" i="8"/>
  <c r="H1238" i="8" s="1" a="1"/>
  <c r="H1238" i="8" s="1"/>
  <c r="K1237" i="8" a="1"/>
  <c r="K1237" i="8"/>
  <c r="J1237" i="8"/>
  <c r="H1237" i="8" a="1"/>
  <c r="H1237" i="8"/>
  <c r="G1237" i="8"/>
  <c r="K1236" i="8" a="1"/>
  <c r="K1236" i="8" s="1"/>
  <c r="J1236" i="8"/>
  <c r="G1236" i="8"/>
  <c r="H1236" i="8" s="1" a="1"/>
  <c r="H1236" i="8" s="1"/>
  <c r="K1235" i="8" a="1"/>
  <c r="K1235" i="8"/>
  <c r="J1235" i="8"/>
  <c r="H1235" i="8" a="1"/>
  <c r="H1235" i="8"/>
  <c r="G1235" i="8"/>
  <c r="K1234" i="8" a="1"/>
  <c r="K1234" i="8" s="1"/>
  <c r="J1234" i="8"/>
  <c r="H1234" i="8"/>
  <c r="G1234" i="8"/>
  <c r="H1234" i="8" s="1" a="1"/>
  <c r="K1233" i="8" a="1"/>
  <c r="K1233" i="8"/>
  <c r="J1233" i="8"/>
  <c r="H1233" i="8" a="1"/>
  <c r="H1233" i="8"/>
  <c r="G1233" i="8"/>
  <c r="K1232" i="8" a="1"/>
  <c r="K1232" i="8" s="1"/>
  <c r="J1232" i="8"/>
  <c r="H1232" i="8"/>
  <c r="G1232" i="8"/>
  <c r="H1232" i="8" s="1" a="1"/>
  <c r="K1231" i="8" a="1"/>
  <c r="K1231" i="8"/>
  <c r="J1231" i="8"/>
  <c r="H1231" i="8"/>
  <c r="G1231" i="8"/>
  <c r="H1231" i="8" s="1" a="1"/>
  <c r="K1230" i="8" a="1"/>
  <c r="K1230" i="8" s="1"/>
  <c r="J1230" i="8"/>
  <c r="H1230" i="8"/>
  <c r="G1230" i="8"/>
  <c r="H1230" i="8" s="1" a="1"/>
  <c r="K1229" i="8" a="1"/>
  <c r="K1229" i="8"/>
  <c r="J1229" i="8"/>
  <c r="H1229" i="8"/>
  <c r="G1229" i="8"/>
  <c r="H1229" i="8" s="1" a="1"/>
  <c r="K1228" i="8" a="1"/>
  <c r="K1228" i="8" s="1"/>
  <c r="J1228" i="8"/>
  <c r="G1228" i="8"/>
  <c r="H1228" i="8" s="1" a="1"/>
  <c r="H1228" i="8" s="1"/>
  <c r="K1227" i="8" a="1"/>
  <c r="K1227" i="8"/>
  <c r="J1227" i="8"/>
  <c r="H1227" i="8"/>
  <c r="G1227" i="8"/>
  <c r="H1227" i="8" s="1" a="1"/>
  <c r="K1226" i="8" a="1"/>
  <c r="K1226" i="8" s="1"/>
  <c r="J1226" i="8"/>
  <c r="H1226" i="8"/>
  <c r="G1226" i="8"/>
  <c r="H1226" i="8" s="1" a="1"/>
  <c r="K1225" i="8" a="1"/>
  <c r="K1225" i="8"/>
  <c r="J1225" i="8"/>
  <c r="G1225" i="8"/>
  <c r="H1225" i="8" s="1" a="1"/>
  <c r="H1225" i="8" s="1"/>
  <c r="K1224" i="8" a="1"/>
  <c r="K1224" i="8" s="1"/>
  <c r="J1224" i="8"/>
  <c r="G1224" i="8"/>
  <c r="H1224" i="8" s="1" a="1"/>
  <c r="H1224" i="8" s="1"/>
  <c r="K1223" i="8" a="1"/>
  <c r="K1223" i="8"/>
  <c r="J1223" i="8"/>
  <c r="H1223" i="8"/>
  <c r="G1223" i="8"/>
  <c r="H1223" i="8" s="1" a="1"/>
  <c r="K1222" i="8" a="1"/>
  <c r="K1222" i="8" s="1"/>
  <c r="J1222" i="8"/>
  <c r="H1222" i="8"/>
  <c r="G1222" i="8"/>
  <c r="H1222" i="8" s="1" a="1"/>
  <c r="K1221" i="8" a="1"/>
  <c r="K1221" i="8"/>
  <c r="J1221" i="8"/>
  <c r="H1221" i="8"/>
  <c r="G1221" i="8"/>
  <c r="H1221" i="8" s="1" a="1"/>
  <c r="K1220" i="8" a="1"/>
  <c r="K1220" i="8" s="1"/>
  <c r="J1220" i="8"/>
  <c r="G1220" i="8"/>
  <c r="H1220" i="8" s="1" a="1"/>
  <c r="H1220" i="8" s="1"/>
  <c r="K1219" i="8" a="1"/>
  <c r="K1219" i="8"/>
  <c r="J1219" i="8"/>
  <c r="H1219" i="8"/>
  <c r="G1219" i="8"/>
  <c r="H1219" i="8" s="1" a="1"/>
  <c r="K1218" i="8" a="1"/>
  <c r="K1218" i="8" s="1"/>
  <c r="J1218" i="8"/>
  <c r="H1218" i="8"/>
  <c r="G1218" i="8"/>
  <c r="H1218" i="8" s="1" a="1"/>
  <c r="K1217" i="8" a="1"/>
  <c r="K1217" i="8"/>
  <c r="J1217" i="8"/>
  <c r="G1217" i="8"/>
  <c r="H1217" i="8" s="1" a="1"/>
  <c r="H1217" i="8" s="1"/>
  <c r="K1216" i="8" a="1"/>
  <c r="K1216" i="8" s="1"/>
  <c r="J1216" i="8"/>
  <c r="G1216" i="8"/>
  <c r="H1216" i="8" s="1" a="1"/>
  <c r="H1216" i="8" s="1"/>
  <c r="K1215" i="8" a="1"/>
  <c r="K1215" i="8"/>
  <c r="J1215" i="8"/>
  <c r="H1215" i="8"/>
  <c r="G1215" i="8"/>
  <c r="H1215" i="8" s="1" a="1"/>
  <c r="K1214" i="8" a="1"/>
  <c r="K1214" i="8" s="1"/>
  <c r="J1214" i="8"/>
  <c r="H1214" i="8"/>
  <c r="G1214" i="8"/>
  <c r="H1214" i="8" s="1" a="1"/>
  <c r="K1213" i="8" a="1"/>
  <c r="K1213" i="8"/>
  <c r="J1213" i="8"/>
  <c r="H1213" i="8"/>
  <c r="G1213" i="8"/>
  <c r="H1213" i="8" s="1" a="1"/>
  <c r="K1212" i="8" a="1"/>
  <c r="K1212" i="8" s="1"/>
  <c r="J1212" i="8"/>
  <c r="G1212" i="8"/>
  <c r="H1212" i="8" s="1" a="1"/>
  <c r="H1212" i="8" s="1"/>
  <c r="K1211" i="8" a="1"/>
  <c r="K1211" i="8"/>
  <c r="J1211" i="8"/>
  <c r="H1211" i="8"/>
  <c r="G1211" i="8"/>
  <c r="H1211" i="8" s="1" a="1"/>
  <c r="K1210" i="8" a="1"/>
  <c r="K1210" i="8" s="1"/>
  <c r="J1210" i="8"/>
  <c r="H1210" i="8"/>
  <c r="G1210" i="8"/>
  <c r="H1210" i="8" s="1" a="1"/>
  <c r="K1209" i="8" a="1"/>
  <c r="K1209" i="8"/>
  <c r="J1209" i="8"/>
  <c r="G1209" i="8"/>
  <c r="H1209" i="8" s="1" a="1"/>
  <c r="H1209" i="8" s="1"/>
  <c r="K1208" i="8" a="1"/>
  <c r="K1208" i="8" s="1"/>
  <c r="J1208" i="8"/>
  <c r="G1208" i="8"/>
  <c r="H1208" i="8" s="1" a="1"/>
  <c r="H1208" i="8" s="1"/>
  <c r="K1207" i="8" a="1"/>
  <c r="K1207" i="8"/>
  <c r="J1207" i="8"/>
  <c r="H1207" i="8"/>
  <c r="G1207" i="8"/>
  <c r="H1207" i="8" s="1" a="1"/>
  <c r="K1206" i="8" a="1"/>
  <c r="K1206" i="8" s="1"/>
  <c r="J1206" i="8"/>
  <c r="H1206" i="8"/>
  <c r="G1206" i="8"/>
  <c r="H1206" i="8" s="1" a="1"/>
  <c r="K1205" i="8" a="1"/>
  <c r="K1205" i="8"/>
  <c r="J1205" i="8"/>
  <c r="H1205" i="8"/>
  <c r="G1205" i="8"/>
  <c r="H1205" i="8" s="1" a="1"/>
  <c r="K1204" i="8" a="1"/>
  <c r="K1204" i="8" s="1"/>
  <c r="J1204" i="8"/>
  <c r="G1204" i="8"/>
  <c r="H1204" i="8" s="1" a="1"/>
  <c r="H1204" i="8" s="1"/>
  <c r="K1203" i="8" a="1"/>
  <c r="K1203" i="8"/>
  <c r="J1203" i="8"/>
  <c r="H1203" i="8"/>
  <c r="G1203" i="8"/>
  <c r="H1203" i="8" s="1" a="1"/>
  <c r="K1202" i="8" a="1"/>
  <c r="K1202" i="8" s="1"/>
  <c r="J1202" i="8"/>
  <c r="H1202" i="8"/>
  <c r="G1202" i="8"/>
  <c r="H1202" i="8" s="1" a="1"/>
  <c r="K1201" i="8" a="1"/>
  <c r="K1201" i="8"/>
  <c r="J1201" i="8"/>
  <c r="G1201" i="8"/>
  <c r="H1201" i="8" s="1" a="1"/>
  <c r="H1201" i="8" s="1"/>
  <c r="K1200" i="8" a="1"/>
  <c r="K1200" i="8" s="1"/>
  <c r="J1200" i="8"/>
  <c r="G1200" i="8"/>
  <c r="H1200" i="8" s="1" a="1"/>
  <c r="H1200" i="8" s="1"/>
  <c r="K1199" i="8" a="1"/>
  <c r="K1199" i="8"/>
  <c r="J1199" i="8"/>
  <c r="H1199" i="8"/>
  <c r="G1199" i="8"/>
  <c r="H1199" i="8" s="1" a="1"/>
  <c r="K1198" i="8" a="1"/>
  <c r="K1198" i="8" s="1"/>
  <c r="J1198" i="8"/>
  <c r="H1198" i="8"/>
  <c r="G1198" i="8"/>
  <c r="H1198" i="8" s="1" a="1"/>
  <c r="K1197" i="8" a="1"/>
  <c r="K1197" i="8"/>
  <c r="J1197" i="8"/>
  <c r="H1197" i="8"/>
  <c r="G1197" i="8"/>
  <c r="H1197" i="8" s="1" a="1"/>
  <c r="K1196" i="8" a="1"/>
  <c r="K1196" i="8" s="1"/>
  <c r="J1196" i="8"/>
  <c r="G1196" i="8"/>
  <c r="H1196" i="8" s="1" a="1"/>
  <c r="H1196" i="8" s="1"/>
  <c r="K1195" i="8" a="1"/>
  <c r="K1195" i="8"/>
  <c r="J1195" i="8"/>
  <c r="H1195" i="8"/>
  <c r="G1195" i="8"/>
  <c r="H1195" i="8" s="1" a="1"/>
  <c r="K1194" i="8" a="1"/>
  <c r="K1194" i="8" s="1"/>
  <c r="J1194" i="8"/>
  <c r="H1194" i="8"/>
  <c r="G1194" i="8"/>
  <c r="H1194" i="8" s="1" a="1"/>
  <c r="K1193" i="8" a="1"/>
  <c r="K1193" i="8"/>
  <c r="J1193" i="8"/>
  <c r="G1193" i="8"/>
  <c r="H1193" i="8" s="1" a="1"/>
  <c r="H1193" i="8" s="1"/>
  <c r="K1192" i="8" a="1"/>
  <c r="K1192" i="8" s="1"/>
  <c r="J1192" i="8"/>
  <c r="G1192" i="8"/>
  <c r="H1192" i="8" s="1" a="1"/>
  <c r="H1192" i="8" s="1"/>
  <c r="K1191" i="8" a="1"/>
  <c r="K1191" i="8"/>
  <c r="J1191" i="8"/>
  <c r="H1191" i="8"/>
  <c r="G1191" i="8"/>
  <c r="H1191" i="8" s="1" a="1"/>
  <c r="K1190" i="8" a="1"/>
  <c r="K1190" i="8" s="1"/>
  <c r="J1190" i="8"/>
  <c r="H1190" i="8"/>
  <c r="G1190" i="8"/>
  <c r="H1190" i="8" s="1" a="1"/>
  <c r="K1189" i="8" a="1"/>
  <c r="K1189" i="8"/>
  <c r="J1189" i="8"/>
  <c r="H1189" i="8"/>
  <c r="G1189" i="8"/>
  <c r="H1189" i="8" s="1" a="1"/>
  <c r="K1188" i="8" a="1"/>
  <c r="K1188" i="8" s="1"/>
  <c r="J1188" i="8"/>
  <c r="G1188" i="8"/>
  <c r="H1188" i="8" s="1" a="1"/>
  <c r="H1188" i="8" s="1"/>
  <c r="K1187" i="8" a="1"/>
  <c r="K1187" i="8"/>
  <c r="J1187" i="8"/>
  <c r="H1187" i="8"/>
  <c r="G1187" i="8"/>
  <c r="H1187" i="8" s="1" a="1"/>
  <c r="K1186" i="8" a="1"/>
  <c r="K1186" i="8" s="1"/>
  <c r="J1186" i="8"/>
  <c r="H1186" i="8"/>
  <c r="G1186" i="8"/>
  <c r="H1186" i="8" s="1" a="1"/>
  <c r="K1185" i="8" a="1"/>
  <c r="K1185" i="8"/>
  <c r="J1185" i="8"/>
  <c r="G1185" i="8"/>
  <c r="H1185" i="8" s="1" a="1"/>
  <c r="H1185" i="8" s="1"/>
  <c r="K1184" i="8" a="1"/>
  <c r="K1184" i="8" s="1"/>
  <c r="J1184" i="8"/>
  <c r="G1184" i="8"/>
  <c r="H1184" i="8" s="1" a="1"/>
  <c r="H1184" i="8" s="1"/>
  <c r="K1183" i="8" a="1"/>
  <c r="K1183" i="8"/>
  <c r="J1183" i="8"/>
  <c r="H1183" i="8"/>
  <c r="G1183" i="8"/>
  <c r="H1183" i="8" s="1" a="1"/>
  <c r="K1182" i="8" a="1"/>
  <c r="K1182" i="8" s="1"/>
  <c r="J1182" i="8"/>
  <c r="H1182" i="8"/>
  <c r="G1182" i="8"/>
  <c r="H1182" i="8" s="1" a="1"/>
  <c r="K1181" i="8"/>
  <c r="J1181" i="8"/>
  <c r="K1181" i="8" s="1" a="1"/>
  <c r="G1181" i="8"/>
  <c r="H1181" i="8" s="1" a="1"/>
  <c r="H1181" i="8" s="1"/>
  <c r="K1180" i="8" a="1"/>
  <c r="K1180" i="8" s="1"/>
  <c r="J1180" i="8"/>
  <c r="H1180" i="8"/>
  <c r="G1180" i="8"/>
  <c r="H1180" i="8" s="1" a="1"/>
  <c r="K1179" i="8"/>
  <c r="J1179" i="8"/>
  <c r="K1179" i="8" s="1" a="1"/>
  <c r="H1179" i="8"/>
  <c r="G1179" i="8"/>
  <c r="H1179" i="8" s="1" a="1"/>
  <c r="K1178" i="8" a="1"/>
  <c r="K1178" i="8" s="1"/>
  <c r="J1178" i="8"/>
  <c r="G1178" i="8"/>
  <c r="H1178" i="8" s="1" a="1"/>
  <c r="H1178" i="8" s="1"/>
  <c r="K1177" i="8"/>
  <c r="J1177" i="8"/>
  <c r="K1177" i="8" s="1" a="1"/>
  <c r="H1177" i="8"/>
  <c r="G1177" i="8"/>
  <c r="H1177" i="8" s="1" a="1"/>
  <c r="K1176" i="8" a="1"/>
  <c r="K1176" i="8" s="1"/>
  <c r="J1176" i="8"/>
  <c r="H1176" i="8"/>
  <c r="G1176" i="8"/>
  <c r="H1176" i="8" s="1" a="1"/>
  <c r="K1175" i="8"/>
  <c r="J1175" i="8"/>
  <c r="K1175" i="8" s="1" a="1"/>
  <c r="G1175" i="8"/>
  <c r="H1175" i="8" s="1" a="1"/>
  <c r="H1175" i="8" s="1"/>
  <c r="K1174" i="8" a="1"/>
  <c r="K1174" i="8" s="1"/>
  <c r="J1174" i="8"/>
  <c r="H1174" i="8"/>
  <c r="G1174" i="8"/>
  <c r="H1174" i="8" s="1" a="1"/>
  <c r="K1173" i="8"/>
  <c r="J1173" i="8"/>
  <c r="K1173" i="8" s="1" a="1"/>
  <c r="H1173" i="8"/>
  <c r="G1173" i="8"/>
  <c r="H1173" i="8" s="1" a="1"/>
  <c r="K1172" i="8" a="1"/>
  <c r="K1172" i="8" s="1"/>
  <c r="J1172" i="8"/>
  <c r="G1172" i="8"/>
  <c r="H1172" i="8" s="1" a="1"/>
  <c r="H1172" i="8" s="1"/>
  <c r="K1171" i="8"/>
  <c r="J1171" i="8"/>
  <c r="K1171" i="8" s="1" a="1"/>
  <c r="H1171" i="8"/>
  <c r="G1171" i="8"/>
  <c r="H1171" i="8" s="1" a="1"/>
  <c r="K1170" i="8" a="1"/>
  <c r="K1170" i="8" s="1"/>
  <c r="J1170" i="8"/>
  <c r="H1170" i="8"/>
  <c r="G1170" i="8"/>
  <c r="H1170" i="8" s="1" a="1"/>
  <c r="K1169" i="8"/>
  <c r="J1169" i="8"/>
  <c r="K1169" i="8" s="1" a="1"/>
  <c r="G1169" i="8"/>
  <c r="H1169" i="8" s="1" a="1"/>
  <c r="H1169" i="8" s="1"/>
  <c r="K1168" i="8" a="1"/>
  <c r="K1168" i="8" s="1"/>
  <c r="J1168" i="8"/>
  <c r="H1168" i="8"/>
  <c r="G1168" i="8"/>
  <c r="H1168" i="8" s="1" a="1"/>
  <c r="K1167" i="8"/>
  <c r="J1167" i="8"/>
  <c r="K1167" i="8" s="1" a="1"/>
  <c r="H1167" i="8"/>
  <c r="G1167" i="8"/>
  <c r="H1167" i="8" s="1" a="1"/>
  <c r="K1166" i="8" a="1"/>
  <c r="K1166" i="8" s="1"/>
  <c r="J1166" i="8"/>
  <c r="G1166" i="8"/>
  <c r="H1166" i="8" s="1" a="1"/>
  <c r="H1166" i="8" s="1"/>
  <c r="K1165" i="8"/>
  <c r="J1165" i="8"/>
  <c r="K1165" i="8" s="1" a="1"/>
  <c r="H1165" i="8"/>
  <c r="G1165" i="8"/>
  <c r="H1165" i="8" s="1" a="1"/>
  <c r="K1164" i="8" a="1"/>
  <c r="K1164" i="8" s="1"/>
  <c r="J1164" i="8"/>
  <c r="H1164" i="8"/>
  <c r="G1164" i="8"/>
  <c r="H1164" i="8" s="1" a="1"/>
  <c r="K1163" i="8"/>
  <c r="J1163" i="8"/>
  <c r="K1163" i="8" s="1" a="1"/>
  <c r="G1163" i="8"/>
  <c r="H1163" i="8" s="1" a="1"/>
  <c r="H1163" i="8" s="1"/>
  <c r="K1162" i="8" a="1"/>
  <c r="K1162" i="8" s="1"/>
  <c r="J1162" i="8"/>
  <c r="H1162" i="8"/>
  <c r="G1162" i="8"/>
  <c r="H1162" i="8" s="1" a="1"/>
  <c r="K1161" i="8"/>
  <c r="J1161" i="8"/>
  <c r="K1161" i="8" s="1" a="1"/>
  <c r="H1161" i="8"/>
  <c r="G1161" i="8"/>
  <c r="H1161" i="8" s="1" a="1"/>
  <c r="K1160" i="8" a="1"/>
  <c r="K1160" i="8" s="1"/>
  <c r="J1160" i="8"/>
  <c r="G1160" i="8"/>
  <c r="H1160" i="8" s="1" a="1"/>
  <c r="H1160" i="8" s="1"/>
  <c r="K1159" i="8"/>
  <c r="J1159" i="8"/>
  <c r="K1159" i="8" s="1" a="1"/>
  <c r="H1159" i="8"/>
  <c r="G1159" i="8"/>
  <c r="H1159" i="8" s="1" a="1"/>
  <c r="K1158" i="8" a="1"/>
  <c r="K1158" i="8" s="1"/>
  <c r="J1158" i="8"/>
  <c r="H1158" i="8"/>
  <c r="G1158" i="8"/>
  <c r="H1158" i="8" s="1" a="1"/>
  <c r="K1157" i="8"/>
  <c r="J1157" i="8"/>
  <c r="K1157" i="8" s="1" a="1"/>
  <c r="G1157" i="8"/>
  <c r="H1157" i="8" s="1" a="1"/>
  <c r="H1157" i="8" s="1"/>
  <c r="K1156" i="8" a="1"/>
  <c r="K1156" i="8" s="1"/>
  <c r="J1156" i="8"/>
  <c r="H1156" i="8"/>
  <c r="G1156" i="8"/>
  <c r="H1156" i="8" s="1" a="1"/>
  <c r="K1155" i="8"/>
  <c r="J1155" i="8"/>
  <c r="K1155" i="8" s="1" a="1"/>
  <c r="H1155" i="8"/>
  <c r="G1155" i="8"/>
  <c r="H1155" i="8" s="1" a="1"/>
  <c r="K1154" i="8" a="1"/>
  <c r="K1154" i="8" s="1"/>
  <c r="J1154" i="8"/>
  <c r="G1154" i="8"/>
  <c r="H1154" i="8" s="1" a="1"/>
  <c r="H1154" i="8" s="1"/>
  <c r="K1153" i="8"/>
  <c r="J1153" i="8"/>
  <c r="K1153" i="8" s="1" a="1"/>
  <c r="H1153" i="8"/>
  <c r="G1153" i="8"/>
  <c r="H1153" i="8" s="1" a="1"/>
  <c r="K1152" i="8" a="1"/>
  <c r="K1152" i="8" s="1"/>
  <c r="J1152" i="8"/>
  <c r="H1152" i="8"/>
  <c r="G1152" i="8"/>
  <c r="H1152" i="8" s="1" a="1"/>
  <c r="K1151" i="8"/>
  <c r="J1151" i="8"/>
  <c r="K1151" i="8" s="1" a="1"/>
  <c r="G1151" i="8"/>
  <c r="H1151" i="8" s="1" a="1"/>
  <c r="H1151" i="8" s="1"/>
  <c r="K1150" i="8" a="1"/>
  <c r="K1150" i="8" s="1"/>
  <c r="J1150" i="8"/>
  <c r="H1150" i="8"/>
  <c r="G1150" i="8"/>
  <c r="H1150" i="8" s="1" a="1"/>
  <c r="K1149" i="8"/>
  <c r="J1149" i="8"/>
  <c r="K1149" i="8" s="1" a="1"/>
  <c r="H1149" i="8"/>
  <c r="G1149" i="8"/>
  <c r="H1149" i="8" s="1" a="1"/>
  <c r="K1148" i="8" a="1"/>
  <c r="K1148" i="8" s="1"/>
  <c r="J1148" i="8"/>
  <c r="G1148" i="8"/>
  <c r="H1148" i="8" s="1" a="1"/>
  <c r="H1148" i="8" s="1"/>
  <c r="K1147" i="8"/>
  <c r="J1147" i="8"/>
  <c r="K1147" i="8" s="1" a="1"/>
  <c r="H1147" i="8"/>
  <c r="G1147" i="8"/>
  <c r="H1147" i="8" s="1" a="1"/>
  <c r="K1146" i="8" a="1"/>
  <c r="K1146" i="8" s="1"/>
  <c r="J1146" i="8"/>
  <c r="H1146" i="8"/>
  <c r="G1146" i="8"/>
  <c r="H1146" i="8" s="1" a="1"/>
  <c r="J1145" i="8"/>
  <c r="K1145" i="8" s="1" a="1"/>
  <c r="K1145" i="8" s="1"/>
  <c r="G1145" i="8"/>
  <c r="H1145" i="8" s="1" a="1"/>
  <c r="H1145" i="8" s="1"/>
  <c r="K1144" i="8" a="1"/>
  <c r="K1144" i="8" s="1"/>
  <c r="J1144" i="8"/>
  <c r="H1144" i="8"/>
  <c r="G1144" i="8"/>
  <c r="H1144" i="8" s="1" a="1"/>
  <c r="K1143" i="8"/>
  <c r="J1143" i="8"/>
  <c r="K1143" i="8" s="1" a="1"/>
  <c r="G1143" i="8"/>
  <c r="H1143" i="8" s="1" a="1"/>
  <c r="H1143" i="8" s="1"/>
  <c r="J1142" i="8"/>
  <c r="K1142" i="8" s="1" a="1"/>
  <c r="K1142" i="8" s="1"/>
  <c r="G1142" i="8"/>
  <c r="H1142" i="8" s="1" a="1"/>
  <c r="H1142" i="8" s="1"/>
  <c r="K1141" i="8"/>
  <c r="J1141" i="8"/>
  <c r="K1141" i="8" s="1" a="1"/>
  <c r="H1141" i="8"/>
  <c r="G1141" i="8"/>
  <c r="H1141" i="8" s="1" a="1"/>
  <c r="K1140" i="8" a="1"/>
  <c r="K1140" i="8" s="1"/>
  <c r="J1140" i="8"/>
  <c r="G1140" i="8"/>
  <c r="H1140" i="8" s="1" a="1"/>
  <c r="H1140" i="8" s="1"/>
  <c r="J1139" i="8"/>
  <c r="K1139" i="8" s="1" a="1"/>
  <c r="K1139" i="8" s="1"/>
  <c r="G1139" i="8"/>
  <c r="H1139" i="8" s="1" a="1"/>
  <c r="H1139" i="8" s="1"/>
  <c r="K1138" i="8" a="1"/>
  <c r="K1138" i="8" s="1"/>
  <c r="J1138" i="8"/>
  <c r="H1138" i="8"/>
  <c r="G1138" i="8"/>
  <c r="H1138" i="8" s="1" a="1"/>
  <c r="K1137" i="8"/>
  <c r="J1137" i="8"/>
  <c r="K1137" i="8" s="1" a="1"/>
  <c r="G1137" i="8"/>
  <c r="H1137" i="8" s="1" a="1"/>
  <c r="H1137" i="8" s="1"/>
  <c r="J1136" i="8"/>
  <c r="K1136" i="8" s="1" a="1"/>
  <c r="K1136" i="8" s="1"/>
  <c r="G1136" i="8"/>
  <c r="H1136" i="8" s="1" a="1"/>
  <c r="H1136" i="8" s="1"/>
  <c r="K1135" i="8"/>
  <c r="J1135" i="8"/>
  <c r="K1135" i="8" s="1" a="1"/>
  <c r="H1135" i="8"/>
  <c r="G1135" i="8"/>
  <c r="H1135" i="8" s="1" a="1"/>
  <c r="K1134" i="8" a="1"/>
  <c r="K1134" i="8" s="1"/>
  <c r="J1134" i="8"/>
  <c r="G1134" i="8"/>
  <c r="H1134" i="8" s="1" a="1"/>
  <c r="H1134" i="8" s="1"/>
  <c r="J1133" i="8"/>
  <c r="K1133" i="8" s="1" a="1"/>
  <c r="K1133" i="8" s="1"/>
  <c r="G1133" i="8"/>
  <c r="H1133" i="8" s="1" a="1"/>
  <c r="H1133" i="8" s="1"/>
  <c r="K1132" i="8" a="1"/>
  <c r="K1132" i="8" s="1"/>
  <c r="J1132" i="8"/>
  <c r="G1132" i="8"/>
  <c r="H1132" i="8" s="1" a="1"/>
  <c r="H1132" i="8" s="1"/>
  <c r="K1131" i="8"/>
  <c r="J1131" i="8"/>
  <c r="K1131" i="8" s="1" a="1"/>
  <c r="G1131" i="8"/>
  <c r="H1131" i="8" s="1" a="1"/>
  <c r="H1131" i="8" s="1"/>
  <c r="J1130" i="8"/>
  <c r="K1130" i="8" s="1" a="1"/>
  <c r="K1130" i="8" s="1"/>
  <c r="G1130" i="8"/>
  <c r="H1130" i="8" s="1" a="1"/>
  <c r="H1130" i="8" s="1"/>
  <c r="K1129" i="8"/>
  <c r="J1129" i="8"/>
  <c r="K1129" i="8" s="1" a="1"/>
  <c r="G1129" i="8"/>
  <c r="H1129" i="8" s="1" a="1"/>
  <c r="H1129" i="8" s="1"/>
  <c r="K1128" i="8" a="1"/>
  <c r="K1128" i="8" s="1"/>
  <c r="J1128" i="8"/>
  <c r="G1128" i="8"/>
  <c r="H1128" i="8" s="1" a="1"/>
  <c r="H1128" i="8" s="1"/>
  <c r="J1127" i="8"/>
  <c r="K1127" i="8" s="1" a="1"/>
  <c r="K1127" i="8" s="1"/>
  <c r="G1127" i="8"/>
  <c r="H1127" i="8" s="1" a="1"/>
  <c r="H1127" i="8" s="1"/>
  <c r="J1126" i="8"/>
  <c r="K1126" i="8" s="1" a="1"/>
  <c r="K1126" i="8" s="1"/>
  <c r="G1126" i="8"/>
  <c r="H1126" i="8" s="1" a="1"/>
  <c r="H1126" i="8" s="1"/>
  <c r="K1125" i="8"/>
  <c r="J1125" i="8"/>
  <c r="K1125" i="8" s="1" a="1"/>
  <c r="G1125" i="8"/>
  <c r="H1125" i="8" s="1" a="1"/>
  <c r="H1125" i="8" s="1"/>
  <c r="J1124" i="8"/>
  <c r="K1124" i="8" s="1" a="1"/>
  <c r="K1124" i="8" s="1"/>
  <c r="G1124" i="8"/>
  <c r="H1124" i="8" s="1" a="1"/>
  <c r="H1124" i="8" s="1"/>
  <c r="J1123" i="8"/>
  <c r="K1123" i="8" s="1" a="1"/>
  <c r="K1123" i="8" s="1"/>
  <c r="G1123" i="8"/>
  <c r="H1123" i="8" s="1" a="1"/>
  <c r="H1123" i="8" s="1"/>
  <c r="K1122" i="8" a="1"/>
  <c r="K1122" i="8" s="1"/>
  <c r="J1122" i="8"/>
  <c r="G1122" i="8"/>
  <c r="H1122" i="8" s="1" a="1"/>
  <c r="H1122" i="8" s="1"/>
  <c r="J1121" i="8"/>
  <c r="K1121" i="8" s="1" a="1"/>
  <c r="K1121" i="8" s="1"/>
  <c r="G1121" i="8"/>
  <c r="H1121" i="8" s="1" a="1"/>
  <c r="H1121" i="8" s="1"/>
  <c r="J1120" i="8"/>
  <c r="K1120" i="8" s="1" a="1"/>
  <c r="K1120" i="8" s="1"/>
  <c r="G1120" i="8"/>
  <c r="H1120" i="8" s="1" a="1"/>
  <c r="H1120" i="8" s="1"/>
  <c r="K1119" i="8"/>
  <c r="J1119" i="8"/>
  <c r="K1119" i="8" s="1" a="1"/>
  <c r="G1119" i="8"/>
  <c r="H1119" i="8" s="1" a="1"/>
  <c r="H1119" i="8" s="1"/>
  <c r="J1118" i="8"/>
  <c r="K1118" i="8" s="1" a="1"/>
  <c r="K1118" i="8" s="1"/>
  <c r="G1118" i="8"/>
  <c r="H1118" i="8" s="1" a="1"/>
  <c r="H1118" i="8" s="1"/>
  <c r="J1117" i="8"/>
  <c r="K1117" i="8" s="1" a="1"/>
  <c r="K1117" i="8" s="1"/>
  <c r="G1117" i="8"/>
  <c r="H1117" i="8" s="1" a="1"/>
  <c r="H1117" i="8" s="1"/>
  <c r="K1116" i="8" a="1"/>
  <c r="K1116" i="8" s="1"/>
  <c r="J1116" i="8"/>
  <c r="G1116" i="8"/>
  <c r="H1116" i="8" s="1" a="1"/>
  <c r="H1116" i="8" s="1"/>
  <c r="J1115" i="8"/>
  <c r="K1115" i="8" s="1" a="1"/>
  <c r="K1115" i="8" s="1"/>
  <c r="G1115" i="8"/>
  <c r="H1115" i="8" s="1" a="1"/>
  <c r="H1115" i="8" s="1"/>
  <c r="J1114" i="8"/>
  <c r="K1114" i="8" s="1" a="1"/>
  <c r="K1114" i="8" s="1"/>
  <c r="G1114" i="8"/>
  <c r="H1114" i="8" s="1" a="1"/>
  <c r="H1114" i="8" s="1"/>
  <c r="K1113" i="8"/>
  <c r="J1113" i="8"/>
  <c r="K1113" i="8" s="1" a="1"/>
  <c r="G1113" i="8"/>
  <c r="H1113" i="8" s="1" a="1"/>
  <c r="H1113" i="8" s="1"/>
  <c r="J1112" i="8"/>
  <c r="K1112" i="8" s="1" a="1"/>
  <c r="K1112" i="8" s="1"/>
  <c r="G1112" i="8"/>
  <c r="H1112" i="8" s="1" a="1"/>
  <c r="H1112" i="8" s="1"/>
  <c r="J1111" i="8"/>
  <c r="K1111" i="8" s="1" a="1"/>
  <c r="K1111" i="8" s="1"/>
  <c r="G1111" i="8"/>
  <c r="H1111" i="8" s="1" a="1"/>
  <c r="H1111" i="8" s="1"/>
  <c r="K1110" i="8" a="1"/>
  <c r="K1110" i="8" s="1"/>
  <c r="J1110" i="8"/>
  <c r="G1110" i="8"/>
  <c r="H1110" i="8" s="1" a="1"/>
  <c r="H1110" i="8" s="1"/>
  <c r="J1109" i="8"/>
  <c r="K1109" i="8" s="1" a="1"/>
  <c r="K1109" i="8" s="1"/>
  <c r="G1109" i="8"/>
  <c r="H1109" i="8" s="1" a="1"/>
  <c r="H1109" i="8" s="1"/>
  <c r="J1108" i="8"/>
  <c r="K1108" i="8" s="1" a="1"/>
  <c r="K1108" i="8" s="1"/>
  <c r="G1108" i="8"/>
  <c r="H1108" i="8" s="1" a="1"/>
  <c r="H1108" i="8" s="1"/>
  <c r="K1107" i="8"/>
  <c r="J1107" i="8"/>
  <c r="K1107" i="8" s="1" a="1"/>
  <c r="G1107" i="8"/>
  <c r="H1107" i="8" s="1" a="1"/>
  <c r="H1107" i="8" s="1"/>
  <c r="J1106" i="8"/>
  <c r="K1106" i="8" s="1" a="1"/>
  <c r="K1106" i="8" s="1"/>
  <c r="G1106" i="8"/>
  <c r="H1106" i="8" s="1" a="1"/>
  <c r="H1106" i="8" s="1"/>
  <c r="J1105" i="8"/>
  <c r="K1105" i="8" s="1" a="1"/>
  <c r="K1105" i="8" s="1"/>
  <c r="G1105" i="8"/>
  <c r="H1105" i="8" s="1" a="1"/>
  <c r="H1105" i="8" s="1"/>
  <c r="K1104" i="8" a="1"/>
  <c r="K1104" i="8" s="1"/>
  <c r="J1104" i="8"/>
  <c r="G1104" i="8"/>
  <c r="H1104" i="8" s="1" a="1"/>
  <c r="H1104" i="8" s="1"/>
  <c r="J1103" i="8"/>
  <c r="K1103" i="8" s="1" a="1"/>
  <c r="K1103" i="8" s="1"/>
  <c r="G1103" i="8"/>
  <c r="H1103" i="8" s="1" a="1"/>
  <c r="H1103" i="8" s="1"/>
  <c r="J1102" i="8"/>
  <c r="K1102" i="8" s="1" a="1"/>
  <c r="K1102" i="8" s="1"/>
  <c r="G1102" i="8"/>
  <c r="H1102" i="8" s="1" a="1"/>
  <c r="H1102" i="8" s="1"/>
  <c r="K1101" i="8"/>
  <c r="J1101" i="8"/>
  <c r="K1101" i="8" s="1" a="1"/>
  <c r="G1101" i="8"/>
  <c r="H1101" i="8" s="1" a="1"/>
  <c r="H1101" i="8" s="1"/>
  <c r="J1100" i="8"/>
  <c r="K1100" i="8" s="1" a="1"/>
  <c r="K1100" i="8" s="1"/>
  <c r="G1100" i="8"/>
  <c r="H1100" i="8" s="1" a="1"/>
  <c r="H1100" i="8" s="1"/>
  <c r="J1099" i="8"/>
  <c r="K1099" i="8" s="1" a="1"/>
  <c r="K1099" i="8" s="1"/>
  <c r="G1099" i="8"/>
  <c r="H1099" i="8" s="1" a="1"/>
  <c r="H1099" i="8" s="1"/>
  <c r="K1098" i="8" a="1"/>
  <c r="K1098" i="8" s="1"/>
  <c r="J1098" i="8"/>
  <c r="G1098" i="8"/>
  <c r="H1098" i="8" s="1" a="1"/>
  <c r="H1098" i="8" s="1"/>
  <c r="J1097" i="8"/>
  <c r="K1097" i="8" s="1" a="1"/>
  <c r="K1097" i="8" s="1"/>
  <c r="G1097" i="8"/>
  <c r="H1097" i="8" s="1" a="1"/>
  <c r="H1097" i="8" s="1"/>
  <c r="J1096" i="8"/>
  <c r="K1096" i="8" s="1" a="1"/>
  <c r="K1096" i="8" s="1"/>
  <c r="G1096" i="8"/>
  <c r="H1096" i="8" s="1" a="1"/>
  <c r="H1096" i="8" s="1"/>
  <c r="K1095" i="8"/>
  <c r="J1095" i="8"/>
  <c r="K1095" i="8" s="1" a="1"/>
  <c r="G1095" i="8"/>
  <c r="H1095" i="8" s="1" a="1"/>
  <c r="H1095" i="8" s="1"/>
  <c r="J1094" i="8"/>
  <c r="K1094" i="8" s="1" a="1"/>
  <c r="K1094" i="8" s="1"/>
  <c r="G1094" i="8"/>
  <c r="H1094" i="8" s="1" a="1"/>
  <c r="H1094" i="8" s="1"/>
  <c r="J1093" i="8"/>
  <c r="K1093" i="8" s="1" a="1"/>
  <c r="K1093" i="8" s="1"/>
  <c r="G1093" i="8"/>
  <c r="H1093" i="8" s="1" a="1"/>
  <c r="H1093" i="8" s="1"/>
  <c r="K1092" i="8" a="1"/>
  <c r="K1092" i="8" s="1"/>
  <c r="J1092" i="8"/>
  <c r="G1092" i="8"/>
  <c r="H1092" i="8" s="1" a="1"/>
  <c r="H1092" i="8" s="1"/>
  <c r="J1091" i="8"/>
  <c r="K1091" i="8" s="1" a="1"/>
  <c r="K1091" i="8" s="1"/>
  <c r="G1091" i="8"/>
  <c r="H1091" i="8" s="1" a="1"/>
  <c r="H1091" i="8" s="1"/>
  <c r="J1090" i="8"/>
  <c r="K1090" i="8" s="1" a="1"/>
  <c r="K1090" i="8" s="1"/>
  <c r="G1090" i="8"/>
  <c r="H1090" i="8" s="1" a="1"/>
  <c r="H1090" i="8" s="1"/>
  <c r="K1089" i="8"/>
  <c r="J1089" i="8"/>
  <c r="K1089" i="8" s="1" a="1"/>
  <c r="G1089" i="8"/>
  <c r="H1089" i="8" s="1" a="1"/>
  <c r="H1089" i="8" s="1"/>
  <c r="J1088" i="8"/>
  <c r="K1088" i="8" s="1" a="1"/>
  <c r="K1088" i="8" s="1"/>
  <c r="G1088" i="8"/>
  <c r="H1088" i="8" s="1" a="1"/>
  <c r="H1088" i="8" s="1"/>
  <c r="J1087" i="8"/>
  <c r="K1087" i="8" s="1" a="1"/>
  <c r="K1087" i="8" s="1"/>
  <c r="G1087" i="8"/>
  <c r="H1087" i="8" s="1" a="1"/>
  <c r="H1087" i="8" s="1"/>
  <c r="K1086" i="8" a="1"/>
  <c r="K1086" i="8" s="1"/>
  <c r="J1086" i="8"/>
  <c r="G1086" i="8"/>
  <c r="H1086" i="8" s="1" a="1"/>
  <c r="H1086" i="8" s="1"/>
  <c r="J1085" i="8"/>
  <c r="K1085" i="8" s="1" a="1"/>
  <c r="K1085" i="8" s="1"/>
  <c r="G1085" i="8"/>
  <c r="H1085" i="8" s="1" a="1"/>
  <c r="H1085" i="8" s="1"/>
  <c r="J1084" i="8"/>
  <c r="K1084" i="8" s="1" a="1"/>
  <c r="K1084" i="8" s="1"/>
  <c r="G1084" i="8"/>
  <c r="H1084" i="8" s="1" a="1"/>
  <c r="H1084" i="8" s="1"/>
  <c r="K1083" i="8"/>
  <c r="J1083" i="8"/>
  <c r="K1083" i="8" s="1" a="1"/>
  <c r="G1083" i="8"/>
  <c r="H1083" i="8" s="1" a="1"/>
  <c r="H1083" i="8" s="1"/>
  <c r="J1082" i="8"/>
  <c r="K1082" i="8" s="1" a="1"/>
  <c r="K1082" i="8" s="1"/>
  <c r="G1082" i="8"/>
  <c r="H1082" i="8" s="1" a="1"/>
  <c r="H1082" i="8" s="1"/>
  <c r="J1081" i="8"/>
  <c r="K1081" i="8" s="1" a="1"/>
  <c r="K1081" i="8" s="1"/>
  <c r="G1081" i="8"/>
  <c r="H1081" i="8" s="1" a="1"/>
  <c r="H1081" i="8" s="1"/>
  <c r="K1080" i="8" a="1"/>
  <c r="K1080" i="8" s="1"/>
  <c r="J1080" i="8"/>
  <c r="G1080" i="8"/>
  <c r="H1080" i="8" s="1" a="1"/>
  <c r="H1080" i="8" s="1"/>
  <c r="J1079" i="8"/>
  <c r="K1079" i="8" s="1" a="1"/>
  <c r="K1079" i="8" s="1"/>
  <c r="G1079" i="8"/>
  <c r="H1079" i="8" s="1" a="1"/>
  <c r="H1079" i="8" s="1"/>
  <c r="J1078" i="8"/>
  <c r="K1078" i="8" s="1" a="1"/>
  <c r="K1078" i="8" s="1"/>
  <c r="G1078" i="8"/>
  <c r="H1078" i="8" s="1" a="1"/>
  <c r="H1078" i="8" s="1"/>
  <c r="K1077" i="8" a="1"/>
  <c r="K1077" i="8" s="1"/>
  <c r="J1077" i="8"/>
  <c r="H1077" i="8"/>
  <c r="G1077" i="8"/>
  <c r="H1077" i="8" s="1" a="1"/>
  <c r="K1076" i="8" a="1"/>
  <c r="K1076" i="8" s="1"/>
  <c r="J1076" i="8"/>
  <c r="H1076" i="8"/>
  <c r="G1076" i="8"/>
  <c r="H1076" i="8" s="1" a="1"/>
  <c r="J1075" i="8"/>
  <c r="K1075" i="8" s="1" a="1"/>
  <c r="K1075" i="8" s="1"/>
  <c r="H1075" i="8"/>
  <c r="G1075" i="8"/>
  <c r="H1075" i="8" s="1" a="1"/>
  <c r="J1074" i="8"/>
  <c r="K1074" i="8" s="1" a="1"/>
  <c r="K1074" i="8" s="1"/>
  <c r="G1074" i="8"/>
  <c r="H1074" i="8" s="1" a="1"/>
  <c r="H1074" i="8" s="1"/>
  <c r="J1073" i="8"/>
  <c r="K1073" i="8" s="1" a="1"/>
  <c r="K1073" i="8" s="1"/>
  <c r="H1073" i="8"/>
  <c r="G1073" i="8"/>
  <c r="H1073" i="8" s="1" a="1"/>
  <c r="K1072" i="8" a="1"/>
  <c r="K1072" i="8" s="1"/>
  <c r="J1072" i="8"/>
  <c r="H1072" i="8"/>
  <c r="G1072" i="8"/>
  <c r="H1072" i="8" s="1" a="1"/>
  <c r="J1071" i="8"/>
  <c r="K1071" i="8" s="1" a="1"/>
  <c r="K1071" i="8" s="1"/>
  <c r="G1071" i="8"/>
  <c r="H1071" i="8" s="1" a="1"/>
  <c r="H1071" i="8" s="1"/>
  <c r="J1070" i="8"/>
  <c r="K1070" i="8" s="1" a="1"/>
  <c r="K1070" i="8" s="1"/>
  <c r="G1070" i="8"/>
  <c r="H1070" i="8" s="1" a="1"/>
  <c r="H1070" i="8" s="1"/>
  <c r="K1069" i="8" a="1"/>
  <c r="K1069" i="8" s="1"/>
  <c r="J1069" i="8"/>
  <c r="H1069" i="8"/>
  <c r="G1069" i="8"/>
  <c r="H1069" i="8" s="1" a="1"/>
  <c r="K1068" i="8" a="1"/>
  <c r="K1068" i="8" s="1"/>
  <c r="J1068" i="8"/>
  <c r="H1068" i="8"/>
  <c r="G1068" i="8"/>
  <c r="H1068" i="8" s="1" a="1"/>
  <c r="J1067" i="8"/>
  <c r="K1067" i="8" s="1" a="1"/>
  <c r="K1067" i="8" s="1"/>
  <c r="H1067" i="8"/>
  <c r="G1067" i="8"/>
  <c r="H1067" i="8" s="1" a="1"/>
  <c r="J1066" i="8"/>
  <c r="K1066" i="8" s="1" a="1"/>
  <c r="K1066" i="8" s="1"/>
  <c r="G1066" i="8"/>
  <c r="H1066" i="8" s="1" a="1"/>
  <c r="H1066" i="8" s="1"/>
  <c r="J1065" i="8"/>
  <c r="K1065" i="8" s="1" a="1"/>
  <c r="K1065" i="8" s="1"/>
  <c r="H1065" i="8"/>
  <c r="G1065" i="8"/>
  <c r="H1065" i="8" s="1" a="1"/>
  <c r="K1064" i="8" a="1"/>
  <c r="K1064" i="8" s="1"/>
  <c r="J1064" i="8"/>
  <c r="H1064" i="8"/>
  <c r="G1064" i="8"/>
  <c r="H1064" i="8" s="1" a="1"/>
  <c r="J1063" i="8"/>
  <c r="K1063" i="8" s="1" a="1"/>
  <c r="K1063" i="8" s="1"/>
  <c r="G1063" i="8"/>
  <c r="H1063" i="8" s="1" a="1"/>
  <c r="H1063" i="8" s="1"/>
  <c r="J1062" i="8"/>
  <c r="K1062" i="8" s="1" a="1"/>
  <c r="K1062" i="8" s="1"/>
  <c r="G1062" i="8"/>
  <c r="H1062" i="8" s="1" a="1"/>
  <c r="H1062" i="8" s="1"/>
  <c r="K1061" i="8" a="1"/>
  <c r="K1061" i="8" s="1"/>
  <c r="J1061" i="8"/>
  <c r="G1061" i="8"/>
  <c r="H1061" i="8" s="1" a="1"/>
  <c r="H1061" i="8" s="1"/>
  <c r="J1060" i="8"/>
  <c r="K1060" i="8" s="1" a="1"/>
  <c r="K1060" i="8" s="1"/>
  <c r="G1060" i="8"/>
  <c r="H1060" i="8" s="1" a="1"/>
  <c r="H1060" i="8" s="1"/>
  <c r="J1059" i="8"/>
  <c r="K1059" i="8" s="1" a="1"/>
  <c r="K1059" i="8" s="1"/>
  <c r="G1059" i="8"/>
  <c r="H1059" i="8" s="1" a="1"/>
  <c r="H1059" i="8" s="1"/>
  <c r="J1058" i="8"/>
  <c r="K1058" i="8" s="1" a="1"/>
  <c r="K1058" i="8" s="1"/>
  <c r="G1058" i="8"/>
  <c r="H1058" i="8" s="1" a="1"/>
  <c r="H1058" i="8" s="1"/>
  <c r="K1057" i="8" a="1"/>
  <c r="K1057" i="8"/>
  <c r="J1057" i="8"/>
  <c r="H1057" i="8" a="1"/>
  <c r="H1057" i="8" s="1"/>
  <c r="G1057" i="8"/>
  <c r="J1056" i="8"/>
  <c r="K1056" i="8" s="1" a="1"/>
  <c r="K1056" i="8" s="1"/>
  <c r="G1056" i="8"/>
  <c r="H1056" i="8" s="1" a="1"/>
  <c r="H1056" i="8" s="1"/>
  <c r="J1055" i="8"/>
  <c r="K1055" i="8" s="1" a="1"/>
  <c r="K1055" i="8" s="1"/>
  <c r="G1055" i="8"/>
  <c r="H1055" i="8" s="1" a="1"/>
  <c r="H1055" i="8" s="1"/>
  <c r="K1054" i="8" a="1"/>
  <c r="K1054" i="8" s="1"/>
  <c r="J1054" i="8"/>
  <c r="G1054" i="8"/>
  <c r="H1054" i="8" s="1" a="1"/>
  <c r="H1054" i="8" s="1"/>
  <c r="K1053" i="8" a="1"/>
  <c r="K1053" i="8"/>
  <c r="J1053" i="8"/>
  <c r="H1053" i="8" a="1"/>
  <c r="H1053" i="8" s="1"/>
  <c r="G1053" i="8"/>
  <c r="J1052" i="8"/>
  <c r="K1052" i="8" s="1" a="1"/>
  <c r="K1052" i="8" s="1"/>
  <c r="H1052" i="8"/>
  <c r="G1052" i="8"/>
  <c r="H1052" i="8" s="1" a="1"/>
  <c r="K1051" i="8" a="1"/>
  <c r="K1051" i="8"/>
  <c r="J1051" i="8"/>
  <c r="G1051" i="8"/>
  <c r="H1051" i="8" s="1" a="1"/>
  <c r="H1051" i="8" s="1"/>
  <c r="J1050" i="8"/>
  <c r="K1050" i="8" s="1" a="1"/>
  <c r="K1050" i="8" s="1"/>
  <c r="G1050" i="8"/>
  <c r="H1050" i="8" s="1" a="1"/>
  <c r="H1050" i="8" s="1"/>
  <c r="K1049" i="8" a="1"/>
  <c r="K1049" i="8" s="1"/>
  <c r="J1049" i="8"/>
  <c r="G1049" i="8"/>
  <c r="H1049" i="8" s="1" a="1"/>
  <c r="H1049" i="8" s="1"/>
  <c r="J1048" i="8"/>
  <c r="K1048" i="8" s="1" a="1"/>
  <c r="K1048" i="8" s="1"/>
  <c r="G1048" i="8"/>
  <c r="H1048" i="8" s="1" a="1"/>
  <c r="H1048" i="8" s="1"/>
  <c r="J1047" i="8"/>
  <c r="K1047" i="8" s="1" a="1"/>
  <c r="K1047" i="8" s="1"/>
  <c r="G1047" i="8"/>
  <c r="H1047" i="8" s="1" a="1"/>
  <c r="H1047" i="8" s="1"/>
  <c r="J1046" i="8"/>
  <c r="K1046" i="8" s="1" a="1"/>
  <c r="K1046" i="8" s="1"/>
  <c r="G1046" i="8"/>
  <c r="H1046" i="8" s="1" a="1"/>
  <c r="H1046" i="8" s="1"/>
  <c r="K1045" i="8" a="1"/>
  <c r="K1045" i="8"/>
  <c r="J1045" i="8"/>
  <c r="H1045" i="8" a="1"/>
  <c r="H1045" i="8" s="1"/>
  <c r="G1045" i="8"/>
  <c r="J1044" i="8"/>
  <c r="K1044" i="8" s="1" a="1"/>
  <c r="K1044" i="8" s="1"/>
  <c r="G1044" i="8"/>
  <c r="H1044" i="8" s="1" a="1"/>
  <c r="H1044" i="8" s="1"/>
  <c r="J1043" i="8"/>
  <c r="K1043" i="8" s="1" a="1"/>
  <c r="K1043" i="8" s="1"/>
  <c r="G1043" i="8"/>
  <c r="H1043" i="8" s="1" a="1"/>
  <c r="H1043" i="8" s="1"/>
  <c r="K1042" i="8" a="1"/>
  <c r="K1042" i="8" s="1"/>
  <c r="J1042" i="8"/>
  <c r="G1042" i="8"/>
  <c r="H1042" i="8" s="1" a="1"/>
  <c r="H1042" i="8" s="1"/>
  <c r="K1041" i="8" a="1"/>
  <c r="K1041" i="8"/>
  <c r="J1041" i="8"/>
  <c r="H1041" i="8" a="1"/>
  <c r="H1041" i="8" s="1"/>
  <c r="G1041" i="8"/>
  <c r="J1040" i="8"/>
  <c r="K1040" i="8" s="1" a="1"/>
  <c r="K1040" i="8" s="1"/>
  <c r="H1040" i="8"/>
  <c r="G1040" i="8"/>
  <c r="H1040" i="8" s="1" a="1"/>
  <c r="K1039" i="8" a="1"/>
  <c r="K1039" i="8"/>
  <c r="J1039" i="8"/>
  <c r="G1039" i="8"/>
  <c r="H1039" i="8" s="1" a="1"/>
  <c r="H1039" i="8" s="1"/>
  <c r="J1038" i="8"/>
  <c r="K1038" i="8" s="1" a="1"/>
  <c r="K1038" i="8" s="1"/>
  <c r="G1038" i="8"/>
  <c r="H1038" i="8" s="1" a="1"/>
  <c r="H1038" i="8" s="1"/>
  <c r="K1037" i="8" a="1"/>
  <c r="K1037" i="8" s="1"/>
  <c r="J1037" i="8"/>
  <c r="G1037" i="8"/>
  <c r="H1037" i="8" s="1" a="1"/>
  <c r="H1037" i="8" s="1"/>
  <c r="J1036" i="8"/>
  <c r="K1036" i="8" s="1" a="1"/>
  <c r="K1036" i="8" s="1"/>
  <c r="G1036" i="8"/>
  <c r="H1036" i="8" s="1" a="1"/>
  <c r="H1036" i="8" s="1"/>
  <c r="J1035" i="8"/>
  <c r="K1035" i="8" s="1" a="1"/>
  <c r="K1035" i="8" s="1"/>
  <c r="G1035" i="8"/>
  <c r="H1035" i="8" s="1" a="1"/>
  <c r="H1035" i="8" s="1"/>
  <c r="J1034" i="8"/>
  <c r="K1034" i="8" s="1" a="1"/>
  <c r="K1034" i="8" s="1"/>
  <c r="G1034" i="8"/>
  <c r="H1034" i="8" s="1" a="1"/>
  <c r="H1034" i="8" s="1"/>
  <c r="K1033" i="8" a="1"/>
  <c r="K1033" i="8"/>
  <c r="J1033" i="8"/>
  <c r="H1033" i="8" a="1"/>
  <c r="H1033" i="8" s="1"/>
  <c r="G1033" i="8"/>
  <c r="J1032" i="8"/>
  <c r="K1032" i="8" s="1" a="1"/>
  <c r="K1032" i="8" s="1"/>
  <c r="G1032" i="8"/>
  <c r="H1032" i="8" s="1" a="1"/>
  <c r="H1032" i="8" s="1"/>
  <c r="J1031" i="8"/>
  <c r="K1031" i="8" s="1" a="1"/>
  <c r="K1031" i="8" s="1"/>
  <c r="G1031" i="8"/>
  <c r="H1031" i="8" s="1" a="1"/>
  <c r="H1031" i="8" s="1"/>
  <c r="K1030" i="8" a="1"/>
  <c r="K1030" i="8" s="1"/>
  <c r="J1030" i="8"/>
  <c r="G1030" i="8"/>
  <c r="H1030" i="8" s="1" a="1"/>
  <c r="H1030" i="8" s="1"/>
  <c r="K1029" i="8" a="1"/>
  <c r="K1029" i="8"/>
  <c r="J1029" i="8"/>
  <c r="H1029" i="8" a="1"/>
  <c r="H1029" i="8" s="1"/>
  <c r="G1029" i="8"/>
  <c r="J1028" i="8"/>
  <c r="K1028" i="8" s="1" a="1"/>
  <c r="K1028" i="8" s="1"/>
  <c r="H1028" i="8"/>
  <c r="G1028" i="8"/>
  <c r="H1028" i="8" s="1" a="1"/>
  <c r="K1027" i="8" a="1"/>
  <c r="K1027" i="8"/>
  <c r="J1027" i="8"/>
  <c r="G1027" i="8"/>
  <c r="H1027" i="8" s="1" a="1"/>
  <c r="H1027" i="8" s="1"/>
  <c r="J1026" i="8"/>
  <c r="K1026" i="8" s="1" a="1"/>
  <c r="K1026" i="8" s="1"/>
  <c r="G1026" i="8"/>
  <c r="H1026" i="8" s="1" a="1"/>
  <c r="H1026" i="8" s="1"/>
  <c r="K1025" i="8" a="1"/>
  <c r="K1025" i="8" s="1"/>
  <c r="J1025" i="8"/>
  <c r="G1025" i="8"/>
  <c r="H1025" i="8" s="1" a="1"/>
  <c r="H1025" i="8" s="1"/>
  <c r="J1024" i="8"/>
  <c r="K1024" i="8" s="1" a="1"/>
  <c r="K1024" i="8" s="1"/>
  <c r="G1024" i="8"/>
  <c r="H1024" i="8" s="1" a="1"/>
  <c r="H1024" i="8" s="1"/>
  <c r="J1023" i="8"/>
  <c r="K1023" i="8" s="1" a="1"/>
  <c r="K1023" i="8" s="1"/>
  <c r="G1023" i="8"/>
  <c r="H1023" i="8" s="1" a="1"/>
  <c r="H1023" i="8" s="1"/>
  <c r="J1022" i="8"/>
  <c r="K1022" i="8" s="1" a="1"/>
  <c r="K1022" i="8" s="1"/>
  <c r="G1022" i="8"/>
  <c r="H1022" i="8" s="1" a="1"/>
  <c r="H1022" i="8" s="1"/>
  <c r="K1021" i="8" a="1"/>
  <c r="K1021" i="8"/>
  <c r="J1021" i="8"/>
  <c r="H1021" i="8" a="1"/>
  <c r="H1021" i="8" s="1"/>
  <c r="G1021" i="8"/>
  <c r="J1020" i="8"/>
  <c r="K1020" i="8" s="1" a="1"/>
  <c r="K1020" i="8" s="1"/>
  <c r="G1020" i="8"/>
  <c r="H1020" i="8" s="1" a="1"/>
  <c r="H1020" i="8" s="1"/>
  <c r="J1019" i="8"/>
  <c r="K1019" i="8" s="1" a="1"/>
  <c r="K1019" i="8" s="1"/>
  <c r="G1019" i="8"/>
  <c r="H1019" i="8" s="1" a="1"/>
  <c r="H1019" i="8" s="1"/>
  <c r="K1018" i="8" a="1"/>
  <c r="K1018" i="8" s="1"/>
  <c r="J1018" i="8"/>
  <c r="G1018" i="8"/>
  <c r="H1018" i="8" s="1" a="1"/>
  <c r="H1018" i="8" s="1"/>
  <c r="K1017" i="8" a="1"/>
  <c r="K1017" i="8"/>
  <c r="J1017" i="8"/>
  <c r="H1017" i="8" a="1"/>
  <c r="H1017" i="8" s="1"/>
  <c r="G1017" i="8"/>
  <c r="J1016" i="8"/>
  <c r="K1016" i="8" s="1" a="1"/>
  <c r="K1016" i="8" s="1"/>
  <c r="H1016" i="8"/>
  <c r="G1016" i="8"/>
  <c r="H1016" i="8" s="1" a="1"/>
  <c r="K1015" i="8" a="1"/>
  <c r="K1015" i="8"/>
  <c r="J1015" i="8"/>
  <c r="G1015" i="8"/>
  <c r="H1015" i="8" s="1" a="1"/>
  <c r="H1015" i="8" s="1"/>
  <c r="J1014" i="8"/>
  <c r="K1014" i="8" s="1" a="1"/>
  <c r="K1014" i="8" s="1"/>
  <c r="G1014" i="8"/>
  <c r="H1014" i="8" s="1" a="1"/>
  <c r="H1014" i="8" s="1"/>
  <c r="K1013" i="8" a="1"/>
  <c r="K1013" i="8" s="1"/>
  <c r="J1013" i="8"/>
  <c r="G1013" i="8"/>
  <c r="H1013" i="8" s="1" a="1"/>
  <c r="H1013" i="8" s="1"/>
  <c r="J1012" i="8"/>
  <c r="K1012" i="8" s="1" a="1"/>
  <c r="K1012" i="8" s="1"/>
  <c r="G1012" i="8"/>
  <c r="H1012" i="8" s="1" a="1"/>
  <c r="H1012" i="8" s="1"/>
  <c r="J1011" i="8"/>
  <c r="K1011" i="8" s="1" a="1"/>
  <c r="K1011" i="8" s="1"/>
  <c r="G1011" i="8"/>
  <c r="H1011" i="8" s="1" a="1"/>
  <c r="H1011" i="8" s="1"/>
  <c r="J1010" i="8"/>
  <c r="K1010" i="8" s="1" a="1"/>
  <c r="K1010" i="8" s="1"/>
  <c r="G1010" i="8"/>
  <c r="H1010" i="8" s="1" a="1"/>
  <c r="H1010" i="8" s="1"/>
  <c r="J1009" i="8"/>
  <c r="K1009" i="8" s="1" a="1"/>
  <c r="K1009" i="8" s="1"/>
  <c r="H1009" i="8" a="1"/>
  <c r="H1009" i="8" s="1"/>
  <c r="G1009" i="8"/>
  <c r="J1008" i="8"/>
  <c r="K1008" i="8" s="1" a="1"/>
  <c r="K1008" i="8" s="1"/>
  <c r="G1008" i="8"/>
  <c r="H1008" i="8" s="1" a="1"/>
  <c r="H1008" i="8" s="1"/>
  <c r="J1007" i="8"/>
  <c r="K1007" i="8" s="1" a="1"/>
  <c r="K1007" i="8" s="1"/>
  <c r="G1007" i="8"/>
  <c r="H1007" i="8" s="1" a="1"/>
  <c r="H1007" i="8" s="1"/>
  <c r="K1006" i="8" a="1"/>
  <c r="K1006" i="8" s="1"/>
  <c r="J1006" i="8"/>
  <c r="G1006" i="8"/>
  <c r="H1006" i="8" s="1" a="1"/>
  <c r="H1006" i="8" s="1"/>
  <c r="K1005" i="8" a="1"/>
  <c r="K1005" i="8"/>
  <c r="J1005" i="8"/>
  <c r="H1005" i="8" a="1"/>
  <c r="H1005" i="8" s="1"/>
  <c r="G1005" i="8"/>
  <c r="J1004" i="8"/>
  <c r="K1004" i="8" s="1" a="1"/>
  <c r="K1004" i="8" s="1"/>
  <c r="H1004" i="8"/>
  <c r="G1004" i="8"/>
  <c r="H1004" i="8" s="1" a="1"/>
  <c r="K1003" i="8" a="1"/>
  <c r="K1003" i="8"/>
  <c r="J1003" i="8"/>
  <c r="G1003" i="8"/>
  <c r="H1003" i="8" s="1" a="1"/>
  <c r="H1003" i="8" s="1"/>
  <c r="J1002" i="8"/>
  <c r="K1002" i="8" s="1" a="1"/>
  <c r="K1002" i="8" s="1"/>
  <c r="G1002" i="8"/>
  <c r="H1002" i="8" s="1" a="1"/>
  <c r="H1002" i="8" s="1"/>
  <c r="K1001" i="8" a="1"/>
  <c r="K1001" i="8" s="1"/>
  <c r="J1001" i="8"/>
  <c r="G1001" i="8"/>
  <c r="H1001" i="8" s="1" a="1"/>
  <c r="H1001" i="8" s="1"/>
  <c r="J1000" i="8"/>
  <c r="K1000" i="8" s="1" a="1"/>
  <c r="K1000" i="8" s="1"/>
  <c r="G1000" i="8"/>
  <c r="H1000" i="8" s="1" a="1"/>
  <c r="H1000" i="8" s="1"/>
  <c r="J999" i="8"/>
  <c r="K999" i="8" s="1" a="1"/>
  <c r="K999" i="8" s="1"/>
  <c r="G999" i="8"/>
  <c r="H999" i="8" s="1" a="1"/>
  <c r="H999" i="8" s="1"/>
  <c r="J998" i="8"/>
  <c r="K998" i="8" s="1" a="1"/>
  <c r="K998" i="8" s="1"/>
  <c r="G998" i="8"/>
  <c r="H998" i="8" s="1" a="1"/>
  <c r="H998" i="8" s="1"/>
  <c r="J997" i="8"/>
  <c r="K997" i="8" s="1" a="1"/>
  <c r="K997" i="8" s="1"/>
  <c r="H997" i="8" a="1"/>
  <c r="H997" i="8" s="1"/>
  <c r="G997" i="8"/>
  <c r="J996" i="8"/>
  <c r="K996" i="8" s="1" a="1"/>
  <c r="K996" i="8" s="1"/>
  <c r="G996" i="8"/>
  <c r="H996" i="8" s="1" a="1"/>
  <c r="H996" i="8" s="1"/>
  <c r="J995" i="8"/>
  <c r="K995" i="8" s="1" a="1"/>
  <c r="K995" i="8" s="1"/>
  <c r="G995" i="8"/>
  <c r="H995" i="8" s="1" a="1"/>
  <c r="H995" i="8" s="1"/>
  <c r="K994" i="8" a="1"/>
  <c r="K994" i="8" s="1"/>
  <c r="J994" i="8"/>
  <c r="G994" i="8"/>
  <c r="H994" i="8" s="1" a="1"/>
  <c r="H994" i="8" s="1"/>
  <c r="K993" i="8" a="1"/>
  <c r="K993" i="8"/>
  <c r="J993" i="8"/>
  <c r="H993" i="8" a="1"/>
  <c r="H993" i="8" s="1"/>
  <c r="G993" i="8"/>
  <c r="J992" i="8"/>
  <c r="K992" i="8" s="1" a="1"/>
  <c r="K992" i="8" s="1"/>
  <c r="H992" i="8"/>
  <c r="G992" i="8"/>
  <c r="H992" i="8" s="1" a="1"/>
  <c r="J991" i="8"/>
  <c r="K991" i="8" s="1" a="1"/>
  <c r="K991" i="8" s="1"/>
  <c r="G991" i="8"/>
  <c r="H991" i="8" s="1" a="1"/>
  <c r="H991" i="8" s="1"/>
  <c r="J990" i="8"/>
  <c r="K990" i="8" s="1" a="1"/>
  <c r="K990" i="8" s="1"/>
  <c r="G990" i="8"/>
  <c r="H990" i="8" s="1" a="1"/>
  <c r="H990" i="8" s="1"/>
  <c r="K989" i="8" a="1"/>
  <c r="K989" i="8" s="1"/>
  <c r="J989" i="8"/>
  <c r="G989" i="8"/>
  <c r="H989" i="8" s="1" a="1"/>
  <c r="H989" i="8" s="1"/>
  <c r="J988" i="8"/>
  <c r="K988" i="8" s="1" a="1"/>
  <c r="K988" i="8" s="1"/>
  <c r="G988" i="8"/>
  <c r="H988" i="8" s="1" a="1"/>
  <c r="H988" i="8" s="1"/>
  <c r="J987" i="8"/>
  <c r="K987" i="8" s="1" a="1"/>
  <c r="K987" i="8" s="1"/>
  <c r="G987" i="8"/>
  <c r="H987" i="8" s="1" a="1"/>
  <c r="H987" i="8" s="1"/>
  <c r="J986" i="8"/>
  <c r="K986" i="8" s="1" a="1"/>
  <c r="K986" i="8" s="1"/>
  <c r="G986" i="8"/>
  <c r="H986" i="8" s="1" a="1"/>
  <c r="H986" i="8" s="1"/>
  <c r="J985" i="8"/>
  <c r="K985" i="8" s="1" a="1"/>
  <c r="K985" i="8" s="1"/>
  <c r="H985" i="8" a="1"/>
  <c r="H985" i="8" s="1"/>
  <c r="G985" i="8"/>
  <c r="J984" i="8"/>
  <c r="K984" i="8" s="1" a="1"/>
  <c r="K984" i="8" s="1"/>
  <c r="G984" i="8"/>
  <c r="H984" i="8" s="1" a="1"/>
  <c r="H984" i="8" s="1"/>
  <c r="K983" i="8"/>
  <c r="J983" i="8"/>
  <c r="K983" i="8" s="1" a="1"/>
  <c r="G983" i="8"/>
  <c r="H983" i="8" s="1" a="1"/>
  <c r="H983" i="8" s="1"/>
  <c r="K982" i="8" a="1"/>
  <c r="K982" i="8" s="1"/>
  <c r="J982" i="8"/>
  <c r="G982" i="8"/>
  <c r="H982" i="8" s="1" a="1"/>
  <c r="H982" i="8" s="1"/>
  <c r="K981" i="8" a="1"/>
  <c r="K981" i="8"/>
  <c r="J981" i="8"/>
  <c r="H981" i="8" a="1"/>
  <c r="H981" i="8" s="1"/>
  <c r="G981" i="8"/>
  <c r="J980" i="8"/>
  <c r="K980" i="8" s="1" a="1"/>
  <c r="K980" i="8" s="1"/>
  <c r="H980" i="8"/>
  <c r="G980" i="8"/>
  <c r="H980" i="8" s="1" a="1"/>
  <c r="K979" i="8" a="1"/>
  <c r="K979" i="8"/>
  <c r="J979" i="8"/>
  <c r="H979" i="8" a="1"/>
  <c r="H979" i="8" s="1"/>
  <c r="G979" i="8"/>
  <c r="J978" i="8"/>
  <c r="K978" i="8" s="1" a="1"/>
  <c r="K978" i="8" s="1"/>
  <c r="G978" i="8"/>
  <c r="H978" i="8" s="1" a="1"/>
  <c r="H978" i="8" s="1"/>
  <c r="K977" i="8" a="1"/>
  <c r="K977" i="8" s="1"/>
  <c r="J977" i="8"/>
  <c r="G977" i="8"/>
  <c r="H977" i="8" s="1" a="1"/>
  <c r="H977" i="8" s="1"/>
  <c r="J976" i="8"/>
  <c r="K976" i="8" s="1" a="1"/>
  <c r="K976" i="8" s="1"/>
  <c r="G976" i="8"/>
  <c r="H976" i="8" s="1" a="1"/>
  <c r="H976" i="8" s="1"/>
  <c r="K975" i="8"/>
  <c r="J975" i="8"/>
  <c r="K975" i="8" s="1" a="1"/>
  <c r="G975" i="8"/>
  <c r="H975" i="8" s="1" a="1"/>
  <c r="H975" i="8" s="1"/>
  <c r="J974" i="8"/>
  <c r="K974" i="8" s="1" a="1"/>
  <c r="K974" i="8" s="1"/>
  <c r="G974" i="8"/>
  <c r="H974" i="8" s="1" a="1"/>
  <c r="H974" i="8" s="1"/>
  <c r="J973" i="8"/>
  <c r="K973" i="8" s="1" a="1"/>
  <c r="K973" i="8" s="1"/>
  <c r="H973" i="8" a="1"/>
  <c r="H973" i="8" s="1"/>
  <c r="G973" i="8"/>
  <c r="J972" i="8"/>
  <c r="K972" i="8" s="1" a="1"/>
  <c r="K972" i="8" s="1"/>
  <c r="G972" i="8"/>
  <c r="H972" i="8" s="1" a="1"/>
  <c r="H972" i="8" s="1"/>
  <c r="K971" i="8"/>
  <c r="J971" i="8"/>
  <c r="K971" i="8" s="1" a="1"/>
  <c r="G971" i="8"/>
  <c r="H971" i="8" s="1" a="1"/>
  <c r="H971" i="8" s="1"/>
  <c r="K970" i="8" a="1"/>
  <c r="K970" i="8" s="1"/>
  <c r="J970" i="8"/>
  <c r="G970" i="8"/>
  <c r="H970" i="8" s="1" a="1"/>
  <c r="H970" i="8" s="1"/>
  <c r="K969" i="8" a="1"/>
  <c r="K969" i="8"/>
  <c r="J969" i="8"/>
  <c r="H969" i="8" a="1"/>
  <c r="H969" i="8" s="1"/>
  <c r="G969" i="8"/>
  <c r="J968" i="8"/>
  <c r="K968" i="8" s="1" a="1"/>
  <c r="K968" i="8" s="1"/>
  <c r="H968" i="8"/>
  <c r="G968" i="8"/>
  <c r="H968" i="8" s="1" a="1"/>
  <c r="K967" i="8" a="1"/>
  <c r="K967" i="8"/>
  <c r="J967" i="8"/>
  <c r="H967" i="8" a="1"/>
  <c r="H967" i="8" s="1"/>
  <c r="G967" i="8"/>
  <c r="J966" i="8"/>
  <c r="K966" i="8" s="1" a="1"/>
  <c r="K966" i="8" s="1"/>
  <c r="G966" i="8"/>
  <c r="H966" i="8" s="1" a="1"/>
  <c r="H966" i="8" s="1"/>
  <c r="K965" i="8" a="1"/>
  <c r="K965" i="8" s="1"/>
  <c r="J965" i="8"/>
  <c r="G965" i="8"/>
  <c r="H965" i="8" s="1" a="1"/>
  <c r="H965" i="8" s="1"/>
  <c r="J964" i="8"/>
  <c r="K964" i="8" s="1" a="1"/>
  <c r="K964" i="8" s="1"/>
  <c r="G964" i="8"/>
  <c r="H964" i="8" s="1" a="1"/>
  <c r="H964" i="8" s="1"/>
  <c r="J963" i="8"/>
  <c r="K963" i="8" s="1" a="1"/>
  <c r="K963" i="8" s="1"/>
  <c r="G963" i="8"/>
  <c r="H963" i="8" s="1" a="1"/>
  <c r="H963" i="8" s="1"/>
  <c r="J962" i="8"/>
  <c r="K962" i="8" s="1" a="1"/>
  <c r="K962" i="8" s="1"/>
  <c r="G962" i="8"/>
  <c r="H962" i="8" s="1" a="1"/>
  <c r="H962" i="8" s="1"/>
  <c r="J961" i="8"/>
  <c r="K961" i="8" s="1" a="1"/>
  <c r="K961" i="8" s="1"/>
  <c r="H961" i="8" a="1"/>
  <c r="H961" i="8" s="1"/>
  <c r="G961" i="8"/>
  <c r="J960" i="8"/>
  <c r="K960" i="8" s="1" a="1"/>
  <c r="K960" i="8" s="1"/>
  <c r="G960" i="8"/>
  <c r="H960" i="8" s="1" a="1"/>
  <c r="H960" i="8" s="1"/>
  <c r="J959" i="8"/>
  <c r="K959" i="8" s="1" a="1"/>
  <c r="K959" i="8" s="1"/>
  <c r="G959" i="8"/>
  <c r="H959" i="8" s="1" a="1"/>
  <c r="H959" i="8" s="1"/>
  <c r="K958" i="8" a="1"/>
  <c r="K958" i="8" s="1"/>
  <c r="J958" i="8"/>
  <c r="G958" i="8"/>
  <c r="H958" i="8" s="1" a="1"/>
  <c r="H958" i="8" s="1"/>
  <c r="K957" i="8" a="1"/>
  <c r="K957" i="8"/>
  <c r="J957" i="8"/>
  <c r="H957" i="8" a="1"/>
  <c r="H957" i="8" s="1"/>
  <c r="G957" i="8"/>
  <c r="J956" i="8"/>
  <c r="K956" i="8" s="1" a="1"/>
  <c r="K956" i="8" s="1"/>
  <c r="H956" i="8"/>
  <c r="G956" i="8"/>
  <c r="H956" i="8" s="1" a="1"/>
  <c r="K955" i="8" a="1"/>
  <c r="K955" i="8"/>
  <c r="J955" i="8"/>
  <c r="H955" i="8" a="1"/>
  <c r="H955" i="8" s="1"/>
  <c r="G955" i="8"/>
  <c r="J954" i="8"/>
  <c r="K954" i="8" s="1" a="1"/>
  <c r="K954" i="8" s="1"/>
  <c r="G954" i="8"/>
  <c r="H954" i="8" s="1" a="1"/>
  <c r="H954" i="8" s="1"/>
  <c r="K953" i="8" a="1"/>
  <c r="K953" i="8" s="1"/>
  <c r="J953" i="8"/>
  <c r="H953" i="8" a="1"/>
  <c r="H953" i="8" s="1"/>
  <c r="G953" i="8"/>
  <c r="J952" i="8"/>
  <c r="K952" i="8" s="1" a="1"/>
  <c r="K952" i="8" s="1"/>
  <c r="G952" i="8"/>
  <c r="H952" i="8" s="1" a="1"/>
  <c r="H952" i="8" s="1"/>
  <c r="J951" i="8"/>
  <c r="K951" i="8" s="1" a="1"/>
  <c r="K951" i="8" s="1"/>
  <c r="G951" i="8"/>
  <c r="H951" i="8" s="1" a="1"/>
  <c r="H951" i="8" s="1"/>
  <c r="J950" i="8"/>
  <c r="K950" i="8" s="1" a="1"/>
  <c r="K950" i="8" s="1"/>
  <c r="G950" i="8"/>
  <c r="H950" i="8" s="1" a="1"/>
  <c r="H950" i="8" s="1"/>
  <c r="K949" i="8"/>
  <c r="J949" i="8"/>
  <c r="K949" i="8" s="1" a="1"/>
  <c r="H949" i="8" a="1"/>
  <c r="H949" i="8" s="1"/>
  <c r="G949" i="8"/>
  <c r="J948" i="8"/>
  <c r="K948" i="8" s="1" a="1"/>
  <c r="K948" i="8" s="1"/>
  <c r="G948" i="8"/>
  <c r="H948" i="8" s="1" a="1"/>
  <c r="H948" i="8" s="1"/>
  <c r="J947" i="8"/>
  <c r="K947" i="8" s="1" a="1"/>
  <c r="K947" i="8" s="1"/>
  <c r="H947" i="8" a="1"/>
  <c r="H947" i="8" s="1"/>
  <c r="G947" i="8"/>
  <c r="K946" i="8" a="1"/>
  <c r="K946" i="8" s="1"/>
  <c r="J946" i="8"/>
  <c r="G946" i="8"/>
  <c r="H946" i="8" s="1" a="1"/>
  <c r="H946" i="8" s="1"/>
  <c r="K945" i="8" a="1"/>
  <c r="K945" i="8"/>
  <c r="J945" i="8"/>
  <c r="G945" i="8"/>
  <c r="H945" i="8" s="1" a="1"/>
  <c r="H945" i="8" s="1"/>
  <c r="J944" i="8"/>
  <c r="K944" i="8" s="1" a="1"/>
  <c r="K944" i="8" s="1"/>
  <c r="H944" i="8"/>
  <c r="G944" i="8"/>
  <c r="H944" i="8" s="1" a="1"/>
  <c r="K943" i="8" a="1"/>
  <c r="K943" i="8"/>
  <c r="J943" i="8"/>
  <c r="H943" i="8" a="1"/>
  <c r="H943" i="8" s="1"/>
  <c r="G943" i="8"/>
  <c r="J942" i="8"/>
  <c r="K942" i="8" s="1" a="1"/>
  <c r="K942" i="8" s="1"/>
  <c r="G942" i="8"/>
  <c r="H942" i="8" s="1" a="1"/>
  <c r="H942" i="8" s="1"/>
  <c r="K941" i="8" a="1"/>
  <c r="K941" i="8" s="1"/>
  <c r="J941" i="8"/>
  <c r="G941" i="8"/>
  <c r="H941" i="8" s="1" a="1"/>
  <c r="H941" i="8" s="1"/>
  <c r="J940" i="8"/>
  <c r="K940" i="8" s="1" a="1"/>
  <c r="K940" i="8" s="1"/>
  <c r="G940" i="8"/>
  <c r="H940" i="8" s="1" a="1"/>
  <c r="H940" i="8" s="1"/>
  <c r="K939" i="8"/>
  <c r="J939" i="8"/>
  <c r="K939" i="8" s="1" a="1"/>
  <c r="G939" i="8"/>
  <c r="H939" i="8" s="1" a="1"/>
  <c r="H939" i="8" s="1"/>
  <c r="J938" i="8"/>
  <c r="K938" i="8" s="1" a="1"/>
  <c r="K938" i="8" s="1"/>
  <c r="G938" i="8"/>
  <c r="H938" i="8" s="1" a="1"/>
  <c r="H938" i="8" s="1"/>
  <c r="K937" i="8"/>
  <c r="J937" i="8"/>
  <c r="K937" i="8" s="1" a="1"/>
  <c r="H937" i="8" a="1"/>
  <c r="H937" i="8" s="1"/>
  <c r="G937" i="8"/>
  <c r="J936" i="8"/>
  <c r="K936" i="8" s="1" a="1"/>
  <c r="K936" i="8" s="1"/>
  <c r="G936" i="8"/>
  <c r="H936" i="8" s="1" a="1"/>
  <c r="H936" i="8" s="1"/>
  <c r="K935" i="8"/>
  <c r="J935" i="8"/>
  <c r="K935" i="8" s="1" a="1"/>
  <c r="G935" i="8"/>
  <c r="H935" i="8" s="1" a="1"/>
  <c r="H935" i="8" s="1"/>
  <c r="K934" i="8" a="1"/>
  <c r="K934" i="8" s="1"/>
  <c r="J934" i="8"/>
  <c r="G934" i="8"/>
  <c r="H934" i="8" s="1" a="1"/>
  <c r="H934" i="8" s="1"/>
  <c r="K933" i="8" a="1"/>
  <c r="K933" i="8"/>
  <c r="J933" i="8"/>
  <c r="G933" i="8"/>
  <c r="H933" i="8" s="1" a="1"/>
  <c r="H933" i="8" s="1"/>
  <c r="J932" i="8"/>
  <c r="K932" i="8" s="1" a="1"/>
  <c r="K932" i="8" s="1"/>
  <c r="H932" i="8"/>
  <c r="G932" i="8"/>
  <c r="H932" i="8" s="1" a="1"/>
  <c r="K931" i="8" a="1"/>
  <c r="K931" i="8"/>
  <c r="J931" i="8"/>
  <c r="H931" i="8" a="1"/>
  <c r="H931" i="8" s="1"/>
  <c r="G931" i="8"/>
  <c r="J930" i="8"/>
  <c r="K930" i="8" s="1" a="1"/>
  <c r="K930" i="8" s="1"/>
  <c r="G930" i="8"/>
  <c r="H930" i="8" s="1" a="1"/>
  <c r="H930" i="8" s="1"/>
  <c r="K929" i="8" a="1"/>
  <c r="K929" i="8" s="1"/>
  <c r="J929" i="8"/>
  <c r="H929" i="8" a="1"/>
  <c r="H929" i="8" s="1"/>
  <c r="G929" i="8"/>
  <c r="J928" i="8"/>
  <c r="K928" i="8" s="1" a="1"/>
  <c r="K928" i="8" s="1"/>
  <c r="G928" i="8"/>
  <c r="H928" i="8" s="1" a="1"/>
  <c r="H928" i="8" s="1"/>
  <c r="J927" i="8"/>
  <c r="K927" i="8" s="1" a="1"/>
  <c r="K927" i="8" s="1"/>
  <c r="G927" i="8"/>
  <c r="H927" i="8" s="1" a="1"/>
  <c r="H927" i="8" s="1"/>
  <c r="J926" i="8"/>
  <c r="K926" i="8" s="1" a="1"/>
  <c r="K926" i="8" s="1"/>
  <c r="G926" i="8"/>
  <c r="H926" i="8" s="1" a="1"/>
  <c r="H926" i="8" s="1"/>
  <c r="J925" i="8"/>
  <c r="K925" i="8" s="1" a="1"/>
  <c r="K925" i="8" s="1"/>
  <c r="H925" i="8" a="1"/>
  <c r="H925" i="8" s="1"/>
  <c r="G925" i="8"/>
  <c r="J924" i="8"/>
  <c r="K924" i="8" s="1" a="1"/>
  <c r="K924" i="8" s="1"/>
  <c r="G924" i="8"/>
  <c r="H924" i="8" s="1" a="1"/>
  <c r="H924" i="8" s="1"/>
  <c r="K923" i="8"/>
  <c r="J923" i="8"/>
  <c r="K923" i="8" s="1" a="1"/>
  <c r="G923" i="8"/>
  <c r="H923" i="8" s="1" a="1"/>
  <c r="H923" i="8" s="1"/>
  <c r="K922" i="8" a="1"/>
  <c r="K922" i="8" s="1"/>
  <c r="J922" i="8"/>
  <c r="G922" i="8"/>
  <c r="H922" i="8" s="1" a="1"/>
  <c r="H922" i="8" s="1"/>
  <c r="K921" i="8" a="1"/>
  <c r="K921" i="8"/>
  <c r="J921" i="8"/>
  <c r="H921" i="8" a="1"/>
  <c r="H921" i="8" s="1"/>
  <c r="G921" i="8"/>
  <c r="J920" i="8"/>
  <c r="K920" i="8" s="1" a="1"/>
  <c r="K920" i="8" s="1"/>
  <c r="H920" i="8" a="1"/>
  <c r="H920" i="8" s="1"/>
  <c r="G920" i="8"/>
  <c r="K919" i="8" a="1"/>
  <c r="K919" i="8" s="1"/>
  <c r="J919" i="8"/>
  <c r="H919" i="8"/>
  <c r="G919" i="8"/>
  <c r="H919" i="8" s="1" a="1"/>
  <c r="K918" i="8" a="1"/>
  <c r="K918" i="8" s="1"/>
  <c r="J918" i="8"/>
  <c r="H918" i="8" a="1"/>
  <c r="H918" i="8" s="1"/>
  <c r="G918" i="8"/>
  <c r="K917" i="8" a="1"/>
  <c r="K917" i="8"/>
  <c r="J917" i="8"/>
  <c r="G917" i="8"/>
  <c r="H917" i="8" s="1" a="1"/>
  <c r="H917" i="8" s="1"/>
  <c r="J916" i="8"/>
  <c r="K916" i="8" s="1" a="1"/>
  <c r="K916" i="8" s="1"/>
  <c r="H916" i="8"/>
  <c r="G916" i="8"/>
  <c r="H916" i="8" s="1" a="1"/>
  <c r="J915" i="8"/>
  <c r="K915" i="8" s="1" a="1"/>
  <c r="K915" i="8" s="1"/>
  <c r="H915" i="8" a="1"/>
  <c r="H915" i="8"/>
  <c r="G915" i="8"/>
  <c r="K914" i="8" a="1"/>
  <c r="K914" i="8" s="1"/>
  <c r="J914" i="8"/>
  <c r="G914" i="8"/>
  <c r="H914" i="8" s="1" a="1"/>
  <c r="H914" i="8" s="1"/>
  <c r="K913" i="8" a="1"/>
  <c r="K913" i="8" s="1"/>
  <c r="J913" i="8"/>
  <c r="H913" i="8" a="1"/>
  <c r="H913" i="8" s="1"/>
  <c r="G913" i="8"/>
  <c r="J912" i="8"/>
  <c r="K912" i="8" s="1" a="1"/>
  <c r="K912" i="8" s="1"/>
  <c r="H912" i="8" a="1"/>
  <c r="H912" i="8"/>
  <c r="G912" i="8"/>
  <c r="K911" i="8" a="1"/>
  <c r="K911" i="8" s="1"/>
  <c r="J911" i="8"/>
  <c r="H911" i="8" a="1"/>
  <c r="H911" i="8"/>
  <c r="G911" i="8"/>
  <c r="K910" i="8" a="1"/>
  <c r="K910" i="8" s="1"/>
  <c r="J910" i="8"/>
  <c r="G910" i="8"/>
  <c r="H910" i="8" s="1" a="1"/>
  <c r="H910" i="8" s="1"/>
  <c r="K909" i="8"/>
  <c r="J909" i="8"/>
  <c r="K909" i="8" s="1" a="1"/>
  <c r="G909" i="8"/>
  <c r="H909" i="8" s="1" a="1"/>
  <c r="H909" i="8" s="1"/>
  <c r="J908" i="8"/>
  <c r="K908" i="8" s="1" a="1"/>
  <c r="K908" i="8" s="1"/>
  <c r="H908" i="8"/>
  <c r="G908" i="8"/>
  <c r="H908" i="8" s="1" a="1"/>
  <c r="J907" i="8"/>
  <c r="K907" i="8" s="1" a="1"/>
  <c r="K907" i="8" s="1"/>
  <c r="H907" i="8" a="1"/>
  <c r="H907" i="8" s="1"/>
  <c r="G907" i="8"/>
  <c r="K906" i="8" a="1"/>
  <c r="K906" i="8" s="1"/>
  <c r="J906" i="8"/>
  <c r="H906" i="8" a="1"/>
  <c r="H906" i="8" s="1"/>
  <c r="G906" i="8"/>
  <c r="K905" i="8" a="1"/>
  <c r="K905" i="8"/>
  <c r="J905" i="8"/>
  <c r="H905" i="8" a="1"/>
  <c r="H905" i="8" s="1"/>
  <c r="G905" i="8"/>
  <c r="J904" i="8"/>
  <c r="K904" i="8" s="1" a="1"/>
  <c r="K904" i="8" s="1"/>
  <c r="H904" i="8" a="1"/>
  <c r="H904" i="8"/>
  <c r="G904" i="8"/>
  <c r="J903" i="8"/>
  <c r="K903" i="8" s="1" a="1"/>
  <c r="K903" i="8" s="1"/>
  <c r="H903" i="8"/>
  <c r="G903" i="8"/>
  <c r="H903" i="8" s="1" a="1"/>
  <c r="K902" i="8" a="1"/>
  <c r="K902" i="8" s="1"/>
  <c r="J902" i="8"/>
  <c r="G902" i="8"/>
  <c r="H902" i="8" s="1" a="1"/>
  <c r="H902" i="8" s="1"/>
  <c r="K901" i="8"/>
  <c r="J901" i="8"/>
  <c r="K901" i="8" s="1" a="1"/>
  <c r="H901" i="8" a="1"/>
  <c r="H901" i="8" s="1"/>
  <c r="G901" i="8"/>
  <c r="J900" i="8"/>
  <c r="K900" i="8" s="1" a="1"/>
  <c r="K900" i="8" s="1"/>
  <c r="H900" i="8" a="1"/>
  <c r="H900" i="8"/>
  <c r="G900" i="8"/>
  <c r="J899" i="8"/>
  <c r="K899" i="8" s="1" a="1"/>
  <c r="K899" i="8" s="1"/>
  <c r="H899" i="8" a="1"/>
  <c r="H899" i="8"/>
  <c r="G899" i="8"/>
  <c r="K898" i="8" a="1"/>
  <c r="K898" i="8" s="1"/>
  <c r="J898" i="8"/>
  <c r="G898" i="8"/>
  <c r="H898" i="8" s="1" a="1"/>
  <c r="H898" i="8" s="1"/>
  <c r="K897" i="8" a="1"/>
  <c r="K897" i="8"/>
  <c r="J897" i="8"/>
  <c r="H897" i="8" a="1"/>
  <c r="H897" i="8" s="1"/>
  <c r="G897" i="8"/>
  <c r="J896" i="8"/>
  <c r="K896" i="8" s="1" a="1"/>
  <c r="K896" i="8" s="1"/>
  <c r="H896" i="8" a="1"/>
  <c r="H896" i="8" s="1"/>
  <c r="G896" i="8"/>
  <c r="K895" i="8" a="1"/>
  <c r="K895" i="8" s="1"/>
  <c r="J895" i="8"/>
  <c r="H895" i="8"/>
  <c r="G895" i="8"/>
  <c r="H895" i="8" s="1" a="1"/>
  <c r="K894" i="8" a="1"/>
  <c r="K894" i="8" s="1"/>
  <c r="J894" i="8"/>
  <c r="H894" i="8" a="1"/>
  <c r="H894" i="8" s="1"/>
  <c r="G894" i="8"/>
  <c r="K893" i="8" a="1"/>
  <c r="K893" i="8"/>
  <c r="J893" i="8"/>
  <c r="G893" i="8"/>
  <c r="H893" i="8" s="1" a="1"/>
  <c r="H893" i="8" s="1"/>
  <c r="J892" i="8"/>
  <c r="K892" i="8" s="1" a="1"/>
  <c r="K892" i="8" s="1"/>
  <c r="H892" i="8"/>
  <c r="G892" i="8"/>
  <c r="H892" i="8" s="1" a="1"/>
  <c r="J891" i="8"/>
  <c r="K891" i="8" s="1" a="1"/>
  <c r="K891" i="8" s="1"/>
  <c r="H891" i="8" a="1"/>
  <c r="H891" i="8"/>
  <c r="G891" i="8"/>
  <c r="K890" i="8" a="1"/>
  <c r="K890" i="8" s="1"/>
  <c r="J890" i="8"/>
  <c r="G890" i="8"/>
  <c r="H890" i="8" s="1" a="1"/>
  <c r="H890" i="8" s="1"/>
  <c r="K889" i="8" a="1"/>
  <c r="K889" i="8" s="1"/>
  <c r="J889" i="8"/>
  <c r="H889" i="8" a="1"/>
  <c r="H889" i="8" s="1"/>
  <c r="G889" i="8"/>
  <c r="J888" i="8"/>
  <c r="K888" i="8" s="1" a="1"/>
  <c r="K888" i="8" s="1"/>
  <c r="H888" i="8" a="1"/>
  <c r="H888" i="8"/>
  <c r="G888" i="8"/>
  <c r="K887" i="8" a="1"/>
  <c r="K887" i="8" s="1"/>
  <c r="J887" i="8"/>
  <c r="H887" i="8" a="1"/>
  <c r="H887" i="8"/>
  <c r="G887" i="8"/>
  <c r="K886" i="8" a="1"/>
  <c r="K886" i="8" s="1"/>
  <c r="J886" i="8"/>
  <c r="G886" i="8"/>
  <c r="H886" i="8" s="1" a="1"/>
  <c r="H886" i="8" s="1"/>
  <c r="K885" i="8"/>
  <c r="J885" i="8"/>
  <c r="K885" i="8" s="1" a="1"/>
  <c r="G885" i="8"/>
  <c r="H885" i="8" s="1" a="1"/>
  <c r="H885" i="8" s="1"/>
  <c r="J884" i="8"/>
  <c r="K884" i="8" s="1" a="1"/>
  <c r="K884" i="8" s="1"/>
  <c r="H884" i="8"/>
  <c r="G884" i="8"/>
  <c r="H884" i="8" s="1" a="1"/>
  <c r="J883" i="8"/>
  <c r="K883" i="8" s="1" a="1"/>
  <c r="K883" i="8" s="1"/>
  <c r="H883" i="8" a="1"/>
  <c r="H883" i="8" s="1"/>
  <c r="G883" i="8"/>
  <c r="K882" i="8" a="1"/>
  <c r="K882" i="8" s="1"/>
  <c r="J882" i="8"/>
  <c r="H882" i="8" a="1"/>
  <c r="H882" i="8" s="1"/>
  <c r="G882" i="8"/>
  <c r="K881" i="8" a="1"/>
  <c r="K881" i="8"/>
  <c r="J881" i="8"/>
  <c r="H881" i="8" a="1"/>
  <c r="H881" i="8" s="1"/>
  <c r="G881" i="8"/>
  <c r="J880" i="8"/>
  <c r="K880" i="8" s="1" a="1"/>
  <c r="K880" i="8" s="1"/>
  <c r="H880" i="8" a="1"/>
  <c r="H880" i="8"/>
  <c r="G880" i="8"/>
  <c r="J879" i="8"/>
  <c r="K879" i="8" s="1" a="1"/>
  <c r="K879" i="8" s="1"/>
  <c r="H879" i="8"/>
  <c r="G879" i="8"/>
  <c r="H879" i="8" s="1" a="1"/>
  <c r="K878" i="8" a="1"/>
  <c r="K878" i="8" s="1"/>
  <c r="J878" i="8"/>
  <c r="G878" i="8"/>
  <c r="H878" i="8" s="1" a="1"/>
  <c r="H878" i="8" s="1"/>
  <c r="K877" i="8"/>
  <c r="J877" i="8"/>
  <c r="K877" i="8" s="1" a="1"/>
  <c r="H877" i="8" a="1"/>
  <c r="H877" i="8" s="1"/>
  <c r="G877" i="8"/>
  <c r="J876" i="8"/>
  <c r="K876" i="8" s="1" a="1"/>
  <c r="K876" i="8" s="1"/>
  <c r="H876" i="8" a="1"/>
  <c r="H876" i="8"/>
  <c r="G876" i="8"/>
  <c r="J875" i="8"/>
  <c r="K875" i="8" s="1" a="1"/>
  <c r="K875" i="8" s="1"/>
  <c r="H875" i="8" a="1"/>
  <c r="H875" i="8"/>
  <c r="G875" i="8"/>
  <c r="K874" i="8" a="1"/>
  <c r="K874" i="8" s="1"/>
  <c r="J874" i="8"/>
  <c r="G874" i="8"/>
  <c r="H874" i="8" s="1" a="1"/>
  <c r="H874" i="8" s="1"/>
  <c r="K873" i="8" a="1"/>
  <c r="K873" i="8"/>
  <c r="J873" i="8"/>
  <c r="H873" i="8" a="1"/>
  <c r="H873" i="8" s="1"/>
  <c r="G873" i="8"/>
  <c r="J872" i="8"/>
  <c r="K872" i="8" s="1" a="1"/>
  <c r="K872" i="8" s="1"/>
  <c r="H872" i="8" a="1"/>
  <c r="H872" i="8" s="1"/>
  <c r="G872" i="8"/>
  <c r="K871" i="8" a="1"/>
  <c r="K871" i="8" s="1"/>
  <c r="J871" i="8"/>
  <c r="H871" i="8"/>
  <c r="G871" i="8"/>
  <c r="H871" i="8" s="1" a="1"/>
  <c r="K870" i="8" a="1"/>
  <c r="K870" i="8" s="1"/>
  <c r="J870" i="8"/>
  <c r="H870" i="8" a="1"/>
  <c r="H870" i="8" s="1"/>
  <c r="G870" i="8"/>
  <c r="K869" i="8" a="1"/>
  <c r="K869" i="8"/>
  <c r="J869" i="8"/>
  <c r="H869" i="8" a="1"/>
  <c r="H869" i="8" s="1"/>
  <c r="G869" i="8"/>
  <c r="J868" i="8"/>
  <c r="K868" i="8" s="1" a="1"/>
  <c r="K868" i="8" s="1"/>
  <c r="G868" i="8"/>
  <c r="H868" i="8" s="1" a="1"/>
  <c r="H868" i="8" s="1"/>
  <c r="K867" i="8" a="1"/>
  <c r="K867" i="8" s="1"/>
  <c r="J867" i="8"/>
  <c r="H867" i="8" a="1"/>
  <c r="H867" i="8"/>
  <c r="G867" i="8"/>
  <c r="K866" i="8" a="1"/>
  <c r="K866" i="8" s="1"/>
  <c r="J866" i="8"/>
  <c r="H866" i="8" a="1"/>
  <c r="H866" i="8" s="1"/>
  <c r="G866" i="8"/>
  <c r="K865" i="8" a="1"/>
  <c r="K865" i="8" s="1"/>
  <c r="J865" i="8"/>
  <c r="H865" i="8" a="1"/>
  <c r="H865" i="8" s="1"/>
  <c r="G865" i="8"/>
  <c r="J864" i="8"/>
  <c r="K864" i="8" s="1" a="1"/>
  <c r="K864" i="8" s="1"/>
  <c r="H864" i="8" a="1"/>
  <c r="H864" i="8"/>
  <c r="G864" i="8"/>
  <c r="J863" i="8"/>
  <c r="K863" i="8" s="1" a="1"/>
  <c r="K863" i="8" s="1"/>
  <c r="H863" i="8" a="1"/>
  <c r="H863" i="8"/>
  <c r="G863" i="8"/>
  <c r="K862" i="8" a="1"/>
  <c r="K862" i="8" s="1"/>
  <c r="J862" i="8"/>
  <c r="H862" i="8" a="1"/>
  <c r="H862" i="8" s="1"/>
  <c r="G862" i="8"/>
  <c r="K861" i="8"/>
  <c r="J861" i="8"/>
  <c r="K861" i="8" s="1" a="1"/>
  <c r="G861" i="8"/>
  <c r="H861" i="8" s="1" a="1"/>
  <c r="H861" i="8" s="1"/>
  <c r="J860" i="8"/>
  <c r="K860" i="8" s="1" a="1"/>
  <c r="K860" i="8" s="1"/>
  <c r="H860" i="8"/>
  <c r="G860" i="8"/>
  <c r="H860" i="8" s="1" a="1"/>
  <c r="J859" i="8"/>
  <c r="K859" i="8" s="1" a="1"/>
  <c r="K859" i="8" s="1"/>
  <c r="H859" i="8" a="1"/>
  <c r="H859" i="8" s="1"/>
  <c r="G859" i="8"/>
  <c r="K858" i="8" a="1"/>
  <c r="K858" i="8" s="1"/>
  <c r="J858" i="8"/>
  <c r="G858" i="8"/>
  <c r="H858" i="8" s="1" a="1"/>
  <c r="H858" i="8" s="1"/>
  <c r="K857" i="8" a="1"/>
  <c r="K857" i="8"/>
  <c r="J857" i="8"/>
  <c r="H857" i="8" a="1"/>
  <c r="H857" i="8"/>
  <c r="G857" i="8"/>
  <c r="J856" i="8"/>
  <c r="K856" i="8" s="1" a="1"/>
  <c r="K856" i="8" s="1"/>
  <c r="H856" i="8" a="1"/>
  <c r="H856" i="8"/>
  <c r="G856" i="8"/>
  <c r="J855" i="8"/>
  <c r="K855" i="8" s="1" a="1"/>
  <c r="K855" i="8" s="1"/>
  <c r="G855" i="8"/>
  <c r="H855" i="8" s="1" a="1"/>
  <c r="H855" i="8" s="1"/>
  <c r="K854" i="8" a="1"/>
  <c r="K854" i="8" s="1"/>
  <c r="J854" i="8"/>
  <c r="H854" i="8" a="1"/>
  <c r="H854" i="8" s="1"/>
  <c r="G854" i="8"/>
  <c r="K853" i="8"/>
  <c r="J853" i="8"/>
  <c r="K853" i="8" s="1" a="1"/>
  <c r="H853" i="8" a="1"/>
  <c r="H853" i="8" s="1"/>
  <c r="G853" i="8"/>
  <c r="J852" i="8"/>
  <c r="K852" i="8" s="1" a="1"/>
  <c r="K852" i="8" s="1"/>
  <c r="H852" i="8" a="1"/>
  <c r="H852" i="8"/>
  <c r="G852" i="8"/>
  <c r="J851" i="8"/>
  <c r="K851" i="8" s="1" a="1"/>
  <c r="K851" i="8" s="1"/>
  <c r="H851" i="8" a="1"/>
  <c r="H851" i="8"/>
  <c r="G851" i="8"/>
  <c r="K850" i="8" a="1"/>
  <c r="K850" i="8" s="1"/>
  <c r="J850" i="8"/>
  <c r="G850" i="8"/>
  <c r="H850" i="8" s="1" a="1"/>
  <c r="H850" i="8" s="1"/>
  <c r="K849" i="8" a="1"/>
  <c r="K849" i="8"/>
  <c r="J849" i="8"/>
  <c r="G849" i="8"/>
  <c r="H849" i="8" s="1" a="1"/>
  <c r="H849" i="8" s="1"/>
  <c r="J848" i="8"/>
  <c r="K848" i="8" s="1" a="1"/>
  <c r="K848" i="8" s="1"/>
  <c r="H848" i="8" a="1"/>
  <c r="H848" i="8" s="1"/>
  <c r="G848" i="8"/>
  <c r="J847" i="8"/>
  <c r="K847" i="8" s="1" a="1"/>
  <c r="K847" i="8" s="1"/>
  <c r="H847" i="8"/>
  <c r="G847" i="8"/>
  <c r="H847" i="8" s="1" a="1"/>
  <c r="K846" i="8" a="1"/>
  <c r="K846" i="8" s="1"/>
  <c r="J846" i="8"/>
  <c r="H846" i="8" a="1"/>
  <c r="H846" i="8"/>
  <c r="G846" i="8"/>
  <c r="K845" i="8" a="1"/>
  <c r="K845" i="8"/>
  <c r="J845" i="8"/>
  <c r="G845" i="8"/>
  <c r="H845" i="8" s="1" a="1"/>
  <c r="H845" i="8" s="1"/>
  <c r="J844" i="8"/>
  <c r="K844" i="8" s="1" a="1"/>
  <c r="K844" i="8" s="1"/>
  <c r="G844" i="8"/>
  <c r="H844" i="8" s="1" a="1"/>
  <c r="H844" i="8" s="1"/>
  <c r="J843" i="8"/>
  <c r="K843" i="8" s="1" a="1"/>
  <c r="K843" i="8" s="1"/>
  <c r="H843" i="8" a="1"/>
  <c r="H843" i="8"/>
  <c r="G843" i="8"/>
  <c r="K842" i="8" a="1"/>
  <c r="K842" i="8" s="1"/>
  <c r="J842" i="8"/>
  <c r="G842" i="8"/>
  <c r="H842" i="8" s="1" a="1"/>
  <c r="H842" i="8" s="1"/>
  <c r="K841" i="8" a="1"/>
  <c r="K841" i="8" s="1"/>
  <c r="J841" i="8"/>
  <c r="G841" i="8"/>
  <c r="H841" i="8" s="1" a="1"/>
  <c r="H841" i="8" s="1"/>
  <c r="J840" i="8"/>
  <c r="K840" i="8" s="1" a="1"/>
  <c r="K840" i="8" s="1"/>
  <c r="H840" i="8" a="1"/>
  <c r="H840" i="8"/>
  <c r="G840" i="8"/>
  <c r="J839" i="8"/>
  <c r="K839" i="8" s="1" a="1"/>
  <c r="K839" i="8" s="1"/>
  <c r="H839" i="8" a="1"/>
  <c r="H839" i="8"/>
  <c r="G839" i="8"/>
  <c r="K838" i="8" a="1"/>
  <c r="K838" i="8" s="1"/>
  <c r="J838" i="8"/>
  <c r="H838" i="8" a="1"/>
  <c r="H838" i="8" s="1"/>
  <c r="G838" i="8"/>
  <c r="K837" i="8"/>
  <c r="J837" i="8"/>
  <c r="K837" i="8" s="1" a="1"/>
  <c r="H837" i="8" a="1"/>
  <c r="H837" i="8" s="1"/>
  <c r="G837" i="8"/>
  <c r="J836" i="8"/>
  <c r="K836" i="8" s="1" a="1"/>
  <c r="K836" i="8" s="1"/>
  <c r="H836" i="8"/>
  <c r="G836" i="8"/>
  <c r="H836" i="8" s="1" a="1"/>
  <c r="K835" i="8" a="1"/>
  <c r="K835" i="8" s="1"/>
  <c r="J835" i="8"/>
  <c r="H835" i="8" a="1"/>
  <c r="H835" i="8"/>
  <c r="G835" i="8"/>
  <c r="K834" i="8" a="1"/>
  <c r="K834" i="8" s="1"/>
  <c r="J834" i="8"/>
  <c r="H834" i="8" a="1"/>
  <c r="H834" i="8" s="1"/>
  <c r="G834" i="8"/>
  <c r="K833" i="8" a="1"/>
  <c r="K833" i="8"/>
  <c r="J833" i="8"/>
  <c r="G833" i="8"/>
  <c r="H833" i="8" s="1" a="1"/>
  <c r="H833" i="8" s="1"/>
  <c r="J832" i="8"/>
  <c r="K832" i="8" s="1" a="1"/>
  <c r="K832" i="8" s="1"/>
  <c r="H832" i="8" a="1"/>
  <c r="H832" i="8"/>
  <c r="G832" i="8"/>
  <c r="K831" i="8" a="1"/>
  <c r="K831" i="8" s="1"/>
  <c r="J831" i="8"/>
  <c r="G831" i="8"/>
  <c r="H831" i="8" s="1" a="1"/>
  <c r="H831" i="8" s="1"/>
  <c r="K830" i="8" a="1"/>
  <c r="K830" i="8" s="1"/>
  <c r="J830" i="8"/>
  <c r="G830" i="8"/>
  <c r="H830" i="8" s="1" a="1"/>
  <c r="H830" i="8" s="1"/>
  <c r="K829" i="8"/>
  <c r="J829" i="8"/>
  <c r="K829" i="8" s="1" a="1"/>
  <c r="H829" i="8" a="1"/>
  <c r="H829" i="8" s="1"/>
  <c r="G829" i="8"/>
  <c r="K828" i="8" a="1"/>
  <c r="K828" i="8" s="1"/>
  <c r="J828" i="8"/>
  <c r="H828" i="8" a="1"/>
  <c r="H828" i="8"/>
  <c r="G828" i="8"/>
  <c r="K827" i="8" a="1"/>
  <c r="K827" i="8" s="1"/>
  <c r="J827" i="8"/>
  <c r="H827" i="8" a="1"/>
  <c r="H827" i="8"/>
  <c r="G827" i="8"/>
  <c r="K826" i="8" a="1"/>
  <c r="K826" i="8" s="1"/>
  <c r="J826" i="8"/>
  <c r="H826" i="8" a="1"/>
  <c r="H826" i="8" s="1"/>
  <c r="G826" i="8"/>
  <c r="K825" i="8" a="1"/>
  <c r="K825" i="8"/>
  <c r="J825" i="8"/>
  <c r="H825" i="8" a="1"/>
  <c r="H825" i="8" s="1"/>
  <c r="G825" i="8"/>
  <c r="J824" i="8"/>
  <c r="K824" i="8" s="1" a="1"/>
  <c r="K824" i="8" s="1"/>
  <c r="H824" i="8" a="1"/>
  <c r="H824" i="8" s="1"/>
  <c r="G824" i="8"/>
  <c r="J823" i="8"/>
  <c r="K823" i="8" s="1" a="1"/>
  <c r="K823" i="8" s="1"/>
  <c r="G823" i="8"/>
  <c r="H823" i="8" s="1" a="1"/>
  <c r="H823" i="8" s="1"/>
  <c r="K822" i="8" a="1"/>
  <c r="K822" i="8" s="1"/>
  <c r="J822" i="8"/>
  <c r="G822" i="8"/>
  <c r="H822" i="8" s="1" a="1"/>
  <c r="H822" i="8" s="1"/>
  <c r="K821" i="8" a="1"/>
  <c r="K821" i="8"/>
  <c r="J821" i="8"/>
  <c r="G821" i="8"/>
  <c r="H821" i="8" s="1" a="1"/>
  <c r="H821" i="8" s="1"/>
  <c r="J820" i="8"/>
  <c r="K820" i="8" s="1" a="1"/>
  <c r="K820" i="8" s="1"/>
  <c r="G820" i="8"/>
  <c r="H820" i="8" s="1" a="1"/>
  <c r="H820" i="8" s="1"/>
  <c r="J819" i="8"/>
  <c r="K819" i="8" s="1" a="1"/>
  <c r="K819" i="8" s="1"/>
  <c r="H819" i="8" a="1"/>
  <c r="H819" i="8"/>
  <c r="G819" i="8"/>
  <c r="K818" i="8" a="1"/>
  <c r="K818" i="8" s="1"/>
  <c r="J818" i="8"/>
  <c r="G818" i="8"/>
  <c r="H818" i="8" s="1" a="1"/>
  <c r="H818" i="8" s="1"/>
  <c r="K817" i="8" a="1"/>
  <c r="K817" i="8"/>
  <c r="J817" i="8"/>
  <c r="G817" i="8"/>
  <c r="H817" i="8" s="1" a="1"/>
  <c r="H817" i="8" s="1"/>
  <c r="J816" i="8"/>
  <c r="K816" i="8" s="1" a="1"/>
  <c r="K816" i="8" s="1"/>
  <c r="H816" i="8" a="1"/>
  <c r="H816" i="8"/>
  <c r="G816" i="8"/>
  <c r="J815" i="8"/>
  <c r="K815" i="8" s="1" a="1"/>
  <c r="K815" i="8" s="1"/>
  <c r="H815" i="8" a="1"/>
  <c r="H815" i="8"/>
  <c r="G815" i="8"/>
  <c r="K814" i="8" a="1"/>
  <c r="K814" i="8" s="1"/>
  <c r="J814" i="8"/>
  <c r="G814" i="8"/>
  <c r="H814" i="8" s="1" a="1"/>
  <c r="H814" i="8" s="1"/>
  <c r="K813" i="8"/>
  <c r="J813" i="8"/>
  <c r="K813" i="8" s="1" a="1"/>
  <c r="H813" i="8" a="1"/>
  <c r="H813" i="8" s="1"/>
  <c r="G813" i="8"/>
  <c r="J812" i="8"/>
  <c r="K812" i="8" s="1" a="1"/>
  <c r="K812" i="8" s="1"/>
  <c r="G812" i="8"/>
  <c r="H812" i="8" s="1" a="1"/>
  <c r="H812" i="8" s="1"/>
  <c r="K811" i="8" a="1"/>
  <c r="K811" i="8" s="1"/>
  <c r="J811" i="8"/>
  <c r="H811" i="8" a="1"/>
  <c r="H811" i="8" s="1"/>
  <c r="G811" i="8"/>
  <c r="K810" i="8" a="1"/>
  <c r="K810" i="8" s="1"/>
  <c r="J810" i="8"/>
  <c r="H810" i="8" a="1"/>
  <c r="H810" i="8" s="1"/>
  <c r="G810" i="8"/>
  <c r="K809" i="8" a="1"/>
  <c r="K809" i="8" s="1"/>
  <c r="J809" i="8"/>
  <c r="H809" i="8" a="1"/>
  <c r="H809" i="8" s="1"/>
  <c r="G809" i="8"/>
  <c r="J808" i="8"/>
  <c r="K808" i="8" s="1" a="1"/>
  <c r="K808" i="8" s="1"/>
  <c r="H808" i="8" a="1"/>
  <c r="H808" i="8"/>
  <c r="G808" i="8"/>
  <c r="J807" i="8"/>
  <c r="K807" i="8" s="1" a="1"/>
  <c r="K807" i="8" s="1"/>
  <c r="G807" i="8"/>
  <c r="H807" i="8" s="1" a="1"/>
  <c r="H807" i="8" s="1"/>
  <c r="K806" i="8" a="1"/>
  <c r="K806" i="8" s="1"/>
  <c r="J806" i="8"/>
  <c r="H806" i="8" a="1"/>
  <c r="H806" i="8" s="1"/>
  <c r="G806" i="8"/>
  <c r="J805" i="8"/>
  <c r="K805" i="8" s="1" a="1"/>
  <c r="K805" i="8" s="1"/>
  <c r="H805" i="8" a="1"/>
  <c r="H805" i="8" s="1"/>
  <c r="G805" i="8"/>
  <c r="J804" i="8"/>
  <c r="K804" i="8" s="1" a="1"/>
  <c r="K804" i="8" s="1"/>
  <c r="H804" i="8" a="1"/>
  <c r="H804" i="8"/>
  <c r="G804" i="8"/>
  <c r="J803" i="8"/>
  <c r="K803" i="8" s="1" a="1"/>
  <c r="K803" i="8" s="1"/>
  <c r="H803" i="8" a="1"/>
  <c r="H803" i="8"/>
  <c r="G803" i="8"/>
  <c r="K802" i="8" a="1"/>
  <c r="K802" i="8" s="1"/>
  <c r="J802" i="8"/>
  <c r="G802" i="8"/>
  <c r="H802" i="8" s="1" a="1"/>
  <c r="H802" i="8" s="1"/>
  <c r="K801" i="8" a="1"/>
  <c r="K801" i="8"/>
  <c r="J801" i="8"/>
  <c r="G801" i="8"/>
  <c r="H801" i="8" s="1" a="1"/>
  <c r="H801" i="8" s="1"/>
  <c r="J800" i="8"/>
  <c r="K800" i="8" s="1" a="1"/>
  <c r="K800" i="8" s="1"/>
  <c r="H800" i="8" a="1"/>
  <c r="H800" i="8" s="1"/>
  <c r="G800" i="8"/>
  <c r="J799" i="8"/>
  <c r="K799" i="8" s="1" a="1"/>
  <c r="K799" i="8" s="1"/>
  <c r="H799" i="8"/>
  <c r="G799" i="8"/>
  <c r="H799" i="8" s="1" a="1"/>
  <c r="K798" i="8" a="1"/>
  <c r="K798" i="8" s="1"/>
  <c r="J798" i="8"/>
  <c r="H798" i="8" a="1"/>
  <c r="H798" i="8"/>
  <c r="G798" i="8"/>
  <c r="J797" i="8"/>
  <c r="K797" i="8" s="1" a="1"/>
  <c r="K797" i="8" s="1"/>
  <c r="G797" i="8"/>
  <c r="H797" i="8" s="1" a="1"/>
  <c r="H797" i="8" s="1"/>
  <c r="K796" i="8" a="1"/>
  <c r="K796" i="8" s="1"/>
  <c r="J796" i="8"/>
  <c r="H796" i="8"/>
  <c r="G796" i="8"/>
  <c r="H796" i="8" s="1" a="1"/>
  <c r="K795" i="8" a="1"/>
  <c r="K795" i="8"/>
  <c r="J795" i="8"/>
  <c r="H795" i="8" a="1"/>
  <c r="H795" i="8" s="1"/>
  <c r="G795" i="8"/>
  <c r="J794" i="8"/>
  <c r="K794" i="8" s="1" a="1"/>
  <c r="K794" i="8" s="1"/>
  <c r="H794" i="8" a="1"/>
  <c r="H794" i="8" s="1"/>
  <c r="G794" i="8"/>
  <c r="J793" i="8"/>
  <c r="K793" i="8" s="1" a="1"/>
  <c r="K793" i="8" s="1"/>
  <c r="H793" i="8" a="1"/>
  <c r="H793" i="8" s="1"/>
  <c r="G793" i="8"/>
  <c r="J792" i="8"/>
  <c r="K792" i="8" s="1" a="1"/>
  <c r="K792" i="8" s="1"/>
  <c r="H792" i="8" a="1"/>
  <c r="H792" i="8" s="1"/>
  <c r="G792" i="8"/>
  <c r="K791" i="8" a="1"/>
  <c r="K791" i="8" s="1"/>
  <c r="J791" i="8"/>
  <c r="G791" i="8"/>
  <c r="H791" i="8" s="1" a="1"/>
  <c r="H791" i="8" s="1"/>
  <c r="K790" i="8" a="1"/>
  <c r="K790" i="8" s="1"/>
  <c r="J790" i="8"/>
  <c r="H790" i="8" a="1"/>
  <c r="H790" i="8"/>
  <c r="G790" i="8"/>
  <c r="J789" i="8"/>
  <c r="K789" i="8" s="1" a="1"/>
  <c r="K789" i="8" s="1"/>
  <c r="H789" i="8" a="1"/>
  <c r="H789" i="8"/>
  <c r="G789" i="8"/>
  <c r="J788" i="8"/>
  <c r="K788" i="8" s="1" a="1"/>
  <c r="K788" i="8" s="1"/>
  <c r="H788" i="8"/>
  <c r="G788" i="8"/>
  <c r="H788" i="8" s="1" a="1"/>
  <c r="J787" i="8"/>
  <c r="K787" i="8" s="1" a="1"/>
  <c r="K787" i="8" s="1"/>
  <c r="G787" i="8"/>
  <c r="H787" i="8" s="1" a="1"/>
  <c r="H787" i="8" s="1"/>
  <c r="J786" i="8"/>
  <c r="K786" i="8" s="1" a="1"/>
  <c r="K786" i="8" s="1"/>
  <c r="G786" i="8"/>
  <c r="H786" i="8" s="1" a="1"/>
  <c r="H786" i="8" s="1"/>
  <c r="K785" i="8" a="1"/>
  <c r="K785" i="8" s="1"/>
  <c r="J785" i="8"/>
  <c r="H785" i="8" a="1"/>
  <c r="H785" i="8"/>
  <c r="G785" i="8"/>
  <c r="J784" i="8"/>
  <c r="K784" i="8" s="1" a="1"/>
  <c r="K784" i="8" s="1"/>
  <c r="H784" i="8" a="1"/>
  <c r="H784" i="8"/>
  <c r="G784" i="8"/>
  <c r="K783" i="8" a="1"/>
  <c r="K783" i="8"/>
  <c r="J783" i="8"/>
  <c r="H783" i="8"/>
  <c r="G783" i="8"/>
  <c r="H783" i="8" s="1" a="1"/>
  <c r="K782" i="8" a="1"/>
  <c r="K782" i="8" s="1"/>
  <c r="J782" i="8"/>
  <c r="H782" i="8" a="1"/>
  <c r="H782" i="8"/>
  <c r="G782" i="8"/>
  <c r="K781" i="8"/>
  <c r="J781" i="8"/>
  <c r="K781" i="8" s="1" a="1"/>
  <c r="G781" i="8"/>
  <c r="H781" i="8" s="1" a="1"/>
  <c r="H781" i="8" s="1"/>
  <c r="K780" i="8" a="1"/>
  <c r="K780" i="8" s="1"/>
  <c r="J780" i="8"/>
  <c r="G780" i="8"/>
  <c r="H780" i="8" s="1" a="1"/>
  <c r="H780" i="8" s="1"/>
  <c r="J779" i="8"/>
  <c r="K779" i="8" s="1" a="1"/>
  <c r="K779" i="8" s="1"/>
  <c r="H779" i="8" a="1"/>
  <c r="H779" i="8"/>
  <c r="G779" i="8"/>
  <c r="J778" i="8"/>
  <c r="K778" i="8" s="1" a="1"/>
  <c r="K778" i="8" s="1"/>
  <c r="H778" i="8" a="1"/>
  <c r="H778" i="8" s="1"/>
  <c r="G778" i="8"/>
  <c r="K777" i="8" a="1"/>
  <c r="K777" i="8" s="1"/>
  <c r="J777" i="8"/>
  <c r="H777" i="8" a="1"/>
  <c r="H777" i="8" s="1"/>
  <c r="G777" i="8"/>
  <c r="J776" i="8"/>
  <c r="K776" i="8" s="1" a="1"/>
  <c r="K776" i="8" s="1"/>
  <c r="H776" i="8" a="1"/>
  <c r="H776" i="8" s="1"/>
  <c r="G776" i="8"/>
  <c r="J775" i="8"/>
  <c r="K775" i="8" s="1" a="1"/>
  <c r="K775" i="8" s="1"/>
  <c r="G775" i="8"/>
  <c r="H775" i="8" s="1" a="1"/>
  <c r="H775" i="8" s="1"/>
  <c r="J774" i="8"/>
  <c r="K774" i="8" s="1" a="1"/>
  <c r="K774" i="8" s="1"/>
  <c r="G774" i="8"/>
  <c r="H774" i="8" s="1" a="1"/>
  <c r="H774" i="8" s="1"/>
  <c r="K773" i="8" a="1"/>
  <c r="K773" i="8" s="1"/>
  <c r="J773" i="8"/>
  <c r="H773" i="8" a="1"/>
  <c r="H773" i="8" s="1"/>
  <c r="G773" i="8"/>
  <c r="J772" i="8"/>
  <c r="K772" i="8" s="1" a="1"/>
  <c r="K772" i="8" s="1"/>
  <c r="H772" i="8" a="1"/>
  <c r="H772" i="8"/>
  <c r="G772" i="8"/>
  <c r="K771" i="8" a="1"/>
  <c r="K771" i="8"/>
  <c r="J771" i="8"/>
  <c r="H771" i="8" a="1"/>
  <c r="H771" i="8" s="1"/>
  <c r="G771" i="8"/>
  <c r="J770" i="8"/>
  <c r="K770" i="8" s="1" a="1"/>
  <c r="K770" i="8" s="1"/>
  <c r="H770" i="8" a="1"/>
  <c r="H770" i="8" s="1"/>
  <c r="G770" i="8"/>
  <c r="J769" i="8"/>
  <c r="K769" i="8" s="1" a="1"/>
  <c r="K769" i="8" s="1"/>
  <c r="H769" i="8" a="1"/>
  <c r="H769" i="8" s="1"/>
  <c r="G769" i="8"/>
  <c r="J768" i="8"/>
  <c r="K768" i="8" s="1" a="1"/>
  <c r="K768" i="8" s="1"/>
  <c r="G768" i="8"/>
  <c r="H768" i="8" s="1" a="1"/>
  <c r="H768" i="8" s="1"/>
  <c r="J767" i="8"/>
  <c r="K767" i="8" s="1" a="1"/>
  <c r="K767" i="8" s="1"/>
  <c r="H767" i="8" a="1"/>
  <c r="H767" i="8"/>
  <c r="G767" i="8"/>
  <c r="K766" i="8" a="1"/>
  <c r="K766" i="8" s="1"/>
  <c r="J766" i="8"/>
  <c r="G766" i="8"/>
  <c r="H766" i="8" s="1" a="1"/>
  <c r="H766" i="8" s="1"/>
  <c r="K765" i="8" a="1"/>
  <c r="K765" i="8" s="1"/>
  <c r="J765" i="8"/>
  <c r="G765" i="8"/>
  <c r="H765" i="8" s="1" a="1"/>
  <c r="H765" i="8" s="1"/>
  <c r="K764" i="8" a="1"/>
  <c r="K764" i="8" s="1"/>
  <c r="J764" i="8"/>
  <c r="G764" i="8"/>
  <c r="H764" i="8" s="1" a="1"/>
  <c r="H764" i="8" s="1"/>
  <c r="J763" i="8"/>
  <c r="K763" i="8" s="1" a="1"/>
  <c r="K763" i="8" s="1"/>
  <c r="G763" i="8"/>
  <c r="H763" i="8" s="1" a="1"/>
  <c r="H763" i="8" s="1"/>
  <c r="J762" i="8"/>
  <c r="K762" i="8" s="1" a="1"/>
  <c r="K762" i="8" s="1"/>
  <c r="H762" i="8" a="1"/>
  <c r="H762" i="8" s="1"/>
  <c r="G762" i="8"/>
  <c r="J761" i="8"/>
  <c r="K761" i="8" s="1" a="1"/>
  <c r="K761" i="8" s="1"/>
  <c r="H761" i="8" a="1"/>
  <c r="H761" i="8"/>
  <c r="G761" i="8"/>
  <c r="K760" i="8" a="1"/>
  <c r="K760" i="8" s="1"/>
  <c r="J760" i="8"/>
  <c r="H760" i="8" a="1"/>
  <c r="H760" i="8"/>
  <c r="G760" i="8"/>
  <c r="J759" i="8"/>
  <c r="K759" i="8" s="1" a="1"/>
  <c r="K759" i="8" s="1"/>
  <c r="G759" i="8"/>
  <c r="H759" i="8" s="1" a="1"/>
  <c r="H759" i="8" s="1"/>
  <c r="J758" i="8"/>
  <c r="K758" i="8" s="1" a="1"/>
  <c r="K758" i="8" s="1"/>
  <c r="G758" i="8"/>
  <c r="H758" i="8" s="1" a="1"/>
  <c r="H758" i="8" s="1"/>
  <c r="K757" i="8"/>
  <c r="J757" i="8"/>
  <c r="K757" i="8" s="1" a="1"/>
  <c r="G757" i="8"/>
  <c r="H757" i="8" s="1" a="1"/>
  <c r="H757" i="8" s="1"/>
  <c r="J756" i="8"/>
  <c r="K756" i="8" s="1" a="1"/>
  <c r="K756" i="8" s="1"/>
  <c r="G756" i="8"/>
  <c r="H756" i="8" s="1" a="1"/>
  <c r="H756" i="8" s="1"/>
  <c r="J755" i="8"/>
  <c r="K755" i="8" s="1" a="1"/>
  <c r="K755" i="8" s="1"/>
  <c r="H755" i="8" a="1"/>
  <c r="H755" i="8" s="1"/>
  <c r="G755" i="8"/>
  <c r="K754" i="8" a="1"/>
  <c r="K754" i="8" s="1"/>
  <c r="J754" i="8"/>
  <c r="H754" i="8" a="1"/>
  <c r="H754" i="8"/>
  <c r="G754" i="8"/>
  <c r="K753" i="8" a="1"/>
  <c r="K753" i="8" s="1"/>
  <c r="J753" i="8"/>
  <c r="H753" i="8" a="1"/>
  <c r="H753" i="8" s="1"/>
  <c r="G753" i="8"/>
  <c r="J752" i="8"/>
  <c r="K752" i="8" s="1" a="1"/>
  <c r="K752" i="8" s="1"/>
  <c r="G752" i="8"/>
  <c r="H752" i="8" s="1" a="1"/>
  <c r="H752" i="8" s="1"/>
  <c r="J751" i="8"/>
  <c r="K751" i="8" s="1" a="1"/>
  <c r="K751" i="8" s="1"/>
  <c r="G751" i="8"/>
  <c r="H751" i="8" s="1" a="1"/>
  <c r="H751" i="8" s="1"/>
  <c r="K750" i="8" a="1"/>
  <c r="K750" i="8" s="1"/>
  <c r="J750" i="8"/>
  <c r="G750" i="8"/>
  <c r="H750" i="8" s="1" a="1"/>
  <c r="H750" i="8" s="1"/>
  <c r="K749" i="8" a="1"/>
  <c r="K749" i="8"/>
  <c r="J749" i="8"/>
  <c r="H749" i="8" a="1"/>
  <c r="H749" i="8" s="1"/>
  <c r="G749" i="8"/>
  <c r="J748" i="8"/>
  <c r="K748" i="8" s="1" a="1"/>
  <c r="K748" i="8" s="1"/>
  <c r="H748" i="8" a="1"/>
  <c r="H748" i="8" s="1"/>
  <c r="G748" i="8"/>
  <c r="J747" i="8"/>
  <c r="K747" i="8" s="1" a="1"/>
  <c r="K747" i="8" s="1"/>
  <c r="H747" i="8" a="1"/>
  <c r="H747" i="8" s="1"/>
  <c r="G747" i="8"/>
  <c r="J746" i="8"/>
  <c r="K746" i="8" s="1" a="1"/>
  <c r="K746" i="8" s="1"/>
  <c r="H746" i="8" a="1"/>
  <c r="H746" i="8" s="1"/>
  <c r="G746" i="8"/>
  <c r="J745" i="8"/>
  <c r="K745" i="8" s="1" a="1"/>
  <c r="K745" i="8" s="1"/>
  <c r="H745" i="8" a="1"/>
  <c r="H745" i="8"/>
  <c r="G745" i="8"/>
  <c r="J744" i="8"/>
  <c r="K744" i="8" s="1" a="1"/>
  <c r="K744" i="8" s="1"/>
  <c r="G744" i="8"/>
  <c r="H744" i="8" s="1" a="1"/>
  <c r="H744" i="8" s="1"/>
  <c r="K743" i="8" a="1"/>
  <c r="K743" i="8" s="1"/>
  <c r="J743" i="8"/>
  <c r="G743" i="8"/>
  <c r="H743" i="8" s="1" a="1"/>
  <c r="H743" i="8" s="1"/>
  <c r="K742" i="8" a="1"/>
  <c r="K742" i="8" s="1"/>
  <c r="J742" i="8"/>
  <c r="G742" i="8"/>
  <c r="H742" i="8" s="1" a="1"/>
  <c r="H742" i="8" s="1"/>
  <c r="K741" i="8" a="1"/>
  <c r="K741" i="8" s="1"/>
  <c r="J741" i="8"/>
  <c r="G741" i="8"/>
  <c r="H741" i="8" s="1" a="1"/>
  <c r="H741" i="8" s="1"/>
  <c r="J740" i="8"/>
  <c r="K740" i="8" s="1" a="1"/>
  <c r="K740" i="8" s="1"/>
  <c r="G740" i="8"/>
  <c r="H740" i="8" s="1" a="1"/>
  <c r="H740" i="8" s="1"/>
  <c r="J739" i="8"/>
  <c r="K739" i="8" s="1" a="1"/>
  <c r="K739" i="8" s="1"/>
  <c r="H739" i="8" a="1"/>
  <c r="H739" i="8" s="1"/>
  <c r="G739" i="8"/>
  <c r="J738" i="8"/>
  <c r="K738" i="8" s="1" a="1"/>
  <c r="K738" i="8" s="1"/>
  <c r="G738" i="8"/>
  <c r="H738" i="8" s="1" a="1"/>
  <c r="H738" i="8" s="1"/>
  <c r="J737" i="8"/>
  <c r="K737" i="8" s="1" a="1"/>
  <c r="K737" i="8" s="1"/>
  <c r="H737" i="8" a="1"/>
  <c r="H737" i="8"/>
  <c r="G737" i="8"/>
  <c r="K736" i="8" a="1"/>
  <c r="K736" i="8" s="1"/>
  <c r="J736" i="8"/>
  <c r="H736" i="8" a="1"/>
  <c r="H736" i="8"/>
  <c r="G736" i="8"/>
  <c r="K735" i="8" a="1"/>
  <c r="K735" i="8" s="1"/>
  <c r="J735" i="8"/>
  <c r="G735" i="8"/>
  <c r="H735" i="8" s="1" a="1"/>
  <c r="H735" i="8" s="1"/>
  <c r="K734" i="8" a="1"/>
  <c r="K734" i="8" s="1"/>
  <c r="J734" i="8"/>
  <c r="G734" i="8"/>
  <c r="H734" i="8" s="1" a="1"/>
  <c r="H734" i="8" s="1"/>
  <c r="J733" i="8"/>
  <c r="K733" i="8" s="1" a="1"/>
  <c r="K733" i="8" s="1"/>
  <c r="G733" i="8"/>
  <c r="H733" i="8" s="1" a="1"/>
  <c r="H733" i="8" s="1"/>
  <c r="J732" i="8"/>
  <c r="K732" i="8" s="1" a="1"/>
  <c r="K732" i="8" s="1"/>
  <c r="H732" i="8" a="1"/>
  <c r="H732" i="8" s="1"/>
  <c r="G732" i="8"/>
  <c r="J731" i="8"/>
  <c r="K731" i="8" s="1" a="1"/>
  <c r="K731" i="8" s="1"/>
  <c r="H731" i="8" a="1"/>
  <c r="H731" i="8" s="1"/>
  <c r="G731" i="8"/>
  <c r="J730" i="8"/>
  <c r="K730" i="8" s="1" a="1"/>
  <c r="K730" i="8" s="1"/>
  <c r="H730" i="8" a="1"/>
  <c r="H730" i="8" s="1"/>
  <c r="G730" i="8"/>
  <c r="J729" i="8"/>
  <c r="K729" i="8" s="1" a="1"/>
  <c r="K729" i="8" s="1"/>
  <c r="H729" i="8" a="1"/>
  <c r="H729" i="8"/>
  <c r="G729" i="8"/>
  <c r="K728" i="8" a="1"/>
  <c r="K728" i="8" s="1"/>
  <c r="J728" i="8"/>
  <c r="H728" i="8" a="1"/>
  <c r="H728" i="8"/>
  <c r="G728" i="8"/>
  <c r="K727" i="8" a="1"/>
  <c r="K727" i="8" s="1"/>
  <c r="J727" i="8"/>
  <c r="G727" i="8"/>
  <c r="H727" i="8" s="1" a="1"/>
  <c r="H727" i="8" s="1"/>
  <c r="J726" i="8"/>
  <c r="K726" i="8" s="1" a="1"/>
  <c r="K726" i="8" s="1"/>
  <c r="G726" i="8"/>
  <c r="H726" i="8" s="1" a="1"/>
  <c r="H726" i="8" s="1"/>
  <c r="K725" i="8" a="1"/>
  <c r="K725" i="8" s="1"/>
  <c r="J725" i="8"/>
  <c r="G725" i="8"/>
  <c r="H725" i="8" s="1" a="1"/>
  <c r="H725" i="8" s="1"/>
  <c r="K724" i="8" a="1"/>
  <c r="K724" i="8" s="1"/>
  <c r="J724" i="8"/>
  <c r="G724" i="8"/>
  <c r="H724" i="8" s="1" a="1"/>
  <c r="H724" i="8" s="1"/>
  <c r="K723" i="8" a="1"/>
  <c r="K723" i="8" s="1"/>
  <c r="J723" i="8"/>
  <c r="G723" i="8"/>
  <c r="H723" i="8" s="1" a="1"/>
  <c r="H723" i="8" s="1"/>
  <c r="J722" i="8"/>
  <c r="K722" i="8" s="1" a="1"/>
  <c r="K722" i="8" s="1"/>
  <c r="G722" i="8"/>
  <c r="H722" i="8" s="1" a="1"/>
  <c r="H722" i="8" s="1"/>
  <c r="K721" i="8" a="1"/>
  <c r="K721" i="8"/>
  <c r="J721" i="8"/>
  <c r="H721" i="8" a="1"/>
  <c r="H721" i="8" s="1"/>
  <c r="G721" i="8"/>
  <c r="J720" i="8"/>
  <c r="K720" i="8" s="1" a="1"/>
  <c r="K720" i="8" s="1"/>
  <c r="H720" i="8" a="1"/>
  <c r="H720" i="8" s="1"/>
  <c r="G720" i="8"/>
  <c r="J719" i="8"/>
  <c r="K719" i="8" s="1" a="1"/>
  <c r="K719" i="8" s="1"/>
  <c r="H719" i="8" a="1"/>
  <c r="H719" i="8" s="1"/>
  <c r="G719" i="8"/>
  <c r="J718" i="8"/>
  <c r="K718" i="8" s="1" a="1"/>
  <c r="K718" i="8" s="1"/>
  <c r="H718" i="8" a="1"/>
  <c r="H718" i="8"/>
  <c r="G718" i="8"/>
  <c r="J717" i="8"/>
  <c r="K717" i="8" s="1" a="1"/>
  <c r="K717" i="8" s="1"/>
  <c r="H717" i="8" a="1"/>
  <c r="H717" i="8" s="1"/>
  <c r="G717" i="8"/>
  <c r="J716" i="8"/>
  <c r="K716" i="8" s="1" a="1"/>
  <c r="K716" i="8" s="1"/>
  <c r="G716" i="8"/>
  <c r="H716" i="8" s="1" a="1"/>
  <c r="H716" i="8" s="1"/>
  <c r="J715" i="8"/>
  <c r="K715" i="8" s="1" a="1"/>
  <c r="K715" i="8" s="1"/>
  <c r="H715" i="8" a="1"/>
  <c r="H715" i="8"/>
  <c r="G715" i="8"/>
  <c r="K714" i="8" a="1"/>
  <c r="K714" i="8" s="1"/>
  <c r="J714" i="8"/>
  <c r="G714" i="8"/>
  <c r="H714" i="8" s="1" a="1"/>
  <c r="H714" i="8" s="1"/>
  <c r="K713" i="8" a="1"/>
  <c r="K713" i="8" s="1"/>
  <c r="J713" i="8"/>
  <c r="G713" i="8"/>
  <c r="H713" i="8" s="1" a="1"/>
  <c r="H713" i="8" s="1"/>
  <c r="K712" i="8" a="1"/>
  <c r="K712" i="8" s="1"/>
  <c r="J712" i="8"/>
  <c r="G712" i="8"/>
  <c r="H712" i="8" s="1" a="1"/>
  <c r="H712" i="8" s="1"/>
  <c r="K711" i="8" a="1"/>
  <c r="K711" i="8"/>
  <c r="J711" i="8"/>
  <c r="G711" i="8"/>
  <c r="H711" i="8" s="1" a="1"/>
  <c r="H711" i="8" s="1"/>
  <c r="K710" i="8" a="1"/>
  <c r="K710" i="8" s="1"/>
  <c r="J710" i="8"/>
  <c r="H710" i="8" a="1"/>
  <c r="H710" i="8" s="1"/>
  <c r="G710" i="8"/>
  <c r="J709" i="8"/>
  <c r="K709" i="8" s="1" a="1"/>
  <c r="K709" i="8" s="1"/>
  <c r="G709" i="8"/>
  <c r="H709" i="8" s="1" a="1"/>
  <c r="H709" i="8" s="1"/>
  <c r="J708" i="8"/>
  <c r="K708" i="8" s="1" a="1"/>
  <c r="K708" i="8" s="1"/>
  <c r="H708" i="8" a="1"/>
  <c r="H708" i="8" s="1"/>
  <c r="G708" i="8"/>
  <c r="J707" i="8"/>
  <c r="K707" i="8" s="1" a="1"/>
  <c r="K707" i="8" s="1"/>
  <c r="H707" i="8" a="1"/>
  <c r="H707" i="8" s="1"/>
  <c r="G707" i="8"/>
  <c r="J706" i="8"/>
  <c r="K706" i="8" s="1" a="1"/>
  <c r="K706" i="8" s="1"/>
  <c r="H706" i="8" a="1"/>
  <c r="H706" i="8" s="1"/>
  <c r="G706" i="8"/>
  <c r="J705" i="8"/>
  <c r="K705" i="8" s="1" a="1"/>
  <c r="K705" i="8" s="1"/>
  <c r="H705" i="8" a="1"/>
  <c r="H705" i="8"/>
  <c r="G705" i="8"/>
  <c r="K704" i="8" a="1"/>
  <c r="K704" i="8" s="1"/>
  <c r="J704" i="8"/>
  <c r="H704" i="8" a="1"/>
  <c r="H704" i="8"/>
  <c r="G704" i="8"/>
  <c r="K703" i="8" a="1"/>
  <c r="K703" i="8" s="1"/>
  <c r="J703" i="8"/>
  <c r="G703" i="8"/>
  <c r="H703" i="8" s="1" a="1"/>
  <c r="H703" i="8" s="1"/>
  <c r="J702" i="8"/>
  <c r="K702" i="8" s="1" a="1"/>
  <c r="K702" i="8" s="1"/>
  <c r="G702" i="8"/>
  <c r="H702" i="8" s="1" a="1"/>
  <c r="H702" i="8" s="1"/>
  <c r="K701" i="8" a="1"/>
  <c r="K701" i="8" s="1"/>
  <c r="J701" i="8"/>
  <c r="G701" i="8"/>
  <c r="H701" i="8" s="1" a="1"/>
  <c r="H701" i="8" s="1"/>
  <c r="K700" i="8" a="1"/>
  <c r="K700" i="8" s="1"/>
  <c r="J700" i="8"/>
  <c r="G700" i="8"/>
  <c r="H700" i="8" s="1" a="1"/>
  <c r="H700" i="8" s="1"/>
  <c r="K699" i="8" a="1"/>
  <c r="K699" i="8" s="1"/>
  <c r="J699" i="8"/>
  <c r="G699" i="8"/>
  <c r="H699" i="8" s="1" a="1"/>
  <c r="H699" i="8" s="1"/>
  <c r="J698" i="8"/>
  <c r="K698" i="8" s="1" a="1"/>
  <c r="K698" i="8" s="1"/>
  <c r="G698" i="8"/>
  <c r="H698" i="8" s="1" a="1"/>
  <c r="H698" i="8" s="1"/>
  <c r="K697" i="8" a="1"/>
  <c r="K697" i="8"/>
  <c r="J697" i="8"/>
  <c r="H697" i="8" a="1"/>
  <c r="H697" i="8" s="1"/>
  <c r="G697" i="8"/>
  <c r="J696" i="8"/>
  <c r="K696" i="8" s="1" a="1"/>
  <c r="K696" i="8" s="1"/>
  <c r="H696" i="8" a="1"/>
  <c r="H696" i="8" s="1"/>
  <c r="G696" i="8"/>
  <c r="J695" i="8"/>
  <c r="K695" i="8" s="1" a="1"/>
  <c r="K695" i="8" s="1"/>
  <c r="H695" i="8" a="1"/>
  <c r="H695" i="8" s="1"/>
  <c r="G695" i="8"/>
  <c r="J694" i="8"/>
  <c r="K694" i="8" s="1" a="1"/>
  <c r="K694" i="8" s="1"/>
  <c r="H694" i="8" a="1"/>
  <c r="H694" i="8"/>
  <c r="G694" i="8"/>
  <c r="J693" i="8"/>
  <c r="K693" i="8" s="1" a="1"/>
  <c r="K693" i="8" s="1"/>
  <c r="H693" i="8" a="1"/>
  <c r="H693" i="8" s="1"/>
  <c r="G693" i="8"/>
  <c r="J692" i="8"/>
  <c r="K692" i="8" s="1" a="1"/>
  <c r="K692" i="8" s="1"/>
  <c r="G692" i="8"/>
  <c r="H692" i="8" s="1" a="1"/>
  <c r="H692" i="8" s="1"/>
  <c r="J691" i="8"/>
  <c r="K691" i="8" s="1" a="1"/>
  <c r="K691" i="8" s="1"/>
  <c r="H691" i="8" a="1"/>
  <c r="H691" i="8"/>
  <c r="G691" i="8"/>
  <c r="K690" i="8" a="1"/>
  <c r="K690" i="8" s="1"/>
  <c r="J690" i="8"/>
  <c r="G690" i="8"/>
  <c r="H690" i="8" s="1" a="1"/>
  <c r="H690" i="8" s="1"/>
  <c r="K689" i="8" a="1"/>
  <c r="K689" i="8" s="1"/>
  <c r="J689" i="8"/>
  <c r="G689" i="8"/>
  <c r="H689" i="8" s="1" a="1"/>
  <c r="H689" i="8" s="1"/>
  <c r="K688" i="8" a="1"/>
  <c r="K688" i="8" s="1"/>
  <c r="J688" i="8"/>
  <c r="G688" i="8"/>
  <c r="H688" i="8" s="1" a="1"/>
  <c r="H688" i="8" s="1"/>
  <c r="K687" i="8" a="1"/>
  <c r="K687" i="8"/>
  <c r="J687" i="8"/>
  <c r="G687" i="8"/>
  <c r="H687" i="8" s="1" a="1"/>
  <c r="H687" i="8" s="1"/>
  <c r="K686" i="8" a="1"/>
  <c r="K686" i="8" s="1"/>
  <c r="J686" i="8"/>
  <c r="H686" i="8" a="1"/>
  <c r="H686" i="8" s="1"/>
  <c r="G686" i="8"/>
  <c r="J685" i="8"/>
  <c r="K685" i="8" s="1" a="1"/>
  <c r="K685" i="8" s="1"/>
  <c r="G685" i="8"/>
  <c r="H685" i="8" s="1" a="1"/>
  <c r="H685" i="8" s="1"/>
  <c r="J684" i="8"/>
  <c r="K684" i="8" s="1" a="1"/>
  <c r="K684" i="8" s="1"/>
  <c r="H684" i="8" a="1"/>
  <c r="H684" i="8" s="1"/>
  <c r="G684" i="8"/>
  <c r="J683" i="8"/>
  <c r="K683" i="8" s="1" a="1"/>
  <c r="K683" i="8" s="1"/>
  <c r="H683" i="8" a="1"/>
  <c r="H683" i="8" s="1"/>
  <c r="G683" i="8"/>
  <c r="J682" i="8"/>
  <c r="K682" i="8" s="1" a="1"/>
  <c r="K682" i="8" s="1"/>
  <c r="H682" i="8" a="1"/>
  <c r="H682" i="8" s="1"/>
  <c r="G682" i="8"/>
  <c r="J681" i="8"/>
  <c r="K681" i="8" s="1" a="1"/>
  <c r="K681" i="8" s="1"/>
  <c r="H681" i="8" a="1"/>
  <c r="H681" i="8"/>
  <c r="G681" i="8"/>
  <c r="K680" i="8" a="1"/>
  <c r="K680" i="8" s="1"/>
  <c r="J680" i="8"/>
  <c r="H680" i="8" a="1"/>
  <c r="H680" i="8"/>
  <c r="G680" i="8"/>
  <c r="K679" i="8" a="1"/>
  <c r="K679" i="8" s="1"/>
  <c r="J679" i="8"/>
  <c r="G679" i="8"/>
  <c r="H679" i="8" s="1" a="1"/>
  <c r="H679" i="8" s="1"/>
  <c r="J678" i="8"/>
  <c r="K678" i="8" s="1" a="1"/>
  <c r="K678" i="8" s="1"/>
  <c r="G678" i="8"/>
  <c r="H678" i="8" s="1" a="1"/>
  <c r="H678" i="8" s="1"/>
  <c r="K677" i="8" a="1"/>
  <c r="K677" i="8" s="1"/>
  <c r="J677" i="8"/>
  <c r="G677" i="8"/>
  <c r="H677" i="8" s="1" a="1"/>
  <c r="H677" i="8" s="1"/>
  <c r="K676" i="8" a="1"/>
  <c r="K676" i="8" s="1"/>
  <c r="J676" i="8"/>
  <c r="G676" i="8"/>
  <c r="H676" i="8" s="1" a="1"/>
  <c r="H676" i="8" s="1"/>
  <c r="K675" i="8" a="1"/>
  <c r="K675" i="8" s="1"/>
  <c r="J675" i="8"/>
  <c r="G675" i="8"/>
  <c r="H675" i="8" s="1" a="1"/>
  <c r="H675" i="8" s="1"/>
  <c r="J674" i="8"/>
  <c r="K674" i="8" s="1" a="1"/>
  <c r="K674" i="8" s="1"/>
  <c r="G674" i="8"/>
  <c r="H674" i="8" s="1" a="1"/>
  <c r="H674" i="8" s="1"/>
  <c r="K673" i="8" a="1"/>
  <c r="K673" i="8"/>
  <c r="J673" i="8"/>
  <c r="H673" i="8" a="1"/>
  <c r="H673" i="8" s="1"/>
  <c r="G673" i="8"/>
  <c r="J672" i="8"/>
  <c r="K672" i="8" s="1" a="1"/>
  <c r="K672" i="8" s="1"/>
  <c r="H672" i="8" a="1"/>
  <c r="H672" i="8" s="1"/>
  <c r="G672" i="8"/>
  <c r="J671" i="8"/>
  <c r="K671" i="8" s="1" a="1"/>
  <c r="K671" i="8" s="1"/>
  <c r="H671" i="8" a="1"/>
  <c r="H671" i="8" s="1"/>
  <c r="G671" i="8"/>
  <c r="J670" i="8"/>
  <c r="K670" i="8" s="1" a="1"/>
  <c r="K670" i="8" s="1"/>
  <c r="H670" i="8" a="1"/>
  <c r="H670" i="8"/>
  <c r="G670" i="8"/>
  <c r="J669" i="8"/>
  <c r="K669" i="8" s="1" a="1"/>
  <c r="K669" i="8" s="1"/>
  <c r="H669" i="8" a="1"/>
  <c r="H669" i="8" s="1"/>
  <c r="G669" i="8"/>
  <c r="J668" i="8"/>
  <c r="K668" i="8" s="1" a="1"/>
  <c r="K668" i="8" s="1"/>
  <c r="G668" i="8"/>
  <c r="H668" i="8" s="1" a="1"/>
  <c r="H668" i="8" s="1"/>
  <c r="J667" i="8"/>
  <c r="K667" i="8" s="1" a="1"/>
  <c r="K667" i="8" s="1"/>
  <c r="H667" i="8" a="1"/>
  <c r="H667" i="8"/>
  <c r="G667" i="8"/>
  <c r="K666" i="8" a="1"/>
  <c r="K666" i="8" s="1"/>
  <c r="J666" i="8"/>
  <c r="G666" i="8"/>
  <c r="H666" i="8" s="1" a="1"/>
  <c r="H666" i="8" s="1"/>
  <c r="K665" i="8" a="1"/>
  <c r="K665" i="8" s="1"/>
  <c r="J665" i="8"/>
  <c r="G665" i="8"/>
  <c r="H665" i="8" s="1" a="1"/>
  <c r="H665" i="8" s="1"/>
  <c r="K664" i="8" a="1"/>
  <c r="K664" i="8" s="1"/>
  <c r="J664" i="8"/>
  <c r="G664" i="8"/>
  <c r="H664" i="8" s="1" a="1"/>
  <c r="H664" i="8" s="1"/>
  <c r="K663" i="8" a="1"/>
  <c r="K663" i="8"/>
  <c r="J663" i="8"/>
  <c r="G663" i="8"/>
  <c r="H663" i="8" s="1" a="1"/>
  <c r="H663" i="8" s="1"/>
  <c r="K662" i="8" a="1"/>
  <c r="K662" i="8" s="1"/>
  <c r="J662" i="8"/>
  <c r="H662" i="8" a="1"/>
  <c r="H662" i="8" s="1"/>
  <c r="G662" i="8"/>
  <c r="J661" i="8"/>
  <c r="K661" i="8" s="1" a="1"/>
  <c r="K661" i="8" s="1"/>
  <c r="G661" i="8"/>
  <c r="H661" i="8" s="1" a="1"/>
  <c r="H661" i="8" s="1"/>
  <c r="J660" i="8"/>
  <c r="K660" i="8" s="1" a="1"/>
  <c r="K660" i="8" s="1"/>
  <c r="H660" i="8" a="1"/>
  <c r="H660" i="8" s="1"/>
  <c r="G660" i="8"/>
  <c r="J659" i="8"/>
  <c r="K659" i="8" s="1" a="1"/>
  <c r="K659" i="8" s="1"/>
  <c r="H659" i="8" a="1"/>
  <c r="H659" i="8" s="1"/>
  <c r="G659" i="8"/>
  <c r="J658" i="8"/>
  <c r="K658" i="8" s="1" a="1"/>
  <c r="K658" i="8" s="1"/>
  <c r="H658" i="8" a="1"/>
  <c r="H658" i="8" s="1"/>
  <c r="G658" i="8"/>
  <c r="J657" i="8"/>
  <c r="K657" i="8" s="1" a="1"/>
  <c r="K657" i="8" s="1"/>
  <c r="H657" i="8" a="1"/>
  <c r="H657" i="8"/>
  <c r="G657" i="8"/>
  <c r="K656" i="8" a="1"/>
  <c r="K656" i="8" s="1"/>
  <c r="J656" i="8"/>
  <c r="H656" i="8" a="1"/>
  <c r="H656" i="8"/>
  <c r="G656" i="8"/>
  <c r="K655" i="8" a="1"/>
  <c r="K655" i="8" s="1"/>
  <c r="J655" i="8"/>
  <c r="G655" i="8"/>
  <c r="H655" i="8" s="1" a="1"/>
  <c r="H655" i="8" s="1"/>
  <c r="J654" i="8"/>
  <c r="K654" i="8" s="1" a="1"/>
  <c r="K654" i="8" s="1"/>
  <c r="G654" i="8"/>
  <c r="H654" i="8" s="1" a="1"/>
  <c r="H654" i="8" s="1"/>
  <c r="K653" i="8" a="1"/>
  <c r="K653" i="8" s="1"/>
  <c r="J653" i="8"/>
  <c r="G653" i="8"/>
  <c r="H653" i="8" s="1" a="1"/>
  <c r="H653" i="8" s="1"/>
  <c r="K652" i="8" a="1"/>
  <c r="K652" i="8" s="1"/>
  <c r="J652" i="8"/>
  <c r="G652" i="8"/>
  <c r="H652" i="8" s="1" a="1"/>
  <c r="H652" i="8" s="1"/>
  <c r="K651" i="8" a="1"/>
  <c r="K651" i="8" s="1"/>
  <c r="J651" i="8"/>
  <c r="G651" i="8"/>
  <c r="H651" i="8" s="1" a="1"/>
  <c r="H651" i="8" s="1"/>
  <c r="J650" i="8"/>
  <c r="K650" i="8" s="1" a="1"/>
  <c r="K650" i="8" s="1"/>
  <c r="G650" i="8"/>
  <c r="H650" i="8" s="1" a="1"/>
  <c r="H650" i="8" s="1"/>
  <c r="K649" i="8" a="1"/>
  <c r="K649" i="8"/>
  <c r="J649" i="8"/>
  <c r="H649" i="8" a="1"/>
  <c r="H649" i="8" s="1"/>
  <c r="G649" i="8"/>
  <c r="J648" i="8"/>
  <c r="K648" i="8" s="1" a="1"/>
  <c r="K648" i="8" s="1"/>
  <c r="H648" i="8" a="1"/>
  <c r="H648" i="8" s="1"/>
  <c r="G648" i="8"/>
  <c r="J647" i="8"/>
  <c r="K647" i="8" s="1" a="1"/>
  <c r="K647" i="8" s="1"/>
  <c r="H647" i="8" a="1"/>
  <c r="H647" i="8" s="1"/>
  <c r="G647" i="8"/>
  <c r="J646" i="8"/>
  <c r="K646" i="8" s="1" a="1"/>
  <c r="K646" i="8" s="1"/>
  <c r="H646" i="8" a="1"/>
  <c r="H646" i="8"/>
  <c r="G646" i="8"/>
  <c r="J645" i="8"/>
  <c r="K645" i="8" s="1" a="1"/>
  <c r="K645" i="8" s="1"/>
  <c r="H645" i="8" a="1"/>
  <c r="H645" i="8" s="1"/>
  <c r="G645" i="8"/>
  <c r="J644" i="8"/>
  <c r="K644" i="8" s="1" a="1"/>
  <c r="K644" i="8" s="1"/>
  <c r="G644" i="8"/>
  <c r="H644" i="8" s="1" a="1"/>
  <c r="H644" i="8" s="1"/>
  <c r="J643" i="8"/>
  <c r="K643" i="8" s="1" a="1"/>
  <c r="K643" i="8" s="1"/>
  <c r="H643" i="8" a="1"/>
  <c r="H643" i="8"/>
  <c r="G643" i="8"/>
  <c r="K642" i="8" a="1"/>
  <c r="K642" i="8" s="1"/>
  <c r="J642" i="8"/>
  <c r="G642" i="8"/>
  <c r="H642" i="8" s="1" a="1"/>
  <c r="H642" i="8" s="1"/>
  <c r="K641" i="8" a="1"/>
  <c r="K641" i="8" s="1"/>
  <c r="J641" i="8"/>
  <c r="G641" i="8"/>
  <c r="H641" i="8" s="1" a="1"/>
  <c r="H641" i="8" s="1"/>
  <c r="K640" i="8" a="1"/>
  <c r="K640" i="8" s="1"/>
  <c r="J640" i="8"/>
  <c r="G640" i="8"/>
  <c r="H640" i="8" s="1" a="1"/>
  <c r="H640" i="8" s="1"/>
  <c r="K639" i="8" a="1"/>
  <c r="K639" i="8"/>
  <c r="J639" i="8"/>
  <c r="G639" i="8"/>
  <c r="H639" i="8" s="1" a="1"/>
  <c r="H639" i="8" s="1"/>
  <c r="K638" i="8" a="1"/>
  <c r="K638" i="8" s="1"/>
  <c r="J638" i="8"/>
  <c r="H638" i="8" a="1"/>
  <c r="H638" i="8" s="1"/>
  <c r="G638" i="8"/>
  <c r="J637" i="8"/>
  <c r="K637" i="8" s="1" a="1"/>
  <c r="K637" i="8" s="1"/>
  <c r="G637" i="8"/>
  <c r="H637" i="8" s="1" a="1"/>
  <c r="H637" i="8" s="1"/>
  <c r="J636" i="8"/>
  <c r="K636" i="8" s="1" a="1"/>
  <c r="K636" i="8" s="1"/>
  <c r="H636" i="8" a="1"/>
  <c r="H636" i="8" s="1"/>
  <c r="G636" i="8"/>
  <c r="J635" i="8"/>
  <c r="K635" i="8" s="1" a="1"/>
  <c r="K635" i="8" s="1"/>
  <c r="H635" i="8" a="1"/>
  <c r="H635" i="8" s="1"/>
  <c r="G635" i="8"/>
  <c r="J634" i="8"/>
  <c r="K634" i="8" s="1" a="1"/>
  <c r="K634" i="8" s="1"/>
  <c r="H634" i="8" a="1"/>
  <c r="H634" i="8" s="1"/>
  <c r="G634" i="8"/>
  <c r="J633" i="8"/>
  <c r="K633" i="8" s="1" a="1"/>
  <c r="K633" i="8" s="1"/>
  <c r="H633" i="8" a="1"/>
  <c r="H633" i="8"/>
  <c r="G633" i="8"/>
  <c r="K632" i="8" a="1"/>
  <c r="K632" i="8" s="1"/>
  <c r="J632" i="8"/>
  <c r="H632" i="8" a="1"/>
  <c r="H632" i="8"/>
  <c r="G632" i="8"/>
  <c r="K631" i="8" a="1"/>
  <c r="K631" i="8" s="1"/>
  <c r="J631" i="8"/>
  <c r="G631" i="8"/>
  <c r="H631" i="8" s="1" a="1"/>
  <c r="H631" i="8" s="1"/>
  <c r="J630" i="8"/>
  <c r="K630" i="8" s="1" a="1"/>
  <c r="K630" i="8" s="1"/>
  <c r="G630" i="8"/>
  <c r="H630" i="8" s="1" a="1"/>
  <c r="H630" i="8" s="1"/>
  <c r="K629" i="8" a="1"/>
  <c r="K629" i="8" s="1"/>
  <c r="J629" i="8"/>
  <c r="G629" i="8"/>
  <c r="H629" i="8" s="1" a="1"/>
  <c r="H629" i="8" s="1"/>
  <c r="K628" i="8" a="1"/>
  <c r="K628" i="8" s="1"/>
  <c r="J628" i="8"/>
  <c r="G628" i="8"/>
  <c r="H628" i="8" s="1" a="1"/>
  <c r="H628" i="8" s="1"/>
  <c r="K627" i="8" a="1"/>
  <c r="K627" i="8" s="1"/>
  <c r="J627" i="8"/>
  <c r="G627" i="8"/>
  <c r="H627" i="8" s="1" a="1"/>
  <c r="H627" i="8" s="1"/>
  <c r="J626" i="8"/>
  <c r="K626" i="8" s="1" a="1"/>
  <c r="K626" i="8" s="1"/>
  <c r="G626" i="8"/>
  <c r="H626" i="8" s="1" a="1"/>
  <c r="H626" i="8" s="1"/>
  <c r="K625" i="8" a="1"/>
  <c r="K625" i="8"/>
  <c r="J625" i="8"/>
  <c r="H625" i="8" a="1"/>
  <c r="H625" i="8" s="1"/>
  <c r="G625" i="8"/>
  <c r="J624" i="8"/>
  <c r="K624" i="8" s="1" a="1"/>
  <c r="K624" i="8" s="1"/>
  <c r="H624" i="8" a="1"/>
  <c r="H624" i="8" s="1"/>
  <c r="G624" i="8"/>
  <c r="J623" i="8"/>
  <c r="K623" i="8" s="1" a="1"/>
  <c r="K623" i="8" s="1"/>
  <c r="H623" i="8" a="1"/>
  <c r="H623" i="8" s="1"/>
  <c r="G623" i="8"/>
  <c r="J622" i="8"/>
  <c r="K622" i="8" s="1" a="1"/>
  <c r="K622" i="8" s="1"/>
  <c r="H622" i="8" a="1"/>
  <c r="H622" i="8"/>
  <c r="G622" i="8"/>
  <c r="J621" i="8"/>
  <c r="K621" i="8" s="1" a="1"/>
  <c r="K621" i="8" s="1"/>
  <c r="H621" i="8" a="1"/>
  <c r="H621" i="8" s="1"/>
  <c r="G621" i="8"/>
  <c r="J620" i="8"/>
  <c r="K620" i="8" s="1" a="1"/>
  <c r="K620" i="8" s="1"/>
  <c r="G620" i="8"/>
  <c r="H620" i="8" s="1" a="1"/>
  <c r="H620" i="8" s="1"/>
  <c r="J619" i="8"/>
  <c r="K619" i="8" s="1" a="1"/>
  <c r="K619" i="8" s="1"/>
  <c r="H619" i="8" a="1"/>
  <c r="H619" i="8"/>
  <c r="G619" i="8"/>
  <c r="K618" i="8" a="1"/>
  <c r="K618" i="8" s="1"/>
  <c r="J618" i="8"/>
  <c r="G618" i="8"/>
  <c r="H618" i="8" s="1" a="1"/>
  <c r="H618" i="8" s="1"/>
  <c r="K617" i="8" a="1"/>
  <c r="K617" i="8" s="1"/>
  <c r="J617" i="8"/>
  <c r="G617" i="8"/>
  <c r="H617" i="8" s="1" a="1"/>
  <c r="H617" i="8" s="1"/>
  <c r="K616" i="8" a="1"/>
  <c r="K616" i="8" s="1"/>
  <c r="J616" i="8"/>
  <c r="G616" i="8"/>
  <c r="H616" i="8" s="1" a="1"/>
  <c r="H616" i="8" s="1"/>
  <c r="K615" i="8" a="1"/>
  <c r="K615" i="8"/>
  <c r="J615" i="8"/>
  <c r="G615" i="8"/>
  <c r="H615" i="8" s="1" a="1"/>
  <c r="H615" i="8" s="1"/>
  <c r="K614" i="8" a="1"/>
  <c r="K614" i="8" s="1"/>
  <c r="J614" i="8"/>
  <c r="H614" i="8" a="1"/>
  <c r="H614" i="8" s="1"/>
  <c r="G614" i="8"/>
  <c r="J613" i="8"/>
  <c r="K613" i="8" s="1" a="1"/>
  <c r="K613" i="8" s="1"/>
  <c r="G613" i="8"/>
  <c r="H613" i="8" s="1" a="1"/>
  <c r="H613" i="8" s="1"/>
  <c r="J612" i="8"/>
  <c r="K612" i="8" s="1" a="1"/>
  <c r="K612" i="8" s="1"/>
  <c r="H612" i="8" a="1"/>
  <c r="H612" i="8" s="1"/>
  <c r="G612" i="8"/>
  <c r="J611" i="8"/>
  <c r="K611" i="8" s="1" a="1"/>
  <c r="K611" i="8" s="1"/>
  <c r="H611" i="8" a="1"/>
  <c r="H611" i="8" s="1"/>
  <c r="G611" i="8"/>
  <c r="J610" i="8"/>
  <c r="K610" i="8" s="1" a="1"/>
  <c r="K610" i="8" s="1"/>
  <c r="H610" i="8" a="1"/>
  <c r="H610" i="8" s="1"/>
  <c r="G610" i="8"/>
  <c r="J609" i="8"/>
  <c r="K609" i="8" s="1" a="1"/>
  <c r="K609" i="8" s="1"/>
  <c r="H609" i="8" a="1"/>
  <c r="H609" i="8"/>
  <c r="G609" i="8"/>
  <c r="K608" i="8" a="1"/>
  <c r="K608" i="8" s="1"/>
  <c r="J608" i="8"/>
  <c r="H608" i="8" a="1"/>
  <c r="H608" i="8"/>
  <c r="G608" i="8"/>
  <c r="K607" i="8" a="1"/>
  <c r="K607" i="8" s="1"/>
  <c r="J607" i="8"/>
  <c r="G607" i="8"/>
  <c r="H607" i="8" s="1" a="1"/>
  <c r="H607" i="8" s="1"/>
  <c r="J606" i="8"/>
  <c r="K606" i="8" s="1" a="1"/>
  <c r="K606" i="8" s="1"/>
  <c r="G606" i="8"/>
  <c r="H606" i="8" s="1" a="1"/>
  <c r="H606" i="8" s="1"/>
  <c r="K605" i="8" a="1"/>
  <c r="K605" i="8" s="1"/>
  <c r="J605" i="8"/>
  <c r="G605" i="8"/>
  <c r="H605" i="8" s="1" a="1"/>
  <c r="H605" i="8" s="1"/>
  <c r="K604" i="8" a="1"/>
  <c r="K604" i="8" s="1"/>
  <c r="J604" i="8"/>
  <c r="G604" i="8"/>
  <c r="H604" i="8" s="1" a="1"/>
  <c r="H604" i="8" s="1"/>
  <c r="K603" i="8" a="1"/>
  <c r="K603" i="8" s="1"/>
  <c r="J603" i="8"/>
  <c r="G603" i="8"/>
  <c r="H603" i="8" s="1" a="1"/>
  <c r="H603" i="8" s="1"/>
  <c r="J602" i="8"/>
  <c r="K602" i="8" s="1" a="1"/>
  <c r="K602" i="8" s="1"/>
  <c r="G602" i="8"/>
  <c r="H602" i="8" s="1" a="1"/>
  <c r="H602" i="8" s="1"/>
  <c r="K601" i="8" a="1"/>
  <c r="K601" i="8"/>
  <c r="J601" i="8"/>
  <c r="H601" i="8" a="1"/>
  <c r="H601" i="8" s="1"/>
  <c r="G601" i="8"/>
  <c r="J600" i="8"/>
  <c r="K600" i="8" s="1" a="1"/>
  <c r="K600" i="8" s="1"/>
  <c r="H600" i="8" a="1"/>
  <c r="H600" i="8" s="1"/>
  <c r="G600" i="8"/>
  <c r="J599" i="8"/>
  <c r="K599" i="8" s="1" a="1"/>
  <c r="K599" i="8" s="1"/>
  <c r="H599" i="8" a="1"/>
  <c r="H599" i="8" s="1"/>
  <c r="G599" i="8"/>
  <c r="J598" i="8"/>
  <c r="K598" i="8" s="1" a="1"/>
  <c r="K598" i="8" s="1"/>
  <c r="H598" i="8" a="1"/>
  <c r="H598" i="8"/>
  <c r="G598" i="8"/>
  <c r="J597" i="8"/>
  <c r="K597" i="8" s="1" a="1"/>
  <c r="K597" i="8" s="1"/>
  <c r="H597" i="8" a="1"/>
  <c r="H597" i="8" s="1"/>
  <c r="G597" i="8"/>
  <c r="J596" i="8"/>
  <c r="K596" i="8" s="1" a="1"/>
  <c r="K596" i="8" s="1"/>
  <c r="G596" i="8"/>
  <c r="H596" i="8" s="1" a="1"/>
  <c r="H596" i="8" s="1"/>
  <c r="J595" i="8"/>
  <c r="K595" i="8" s="1" a="1"/>
  <c r="K595" i="8" s="1"/>
  <c r="H595" i="8" a="1"/>
  <c r="H595" i="8"/>
  <c r="G595" i="8"/>
  <c r="K594" i="8" a="1"/>
  <c r="K594" i="8" s="1"/>
  <c r="J594" i="8"/>
  <c r="G594" i="8"/>
  <c r="H594" i="8" s="1" a="1"/>
  <c r="H594" i="8" s="1"/>
  <c r="K593" i="8" a="1"/>
  <c r="K593" i="8" s="1"/>
  <c r="J593" i="8"/>
  <c r="G593" i="8"/>
  <c r="H593" i="8" s="1" a="1"/>
  <c r="H593" i="8" s="1"/>
  <c r="K592" i="8" a="1"/>
  <c r="K592" i="8" s="1"/>
  <c r="J592" i="8"/>
  <c r="G592" i="8"/>
  <c r="H592" i="8" s="1" a="1"/>
  <c r="H592" i="8" s="1"/>
  <c r="K591" i="8" a="1"/>
  <c r="K591" i="8"/>
  <c r="J591" i="8"/>
  <c r="G591" i="8"/>
  <c r="H591" i="8" s="1" a="1"/>
  <c r="H591" i="8" s="1"/>
  <c r="K590" i="8" a="1"/>
  <c r="K590" i="8" s="1"/>
  <c r="J590" i="8"/>
  <c r="H590" i="8" a="1"/>
  <c r="H590" i="8" s="1"/>
  <c r="G590" i="8"/>
  <c r="J589" i="8"/>
  <c r="K589" i="8" s="1" a="1"/>
  <c r="K589" i="8" s="1"/>
  <c r="G589" i="8"/>
  <c r="H589" i="8" s="1" a="1"/>
  <c r="H589" i="8" s="1"/>
  <c r="J588" i="8"/>
  <c r="K588" i="8" s="1" a="1"/>
  <c r="K588" i="8" s="1"/>
  <c r="H588" i="8" a="1"/>
  <c r="H588" i="8" s="1"/>
  <c r="G588" i="8"/>
  <c r="J587" i="8"/>
  <c r="K587" i="8" s="1" a="1"/>
  <c r="K587" i="8" s="1"/>
  <c r="H587" i="8" a="1"/>
  <c r="H587" i="8" s="1"/>
  <c r="G587" i="8"/>
  <c r="J586" i="8"/>
  <c r="K586" i="8" s="1" a="1"/>
  <c r="K586" i="8" s="1"/>
  <c r="H586" i="8" a="1"/>
  <c r="H586" i="8" s="1"/>
  <c r="G586" i="8"/>
  <c r="J585" i="8"/>
  <c r="K585" i="8" s="1" a="1"/>
  <c r="K585" i="8" s="1"/>
  <c r="H585" i="8" a="1"/>
  <c r="H585" i="8"/>
  <c r="G585" i="8"/>
  <c r="K584" i="8" a="1"/>
  <c r="K584" i="8" s="1"/>
  <c r="J584" i="8"/>
  <c r="H584" i="8" a="1"/>
  <c r="H584" i="8"/>
  <c r="G584" i="8"/>
  <c r="K583" i="8" a="1"/>
  <c r="K583" i="8" s="1"/>
  <c r="J583" i="8"/>
  <c r="G583" i="8"/>
  <c r="H583" i="8" s="1" a="1"/>
  <c r="H583" i="8" s="1"/>
  <c r="J582" i="8"/>
  <c r="K582" i="8" s="1" a="1"/>
  <c r="K582" i="8" s="1"/>
  <c r="G582" i="8"/>
  <c r="H582" i="8" s="1" a="1"/>
  <c r="H582" i="8" s="1"/>
  <c r="K581" i="8" a="1"/>
  <c r="K581" i="8" s="1"/>
  <c r="J581" i="8"/>
  <c r="G581" i="8"/>
  <c r="H581" i="8" s="1" a="1"/>
  <c r="H581" i="8" s="1"/>
  <c r="K580" i="8" a="1"/>
  <c r="K580" i="8" s="1"/>
  <c r="J580" i="8"/>
  <c r="G580" i="8"/>
  <c r="H580" i="8" s="1" a="1"/>
  <c r="H580" i="8" s="1"/>
  <c r="K579" i="8" a="1"/>
  <c r="K579" i="8" s="1"/>
  <c r="J579" i="8"/>
  <c r="G579" i="8"/>
  <c r="H579" i="8" s="1" a="1"/>
  <c r="H579" i="8" s="1"/>
  <c r="J578" i="8"/>
  <c r="K578" i="8" s="1" a="1"/>
  <c r="K578" i="8" s="1"/>
  <c r="G578" i="8"/>
  <c r="H578" i="8" s="1" a="1"/>
  <c r="H578" i="8" s="1"/>
  <c r="K577" i="8" a="1"/>
  <c r="K577" i="8"/>
  <c r="J577" i="8"/>
  <c r="H577" i="8" a="1"/>
  <c r="H577" i="8" s="1"/>
  <c r="G577" i="8"/>
  <c r="J576" i="8"/>
  <c r="K576" i="8" s="1" a="1"/>
  <c r="K576" i="8" s="1"/>
  <c r="H576" i="8" a="1"/>
  <c r="H576" i="8" s="1"/>
  <c r="G576" i="8"/>
  <c r="J575" i="8"/>
  <c r="K575" i="8" s="1" a="1"/>
  <c r="K575" i="8" s="1"/>
  <c r="H575" i="8" a="1"/>
  <c r="H575" i="8" s="1"/>
  <c r="G575" i="8"/>
  <c r="J574" i="8"/>
  <c r="K574" i="8" s="1" a="1"/>
  <c r="K574" i="8" s="1"/>
  <c r="H574" i="8" a="1"/>
  <c r="H574" i="8"/>
  <c r="G574" i="8"/>
  <c r="J573" i="8"/>
  <c r="K573" i="8" s="1" a="1"/>
  <c r="K573" i="8" s="1"/>
  <c r="H573" i="8" a="1"/>
  <c r="H573" i="8" s="1"/>
  <c r="G573" i="8"/>
  <c r="J572" i="8"/>
  <c r="K572" i="8" s="1" a="1"/>
  <c r="K572" i="8" s="1"/>
  <c r="G572" i="8"/>
  <c r="H572" i="8" s="1" a="1"/>
  <c r="H572" i="8" s="1"/>
  <c r="J571" i="8"/>
  <c r="K571" i="8" s="1" a="1"/>
  <c r="K571" i="8" s="1"/>
  <c r="H571" i="8" a="1"/>
  <c r="H571" i="8"/>
  <c r="G571" i="8"/>
  <c r="K570" i="8" a="1"/>
  <c r="K570" i="8" s="1"/>
  <c r="J570" i="8"/>
  <c r="G570" i="8"/>
  <c r="H570" i="8" s="1" a="1"/>
  <c r="H570" i="8" s="1"/>
  <c r="K569" i="8" a="1"/>
  <c r="K569" i="8" s="1"/>
  <c r="J569" i="8"/>
  <c r="G569" i="8"/>
  <c r="H569" i="8" s="1" a="1"/>
  <c r="H569" i="8" s="1"/>
  <c r="K568" i="8" a="1"/>
  <c r="K568" i="8" s="1"/>
  <c r="J568" i="8"/>
  <c r="G568" i="8"/>
  <c r="H568" i="8" s="1" a="1"/>
  <c r="H568" i="8" s="1"/>
  <c r="K567" i="8" a="1"/>
  <c r="K567" i="8"/>
  <c r="J567" i="8"/>
  <c r="G567" i="8"/>
  <c r="H567" i="8" s="1" a="1"/>
  <c r="H567" i="8" s="1"/>
  <c r="K566" i="8" a="1"/>
  <c r="K566" i="8" s="1"/>
  <c r="J566" i="8"/>
  <c r="H566" i="8" a="1"/>
  <c r="H566" i="8" s="1"/>
  <c r="G566" i="8"/>
  <c r="J565" i="8"/>
  <c r="K565" i="8" s="1" a="1"/>
  <c r="K565" i="8" s="1"/>
  <c r="G565" i="8"/>
  <c r="H565" i="8" s="1" a="1"/>
  <c r="H565" i="8" s="1"/>
  <c r="J564" i="8"/>
  <c r="K564" i="8" s="1" a="1"/>
  <c r="K564" i="8" s="1"/>
  <c r="H564" i="8" a="1"/>
  <c r="H564" i="8" s="1"/>
  <c r="G564" i="8"/>
  <c r="J563" i="8"/>
  <c r="K563" i="8" s="1" a="1"/>
  <c r="K563" i="8" s="1"/>
  <c r="H563" i="8" a="1"/>
  <c r="H563" i="8" s="1"/>
  <c r="G563" i="8"/>
  <c r="J562" i="8"/>
  <c r="K562" i="8" s="1" a="1"/>
  <c r="K562" i="8" s="1"/>
  <c r="H562" i="8" a="1"/>
  <c r="H562" i="8" s="1"/>
  <c r="G562" i="8"/>
  <c r="J561" i="8"/>
  <c r="K561" i="8" s="1" a="1"/>
  <c r="K561" i="8" s="1"/>
  <c r="H561" i="8" a="1"/>
  <c r="H561" i="8"/>
  <c r="G561" i="8"/>
  <c r="K560" i="8" a="1"/>
  <c r="K560" i="8" s="1"/>
  <c r="J560" i="8"/>
  <c r="H560" i="8" a="1"/>
  <c r="H560" i="8"/>
  <c r="G560" i="8"/>
  <c r="K559" i="8" a="1"/>
  <c r="K559" i="8" s="1"/>
  <c r="J559" i="8"/>
  <c r="G559" i="8"/>
  <c r="H559" i="8" s="1" a="1"/>
  <c r="H559" i="8" s="1"/>
  <c r="J558" i="8"/>
  <c r="K558" i="8" s="1" a="1"/>
  <c r="K558" i="8" s="1"/>
  <c r="G558" i="8"/>
  <c r="H558" i="8" s="1" a="1"/>
  <c r="H558" i="8" s="1"/>
  <c r="K557" i="8" a="1"/>
  <c r="K557" i="8" s="1"/>
  <c r="J557" i="8"/>
  <c r="G557" i="8"/>
  <c r="H557" i="8" s="1" a="1"/>
  <c r="H557" i="8" s="1"/>
  <c r="K556" i="8" a="1"/>
  <c r="K556" i="8" s="1"/>
  <c r="J556" i="8"/>
  <c r="G556" i="8"/>
  <c r="H556" i="8" s="1" a="1"/>
  <c r="H556" i="8" s="1"/>
  <c r="K555" i="8" a="1"/>
  <c r="K555" i="8" s="1"/>
  <c r="J555" i="8"/>
  <c r="G555" i="8"/>
  <c r="H555" i="8" s="1" a="1"/>
  <c r="H555" i="8" s="1"/>
  <c r="J554" i="8"/>
  <c r="K554" i="8" s="1" a="1"/>
  <c r="K554" i="8" s="1"/>
  <c r="G554" i="8"/>
  <c r="H554" i="8" s="1" a="1"/>
  <c r="H554" i="8" s="1"/>
  <c r="K553" i="8" a="1"/>
  <c r="K553" i="8"/>
  <c r="J553" i="8"/>
  <c r="H553" i="8" a="1"/>
  <c r="H553" i="8" s="1"/>
  <c r="G553" i="8"/>
  <c r="J552" i="8"/>
  <c r="K552" i="8" s="1" a="1"/>
  <c r="K552" i="8" s="1"/>
  <c r="H552" i="8" a="1"/>
  <c r="H552" i="8" s="1"/>
  <c r="G552" i="8"/>
  <c r="J551" i="8"/>
  <c r="K551" i="8" s="1" a="1"/>
  <c r="K551" i="8" s="1"/>
  <c r="H551" i="8" a="1"/>
  <c r="H551" i="8" s="1"/>
  <c r="G551" i="8"/>
  <c r="J550" i="8"/>
  <c r="K550" i="8" s="1" a="1"/>
  <c r="K550" i="8" s="1"/>
  <c r="H550" i="8" a="1"/>
  <c r="H550" i="8"/>
  <c r="G550" i="8"/>
  <c r="J549" i="8"/>
  <c r="K549" i="8" s="1" a="1"/>
  <c r="K549" i="8" s="1"/>
  <c r="H549" i="8" a="1"/>
  <c r="H549" i="8" s="1"/>
  <c r="G549" i="8"/>
  <c r="J548" i="8"/>
  <c r="K548" i="8" s="1" a="1"/>
  <c r="K548" i="8" s="1"/>
  <c r="G548" i="8"/>
  <c r="H548" i="8" s="1" a="1"/>
  <c r="H548" i="8" s="1"/>
  <c r="J547" i="8"/>
  <c r="K547" i="8" s="1" a="1"/>
  <c r="K547" i="8" s="1"/>
  <c r="H547" i="8" a="1"/>
  <c r="H547" i="8"/>
  <c r="G547" i="8"/>
  <c r="K546" i="8" a="1"/>
  <c r="K546" i="8" s="1"/>
  <c r="J546" i="8"/>
  <c r="G546" i="8"/>
  <c r="H546" i="8" s="1" a="1"/>
  <c r="H546" i="8" s="1"/>
  <c r="K545" i="8" a="1"/>
  <c r="K545" i="8" s="1"/>
  <c r="J545" i="8"/>
  <c r="G545" i="8"/>
  <c r="H545" i="8" s="1" a="1"/>
  <c r="H545" i="8" s="1"/>
  <c r="K544" i="8" a="1"/>
  <c r="K544" i="8" s="1"/>
  <c r="J544" i="8"/>
  <c r="G544" i="8"/>
  <c r="H544" i="8" s="1" a="1"/>
  <c r="H544" i="8" s="1"/>
  <c r="K543" i="8" a="1"/>
  <c r="K543" i="8"/>
  <c r="J543" i="8"/>
  <c r="G543" i="8"/>
  <c r="H543" i="8" s="1" a="1"/>
  <c r="H543" i="8" s="1"/>
  <c r="K542" i="8" a="1"/>
  <c r="K542" i="8" s="1"/>
  <c r="J542" i="8"/>
  <c r="H542" i="8" a="1"/>
  <c r="H542" i="8" s="1"/>
  <c r="G542" i="8"/>
  <c r="J541" i="8"/>
  <c r="K541" i="8" s="1" a="1"/>
  <c r="K541" i="8" s="1"/>
  <c r="G541" i="8"/>
  <c r="H541" i="8" s="1" a="1"/>
  <c r="H541" i="8" s="1"/>
  <c r="J540" i="8"/>
  <c r="K540" i="8" s="1" a="1"/>
  <c r="K540" i="8" s="1"/>
  <c r="H540" i="8" a="1"/>
  <c r="H540" i="8" s="1"/>
  <c r="G540" i="8"/>
  <c r="J539" i="8"/>
  <c r="K539" i="8" s="1" a="1"/>
  <c r="K539" i="8" s="1"/>
  <c r="H539" i="8" a="1"/>
  <c r="H539" i="8" s="1"/>
  <c r="G539" i="8"/>
  <c r="J538" i="8"/>
  <c r="K538" i="8" s="1" a="1"/>
  <c r="K538" i="8" s="1"/>
  <c r="H538" i="8" a="1"/>
  <c r="H538" i="8" s="1"/>
  <c r="G538" i="8"/>
  <c r="J537" i="8"/>
  <c r="K537" i="8" s="1" a="1"/>
  <c r="K537" i="8" s="1"/>
  <c r="H537" i="8" a="1"/>
  <c r="H537" i="8"/>
  <c r="G537" i="8"/>
  <c r="K536" i="8" a="1"/>
  <c r="K536" i="8" s="1"/>
  <c r="J536" i="8"/>
  <c r="H536" i="8" a="1"/>
  <c r="H536" i="8"/>
  <c r="G536" i="8"/>
  <c r="K535" i="8" a="1"/>
  <c r="K535" i="8" s="1"/>
  <c r="J535" i="8"/>
  <c r="G535" i="8"/>
  <c r="H535" i="8" s="1" a="1"/>
  <c r="H535" i="8" s="1"/>
  <c r="J534" i="8"/>
  <c r="K534" i="8" s="1" a="1"/>
  <c r="K534" i="8" s="1"/>
  <c r="G534" i="8"/>
  <c r="H534" i="8" s="1" a="1"/>
  <c r="H534" i="8" s="1"/>
  <c r="K533" i="8" a="1"/>
  <c r="K533" i="8"/>
  <c r="J533" i="8"/>
  <c r="G533" i="8"/>
  <c r="H533" i="8" s="1" a="1"/>
  <c r="H533" i="8" s="1"/>
  <c r="K532" i="8" a="1"/>
  <c r="K532" i="8" s="1"/>
  <c r="J532" i="8"/>
  <c r="G532" i="8"/>
  <c r="H532" i="8" s="1" a="1"/>
  <c r="H532" i="8" s="1"/>
  <c r="K531" i="8" a="1"/>
  <c r="K531" i="8" s="1"/>
  <c r="J531" i="8"/>
  <c r="G531" i="8"/>
  <c r="H531" i="8" s="1" a="1"/>
  <c r="H531" i="8" s="1"/>
  <c r="J530" i="8"/>
  <c r="K530" i="8" s="1" a="1"/>
  <c r="K530" i="8" s="1"/>
  <c r="G530" i="8"/>
  <c r="H530" i="8" s="1" a="1"/>
  <c r="H530" i="8" s="1"/>
  <c r="K529" i="8" a="1"/>
  <c r="K529" i="8"/>
  <c r="J529" i="8"/>
  <c r="H529" i="8" a="1"/>
  <c r="H529" i="8" s="1"/>
  <c r="G529" i="8"/>
  <c r="J528" i="8"/>
  <c r="K528" i="8" s="1" a="1"/>
  <c r="K528" i="8" s="1"/>
  <c r="H528" i="8" a="1"/>
  <c r="H528" i="8" s="1"/>
  <c r="G528" i="8"/>
  <c r="J527" i="8"/>
  <c r="K527" i="8" s="1" a="1"/>
  <c r="K527" i="8" s="1"/>
  <c r="H527" i="8" a="1"/>
  <c r="H527" i="8"/>
  <c r="G527" i="8"/>
  <c r="J526" i="8"/>
  <c r="K526" i="8" s="1" a="1"/>
  <c r="K526" i="8" s="1"/>
  <c r="H526" i="8" a="1"/>
  <c r="H526" i="8"/>
  <c r="G526" i="8"/>
  <c r="J525" i="8"/>
  <c r="K525" i="8" s="1" a="1"/>
  <c r="K525" i="8" s="1"/>
  <c r="H525" i="8" a="1"/>
  <c r="H525" i="8" s="1"/>
  <c r="G525" i="8"/>
  <c r="J524" i="8"/>
  <c r="K524" i="8" s="1" a="1"/>
  <c r="K524" i="8" s="1"/>
  <c r="G524" i="8"/>
  <c r="H524" i="8" s="1" a="1"/>
  <c r="H524" i="8" s="1"/>
  <c r="J523" i="8"/>
  <c r="K523" i="8" s="1" a="1"/>
  <c r="K523" i="8" s="1"/>
  <c r="H523" i="8" a="1"/>
  <c r="H523" i="8"/>
  <c r="G523" i="8"/>
  <c r="K522" i="8" a="1"/>
  <c r="K522" i="8" s="1"/>
  <c r="J522" i="8"/>
  <c r="G522" i="8"/>
  <c r="H522" i="8" s="1" a="1"/>
  <c r="H522" i="8" s="1"/>
  <c r="K521" i="8" a="1"/>
  <c r="K521" i="8" s="1"/>
  <c r="J521" i="8"/>
  <c r="G521" i="8"/>
  <c r="H521" i="8" s="1" a="1"/>
  <c r="H521" i="8" s="1"/>
  <c r="J520" i="8"/>
  <c r="K520" i="8" s="1" a="1"/>
  <c r="K520" i="8" s="1"/>
  <c r="G520" i="8"/>
  <c r="H520" i="8" s="1" a="1"/>
  <c r="H520" i="8" s="1"/>
  <c r="K519" i="8" a="1"/>
  <c r="K519" i="8"/>
  <c r="J519" i="8"/>
  <c r="G519" i="8"/>
  <c r="H519" i="8" s="1" a="1"/>
  <c r="H519" i="8" s="1"/>
  <c r="K518" i="8" a="1"/>
  <c r="K518" i="8" s="1"/>
  <c r="J518" i="8"/>
  <c r="H518" i="8" a="1"/>
  <c r="H518" i="8" s="1"/>
  <c r="G518" i="8"/>
  <c r="J517" i="8"/>
  <c r="K517" i="8" s="1" a="1"/>
  <c r="K517" i="8" s="1"/>
  <c r="G517" i="8"/>
  <c r="H517" i="8" s="1" a="1"/>
  <c r="H517" i="8" s="1"/>
  <c r="J516" i="8"/>
  <c r="K516" i="8" s="1" a="1"/>
  <c r="K516" i="8" s="1"/>
  <c r="H516" i="8" a="1"/>
  <c r="H516" i="8"/>
  <c r="G516" i="8"/>
  <c r="J515" i="8"/>
  <c r="K515" i="8" s="1" a="1"/>
  <c r="K515" i="8" s="1"/>
  <c r="H515" i="8" a="1"/>
  <c r="H515" i="8" s="1"/>
  <c r="G515" i="8"/>
  <c r="J514" i="8"/>
  <c r="K514" i="8" s="1" a="1"/>
  <c r="K514" i="8" s="1"/>
  <c r="H514" i="8" a="1"/>
  <c r="H514" i="8" s="1"/>
  <c r="G514" i="8"/>
  <c r="J513" i="8"/>
  <c r="K513" i="8" s="1" a="1"/>
  <c r="K513" i="8" s="1"/>
  <c r="H513" i="8" a="1"/>
  <c r="H513" i="8"/>
  <c r="G513" i="8"/>
  <c r="K512" i="8" a="1"/>
  <c r="K512" i="8" s="1"/>
  <c r="J512" i="8"/>
  <c r="H512" i="8" a="1"/>
  <c r="H512" i="8"/>
  <c r="G512" i="8"/>
  <c r="K511" i="8" a="1"/>
  <c r="K511" i="8" s="1"/>
  <c r="J511" i="8"/>
  <c r="G511" i="8"/>
  <c r="H511" i="8" s="1" a="1"/>
  <c r="H511" i="8" s="1"/>
  <c r="J510" i="8"/>
  <c r="K510" i="8" s="1" a="1"/>
  <c r="K510" i="8" s="1"/>
  <c r="G510" i="8"/>
  <c r="H510" i="8" s="1" a="1"/>
  <c r="H510" i="8" s="1"/>
  <c r="K509" i="8" a="1"/>
  <c r="K509" i="8"/>
  <c r="J509" i="8"/>
  <c r="G509" i="8"/>
  <c r="H509" i="8" s="1" a="1"/>
  <c r="H509" i="8" s="1"/>
  <c r="K508" i="8" a="1"/>
  <c r="K508" i="8" s="1"/>
  <c r="J508" i="8"/>
  <c r="G508" i="8"/>
  <c r="H508" i="8" s="1" a="1"/>
  <c r="H508" i="8" s="1"/>
  <c r="K507" i="8" a="1"/>
  <c r="K507" i="8" s="1"/>
  <c r="J507" i="8"/>
  <c r="G507" i="8"/>
  <c r="H507" i="8" s="1" a="1"/>
  <c r="H507" i="8" s="1"/>
  <c r="J506" i="8"/>
  <c r="K506" i="8" s="1" a="1"/>
  <c r="K506" i="8" s="1"/>
  <c r="G506" i="8"/>
  <c r="H506" i="8" s="1" a="1"/>
  <c r="H506" i="8" s="1"/>
  <c r="K505" i="8" a="1"/>
  <c r="K505" i="8"/>
  <c r="J505" i="8"/>
  <c r="H505" i="8" a="1"/>
  <c r="H505" i="8" s="1"/>
  <c r="G505" i="8"/>
  <c r="J504" i="8"/>
  <c r="K504" i="8" s="1" a="1"/>
  <c r="K504" i="8" s="1"/>
  <c r="H504" i="8" a="1"/>
  <c r="H504" i="8" s="1"/>
  <c r="G504" i="8"/>
  <c r="J503" i="8"/>
  <c r="K503" i="8" s="1" a="1"/>
  <c r="K503" i="8" s="1"/>
  <c r="H503" i="8" a="1"/>
  <c r="H503" i="8"/>
  <c r="G503" i="8"/>
  <c r="J502" i="8"/>
  <c r="K502" i="8" s="1" a="1"/>
  <c r="K502" i="8" s="1"/>
  <c r="H502" i="8" a="1"/>
  <c r="H502" i="8"/>
  <c r="G502" i="8"/>
  <c r="J501" i="8"/>
  <c r="K501" i="8" s="1" a="1"/>
  <c r="K501" i="8" s="1"/>
  <c r="H501" i="8" a="1"/>
  <c r="H501" i="8" s="1"/>
  <c r="G501" i="8"/>
  <c r="J500" i="8"/>
  <c r="K500" i="8" s="1" a="1"/>
  <c r="K500" i="8" s="1"/>
  <c r="G500" i="8"/>
  <c r="H500" i="8" s="1" a="1"/>
  <c r="H500" i="8" s="1"/>
  <c r="J499" i="8"/>
  <c r="K499" i="8" s="1" a="1"/>
  <c r="K499" i="8" s="1"/>
  <c r="H499" i="8" a="1"/>
  <c r="H499" i="8"/>
  <c r="G499" i="8"/>
  <c r="K498" i="8" a="1"/>
  <c r="K498" i="8" s="1"/>
  <c r="J498" i="8"/>
  <c r="G498" i="8"/>
  <c r="H498" i="8" s="1" a="1"/>
  <c r="H498" i="8" s="1"/>
  <c r="K497" i="8" a="1"/>
  <c r="K497" i="8" s="1"/>
  <c r="J497" i="8"/>
  <c r="G497" i="8"/>
  <c r="H497" i="8" s="1" a="1"/>
  <c r="H497" i="8" s="1"/>
  <c r="J496" i="8"/>
  <c r="K496" i="8" s="1" a="1"/>
  <c r="K496" i="8" s="1"/>
  <c r="G496" i="8"/>
  <c r="H496" i="8" s="1" a="1"/>
  <c r="H496" i="8" s="1"/>
  <c r="K495" i="8" a="1"/>
  <c r="K495" i="8"/>
  <c r="J495" i="8"/>
  <c r="G495" i="8"/>
  <c r="H495" i="8" s="1" a="1"/>
  <c r="H495" i="8" s="1"/>
  <c r="K494" i="8" a="1"/>
  <c r="K494" i="8" s="1"/>
  <c r="J494" i="8"/>
  <c r="H494" i="8" a="1"/>
  <c r="H494" i="8" s="1"/>
  <c r="G494" i="8"/>
  <c r="J493" i="8"/>
  <c r="K493" i="8" s="1" a="1"/>
  <c r="K493" i="8" s="1"/>
  <c r="G493" i="8"/>
  <c r="H493" i="8" s="1" a="1"/>
  <c r="H493" i="8" s="1"/>
  <c r="J492" i="8"/>
  <c r="K492" i="8" s="1" a="1"/>
  <c r="K492" i="8" s="1"/>
  <c r="H492" i="8" a="1"/>
  <c r="H492" i="8"/>
  <c r="G492" i="8"/>
  <c r="J491" i="8"/>
  <c r="K491" i="8" s="1" a="1"/>
  <c r="K491" i="8" s="1"/>
  <c r="H491" i="8" a="1"/>
  <c r="H491" i="8" s="1"/>
  <c r="G491" i="8"/>
  <c r="J490" i="8"/>
  <c r="K490" i="8" s="1" a="1"/>
  <c r="K490" i="8" s="1"/>
  <c r="H490" i="8" a="1"/>
  <c r="H490" i="8" s="1"/>
  <c r="G490" i="8"/>
  <c r="J489" i="8"/>
  <c r="K489" i="8" s="1" a="1"/>
  <c r="K489" i="8" s="1"/>
  <c r="H489" i="8" a="1"/>
  <c r="H489" i="8"/>
  <c r="G489" i="8"/>
  <c r="K488" i="8" a="1"/>
  <c r="K488" i="8" s="1"/>
  <c r="J488" i="8"/>
  <c r="H488" i="8" a="1"/>
  <c r="H488" i="8"/>
  <c r="G488" i="8"/>
  <c r="K487" i="8" a="1"/>
  <c r="K487" i="8" s="1"/>
  <c r="J487" i="8"/>
  <c r="G487" i="8"/>
  <c r="H487" i="8" s="1" a="1"/>
  <c r="H487" i="8" s="1"/>
  <c r="J486" i="8"/>
  <c r="K486" i="8" s="1" a="1"/>
  <c r="K486" i="8" s="1"/>
  <c r="G486" i="8"/>
  <c r="H486" i="8" s="1" a="1"/>
  <c r="H486" i="8" s="1"/>
  <c r="K485" i="8" a="1"/>
  <c r="K485" i="8"/>
  <c r="J485" i="8"/>
  <c r="G485" i="8"/>
  <c r="H485" i="8" s="1" a="1"/>
  <c r="H485" i="8" s="1"/>
  <c r="K484" i="8" a="1"/>
  <c r="K484" i="8" s="1"/>
  <c r="J484" i="8"/>
  <c r="G484" i="8"/>
  <c r="H484" i="8" s="1" a="1"/>
  <c r="H484" i="8" s="1"/>
  <c r="K483" i="8" a="1"/>
  <c r="K483" i="8" s="1"/>
  <c r="J483" i="8"/>
  <c r="G483" i="8"/>
  <c r="H483" i="8" s="1" a="1"/>
  <c r="H483" i="8" s="1"/>
  <c r="J482" i="8"/>
  <c r="K482" i="8" s="1" a="1"/>
  <c r="K482" i="8" s="1"/>
  <c r="G482" i="8"/>
  <c r="H482" i="8" s="1" a="1"/>
  <c r="H482" i="8" s="1"/>
  <c r="K481" i="8" a="1"/>
  <c r="K481" i="8"/>
  <c r="J481" i="8"/>
  <c r="H481" i="8" a="1"/>
  <c r="H481" i="8" s="1"/>
  <c r="G481" i="8"/>
  <c r="J480" i="8"/>
  <c r="K480" i="8" s="1" a="1"/>
  <c r="K480" i="8" s="1"/>
  <c r="H480" i="8" a="1"/>
  <c r="H480" i="8" s="1"/>
  <c r="G480" i="8"/>
  <c r="J479" i="8"/>
  <c r="K479" i="8" s="1" a="1"/>
  <c r="K479" i="8" s="1"/>
  <c r="H479" i="8" a="1"/>
  <c r="H479" i="8"/>
  <c r="G479" i="8"/>
  <c r="J478" i="8"/>
  <c r="K478" i="8" s="1" a="1"/>
  <c r="K478" i="8" s="1"/>
  <c r="H478" i="8" a="1"/>
  <c r="H478" i="8"/>
  <c r="G478" i="8"/>
  <c r="J477" i="8"/>
  <c r="K477" i="8" s="1" a="1"/>
  <c r="K477" i="8" s="1"/>
  <c r="H477" i="8" a="1"/>
  <c r="H477" i="8" s="1"/>
  <c r="G477" i="8"/>
  <c r="J476" i="8"/>
  <c r="K476" i="8" s="1" a="1"/>
  <c r="K476" i="8" s="1"/>
  <c r="G476" i="8"/>
  <c r="H476" i="8" s="1" a="1"/>
  <c r="H476" i="8" s="1"/>
  <c r="J475" i="8"/>
  <c r="K475" i="8" s="1" a="1"/>
  <c r="K475" i="8" s="1"/>
  <c r="H475" i="8" a="1"/>
  <c r="H475" i="8"/>
  <c r="G475" i="8"/>
  <c r="K474" i="8" a="1"/>
  <c r="K474" i="8" s="1"/>
  <c r="J474" i="8"/>
  <c r="G474" i="8"/>
  <c r="H474" i="8" s="1" a="1"/>
  <c r="H474" i="8" s="1"/>
  <c r="K473" i="8" a="1"/>
  <c r="K473" i="8" s="1"/>
  <c r="J473" i="8"/>
  <c r="G473" i="8"/>
  <c r="H473" i="8" s="1" a="1"/>
  <c r="H473" i="8" s="1"/>
  <c r="J472" i="8"/>
  <c r="K472" i="8" s="1" a="1"/>
  <c r="K472" i="8" s="1"/>
  <c r="G472" i="8"/>
  <c r="H472" i="8" s="1" a="1"/>
  <c r="H472" i="8" s="1"/>
  <c r="K471" i="8" a="1"/>
  <c r="K471" i="8"/>
  <c r="J471" i="8"/>
  <c r="G471" i="8"/>
  <c r="H471" i="8" s="1" a="1"/>
  <c r="H471" i="8" s="1"/>
  <c r="K470" i="8" a="1"/>
  <c r="K470" i="8" s="1"/>
  <c r="J470" i="8"/>
  <c r="H470" i="8" a="1"/>
  <c r="H470" i="8" s="1"/>
  <c r="G470" i="8"/>
  <c r="J469" i="8"/>
  <c r="K469" i="8" s="1" a="1"/>
  <c r="K469" i="8" s="1"/>
  <c r="G469" i="8"/>
  <c r="H469" i="8" s="1" a="1"/>
  <c r="H469" i="8" s="1"/>
  <c r="J468" i="8"/>
  <c r="K468" i="8" s="1" a="1"/>
  <c r="K468" i="8" s="1"/>
  <c r="H468" i="8" a="1"/>
  <c r="H468" i="8"/>
  <c r="G468" i="8"/>
  <c r="J467" i="8"/>
  <c r="K467" i="8" s="1" a="1"/>
  <c r="K467" i="8" s="1"/>
  <c r="H467" i="8" a="1"/>
  <c r="H467" i="8" s="1"/>
  <c r="G467" i="8"/>
  <c r="J466" i="8"/>
  <c r="K466" i="8" s="1" a="1"/>
  <c r="K466" i="8" s="1"/>
  <c r="H466" i="8" a="1"/>
  <c r="H466" i="8" s="1"/>
  <c r="G466" i="8"/>
  <c r="J465" i="8"/>
  <c r="K465" i="8" s="1" a="1"/>
  <c r="K465" i="8" s="1"/>
  <c r="H465" i="8" a="1"/>
  <c r="H465" i="8"/>
  <c r="G465" i="8"/>
  <c r="K464" i="8" a="1"/>
  <c r="K464" i="8" s="1"/>
  <c r="J464" i="8"/>
  <c r="H464" i="8" a="1"/>
  <c r="H464" i="8"/>
  <c r="G464" i="8"/>
  <c r="K463" i="8" a="1"/>
  <c r="K463" i="8" s="1"/>
  <c r="J463" i="8"/>
  <c r="G463" i="8"/>
  <c r="H463" i="8" s="1" a="1"/>
  <c r="H463" i="8" s="1"/>
  <c r="J462" i="8"/>
  <c r="K462" i="8" s="1" a="1"/>
  <c r="K462" i="8" s="1"/>
  <c r="G462" i="8"/>
  <c r="H462" i="8" s="1" a="1"/>
  <c r="H462" i="8" s="1"/>
  <c r="K461" i="8" a="1"/>
  <c r="K461" i="8"/>
  <c r="J461" i="8"/>
  <c r="G461" i="8"/>
  <c r="H461" i="8" s="1" a="1"/>
  <c r="H461" i="8" s="1"/>
  <c r="K460" i="8" a="1"/>
  <c r="K460" i="8" s="1"/>
  <c r="J460" i="8"/>
  <c r="G460" i="8"/>
  <c r="H460" i="8" s="1" a="1"/>
  <c r="H460" i="8" s="1"/>
  <c r="K459" i="8" a="1"/>
  <c r="K459" i="8" s="1"/>
  <c r="J459" i="8"/>
  <c r="G459" i="8"/>
  <c r="H459" i="8" s="1" a="1"/>
  <c r="H459" i="8" s="1"/>
  <c r="J458" i="8"/>
  <c r="K458" i="8" s="1" a="1"/>
  <c r="K458" i="8" s="1"/>
  <c r="G458" i="8"/>
  <c r="H458" i="8" s="1" a="1"/>
  <c r="H458" i="8" s="1"/>
  <c r="K457" i="8" a="1"/>
  <c r="K457" i="8"/>
  <c r="J457" i="8"/>
  <c r="H457" i="8" a="1"/>
  <c r="H457" i="8" s="1"/>
  <c r="G457" i="8"/>
  <c r="J456" i="8"/>
  <c r="K456" i="8" s="1" a="1"/>
  <c r="K456" i="8" s="1"/>
  <c r="H456" i="8" a="1"/>
  <c r="H456" i="8" s="1"/>
  <c r="G456" i="8"/>
  <c r="J455" i="8"/>
  <c r="K455" i="8" s="1" a="1"/>
  <c r="K455" i="8" s="1"/>
  <c r="H455" i="8" a="1"/>
  <c r="H455" i="8"/>
  <c r="G455" i="8"/>
  <c r="J454" i="8"/>
  <c r="K454" i="8" s="1" a="1"/>
  <c r="K454" i="8" s="1"/>
  <c r="H454" i="8" a="1"/>
  <c r="H454" i="8"/>
  <c r="G454" i="8"/>
  <c r="J453" i="8"/>
  <c r="K453" i="8" s="1" a="1"/>
  <c r="K453" i="8" s="1"/>
  <c r="H453" i="8" a="1"/>
  <c r="H453" i="8" s="1"/>
  <c r="G453" i="8"/>
  <c r="J452" i="8"/>
  <c r="K452" i="8" s="1" a="1"/>
  <c r="K452" i="8" s="1"/>
  <c r="G452" i="8"/>
  <c r="H452" i="8" s="1" a="1"/>
  <c r="H452" i="8" s="1"/>
  <c r="J451" i="8"/>
  <c r="K451" i="8" s="1" a="1"/>
  <c r="K451" i="8" s="1"/>
  <c r="H451" i="8" a="1"/>
  <c r="H451" i="8"/>
  <c r="G451" i="8"/>
  <c r="K450" i="8" a="1"/>
  <c r="K450" i="8" s="1"/>
  <c r="J450" i="8"/>
  <c r="G450" i="8"/>
  <c r="H450" i="8" s="1" a="1"/>
  <c r="H450" i="8" s="1"/>
  <c r="K449" i="8" a="1"/>
  <c r="K449" i="8" s="1"/>
  <c r="J449" i="8"/>
  <c r="G449" i="8"/>
  <c r="H449" i="8" s="1" a="1"/>
  <c r="H449" i="8" s="1"/>
  <c r="J448" i="8"/>
  <c r="K448" i="8" s="1" a="1"/>
  <c r="K448" i="8" s="1"/>
  <c r="G448" i="8"/>
  <c r="H448" i="8" s="1" a="1"/>
  <c r="H448" i="8" s="1"/>
  <c r="K447" i="8" a="1"/>
  <c r="K447" i="8"/>
  <c r="J447" i="8"/>
  <c r="G447" i="8"/>
  <c r="H447" i="8" s="1" a="1"/>
  <c r="H447" i="8" s="1"/>
  <c r="K446" i="8" a="1"/>
  <c r="K446" i="8" s="1"/>
  <c r="J446" i="8"/>
  <c r="H446" i="8" a="1"/>
  <c r="H446" i="8" s="1"/>
  <c r="G446" i="8"/>
  <c r="J445" i="8"/>
  <c r="K445" i="8" s="1" a="1"/>
  <c r="K445" i="8" s="1"/>
  <c r="G445" i="8"/>
  <c r="H445" i="8" s="1" a="1"/>
  <c r="H445" i="8" s="1"/>
  <c r="J444" i="8"/>
  <c r="K444" i="8" s="1" a="1"/>
  <c r="K444" i="8" s="1"/>
  <c r="H444" i="8" a="1"/>
  <c r="H444" i="8"/>
  <c r="G444" i="8"/>
  <c r="J443" i="8"/>
  <c r="K443" i="8" s="1" a="1"/>
  <c r="K443" i="8" s="1"/>
  <c r="H443" i="8" a="1"/>
  <c r="H443" i="8" s="1"/>
  <c r="G443" i="8"/>
  <c r="J442" i="8"/>
  <c r="K442" i="8" s="1" a="1"/>
  <c r="K442" i="8" s="1"/>
  <c r="H442" i="8" a="1"/>
  <c r="H442" i="8" s="1"/>
  <c r="G442" i="8"/>
  <c r="J441" i="8"/>
  <c r="K441" i="8" s="1" a="1"/>
  <c r="K441" i="8" s="1"/>
  <c r="H441" i="8" a="1"/>
  <c r="H441" i="8"/>
  <c r="G441" i="8"/>
  <c r="K440" i="8" a="1"/>
  <c r="K440" i="8" s="1"/>
  <c r="J440" i="8"/>
  <c r="H440" i="8" a="1"/>
  <c r="H440" i="8"/>
  <c r="G440" i="8"/>
  <c r="K439" i="8" a="1"/>
  <c r="K439" i="8" s="1"/>
  <c r="J439" i="8"/>
  <c r="G439" i="8"/>
  <c r="H439" i="8" s="1" a="1"/>
  <c r="H439" i="8" s="1"/>
  <c r="J438" i="8"/>
  <c r="K438" i="8" s="1" a="1"/>
  <c r="K438" i="8" s="1"/>
  <c r="G438" i="8"/>
  <c r="H438" i="8" s="1" a="1"/>
  <c r="H438" i="8" s="1"/>
  <c r="K437" i="8" a="1"/>
  <c r="K437" i="8"/>
  <c r="J437" i="8"/>
  <c r="G437" i="8"/>
  <c r="H437" i="8" s="1" a="1"/>
  <c r="H437" i="8" s="1"/>
  <c r="K436" i="8" a="1"/>
  <c r="K436" i="8" s="1"/>
  <c r="J436" i="8"/>
  <c r="G436" i="8"/>
  <c r="H436" i="8" s="1" a="1"/>
  <c r="H436" i="8" s="1"/>
  <c r="K435" i="8" a="1"/>
  <c r="K435" i="8" s="1"/>
  <c r="J435" i="8"/>
  <c r="G435" i="8"/>
  <c r="H435" i="8" s="1" a="1"/>
  <c r="H435" i="8" s="1"/>
  <c r="J434" i="8"/>
  <c r="K434" i="8" s="1" a="1"/>
  <c r="K434" i="8" s="1"/>
  <c r="G434" i="8"/>
  <c r="H434" i="8" s="1" a="1"/>
  <c r="H434" i="8" s="1"/>
  <c r="K433" i="8" a="1"/>
  <c r="K433" i="8"/>
  <c r="J433" i="8"/>
  <c r="H433" i="8" a="1"/>
  <c r="H433" i="8" s="1"/>
  <c r="G433" i="8"/>
  <c r="J432" i="8"/>
  <c r="K432" i="8" s="1" a="1"/>
  <c r="K432" i="8" s="1"/>
  <c r="H432" i="8" a="1"/>
  <c r="H432" i="8" s="1"/>
  <c r="G432" i="8"/>
  <c r="J431" i="8"/>
  <c r="K431" i="8" s="1" a="1"/>
  <c r="K431" i="8" s="1"/>
  <c r="H431" i="8" a="1"/>
  <c r="H431" i="8"/>
  <c r="G431" i="8"/>
  <c r="J430" i="8"/>
  <c r="K430" i="8" s="1" a="1"/>
  <c r="K430" i="8" s="1"/>
  <c r="H430" i="8" a="1"/>
  <c r="H430" i="8"/>
  <c r="G430" i="8"/>
  <c r="J429" i="8"/>
  <c r="K429" i="8" s="1" a="1"/>
  <c r="K429" i="8" s="1"/>
  <c r="H429" i="8" a="1"/>
  <c r="H429" i="8" s="1"/>
  <c r="G429" i="8"/>
  <c r="J428" i="8"/>
  <c r="K428" i="8" s="1" a="1"/>
  <c r="K428" i="8" s="1"/>
  <c r="G428" i="8"/>
  <c r="H428" i="8" s="1" a="1"/>
  <c r="H428" i="8" s="1"/>
  <c r="J427" i="8"/>
  <c r="K427" i="8" s="1" a="1"/>
  <c r="K427" i="8" s="1"/>
  <c r="H427" i="8" a="1"/>
  <c r="H427" i="8"/>
  <c r="G427" i="8"/>
  <c r="K426" i="8" a="1"/>
  <c r="K426" i="8" s="1"/>
  <c r="J426" i="8"/>
  <c r="G426" i="8"/>
  <c r="H426" i="8" s="1" a="1"/>
  <c r="H426" i="8" s="1"/>
  <c r="K425" i="8" a="1"/>
  <c r="K425" i="8" s="1"/>
  <c r="J425" i="8"/>
  <c r="G425" i="8"/>
  <c r="H425" i="8" s="1" a="1"/>
  <c r="H425" i="8" s="1"/>
  <c r="J424" i="8"/>
  <c r="K424" i="8" s="1" a="1"/>
  <c r="K424" i="8" s="1"/>
  <c r="G424" i="8"/>
  <c r="H424" i="8" s="1" a="1"/>
  <c r="H424" i="8" s="1"/>
  <c r="K423" i="8" a="1"/>
  <c r="K423" i="8"/>
  <c r="J423" i="8"/>
  <c r="G423" i="8"/>
  <c r="H423" i="8" s="1" a="1"/>
  <c r="H423" i="8" s="1"/>
  <c r="K422" i="8" a="1"/>
  <c r="K422" i="8" s="1"/>
  <c r="J422" i="8"/>
  <c r="H422" i="8" a="1"/>
  <c r="H422" i="8" s="1"/>
  <c r="G422" i="8"/>
  <c r="J421" i="8"/>
  <c r="K421" i="8" s="1" a="1"/>
  <c r="K421" i="8" s="1"/>
  <c r="G421" i="8"/>
  <c r="H421" i="8" s="1" a="1"/>
  <c r="H421" i="8" s="1"/>
  <c r="J420" i="8"/>
  <c r="K420" i="8" s="1" a="1"/>
  <c r="K420" i="8" s="1"/>
  <c r="H420" i="8" a="1"/>
  <c r="H420" i="8"/>
  <c r="G420" i="8"/>
  <c r="J419" i="8"/>
  <c r="K419" i="8" s="1" a="1"/>
  <c r="K419" i="8" s="1"/>
  <c r="H419" i="8" a="1"/>
  <c r="H419" i="8" s="1"/>
  <c r="G419" i="8"/>
  <c r="J418" i="8"/>
  <c r="K418" i="8" s="1" a="1"/>
  <c r="K418" i="8" s="1"/>
  <c r="H418" i="8" a="1"/>
  <c r="H418" i="8" s="1"/>
  <c r="G418" i="8"/>
  <c r="J417" i="8"/>
  <c r="K417" i="8" s="1" a="1"/>
  <c r="K417" i="8" s="1"/>
  <c r="H417" i="8" a="1"/>
  <c r="H417" i="8"/>
  <c r="G417" i="8"/>
  <c r="K416" i="8" a="1"/>
  <c r="K416" i="8" s="1"/>
  <c r="J416" i="8"/>
  <c r="H416" i="8" a="1"/>
  <c r="H416" i="8"/>
  <c r="G416" i="8"/>
  <c r="K415" i="8" a="1"/>
  <c r="K415" i="8" s="1"/>
  <c r="J415" i="8"/>
  <c r="G415" i="8"/>
  <c r="H415" i="8" s="1" a="1"/>
  <c r="H415" i="8" s="1"/>
  <c r="J414" i="8"/>
  <c r="K414" i="8" s="1" a="1"/>
  <c r="K414" i="8" s="1"/>
  <c r="G414" i="8"/>
  <c r="H414" i="8" s="1" a="1"/>
  <c r="H414" i="8" s="1"/>
  <c r="K413" i="8" a="1"/>
  <c r="K413" i="8"/>
  <c r="J413" i="8"/>
  <c r="G413" i="8"/>
  <c r="H413" i="8" s="1" a="1"/>
  <c r="H413" i="8" s="1"/>
  <c r="K412" i="8" a="1"/>
  <c r="K412" i="8" s="1"/>
  <c r="J412" i="8"/>
  <c r="G412" i="8"/>
  <c r="H412" i="8" s="1" a="1"/>
  <c r="H412" i="8" s="1"/>
  <c r="K411" i="8" a="1"/>
  <c r="K411" i="8" s="1"/>
  <c r="J411" i="8"/>
  <c r="G411" i="8"/>
  <c r="H411" i="8" s="1" a="1"/>
  <c r="H411" i="8" s="1"/>
  <c r="J410" i="8"/>
  <c r="K410" i="8" s="1" a="1"/>
  <c r="K410" i="8" s="1"/>
  <c r="H410" i="8" a="1"/>
  <c r="H410" i="8"/>
  <c r="G410" i="8"/>
  <c r="K409" i="8" a="1"/>
  <c r="K409" i="8"/>
  <c r="J409" i="8"/>
  <c r="H409" i="8" a="1"/>
  <c r="H409" i="8" s="1"/>
  <c r="G409" i="8"/>
  <c r="J408" i="8"/>
  <c r="K408" i="8" s="1" a="1"/>
  <c r="K408" i="8" s="1"/>
  <c r="H408" i="8" a="1"/>
  <c r="H408" i="8" s="1"/>
  <c r="G408" i="8"/>
  <c r="J407" i="8"/>
  <c r="K407" i="8" s="1" a="1"/>
  <c r="K407" i="8" s="1"/>
  <c r="H407" i="8" a="1"/>
  <c r="H407" i="8"/>
  <c r="G407" i="8"/>
  <c r="J406" i="8"/>
  <c r="K406" i="8" s="1" a="1"/>
  <c r="K406" i="8" s="1"/>
  <c r="H406" i="8" a="1"/>
  <c r="H406" i="8"/>
  <c r="G406" i="8"/>
  <c r="J405" i="8"/>
  <c r="K405" i="8" s="1" a="1"/>
  <c r="K405" i="8" s="1"/>
  <c r="H405" i="8" a="1"/>
  <c r="H405" i="8" s="1"/>
  <c r="G405" i="8"/>
  <c r="J404" i="8"/>
  <c r="K404" i="8" s="1" a="1"/>
  <c r="K404" i="8" s="1"/>
  <c r="G404" i="8"/>
  <c r="H404" i="8" s="1" a="1"/>
  <c r="H404" i="8" s="1"/>
  <c r="K403" i="8" a="1"/>
  <c r="K403" i="8"/>
  <c r="J403" i="8"/>
  <c r="H403" i="8" a="1"/>
  <c r="H403" i="8"/>
  <c r="G403" i="8"/>
  <c r="K402" i="8" a="1"/>
  <c r="K402" i="8" s="1"/>
  <c r="J402" i="8"/>
  <c r="G402" i="8"/>
  <c r="H402" i="8" s="1" a="1"/>
  <c r="H402" i="8" s="1"/>
  <c r="K401" i="8" a="1"/>
  <c r="K401" i="8" s="1"/>
  <c r="J401" i="8"/>
  <c r="G401" i="8"/>
  <c r="H401" i="8" s="1" a="1"/>
  <c r="H401" i="8" s="1"/>
  <c r="J400" i="8"/>
  <c r="K400" i="8" s="1" a="1"/>
  <c r="K400" i="8" s="1"/>
  <c r="G400" i="8"/>
  <c r="H400" i="8" s="1" a="1"/>
  <c r="H400" i="8" s="1"/>
  <c r="K399" i="8" a="1"/>
  <c r="K399" i="8"/>
  <c r="J399" i="8"/>
  <c r="G399" i="8"/>
  <c r="H399" i="8" s="1" a="1"/>
  <c r="H399" i="8" s="1"/>
  <c r="K398" i="8" a="1"/>
  <c r="K398" i="8" s="1"/>
  <c r="J398" i="8"/>
  <c r="H398" i="8" a="1"/>
  <c r="H398" i="8" s="1"/>
  <c r="G398" i="8"/>
  <c r="J397" i="8"/>
  <c r="K397" i="8" s="1" a="1"/>
  <c r="K397" i="8" s="1"/>
  <c r="H397" i="8" a="1"/>
  <c r="H397" i="8"/>
  <c r="G397" i="8"/>
  <c r="J396" i="8"/>
  <c r="K396" i="8" s="1" a="1"/>
  <c r="K396" i="8" s="1"/>
  <c r="H396" i="8" a="1"/>
  <c r="H396" i="8"/>
  <c r="G396" i="8"/>
  <c r="J395" i="8"/>
  <c r="K395" i="8" s="1" a="1"/>
  <c r="K395" i="8" s="1"/>
  <c r="H395" i="8" a="1"/>
  <c r="H395" i="8" s="1"/>
  <c r="G395" i="8"/>
  <c r="J394" i="8"/>
  <c r="K394" i="8" s="1" a="1"/>
  <c r="K394" i="8" s="1"/>
  <c r="H394" i="8" a="1"/>
  <c r="H394" i="8" s="1"/>
  <c r="G394" i="8"/>
  <c r="J393" i="8"/>
  <c r="K393" i="8" s="1" a="1"/>
  <c r="K393" i="8" s="1"/>
  <c r="H393" i="8" a="1"/>
  <c r="H393" i="8"/>
  <c r="G393" i="8"/>
  <c r="K392" i="8" a="1"/>
  <c r="K392" i="8" s="1"/>
  <c r="J392" i="8"/>
  <c r="H392" i="8" a="1"/>
  <c r="H392" i="8"/>
  <c r="G392" i="8"/>
  <c r="K391" i="8" a="1"/>
  <c r="K391" i="8" s="1"/>
  <c r="J391" i="8"/>
  <c r="G391" i="8"/>
  <c r="H391" i="8" s="1" a="1"/>
  <c r="H391" i="8" s="1"/>
  <c r="J390" i="8"/>
  <c r="K390" i="8" s="1" a="1"/>
  <c r="K390" i="8" s="1"/>
  <c r="G390" i="8"/>
  <c r="H390" i="8" s="1" a="1"/>
  <c r="H390" i="8" s="1"/>
  <c r="K389" i="8" a="1"/>
  <c r="K389" i="8"/>
  <c r="J389" i="8"/>
  <c r="G389" i="8"/>
  <c r="H389" i="8" s="1" a="1"/>
  <c r="H389" i="8" s="1"/>
  <c r="K388" i="8" a="1"/>
  <c r="K388" i="8" s="1"/>
  <c r="J388" i="8"/>
  <c r="G388" i="8"/>
  <c r="H388" i="8" s="1" a="1"/>
  <c r="H388" i="8" s="1"/>
  <c r="K387" i="8" a="1"/>
  <c r="K387" i="8" s="1"/>
  <c r="J387" i="8"/>
  <c r="G387" i="8"/>
  <c r="H387" i="8" s="1" a="1"/>
  <c r="H387" i="8" s="1"/>
  <c r="J386" i="8"/>
  <c r="K386" i="8" s="1" a="1"/>
  <c r="K386" i="8" s="1"/>
  <c r="H386" i="8" a="1"/>
  <c r="H386" i="8"/>
  <c r="G386" i="8"/>
  <c r="K385" i="8" a="1"/>
  <c r="K385" i="8"/>
  <c r="J385" i="8"/>
  <c r="H385" i="8" a="1"/>
  <c r="H385" i="8" s="1"/>
  <c r="G385" i="8"/>
  <c r="J384" i="8"/>
  <c r="K384" i="8" s="1" a="1"/>
  <c r="K384" i="8" s="1"/>
  <c r="H384" i="8" a="1"/>
  <c r="H384" i="8" s="1"/>
  <c r="G384" i="8"/>
  <c r="J383" i="8"/>
  <c r="K383" i="8" s="1" a="1"/>
  <c r="K383" i="8" s="1"/>
  <c r="H383" i="8" a="1"/>
  <c r="H383" i="8"/>
  <c r="G383" i="8"/>
  <c r="J382" i="8"/>
  <c r="K382" i="8" s="1" a="1"/>
  <c r="K382" i="8" s="1"/>
  <c r="H382" i="8" a="1"/>
  <c r="H382" i="8"/>
  <c r="G382" i="8"/>
  <c r="J381" i="8"/>
  <c r="K381" i="8" s="1" a="1"/>
  <c r="K381" i="8" s="1"/>
  <c r="H381" i="8" a="1"/>
  <c r="H381" i="8" s="1"/>
  <c r="G381" i="8"/>
  <c r="J380" i="8"/>
  <c r="K380" i="8" s="1" a="1"/>
  <c r="K380" i="8" s="1"/>
  <c r="G380" i="8"/>
  <c r="H380" i="8" s="1" a="1"/>
  <c r="H380" i="8" s="1"/>
  <c r="K379" i="8" a="1"/>
  <c r="K379" i="8"/>
  <c r="J379" i="8"/>
  <c r="H379" i="8" a="1"/>
  <c r="H379" i="8"/>
  <c r="G379" i="8"/>
  <c r="K378" i="8" a="1"/>
  <c r="K378" i="8" s="1"/>
  <c r="J378" i="8"/>
  <c r="G378" i="8"/>
  <c r="H378" i="8" s="1" a="1"/>
  <c r="H378" i="8" s="1"/>
  <c r="K377" i="8" a="1"/>
  <c r="K377" i="8" s="1"/>
  <c r="J377" i="8"/>
  <c r="G377" i="8"/>
  <c r="H377" i="8" s="1" a="1"/>
  <c r="H377" i="8" s="1"/>
  <c r="J376" i="8"/>
  <c r="K376" i="8" s="1" a="1"/>
  <c r="K376" i="8" s="1"/>
  <c r="G376" i="8"/>
  <c r="H376" i="8" s="1" a="1"/>
  <c r="H376" i="8" s="1"/>
  <c r="K375" i="8" a="1"/>
  <c r="K375" i="8"/>
  <c r="J375" i="8"/>
  <c r="G375" i="8"/>
  <c r="H375" i="8" s="1" a="1"/>
  <c r="H375" i="8" s="1"/>
  <c r="K374" i="8" a="1"/>
  <c r="K374" i="8" s="1"/>
  <c r="J374" i="8"/>
  <c r="H374" i="8" a="1"/>
  <c r="H374" i="8" s="1"/>
  <c r="G374" i="8"/>
  <c r="J373" i="8"/>
  <c r="K373" i="8" s="1" a="1"/>
  <c r="K373" i="8" s="1"/>
  <c r="H373" i="8" a="1"/>
  <c r="H373" i="8"/>
  <c r="G373" i="8"/>
  <c r="K372" i="8" a="1"/>
  <c r="K372" i="8" s="1"/>
  <c r="J372" i="8"/>
  <c r="H372" i="8" a="1"/>
  <c r="H372" i="8"/>
  <c r="G372" i="8"/>
  <c r="J371" i="8"/>
  <c r="K371" i="8" s="1" a="1"/>
  <c r="K371" i="8" s="1"/>
  <c r="H371" i="8" a="1"/>
  <c r="H371" i="8" s="1"/>
  <c r="G371" i="8"/>
  <c r="J370" i="8"/>
  <c r="K370" i="8" s="1" a="1"/>
  <c r="K370" i="8" s="1"/>
  <c r="H370" i="8" a="1"/>
  <c r="H370" i="8" s="1"/>
  <c r="G370" i="8"/>
  <c r="J369" i="8"/>
  <c r="K369" i="8" s="1" a="1"/>
  <c r="K369" i="8" s="1"/>
  <c r="H369" i="8" a="1"/>
  <c r="H369" i="8"/>
  <c r="G369" i="8"/>
  <c r="K368" i="8" a="1"/>
  <c r="K368" i="8" s="1"/>
  <c r="J368" i="8"/>
  <c r="H368" i="8" a="1"/>
  <c r="H368" i="8"/>
  <c r="G368" i="8"/>
  <c r="K367" i="8" a="1"/>
  <c r="K367" i="8" s="1"/>
  <c r="J367" i="8"/>
  <c r="G367" i="8"/>
  <c r="H367" i="8" s="1" a="1"/>
  <c r="H367" i="8" s="1"/>
  <c r="J366" i="8"/>
  <c r="K366" i="8" s="1" a="1"/>
  <c r="K366" i="8" s="1"/>
  <c r="H366" i="8"/>
  <c r="G366" i="8"/>
  <c r="H366" i="8" s="1" a="1"/>
  <c r="K365" i="8" a="1"/>
  <c r="K365" i="8"/>
  <c r="J365" i="8"/>
  <c r="G365" i="8"/>
  <c r="H365" i="8" s="1" a="1"/>
  <c r="H365" i="8" s="1"/>
  <c r="K364" i="8" a="1"/>
  <c r="K364" i="8" s="1"/>
  <c r="J364" i="8"/>
  <c r="G364" i="8"/>
  <c r="H364" i="8" s="1" a="1"/>
  <c r="H364" i="8" s="1"/>
  <c r="K363" i="8" a="1"/>
  <c r="K363" i="8" s="1"/>
  <c r="J363" i="8"/>
  <c r="G363" i="8"/>
  <c r="H363" i="8" s="1" a="1"/>
  <c r="H363" i="8" s="1"/>
  <c r="J362" i="8"/>
  <c r="K362" i="8" s="1" a="1"/>
  <c r="K362" i="8" s="1"/>
  <c r="H362" i="8" a="1"/>
  <c r="H362" i="8"/>
  <c r="G362" i="8"/>
  <c r="K361" i="8" a="1"/>
  <c r="K361" i="8" s="1"/>
  <c r="J361" i="8"/>
  <c r="H361" i="8" a="1"/>
  <c r="H361" i="8" s="1"/>
  <c r="G361" i="8"/>
  <c r="J360" i="8"/>
  <c r="K360" i="8" s="1" a="1"/>
  <c r="K360" i="8" s="1"/>
  <c r="H360" i="8" a="1"/>
  <c r="H360" i="8" s="1"/>
  <c r="G360" i="8"/>
  <c r="K359" i="8"/>
  <c r="J359" i="8"/>
  <c r="K359" i="8" s="1" a="1"/>
  <c r="H359" i="8" a="1"/>
  <c r="H359" i="8"/>
  <c r="G359" i="8"/>
  <c r="K358" i="8" a="1"/>
  <c r="K358" i="8" s="1"/>
  <c r="J358" i="8"/>
  <c r="H358" i="8" a="1"/>
  <c r="H358" i="8"/>
  <c r="G358" i="8"/>
  <c r="J357" i="8"/>
  <c r="K357" i="8" s="1" a="1"/>
  <c r="K357" i="8" s="1"/>
  <c r="H357" i="8" a="1"/>
  <c r="H357" i="8" s="1"/>
  <c r="G357" i="8"/>
  <c r="J356" i="8"/>
  <c r="K356" i="8" s="1" a="1"/>
  <c r="K356" i="8" s="1"/>
  <c r="G356" i="8"/>
  <c r="H356" i="8" s="1" a="1"/>
  <c r="H356" i="8" s="1"/>
  <c r="K355" i="8" a="1"/>
  <c r="K355" i="8"/>
  <c r="J355" i="8"/>
  <c r="H355" i="8" a="1"/>
  <c r="H355" i="8"/>
  <c r="G355" i="8"/>
  <c r="K354" i="8" a="1"/>
  <c r="K354" i="8" s="1"/>
  <c r="J354" i="8"/>
  <c r="G354" i="8"/>
  <c r="H354" i="8" s="1" a="1"/>
  <c r="H354" i="8" s="1"/>
  <c r="K353" i="8" a="1"/>
  <c r="K353" i="8" s="1"/>
  <c r="J353" i="8"/>
  <c r="H353" i="8"/>
  <c r="G353" i="8"/>
  <c r="H353" i="8" s="1" a="1"/>
  <c r="J352" i="8"/>
  <c r="K352" i="8" s="1" a="1"/>
  <c r="K352" i="8" s="1"/>
  <c r="G352" i="8"/>
  <c r="H352" i="8" s="1" a="1"/>
  <c r="H352" i="8" s="1"/>
  <c r="K351" i="8" a="1"/>
  <c r="K351" i="8"/>
  <c r="J351" i="8"/>
  <c r="G351" i="8"/>
  <c r="H351" i="8" s="1" a="1"/>
  <c r="H351" i="8" s="1"/>
  <c r="K350" i="8" a="1"/>
  <c r="K350" i="8" s="1"/>
  <c r="J350" i="8"/>
  <c r="H350" i="8" a="1"/>
  <c r="H350" i="8" s="1"/>
  <c r="G350" i="8"/>
  <c r="J349" i="8"/>
  <c r="K349" i="8" s="1" a="1"/>
  <c r="K349" i="8" s="1"/>
  <c r="H349" i="8" a="1"/>
  <c r="H349" i="8"/>
  <c r="G349" i="8"/>
  <c r="J348" i="8"/>
  <c r="K348" i="8" s="1" a="1"/>
  <c r="K348" i="8" s="1"/>
  <c r="H348" i="8" a="1"/>
  <c r="H348" i="8"/>
  <c r="G348" i="8"/>
  <c r="J347" i="8"/>
  <c r="K347" i="8" s="1" a="1"/>
  <c r="K347" i="8" s="1"/>
  <c r="H347" i="8" a="1"/>
  <c r="H347" i="8" s="1"/>
  <c r="G347" i="8"/>
  <c r="J346" i="8"/>
  <c r="K346" i="8" s="1" a="1"/>
  <c r="K346" i="8" s="1"/>
  <c r="H346" i="8" a="1"/>
  <c r="H346" i="8" s="1"/>
  <c r="G346" i="8"/>
  <c r="J345" i="8"/>
  <c r="K345" i="8" s="1" a="1"/>
  <c r="K345" i="8" s="1"/>
  <c r="H345" i="8" a="1"/>
  <c r="H345" i="8"/>
  <c r="G345" i="8"/>
  <c r="K344" i="8" a="1"/>
  <c r="K344" i="8" s="1"/>
  <c r="J344" i="8"/>
  <c r="H344" i="8" a="1"/>
  <c r="H344" i="8" s="1"/>
  <c r="G344" i="8"/>
  <c r="K343" i="8" a="1"/>
  <c r="K343" i="8" s="1"/>
  <c r="J343" i="8"/>
  <c r="G343" i="8"/>
  <c r="H343" i="8" s="1" a="1"/>
  <c r="H343" i="8" s="1"/>
  <c r="J342" i="8"/>
  <c r="K342" i="8" s="1" a="1"/>
  <c r="K342" i="8" s="1"/>
  <c r="G342" i="8"/>
  <c r="H342" i="8" s="1" a="1"/>
  <c r="H342" i="8" s="1"/>
  <c r="K341" i="8" a="1"/>
  <c r="K341" i="8"/>
  <c r="J341" i="8"/>
  <c r="G341" i="8"/>
  <c r="H341" i="8" s="1" a="1"/>
  <c r="H341" i="8" s="1"/>
  <c r="K340" i="8" a="1"/>
  <c r="K340" i="8" s="1"/>
  <c r="J340" i="8"/>
  <c r="G340" i="8"/>
  <c r="H340" i="8" s="1" a="1"/>
  <c r="H340" i="8" s="1"/>
  <c r="K339" i="8" a="1"/>
  <c r="K339" i="8" s="1"/>
  <c r="J339" i="8"/>
  <c r="G339" i="8"/>
  <c r="H339" i="8" s="1" a="1"/>
  <c r="H339" i="8" s="1"/>
  <c r="J338" i="8"/>
  <c r="K338" i="8" s="1" a="1"/>
  <c r="K338" i="8" s="1"/>
  <c r="H338" i="8" a="1"/>
  <c r="H338" i="8"/>
  <c r="G338" i="8"/>
  <c r="K337" i="8" a="1"/>
  <c r="K337" i="8" s="1"/>
  <c r="J337" i="8"/>
  <c r="H337" i="8" a="1"/>
  <c r="H337" i="8" s="1"/>
  <c r="G337" i="8"/>
  <c r="J336" i="8"/>
  <c r="K336" i="8" s="1" a="1"/>
  <c r="K336" i="8" s="1"/>
  <c r="H336" i="8" a="1"/>
  <c r="H336" i="8" s="1"/>
  <c r="G336" i="8"/>
  <c r="J335" i="8"/>
  <c r="K335" i="8" s="1" a="1"/>
  <c r="K335" i="8" s="1"/>
  <c r="H335" i="8" a="1"/>
  <c r="H335" i="8"/>
  <c r="G335" i="8"/>
  <c r="K334" i="8" a="1"/>
  <c r="K334" i="8" s="1"/>
  <c r="J334" i="8"/>
  <c r="H334" i="8" a="1"/>
  <c r="H334" i="8"/>
  <c r="G334" i="8"/>
  <c r="J333" i="8"/>
  <c r="K333" i="8" s="1" a="1"/>
  <c r="K333" i="8" s="1"/>
  <c r="H333" i="8" a="1"/>
  <c r="H333" i="8" s="1"/>
  <c r="G333" i="8"/>
  <c r="J332" i="8"/>
  <c r="K332" i="8" s="1" a="1"/>
  <c r="K332" i="8" s="1"/>
  <c r="G332" i="8"/>
  <c r="H332" i="8" s="1" a="1"/>
  <c r="H332" i="8" s="1"/>
  <c r="K331" i="8" a="1"/>
  <c r="K331" i="8"/>
  <c r="J331" i="8"/>
  <c r="H331" i="8" a="1"/>
  <c r="H331" i="8" s="1"/>
  <c r="G331" i="8"/>
  <c r="K330" i="8" a="1"/>
  <c r="K330" i="8" s="1"/>
  <c r="J330" i="8"/>
  <c r="G330" i="8"/>
  <c r="H330" i="8" s="1" a="1"/>
  <c r="H330" i="8" s="1"/>
  <c r="K329" i="8" a="1"/>
  <c r="K329" i="8" s="1"/>
  <c r="J329" i="8"/>
  <c r="H329" i="8"/>
  <c r="G329" i="8"/>
  <c r="H329" i="8" s="1" a="1"/>
  <c r="J328" i="8"/>
  <c r="K328" i="8" s="1" a="1"/>
  <c r="K328" i="8" s="1"/>
  <c r="G328" i="8"/>
  <c r="H328" i="8" s="1" a="1"/>
  <c r="H328" i="8" s="1"/>
  <c r="K327" i="8" a="1"/>
  <c r="K327" i="8"/>
  <c r="J327" i="8"/>
  <c r="G327" i="8"/>
  <c r="H327" i="8" s="1" a="1"/>
  <c r="H327" i="8" s="1"/>
  <c r="K326" i="8" a="1"/>
  <c r="K326" i="8" s="1"/>
  <c r="J326" i="8"/>
  <c r="H326" i="8" a="1"/>
  <c r="H326" i="8" s="1"/>
  <c r="G326" i="8"/>
  <c r="J325" i="8"/>
  <c r="K325" i="8" s="1" a="1"/>
  <c r="K325" i="8" s="1"/>
  <c r="H325" i="8" a="1"/>
  <c r="H325" i="8"/>
  <c r="G325" i="8"/>
  <c r="J324" i="8"/>
  <c r="K324" i="8" s="1" a="1"/>
  <c r="K324" i="8" s="1"/>
  <c r="H324" i="8" a="1"/>
  <c r="H324" i="8"/>
  <c r="G324" i="8"/>
  <c r="J323" i="8"/>
  <c r="K323" i="8" s="1" a="1"/>
  <c r="K323" i="8" s="1"/>
  <c r="H323" i="8" a="1"/>
  <c r="H323" i="8" s="1"/>
  <c r="G323" i="8"/>
  <c r="J322" i="8"/>
  <c r="K322" i="8" s="1" a="1"/>
  <c r="K322" i="8" s="1"/>
  <c r="H322" i="8" a="1"/>
  <c r="H322" i="8" s="1"/>
  <c r="G322" i="8"/>
  <c r="J321" i="8"/>
  <c r="K321" i="8" s="1" a="1"/>
  <c r="K321" i="8" s="1"/>
  <c r="H321" i="8" a="1"/>
  <c r="H321" i="8"/>
  <c r="G321" i="8"/>
  <c r="K320" i="8" a="1"/>
  <c r="K320" i="8" s="1"/>
  <c r="J320" i="8"/>
  <c r="H320" i="8" a="1"/>
  <c r="H320" i="8"/>
  <c r="G320" i="8"/>
  <c r="K319" i="8" a="1"/>
  <c r="K319" i="8" s="1"/>
  <c r="J319" i="8"/>
  <c r="G319" i="8"/>
  <c r="H319" i="8" s="1" a="1"/>
  <c r="H319" i="8" s="1"/>
  <c r="J318" i="8"/>
  <c r="K318" i="8" s="1" a="1"/>
  <c r="K318" i="8" s="1"/>
  <c r="G318" i="8"/>
  <c r="H318" i="8" s="1" a="1"/>
  <c r="H318" i="8" s="1"/>
  <c r="K317" i="8" a="1"/>
  <c r="K317" i="8"/>
  <c r="J317" i="8"/>
  <c r="G317" i="8"/>
  <c r="H317" i="8" s="1" a="1"/>
  <c r="H317" i="8" s="1"/>
  <c r="K316" i="8" a="1"/>
  <c r="K316" i="8" s="1"/>
  <c r="J316" i="8"/>
  <c r="G316" i="8"/>
  <c r="H316" i="8" s="1" a="1"/>
  <c r="H316" i="8" s="1"/>
  <c r="K315" i="8" a="1"/>
  <c r="K315" i="8" s="1"/>
  <c r="J315" i="8"/>
  <c r="G315" i="8"/>
  <c r="H315" i="8" s="1" a="1"/>
  <c r="H315" i="8" s="1"/>
  <c r="J314" i="8"/>
  <c r="K314" i="8" s="1" a="1"/>
  <c r="K314" i="8" s="1"/>
  <c r="H314" i="8" a="1"/>
  <c r="H314" i="8"/>
  <c r="G314" i="8"/>
  <c r="K313" i="8" a="1"/>
  <c r="K313" i="8" s="1"/>
  <c r="J313" i="8"/>
  <c r="H313" i="8" a="1"/>
  <c r="H313" i="8" s="1"/>
  <c r="G313" i="8"/>
  <c r="J312" i="8"/>
  <c r="K312" i="8" s="1" a="1"/>
  <c r="K312" i="8" s="1"/>
  <c r="H312" i="8" a="1"/>
  <c r="H312" i="8" s="1"/>
  <c r="G312" i="8"/>
  <c r="J311" i="8"/>
  <c r="K311" i="8" s="1" a="1"/>
  <c r="K311" i="8" s="1"/>
  <c r="H311" i="8" a="1"/>
  <c r="H311" i="8"/>
  <c r="G311" i="8"/>
  <c r="K310" i="8" a="1"/>
  <c r="K310" i="8" s="1"/>
  <c r="J310" i="8"/>
  <c r="H310" i="8" a="1"/>
  <c r="H310" i="8"/>
  <c r="G310" i="8"/>
  <c r="J309" i="8"/>
  <c r="K309" i="8" s="1" a="1"/>
  <c r="K309" i="8" s="1"/>
  <c r="H309" i="8" a="1"/>
  <c r="H309" i="8" s="1"/>
  <c r="G309" i="8"/>
  <c r="J308" i="8"/>
  <c r="K308" i="8" s="1" a="1"/>
  <c r="K308" i="8" s="1"/>
  <c r="G308" i="8"/>
  <c r="H308" i="8" s="1" a="1"/>
  <c r="H308" i="8" s="1"/>
  <c r="K307" i="8" a="1"/>
  <c r="K307" i="8"/>
  <c r="J307" i="8"/>
  <c r="H307" i="8" a="1"/>
  <c r="H307" i="8"/>
  <c r="G307" i="8"/>
  <c r="K306" i="8" a="1"/>
  <c r="K306" i="8" s="1"/>
  <c r="J306" i="8"/>
  <c r="G306" i="8"/>
  <c r="H306" i="8" s="1" a="1"/>
  <c r="H306" i="8" s="1"/>
  <c r="K305" i="8" a="1"/>
  <c r="K305" i="8" s="1"/>
  <c r="J305" i="8"/>
  <c r="H305" i="8"/>
  <c r="G305" i="8"/>
  <c r="H305" i="8" s="1" a="1"/>
  <c r="J304" i="8"/>
  <c r="K304" i="8" s="1" a="1"/>
  <c r="K304" i="8" s="1"/>
  <c r="G304" i="8"/>
  <c r="H304" i="8" s="1" a="1"/>
  <c r="H304" i="8" s="1"/>
  <c r="K303" i="8" a="1"/>
  <c r="K303" i="8"/>
  <c r="J303" i="8"/>
  <c r="G303" i="8"/>
  <c r="H303" i="8" s="1" a="1"/>
  <c r="H303" i="8" s="1"/>
  <c r="K302" i="8" a="1"/>
  <c r="K302" i="8" s="1"/>
  <c r="J302" i="8"/>
  <c r="H302" i="8" a="1"/>
  <c r="H302" i="8" s="1"/>
  <c r="G302" i="8"/>
  <c r="J301" i="8"/>
  <c r="K301" i="8" s="1" a="1"/>
  <c r="K301" i="8" s="1"/>
  <c r="H301" i="8" a="1"/>
  <c r="H301" i="8"/>
  <c r="G301" i="8"/>
  <c r="J300" i="8"/>
  <c r="K300" i="8" s="1" a="1"/>
  <c r="K300" i="8" s="1"/>
  <c r="H300" i="8" a="1"/>
  <c r="H300" i="8"/>
  <c r="G300" i="8"/>
  <c r="J299" i="8"/>
  <c r="K299" i="8" s="1" a="1"/>
  <c r="K299" i="8" s="1"/>
  <c r="H299" i="8" a="1"/>
  <c r="H299" i="8" s="1"/>
  <c r="G299" i="8"/>
  <c r="J298" i="8"/>
  <c r="K298" i="8" s="1" a="1"/>
  <c r="K298" i="8" s="1"/>
  <c r="H298" i="8" a="1"/>
  <c r="H298" i="8" s="1"/>
  <c r="G298" i="8"/>
  <c r="J297" i="8"/>
  <c r="K297" i="8" s="1" a="1"/>
  <c r="K297" i="8" s="1"/>
  <c r="H297" i="8" a="1"/>
  <c r="H297" i="8"/>
  <c r="G297" i="8"/>
  <c r="K296" i="8" a="1"/>
  <c r="K296" i="8" s="1"/>
  <c r="J296" i="8"/>
  <c r="H296" i="8" a="1"/>
  <c r="H296" i="8" s="1"/>
  <c r="G296" i="8"/>
  <c r="K295" i="8" a="1"/>
  <c r="K295" i="8" s="1"/>
  <c r="J295" i="8"/>
  <c r="G295" i="8"/>
  <c r="H295" i="8" s="1" a="1"/>
  <c r="H295" i="8" s="1"/>
  <c r="J294" i="8"/>
  <c r="K294" i="8" s="1" a="1"/>
  <c r="K294" i="8" s="1"/>
  <c r="G294" i="8"/>
  <c r="H294" i="8" s="1" a="1"/>
  <c r="H294" i="8" s="1"/>
  <c r="K293" i="8" a="1"/>
  <c r="K293" i="8"/>
  <c r="J293" i="8"/>
  <c r="G293" i="8"/>
  <c r="H293" i="8" s="1" a="1"/>
  <c r="H293" i="8" s="1"/>
  <c r="K292" i="8" a="1"/>
  <c r="K292" i="8" s="1"/>
  <c r="J292" i="8"/>
  <c r="G292" i="8"/>
  <c r="H292" i="8" s="1" a="1"/>
  <c r="H292" i="8" s="1"/>
  <c r="K291" i="8" a="1"/>
  <c r="K291" i="8" s="1"/>
  <c r="J291" i="8"/>
  <c r="G291" i="8"/>
  <c r="H291" i="8" s="1" a="1"/>
  <c r="H291" i="8" s="1"/>
  <c r="J290" i="8"/>
  <c r="K290" i="8" s="1" a="1"/>
  <c r="K290" i="8" s="1"/>
  <c r="H290" i="8" a="1"/>
  <c r="H290" i="8"/>
  <c r="G290" i="8"/>
  <c r="K289" i="8" a="1"/>
  <c r="K289" i="8" s="1"/>
  <c r="J289" i="8"/>
  <c r="H289" i="8" a="1"/>
  <c r="H289" i="8" s="1"/>
  <c r="G289" i="8"/>
  <c r="J288" i="8"/>
  <c r="K288" i="8" s="1" a="1"/>
  <c r="K288" i="8" s="1"/>
  <c r="H288" i="8" a="1"/>
  <c r="H288" i="8" s="1"/>
  <c r="G288" i="8"/>
  <c r="J287" i="8"/>
  <c r="K287" i="8" s="1" a="1"/>
  <c r="K287" i="8" s="1"/>
  <c r="H287" i="8" a="1"/>
  <c r="H287" i="8"/>
  <c r="G287" i="8"/>
  <c r="K286" i="8" a="1"/>
  <c r="K286" i="8" s="1"/>
  <c r="J286" i="8"/>
  <c r="H286" i="8" a="1"/>
  <c r="H286" i="8"/>
  <c r="G286" i="8"/>
  <c r="J285" i="8"/>
  <c r="K285" i="8" s="1" a="1"/>
  <c r="K285" i="8" s="1"/>
  <c r="H285" i="8" a="1"/>
  <c r="H285" i="8" s="1"/>
  <c r="G285" i="8"/>
  <c r="J284" i="8"/>
  <c r="K284" i="8" s="1" a="1"/>
  <c r="K284" i="8" s="1"/>
  <c r="G284" i="8"/>
  <c r="H284" i="8" s="1" a="1"/>
  <c r="H284" i="8" s="1"/>
  <c r="K283" i="8" a="1"/>
  <c r="K283" i="8"/>
  <c r="J283" i="8"/>
  <c r="H283" i="8" a="1"/>
  <c r="H283" i="8"/>
  <c r="G283" i="8"/>
  <c r="K282" i="8" a="1"/>
  <c r="K282" i="8" s="1"/>
  <c r="J282" i="8"/>
  <c r="G282" i="8"/>
  <c r="H282" i="8" s="1" a="1"/>
  <c r="H282" i="8" s="1"/>
  <c r="K281" i="8" a="1"/>
  <c r="K281" i="8" s="1"/>
  <c r="J281" i="8"/>
  <c r="H281" i="8"/>
  <c r="G281" i="8"/>
  <c r="H281" i="8" s="1" a="1"/>
  <c r="J280" i="8"/>
  <c r="K280" i="8" s="1" a="1"/>
  <c r="K280" i="8" s="1"/>
  <c r="G280" i="8"/>
  <c r="H280" i="8" s="1" a="1"/>
  <c r="H280" i="8" s="1"/>
  <c r="K279" i="8" a="1"/>
  <c r="K279" i="8"/>
  <c r="J279" i="8"/>
  <c r="G279" i="8"/>
  <c r="H279" i="8" s="1" a="1"/>
  <c r="H279" i="8" s="1"/>
  <c r="K278" i="8" a="1"/>
  <c r="K278" i="8" s="1"/>
  <c r="J278" i="8"/>
  <c r="H278" i="8" a="1"/>
  <c r="H278" i="8" s="1"/>
  <c r="G278" i="8"/>
  <c r="J277" i="8"/>
  <c r="K277" i="8" s="1" a="1"/>
  <c r="K277" i="8" s="1"/>
  <c r="H277" i="8" a="1"/>
  <c r="H277" i="8"/>
  <c r="G277" i="8"/>
  <c r="J276" i="8"/>
  <c r="K276" i="8" s="1" a="1"/>
  <c r="K276" i="8" s="1"/>
  <c r="H276" i="8" a="1"/>
  <c r="H276" i="8"/>
  <c r="G276" i="8"/>
  <c r="J275" i="8"/>
  <c r="K275" i="8" s="1" a="1"/>
  <c r="K275" i="8" s="1"/>
  <c r="H275" i="8" a="1"/>
  <c r="H275" i="8" s="1"/>
  <c r="G275" i="8"/>
  <c r="J274" i="8"/>
  <c r="K274" i="8" s="1" a="1"/>
  <c r="K274" i="8" s="1"/>
  <c r="H274" i="8" a="1"/>
  <c r="H274" i="8" s="1"/>
  <c r="G274" i="8"/>
  <c r="J273" i="8"/>
  <c r="K273" i="8" s="1" a="1"/>
  <c r="K273" i="8" s="1"/>
  <c r="H273" i="8" a="1"/>
  <c r="H273" i="8"/>
  <c r="G273" i="8"/>
  <c r="K272" i="8" a="1"/>
  <c r="K272" i="8" s="1"/>
  <c r="J272" i="8"/>
  <c r="H272" i="8" a="1"/>
  <c r="H272" i="8"/>
  <c r="G272" i="8"/>
  <c r="K271" i="8" a="1"/>
  <c r="K271" i="8" s="1"/>
  <c r="J271" i="8"/>
  <c r="G271" i="8"/>
  <c r="H271" i="8" s="1" a="1"/>
  <c r="H271" i="8" s="1"/>
  <c r="J270" i="8"/>
  <c r="K270" i="8" s="1" a="1"/>
  <c r="K270" i="8" s="1"/>
  <c r="G270" i="8"/>
  <c r="H270" i="8" s="1" a="1"/>
  <c r="H270" i="8" s="1"/>
  <c r="K269" i="8" a="1"/>
  <c r="K269" i="8"/>
  <c r="J269" i="8"/>
  <c r="G269" i="8"/>
  <c r="H269" i="8" s="1" a="1"/>
  <c r="H269" i="8" s="1"/>
  <c r="K268" i="8" a="1"/>
  <c r="K268" i="8" s="1"/>
  <c r="J268" i="8"/>
  <c r="G268" i="8"/>
  <c r="H268" i="8" s="1" a="1"/>
  <c r="H268" i="8" s="1"/>
  <c r="K267" i="8" a="1"/>
  <c r="K267" i="8" s="1"/>
  <c r="J267" i="8"/>
  <c r="G267" i="8"/>
  <c r="H267" i="8" s="1" a="1"/>
  <c r="H267" i="8" s="1"/>
  <c r="J266" i="8"/>
  <c r="K266" i="8" s="1" a="1"/>
  <c r="K266" i="8" s="1"/>
  <c r="H266" i="8" a="1"/>
  <c r="H266" i="8"/>
  <c r="G266" i="8"/>
  <c r="K265" i="8" a="1"/>
  <c r="K265" i="8" s="1"/>
  <c r="J265" i="8"/>
  <c r="H265" i="8" a="1"/>
  <c r="H265" i="8" s="1"/>
  <c r="G265" i="8"/>
  <c r="J264" i="8"/>
  <c r="K264" i="8" s="1" a="1"/>
  <c r="K264" i="8" s="1"/>
  <c r="H264" i="8" a="1"/>
  <c r="H264" i="8" s="1"/>
  <c r="G264" i="8"/>
  <c r="J263" i="8"/>
  <c r="K263" i="8" s="1" a="1"/>
  <c r="K263" i="8" s="1"/>
  <c r="H263" i="8" a="1"/>
  <c r="H263" i="8"/>
  <c r="G263" i="8"/>
  <c r="K262" i="8" a="1"/>
  <c r="K262" i="8" s="1"/>
  <c r="J262" i="8"/>
  <c r="H262" i="8" a="1"/>
  <c r="H262" i="8"/>
  <c r="G262" i="8"/>
  <c r="J261" i="8"/>
  <c r="K261" i="8" s="1" a="1"/>
  <c r="K261" i="8" s="1"/>
  <c r="H261" i="8" a="1"/>
  <c r="H261" i="8" s="1"/>
  <c r="G261" i="8"/>
  <c r="J260" i="8"/>
  <c r="K260" i="8" s="1" a="1"/>
  <c r="K260" i="8" s="1"/>
  <c r="G260" i="8"/>
  <c r="H260" i="8" s="1" a="1"/>
  <c r="H260" i="8" s="1"/>
  <c r="K259" i="8" a="1"/>
  <c r="K259" i="8"/>
  <c r="J259" i="8"/>
  <c r="H259" i="8" a="1"/>
  <c r="H259" i="8"/>
  <c r="G259" i="8"/>
  <c r="K258" i="8" a="1"/>
  <c r="K258" i="8" s="1"/>
  <c r="J258" i="8"/>
  <c r="G258" i="8"/>
  <c r="H258" i="8" s="1" a="1"/>
  <c r="H258" i="8" s="1"/>
  <c r="K257" i="8" a="1"/>
  <c r="K257" i="8" s="1"/>
  <c r="J257" i="8"/>
  <c r="H257" i="8"/>
  <c r="G257" i="8"/>
  <c r="H257" i="8" s="1" a="1"/>
  <c r="J256" i="8"/>
  <c r="K256" i="8" s="1" a="1"/>
  <c r="K256" i="8" s="1"/>
  <c r="G256" i="8"/>
  <c r="H256" i="8" s="1" a="1"/>
  <c r="H256" i="8" s="1"/>
  <c r="K255" i="8" a="1"/>
  <c r="K255" i="8"/>
  <c r="J255" i="8"/>
  <c r="G255" i="8"/>
  <c r="H255" i="8" s="1" a="1"/>
  <c r="H255" i="8" s="1"/>
  <c r="K254" i="8" a="1"/>
  <c r="K254" i="8" s="1"/>
  <c r="J254" i="8"/>
  <c r="H254" i="8" a="1"/>
  <c r="H254" i="8" s="1"/>
  <c r="G254" i="8"/>
  <c r="J253" i="8"/>
  <c r="K253" i="8" s="1" a="1"/>
  <c r="K253" i="8" s="1"/>
  <c r="H253" i="8" a="1"/>
  <c r="H253" i="8"/>
  <c r="G253" i="8"/>
  <c r="J252" i="8"/>
  <c r="K252" i="8" s="1" a="1"/>
  <c r="K252" i="8" s="1"/>
  <c r="H252" i="8" a="1"/>
  <c r="H252" i="8"/>
  <c r="G252" i="8"/>
  <c r="J251" i="8"/>
  <c r="K251" i="8" s="1" a="1"/>
  <c r="K251" i="8" s="1"/>
  <c r="H251" i="8" a="1"/>
  <c r="H251" i="8" s="1"/>
  <c r="G251" i="8"/>
  <c r="J250" i="8"/>
  <c r="K250" i="8" s="1" a="1"/>
  <c r="K250" i="8" s="1"/>
  <c r="H250" i="8" a="1"/>
  <c r="H250" i="8" s="1"/>
  <c r="G250" i="8"/>
  <c r="J249" i="8"/>
  <c r="K249" i="8" s="1" a="1"/>
  <c r="K249" i="8" s="1"/>
  <c r="H249" i="8" a="1"/>
  <c r="H249" i="8"/>
  <c r="G249" i="8"/>
  <c r="K248" i="8" a="1"/>
  <c r="K248" i="8" s="1"/>
  <c r="J248" i="8"/>
  <c r="H248" i="8" a="1"/>
  <c r="H248" i="8" s="1"/>
  <c r="G248" i="8"/>
  <c r="K247" i="8" a="1"/>
  <c r="K247" i="8" s="1"/>
  <c r="J247" i="8"/>
  <c r="G247" i="8"/>
  <c r="H247" i="8" s="1" a="1"/>
  <c r="H247" i="8" s="1"/>
  <c r="J246" i="8"/>
  <c r="K246" i="8" s="1" a="1"/>
  <c r="K246" i="8" s="1"/>
  <c r="G246" i="8"/>
  <c r="H246" i="8" s="1" a="1"/>
  <c r="H246" i="8" s="1"/>
  <c r="K245" i="8" a="1"/>
  <c r="K245" i="8"/>
  <c r="J245" i="8"/>
  <c r="G245" i="8"/>
  <c r="H245" i="8" s="1" a="1"/>
  <c r="H245" i="8" s="1"/>
  <c r="K244" i="8" a="1"/>
  <c r="K244" i="8" s="1"/>
  <c r="J244" i="8"/>
  <c r="G244" i="8"/>
  <c r="H244" i="8" s="1" a="1"/>
  <c r="H244" i="8" s="1"/>
  <c r="K243" i="8" a="1"/>
  <c r="K243" i="8" s="1"/>
  <c r="J243" i="8"/>
  <c r="G243" i="8"/>
  <c r="H243" i="8" s="1" a="1"/>
  <c r="H243" i="8" s="1"/>
  <c r="J242" i="8"/>
  <c r="K242" i="8" s="1" a="1"/>
  <c r="K242" i="8" s="1"/>
  <c r="H242" i="8" a="1"/>
  <c r="H242" i="8"/>
  <c r="G242" i="8"/>
  <c r="K241" i="8" a="1"/>
  <c r="K241" i="8" s="1"/>
  <c r="J241" i="8"/>
  <c r="H241" i="8" a="1"/>
  <c r="H241" i="8" s="1"/>
  <c r="G241" i="8"/>
  <c r="J240" i="8"/>
  <c r="K240" i="8" s="1" a="1"/>
  <c r="K240" i="8" s="1"/>
  <c r="H240" i="8" a="1"/>
  <c r="H240" i="8" s="1"/>
  <c r="G240" i="8"/>
  <c r="J239" i="8"/>
  <c r="K239" i="8" s="1" a="1"/>
  <c r="K239" i="8" s="1"/>
  <c r="H239" i="8" a="1"/>
  <c r="H239" i="8"/>
  <c r="G239" i="8"/>
  <c r="K238" i="8" a="1"/>
  <c r="K238" i="8" s="1"/>
  <c r="J238" i="8"/>
  <c r="H238" i="8" a="1"/>
  <c r="H238" i="8"/>
  <c r="G238" i="8"/>
  <c r="J237" i="8"/>
  <c r="K237" i="8" s="1" a="1"/>
  <c r="K237" i="8" s="1"/>
  <c r="H237" i="8" a="1"/>
  <c r="H237" i="8" s="1"/>
  <c r="G237" i="8"/>
  <c r="J236" i="8"/>
  <c r="K236" i="8" s="1" a="1"/>
  <c r="K236" i="8" s="1"/>
  <c r="G236" i="8"/>
  <c r="H236" i="8" s="1" a="1"/>
  <c r="H236" i="8" s="1"/>
  <c r="K235" i="8" a="1"/>
  <c r="K235" i="8"/>
  <c r="J235" i="8"/>
  <c r="H235" i="8" a="1"/>
  <c r="H235" i="8"/>
  <c r="G235" i="8"/>
  <c r="K234" i="8" a="1"/>
  <c r="K234" i="8" s="1"/>
  <c r="J234" i="8"/>
  <c r="G234" i="8"/>
  <c r="H234" i="8" s="1" a="1"/>
  <c r="H234" i="8" s="1"/>
  <c r="K233" i="8" a="1"/>
  <c r="K233" i="8" s="1"/>
  <c r="J233" i="8"/>
  <c r="H233" i="8"/>
  <c r="G233" i="8"/>
  <c r="H233" i="8" s="1" a="1"/>
  <c r="J232" i="8"/>
  <c r="K232" i="8" s="1" a="1"/>
  <c r="K232" i="8" s="1"/>
  <c r="G232" i="8"/>
  <c r="H232" i="8" s="1" a="1"/>
  <c r="H232" i="8" s="1"/>
  <c r="K231" i="8" a="1"/>
  <c r="K231" i="8"/>
  <c r="J231" i="8"/>
  <c r="G231" i="8"/>
  <c r="H231" i="8" s="1" a="1"/>
  <c r="H231" i="8" s="1"/>
  <c r="K230" i="8" a="1"/>
  <c r="K230" i="8" s="1"/>
  <c r="J230" i="8"/>
  <c r="H230" i="8" a="1"/>
  <c r="H230" i="8" s="1"/>
  <c r="G230" i="8"/>
  <c r="J229" i="8"/>
  <c r="K229" i="8" s="1" a="1"/>
  <c r="K229" i="8" s="1"/>
  <c r="H229" i="8" a="1"/>
  <c r="H229" i="8"/>
  <c r="G229" i="8"/>
  <c r="J228" i="8"/>
  <c r="K228" i="8" s="1" a="1"/>
  <c r="K228" i="8" s="1"/>
  <c r="H228" i="8" a="1"/>
  <c r="H228" i="8"/>
  <c r="G228" i="8"/>
  <c r="J227" i="8"/>
  <c r="K227" i="8" s="1" a="1"/>
  <c r="K227" i="8" s="1"/>
  <c r="H227" i="8" a="1"/>
  <c r="H227" i="8" s="1"/>
  <c r="G227" i="8"/>
  <c r="J226" i="8"/>
  <c r="K226" i="8" s="1" a="1"/>
  <c r="K226" i="8" s="1"/>
  <c r="H226" i="8" a="1"/>
  <c r="H226" i="8" s="1"/>
  <c r="G226" i="8"/>
  <c r="J225" i="8"/>
  <c r="K225" i="8" s="1" a="1"/>
  <c r="K225" i="8" s="1"/>
  <c r="H225" i="8" a="1"/>
  <c r="H225" i="8"/>
  <c r="G225" i="8"/>
  <c r="K224" i="8" a="1"/>
  <c r="K224" i="8" s="1"/>
  <c r="J224" i="8"/>
  <c r="H224" i="8" a="1"/>
  <c r="H224" i="8"/>
  <c r="G224" i="8"/>
  <c r="K223" i="8" a="1"/>
  <c r="K223" i="8" s="1"/>
  <c r="J223" i="8"/>
  <c r="G223" i="8"/>
  <c r="H223" i="8" s="1" a="1"/>
  <c r="H223" i="8" s="1"/>
  <c r="J222" i="8"/>
  <c r="K222" i="8" s="1" a="1"/>
  <c r="K222" i="8" s="1"/>
  <c r="G222" i="8"/>
  <c r="H222" i="8" s="1" a="1"/>
  <c r="H222" i="8" s="1"/>
  <c r="K221" i="8" a="1"/>
  <c r="K221" i="8"/>
  <c r="J221" i="8"/>
  <c r="G221" i="8"/>
  <c r="H221" i="8" s="1" a="1"/>
  <c r="H221" i="8" s="1"/>
  <c r="K220" i="8" a="1"/>
  <c r="K220" i="8" s="1"/>
  <c r="J220" i="8"/>
  <c r="G220" i="8"/>
  <c r="H220" i="8" s="1" a="1"/>
  <c r="H220" i="8" s="1"/>
  <c r="K219" i="8" a="1"/>
  <c r="K219" i="8" s="1"/>
  <c r="J219" i="8"/>
  <c r="G219" i="8"/>
  <c r="H219" i="8" s="1" a="1"/>
  <c r="H219" i="8" s="1"/>
  <c r="J218" i="8"/>
  <c r="K218" i="8" s="1" a="1"/>
  <c r="K218" i="8" s="1"/>
  <c r="H218" i="8" a="1"/>
  <c r="H218" i="8"/>
  <c r="G218" i="8"/>
  <c r="K217" i="8" a="1"/>
  <c r="K217" i="8" s="1"/>
  <c r="J217" i="8"/>
  <c r="H217" i="8" a="1"/>
  <c r="H217" i="8" s="1"/>
  <c r="G217" i="8"/>
  <c r="J216" i="8"/>
  <c r="K216" i="8" s="1" a="1"/>
  <c r="K216" i="8" s="1"/>
  <c r="H216" i="8" a="1"/>
  <c r="H216" i="8" s="1"/>
  <c r="G216" i="8"/>
  <c r="J215" i="8"/>
  <c r="K215" i="8" s="1" a="1"/>
  <c r="K215" i="8" s="1"/>
  <c r="H215" i="8" a="1"/>
  <c r="H215" i="8"/>
  <c r="G215" i="8"/>
  <c r="K214" i="8" a="1"/>
  <c r="K214" i="8" s="1"/>
  <c r="J214" i="8"/>
  <c r="H214" i="8" a="1"/>
  <c r="H214" i="8"/>
  <c r="G214" i="8"/>
  <c r="J213" i="8"/>
  <c r="K213" i="8" s="1" a="1"/>
  <c r="K213" i="8" s="1"/>
  <c r="H213" i="8" a="1"/>
  <c r="H213" i="8" s="1"/>
  <c r="G213" i="8"/>
  <c r="J212" i="8"/>
  <c r="K212" i="8" s="1" a="1"/>
  <c r="K212" i="8" s="1"/>
  <c r="G212" i="8"/>
  <c r="H212" i="8" s="1" a="1"/>
  <c r="H212" i="8" s="1"/>
  <c r="K211" i="8" a="1"/>
  <c r="K211" i="8"/>
  <c r="J211" i="8"/>
  <c r="H211" i="8" a="1"/>
  <c r="H211" i="8"/>
  <c r="G211" i="8"/>
  <c r="K210" i="8" a="1"/>
  <c r="K210" i="8" s="1"/>
  <c r="J210" i="8"/>
  <c r="G210" i="8"/>
  <c r="H210" i="8" s="1" a="1"/>
  <c r="H210" i="8" s="1"/>
  <c r="K209" i="8" a="1"/>
  <c r="K209" i="8" s="1"/>
  <c r="J209" i="8"/>
  <c r="H209" i="8"/>
  <c r="G209" i="8"/>
  <c r="H209" i="8" s="1" a="1"/>
  <c r="J208" i="8"/>
  <c r="K208" i="8" s="1" a="1"/>
  <c r="K208" i="8" s="1"/>
  <c r="G208" i="8"/>
  <c r="H208" i="8" s="1" a="1"/>
  <c r="H208" i="8" s="1"/>
  <c r="K207" i="8" a="1"/>
  <c r="K207" i="8"/>
  <c r="J207" i="8"/>
  <c r="G207" i="8"/>
  <c r="H207" i="8" s="1" a="1"/>
  <c r="H207" i="8" s="1"/>
  <c r="K206" i="8" a="1"/>
  <c r="K206" i="8" s="1"/>
  <c r="J206" i="8"/>
  <c r="H206" i="8" a="1"/>
  <c r="H206" i="8" s="1"/>
  <c r="G206" i="8"/>
  <c r="J205" i="8"/>
  <c r="K205" i="8" s="1" a="1"/>
  <c r="K205" i="8" s="1"/>
  <c r="H205" i="8" a="1"/>
  <c r="H205" i="8"/>
  <c r="G205" i="8"/>
  <c r="J204" i="8"/>
  <c r="K204" i="8" s="1" a="1"/>
  <c r="K204" i="8" s="1"/>
  <c r="H204" i="8" a="1"/>
  <c r="H204" i="8"/>
  <c r="G204" i="8"/>
  <c r="J203" i="8"/>
  <c r="K203" i="8" s="1" a="1"/>
  <c r="K203" i="8" s="1"/>
  <c r="H203" i="8" a="1"/>
  <c r="H203" i="8" s="1"/>
  <c r="G203" i="8"/>
  <c r="J202" i="8"/>
  <c r="K202" i="8" s="1" a="1"/>
  <c r="K202" i="8" s="1"/>
  <c r="H202" i="8" a="1"/>
  <c r="H202" i="8" s="1"/>
  <c r="G202" i="8"/>
  <c r="J201" i="8"/>
  <c r="K201" i="8" s="1" a="1"/>
  <c r="K201" i="8" s="1"/>
  <c r="H201" i="8" a="1"/>
  <c r="H201" i="8"/>
  <c r="G201" i="8"/>
  <c r="K200" i="8" a="1"/>
  <c r="K200" i="8" s="1"/>
  <c r="J200" i="8"/>
  <c r="H200" i="8" a="1"/>
  <c r="H200" i="8" s="1"/>
  <c r="G200" i="8"/>
  <c r="K199" i="8" a="1"/>
  <c r="K199" i="8" s="1"/>
  <c r="J199" i="8"/>
  <c r="G199" i="8"/>
  <c r="H199" i="8" s="1" a="1"/>
  <c r="H199" i="8" s="1"/>
  <c r="J198" i="8"/>
  <c r="K198" i="8" s="1" a="1"/>
  <c r="K198" i="8" s="1"/>
  <c r="G198" i="8"/>
  <c r="H198" i="8" s="1" a="1"/>
  <c r="H198" i="8" s="1"/>
  <c r="K197" i="8" a="1"/>
  <c r="K197" i="8"/>
  <c r="J197" i="8"/>
  <c r="G197" i="8"/>
  <c r="H197" i="8" s="1" a="1"/>
  <c r="H197" i="8" s="1"/>
  <c r="K196" i="8" a="1"/>
  <c r="K196" i="8" s="1"/>
  <c r="J196" i="8"/>
  <c r="G196" i="8"/>
  <c r="H196" i="8" s="1" a="1"/>
  <c r="H196" i="8" s="1"/>
  <c r="K195" i="8" a="1"/>
  <c r="K195" i="8" s="1"/>
  <c r="J195" i="8"/>
  <c r="G195" i="8"/>
  <c r="H195" i="8" s="1" a="1"/>
  <c r="H195" i="8" s="1"/>
  <c r="J194" i="8"/>
  <c r="K194" i="8" s="1" a="1"/>
  <c r="K194" i="8" s="1"/>
  <c r="H194" i="8" a="1"/>
  <c r="H194" i="8"/>
  <c r="G194" i="8"/>
  <c r="K193" i="8" a="1"/>
  <c r="K193" i="8" s="1"/>
  <c r="J193" i="8"/>
  <c r="H193" i="8" a="1"/>
  <c r="H193" i="8" s="1"/>
  <c r="G193" i="8"/>
  <c r="J192" i="8"/>
  <c r="K192" i="8" s="1" a="1"/>
  <c r="K192" i="8" s="1"/>
  <c r="H192" i="8" a="1"/>
  <c r="H192" i="8" s="1"/>
  <c r="G192" i="8"/>
  <c r="J191" i="8"/>
  <c r="K191" i="8" s="1" a="1"/>
  <c r="K191" i="8" s="1"/>
  <c r="H191" i="8" a="1"/>
  <c r="H191" i="8"/>
  <c r="G191" i="8"/>
  <c r="K190" i="8" a="1"/>
  <c r="K190" i="8" s="1"/>
  <c r="J190" i="8"/>
  <c r="H190" i="8" a="1"/>
  <c r="H190" i="8"/>
  <c r="G190" i="8"/>
  <c r="J189" i="8"/>
  <c r="K189" i="8" s="1" a="1"/>
  <c r="K189" i="8" s="1"/>
  <c r="H189" i="8" a="1"/>
  <c r="H189" i="8" s="1"/>
  <c r="G189" i="8"/>
  <c r="J188" i="8"/>
  <c r="K188" i="8" s="1" a="1"/>
  <c r="K188" i="8" s="1"/>
  <c r="G188" i="8"/>
  <c r="H188" i="8" s="1" a="1"/>
  <c r="H188" i="8" s="1"/>
  <c r="K187" i="8" a="1"/>
  <c r="K187" i="8"/>
  <c r="J187" i="8"/>
  <c r="H187" i="8" a="1"/>
  <c r="H187" i="8"/>
  <c r="G187" i="8"/>
  <c r="K186" i="8" a="1"/>
  <c r="K186" i="8" s="1"/>
  <c r="J186" i="8"/>
  <c r="G186" i="8"/>
  <c r="H186" i="8" s="1" a="1"/>
  <c r="H186" i="8" s="1"/>
  <c r="K185" i="8" a="1"/>
  <c r="K185" i="8" s="1"/>
  <c r="J185" i="8"/>
  <c r="H185" i="8"/>
  <c r="G185" i="8"/>
  <c r="H185" i="8" s="1" a="1"/>
  <c r="J184" i="8"/>
  <c r="K184" i="8" s="1" a="1"/>
  <c r="K184" i="8" s="1"/>
  <c r="G184" i="8"/>
  <c r="H184" i="8" s="1" a="1"/>
  <c r="H184" i="8" s="1"/>
  <c r="K183" i="8" a="1"/>
  <c r="K183" i="8"/>
  <c r="J183" i="8"/>
  <c r="G183" i="8"/>
  <c r="H183" i="8" s="1" a="1"/>
  <c r="H183" i="8" s="1"/>
  <c r="K182" i="8" a="1"/>
  <c r="K182" i="8" s="1"/>
  <c r="J182" i="8"/>
  <c r="H182" i="8" a="1"/>
  <c r="H182" i="8" s="1"/>
  <c r="G182" i="8"/>
  <c r="J181" i="8"/>
  <c r="K181" i="8" s="1" a="1"/>
  <c r="K181" i="8" s="1"/>
  <c r="H181" i="8" a="1"/>
  <c r="H181" i="8"/>
  <c r="G181" i="8"/>
  <c r="J180" i="8"/>
  <c r="K180" i="8" s="1" a="1"/>
  <c r="K180" i="8" s="1"/>
  <c r="H180" i="8" a="1"/>
  <c r="H180" i="8"/>
  <c r="G180" i="8"/>
  <c r="J179" i="8"/>
  <c r="K179" i="8" s="1" a="1"/>
  <c r="K179" i="8" s="1"/>
  <c r="H179" i="8" a="1"/>
  <c r="H179" i="8" s="1"/>
  <c r="G179" i="8"/>
  <c r="J178" i="8"/>
  <c r="K178" i="8" s="1" a="1"/>
  <c r="K178" i="8" s="1"/>
  <c r="H178" i="8" a="1"/>
  <c r="H178" i="8" s="1"/>
  <c r="G178" i="8"/>
  <c r="J177" i="8"/>
  <c r="K177" i="8" s="1" a="1"/>
  <c r="K177" i="8" s="1"/>
  <c r="H177" i="8" a="1"/>
  <c r="H177" i="8"/>
  <c r="G177" i="8"/>
  <c r="K176" i="8" a="1"/>
  <c r="K176" i="8" s="1"/>
  <c r="J176" i="8"/>
  <c r="H176" i="8" a="1"/>
  <c r="H176" i="8" s="1"/>
  <c r="G176" i="8"/>
  <c r="K175" i="8" a="1"/>
  <c r="K175" i="8" s="1"/>
  <c r="J175" i="8"/>
  <c r="G175" i="8"/>
  <c r="H175" i="8" s="1" a="1"/>
  <c r="H175" i="8" s="1"/>
  <c r="J174" i="8"/>
  <c r="K174" i="8" s="1" a="1"/>
  <c r="K174" i="8" s="1"/>
  <c r="G174" i="8"/>
  <c r="H174" i="8" s="1" a="1"/>
  <c r="H174" i="8" s="1"/>
  <c r="K173" i="8" a="1"/>
  <c r="K173" i="8"/>
  <c r="J173" i="8"/>
  <c r="G173" i="8"/>
  <c r="H173" i="8" s="1" a="1"/>
  <c r="H173" i="8" s="1"/>
  <c r="K172" i="8" a="1"/>
  <c r="K172" i="8" s="1"/>
  <c r="J172" i="8"/>
  <c r="G172" i="8"/>
  <c r="H172" i="8" s="1" a="1"/>
  <c r="H172" i="8" s="1"/>
  <c r="K171" i="8" a="1"/>
  <c r="K171" i="8" s="1"/>
  <c r="J171" i="8"/>
  <c r="G171" i="8"/>
  <c r="H171" i="8" s="1" a="1"/>
  <c r="H171" i="8" s="1"/>
  <c r="J170" i="8"/>
  <c r="K170" i="8" s="1" a="1"/>
  <c r="K170" i="8" s="1"/>
  <c r="H170" i="8" a="1"/>
  <c r="H170" i="8"/>
  <c r="G170" i="8"/>
  <c r="K169" i="8" a="1"/>
  <c r="K169" i="8" s="1"/>
  <c r="J169" i="8"/>
  <c r="H169" i="8" a="1"/>
  <c r="H169" i="8" s="1"/>
  <c r="G169" i="8"/>
  <c r="J168" i="8"/>
  <c r="K168" i="8" s="1" a="1"/>
  <c r="K168" i="8" s="1"/>
  <c r="H168" i="8" a="1"/>
  <c r="H168" i="8" s="1"/>
  <c r="G168" i="8"/>
  <c r="J167" i="8"/>
  <c r="K167" i="8" s="1" a="1"/>
  <c r="K167" i="8" s="1"/>
  <c r="H167" i="8" a="1"/>
  <c r="H167" i="8"/>
  <c r="G167" i="8"/>
  <c r="K166" i="8" a="1"/>
  <c r="K166" i="8" s="1"/>
  <c r="J166" i="8"/>
  <c r="H166" i="8" a="1"/>
  <c r="H166" i="8"/>
  <c r="G166" i="8"/>
  <c r="J165" i="8"/>
  <c r="K165" i="8" s="1" a="1"/>
  <c r="K165" i="8" s="1"/>
  <c r="H165" i="8" a="1"/>
  <c r="H165" i="8" s="1"/>
  <c r="G165" i="8"/>
  <c r="J164" i="8"/>
  <c r="K164" i="8" s="1" a="1"/>
  <c r="K164" i="8" s="1"/>
  <c r="G164" i="8"/>
  <c r="H164" i="8" s="1" a="1"/>
  <c r="H164" i="8" s="1"/>
  <c r="K163" i="8" a="1"/>
  <c r="K163" i="8"/>
  <c r="J163" i="8"/>
  <c r="H163" i="8" a="1"/>
  <c r="H163" i="8"/>
  <c r="G163" i="8"/>
  <c r="K162" i="8" a="1"/>
  <c r="K162" i="8" s="1"/>
  <c r="J162" i="8"/>
  <c r="G162" i="8"/>
  <c r="H162" i="8" s="1" a="1"/>
  <c r="H162" i="8" s="1"/>
  <c r="K161" i="8" a="1"/>
  <c r="K161" i="8" s="1"/>
  <c r="J161" i="8"/>
  <c r="H161" i="8"/>
  <c r="G161" i="8"/>
  <c r="H161" i="8" s="1" a="1"/>
  <c r="J160" i="8"/>
  <c r="K160" i="8" s="1" a="1"/>
  <c r="K160" i="8" s="1"/>
  <c r="G160" i="8"/>
  <c r="H160" i="8" s="1" a="1"/>
  <c r="H160" i="8" s="1"/>
  <c r="K159" i="8" a="1"/>
  <c r="K159" i="8"/>
  <c r="J159" i="8"/>
  <c r="G159" i="8"/>
  <c r="H159" i="8" s="1" a="1"/>
  <c r="H159" i="8" s="1"/>
  <c r="K158" i="8" a="1"/>
  <c r="K158" i="8" s="1"/>
  <c r="J158" i="8"/>
  <c r="H158" i="8" a="1"/>
  <c r="H158" i="8" s="1"/>
  <c r="G158" i="8"/>
  <c r="J157" i="8"/>
  <c r="K157" i="8" s="1" a="1"/>
  <c r="K157" i="8" s="1"/>
  <c r="H157" i="8" a="1"/>
  <c r="H157" i="8"/>
  <c r="G157" i="8"/>
  <c r="J156" i="8"/>
  <c r="K156" i="8" s="1" a="1"/>
  <c r="K156" i="8" s="1"/>
  <c r="H156" i="8" a="1"/>
  <c r="H156" i="8"/>
  <c r="G156" i="8"/>
  <c r="J155" i="8"/>
  <c r="K155" i="8" s="1" a="1"/>
  <c r="K155" i="8" s="1"/>
  <c r="H155" i="8" a="1"/>
  <c r="H155" i="8" s="1"/>
  <c r="G155" i="8"/>
  <c r="J154" i="8"/>
  <c r="K154" i="8" s="1" a="1"/>
  <c r="K154" i="8" s="1"/>
  <c r="H154" i="8" a="1"/>
  <c r="H154" i="8" s="1"/>
  <c r="G154" i="8"/>
  <c r="J153" i="8"/>
  <c r="K153" i="8" s="1" a="1"/>
  <c r="K153" i="8" s="1"/>
  <c r="H153" i="8" a="1"/>
  <c r="H153" i="8"/>
  <c r="G153" i="8"/>
  <c r="K152" i="8" a="1"/>
  <c r="K152" i="8" s="1"/>
  <c r="J152" i="8"/>
  <c r="H152" i="8" a="1"/>
  <c r="H152" i="8" s="1"/>
  <c r="G152" i="8"/>
  <c r="K151" i="8" a="1"/>
  <c r="K151" i="8" s="1"/>
  <c r="J151" i="8"/>
  <c r="G151" i="8"/>
  <c r="H151" i="8" s="1" a="1"/>
  <c r="H151" i="8" s="1"/>
  <c r="J150" i="8"/>
  <c r="K150" i="8" s="1" a="1"/>
  <c r="K150" i="8" s="1"/>
  <c r="G150" i="8"/>
  <c r="H150" i="8" s="1" a="1"/>
  <c r="H150" i="8" s="1"/>
  <c r="K149" i="8" a="1"/>
  <c r="K149" i="8"/>
  <c r="J149" i="8"/>
  <c r="G149" i="8"/>
  <c r="H149" i="8" s="1" a="1"/>
  <c r="H149" i="8" s="1"/>
  <c r="K148" i="8" a="1"/>
  <c r="K148" i="8" s="1"/>
  <c r="J148" i="8"/>
  <c r="G148" i="8"/>
  <c r="H148" i="8" s="1" a="1"/>
  <c r="H148" i="8" s="1"/>
  <c r="K147" i="8" a="1"/>
  <c r="K147" i="8" s="1"/>
  <c r="J147" i="8"/>
  <c r="G147" i="8"/>
  <c r="H147" i="8" s="1" a="1"/>
  <c r="H147" i="8" s="1"/>
  <c r="J146" i="8"/>
  <c r="K146" i="8" s="1" a="1"/>
  <c r="K146" i="8" s="1"/>
  <c r="H146" i="8" a="1"/>
  <c r="H146" i="8"/>
  <c r="G146" i="8"/>
  <c r="K145" i="8" a="1"/>
  <c r="K145" i="8" s="1"/>
  <c r="J145" i="8"/>
  <c r="H145" i="8" a="1"/>
  <c r="H145" i="8" s="1"/>
  <c r="G145" i="8"/>
  <c r="J144" i="8"/>
  <c r="K144" i="8" s="1" a="1"/>
  <c r="K144" i="8" s="1"/>
  <c r="H144" i="8" a="1"/>
  <c r="H144" i="8" s="1"/>
  <c r="G144" i="8"/>
  <c r="J143" i="8"/>
  <c r="K143" i="8" s="1" a="1"/>
  <c r="K143" i="8" s="1"/>
  <c r="H143" i="8" a="1"/>
  <c r="H143" i="8"/>
  <c r="G143" i="8"/>
  <c r="K142" i="8" a="1"/>
  <c r="K142" i="8" s="1"/>
  <c r="J142" i="8"/>
  <c r="H142" i="8" a="1"/>
  <c r="H142" i="8"/>
  <c r="G142" i="8"/>
  <c r="J141" i="8"/>
  <c r="K141" i="8" s="1" a="1"/>
  <c r="K141" i="8" s="1"/>
  <c r="H141" i="8" a="1"/>
  <c r="H141" i="8" s="1"/>
  <c r="G141" i="8"/>
  <c r="J140" i="8"/>
  <c r="K140" i="8" s="1" a="1"/>
  <c r="K140" i="8" s="1"/>
  <c r="G140" i="8"/>
  <c r="H140" i="8" s="1" a="1"/>
  <c r="H140" i="8" s="1"/>
  <c r="K139" i="8" a="1"/>
  <c r="K139" i="8"/>
  <c r="J139" i="8"/>
  <c r="H139" i="8" a="1"/>
  <c r="H139" i="8"/>
  <c r="G139" i="8"/>
  <c r="K138" i="8" a="1"/>
  <c r="K138" i="8" s="1"/>
  <c r="J138" i="8"/>
  <c r="G138" i="8"/>
  <c r="H138" i="8" s="1" a="1"/>
  <c r="H138" i="8" s="1"/>
  <c r="K137" i="8" a="1"/>
  <c r="K137" i="8" s="1"/>
  <c r="J137" i="8"/>
  <c r="H137" i="8"/>
  <c r="G137" i="8"/>
  <c r="H137" i="8" s="1" a="1"/>
  <c r="J136" i="8"/>
  <c r="K136" i="8" s="1" a="1"/>
  <c r="K136" i="8" s="1"/>
  <c r="G136" i="8"/>
  <c r="H136" i="8" s="1" a="1"/>
  <c r="H136" i="8" s="1"/>
  <c r="K135" i="8" a="1"/>
  <c r="K135" i="8"/>
  <c r="J135" i="8"/>
  <c r="G135" i="8"/>
  <c r="H135" i="8" s="1" a="1"/>
  <c r="H135" i="8" s="1"/>
  <c r="K134" i="8" a="1"/>
  <c r="K134" i="8" s="1"/>
  <c r="J134" i="8"/>
  <c r="H134" i="8" a="1"/>
  <c r="H134" i="8" s="1"/>
  <c r="G134" i="8"/>
  <c r="J133" i="8"/>
  <c r="K133" i="8" s="1" a="1"/>
  <c r="K133" i="8" s="1"/>
  <c r="H133" i="8" a="1"/>
  <c r="H133" i="8"/>
  <c r="G133" i="8"/>
  <c r="J132" i="8"/>
  <c r="K132" i="8" s="1" a="1"/>
  <c r="K132" i="8" s="1"/>
  <c r="H132" i="8" a="1"/>
  <c r="H132" i="8"/>
  <c r="G132" i="8"/>
  <c r="J131" i="8"/>
  <c r="K131" i="8" s="1" a="1"/>
  <c r="K131" i="8" s="1"/>
  <c r="H131" i="8" a="1"/>
  <c r="H131" i="8" s="1"/>
  <c r="G131" i="8"/>
  <c r="J130" i="8"/>
  <c r="K130" i="8" s="1" a="1"/>
  <c r="K130" i="8" s="1"/>
  <c r="H130" i="8" a="1"/>
  <c r="H130" i="8" s="1"/>
  <c r="G130" i="8"/>
  <c r="J129" i="8"/>
  <c r="K129" i="8" s="1" a="1"/>
  <c r="K129" i="8" s="1"/>
  <c r="H129" i="8" a="1"/>
  <c r="H129" i="8"/>
  <c r="G129" i="8"/>
  <c r="K128" i="8" a="1"/>
  <c r="K128" i="8" s="1"/>
  <c r="J128" i="8"/>
  <c r="H128" i="8" a="1"/>
  <c r="H128" i="8" s="1"/>
  <c r="G128" i="8"/>
  <c r="K127" i="8" a="1"/>
  <c r="K127" i="8" s="1"/>
  <c r="J127" i="8"/>
  <c r="G127" i="8"/>
  <c r="H127" i="8" s="1" a="1"/>
  <c r="H127" i="8" s="1"/>
  <c r="J126" i="8"/>
  <c r="K126" i="8" s="1" a="1"/>
  <c r="K126" i="8" s="1"/>
  <c r="G126" i="8"/>
  <c r="H126" i="8" s="1" a="1"/>
  <c r="H126" i="8" s="1"/>
  <c r="K125" i="8" a="1"/>
  <c r="K125" i="8"/>
  <c r="J125" i="8"/>
  <c r="G125" i="8"/>
  <c r="H125" i="8" s="1" a="1"/>
  <c r="H125" i="8" s="1"/>
  <c r="K124" i="8" a="1"/>
  <c r="K124" i="8" s="1"/>
  <c r="J124" i="8"/>
  <c r="G124" i="8"/>
  <c r="H124" i="8" s="1" a="1"/>
  <c r="H124" i="8" s="1"/>
  <c r="K123" i="8" a="1"/>
  <c r="K123" i="8" s="1"/>
  <c r="J123" i="8"/>
  <c r="G123" i="8"/>
  <c r="H123" i="8" s="1" a="1"/>
  <c r="H123" i="8" s="1"/>
  <c r="J122" i="8"/>
  <c r="K122" i="8" s="1" a="1"/>
  <c r="K122" i="8" s="1"/>
  <c r="H122" i="8" a="1"/>
  <c r="H122" i="8"/>
  <c r="G122" i="8"/>
  <c r="K121" i="8" a="1"/>
  <c r="K121" i="8" s="1"/>
  <c r="J121" i="8"/>
  <c r="H121" i="8" a="1"/>
  <c r="H121" i="8" s="1"/>
  <c r="G121" i="8"/>
  <c r="J120" i="8"/>
  <c r="K120" i="8" s="1" a="1"/>
  <c r="K120" i="8" s="1"/>
  <c r="H120" i="8" a="1"/>
  <c r="H120" i="8" s="1"/>
  <c r="G120" i="8"/>
  <c r="J119" i="8"/>
  <c r="K119" i="8" s="1" a="1"/>
  <c r="K119" i="8" s="1"/>
  <c r="H119" i="8" a="1"/>
  <c r="H119" i="8"/>
  <c r="G119" i="8"/>
  <c r="K118" i="8" a="1"/>
  <c r="K118" i="8" s="1"/>
  <c r="J118" i="8"/>
  <c r="H118" i="8" a="1"/>
  <c r="H118" i="8"/>
  <c r="G118" i="8"/>
  <c r="J117" i="8"/>
  <c r="K117" i="8" s="1" a="1"/>
  <c r="K117" i="8" s="1"/>
  <c r="H117" i="8" a="1"/>
  <c r="H117" i="8" s="1"/>
  <c r="G117" i="8"/>
  <c r="J116" i="8"/>
  <c r="K116" i="8" s="1" a="1"/>
  <c r="K116" i="8" s="1"/>
  <c r="G116" i="8"/>
  <c r="H116" i="8" s="1" a="1"/>
  <c r="H116" i="8" s="1"/>
  <c r="K115" i="8" a="1"/>
  <c r="K115" i="8"/>
  <c r="J115" i="8"/>
  <c r="H115" i="8" a="1"/>
  <c r="H115" i="8"/>
  <c r="G115" i="8"/>
  <c r="K114" i="8" a="1"/>
  <c r="K114" i="8" s="1"/>
  <c r="J114" i="8"/>
  <c r="G114" i="8"/>
  <c r="H114" i="8" s="1" a="1"/>
  <c r="H114" i="8" s="1"/>
  <c r="K113" i="8" a="1"/>
  <c r="K113" i="8" s="1"/>
  <c r="J113" i="8"/>
  <c r="H113" i="8"/>
  <c r="G113" i="8"/>
  <c r="H113" i="8" s="1" a="1"/>
  <c r="J112" i="8"/>
  <c r="K112" i="8" s="1" a="1"/>
  <c r="K112" i="8" s="1"/>
  <c r="G112" i="8"/>
  <c r="H112" i="8" s="1" a="1"/>
  <c r="H112" i="8" s="1"/>
  <c r="K111" i="8" a="1"/>
  <c r="K111" i="8"/>
  <c r="J111" i="8"/>
  <c r="G111" i="8"/>
  <c r="H111" i="8" s="1" a="1"/>
  <c r="H111" i="8" s="1"/>
  <c r="K110" i="8" a="1"/>
  <c r="K110" i="8" s="1"/>
  <c r="J110" i="8"/>
  <c r="H110" i="8" a="1"/>
  <c r="H110" i="8" s="1"/>
  <c r="G110" i="8"/>
  <c r="J109" i="8"/>
  <c r="K109" i="8" s="1" a="1"/>
  <c r="K109" i="8" s="1"/>
  <c r="H109" i="8" a="1"/>
  <c r="H109" i="8"/>
  <c r="G109" i="8"/>
  <c r="J108" i="8"/>
  <c r="K108" i="8" s="1" a="1"/>
  <c r="K108" i="8" s="1"/>
  <c r="H108" i="8" a="1"/>
  <c r="H108" i="8"/>
  <c r="G108" i="8"/>
  <c r="J107" i="8"/>
  <c r="K107" i="8" s="1" a="1"/>
  <c r="K107" i="8" s="1"/>
  <c r="H107" i="8" a="1"/>
  <c r="H107" i="8" s="1"/>
  <c r="G107" i="8"/>
  <c r="J106" i="8"/>
  <c r="K106" i="8" s="1" a="1"/>
  <c r="K106" i="8" s="1"/>
  <c r="H106" i="8" a="1"/>
  <c r="H106" i="8" s="1"/>
  <c r="G106" i="8"/>
  <c r="J105" i="8"/>
  <c r="K105" i="8" s="1" a="1"/>
  <c r="K105" i="8" s="1"/>
  <c r="H105" i="8" a="1"/>
  <c r="H105" i="8"/>
  <c r="G105" i="8"/>
  <c r="J104" i="8"/>
  <c r="K104" i="8" s="1" a="1"/>
  <c r="K104" i="8" s="1"/>
  <c r="H104" i="8" a="1"/>
  <c r="H104" i="8" s="1"/>
  <c r="G104" i="8"/>
  <c r="J103" i="8"/>
  <c r="K103" i="8" s="1" a="1"/>
  <c r="K103" i="8" s="1"/>
  <c r="H103" i="8" a="1"/>
  <c r="H103" i="8"/>
  <c r="G103" i="8"/>
  <c r="J102" i="8"/>
  <c r="K102" i="8" s="1" a="1"/>
  <c r="K102" i="8" s="1"/>
  <c r="H102" i="8" a="1"/>
  <c r="H102" i="8" s="1"/>
  <c r="G102" i="8"/>
  <c r="J101" i="8"/>
  <c r="K101" i="8" s="1" a="1"/>
  <c r="K101" i="8" s="1"/>
  <c r="H101" i="8" a="1"/>
  <c r="H101" i="8"/>
  <c r="G101" i="8"/>
  <c r="J100" i="8"/>
  <c r="K100" i="8" s="1" a="1"/>
  <c r="K100" i="8" s="1"/>
  <c r="H100" i="8" a="1"/>
  <c r="H100" i="8" s="1"/>
  <c r="G100" i="8"/>
  <c r="J99" i="8"/>
  <c r="K99" i="8" s="1" a="1"/>
  <c r="K99" i="8" s="1"/>
  <c r="H99" i="8" a="1"/>
  <c r="H99" i="8"/>
  <c r="G99" i="8"/>
  <c r="J98" i="8"/>
  <c r="K98" i="8" s="1" a="1"/>
  <c r="K98" i="8" s="1"/>
  <c r="H98" i="8" a="1"/>
  <c r="H98" i="8" s="1"/>
  <c r="G98" i="8"/>
  <c r="J97" i="8"/>
  <c r="K97" i="8" s="1" a="1"/>
  <c r="K97" i="8" s="1"/>
  <c r="H97" i="8" a="1"/>
  <c r="H97" i="8"/>
  <c r="G97" i="8"/>
  <c r="J96" i="8"/>
  <c r="K96" i="8" s="1" a="1"/>
  <c r="K96" i="8" s="1"/>
  <c r="H96" i="8" a="1"/>
  <c r="H96" i="8" s="1"/>
  <c r="G96" i="8"/>
  <c r="J95" i="8"/>
  <c r="K95" i="8" s="1" a="1"/>
  <c r="K95" i="8" s="1"/>
  <c r="H95" i="8" a="1"/>
  <c r="H95" i="8"/>
  <c r="G95" i="8"/>
  <c r="J94" i="8"/>
  <c r="K94" i="8" s="1" a="1"/>
  <c r="K94" i="8" s="1"/>
  <c r="H94" i="8" a="1"/>
  <c r="H94" i="8" s="1"/>
  <c r="G94" i="8"/>
  <c r="J93" i="8"/>
  <c r="K93" i="8" s="1" a="1"/>
  <c r="K93" i="8" s="1"/>
  <c r="H93" i="8" a="1"/>
  <c r="H93" i="8"/>
  <c r="G93" i="8"/>
  <c r="J92" i="8"/>
  <c r="K92" i="8" s="1" a="1"/>
  <c r="K92" i="8" s="1"/>
  <c r="H92" i="8" a="1"/>
  <c r="H92" i="8" s="1"/>
  <c r="G92" i="8"/>
  <c r="J91" i="8"/>
  <c r="K91" i="8" s="1" a="1"/>
  <c r="K91" i="8" s="1"/>
  <c r="H91" i="8" a="1"/>
  <c r="H91" i="8"/>
  <c r="G91" i="8"/>
  <c r="J90" i="8"/>
  <c r="K90" i="8" s="1" a="1"/>
  <c r="K90" i="8" s="1"/>
  <c r="H90" i="8" a="1"/>
  <c r="H90" i="8" s="1"/>
  <c r="G90" i="8"/>
  <c r="J89" i="8"/>
  <c r="K89" i="8" s="1" a="1"/>
  <c r="K89" i="8" s="1"/>
  <c r="H89" i="8" a="1"/>
  <c r="H89" i="8"/>
  <c r="G89" i="8"/>
  <c r="J88" i="8"/>
  <c r="K88" i="8" s="1" a="1"/>
  <c r="K88" i="8" s="1"/>
  <c r="H88" i="8" a="1"/>
  <c r="H88" i="8" s="1"/>
  <c r="G88" i="8"/>
  <c r="J87" i="8"/>
  <c r="K87" i="8" s="1" a="1"/>
  <c r="K87" i="8" s="1"/>
  <c r="H87" i="8" a="1"/>
  <c r="H87" i="8"/>
  <c r="G87" i="8"/>
  <c r="J86" i="8"/>
  <c r="K86" i="8" s="1" a="1"/>
  <c r="K86" i="8" s="1"/>
  <c r="H86" i="8" a="1"/>
  <c r="H86" i="8" s="1"/>
  <c r="G86" i="8"/>
  <c r="J85" i="8"/>
  <c r="K85" i="8" s="1" a="1"/>
  <c r="K85" i="8" s="1"/>
  <c r="H85" i="8" a="1"/>
  <c r="H85" i="8"/>
  <c r="G85" i="8"/>
  <c r="J84" i="8"/>
  <c r="K84" i="8" s="1" a="1"/>
  <c r="K84" i="8" s="1"/>
  <c r="H84" i="8" a="1"/>
  <c r="H84" i="8" s="1"/>
  <c r="G84" i="8"/>
  <c r="J83" i="8"/>
  <c r="K83" i="8" s="1" a="1"/>
  <c r="K83" i="8" s="1"/>
  <c r="H83" i="8" a="1"/>
  <c r="H83" i="8"/>
  <c r="G83" i="8"/>
  <c r="J82" i="8"/>
  <c r="K82" i="8" s="1" a="1"/>
  <c r="K82" i="8" s="1"/>
  <c r="H82" i="8" a="1"/>
  <c r="H82" i="8" s="1"/>
  <c r="G82" i="8"/>
  <c r="J81" i="8"/>
  <c r="K81" i="8" s="1" a="1"/>
  <c r="K81" i="8" s="1"/>
  <c r="H81" i="8" a="1"/>
  <c r="H81" i="8"/>
  <c r="G81" i="8"/>
  <c r="J80" i="8"/>
  <c r="K80" i="8" s="1" a="1"/>
  <c r="K80" i="8" s="1"/>
  <c r="H80" i="8" a="1"/>
  <c r="H80" i="8" s="1"/>
  <c r="G80" i="8"/>
  <c r="J79" i="8"/>
  <c r="K79" i="8" s="1" a="1"/>
  <c r="K79" i="8" s="1"/>
  <c r="H79" i="8" a="1"/>
  <c r="H79" i="8"/>
  <c r="G79" i="8"/>
  <c r="J78" i="8"/>
  <c r="K78" i="8" s="1" a="1"/>
  <c r="K78" i="8" s="1"/>
  <c r="H78" i="8" a="1"/>
  <c r="H78" i="8" s="1"/>
  <c r="G78" i="8"/>
  <c r="J77" i="8"/>
  <c r="K77" i="8" s="1" a="1"/>
  <c r="K77" i="8" s="1"/>
  <c r="H77" i="8" a="1"/>
  <c r="H77" i="8"/>
  <c r="G77" i="8"/>
  <c r="J76" i="8"/>
  <c r="K76" i="8" s="1" a="1"/>
  <c r="K76" i="8" s="1"/>
  <c r="H76" i="8" a="1"/>
  <c r="H76" i="8" s="1"/>
  <c r="G76" i="8"/>
  <c r="J75" i="8"/>
  <c r="K75" i="8" s="1" a="1"/>
  <c r="K75" i="8" s="1"/>
  <c r="H75" i="8" a="1"/>
  <c r="H75" i="8"/>
  <c r="G75" i="8"/>
  <c r="J74" i="8"/>
  <c r="K74" i="8" s="1" a="1"/>
  <c r="K74" i="8" s="1"/>
  <c r="H74" i="8" a="1"/>
  <c r="H74" i="8" s="1"/>
  <c r="G74" i="8"/>
  <c r="J73" i="8"/>
  <c r="K73" i="8" s="1" a="1"/>
  <c r="K73" i="8" s="1"/>
  <c r="H73" i="8" a="1"/>
  <c r="H73" i="8"/>
  <c r="G73" i="8"/>
  <c r="J72" i="8"/>
  <c r="K72" i="8" s="1" a="1"/>
  <c r="K72" i="8" s="1"/>
  <c r="H72" i="8" a="1"/>
  <c r="H72" i="8" s="1"/>
  <c r="G72" i="8"/>
  <c r="J71" i="8"/>
  <c r="K71" i="8" s="1" a="1"/>
  <c r="K71" i="8" s="1"/>
  <c r="H71" i="8" a="1"/>
  <c r="H71" i="8"/>
  <c r="G71" i="8"/>
  <c r="J70" i="8"/>
  <c r="K70" i="8" s="1" a="1"/>
  <c r="K70" i="8" s="1"/>
  <c r="H70" i="8" a="1"/>
  <c r="H70" i="8" s="1"/>
  <c r="G70" i="8"/>
  <c r="J69" i="8"/>
  <c r="K69" i="8" s="1" a="1"/>
  <c r="K69" i="8" s="1"/>
  <c r="H69" i="8" a="1"/>
  <c r="H69" i="8"/>
  <c r="G69" i="8"/>
  <c r="J68" i="8"/>
  <c r="K68" i="8" s="1" a="1"/>
  <c r="K68" i="8" s="1"/>
  <c r="H68" i="8" a="1"/>
  <c r="H68" i="8" s="1"/>
  <c r="G68" i="8"/>
  <c r="J67" i="8"/>
  <c r="K67" i="8" s="1" a="1"/>
  <c r="K67" i="8" s="1"/>
  <c r="H67" i="8" a="1"/>
  <c r="H67" i="8"/>
  <c r="G67" i="8"/>
  <c r="J66" i="8"/>
  <c r="K66" i="8" s="1" a="1"/>
  <c r="K66" i="8" s="1"/>
  <c r="H66" i="8" a="1"/>
  <c r="H66" i="8" s="1"/>
  <c r="G66" i="8"/>
  <c r="J65" i="8"/>
  <c r="K65" i="8" s="1" a="1"/>
  <c r="K65" i="8" s="1"/>
  <c r="G65" i="8"/>
  <c r="H65" i="8" s="1" a="1"/>
  <c r="H65" i="8" s="1"/>
  <c r="J64" i="8"/>
  <c r="K64" i="8" s="1" a="1"/>
  <c r="K64" i="8" s="1"/>
  <c r="H64" i="8" a="1"/>
  <c r="H64" i="8" s="1"/>
  <c r="G64" i="8"/>
  <c r="J63" i="8"/>
  <c r="K63" i="8" s="1" a="1"/>
  <c r="K63" i="8" s="1"/>
  <c r="G63" i="8"/>
  <c r="H63" i="8" s="1" a="1"/>
  <c r="H63" i="8" s="1"/>
  <c r="J62" i="8"/>
  <c r="K62" i="8" s="1" a="1"/>
  <c r="K62" i="8" s="1"/>
  <c r="H62" i="8" a="1"/>
  <c r="H62" i="8" s="1"/>
  <c r="G62" i="8"/>
  <c r="J61" i="8"/>
  <c r="K61" i="8" s="1" a="1"/>
  <c r="K61" i="8" s="1"/>
  <c r="G61" i="8"/>
  <c r="H61" i="8" s="1" a="1"/>
  <c r="H61" i="8" s="1"/>
  <c r="J60" i="8"/>
  <c r="K60" i="8" s="1" a="1"/>
  <c r="K60" i="8" s="1"/>
  <c r="H60" i="8" a="1"/>
  <c r="H60" i="8" s="1"/>
  <c r="G60" i="8"/>
  <c r="J59" i="8"/>
  <c r="K59" i="8" s="1" a="1"/>
  <c r="K59" i="8" s="1"/>
  <c r="G59" i="8"/>
  <c r="H59" i="8" s="1" a="1"/>
  <c r="H59" i="8" s="1"/>
  <c r="J58" i="8"/>
  <c r="K58" i="8" s="1" a="1"/>
  <c r="K58" i="8" s="1"/>
  <c r="H58" i="8" a="1"/>
  <c r="H58" i="8" s="1"/>
  <c r="G58" i="8"/>
  <c r="J57" i="8"/>
  <c r="K57" i="8" s="1" a="1"/>
  <c r="K57" i="8" s="1"/>
  <c r="G57" i="8"/>
  <c r="H57" i="8" s="1" a="1"/>
  <c r="H57" i="8" s="1"/>
  <c r="J56" i="8"/>
  <c r="K56" i="8" s="1" a="1"/>
  <c r="K56" i="8" s="1"/>
  <c r="H56" i="8" a="1"/>
  <c r="H56" i="8" s="1"/>
  <c r="G56" i="8"/>
  <c r="J55" i="8"/>
  <c r="K55" i="8" s="1" a="1"/>
  <c r="K55" i="8" s="1"/>
  <c r="G55" i="8"/>
  <c r="H55" i="8" s="1" a="1"/>
  <c r="H55" i="8" s="1"/>
  <c r="J54" i="8"/>
  <c r="K54" i="8" s="1" a="1"/>
  <c r="K54" i="8" s="1"/>
  <c r="H54" i="8" a="1"/>
  <c r="H54" i="8" s="1"/>
  <c r="G54" i="8"/>
  <c r="J53" i="8"/>
  <c r="K53" i="8" s="1" a="1"/>
  <c r="K53" i="8" s="1"/>
  <c r="G53" i="8"/>
  <c r="H53" i="8" s="1" a="1"/>
  <c r="H53" i="8" s="1"/>
  <c r="J52" i="8"/>
  <c r="K52" i="8" s="1" a="1"/>
  <c r="K52" i="8" s="1"/>
  <c r="H52" i="8" a="1"/>
  <c r="H52" i="8" s="1"/>
  <c r="G52" i="8"/>
  <c r="J51" i="8"/>
  <c r="K51" i="8" s="1" a="1"/>
  <c r="K51" i="8" s="1"/>
  <c r="G51" i="8"/>
  <c r="H51" i="8" s="1" a="1"/>
  <c r="H51" i="8" s="1"/>
  <c r="J50" i="8"/>
  <c r="K50" i="8" s="1" a="1"/>
  <c r="K50" i="8" s="1"/>
  <c r="H50" i="8" a="1"/>
  <c r="H50" i="8" s="1"/>
  <c r="G50" i="8"/>
  <c r="J49" i="8"/>
  <c r="K49" i="8" s="1" a="1"/>
  <c r="K49" i="8" s="1"/>
  <c r="G49" i="8"/>
  <c r="H49" i="8" s="1" a="1"/>
  <c r="H49" i="8" s="1"/>
  <c r="J48" i="8"/>
  <c r="K48" i="8" s="1" a="1"/>
  <c r="K48" i="8" s="1"/>
  <c r="H48" i="8" a="1"/>
  <c r="H48" i="8" s="1"/>
  <c r="G48" i="8"/>
  <c r="J47" i="8"/>
  <c r="K47" i="8" s="1" a="1"/>
  <c r="K47" i="8" s="1"/>
  <c r="G47" i="8"/>
  <c r="H47" i="8" s="1" a="1"/>
  <c r="H47" i="8" s="1"/>
  <c r="J46" i="8"/>
  <c r="K46" i="8" s="1" a="1"/>
  <c r="K46" i="8" s="1"/>
  <c r="H46" i="8" a="1"/>
  <c r="H46" i="8" s="1"/>
  <c r="G46" i="8"/>
  <c r="J45" i="8"/>
  <c r="K45" i="8" s="1" a="1"/>
  <c r="K45" i="8" s="1"/>
  <c r="G45" i="8"/>
  <c r="H45" i="8" s="1" a="1"/>
  <c r="H45" i="8" s="1"/>
  <c r="J44" i="8"/>
  <c r="K44" i="8" s="1" a="1"/>
  <c r="K44" i="8" s="1"/>
  <c r="H44" i="8" a="1"/>
  <c r="H44" i="8" s="1"/>
  <c r="G44" i="8"/>
  <c r="J43" i="8"/>
  <c r="K43" i="8" s="1" a="1"/>
  <c r="K43" i="8" s="1"/>
  <c r="G43" i="8"/>
  <c r="H43" i="8" s="1" a="1"/>
  <c r="H43" i="8" s="1"/>
  <c r="J42" i="8"/>
  <c r="K42" i="8" s="1" a="1"/>
  <c r="K42" i="8" s="1"/>
  <c r="H42" i="8" a="1"/>
  <c r="H42" i="8" s="1"/>
  <c r="G42" i="8"/>
  <c r="J41" i="8"/>
  <c r="K41" i="8" s="1" a="1"/>
  <c r="K41" i="8" s="1"/>
  <c r="G41" i="8"/>
  <c r="H41" i="8" s="1" a="1"/>
  <c r="H41" i="8" s="1"/>
  <c r="J40" i="8"/>
  <c r="K40" i="8" s="1" a="1"/>
  <c r="K40" i="8" s="1"/>
  <c r="H40" i="8" a="1"/>
  <c r="H40" i="8" s="1"/>
  <c r="G40" i="8"/>
  <c r="J39" i="8"/>
  <c r="K39" i="8" s="1" a="1"/>
  <c r="K39" i="8" s="1"/>
  <c r="G39" i="8"/>
  <c r="H39" i="8" s="1" a="1"/>
  <c r="H39" i="8" s="1"/>
  <c r="J38" i="8"/>
  <c r="K38" i="8" s="1" a="1"/>
  <c r="K38" i="8" s="1"/>
  <c r="H38" i="8" a="1"/>
  <c r="H38" i="8" s="1"/>
  <c r="G38" i="8"/>
  <c r="J37" i="8"/>
  <c r="K37" i="8" s="1" a="1"/>
  <c r="K37" i="8" s="1"/>
  <c r="G37" i="8"/>
  <c r="H37" i="8" s="1" a="1"/>
  <c r="H37" i="8" s="1"/>
  <c r="J36" i="8"/>
  <c r="K36" i="8" s="1" a="1"/>
  <c r="K36" i="8" s="1"/>
  <c r="H36" i="8" a="1"/>
  <c r="H36" i="8" s="1"/>
  <c r="G36" i="8"/>
  <c r="J35" i="8"/>
  <c r="K35" i="8" s="1" a="1"/>
  <c r="K35" i="8" s="1"/>
  <c r="G35" i="8"/>
  <c r="H35" i="8" s="1" a="1"/>
  <c r="H35" i="8" s="1"/>
  <c r="J34" i="8"/>
  <c r="K34" i="8" s="1" a="1"/>
  <c r="K34" i="8" s="1"/>
  <c r="H34" i="8" a="1"/>
  <c r="H34" i="8" s="1"/>
  <c r="G34" i="8"/>
  <c r="J33" i="8"/>
  <c r="K33" i="8" s="1" a="1"/>
  <c r="K33" i="8" s="1"/>
  <c r="G33" i="8"/>
  <c r="H33" i="8" s="1" a="1"/>
  <c r="H33" i="8" s="1"/>
  <c r="J32" i="8"/>
  <c r="K32" i="8" s="1" a="1"/>
  <c r="K32" i="8" s="1"/>
  <c r="H32" i="8" a="1"/>
  <c r="H32" i="8" s="1"/>
  <c r="G32" i="8"/>
  <c r="J31" i="8"/>
  <c r="K31" i="8" s="1" a="1"/>
  <c r="K31" i="8" s="1"/>
  <c r="G31" i="8"/>
  <c r="H31" i="8" s="1" a="1"/>
  <c r="H31" i="8" s="1"/>
  <c r="J30" i="8"/>
  <c r="K30" i="8" s="1" a="1"/>
  <c r="K30" i="8" s="1"/>
  <c r="H30" i="8" a="1"/>
  <c r="H30" i="8" s="1"/>
  <c r="G30" i="8"/>
  <c r="J29" i="8"/>
  <c r="K29" i="8" s="1" a="1"/>
  <c r="K29" i="8" s="1"/>
  <c r="G29" i="8"/>
  <c r="H29" i="8" s="1" a="1"/>
  <c r="H29" i="8" s="1"/>
  <c r="J28" i="8"/>
  <c r="K28" i="8" s="1" a="1"/>
  <c r="K28" i="8" s="1"/>
  <c r="H28" i="8" a="1"/>
  <c r="H28" i="8" s="1"/>
  <c r="G28" i="8"/>
  <c r="J27" i="8"/>
  <c r="K27" i="8" s="1" a="1"/>
  <c r="K27" i="8" s="1"/>
  <c r="G27" i="8"/>
  <c r="H27" i="8" s="1" a="1"/>
  <c r="H27" i="8" s="1"/>
  <c r="J26" i="8"/>
  <c r="K26" i="8" s="1" a="1"/>
  <c r="K26" i="8" s="1"/>
  <c r="H26" i="8" a="1"/>
  <c r="H26" i="8" s="1"/>
  <c r="G26" i="8"/>
  <c r="J25" i="8"/>
  <c r="K25" i="8" s="1" a="1"/>
  <c r="K25" i="8" s="1"/>
  <c r="G25" i="8"/>
  <c r="H25" i="8" s="1" a="1"/>
  <c r="H25" i="8" s="1"/>
  <c r="J24" i="8"/>
  <c r="K24" i="8" s="1" a="1"/>
  <c r="K24" i="8" s="1"/>
  <c r="H24" i="8" a="1"/>
  <c r="H24" i="8" s="1"/>
  <c r="G24" i="8"/>
  <c r="J23" i="8"/>
  <c r="K23" i="8" s="1" a="1"/>
  <c r="K23" i="8" s="1"/>
  <c r="G23" i="8"/>
  <c r="H23" i="8" s="1" a="1"/>
  <c r="H23" i="8" s="1"/>
  <c r="J22" i="8"/>
  <c r="K22" i="8" s="1" a="1"/>
  <c r="K22" i="8" s="1"/>
  <c r="H22" i="8" a="1"/>
  <c r="H22" i="8" s="1"/>
  <c r="G22" i="8"/>
  <c r="J21" i="8"/>
  <c r="K21" i="8" s="1" a="1"/>
  <c r="K21" i="8" s="1"/>
  <c r="G21" i="8"/>
  <c r="H21" i="8" s="1" a="1"/>
  <c r="H21" i="8" s="1"/>
  <c r="J20" i="8"/>
  <c r="K20" i="8" s="1" a="1"/>
  <c r="K20" i="8" s="1"/>
  <c r="H20" i="8" a="1"/>
  <c r="H20" i="8" s="1"/>
  <c r="G20" i="8"/>
  <c r="J19" i="8"/>
  <c r="K19" i="8" s="1" a="1"/>
  <c r="K19" i="8" s="1"/>
  <c r="G19" i="8"/>
  <c r="H19" i="8" s="1" a="1"/>
  <c r="H19" i="8" s="1"/>
  <c r="J18" i="8"/>
  <c r="K18" i="8" s="1" a="1"/>
  <c r="K18" i="8" s="1"/>
  <c r="H18" i="8" a="1"/>
  <c r="H18" i="8" s="1"/>
  <c r="G18" i="8"/>
  <c r="J17" i="8"/>
  <c r="K17" i="8" s="1" a="1"/>
  <c r="K17" i="8" s="1"/>
  <c r="G17" i="8"/>
  <c r="H17" i="8" s="1" a="1"/>
  <c r="H17" i="8" s="1"/>
  <c r="J16" i="8"/>
  <c r="K16" i="8" s="1" a="1"/>
  <c r="K16" i="8" s="1"/>
  <c r="H16" i="8" a="1"/>
  <c r="H16" i="8" s="1"/>
  <c r="G16" i="8"/>
  <c r="J15" i="8"/>
  <c r="K15" i="8" s="1" a="1"/>
  <c r="K15" i="8" s="1"/>
  <c r="G15" i="8"/>
  <c r="H15" i="8" s="1" a="1"/>
  <c r="H15" i="8" s="1"/>
  <c r="J14" i="8"/>
  <c r="K14" i="8" s="1" a="1"/>
  <c r="K14" i="8" s="1"/>
  <c r="G14" i="8"/>
  <c r="H14" i="8" s="1" a="1"/>
  <c r="H14" i="8" s="1"/>
  <c r="J13" i="8"/>
  <c r="K13" i="8" s="1" a="1"/>
  <c r="K13" i="8" s="1"/>
  <c r="G13" i="8"/>
  <c r="H13" i="8" s="1" a="1"/>
  <c r="H13" i="8" s="1"/>
  <c r="J12" i="8"/>
  <c r="K12" i="8" s="1" a="1"/>
  <c r="K12" i="8" s="1"/>
  <c r="H12" i="8" a="1"/>
  <c r="H12" i="8" s="1"/>
  <c r="G12" i="8"/>
  <c r="J11" i="8"/>
  <c r="K11" i="8" s="1" a="1"/>
  <c r="K11" i="8" s="1"/>
  <c r="G11" i="8"/>
  <c r="H11" i="8" s="1" a="1"/>
  <c r="H11" i="8" s="1"/>
  <c r="J10" i="8"/>
  <c r="K10" i="8" s="1" a="1"/>
  <c r="K10" i="8" s="1"/>
  <c r="G10" i="8"/>
  <c r="H10" i="8" s="1" a="1"/>
  <c r="H10" i="8" s="1"/>
  <c r="J9" i="8"/>
  <c r="K9" i="8" s="1" a="1"/>
  <c r="K9" i="8" s="1"/>
  <c r="G9" i="8"/>
  <c r="H9" i="8" s="1" a="1"/>
  <c r="H9" i="8" s="1"/>
  <c r="J8" i="8"/>
  <c r="K8" i="8" s="1" a="1"/>
  <c r="K8" i="8" s="1"/>
  <c r="G8" i="8"/>
  <c r="H8" i="8" s="1" a="1"/>
  <c r="H8" i="8" s="1"/>
  <c r="J7" i="8"/>
  <c r="K7" i="8" s="1" a="1"/>
  <c r="K7" i="8" s="1"/>
  <c r="G7" i="8"/>
  <c r="H7" i="8" s="1" a="1"/>
  <c r="H7" i="8" s="1"/>
  <c r="J6" i="8"/>
  <c r="K6" i="8" s="1" a="1"/>
  <c r="K6" i="8" s="1"/>
  <c r="G6" i="8"/>
  <c r="H6" i="8" s="1" a="1"/>
  <c r="H6" i="8" s="1"/>
  <c r="J5" i="8"/>
  <c r="K5" i="8" s="1" a="1"/>
  <c r="K5" i="8" s="1"/>
  <c r="G5" i="8"/>
  <c r="H5" i="8" s="1" a="1"/>
  <c r="H5" i="8" s="1"/>
  <c r="J4" i="8"/>
  <c r="K4" i="8" s="1" a="1"/>
  <c r="K4" i="8" s="1"/>
  <c r="H4" i="8" a="1"/>
  <c r="H4" i="8" s="1"/>
  <c r="G4" i="8"/>
  <c r="J3" i="8"/>
  <c r="K3" i="8" s="1" a="1"/>
  <c r="K3" i="8" s="1"/>
  <c r="G3" i="8"/>
  <c r="H3" i="8" s="1" a="1"/>
  <c r="H3" i="8" s="1"/>
  <c r="J2" i="8"/>
  <c r="K2" i="8" s="1" a="1"/>
  <c r="K2" i="8" s="1"/>
  <c r="G2" i="8"/>
  <c r="H2" i="8" s="1" a="1"/>
  <c r="H2" i="8" s="1"/>
  <c r="G94" i="6"/>
  <c r="H94" i="6" s="1"/>
  <c r="I94" i="6" s="1" a="1"/>
  <c r="I94" i="6" s="1"/>
  <c r="D94" i="6"/>
  <c r="E94" i="6" s="1"/>
  <c r="F94" i="6" s="1" a="1"/>
  <c r="F94" i="6" s="1"/>
  <c r="C94" i="6"/>
  <c r="I93" i="6" a="1"/>
  <c r="I93" i="6" s="1"/>
  <c r="H93" i="6"/>
  <c r="G93" i="6"/>
  <c r="D93" i="6"/>
  <c r="E93" i="6" s="1"/>
  <c r="F93" i="6" s="1" a="1"/>
  <c r="F93" i="6" s="1"/>
  <c r="C93" i="6"/>
  <c r="G92" i="6"/>
  <c r="H92" i="6" s="1"/>
  <c r="I92" i="6" s="1" a="1"/>
  <c r="I92" i="6" s="1"/>
  <c r="D92" i="6"/>
  <c r="E92" i="6" s="1"/>
  <c r="F92" i="6" s="1" a="1"/>
  <c r="F92" i="6" s="1"/>
  <c r="C92" i="6"/>
  <c r="H91" i="6"/>
  <c r="I91" i="6" s="1" a="1"/>
  <c r="I91" i="6" s="1"/>
  <c r="G91" i="6"/>
  <c r="E91" i="6"/>
  <c r="F91" i="6" s="1" a="1"/>
  <c r="F91" i="6" s="1"/>
  <c r="D91" i="6"/>
  <c r="C91" i="6"/>
  <c r="H90" i="6"/>
  <c r="I90" i="6" s="1" a="1"/>
  <c r="I90" i="6" s="1"/>
  <c r="G90" i="6"/>
  <c r="F90" i="6" a="1"/>
  <c r="F90" i="6"/>
  <c r="E90" i="6"/>
  <c r="D90" i="6"/>
  <c r="C90" i="6"/>
  <c r="I89" i="6" a="1"/>
  <c r="I89" i="6" s="1"/>
  <c r="H89" i="6"/>
  <c r="G89" i="6"/>
  <c r="D89" i="6"/>
  <c r="E89" i="6" s="1"/>
  <c r="F89" i="6" s="1" a="1"/>
  <c r="F89" i="6" s="1"/>
  <c r="C89" i="6"/>
  <c r="G88" i="6"/>
  <c r="H88" i="6" s="1"/>
  <c r="I88" i="6" s="1" a="1"/>
  <c r="I88" i="6" s="1"/>
  <c r="D88" i="6"/>
  <c r="E88" i="6" s="1"/>
  <c r="F88" i="6" s="1" a="1"/>
  <c r="F88" i="6" s="1"/>
  <c r="C88" i="6"/>
  <c r="I87" i="6" a="1"/>
  <c r="I87" i="6" s="1"/>
  <c r="H87" i="6"/>
  <c r="G87" i="6"/>
  <c r="E87" i="6"/>
  <c r="F87" i="6" s="1" a="1"/>
  <c r="F87" i="6" s="1"/>
  <c r="D87" i="6"/>
  <c r="C87" i="6"/>
  <c r="H86" i="6"/>
  <c r="I86" i="6" s="1" a="1"/>
  <c r="I86" i="6" s="1"/>
  <c r="G86" i="6"/>
  <c r="E86" i="6"/>
  <c r="F86" i="6" s="1" a="1"/>
  <c r="F86" i="6" s="1"/>
  <c r="D86" i="6"/>
  <c r="C86" i="6"/>
  <c r="H85" i="6"/>
  <c r="I85" i="6" s="1" a="1"/>
  <c r="I85" i="6" s="1"/>
  <c r="G85" i="6"/>
  <c r="D85" i="6"/>
  <c r="E85" i="6" s="1"/>
  <c r="F85" i="6" s="1" a="1"/>
  <c r="F85" i="6" s="1"/>
  <c r="C85" i="6"/>
  <c r="G84" i="6"/>
  <c r="H84" i="6" s="1"/>
  <c r="I84" i="6" s="1" a="1"/>
  <c r="I84" i="6" s="1"/>
  <c r="E84" i="6"/>
  <c r="F84" i="6" s="1" a="1"/>
  <c r="F84" i="6" s="1"/>
  <c r="D84" i="6"/>
  <c r="C84" i="6"/>
  <c r="G83" i="6"/>
  <c r="H83" i="6" s="1"/>
  <c r="I83" i="6" s="1" a="1"/>
  <c r="I83" i="6" s="1"/>
  <c r="F83" i="6" a="1"/>
  <c r="F83" i="6" s="1"/>
  <c r="E83" i="6"/>
  <c r="D83" i="6"/>
  <c r="C83" i="6"/>
  <c r="G82" i="6"/>
  <c r="H82" i="6" s="1"/>
  <c r="I82" i="6" s="1" a="1"/>
  <c r="I82" i="6" s="1"/>
  <c r="D82" i="6"/>
  <c r="E82" i="6" s="1"/>
  <c r="F82" i="6" s="1" a="1"/>
  <c r="F82" i="6" s="1"/>
  <c r="C82" i="6"/>
  <c r="G81" i="6"/>
  <c r="H81" i="6" s="1"/>
  <c r="I81" i="6" s="1" a="1"/>
  <c r="I81" i="6" s="1"/>
  <c r="E81" i="6"/>
  <c r="F81" i="6" s="1" a="1"/>
  <c r="F81" i="6" s="1"/>
  <c r="D81" i="6"/>
  <c r="C81" i="6"/>
  <c r="G80" i="6"/>
  <c r="H80" i="6" s="1"/>
  <c r="I80" i="6" s="1" a="1"/>
  <c r="I80" i="6" s="1"/>
  <c r="D80" i="6"/>
  <c r="E80" i="6" s="1"/>
  <c r="F80" i="6" s="1" a="1"/>
  <c r="F80" i="6" s="1"/>
  <c r="C80" i="6"/>
  <c r="G79" i="6"/>
  <c r="H79" i="6" s="1"/>
  <c r="I79" i="6" s="1" a="1"/>
  <c r="I79" i="6" s="1"/>
  <c r="F79" i="6" a="1"/>
  <c r="F79" i="6" s="1"/>
  <c r="E79" i="6"/>
  <c r="D79" i="6"/>
  <c r="C79" i="6"/>
  <c r="G78" i="6"/>
  <c r="H78" i="6" s="1"/>
  <c r="I78" i="6" s="1" a="1"/>
  <c r="I78" i="6" s="1"/>
  <c r="D78" i="6"/>
  <c r="E78" i="6" s="1"/>
  <c r="F78" i="6" s="1" a="1"/>
  <c r="F78" i="6" s="1"/>
  <c r="C78" i="6"/>
  <c r="G77" i="6"/>
  <c r="H77" i="6" s="1"/>
  <c r="I77" i="6" s="1" a="1"/>
  <c r="I77" i="6" s="1"/>
  <c r="E77" i="6"/>
  <c r="F77" i="6" s="1" a="1"/>
  <c r="F77" i="6" s="1"/>
  <c r="D77" i="6"/>
  <c r="C77" i="6"/>
  <c r="G76" i="6"/>
  <c r="H76" i="6" s="1"/>
  <c r="I76" i="6" s="1" a="1"/>
  <c r="I76" i="6" s="1"/>
  <c r="D76" i="6"/>
  <c r="E76" i="6" s="1"/>
  <c r="F76" i="6" s="1" a="1"/>
  <c r="F76" i="6" s="1"/>
  <c r="C76" i="6"/>
  <c r="G75" i="6"/>
  <c r="H75" i="6" s="1"/>
  <c r="I75" i="6" s="1" a="1"/>
  <c r="I75" i="6" s="1"/>
  <c r="F75" i="6" a="1"/>
  <c r="F75" i="6" s="1"/>
  <c r="E75" i="6"/>
  <c r="D75" i="6"/>
  <c r="C75" i="6"/>
  <c r="G74" i="6"/>
  <c r="H74" i="6" s="1"/>
  <c r="I74" i="6" s="1" a="1"/>
  <c r="I74" i="6" s="1"/>
  <c r="D74" i="6"/>
  <c r="E74" i="6" s="1"/>
  <c r="F74" i="6" s="1" a="1"/>
  <c r="F74" i="6" s="1"/>
  <c r="C74" i="6"/>
  <c r="G73" i="6"/>
  <c r="H73" i="6" s="1"/>
  <c r="I73" i="6" s="1" a="1"/>
  <c r="I73" i="6" s="1"/>
  <c r="E73" i="6"/>
  <c r="F73" i="6" s="1" a="1"/>
  <c r="F73" i="6" s="1"/>
  <c r="D73" i="6"/>
  <c r="C73" i="6"/>
  <c r="G72" i="6"/>
  <c r="H72" i="6" s="1"/>
  <c r="I72" i="6" s="1" a="1"/>
  <c r="I72" i="6" s="1"/>
  <c r="D72" i="6"/>
  <c r="E72" i="6" s="1"/>
  <c r="F72" i="6" s="1" a="1"/>
  <c r="F72" i="6" s="1"/>
  <c r="C72" i="6"/>
  <c r="G71" i="6"/>
  <c r="H71" i="6" s="1"/>
  <c r="I71" i="6" s="1" a="1"/>
  <c r="I71" i="6" s="1"/>
  <c r="F71" i="6" a="1"/>
  <c r="F71" i="6" s="1"/>
  <c r="E71" i="6"/>
  <c r="D71" i="6"/>
  <c r="C71" i="6"/>
  <c r="G70" i="6"/>
  <c r="H70" i="6" s="1"/>
  <c r="I70" i="6" s="1" a="1"/>
  <c r="I70" i="6" s="1"/>
  <c r="D70" i="6"/>
  <c r="E70" i="6" s="1"/>
  <c r="F70" i="6" s="1" a="1"/>
  <c r="F70" i="6" s="1"/>
  <c r="C70" i="6"/>
  <c r="G69" i="6"/>
  <c r="H69" i="6" s="1"/>
  <c r="I69" i="6" s="1" a="1"/>
  <c r="I69" i="6" s="1"/>
  <c r="E69" i="6"/>
  <c r="F69" i="6" s="1" a="1"/>
  <c r="F69" i="6" s="1"/>
  <c r="D69" i="6"/>
  <c r="C69" i="6"/>
  <c r="G68" i="6"/>
  <c r="H68" i="6" s="1"/>
  <c r="I68" i="6" s="1" a="1"/>
  <c r="I68" i="6" s="1"/>
  <c r="D68" i="6"/>
  <c r="E68" i="6" s="1"/>
  <c r="F68" i="6" s="1" a="1"/>
  <c r="F68" i="6" s="1"/>
  <c r="C68" i="6"/>
  <c r="G67" i="6"/>
  <c r="H67" i="6" s="1"/>
  <c r="I67" i="6" s="1" a="1"/>
  <c r="I67" i="6" s="1"/>
  <c r="F67" i="6" a="1"/>
  <c r="F67" i="6" s="1"/>
  <c r="E67" i="6"/>
  <c r="D67" i="6"/>
  <c r="C67" i="6"/>
  <c r="G66" i="6"/>
  <c r="H66" i="6" s="1"/>
  <c r="I66" i="6" s="1" a="1"/>
  <c r="I66" i="6" s="1"/>
  <c r="D66" i="6"/>
  <c r="E66" i="6" s="1"/>
  <c r="F66" i="6" s="1" a="1"/>
  <c r="F66" i="6" s="1"/>
  <c r="C66" i="6"/>
  <c r="G65" i="6"/>
  <c r="H65" i="6" s="1"/>
  <c r="I65" i="6" s="1" a="1"/>
  <c r="I65" i="6" s="1"/>
  <c r="E65" i="6"/>
  <c r="F65" i="6" s="1" a="1"/>
  <c r="F65" i="6" s="1"/>
  <c r="D65" i="6"/>
  <c r="C65" i="6"/>
  <c r="G64" i="6"/>
  <c r="H64" i="6" s="1"/>
  <c r="I64" i="6" s="1" a="1"/>
  <c r="I64" i="6" s="1"/>
  <c r="D64" i="6"/>
  <c r="E64" i="6" s="1"/>
  <c r="F64" i="6" s="1" a="1"/>
  <c r="F64" i="6" s="1"/>
  <c r="C64" i="6"/>
  <c r="G63" i="6"/>
  <c r="H63" i="6" s="1"/>
  <c r="I63" i="6" s="1" a="1"/>
  <c r="I63" i="6" s="1"/>
  <c r="F63" i="6" a="1"/>
  <c r="F63" i="6" s="1"/>
  <c r="E63" i="6"/>
  <c r="D63" i="6"/>
  <c r="C63" i="6"/>
  <c r="G62" i="6"/>
  <c r="H62" i="6" s="1"/>
  <c r="I62" i="6" s="1" a="1"/>
  <c r="I62" i="6" s="1"/>
  <c r="D62" i="6"/>
  <c r="E62" i="6" s="1"/>
  <c r="F62" i="6" s="1" a="1"/>
  <c r="F62" i="6" s="1"/>
  <c r="C62" i="6"/>
  <c r="G61" i="6"/>
  <c r="H61" i="6" s="1"/>
  <c r="I61" i="6" s="1" a="1"/>
  <c r="I61" i="6" s="1"/>
  <c r="E61" i="6"/>
  <c r="F61" i="6" s="1" a="1"/>
  <c r="F61" i="6" s="1"/>
  <c r="D61" i="6"/>
  <c r="C61" i="6"/>
  <c r="G60" i="6"/>
  <c r="H60" i="6" s="1"/>
  <c r="I60" i="6" s="1" a="1"/>
  <c r="I60" i="6" s="1"/>
  <c r="D60" i="6"/>
  <c r="E60" i="6" s="1"/>
  <c r="F60" i="6" s="1" a="1"/>
  <c r="F60" i="6" s="1"/>
  <c r="C60" i="6"/>
  <c r="G59" i="6"/>
  <c r="H59" i="6" s="1"/>
  <c r="I59" i="6" s="1" a="1"/>
  <c r="I59" i="6" s="1"/>
  <c r="F59" i="6" a="1"/>
  <c r="F59" i="6" s="1"/>
  <c r="E59" i="6"/>
  <c r="D59" i="6"/>
  <c r="C59" i="6"/>
  <c r="G58" i="6"/>
  <c r="H58" i="6" s="1"/>
  <c r="I58" i="6" s="1" a="1"/>
  <c r="I58" i="6" s="1"/>
  <c r="D58" i="6"/>
  <c r="E58" i="6" s="1"/>
  <c r="F58" i="6" s="1" a="1"/>
  <c r="F58" i="6" s="1"/>
  <c r="C58" i="6"/>
  <c r="G57" i="6"/>
  <c r="H57" i="6" s="1"/>
  <c r="I57" i="6" s="1" a="1"/>
  <c r="I57" i="6" s="1"/>
  <c r="E57" i="6"/>
  <c r="F57" i="6" s="1" a="1"/>
  <c r="F57" i="6" s="1"/>
  <c r="D57" i="6"/>
  <c r="C57" i="6"/>
  <c r="G56" i="6"/>
  <c r="H56" i="6" s="1"/>
  <c r="I56" i="6" s="1" a="1"/>
  <c r="I56" i="6" s="1"/>
  <c r="D56" i="6"/>
  <c r="E56" i="6" s="1"/>
  <c r="F56" i="6" s="1" a="1"/>
  <c r="F56" i="6" s="1"/>
  <c r="C56" i="6"/>
  <c r="G55" i="6"/>
  <c r="H55" i="6" s="1"/>
  <c r="I55" i="6" s="1" a="1"/>
  <c r="I55" i="6" s="1"/>
  <c r="F55" i="6" a="1"/>
  <c r="F55" i="6" s="1"/>
  <c r="E55" i="6"/>
  <c r="D55" i="6"/>
  <c r="C55" i="6"/>
  <c r="G54" i="6"/>
  <c r="H54" i="6" s="1"/>
  <c r="I54" i="6" s="1" a="1"/>
  <c r="I54" i="6" s="1"/>
  <c r="D54" i="6"/>
  <c r="E54" i="6" s="1"/>
  <c r="F54" i="6" s="1" a="1"/>
  <c r="F54" i="6" s="1"/>
  <c r="C54" i="6"/>
  <c r="G53" i="6"/>
  <c r="H53" i="6" s="1"/>
  <c r="I53" i="6" s="1" a="1"/>
  <c r="I53" i="6" s="1"/>
  <c r="E53" i="6"/>
  <c r="F53" i="6" s="1" a="1"/>
  <c r="F53" i="6" s="1"/>
  <c r="D53" i="6"/>
  <c r="C53" i="6"/>
  <c r="G52" i="6"/>
  <c r="H52" i="6" s="1"/>
  <c r="I52" i="6" s="1" a="1"/>
  <c r="I52" i="6" s="1"/>
  <c r="D52" i="6"/>
  <c r="E52" i="6" s="1"/>
  <c r="F52" i="6" s="1" a="1"/>
  <c r="F52" i="6" s="1"/>
  <c r="C52" i="6"/>
  <c r="G51" i="6"/>
  <c r="H51" i="6" s="1"/>
  <c r="I51" i="6" s="1" a="1"/>
  <c r="I51" i="6" s="1"/>
  <c r="F51" i="6" a="1"/>
  <c r="F51" i="6" s="1"/>
  <c r="E51" i="6"/>
  <c r="D51" i="6"/>
  <c r="C51" i="6"/>
  <c r="G50" i="6"/>
  <c r="H50" i="6" s="1"/>
  <c r="I50" i="6" s="1" a="1"/>
  <c r="I50" i="6" s="1"/>
  <c r="D50" i="6"/>
  <c r="E50" i="6" s="1"/>
  <c r="F50" i="6" s="1" a="1"/>
  <c r="F50" i="6" s="1"/>
  <c r="C50" i="6"/>
  <c r="G49" i="6"/>
  <c r="H49" i="6" s="1"/>
  <c r="I49" i="6" s="1" a="1"/>
  <c r="I49" i="6" s="1"/>
  <c r="E49" i="6"/>
  <c r="F49" i="6" s="1" a="1"/>
  <c r="F49" i="6" s="1"/>
  <c r="D49" i="6"/>
  <c r="C49" i="6"/>
  <c r="G48" i="6"/>
  <c r="H48" i="6" s="1"/>
  <c r="I48" i="6" s="1" a="1"/>
  <c r="I48" i="6" s="1"/>
  <c r="D48" i="6"/>
  <c r="E48" i="6" s="1"/>
  <c r="F48" i="6" s="1" a="1"/>
  <c r="F48" i="6" s="1"/>
  <c r="C48" i="6"/>
  <c r="G47" i="6"/>
  <c r="H47" i="6" s="1"/>
  <c r="I47" i="6" s="1" a="1"/>
  <c r="I47" i="6" s="1"/>
  <c r="F47" i="6" a="1"/>
  <c r="F47" i="6" s="1"/>
  <c r="E47" i="6"/>
  <c r="D47" i="6"/>
  <c r="C47" i="6"/>
  <c r="G46" i="6"/>
  <c r="H46" i="6" s="1"/>
  <c r="I46" i="6" s="1" a="1"/>
  <c r="I46" i="6" s="1"/>
  <c r="D46" i="6"/>
  <c r="E46" i="6" s="1"/>
  <c r="F46" i="6" s="1" a="1"/>
  <c r="F46" i="6" s="1"/>
  <c r="C46" i="6"/>
  <c r="G45" i="6"/>
  <c r="H45" i="6" s="1"/>
  <c r="I45" i="6" s="1" a="1"/>
  <c r="I45" i="6" s="1"/>
  <c r="E45" i="6"/>
  <c r="F45" i="6" s="1" a="1"/>
  <c r="F45" i="6" s="1"/>
  <c r="D45" i="6"/>
  <c r="C45" i="6"/>
  <c r="G44" i="6"/>
  <c r="H44" i="6" s="1"/>
  <c r="I44" i="6" s="1" a="1"/>
  <c r="I44" i="6" s="1"/>
  <c r="D44" i="6"/>
  <c r="E44" i="6" s="1"/>
  <c r="F44" i="6" s="1" a="1"/>
  <c r="F44" i="6" s="1"/>
  <c r="C44" i="6"/>
  <c r="G43" i="6"/>
  <c r="H43" i="6" s="1"/>
  <c r="I43" i="6" s="1" a="1"/>
  <c r="I43" i="6" s="1"/>
  <c r="F43" i="6" a="1"/>
  <c r="F43" i="6" s="1"/>
  <c r="E43" i="6"/>
  <c r="D43" i="6"/>
  <c r="C43" i="6"/>
  <c r="G42" i="6"/>
  <c r="H42" i="6" s="1"/>
  <c r="I42" i="6" s="1" a="1"/>
  <c r="I42" i="6" s="1"/>
  <c r="D42" i="6"/>
  <c r="E42" i="6" s="1"/>
  <c r="F42" i="6" s="1" a="1"/>
  <c r="F42" i="6" s="1"/>
  <c r="C42" i="6"/>
  <c r="G41" i="6"/>
  <c r="H41" i="6" s="1"/>
  <c r="I41" i="6" s="1" a="1"/>
  <c r="I41" i="6" s="1"/>
  <c r="E41" i="6"/>
  <c r="F41" i="6" s="1" a="1"/>
  <c r="F41" i="6" s="1"/>
  <c r="D41" i="6"/>
  <c r="C41" i="6"/>
  <c r="G40" i="6"/>
  <c r="H40" i="6" s="1"/>
  <c r="I40" i="6" s="1" a="1"/>
  <c r="I40" i="6" s="1"/>
  <c r="D40" i="6"/>
  <c r="E40" i="6" s="1"/>
  <c r="F40" i="6" s="1" a="1"/>
  <c r="F40" i="6" s="1"/>
  <c r="C40" i="6"/>
  <c r="G39" i="6"/>
  <c r="H39" i="6" s="1"/>
  <c r="I39" i="6" s="1" a="1"/>
  <c r="I39" i="6" s="1"/>
  <c r="F39" i="6" a="1"/>
  <c r="F39" i="6" s="1"/>
  <c r="E39" i="6"/>
  <c r="D39" i="6"/>
  <c r="C39" i="6"/>
  <c r="G38" i="6"/>
  <c r="H38" i="6" s="1"/>
  <c r="I38" i="6" s="1" a="1"/>
  <c r="I38" i="6" s="1"/>
  <c r="D38" i="6"/>
  <c r="E38" i="6" s="1"/>
  <c r="F38" i="6" s="1" a="1"/>
  <c r="F38" i="6" s="1"/>
  <c r="C38" i="6"/>
  <c r="I37" i="6" a="1"/>
  <c r="I37" i="6" s="1"/>
  <c r="H37" i="6"/>
  <c r="G37" i="6"/>
  <c r="E37" i="6"/>
  <c r="F37" i="6" s="1" a="1"/>
  <c r="F37" i="6" s="1"/>
  <c r="D37" i="6"/>
  <c r="C37" i="6"/>
  <c r="G36" i="6"/>
  <c r="H36" i="6" s="1"/>
  <c r="I36" i="6" s="1" a="1"/>
  <c r="I36" i="6" s="1"/>
  <c r="D36" i="6"/>
  <c r="E36" i="6" s="1"/>
  <c r="F36" i="6" s="1" a="1"/>
  <c r="F36" i="6" s="1"/>
  <c r="C36" i="6"/>
  <c r="G35" i="6"/>
  <c r="H35" i="6" s="1"/>
  <c r="I35" i="6" s="1" a="1"/>
  <c r="I35" i="6" s="1"/>
  <c r="F35" i="6" a="1"/>
  <c r="F35" i="6" s="1"/>
  <c r="E35" i="6"/>
  <c r="D35" i="6"/>
  <c r="C35" i="6"/>
  <c r="G34" i="6"/>
  <c r="H34" i="6" s="1"/>
  <c r="I34" i="6" s="1" a="1"/>
  <c r="I34" i="6" s="1"/>
  <c r="D34" i="6"/>
  <c r="E34" i="6" s="1"/>
  <c r="F34" i="6" s="1" a="1"/>
  <c r="F34" i="6" s="1"/>
  <c r="C34" i="6"/>
  <c r="I33" i="6" a="1"/>
  <c r="I33" i="6" s="1"/>
  <c r="H33" i="6"/>
  <c r="G33" i="6"/>
  <c r="E33" i="6"/>
  <c r="F33" i="6" s="1" a="1"/>
  <c r="F33" i="6" s="1"/>
  <c r="D33" i="6"/>
  <c r="C33" i="6"/>
  <c r="G32" i="6"/>
  <c r="H32" i="6" s="1"/>
  <c r="I32" i="6" s="1" a="1"/>
  <c r="I32" i="6" s="1"/>
  <c r="D32" i="6"/>
  <c r="E32" i="6" s="1"/>
  <c r="F32" i="6" s="1" a="1"/>
  <c r="F32" i="6" s="1"/>
  <c r="C32" i="6"/>
  <c r="G31" i="6"/>
  <c r="H31" i="6" s="1"/>
  <c r="I31" i="6" s="1" a="1"/>
  <c r="I31" i="6" s="1"/>
  <c r="F31" i="6" a="1"/>
  <c r="F31" i="6" s="1"/>
  <c r="E31" i="6"/>
  <c r="D31" i="6"/>
  <c r="C31" i="6"/>
  <c r="G30" i="6"/>
  <c r="H30" i="6" s="1"/>
  <c r="I30" i="6" s="1" a="1"/>
  <c r="I30" i="6" s="1"/>
  <c r="D30" i="6"/>
  <c r="E30" i="6" s="1"/>
  <c r="F30" i="6" s="1" a="1"/>
  <c r="F30" i="6" s="1"/>
  <c r="C30" i="6"/>
  <c r="I29" i="6" a="1"/>
  <c r="I29" i="6" s="1"/>
  <c r="H29" i="6"/>
  <c r="G29" i="6"/>
  <c r="E29" i="6"/>
  <c r="F29" i="6" s="1" a="1"/>
  <c r="F29" i="6" s="1"/>
  <c r="D29" i="6"/>
  <c r="C29" i="6"/>
  <c r="G28" i="6"/>
  <c r="H28" i="6" s="1"/>
  <c r="I28" i="6" s="1" a="1"/>
  <c r="I28" i="6" s="1"/>
  <c r="D28" i="6"/>
  <c r="E28" i="6" s="1"/>
  <c r="F28" i="6" s="1" a="1"/>
  <c r="F28" i="6" s="1"/>
  <c r="C28" i="6"/>
  <c r="G27" i="6"/>
  <c r="H27" i="6" s="1"/>
  <c r="I27" i="6" s="1" a="1"/>
  <c r="I27" i="6" s="1"/>
  <c r="F27" i="6" a="1"/>
  <c r="F27" i="6" s="1"/>
  <c r="E27" i="6"/>
  <c r="D27" i="6"/>
  <c r="C27" i="6"/>
  <c r="G26" i="6"/>
  <c r="H26" i="6" s="1"/>
  <c r="I26" i="6" s="1" a="1"/>
  <c r="I26" i="6" s="1"/>
  <c r="D26" i="6"/>
  <c r="E26" i="6" s="1"/>
  <c r="F26" i="6" s="1" a="1"/>
  <c r="F26" i="6" s="1"/>
  <c r="C26" i="6"/>
  <c r="I25" i="6" a="1"/>
  <c r="I25" i="6" s="1"/>
  <c r="H25" i="6"/>
  <c r="G25" i="6"/>
  <c r="E25" i="6"/>
  <c r="F25" i="6" s="1" a="1"/>
  <c r="F25" i="6" s="1"/>
  <c r="D25" i="6"/>
  <c r="C25" i="6"/>
  <c r="G24" i="6"/>
  <c r="H24" i="6" s="1"/>
  <c r="I24" i="6" s="1" a="1"/>
  <c r="I24" i="6" s="1"/>
  <c r="D24" i="6"/>
  <c r="E24" i="6" s="1"/>
  <c r="F24" i="6" s="1" a="1"/>
  <c r="F24" i="6" s="1"/>
  <c r="C24" i="6"/>
  <c r="G23" i="6"/>
  <c r="H23" i="6" s="1"/>
  <c r="I23" i="6" s="1" a="1"/>
  <c r="I23" i="6" s="1"/>
  <c r="F23" i="6" a="1"/>
  <c r="F23" i="6" s="1"/>
  <c r="E23" i="6"/>
  <c r="D23" i="6"/>
  <c r="C23" i="6"/>
  <c r="G22" i="6"/>
  <c r="H22" i="6" s="1"/>
  <c r="I22" i="6" s="1" a="1"/>
  <c r="I22" i="6" s="1"/>
  <c r="D22" i="6"/>
  <c r="E22" i="6" s="1"/>
  <c r="F22" i="6" s="1" a="1"/>
  <c r="F22" i="6" s="1"/>
  <c r="C22" i="6"/>
  <c r="I21" i="6" a="1"/>
  <c r="I21" i="6" s="1"/>
  <c r="H21" i="6"/>
  <c r="G21" i="6"/>
  <c r="E21" i="6"/>
  <c r="F21" i="6" s="1" a="1"/>
  <c r="F21" i="6" s="1"/>
  <c r="D21" i="6"/>
  <c r="C21" i="6"/>
  <c r="G20" i="6"/>
  <c r="H20" i="6" s="1"/>
  <c r="I20" i="6" s="1" a="1"/>
  <c r="I20" i="6" s="1"/>
  <c r="D20" i="6"/>
  <c r="E20" i="6" s="1"/>
  <c r="F20" i="6" s="1" a="1"/>
  <c r="F20" i="6" s="1"/>
  <c r="C20" i="6"/>
  <c r="G19" i="6"/>
  <c r="H19" i="6" s="1"/>
  <c r="I19" i="6" s="1" a="1"/>
  <c r="I19" i="6" s="1"/>
  <c r="F19" i="6" a="1"/>
  <c r="F19" i="6" s="1"/>
  <c r="E19" i="6"/>
  <c r="D19" i="6"/>
  <c r="C19" i="6"/>
  <c r="G18" i="6"/>
  <c r="H18" i="6" s="1"/>
  <c r="I18" i="6" s="1" a="1"/>
  <c r="I18" i="6" s="1"/>
  <c r="D18" i="6"/>
  <c r="E18" i="6" s="1"/>
  <c r="F18" i="6" s="1" a="1"/>
  <c r="F18" i="6" s="1"/>
  <c r="C18" i="6"/>
  <c r="I17" i="6" a="1"/>
  <c r="I17" i="6" s="1"/>
  <c r="H17" i="6"/>
  <c r="G17" i="6"/>
  <c r="E17" i="6"/>
  <c r="F17" i="6" s="1" a="1"/>
  <c r="F17" i="6" s="1"/>
  <c r="D17" i="6"/>
  <c r="C17" i="6"/>
  <c r="G16" i="6"/>
  <c r="H16" i="6" s="1"/>
  <c r="I16" i="6" s="1" a="1"/>
  <c r="I16" i="6" s="1"/>
  <c r="D16" i="6"/>
  <c r="E16" i="6" s="1"/>
  <c r="F16" i="6" s="1" a="1"/>
  <c r="F16" i="6" s="1"/>
  <c r="C16" i="6"/>
  <c r="G15" i="6"/>
  <c r="H15" i="6" s="1"/>
  <c r="I15" i="6" s="1" a="1"/>
  <c r="I15" i="6" s="1"/>
  <c r="F15" i="6" a="1"/>
  <c r="F15" i="6" s="1"/>
  <c r="E15" i="6"/>
  <c r="D15" i="6"/>
  <c r="C15" i="6"/>
  <c r="G14" i="6"/>
  <c r="H14" i="6" s="1"/>
  <c r="I14" i="6" s="1" a="1"/>
  <c r="I14" i="6" s="1"/>
  <c r="D14" i="6"/>
  <c r="E14" i="6" s="1"/>
  <c r="F14" i="6" s="1" a="1"/>
  <c r="F14" i="6" s="1"/>
  <c r="C14" i="6"/>
  <c r="I13" i="6" a="1"/>
  <c r="I13" i="6" s="1"/>
  <c r="H13" i="6"/>
  <c r="G13" i="6"/>
  <c r="E13" i="6"/>
  <c r="F13" i="6" s="1" a="1"/>
  <c r="F13" i="6" s="1"/>
  <c r="D13" i="6"/>
  <c r="C13" i="6"/>
  <c r="G12" i="6"/>
  <c r="H12" i="6" s="1"/>
  <c r="I12" i="6" s="1" a="1"/>
  <c r="I12" i="6" s="1"/>
  <c r="D12" i="6"/>
  <c r="E12" i="6" s="1"/>
  <c r="F12" i="6" s="1" a="1"/>
  <c r="F12" i="6" s="1"/>
  <c r="C12" i="6"/>
  <c r="G11" i="6"/>
  <c r="H11" i="6" s="1"/>
  <c r="I11" i="6" s="1" a="1"/>
  <c r="I11" i="6" s="1"/>
  <c r="F11" i="6" a="1"/>
  <c r="F11" i="6" s="1"/>
  <c r="E11" i="6"/>
  <c r="D11" i="6"/>
  <c r="C11" i="6"/>
  <c r="G10" i="6"/>
  <c r="H10" i="6" s="1"/>
  <c r="I10" i="6" s="1" a="1"/>
  <c r="I10" i="6" s="1"/>
  <c r="D10" i="6"/>
  <c r="E10" i="6" s="1"/>
  <c r="F10" i="6" s="1" a="1"/>
  <c r="F10" i="6" s="1"/>
  <c r="C10" i="6"/>
  <c r="I9" i="6" a="1"/>
  <c r="I9" i="6" s="1"/>
  <c r="H9" i="6"/>
  <c r="G9" i="6"/>
  <c r="E9" i="6"/>
  <c r="F9" i="6" s="1" a="1"/>
  <c r="F9" i="6" s="1"/>
  <c r="D9" i="6"/>
  <c r="C9" i="6"/>
  <c r="G8" i="6"/>
  <c r="H8" i="6" s="1"/>
  <c r="I8" i="6" s="1" a="1"/>
  <c r="I8" i="6" s="1"/>
  <c r="D8" i="6"/>
  <c r="E8" i="6" s="1"/>
  <c r="F8" i="6" s="1" a="1"/>
  <c r="F8" i="6" s="1"/>
  <c r="C8" i="6"/>
  <c r="G7" i="6"/>
  <c r="H7" i="6" s="1"/>
  <c r="I7" i="6" s="1" a="1"/>
  <c r="I7" i="6" s="1"/>
  <c r="F7" i="6" a="1"/>
  <c r="F7" i="6" s="1"/>
  <c r="E7" i="6"/>
  <c r="D7" i="6"/>
  <c r="C7" i="6"/>
  <c r="G6" i="6"/>
  <c r="H6" i="6" s="1"/>
  <c r="I6" i="6" s="1" a="1"/>
  <c r="I6" i="6" s="1"/>
  <c r="D6" i="6"/>
  <c r="E6" i="6" s="1"/>
  <c r="F6" i="6" s="1" a="1"/>
  <c r="F6" i="6" s="1"/>
  <c r="C6" i="6"/>
  <c r="I5" i="6" a="1"/>
  <c r="I5" i="6" s="1"/>
  <c r="H5" i="6"/>
  <c r="G5" i="6"/>
  <c r="E5" i="6"/>
  <c r="F5" i="6" s="1" a="1"/>
  <c r="F5" i="6" s="1"/>
  <c r="D5" i="6"/>
  <c r="C5" i="6"/>
  <c r="G4" i="6"/>
  <c r="H4" i="6" s="1"/>
  <c r="I4" i="6" s="1" a="1"/>
  <c r="I4" i="6" s="1"/>
  <c r="D4" i="6"/>
  <c r="D3" i="6" s="1"/>
  <c r="E3" i="6" s="1"/>
  <c r="F3" i="6" s="1" a="1"/>
  <c r="F3" i="6" s="1"/>
  <c r="C4" i="6"/>
  <c r="C3" i="6"/>
  <c r="D4" i="5"/>
  <c r="I46" i="4"/>
  <c r="H46" i="4"/>
  <c r="G46" i="4"/>
  <c r="F46" i="4"/>
  <c r="E46" i="4"/>
  <c r="D46" i="4"/>
  <c r="C46" i="4"/>
  <c r="B46" i="4"/>
  <c r="I45" i="4"/>
  <c r="H45" i="4"/>
  <c r="G45" i="4"/>
  <c r="F45" i="4"/>
  <c r="E45" i="4"/>
  <c r="D45" i="4"/>
  <c r="C45" i="4"/>
  <c r="B45" i="4"/>
  <c r="I44" i="4"/>
  <c r="H44" i="4"/>
  <c r="G44" i="4"/>
  <c r="F44" i="4"/>
  <c r="E44" i="4"/>
  <c r="D44" i="4"/>
  <c r="C44" i="4"/>
  <c r="B44" i="4"/>
  <c r="I43" i="4"/>
  <c r="H43" i="4"/>
  <c r="G43" i="4"/>
  <c r="F43" i="4"/>
  <c r="E43" i="4"/>
  <c r="D43" i="4"/>
  <c r="C43" i="4"/>
  <c r="B43" i="4"/>
  <c r="I42" i="4"/>
  <c r="H42" i="4"/>
  <c r="G42" i="4"/>
  <c r="F42" i="4"/>
  <c r="E42" i="4"/>
  <c r="D42" i="4"/>
  <c r="C42" i="4"/>
  <c r="B42" i="4"/>
  <c r="I41" i="4"/>
  <c r="H41" i="4"/>
  <c r="G41" i="4"/>
  <c r="F41" i="4"/>
  <c r="E41" i="4"/>
  <c r="D41" i="4"/>
  <c r="C41" i="4"/>
  <c r="B41" i="4"/>
  <c r="I40" i="4"/>
  <c r="H40" i="4"/>
  <c r="G40" i="4"/>
  <c r="F40" i="4"/>
  <c r="E40" i="4"/>
  <c r="D40" i="4"/>
  <c r="C40" i="4"/>
  <c r="B40" i="4"/>
  <c r="I39" i="4"/>
  <c r="H39" i="4"/>
  <c r="G39" i="4"/>
  <c r="F39" i="4"/>
  <c r="E39" i="4"/>
  <c r="D39" i="4"/>
  <c r="C39" i="4"/>
  <c r="B39" i="4"/>
  <c r="I38" i="4"/>
  <c r="H38" i="4"/>
  <c r="G38" i="4"/>
  <c r="F38" i="4"/>
  <c r="E38" i="4"/>
  <c r="D38" i="4"/>
  <c r="C38" i="4"/>
  <c r="B38" i="4"/>
  <c r="I37" i="4"/>
  <c r="H37" i="4"/>
  <c r="G37" i="4"/>
  <c r="F37" i="4"/>
  <c r="E37" i="4"/>
  <c r="D37" i="4"/>
  <c r="C37" i="4"/>
  <c r="B37" i="4"/>
  <c r="I36" i="4"/>
  <c r="H36" i="4"/>
  <c r="G36" i="4"/>
  <c r="F36" i="4"/>
  <c r="E36" i="4"/>
  <c r="D36" i="4"/>
  <c r="C36" i="4"/>
  <c r="B36" i="4"/>
  <c r="I35" i="4"/>
  <c r="H35" i="4"/>
  <c r="G35" i="4"/>
  <c r="F35" i="4"/>
  <c r="E35" i="4"/>
  <c r="D35" i="4"/>
  <c r="C35" i="4"/>
  <c r="B35" i="4"/>
  <c r="I34" i="4"/>
  <c r="H34" i="4"/>
  <c r="G34" i="4"/>
  <c r="F34" i="4"/>
  <c r="E34" i="4"/>
  <c r="D34" i="4"/>
  <c r="C34" i="4"/>
  <c r="B34" i="4"/>
  <c r="I33" i="4"/>
  <c r="H33" i="4"/>
  <c r="G33" i="4"/>
  <c r="F33" i="4"/>
  <c r="E33" i="4"/>
  <c r="D33" i="4"/>
  <c r="C33" i="4"/>
  <c r="B33" i="4"/>
  <c r="I32" i="4"/>
  <c r="H32" i="4"/>
  <c r="G32" i="4"/>
  <c r="F32" i="4"/>
  <c r="E32" i="4"/>
  <c r="D32" i="4"/>
  <c r="C32" i="4"/>
  <c r="B32" i="4"/>
  <c r="I31" i="4"/>
  <c r="H31" i="4"/>
  <c r="G31" i="4"/>
  <c r="F31" i="4"/>
  <c r="E31" i="4"/>
  <c r="D31" i="4"/>
  <c r="C31" i="4"/>
  <c r="B31" i="4"/>
  <c r="I30" i="4"/>
  <c r="H30" i="4"/>
  <c r="G30" i="4"/>
  <c r="F30" i="4"/>
  <c r="E30" i="4"/>
  <c r="D30" i="4"/>
  <c r="C30" i="4"/>
  <c r="B30" i="4"/>
  <c r="I29" i="4"/>
  <c r="H29" i="4"/>
  <c r="G29" i="4"/>
  <c r="F29" i="4"/>
  <c r="E29" i="4"/>
  <c r="D29" i="4"/>
  <c r="C29" i="4"/>
  <c r="B29" i="4"/>
  <c r="I28" i="4"/>
  <c r="H28" i="4"/>
  <c r="G28" i="4"/>
  <c r="F28" i="4"/>
  <c r="E28" i="4"/>
  <c r="D28" i="4"/>
  <c r="C28" i="4"/>
  <c r="B28" i="4"/>
  <c r="I27" i="4"/>
  <c r="H27" i="4"/>
  <c r="G27" i="4"/>
  <c r="F27" i="4"/>
  <c r="E27" i="4"/>
  <c r="D27" i="4"/>
  <c r="C27" i="4"/>
  <c r="B27" i="4"/>
  <c r="I26" i="4"/>
  <c r="H26" i="4"/>
  <c r="G26" i="4"/>
  <c r="F26" i="4"/>
  <c r="E26" i="4"/>
  <c r="D26" i="4"/>
  <c r="C26" i="4"/>
  <c r="B26" i="4"/>
  <c r="I25" i="4"/>
  <c r="H25" i="4"/>
  <c r="G25" i="4"/>
  <c r="F25" i="4"/>
  <c r="E25" i="4"/>
  <c r="D25" i="4"/>
  <c r="C25" i="4"/>
  <c r="B25" i="4"/>
  <c r="I24" i="4"/>
  <c r="H24" i="4"/>
  <c r="G24" i="4"/>
  <c r="F24" i="4"/>
  <c r="E24" i="4"/>
  <c r="D24" i="4"/>
  <c r="C24" i="4"/>
  <c r="B24" i="4"/>
  <c r="I23" i="4"/>
  <c r="H23" i="4"/>
  <c r="G23" i="4"/>
  <c r="F23" i="4"/>
  <c r="E23" i="4"/>
  <c r="D23" i="4"/>
  <c r="C23" i="4"/>
  <c r="B23" i="4"/>
  <c r="I22" i="4"/>
  <c r="H22" i="4"/>
  <c r="G22" i="4"/>
  <c r="F22" i="4"/>
  <c r="E22" i="4"/>
  <c r="D22" i="4"/>
  <c r="C22" i="4"/>
  <c r="B22" i="4"/>
  <c r="I21" i="4"/>
  <c r="H21" i="4"/>
  <c r="G21" i="4"/>
  <c r="F21" i="4"/>
  <c r="E21" i="4"/>
  <c r="D21" i="4"/>
  <c r="C21" i="4"/>
  <c r="B21" i="4"/>
  <c r="I20" i="4"/>
  <c r="H20" i="4"/>
  <c r="G20" i="4"/>
  <c r="F20" i="4"/>
  <c r="E20" i="4"/>
  <c r="D20" i="4"/>
  <c r="C20" i="4"/>
  <c r="B20" i="4"/>
  <c r="I19" i="4"/>
  <c r="H19" i="4"/>
  <c r="G19" i="4"/>
  <c r="F19" i="4"/>
  <c r="E19" i="4"/>
  <c r="D19" i="4"/>
  <c r="C19" i="4"/>
  <c r="B19" i="4"/>
  <c r="I18" i="4"/>
  <c r="H18" i="4"/>
  <c r="G18" i="4"/>
  <c r="F18" i="4"/>
  <c r="E18" i="4"/>
  <c r="D18" i="4"/>
  <c r="C18" i="4"/>
  <c r="B18" i="4"/>
  <c r="I17" i="4"/>
  <c r="H17" i="4"/>
  <c r="G17" i="4"/>
  <c r="F17" i="4"/>
  <c r="E17" i="4"/>
  <c r="D17" i="4"/>
  <c r="C17" i="4"/>
  <c r="B17" i="4"/>
  <c r="I16" i="4"/>
  <c r="H16" i="4"/>
  <c r="G16" i="4"/>
  <c r="F16" i="4"/>
  <c r="E16" i="4"/>
  <c r="D16" i="4"/>
  <c r="C16" i="4"/>
  <c r="B16" i="4"/>
  <c r="I15" i="4"/>
  <c r="H15" i="4"/>
  <c r="G15" i="4"/>
  <c r="F15" i="4"/>
  <c r="E15" i="4"/>
  <c r="D15" i="4"/>
  <c r="C15" i="4"/>
  <c r="B15" i="4"/>
  <c r="I14" i="4"/>
  <c r="H14" i="4"/>
  <c r="G14" i="4"/>
  <c r="F14" i="4"/>
  <c r="E14" i="4"/>
  <c r="D14" i="4"/>
  <c r="C14" i="4"/>
  <c r="B14" i="4"/>
  <c r="I13" i="4"/>
  <c r="H13" i="4"/>
  <c r="G13" i="4"/>
  <c r="F13" i="4"/>
  <c r="E13" i="4"/>
  <c r="D13" i="4"/>
  <c r="C13" i="4"/>
  <c r="B13" i="4"/>
  <c r="I12" i="4"/>
  <c r="H12" i="4"/>
  <c r="G12" i="4"/>
  <c r="F12" i="4"/>
  <c r="E12" i="4"/>
  <c r="D12" i="4"/>
  <c r="C12" i="4"/>
  <c r="B12" i="4"/>
  <c r="I11" i="4"/>
  <c r="H11" i="4"/>
  <c r="G11" i="4"/>
  <c r="F11" i="4"/>
  <c r="E11" i="4"/>
  <c r="D11" i="4"/>
  <c r="C11" i="4"/>
  <c r="B11" i="4"/>
  <c r="I10" i="4"/>
  <c r="H10" i="4"/>
  <c r="G10" i="4"/>
  <c r="F10" i="4"/>
  <c r="E10" i="4"/>
  <c r="D10" i="4"/>
  <c r="C10" i="4"/>
  <c r="B10" i="4"/>
  <c r="I9" i="4"/>
  <c r="H9" i="4"/>
  <c r="G9" i="4"/>
  <c r="F9" i="4"/>
  <c r="E9" i="4"/>
  <c r="D9" i="4"/>
  <c r="C9" i="4"/>
  <c r="B9" i="4"/>
  <c r="I8" i="4"/>
  <c r="H8" i="4"/>
  <c r="G8" i="4"/>
  <c r="F8" i="4"/>
  <c r="E8" i="4"/>
  <c r="D8" i="4"/>
  <c r="C8" i="4"/>
  <c r="B8" i="4"/>
  <c r="I7" i="4"/>
  <c r="H7" i="4"/>
  <c r="G7" i="4"/>
  <c r="F7" i="4"/>
  <c r="E7" i="4"/>
  <c r="D7" i="4"/>
  <c r="C7" i="4"/>
  <c r="B7" i="4"/>
  <c r="I6" i="4"/>
  <c r="H6" i="4"/>
  <c r="G6" i="4"/>
  <c r="F6" i="4"/>
  <c r="E6" i="4"/>
  <c r="D6" i="4"/>
  <c r="C6" i="4"/>
  <c r="B6" i="4"/>
  <c r="I5" i="4"/>
  <c r="H5" i="4"/>
  <c r="G5" i="4"/>
  <c r="F5" i="4"/>
  <c r="E5" i="4"/>
  <c r="D5" i="4"/>
  <c r="C5" i="4"/>
  <c r="B5" i="4"/>
  <c r="I4" i="4"/>
  <c r="H4" i="4"/>
  <c r="G4" i="4"/>
  <c r="F4" i="4"/>
  <c r="E4" i="4"/>
  <c r="D4" i="4"/>
  <c r="C4" i="4"/>
  <c r="B4" i="4"/>
  <c r="I37" i="3"/>
  <c r="H37" i="3"/>
  <c r="G37" i="3"/>
  <c r="F37" i="3"/>
  <c r="E37" i="3"/>
  <c r="D37" i="3"/>
  <c r="C37" i="3"/>
  <c r="B37" i="3"/>
  <c r="I36" i="3"/>
  <c r="H36" i="3"/>
  <c r="G36" i="3"/>
  <c r="F36" i="3"/>
  <c r="E36" i="3"/>
  <c r="D36" i="3"/>
  <c r="C36" i="3"/>
  <c r="B36" i="3"/>
  <c r="I35" i="3"/>
  <c r="H35" i="3"/>
  <c r="G35" i="3"/>
  <c r="F35" i="3"/>
  <c r="E35" i="3"/>
  <c r="D35" i="3"/>
  <c r="C35" i="3"/>
  <c r="B35" i="3"/>
  <c r="I34" i="3"/>
  <c r="H34" i="3"/>
  <c r="G34" i="3"/>
  <c r="F34" i="3"/>
  <c r="E34" i="3"/>
  <c r="D34" i="3"/>
  <c r="C34" i="3"/>
  <c r="B34" i="3"/>
  <c r="I33" i="3"/>
  <c r="H33" i="3"/>
  <c r="G33" i="3"/>
  <c r="F33" i="3"/>
  <c r="E33" i="3"/>
  <c r="D33" i="3"/>
  <c r="C33" i="3"/>
  <c r="B33" i="3"/>
  <c r="I32" i="3"/>
  <c r="H32" i="3"/>
  <c r="G32" i="3"/>
  <c r="F32" i="3"/>
  <c r="E32" i="3"/>
  <c r="D32" i="3"/>
  <c r="C32" i="3"/>
  <c r="B32" i="3"/>
  <c r="I31" i="3"/>
  <c r="H31" i="3"/>
  <c r="G31" i="3"/>
  <c r="F31" i="3"/>
  <c r="E31" i="3"/>
  <c r="D31" i="3"/>
  <c r="C31" i="3"/>
  <c r="B31" i="3"/>
  <c r="I30" i="3"/>
  <c r="H30" i="3"/>
  <c r="G30" i="3"/>
  <c r="F30" i="3"/>
  <c r="E30" i="3"/>
  <c r="D30" i="3"/>
  <c r="C30" i="3"/>
  <c r="B30" i="3"/>
  <c r="I29" i="3"/>
  <c r="H29" i="3"/>
  <c r="G29" i="3"/>
  <c r="F29" i="3"/>
  <c r="E29" i="3"/>
  <c r="D29" i="3"/>
  <c r="C29" i="3"/>
  <c r="B29" i="3"/>
  <c r="I28" i="3"/>
  <c r="H28" i="3"/>
  <c r="G28" i="3"/>
  <c r="F28" i="3"/>
  <c r="E28" i="3"/>
  <c r="D28" i="3"/>
  <c r="C28" i="3"/>
  <c r="B28" i="3"/>
  <c r="I27" i="3"/>
  <c r="H27" i="3"/>
  <c r="G27" i="3"/>
  <c r="F27" i="3"/>
  <c r="E27" i="3"/>
  <c r="D27" i="3"/>
  <c r="C27" i="3"/>
  <c r="B27" i="3"/>
  <c r="I26" i="3"/>
  <c r="H26" i="3"/>
  <c r="G26" i="3"/>
  <c r="F26" i="3"/>
  <c r="E26" i="3"/>
  <c r="D26" i="3"/>
  <c r="C26" i="3"/>
  <c r="B26" i="3"/>
  <c r="I25" i="3"/>
  <c r="H25" i="3"/>
  <c r="G25" i="3"/>
  <c r="F25" i="3"/>
  <c r="E25" i="3"/>
  <c r="D25" i="3"/>
  <c r="C25" i="3"/>
  <c r="B25" i="3"/>
  <c r="I24" i="3"/>
  <c r="H24" i="3"/>
  <c r="G24" i="3"/>
  <c r="F24" i="3"/>
  <c r="E24" i="3"/>
  <c r="D24" i="3"/>
  <c r="C24" i="3"/>
  <c r="B24" i="3"/>
  <c r="I23" i="3"/>
  <c r="H23" i="3"/>
  <c r="G23" i="3"/>
  <c r="F23" i="3"/>
  <c r="E23" i="3"/>
  <c r="D23" i="3"/>
  <c r="C23" i="3"/>
  <c r="B23" i="3"/>
  <c r="I22" i="3"/>
  <c r="H22" i="3"/>
  <c r="G22" i="3"/>
  <c r="F22" i="3"/>
  <c r="E22" i="3"/>
  <c r="D22" i="3"/>
  <c r="C22" i="3"/>
  <c r="B22" i="3"/>
  <c r="I21" i="3"/>
  <c r="H21" i="3"/>
  <c r="G21" i="3"/>
  <c r="F21" i="3"/>
  <c r="E21" i="3"/>
  <c r="D21" i="3"/>
  <c r="C21" i="3"/>
  <c r="B21" i="3"/>
  <c r="I20" i="3"/>
  <c r="H20" i="3"/>
  <c r="G20" i="3"/>
  <c r="F20" i="3"/>
  <c r="E20" i="3"/>
  <c r="D20" i="3"/>
  <c r="C20" i="3"/>
  <c r="B20" i="3"/>
  <c r="I19" i="3"/>
  <c r="H19" i="3"/>
  <c r="G19" i="3"/>
  <c r="F19" i="3"/>
  <c r="E19" i="3"/>
  <c r="D19" i="3"/>
  <c r="C19" i="3"/>
  <c r="B19" i="3"/>
  <c r="I18" i="3"/>
  <c r="H18" i="3"/>
  <c r="G18" i="3"/>
  <c r="F18" i="3"/>
  <c r="E18" i="3"/>
  <c r="D18" i="3"/>
  <c r="C18" i="3"/>
  <c r="B18" i="3"/>
  <c r="I17" i="3"/>
  <c r="H17" i="3"/>
  <c r="G17" i="3"/>
  <c r="F17" i="3"/>
  <c r="E17" i="3"/>
  <c r="D17" i="3"/>
  <c r="C17" i="3"/>
  <c r="B17" i="3"/>
  <c r="I16" i="3"/>
  <c r="H16" i="3"/>
  <c r="G16" i="3"/>
  <c r="F16" i="3"/>
  <c r="E16" i="3"/>
  <c r="D16" i="3"/>
  <c r="C16" i="3"/>
  <c r="B16" i="3"/>
  <c r="I15" i="3"/>
  <c r="H15" i="3"/>
  <c r="G15" i="3"/>
  <c r="F15" i="3"/>
  <c r="E15" i="3"/>
  <c r="D15" i="3"/>
  <c r="C15" i="3"/>
  <c r="B15" i="3"/>
  <c r="I14" i="3"/>
  <c r="H14" i="3"/>
  <c r="G14" i="3"/>
  <c r="F14" i="3"/>
  <c r="E14" i="3"/>
  <c r="D14" i="3"/>
  <c r="C14" i="3"/>
  <c r="B14" i="3"/>
  <c r="I13" i="3"/>
  <c r="H13" i="3"/>
  <c r="G13" i="3"/>
  <c r="F13" i="3"/>
  <c r="E13" i="3"/>
  <c r="D13" i="3"/>
  <c r="C13" i="3"/>
  <c r="B13" i="3"/>
  <c r="I12" i="3"/>
  <c r="H12" i="3"/>
  <c r="G12" i="3"/>
  <c r="F12" i="3"/>
  <c r="E12" i="3"/>
  <c r="D12" i="3"/>
  <c r="C12" i="3"/>
  <c r="B12" i="3"/>
  <c r="I11" i="3"/>
  <c r="H11" i="3"/>
  <c r="G11" i="3"/>
  <c r="F11" i="3"/>
  <c r="E11" i="3"/>
  <c r="D11" i="3"/>
  <c r="C11" i="3"/>
  <c r="B11" i="3"/>
  <c r="I10" i="3"/>
  <c r="H10" i="3"/>
  <c r="G10" i="3"/>
  <c r="F10" i="3"/>
  <c r="E10" i="3"/>
  <c r="D10" i="3"/>
  <c r="C10" i="3"/>
  <c r="B10" i="3"/>
  <c r="I9" i="3"/>
  <c r="H9" i="3"/>
  <c r="G9" i="3"/>
  <c r="F9" i="3"/>
  <c r="E9" i="3"/>
  <c r="D9" i="3"/>
  <c r="C9" i="3"/>
  <c r="B9" i="3"/>
  <c r="I8" i="3"/>
  <c r="H8" i="3"/>
  <c r="G8" i="3"/>
  <c r="F8" i="3"/>
  <c r="E8" i="3"/>
  <c r="D8" i="3"/>
  <c r="C8" i="3"/>
  <c r="B8" i="3"/>
  <c r="I7" i="3"/>
  <c r="H7" i="3"/>
  <c r="G7" i="3"/>
  <c r="F7" i="3"/>
  <c r="E7" i="3"/>
  <c r="D7" i="3"/>
  <c r="C7" i="3"/>
  <c r="B7" i="3"/>
  <c r="I6" i="3"/>
  <c r="H6" i="3"/>
  <c r="G6" i="3"/>
  <c r="F6" i="3"/>
  <c r="E6" i="3"/>
  <c r="D6" i="3"/>
  <c r="C6" i="3"/>
  <c r="B6" i="3"/>
  <c r="I5" i="3"/>
  <c r="H5" i="3"/>
  <c r="G5" i="3"/>
  <c r="F5" i="3"/>
  <c r="E5" i="3"/>
  <c r="D5" i="3"/>
  <c r="C5" i="3"/>
  <c r="B5" i="3"/>
  <c r="I4" i="3"/>
  <c r="H4" i="3"/>
  <c r="G4" i="3"/>
  <c r="F4" i="3"/>
  <c r="E4" i="3"/>
  <c r="D4" i="3"/>
  <c r="C4" i="3"/>
  <c r="B4" i="3"/>
  <c r="H94" i="2"/>
  <c r="I94" i="2" s="1" a="1"/>
  <c r="I94" i="2" s="1"/>
  <c r="G94" i="2"/>
  <c r="E94" i="2"/>
  <c r="F94" i="2" s="1" a="1"/>
  <c r="F94" i="2" s="1"/>
  <c r="D94" i="2"/>
  <c r="C94" i="2"/>
  <c r="G93" i="2"/>
  <c r="H93" i="2" s="1"/>
  <c r="I93" i="2" s="1" a="1"/>
  <c r="I93" i="2" s="1"/>
  <c r="D93" i="2"/>
  <c r="E93" i="2" s="1"/>
  <c r="F93" i="2" s="1" a="1"/>
  <c r="F93" i="2" s="1"/>
  <c r="C93" i="2"/>
  <c r="G92" i="2"/>
  <c r="H92" i="2" s="1"/>
  <c r="I92" i="2" s="1" a="1"/>
  <c r="I92" i="2" s="1"/>
  <c r="F92" i="2" a="1"/>
  <c r="F92" i="2" s="1"/>
  <c r="E92" i="2"/>
  <c r="D92" i="2"/>
  <c r="C92" i="2"/>
  <c r="G91" i="2"/>
  <c r="H91" i="2" s="1"/>
  <c r="I91" i="2" s="1" a="1"/>
  <c r="I91" i="2" s="1"/>
  <c r="D91" i="2"/>
  <c r="E91" i="2" s="1"/>
  <c r="F91" i="2" s="1" a="1"/>
  <c r="F91" i="2" s="1"/>
  <c r="C91" i="2"/>
  <c r="H90" i="2"/>
  <c r="I90" i="2" s="1" a="1"/>
  <c r="I90" i="2" s="1"/>
  <c r="G90" i="2"/>
  <c r="E90" i="2"/>
  <c r="F90" i="2" s="1" a="1"/>
  <c r="F90" i="2" s="1"/>
  <c r="D90" i="2"/>
  <c r="C90" i="2"/>
  <c r="G89" i="2"/>
  <c r="H89" i="2" s="1"/>
  <c r="I89" i="2" s="1" a="1"/>
  <c r="I89" i="2" s="1"/>
  <c r="D89" i="2"/>
  <c r="E89" i="2" s="1"/>
  <c r="F89" i="2" s="1" a="1"/>
  <c r="F89" i="2" s="1"/>
  <c r="C89" i="2"/>
  <c r="G88" i="2"/>
  <c r="H88" i="2" s="1"/>
  <c r="I88" i="2" s="1" a="1"/>
  <c r="I88" i="2" s="1"/>
  <c r="F88" i="2" a="1"/>
  <c r="F88" i="2" s="1"/>
  <c r="E88" i="2"/>
  <c r="D88" i="2"/>
  <c r="C88" i="2"/>
  <c r="G87" i="2"/>
  <c r="H87" i="2" s="1"/>
  <c r="I87" i="2" s="1" a="1"/>
  <c r="I87" i="2" s="1"/>
  <c r="D87" i="2"/>
  <c r="E87" i="2" s="1"/>
  <c r="F87" i="2" s="1" a="1"/>
  <c r="F87" i="2" s="1"/>
  <c r="C87" i="2"/>
  <c r="H86" i="2"/>
  <c r="I86" i="2" s="1" a="1"/>
  <c r="I86" i="2" s="1"/>
  <c r="G86" i="2"/>
  <c r="E86" i="2"/>
  <c r="F86" i="2" s="1" a="1"/>
  <c r="F86" i="2" s="1"/>
  <c r="D86" i="2"/>
  <c r="C86" i="2"/>
  <c r="G85" i="2"/>
  <c r="H85" i="2" s="1"/>
  <c r="I85" i="2" s="1" a="1"/>
  <c r="I85" i="2" s="1"/>
  <c r="D85" i="2"/>
  <c r="E85" i="2" s="1"/>
  <c r="F85" i="2" s="1" a="1"/>
  <c r="F85" i="2" s="1"/>
  <c r="C85" i="2"/>
  <c r="G84" i="2"/>
  <c r="H84" i="2" s="1"/>
  <c r="I84" i="2" s="1" a="1"/>
  <c r="I84" i="2" s="1"/>
  <c r="F84" i="2" a="1"/>
  <c r="F84" i="2" s="1"/>
  <c r="E84" i="2"/>
  <c r="D84" i="2"/>
  <c r="C84" i="2"/>
  <c r="G83" i="2"/>
  <c r="H83" i="2" s="1"/>
  <c r="I83" i="2" s="1" a="1"/>
  <c r="I83" i="2" s="1"/>
  <c r="D83" i="2"/>
  <c r="E83" i="2" s="1"/>
  <c r="F83" i="2" s="1" a="1"/>
  <c r="F83" i="2" s="1"/>
  <c r="C83" i="2"/>
  <c r="H82" i="2"/>
  <c r="I82" i="2" s="1" a="1"/>
  <c r="I82" i="2" s="1"/>
  <c r="G82" i="2"/>
  <c r="E82" i="2"/>
  <c r="F82" i="2" s="1" a="1"/>
  <c r="F82" i="2" s="1"/>
  <c r="D82" i="2"/>
  <c r="C82" i="2"/>
  <c r="G81" i="2"/>
  <c r="H81" i="2" s="1"/>
  <c r="I81" i="2" s="1" a="1"/>
  <c r="I81" i="2" s="1"/>
  <c r="D81" i="2"/>
  <c r="E81" i="2" s="1"/>
  <c r="F81" i="2" s="1" a="1"/>
  <c r="F81" i="2" s="1"/>
  <c r="C81" i="2"/>
  <c r="G80" i="2"/>
  <c r="H80" i="2" s="1"/>
  <c r="I80" i="2" s="1" a="1"/>
  <c r="I80" i="2" s="1"/>
  <c r="F80" i="2" a="1"/>
  <c r="F80" i="2" s="1"/>
  <c r="E80" i="2"/>
  <c r="D80" i="2"/>
  <c r="C80" i="2"/>
  <c r="G79" i="2"/>
  <c r="H79" i="2" s="1"/>
  <c r="I79" i="2" s="1" a="1"/>
  <c r="I79" i="2" s="1"/>
  <c r="D79" i="2"/>
  <c r="E79" i="2" s="1"/>
  <c r="F79" i="2" s="1" a="1"/>
  <c r="F79" i="2" s="1"/>
  <c r="C79" i="2"/>
  <c r="H78" i="2"/>
  <c r="I78" i="2" s="1" a="1"/>
  <c r="I78" i="2" s="1"/>
  <c r="G78" i="2"/>
  <c r="E78" i="2"/>
  <c r="F78" i="2" s="1" a="1"/>
  <c r="F78" i="2" s="1"/>
  <c r="D78" i="2"/>
  <c r="C78" i="2"/>
  <c r="G77" i="2"/>
  <c r="H77" i="2" s="1"/>
  <c r="I77" i="2" s="1" a="1"/>
  <c r="I77" i="2" s="1"/>
  <c r="D77" i="2"/>
  <c r="E77" i="2" s="1"/>
  <c r="F77" i="2" s="1" a="1"/>
  <c r="F77" i="2" s="1"/>
  <c r="C77" i="2"/>
  <c r="G76" i="2"/>
  <c r="H76" i="2" s="1"/>
  <c r="I76" i="2" s="1" a="1"/>
  <c r="I76" i="2" s="1"/>
  <c r="F76" i="2" a="1"/>
  <c r="F76" i="2" s="1"/>
  <c r="E76" i="2"/>
  <c r="D76" i="2"/>
  <c r="C76" i="2"/>
  <c r="G75" i="2"/>
  <c r="H75" i="2" s="1"/>
  <c r="I75" i="2" s="1" a="1"/>
  <c r="I75" i="2" s="1"/>
  <c r="D75" i="2"/>
  <c r="E75" i="2" s="1"/>
  <c r="F75" i="2" s="1" a="1"/>
  <c r="F75" i="2" s="1"/>
  <c r="C75" i="2"/>
  <c r="H74" i="2"/>
  <c r="I74" i="2" s="1" a="1"/>
  <c r="I74" i="2" s="1"/>
  <c r="G74" i="2"/>
  <c r="E74" i="2"/>
  <c r="F74" i="2" s="1" a="1"/>
  <c r="F74" i="2" s="1"/>
  <c r="D74" i="2"/>
  <c r="C74" i="2"/>
  <c r="G73" i="2"/>
  <c r="H73" i="2" s="1"/>
  <c r="I73" i="2" s="1" a="1"/>
  <c r="I73" i="2" s="1"/>
  <c r="D73" i="2"/>
  <c r="E73" i="2" s="1"/>
  <c r="F73" i="2" s="1" a="1"/>
  <c r="F73" i="2" s="1"/>
  <c r="C73" i="2"/>
  <c r="G72" i="2"/>
  <c r="H72" i="2" s="1"/>
  <c r="I72" i="2" s="1" a="1"/>
  <c r="I72" i="2" s="1"/>
  <c r="F72" i="2" a="1"/>
  <c r="F72" i="2" s="1"/>
  <c r="E72" i="2"/>
  <c r="D72" i="2"/>
  <c r="C72" i="2"/>
  <c r="G71" i="2"/>
  <c r="H71" i="2" s="1"/>
  <c r="I71" i="2" s="1" a="1"/>
  <c r="I71" i="2" s="1"/>
  <c r="D71" i="2"/>
  <c r="E71" i="2" s="1"/>
  <c r="F71" i="2" s="1" a="1"/>
  <c r="F71" i="2" s="1"/>
  <c r="C71" i="2"/>
  <c r="H70" i="2"/>
  <c r="I70" i="2" s="1" a="1"/>
  <c r="I70" i="2" s="1"/>
  <c r="G70" i="2"/>
  <c r="E70" i="2"/>
  <c r="F70" i="2" s="1" a="1"/>
  <c r="F70" i="2" s="1"/>
  <c r="D70" i="2"/>
  <c r="C70" i="2"/>
  <c r="G69" i="2"/>
  <c r="H69" i="2" s="1"/>
  <c r="I69" i="2" s="1" a="1"/>
  <c r="I69" i="2" s="1"/>
  <c r="D69" i="2"/>
  <c r="E69" i="2" s="1"/>
  <c r="F69" i="2" s="1" a="1"/>
  <c r="F69" i="2" s="1"/>
  <c r="C69" i="2"/>
  <c r="G68" i="2"/>
  <c r="H68" i="2" s="1"/>
  <c r="I68" i="2" s="1" a="1"/>
  <c r="I68" i="2" s="1"/>
  <c r="F68" i="2" a="1"/>
  <c r="F68" i="2" s="1"/>
  <c r="E68" i="2"/>
  <c r="D68" i="2"/>
  <c r="C68" i="2"/>
  <c r="G67" i="2"/>
  <c r="H67" i="2" s="1"/>
  <c r="I67" i="2" s="1" a="1"/>
  <c r="I67" i="2" s="1"/>
  <c r="D67" i="2"/>
  <c r="E67" i="2" s="1"/>
  <c r="F67" i="2" s="1" a="1"/>
  <c r="F67" i="2" s="1"/>
  <c r="C67" i="2"/>
  <c r="H66" i="2"/>
  <c r="I66" i="2" s="1" a="1"/>
  <c r="I66" i="2" s="1"/>
  <c r="G66" i="2"/>
  <c r="E66" i="2"/>
  <c r="F66" i="2" s="1" a="1"/>
  <c r="F66" i="2" s="1"/>
  <c r="D66" i="2"/>
  <c r="C66" i="2"/>
  <c r="G65" i="2"/>
  <c r="H65" i="2" s="1"/>
  <c r="I65" i="2" s="1" a="1"/>
  <c r="I65" i="2" s="1"/>
  <c r="D65" i="2"/>
  <c r="E65" i="2" s="1"/>
  <c r="F65" i="2" s="1" a="1"/>
  <c r="F65" i="2" s="1"/>
  <c r="C65" i="2"/>
  <c r="G64" i="2"/>
  <c r="H64" i="2" s="1"/>
  <c r="I64" i="2" s="1" a="1"/>
  <c r="I64" i="2" s="1"/>
  <c r="F64" i="2" a="1"/>
  <c r="F64" i="2" s="1"/>
  <c r="E64" i="2"/>
  <c r="D64" i="2"/>
  <c r="C64" i="2"/>
  <c r="G63" i="2"/>
  <c r="H63" i="2" s="1"/>
  <c r="I63" i="2" s="1" a="1"/>
  <c r="I63" i="2" s="1"/>
  <c r="D63" i="2"/>
  <c r="E63" i="2" s="1"/>
  <c r="F63" i="2" s="1" a="1"/>
  <c r="F63" i="2" s="1"/>
  <c r="C63" i="2"/>
  <c r="H62" i="2"/>
  <c r="I62" i="2" s="1" a="1"/>
  <c r="I62" i="2" s="1"/>
  <c r="G62" i="2"/>
  <c r="E62" i="2"/>
  <c r="F62" i="2" s="1" a="1"/>
  <c r="F62" i="2" s="1"/>
  <c r="D62" i="2"/>
  <c r="C62" i="2"/>
  <c r="G61" i="2"/>
  <c r="H61" i="2" s="1"/>
  <c r="I61" i="2" s="1" a="1"/>
  <c r="I61" i="2" s="1"/>
  <c r="D61" i="2"/>
  <c r="E61" i="2" s="1"/>
  <c r="F61" i="2" s="1" a="1"/>
  <c r="F61" i="2" s="1"/>
  <c r="C61" i="2"/>
  <c r="G60" i="2"/>
  <c r="H60" i="2" s="1"/>
  <c r="I60" i="2" s="1" a="1"/>
  <c r="I60" i="2" s="1"/>
  <c r="F60" i="2" a="1"/>
  <c r="F60" i="2" s="1"/>
  <c r="E60" i="2"/>
  <c r="D60" i="2"/>
  <c r="C60" i="2"/>
  <c r="G59" i="2"/>
  <c r="H59" i="2" s="1"/>
  <c r="I59" i="2" s="1" a="1"/>
  <c r="I59" i="2" s="1"/>
  <c r="D59" i="2"/>
  <c r="E59" i="2" s="1"/>
  <c r="F59" i="2" s="1" a="1"/>
  <c r="F59" i="2" s="1"/>
  <c r="C59" i="2"/>
  <c r="H58" i="2"/>
  <c r="I58" i="2" s="1" a="1"/>
  <c r="I58" i="2" s="1"/>
  <c r="G58" i="2"/>
  <c r="E58" i="2"/>
  <c r="F58" i="2" s="1" a="1"/>
  <c r="F58" i="2" s="1"/>
  <c r="D58" i="2"/>
  <c r="C58" i="2"/>
  <c r="G57" i="2"/>
  <c r="H57" i="2" s="1"/>
  <c r="I57" i="2" s="1" a="1"/>
  <c r="I57" i="2" s="1"/>
  <c r="D57" i="2"/>
  <c r="E57" i="2" s="1"/>
  <c r="F57" i="2" s="1" a="1"/>
  <c r="F57" i="2" s="1"/>
  <c r="C57" i="2"/>
  <c r="G56" i="2"/>
  <c r="H56" i="2" s="1"/>
  <c r="I56" i="2" s="1" a="1"/>
  <c r="I56" i="2" s="1"/>
  <c r="F56" i="2" a="1"/>
  <c r="F56" i="2" s="1"/>
  <c r="E56" i="2"/>
  <c r="D56" i="2"/>
  <c r="C56" i="2"/>
  <c r="G55" i="2"/>
  <c r="H55" i="2" s="1"/>
  <c r="I55" i="2" s="1" a="1"/>
  <c r="I55" i="2" s="1"/>
  <c r="D55" i="2"/>
  <c r="E55" i="2" s="1"/>
  <c r="F55" i="2" s="1" a="1"/>
  <c r="F55" i="2" s="1"/>
  <c r="C55" i="2"/>
  <c r="H54" i="2"/>
  <c r="I54" i="2" s="1" a="1"/>
  <c r="I54" i="2" s="1"/>
  <c r="G54" i="2"/>
  <c r="E54" i="2"/>
  <c r="F54" i="2" s="1" a="1"/>
  <c r="F54" i="2" s="1"/>
  <c r="D54" i="2"/>
  <c r="C54" i="2"/>
  <c r="G53" i="2"/>
  <c r="H53" i="2" s="1"/>
  <c r="I53" i="2" s="1" a="1"/>
  <c r="I53" i="2" s="1"/>
  <c r="D53" i="2"/>
  <c r="E53" i="2" s="1"/>
  <c r="F53" i="2" s="1" a="1"/>
  <c r="F53" i="2" s="1"/>
  <c r="C53" i="2"/>
  <c r="G52" i="2"/>
  <c r="H52" i="2" s="1"/>
  <c r="I52" i="2" s="1" a="1"/>
  <c r="I52" i="2" s="1"/>
  <c r="F52" i="2" a="1"/>
  <c r="F52" i="2" s="1"/>
  <c r="E52" i="2"/>
  <c r="D52" i="2"/>
  <c r="C52" i="2"/>
  <c r="G51" i="2"/>
  <c r="H51" i="2" s="1"/>
  <c r="I51" i="2" s="1" a="1"/>
  <c r="I51" i="2" s="1"/>
  <c r="D51" i="2"/>
  <c r="E51" i="2" s="1"/>
  <c r="F51" i="2" s="1" a="1"/>
  <c r="F51" i="2" s="1"/>
  <c r="C51" i="2"/>
  <c r="H50" i="2"/>
  <c r="I50" i="2" s="1" a="1"/>
  <c r="I50" i="2" s="1"/>
  <c r="G50" i="2"/>
  <c r="E50" i="2"/>
  <c r="F50" i="2" s="1" a="1"/>
  <c r="F50" i="2" s="1"/>
  <c r="D50" i="2"/>
  <c r="C50" i="2"/>
  <c r="G49" i="2"/>
  <c r="H49" i="2" s="1"/>
  <c r="I49" i="2" s="1" a="1"/>
  <c r="I49" i="2" s="1"/>
  <c r="D49" i="2"/>
  <c r="E49" i="2" s="1"/>
  <c r="F49" i="2" s="1" a="1"/>
  <c r="F49" i="2" s="1"/>
  <c r="C49" i="2"/>
  <c r="G48" i="2"/>
  <c r="H48" i="2" s="1"/>
  <c r="I48" i="2" s="1" a="1"/>
  <c r="I48" i="2" s="1"/>
  <c r="F48" i="2" a="1"/>
  <c r="F48" i="2" s="1"/>
  <c r="E48" i="2"/>
  <c r="D48" i="2"/>
  <c r="C48" i="2"/>
  <c r="G47" i="2"/>
  <c r="H47" i="2" s="1"/>
  <c r="I47" i="2" s="1" a="1"/>
  <c r="I47" i="2" s="1"/>
  <c r="D47" i="2"/>
  <c r="E47" i="2" s="1"/>
  <c r="F47" i="2" s="1" a="1"/>
  <c r="F47" i="2" s="1"/>
  <c r="C47" i="2"/>
  <c r="H46" i="2"/>
  <c r="I46" i="2" s="1" a="1"/>
  <c r="I46" i="2" s="1"/>
  <c r="G46" i="2"/>
  <c r="E46" i="2"/>
  <c r="F46" i="2" s="1" a="1"/>
  <c r="F46" i="2" s="1"/>
  <c r="D46" i="2"/>
  <c r="C46" i="2"/>
  <c r="G45" i="2"/>
  <c r="H45" i="2" s="1"/>
  <c r="I45" i="2" s="1" a="1"/>
  <c r="I45" i="2" s="1"/>
  <c r="D45" i="2"/>
  <c r="E45" i="2" s="1"/>
  <c r="F45" i="2" s="1" a="1"/>
  <c r="F45" i="2" s="1"/>
  <c r="C45" i="2"/>
  <c r="G44" i="2"/>
  <c r="H44" i="2" s="1"/>
  <c r="I44" i="2" s="1" a="1"/>
  <c r="I44" i="2" s="1"/>
  <c r="F44" i="2" a="1"/>
  <c r="F44" i="2" s="1"/>
  <c r="E44" i="2"/>
  <c r="D44" i="2"/>
  <c r="C44" i="2"/>
  <c r="G43" i="2"/>
  <c r="H43" i="2" s="1"/>
  <c r="I43" i="2" s="1" a="1"/>
  <c r="I43" i="2" s="1"/>
  <c r="D43" i="2"/>
  <c r="E43" i="2" s="1"/>
  <c r="F43" i="2" s="1" a="1"/>
  <c r="F43" i="2" s="1"/>
  <c r="C43" i="2"/>
  <c r="H42" i="2"/>
  <c r="I42" i="2" s="1" a="1"/>
  <c r="I42" i="2" s="1"/>
  <c r="G42" i="2"/>
  <c r="E42" i="2"/>
  <c r="F42" i="2" s="1" a="1"/>
  <c r="F42" i="2" s="1"/>
  <c r="D42" i="2"/>
  <c r="C42" i="2"/>
  <c r="G41" i="2"/>
  <c r="H41" i="2" s="1"/>
  <c r="I41" i="2" s="1" a="1"/>
  <c r="I41" i="2" s="1"/>
  <c r="D41" i="2"/>
  <c r="E41" i="2" s="1"/>
  <c r="F41" i="2" s="1" a="1"/>
  <c r="F41" i="2" s="1"/>
  <c r="C41" i="2"/>
  <c r="G40" i="2"/>
  <c r="H40" i="2" s="1"/>
  <c r="I40" i="2" s="1" a="1"/>
  <c r="I40" i="2" s="1"/>
  <c r="F40" i="2" a="1"/>
  <c r="F40" i="2" s="1"/>
  <c r="E40" i="2"/>
  <c r="D40" i="2"/>
  <c r="C40" i="2"/>
  <c r="G39" i="2"/>
  <c r="H39" i="2" s="1"/>
  <c r="I39" i="2" s="1" a="1"/>
  <c r="I39" i="2" s="1"/>
  <c r="D39" i="2"/>
  <c r="E39" i="2" s="1"/>
  <c r="F39" i="2" s="1" a="1"/>
  <c r="F39" i="2" s="1"/>
  <c r="C39" i="2"/>
  <c r="H38" i="2"/>
  <c r="I38" i="2" s="1" a="1"/>
  <c r="I38" i="2" s="1"/>
  <c r="G38" i="2"/>
  <c r="E38" i="2"/>
  <c r="F38" i="2" s="1" a="1"/>
  <c r="F38" i="2" s="1"/>
  <c r="D38" i="2"/>
  <c r="C38" i="2"/>
  <c r="G37" i="2"/>
  <c r="H37" i="2" s="1"/>
  <c r="I37" i="2" s="1" a="1"/>
  <c r="I37" i="2" s="1"/>
  <c r="D37" i="2"/>
  <c r="E37" i="2" s="1"/>
  <c r="F37" i="2" s="1" a="1"/>
  <c r="F37" i="2" s="1"/>
  <c r="C37" i="2"/>
  <c r="G36" i="2"/>
  <c r="H36" i="2" s="1"/>
  <c r="I36" i="2" s="1" a="1"/>
  <c r="I36" i="2" s="1"/>
  <c r="F36" i="2" a="1"/>
  <c r="F36" i="2" s="1"/>
  <c r="E36" i="2"/>
  <c r="D36" i="2"/>
  <c r="C36" i="2"/>
  <c r="G35" i="2"/>
  <c r="H35" i="2" s="1"/>
  <c r="I35" i="2" s="1" a="1"/>
  <c r="I35" i="2" s="1"/>
  <c r="D35" i="2"/>
  <c r="E35" i="2" s="1"/>
  <c r="F35" i="2" s="1" a="1"/>
  <c r="F35" i="2" s="1"/>
  <c r="C35" i="2"/>
  <c r="H34" i="2"/>
  <c r="I34" i="2" s="1" a="1"/>
  <c r="I34" i="2" s="1"/>
  <c r="G34" i="2"/>
  <c r="E34" i="2"/>
  <c r="F34" i="2" s="1" a="1"/>
  <c r="F34" i="2" s="1"/>
  <c r="D34" i="2"/>
  <c r="C34" i="2"/>
  <c r="G33" i="2"/>
  <c r="H33" i="2" s="1"/>
  <c r="I33" i="2" s="1" a="1"/>
  <c r="I33" i="2" s="1"/>
  <c r="D33" i="2"/>
  <c r="E33" i="2" s="1"/>
  <c r="F33" i="2" s="1" a="1"/>
  <c r="F33" i="2" s="1"/>
  <c r="C33" i="2"/>
  <c r="G32" i="2"/>
  <c r="H32" i="2" s="1"/>
  <c r="I32" i="2" s="1" a="1"/>
  <c r="I32" i="2" s="1"/>
  <c r="F32" i="2" a="1"/>
  <c r="F32" i="2" s="1"/>
  <c r="E32" i="2"/>
  <c r="D32" i="2"/>
  <c r="C32" i="2"/>
  <c r="G31" i="2"/>
  <c r="H31" i="2" s="1"/>
  <c r="I31" i="2" s="1" a="1"/>
  <c r="I31" i="2" s="1"/>
  <c r="D31" i="2"/>
  <c r="E31" i="2" s="1"/>
  <c r="F31" i="2" s="1" a="1"/>
  <c r="F31" i="2" s="1"/>
  <c r="C31" i="2"/>
  <c r="H30" i="2"/>
  <c r="I30" i="2" s="1" a="1"/>
  <c r="I30" i="2" s="1"/>
  <c r="G30" i="2"/>
  <c r="E30" i="2"/>
  <c r="F30" i="2" s="1" a="1"/>
  <c r="F30" i="2" s="1"/>
  <c r="D30" i="2"/>
  <c r="C30" i="2"/>
  <c r="G29" i="2"/>
  <c r="H29" i="2" s="1"/>
  <c r="I29" i="2" s="1" a="1"/>
  <c r="I29" i="2" s="1"/>
  <c r="D29" i="2"/>
  <c r="E29" i="2" s="1"/>
  <c r="F29" i="2" s="1" a="1"/>
  <c r="F29" i="2" s="1"/>
  <c r="C29" i="2"/>
  <c r="G28" i="2"/>
  <c r="H28" i="2" s="1"/>
  <c r="I28" i="2" s="1" a="1"/>
  <c r="I28" i="2" s="1"/>
  <c r="F28" i="2" a="1"/>
  <c r="F28" i="2" s="1"/>
  <c r="E28" i="2"/>
  <c r="D28" i="2"/>
  <c r="C28" i="2"/>
  <c r="G27" i="2"/>
  <c r="H27" i="2" s="1"/>
  <c r="I27" i="2" s="1" a="1"/>
  <c r="I27" i="2" s="1"/>
  <c r="D27" i="2"/>
  <c r="E27" i="2" s="1"/>
  <c r="F27" i="2" s="1" a="1"/>
  <c r="F27" i="2" s="1"/>
  <c r="C27" i="2"/>
  <c r="H26" i="2"/>
  <c r="I26" i="2" s="1" a="1"/>
  <c r="I26" i="2" s="1"/>
  <c r="G26" i="2"/>
  <c r="E26" i="2"/>
  <c r="F26" i="2" s="1" a="1"/>
  <c r="F26" i="2" s="1"/>
  <c r="D26" i="2"/>
  <c r="C26" i="2"/>
  <c r="G25" i="2"/>
  <c r="H25" i="2" s="1"/>
  <c r="I25" i="2" s="1" a="1"/>
  <c r="I25" i="2" s="1"/>
  <c r="D25" i="2"/>
  <c r="E25" i="2" s="1"/>
  <c r="F25" i="2" s="1" a="1"/>
  <c r="F25" i="2" s="1"/>
  <c r="C25" i="2"/>
  <c r="G24" i="2"/>
  <c r="H24" i="2" s="1"/>
  <c r="I24" i="2" s="1" a="1"/>
  <c r="I24" i="2" s="1"/>
  <c r="F24" i="2" a="1"/>
  <c r="F24" i="2" s="1"/>
  <c r="E24" i="2"/>
  <c r="D24" i="2"/>
  <c r="C24" i="2"/>
  <c r="G23" i="2"/>
  <c r="H23" i="2" s="1"/>
  <c r="I23" i="2" s="1" a="1"/>
  <c r="I23" i="2" s="1"/>
  <c r="D23" i="2"/>
  <c r="E23" i="2" s="1"/>
  <c r="F23" i="2" s="1" a="1"/>
  <c r="F23" i="2" s="1"/>
  <c r="C23" i="2"/>
  <c r="H22" i="2"/>
  <c r="I22" i="2" s="1" a="1"/>
  <c r="I22" i="2" s="1"/>
  <c r="G22" i="2"/>
  <c r="E22" i="2"/>
  <c r="F22" i="2" s="1" a="1"/>
  <c r="F22" i="2" s="1"/>
  <c r="D22" i="2"/>
  <c r="C22" i="2"/>
  <c r="G21" i="2"/>
  <c r="H21" i="2" s="1"/>
  <c r="I21" i="2" s="1" a="1"/>
  <c r="I21" i="2" s="1"/>
  <c r="D21" i="2"/>
  <c r="E21" i="2" s="1"/>
  <c r="F21" i="2" s="1" a="1"/>
  <c r="F21" i="2" s="1"/>
  <c r="C21" i="2"/>
  <c r="G20" i="2"/>
  <c r="H20" i="2" s="1"/>
  <c r="I20" i="2" s="1" a="1"/>
  <c r="I20" i="2" s="1"/>
  <c r="F20" i="2" a="1"/>
  <c r="F20" i="2" s="1"/>
  <c r="E20" i="2"/>
  <c r="D20" i="2"/>
  <c r="C20" i="2"/>
  <c r="G19" i="2"/>
  <c r="H19" i="2" s="1"/>
  <c r="I19" i="2" s="1" a="1"/>
  <c r="I19" i="2" s="1"/>
  <c r="D19" i="2"/>
  <c r="E19" i="2" s="1"/>
  <c r="F19" i="2" s="1" a="1"/>
  <c r="F19" i="2" s="1"/>
  <c r="C19" i="2"/>
  <c r="H18" i="2"/>
  <c r="I18" i="2" s="1" a="1"/>
  <c r="I18" i="2" s="1"/>
  <c r="G18" i="2"/>
  <c r="E18" i="2"/>
  <c r="F18" i="2" s="1" a="1"/>
  <c r="F18" i="2" s="1"/>
  <c r="D18" i="2"/>
  <c r="C18" i="2"/>
  <c r="G17" i="2"/>
  <c r="H17" i="2" s="1"/>
  <c r="I17" i="2" s="1" a="1"/>
  <c r="I17" i="2" s="1"/>
  <c r="D17" i="2"/>
  <c r="E17" i="2" s="1"/>
  <c r="F17" i="2" s="1" a="1"/>
  <c r="F17" i="2" s="1"/>
  <c r="C17" i="2"/>
  <c r="G16" i="2"/>
  <c r="H16" i="2" s="1"/>
  <c r="I16" i="2" s="1" a="1"/>
  <c r="I16" i="2" s="1"/>
  <c r="F16" i="2" a="1"/>
  <c r="F16" i="2" s="1"/>
  <c r="E16" i="2"/>
  <c r="D16" i="2"/>
  <c r="C16" i="2"/>
  <c r="G15" i="2"/>
  <c r="H15" i="2" s="1"/>
  <c r="I15" i="2" s="1" a="1"/>
  <c r="I15" i="2" s="1"/>
  <c r="D15" i="2"/>
  <c r="E15" i="2" s="1"/>
  <c r="F15" i="2" s="1" a="1"/>
  <c r="F15" i="2" s="1"/>
  <c r="C15" i="2"/>
  <c r="G14" i="2"/>
  <c r="H14" i="2" s="1"/>
  <c r="I14" i="2" s="1" a="1"/>
  <c r="I14" i="2" s="1"/>
  <c r="E14" i="2"/>
  <c r="F14" i="2" s="1" a="1"/>
  <c r="F14" i="2" s="1"/>
  <c r="D14" i="2"/>
  <c r="C14" i="2"/>
  <c r="G13" i="2"/>
  <c r="H13" i="2" s="1"/>
  <c r="I13" i="2" s="1" a="1"/>
  <c r="I13" i="2" s="1"/>
  <c r="E13" i="2"/>
  <c r="F13" i="2" s="1" a="1"/>
  <c r="F13" i="2" s="1"/>
  <c r="D13" i="2"/>
  <c r="C13" i="2"/>
  <c r="G12" i="2"/>
  <c r="H12" i="2" s="1"/>
  <c r="I12" i="2" s="1" a="1"/>
  <c r="I12" i="2" s="1"/>
  <c r="F12" i="2" a="1"/>
  <c r="F12" i="2" s="1"/>
  <c r="E12" i="2"/>
  <c r="D12" i="2"/>
  <c r="C12" i="2"/>
  <c r="G11" i="2"/>
  <c r="H11" i="2" s="1"/>
  <c r="I11" i="2" s="1" a="1"/>
  <c r="I11" i="2" s="1"/>
  <c r="D11" i="2"/>
  <c r="E11" i="2" s="1"/>
  <c r="F11" i="2" s="1" a="1"/>
  <c r="F11" i="2" s="1"/>
  <c r="C11" i="2"/>
  <c r="G10" i="2"/>
  <c r="H10" i="2" s="1"/>
  <c r="I10" i="2" s="1" a="1"/>
  <c r="I10" i="2" s="1"/>
  <c r="E10" i="2"/>
  <c r="F10" i="2" s="1" a="1"/>
  <c r="F10" i="2" s="1"/>
  <c r="D10" i="2"/>
  <c r="C10" i="2"/>
  <c r="G9" i="2"/>
  <c r="H9" i="2" s="1"/>
  <c r="I9" i="2" s="1" a="1"/>
  <c r="I9" i="2" s="1"/>
  <c r="E9" i="2"/>
  <c r="F9" i="2" s="1" a="1"/>
  <c r="F9" i="2" s="1"/>
  <c r="D9" i="2"/>
  <c r="C9" i="2"/>
  <c r="G8" i="2"/>
  <c r="H8" i="2" s="1"/>
  <c r="I8" i="2" s="1" a="1"/>
  <c r="I8" i="2" s="1"/>
  <c r="F8" i="2" a="1"/>
  <c r="F8" i="2" s="1"/>
  <c r="E8" i="2"/>
  <c r="D8" i="2"/>
  <c r="C8" i="2"/>
  <c r="G7" i="2"/>
  <c r="H7" i="2" s="1"/>
  <c r="I7" i="2" s="1" a="1"/>
  <c r="I7" i="2" s="1"/>
  <c r="D7" i="2"/>
  <c r="E7" i="2" s="1"/>
  <c r="F7" i="2" s="1" a="1"/>
  <c r="F7" i="2" s="1"/>
  <c r="C7" i="2"/>
  <c r="G6" i="2"/>
  <c r="H6" i="2" s="1"/>
  <c r="I6" i="2" s="1" a="1"/>
  <c r="I6" i="2" s="1"/>
  <c r="E6" i="2"/>
  <c r="F6" i="2" s="1" a="1"/>
  <c r="F6" i="2" s="1"/>
  <c r="D6" i="2"/>
  <c r="C6" i="2"/>
  <c r="G5" i="2"/>
  <c r="H5" i="2" s="1"/>
  <c r="I5" i="2" s="1" a="1"/>
  <c r="I5" i="2" s="1"/>
  <c r="E5" i="2"/>
  <c r="F5" i="2" s="1" a="1"/>
  <c r="F5" i="2" s="1"/>
  <c r="D5" i="2"/>
  <c r="D3" i="2" s="1"/>
  <c r="E3" i="2" s="1"/>
  <c r="F3" i="2" s="1" a="1"/>
  <c r="F3" i="2" s="1"/>
  <c r="C5" i="2"/>
  <c r="G4" i="2"/>
  <c r="H4" i="2" s="1"/>
  <c r="I4" i="2" s="1" a="1"/>
  <c r="I4" i="2" s="1"/>
  <c r="E4" i="2"/>
  <c r="F4" i="2" s="1" a="1"/>
  <c r="F4" i="2" s="1"/>
  <c r="D4" i="2"/>
  <c r="C4" i="2"/>
  <c r="C3" i="2" s="1"/>
  <c r="G3" i="6" l="1"/>
  <c r="H3" i="6" s="1"/>
  <c r="I3" i="6" s="1" a="1"/>
  <c r="I3" i="6" s="1"/>
  <c r="E4" i="6"/>
  <c r="F4" i="6" s="1" a="1"/>
  <c r="F4" i="6" s="1"/>
  <c r="G3" i="2"/>
  <c r="H3" i="2" s="1"/>
  <c r="I3" i="2" s="1" a="1"/>
  <c r="I3" i="2" s="1"/>
</calcChain>
</file>

<file path=xl/sharedStrings.xml><?xml version="1.0" encoding="utf-8"?>
<sst xmlns="http://schemas.openxmlformats.org/spreadsheetml/2006/main" count="19762" uniqueCount="4271">
  <si>
    <t>Anos Finais -  SAEB 2023</t>
  </si>
  <si>
    <t>Escolas</t>
  </si>
  <si>
    <t>Nota LP</t>
  </si>
  <si>
    <t>Escala SAEB LP</t>
  </si>
  <si>
    <t>Prof. LP</t>
  </si>
  <si>
    <t>Nota MT</t>
  </si>
  <si>
    <t>Escala SAEB MT</t>
  </si>
  <si>
    <t>Prof. MT</t>
  </si>
  <si>
    <t>TOTAL SEDUC</t>
  </si>
  <si>
    <t>ADAMANTINA</t>
  </si>
  <si>
    <t>AMERICANA</t>
  </si>
  <si>
    <t>ANDRADINA</t>
  </si>
  <si>
    <t>APIAI</t>
  </si>
  <si>
    <t>ARACATUBA</t>
  </si>
  <si>
    <t>ARARAQUARA</t>
  </si>
  <si>
    <t>ASSIS</t>
  </si>
  <si>
    <t>AVARE</t>
  </si>
  <si>
    <t>BARRETOS</t>
  </si>
  <si>
    <t>BAURU</t>
  </si>
  <si>
    <t>BIRIGUI</t>
  </si>
  <si>
    <t>BOTUCATU</t>
  </si>
  <si>
    <t>BRAGANCA PAULISTA</t>
  </si>
  <si>
    <t>CAIEIRAS</t>
  </si>
  <si>
    <t>CAMPINAS LESTE</t>
  </si>
  <si>
    <t>CAMPINAS OESTE</t>
  </si>
  <si>
    <t>CAPIVARI</t>
  </si>
  <si>
    <t>CARAGUATATUBA</t>
  </si>
  <si>
    <t>CARAPICUIBA</t>
  </si>
  <si>
    <t>CATANDUVA</t>
  </si>
  <si>
    <t>CENTRO</t>
  </si>
  <si>
    <t>CENTRO OESTE</t>
  </si>
  <si>
    <t>CENTRO SUL</t>
  </si>
  <si>
    <t>DIADEMA</t>
  </si>
  <si>
    <t>FERNANDOPOLIS</t>
  </si>
  <si>
    <t>FRANCA</t>
  </si>
  <si>
    <t>GUARATINGUETA</t>
  </si>
  <si>
    <t>GUARULHOS NORTE</t>
  </si>
  <si>
    <t>GUARULHOS SUL</t>
  </si>
  <si>
    <t>ITAPECERICA DA SERRA</t>
  </si>
  <si>
    <t>ITAPETININGA</t>
  </si>
  <si>
    <t>ITAPEVA</t>
  </si>
  <si>
    <t>ITAPEVI</t>
  </si>
  <si>
    <t>ITAQUAQUECETUBA</t>
  </si>
  <si>
    <t>ITARARE</t>
  </si>
  <si>
    <t>ITU</t>
  </si>
  <si>
    <t>JABOTICABAL</t>
  </si>
  <si>
    <t>JACAREI</t>
  </si>
  <si>
    <t>JALES</t>
  </si>
  <si>
    <t>JAU</t>
  </si>
  <si>
    <t>JOSE BONIFACIO</t>
  </si>
  <si>
    <t>JUNDIAI</t>
  </si>
  <si>
    <t>LESTE 1</t>
  </si>
  <si>
    <t>LESTE 2</t>
  </si>
  <si>
    <t>LESTE 3</t>
  </si>
  <si>
    <t>LESTE 4</t>
  </si>
  <si>
    <t>LESTE 5</t>
  </si>
  <si>
    <t>LIMEIRA</t>
  </si>
  <si>
    <t>LINS</t>
  </si>
  <si>
    <t>MARILIA</t>
  </si>
  <si>
    <t>MAUA</t>
  </si>
  <si>
    <t>MIRACATU</t>
  </si>
  <si>
    <t>MIRANTE DO PARANAPANEMA</t>
  </si>
  <si>
    <t>MOGI DAS CRUZES</t>
  </si>
  <si>
    <t>MOGI MIRIM</t>
  </si>
  <si>
    <t>NORTE 1</t>
  </si>
  <si>
    <t>NORTE 2</t>
  </si>
  <si>
    <t>OSASCO</t>
  </si>
  <si>
    <t>OURINHOS</t>
  </si>
  <si>
    <t>PENAPOLIS</t>
  </si>
  <si>
    <t>PINDAMONHANGABA</t>
  </si>
  <si>
    <t>PIRACICABA</t>
  </si>
  <si>
    <t>PIRAJU</t>
  </si>
  <si>
    <t>PIRASSUNUNGA</t>
  </si>
  <si>
    <t>PRESIDENTE PRUDENTE</t>
  </si>
  <si>
    <t>REGISTRO</t>
  </si>
  <si>
    <t>RIBEIRAO PRETO</t>
  </si>
  <si>
    <t>SANTO ANASTACIO</t>
  </si>
  <si>
    <t>SANTO ANDRE</t>
  </si>
  <si>
    <t>SANTOS</t>
  </si>
  <si>
    <t>SAO BERNARDO DO CAMPO</t>
  </si>
  <si>
    <t>SAO CARLOS</t>
  </si>
  <si>
    <t>SAO JOAO DA BOA VISTA</t>
  </si>
  <si>
    <t>SAO JOAQUIM DA BARRA</t>
  </si>
  <si>
    <t>SAO JOSE DO RIO PRETO</t>
  </si>
  <si>
    <t>SAO JOSE DOS CAMPOS</t>
  </si>
  <si>
    <t>SAO ROQUE</t>
  </si>
  <si>
    <t>SAO VICENTE</t>
  </si>
  <si>
    <t>SERTAOZINHO</t>
  </si>
  <si>
    <t>SOROCABA</t>
  </si>
  <si>
    <t>SUL 1</t>
  </si>
  <si>
    <t>SUL 2</t>
  </si>
  <si>
    <t>SUL 3</t>
  </si>
  <si>
    <t>SUMARE</t>
  </si>
  <si>
    <t>SUZANO</t>
  </si>
  <si>
    <t>TABOAO DA SERRA</t>
  </si>
  <si>
    <t>TAQUARITINGA</t>
  </si>
  <si>
    <t>TAUBATE</t>
  </si>
  <si>
    <t>TUPA</t>
  </si>
  <si>
    <t>VOTORANTIM</t>
  </si>
  <si>
    <t>VOTUPORANGA</t>
  </si>
  <si>
    <t>Diretoria</t>
  </si>
  <si>
    <t>itu</t>
  </si>
  <si>
    <t xml:space="preserve">     Selecione sua DE. Essa é uma planilha compartilhada, aguarde caso alguém esteja usando</t>
  </si>
  <si>
    <t>Codigo Escola</t>
  </si>
  <si>
    <t>Nome Escola</t>
  </si>
  <si>
    <t>Ensino Médio -  SAEB 2023</t>
  </si>
  <si>
    <t>CODIGO_ESCOLA</t>
  </si>
  <si>
    <t>NOME_ESCOLA</t>
  </si>
  <si>
    <t>CODIGO_INEP</t>
  </si>
  <si>
    <t>Série</t>
  </si>
  <si>
    <t>SAEB LP</t>
  </si>
  <si>
    <t>Nível LP</t>
  </si>
  <si>
    <t>Cor LP</t>
  </si>
  <si>
    <t>SAEB MT</t>
  </si>
  <si>
    <t>Nível MT</t>
  </si>
  <si>
    <t>Cor MT</t>
  </si>
  <si>
    <t>FLEURIDES CAVALLINI MENECHINO PROFA</t>
  </si>
  <si>
    <t>9AF</t>
  </si>
  <si>
    <t>JOSE THEODORO DE MORAES</t>
  </si>
  <si>
    <t>GERALDO LOURENCO PADRE</t>
  </si>
  <si>
    <t>EGLE LUPORINI COSTA PROFESSORA</t>
  </si>
  <si>
    <t>TIMOTHEO SILVA PROFESSOR</t>
  </si>
  <si>
    <t>JOAO URIAS DA SILVA CAPITAO</t>
  </si>
  <si>
    <t>FRANCISCO TOZZI DR</t>
  </si>
  <si>
    <t>VICENTE RIZZO DR</t>
  </si>
  <si>
    <t>PAULO DELICIO</t>
  </si>
  <si>
    <t>MANOEL GONCALVES PROF</t>
  </si>
  <si>
    <t>JOAO BATISTA DE AQUINO PE</t>
  </si>
  <si>
    <t>MARIA BATAGLIN DELAZARI</t>
  </si>
  <si>
    <t>JOAO BATISTA RIBEIRO</t>
  </si>
  <si>
    <t>FARID FAYAD PROF</t>
  </si>
  <si>
    <t>NILZA MARIA SANTAREM PASCHOAL PROFA</t>
  </si>
  <si>
    <t>EDUARDO SOARES PROF</t>
  </si>
  <si>
    <t>FILOMENA SCATENA CHRISTOFANO</t>
  </si>
  <si>
    <t>OVIDIO DE SOUZA DIAS</t>
  </si>
  <si>
    <t>ANTONIO BARREIROS PROFESSOR</t>
  </si>
  <si>
    <t>DIOGO GARCIA MARTINS EXPEDICIONARIO</t>
  </si>
  <si>
    <t>GERALDO ALVES MACHADO PROF</t>
  </si>
  <si>
    <t>JOSE BONIFACIO DO COUTO</t>
  </si>
  <si>
    <t>OCTAVIO SOARES DE ARRUDA PROF</t>
  </si>
  <si>
    <t>RISOLETA LOPES ARANHA PROFESSORA</t>
  </si>
  <si>
    <t>SILVINO JOSE DE OLIVEIRA PROF</t>
  </si>
  <si>
    <t>MARIA JOSE DE MATTOS GOBBO PROFA</t>
  </si>
  <si>
    <t>MAGI MONSENHOR</t>
  </si>
  <si>
    <t>ARY MENEGATTO PROF</t>
  </si>
  <si>
    <t>HEITOR PENTEADO DR</t>
  </si>
  <si>
    <t>OLYMPIA BARTH DE OLIVEIRA PROFA</t>
  </si>
  <si>
    <t>GERMANO BENENCASE MAESTRO</t>
  </si>
  <si>
    <t>ANTONIO ZANAGA PREFEITO</t>
  </si>
  <si>
    <t>CONSTANTINO AUGUSTO PINKE PROF</t>
  </si>
  <si>
    <t>CLARICE COSTA CONTI PROFA</t>
  </si>
  <si>
    <t>MARIA DO CARMO AUGUSTI PROFA</t>
  </si>
  <si>
    <t>PROFESSORA MARIA LUCIA PADOVANI DE OLIVEIRA</t>
  </si>
  <si>
    <t>PROFESSORA LENY APPARECIDA PAGOTTO BOER</t>
  </si>
  <si>
    <t>ANTONIETA GHIZINI LENHARE PROFA</t>
  </si>
  <si>
    <t>NIOMAR APPARECIDA MATTOS GOBBO AMARAL GURGEL PROFA</t>
  </si>
  <si>
    <t>ANNA MARIA LUCIA DE NARDO MORAES BARROS PROFA</t>
  </si>
  <si>
    <t>IDALINA GRANDIN MIRANDOLA PROFA</t>
  </si>
  <si>
    <t>WILSON CAMARGO PROF</t>
  </si>
  <si>
    <t>SEBASTIANA PAIE RODELLA PROFA</t>
  </si>
  <si>
    <t>MARTINHO RUBENS BELLUCO PROFESSOR</t>
  </si>
  <si>
    <t>DINORA MARCONDES GOMES PROFA</t>
  </si>
  <si>
    <t>ALZIRA DIAS DE TOLEDO PIZA PROFA</t>
  </si>
  <si>
    <t>ALBERTO ALVES ROLLO DR</t>
  </si>
  <si>
    <t>JOSE ABRAO MELHEM</t>
  </si>
  <si>
    <t>NOEDIR MAZZINI</t>
  </si>
  <si>
    <t>FRANCISCO DA SILVEIRA FRANCO</t>
  </si>
  <si>
    <t>LUIZ LEITE</t>
  </si>
  <si>
    <t>RANGEL PESTANA</t>
  </si>
  <si>
    <t>CORIOLANO BURGOS DR</t>
  </si>
  <si>
    <t>JOSE SCALVI DE OLIVEIRA PROF</t>
  </si>
  <si>
    <t>ARIOSTO RIBEIRO PERSICANO PROF</t>
  </si>
  <si>
    <t>MARIA APARECIDA DOS SANTOS CASTRO PROFA</t>
  </si>
  <si>
    <t>FRANCISCO TEODORO DE ANDRADE</t>
  </si>
  <si>
    <t>ALVARO GUIAO DR</t>
  </si>
  <si>
    <t>AUGUSTO MARIANI DR</t>
  </si>
  <si>
    <t>JOAO BREMBATTI CALVOSO</t>
  </si>
  <si>
    <t>ALICE MARQUES DA SILVA ROCHA</t>
  </si>
  <si>
    <t>ORESTES ORIS DE ALBUQUERQUE PROF</t>
  </si>
  <si>
    <t>FRANCISCO WHITACKER CORONEL</t>
  </si>
  <si>
    <t>CORIPHEU DE AZEVEDO MARQUES</t>
  </si>
  <si>
    <t>REGINA DIAS ANTUNES DA SILVA PROFA</t>
  </si>
  <si>
    <t>AMBROSINA DE OLIVEIRA MATTOS PROFA</t>
  </si>
  <si>
    <t>SYLVIA NOEMIA DE ALBUQUERQUE MARTINS PROFA</t>
  </si>
  <si>
    <t>JOAO PEDRO DO NASCIMENTO PROF</t>
  </si>
  <si>
    <t>OSWALDINA SANTOS PROFA</t>
  </si>
  <si>
    <t>ROSARIA JANUZZI PROFA</t>
  </si>
  <si>
    <t>LEOPOLDO LEME VERNECK</t>
  </si>
  <si>
    <t>JULIA RIBEIRO BRETAS PROFA</t>
  </si>
  <si>
    <t>LUIZ GAMA</t>
  </si>
  <si>
    <t>LICOLINA VILLELA REIS ALVES PROFA</t>
  </si>
  <si>
    <t>CLOVIS DE ARRUDA CAMPOS DR</t>
  </si>
  <si>
    <t>NILCE MAIA SOUTO MELO PROFA</t>
  </si>
  <si>
    <t>JOSE AUGUSTO LOPES BORGES PROF</t>
  </si>
  <si>
    <t>MANOEL BENTO DA CRUZ</t>
  </si>
  <si>
    <t>VITOR ANTONIO TRINDADE PROF</t>
  </si>
  <si>
    <t>JOSE CANDIDO</t>
  </si>
  <si>
    <t>PURCINA ELISA DE ALMEIDA PROFA</t>
  </si>
  <si>
    <t>JORGE CORREA PROF</t>
  </si>
  <si>
    <t>GENESIO DE ASSIS PROF</t>
  </si>
  <si>
    <t>VANIOLE DIONYSIO MARQUES PAVAN PROFA</t>
  </si>
  <si>
    <t>MARIA APPARECIDA BALTHAZAR POCO PROFA</t>
  </si>
  <si>
    <t>JOSE ARANTES TERRA PROF</t>
  </si>
  <si>
    <t>JOUBERT DE CARVALHO DR</t>
  </si>
  <si>
    <t>SILVESTRE AUGUSTO DO NASCIMENTO</t>
  </si>
  <si>
    <t>ALTINA MORAES SAMPAIO PROFA</t>
  </si>
  <si>
    <t>ABRANCHE JOSE PROF</t>
  </si>
  <si>
    <t>MARIA DO CARMO LELIS PROFA</t>
  </si>
  <si>
    <t>ARTHUR LEITE CARRIJO PROF</t>
  </si>
  <si>
    <t>CONJUNTO HABITACIONAL EZEQUIEL BARBOSA</t>
  </si>
  <si>
    <t>ARY BOCUHY PROF</t>
  </si>
  <si>
    <t>FABIO JOSE DE ARAUJO</t>
  </si>
  <si>
    <t>PEDRO BENTO ALVES</t>
  </si>
  <si>
    <t>PROFA MIRYAN LEOPOLDINA CARAMURU DE CASTRO MONTEIRO</t>
  </si>
  <si>
    <t>VEREADOR CARLOS ROBERTO MARQUES</t>
  </si>
  <si>
    <t>BENTO DE ABREU</t>
  </si>
  <si>
    <t>JOAO PIRES DE CAMARGO DR</t>
  </si>
  <si>
    <t>AUGUSTO DA SILVA CESAR PROF</t>
  </si>
  <si>
    <t>VICTOR LACORTE PROF</t>
  </si>
  <si>
    <t>JOAO MANOEL DO AMARAL</t>
  </si>
  <si>
    <t>LETICIA DE GODOY BUENO DE CARVALHO LOPES PROFA</t>
  </si>
  <si>
    <t>LEA DE FREITAS MONTEIRO PROFA</t>
  </si>
  <si>
    <t>JOAO BATISTA DE OLIVEIRA</t>
  </si>
  <si>
    <t>ANTONIO DOS SANTOS PROF</t>
  </si>
  <si>
    <t>LYSANIAS DE OLIVEIRA CAMPOS PROF</t>
  </si>
  <si>
    <t>OACYR ANTONIO ELLERO PROFESSOR</t>
  </si>
  <si>
    <t>URIAS BRAGA COSTA PROFESSOR</t>
  </si>
  <si>
    <t>LEONARDO BARBIERI DEPUTADO</t>
  </si>
  <si>
    <t>SERGIO PEDRO SPERANZA PROF</t>
  </si>
  <si>
    <t>JOSE OMETTO</t>
  </si>
  <si>
    <t>VICENTE FERREIRA DOS SANTOS PROFESSOR</t>
  </si>
  <si>
    <t>YOLANDA SALLES CABIANCA PROFESSORA</t>
  </si>
  <si>
    <t>FRANCISCO GRAZIANO</t>
  </si>
  <si>
    <t>IGNACIO ZURITA JUNIOR</t>
  </si>
  <si>
    <t>MAXIMILIANO BARUTO DOUTOR</t>
  </si>
  <si>
    <t>JUDITH FERRAO LEGASPE PROFESSORA</t>
  </si>
  <si>
    <t>CARLOTA FERNANDES DE SOUZA RODINI</t>
  </si>
  <si>
    <t>MARIA ROSA NUCCI PACIFICO HOMEM PROFESSORA</t>
  </si>
  <si>
    <t>OSCAR ALVES JANEIRO PROFESSOR</t>
  </si>
  <si>
    <t>SEBASTIAO INOC ASSUMPCAO PROF</t>
  </si>
  <si>
    <t>GABRIEL HERNANDEZ</t>
  </si>
  <si>
    <t>JOSE AMARO RODRIGUES</t>
  </si>
  <si>
    <t>MAGDALENA SANSEVERINO GROSSO PROFESSORA</t>
  </si>
  <si>
    <t>ARMANDO FALCONE PROFESSOR</t>
  </si>
  <si>
    <t>JOSE APPARECIDO MUNHOZ PROFESSOR</t>
  </si>
  <si>
    <t>SEVERINO TAGLIARI</t>
  </si>
  <si>
    <t>WASHINGTON LUIZ PEREIRA DE SOUZA DR</t>
  </si>
  <si>
    <t>ESLI GARCIA DINIZ PROF</t>
  </si>
  <si>
    <t>RENE DE OLIVEIRA BARBOSA DR</t>
  </si>
  <si>
    <t>AMADEU RODRIGUES NORTE</t>
  </si>
  <si>
    <t>GERALDO BARBOSA DE ALMEIDA PREFEITO</t>
  </si>
  <si>
    <t>BENEDITO MANOEL DOS SANTOS</t>
  </si>
  <si>
    <t>REPUBLICA DOMINICANA</t>
  </si>
  <si>
    <t>CARLOS RICHARD STRAUTMANN PASTOR</t>
  </si>
  <si>
    <t>MARIANO BARBOSA DE SOUZA PROF</t>
  </si>
  <si>
    <t>ANA MARIA DE CARVALHO PEREIRA</t>
  </si>
  <si>
    <t>MARIA ISABEL NEVES BASTOS PROFA</t>
  </si>
  <si>
    <t>EDIR PAULINO ALBUQUERQUE PROFA</t>
  </si>
  <si>
    <t>JOSE DOS SANTOS</t>
  </si>
  <si>
    <t>LEO PIZZATO PROF</t>
  </si>
  <si>
    <t>ANTONIO JOSE DOS SANTOS DOM</t>
  </si>
  <si>
    <t>CAROLINA FRANCINI BURALI DONA</t>
  </si>
  <si>
    <t>FRANCISCA RIBEIRO MELLO FERNANDES PROFA</t>
  </si>
  <si>
    <t>JOSE AUGUSTO RIBEIRO</t>
  </si>
  <si>
    <t>CLEOPHANIA GALVAO DA SILVA PROFA</t>
  </si>
  <si>
    <t>LOURDES PEREIRA PROFA</t>
  </si>
  <si>
    <t>CLYBAS PINTO FERRAZ DR</t>
  </si>
  <si>
    <t>ERNANI RODRIGUES PROF</t>
  </si>
  <si>
    <t>CARLOS ALBERTO DE OLIVEIRA PROF</t>
  </si>
  <si>
    <t>LENY BARROS DA SILVA PROFA</t>
  </si>
  <si>
    <t>MARIA DO CARMO BARBOSA PROFESSORA</t>
  </si>
  <si>
    <t>MATEUS NUNES DE SIQUEIRA PADRE</t>
  </si>
  <si>
    <t>GABRIEL DA SILVA PROFESSOR</t>
  </si>
  <si>
    <t>ZILAH BARRETO PACITTI PROFESSORA</t>
  </si>
  <si>
    <t>CIRCE TEIXEIRA MUSA E SILVA PROFESSORA</t>
  </si>
  <si>
    <t>FRANCISCO DE AGUIAR PECANHA</t>
  </si>
  <si>
    <t>JUVENAL ALVIM MAJOR</t>
  </si>
  <si>
    <t>JOSE ALVIM</t>
  </si>
  <si>
    <t>CONSTANTINO SIMOES DE LIMA PROFESSOR</t>
  </si>
  <si>
    <t>JOSE PIRES ALVIM</t>
  </si>
  <si>
    <t>ARACY BUENO CONTI PROFESSORA</t>
  </si>
  <si>
    <t>IZOLINA PATROCINIO DE LIMA PROFESSORA</t>
  </si>
  <si>
    <t>EDINALDO APARECIDO SALLES ESTUDANTE</t>
  </si>
  <si>
    <t>FULVIA MARIA APARECIDA CANCHERINI FAZZIO PROFESSORA</t>
  </si>
  <si>
    <t>JULIO CESAR FLORIDO RAFAELI PROFESSOR</t>
  </si>
  <si>
    <t>JOAO ANTONIO RODRIGUES PROFESSOR</t>
  </si>
  <si>
    <t>CARLOS JOSE RIBEIRO PROFESSOR</t>
  </si>
  <si>
    <t>MARIA CECILIA TEIXEIRA PINTO PROFESSORA</t>
  </si>
  <si>
    <t>JOAO EVANGELISTA MARIANO DA COSTA LOBO PROFESSOR</t>
  </si>
  <si>
    <t>JOAO RODRIGUES FERNANDES</t>
  </si>
  <si>
    <t>MARIA PEREIRA DE BRITO BENETOLI PROFESSORA</t>
  </si>
  <si>
    <t>ANIS DABUS DR</t>
  </si>
  <si>
    <t>MARIA EUNICE MARTINS FERREIRA PROFESSORA</t>
  </si>
  <si>
    <t>PAULO ARAUJO NOVAES DOUTOR</t>
  </si>
  <si>
    <t>JOAO CRUZ CORONEL</t>
  </si>
  <si>
    <t>JOAO TEIXEIRA DE ARAUJO PROFESSOR</t>
  </si>
  <si>
    <t>BENE ANDRADE DONA</t>
  </si>
  <si>
    <t>MATILDE VIEIRA</t>
  </si>
  <si>
    <t>MARIA IZABEL CRUZ PIMENTEL DONA</t>
  </si>
  <si>
    <t>EMILIO IMMOOS PADRE</t>
  </si>
  <si>
    <t>COTA LEONEL DONA</t>
  </si>
  <si>
    <t>ERUCE PAULUCCI PROFESSOR</t>
  </si>
  <si>
    <t>CELSO FERREIRA DA SILVA PROFESSOR</t>
  </si>
  <si>
    <t>AUREA DE OLIVEIRA PROFESSORA</t>
  </si>
  <si>
    <t>ANTONIO SANCHES LOPES</t>
  </si>
  <si>
    <t>JOAQUIM SILVIO NOGUEIRA</t>
  </si>
  <si>
    <t>SANDRA REGINA PIRES PROFESSORA</t>
  </si>
  <si>
    <t>JOSE CARLOS DA SILVA PROFESSOR</t>
  </si>
  <si>
    <t>IDALINA VIANNA FERRO PROFESSORA</t>
  </si>
  <si>
    <t>EPHIGENIA CARDOSO MACHADO FORTUNATO PROFESSORA</t>
  </si>
  <si>
    <t>LAURINDO BATTAIOLA</t>
  </si>
  <si>
    <t>MARIA LUIZA FERREIRA ZAMBELLO PROFESSORA</t>
  </si>
  <si>
    <t>FRANCISCO FERREIRA DELGADO JUNIOR CONEGO</t>
  </si>
  <si>
    <t>PAULO FRANCISCO DE ASSIS PROF</t>
  </si>
  <si>
    <t>JAIME DE OLIVEIRA PROF</t>
  </si>
  <si>
    <t>LUIZ DARLY GOMES DE ARAUJO PROFESSOR</t>
  </si>
  <si>
    <t>PREFEITO MARIO CORADIN</t>
  </si>
  <si>
    <t>BENEDITO PEREIRA CARDOSO PROFESSOR</t>
  </si>
  <si>
    <t>ALMEIDA PINTO</t>
  </si>
  <si>
    <t>PAULINA NUNES DE MORAES PROFESSORA</t>
  </si>
  <si>
    <t>MARIO VIEIRA MARCONDES</t>
  </si>
  <si>
    <t>SILVESTRE DE LIMA CORONEL</t>
  </si>
  <si>
    <t>AYMORE DO BRASIL PROFESSOR</t>
  </si>
  <si>
    <t>MACEDO SOARES EMBAIXADOR</t>
  </si>
  <si>
    <t>ANTONIO OLYMPIO DOUTOR</t>
  </si>
  <si>
    <t>VALOIS SCORTECCI</t>
  </si>
  <si>
    <t>FABIO JUNQUEIRA FRANCO</t>
  </si>
  <si>
    <t>LACY BONILHA DE SOUZA PROFESSORA</t>
  </si>
  <si>
    <t>TSUYA OHNO KIMURA PROFESSORA</t>
  </si>
  <si>
    <t>AGUIA DE HAIA</t>
  </si>
  <si>
    <t>PARQUE DAS NACOES</t>
  </si>
  <si>
    <t>SILVIO DE ALMEIDA</t>
  </si>
  <si>
    <t>WASHINGTON LUIZ DOUTOR</t>
  </si>
  <si>
    <t>CANDIDO PORTINARI</t>
  </si>
  <si>
    <t>ANTONIO AUGUSTO LOPES DE OLIVEIRA JUNIOR</t>
  </si>
  <si>
    <t>MARIA VIRGINIA MANSUR BIAGI PROFESSORA</t>
  </si>
  <si>
    <t>JARDIM TANGARAS</t>
  </si>
  <si>
    <t>FRAGA MAJOR</t>
  </si>
  <si>
    <t>PLINIO FERRAZ</t>
  </si>
  <si>
    <t>AYRTON BUSCH PROF</t>
  </si>
  <si>
    <t>LUIZ ZUIANI DR</t>
  </si>
  <si>
    <t>STELA MACHADO</t>
  </si>
  <si>
    <t>LUIZ CASTANHO DE ALMEIDA PROF</t>
  </si>
  <si>
    <t>CAROLINA LOPES DE ALMEIDA PROFA</t>
  </si>
  <si>
    <t>MERCEDES PAZ BUENO PROFA</t>
  </si>
  <si>
    <t>VERA CAMPAGNANI PROFA</t>
  </si>
  <si>
    <t>JOSE APARECIDO GUEDES DE AZEVEDO PROF</t>
  </si>
  <si>
    <t>JOAQUIM RODRIGUES MADUREIRA</t>
  </si>
  <si>
    <t>FRANCISCO ANTUNES PROF</t>
  </si>
  <si>
    <t>IRACEMA DE CASTRO AMARANTE PROFA</t>
  </si>
  <si>
    <t>CARLOS CHAGAS DR</t>
  </si>
  <si>
    <t>ARMINDA SBRISSIA IRMA</t>
  </si>
  <si>
    <t>FRANCISCO ALVES BRIZOLA PROF</t>
  </si>
  <si>
    <t>JOAO MARINGONI</t>
  </si>
  <si>
    <t>SUELI APARECIDA SE ROSA PROFA</t>
  </si>
  <si>
    <t>RAYMI OLIVEIRA BAPTISTA PEREIRA PROFESSORA</t>
  </si>
  <si>
    <t>HENRIQUE ROCHA DE ANDRADE PROFESSOR</t>
  </si>
  <si>
    <t>PROFA MARIA EUNICE BORGES DE MIRANDA REIS</t>
  </si>
  <si>
    <t>WALTER BARRETTO MELCHERT PROF</t>
  </si>
  <si>
    <t>DURVAL GUEDES DE AZEVEDO PROF</t>
  </si>
  <si>
    <t>ANTONIO GUEDES DE AZEVEDO PROF</t>
  </si>
  <si>
    <t>ANTONIO FERREIRA DE MENEZES VEREADOR</t>
  </si>
  <si>
    <t>EDISON BASTOS GASPARINI PREF</t>
  </si>
  <si>
    <t>ADA CARIANI AVALONE PROFA</t>
  </si>
  <si>
    <t>MARTA APARECIDA HJERTQUIST BARBOSA PROFA</t>
  </si>
  <si>
    <t>MARIA APARECIDA MASCHIETTO OKAZAKI PROFESSORA</t>
  </si>
  <si>
    <t>ANTONIO JORGE LIMA PADRE</t>
  </si>
  <si>
    <t>ABILIO MANOEL</t>
  </si>
  <si>
    <t>JOSE FRANCISCO PASCHOAL</t>
  </si>
  <si>
    <t>PARAISO CAVALCANTI DOUTOR</t>
  </si>
  <si>
    <t>GUSTAVO FERNANDO KUHLMANN</t>
  </si>
  <si>
    <t>ABILIO ALVES MARQUES</t>
  </si>
  <si>
    <t>JOAO DOMINGOS MADEIRA PROFESSOR</t>
  </si>
  <si>
    <t>OSWALDO SCHIAVON</t>
  </si>
  <si>
    <t>JARDIM SOUZA LIMA DO</t>
  </si>
  <si>
    <t>ORLANDO FRANCA DE CARVALHO PROFESSOR</t>
  </si>
  <si>
    <t>OLIMPIO CAMARGO PROF</t>
  </si>
  <si>
    <t>MIGUEL PRIANTE CALDERARO DOUTOR</t>
  </si>
  <si>
    <t>JOSE INOCENCIO MOREIRA CORONEL</t>
  </si>
  <si>
    <t>ARMANDO BELLEGARD PROFESSOR</t>
  </si>
  <si>
    <t>WILLIAM AURELI</t>
  </si>
  <si>
    <t>JARDIM VICENTE DE CARVALHO</t>
  </si>
  <si>
    <t>ARCHIMEDES BAVA PROFESSOR</t>
  </si>
  <si>
    <t>MARIA APARECIDA PINTO DE ABREU MAGNO PROFESSORA</t>
  </si>
  <si>
    <t>JOAO CARLOS DO ROSARIO LOPES</t>
  </si>
  <si>
    <t>PRAIA DE BORACEIA</t>
  </si>
  <si>
    <t>MARIA CELESTE PEREIRA LEITE</t>
  </si>
  <si>
    <t>ENZO BRUNO CARRAMASCHI PROFESSOR</t>
  </si>
  <si>
    <t>STELIO MACHADO LOUREIRO PROFESSOR</t>
  </si>
  <si>
    <t>CARLOS ROSA DOUTOR</t>
  </si>
  <si>
    <t>VICENTE FELICIO PRIMO</t>
  </si>
  <si>
    <t>REGINA VALARINI VIEIRA PROFA</t>
  </si>
  <si>
    <t>LYDIA HELENA FRANDSEN STUHR PROFESSORA</t>
  </si>
  <si>
    <t>IZABEL DE ALMEIDA MARIN PROFESSORA</t>
  </si>
  <si>
    <t>TEREZINHA LOT ZIN TELECO PROFESSORA</t>
  </si>
  <si>
    <t>RICARDO PERUZZO PROFESSOR</t>
  </si>
  <si>
    <t>HERMINIO CANTISANI PROFESSOR</t>
  </si>
  <si>
    <t>ESMERALDA MILANO MARONI PROFESSORA</t>
  </si>
  <si>
    <t>GERACINA DE MENEZES SANCHES PROFESSORA</t>
  </si>
  <si>
    <t>ANTONIO SALES OLIVEIRA PROFESSOR</t>
  </si>
  <si>
    <t>OLIVIA ANGELA FURLANI PROFESSORA</t>
  </si>
  <si>
    <t>ADHEMAR BOLINA PROFESSOR</t>
  </si>
  <si>
    <t>ANGELICA DE JESUS FERREIRA</t>
  </si>
  <si>
    <t>HENRIQUE MONTENEGRO CAPITAO</t>
  </si>
  <si>
    <t>PROFESSORA NELLY COLLEONE RAVAGNOLLI</t>
  </si>
  <si>
    <t>NAERSON MIRANDA PROFESSOR</t>
  </si>
  <si>
    <t>FRANCISCO DAMANTE PROFESSOR</t>
  </si>
  <si>
    <t>MANOEL FERRAZ PROFESSOR</t>
  </si>
  <si>
    <t>JOSE MANOEL ALVARES ROSENDE PROFESSOR</t>
  </si>
  <si>
    <t>APARICIO BIGLIA FILHO PROFESSOR</t>
  </si>
  <si>
    <t>JOSE DE SOUZA DR</t>
  </si>
  <si>
    <t>EDIR HELEN SGAVIOLI FACCIOLI PROFESSORA</t>
  </si>
  <si>
    <t>MANOEL SILVEIRA BUENO</t>
  </si>
  <si>
    <t>GASTAO LIBERAL PINTO DOM</t>
  </si>
  <si>
    <t>LUCIO ANTUNES DE SOUZA DOM</t>
  </si>
  <si>
    <t>CARDOSO DE ALMEIDA</t>
  </si>
  <si>
    <t>EUCLIDES DE CARVALHO CAMPOS PROF</t>
  </si>
  <si>
    <t>AMERICO VIRGINIO DOS SANTOS PROF</t>
  </si>
  <si>
    <t>JOAO QUEIROZ MARQUES PROF</t>
  </si>
  <si>
    <t>RAYMUNDO CINTRA PROF</t>
  </si>
  <si>
    <t>ARMANDO DE SALLES OLIVEIRA DR</t>
  </si>
  <si>
    <t>JOSE PEDRETTI NETTO PROF</t>
  </si>
  <si>
    <t>PEDRO TORRES PROF</t>
  </si>
  <si>
    <t>MANOEL PATRICIO DO NASCIMENTO PROFESSOR</t>
  </si>
  <si>
    <t>SOPHIA GABRIEL DE OLIVEIRA PROFA</t>
  </si>
  <si>
    <t>FRANCISCO GUEDELHA PROF</t>
  </si>
  <si>
    <t>ALVARO JOSE DE SOUZA</t>
  </si>
  <si>
    <t>DOM BRUNO GAMBERINI</t>
  </si>
  <si>
    <t>CASPER LIBERO</t>
  </si>
  <si>
    <t>PAULO SILVA PROFESSOR</t>
  </si>
  <si>
    <t>JOSE MAURICIO DA ROCHA DOM</t>
  </si>
  <si>
    <t>JOSE GUILHERME</t>
  </si>
  <si>
    <t>FRANCISCO DE ASSIS GONCALVES CORONEL</t>
  </si>
  <si>
    <t>ALCINDO BUENO DE ASSIS MINISTRO</t>
  </si>
  <si>
    <t>ISMAEL AGUIAR LEME</t>
  </si>
  <si>
    <t>SEBASTIAO FERRAZ DE CAMPOS PROF</t>
  </si>
  <si>
    <t>BRUNO FLORENZANO PROFESSOR</t>
  </si>
  <si>
    <t>JOAO ERNESTO DE ALMEIDA VANNI</t>
  </si>
  <si>
    <t>MATHILDE TEIXEIRA DE MORAES PROFESSORA</t>
  </si>
  <si>
    <t>LUIZ ROBERTO PINHEIRO ALEGRETTI PROFESSOR</t>
  </si>
  <si>
    <t>MARCOS ANTONIO DA SILVA GUIMARAES PROFESSOR</t>
  </si>
  <si>
    <t>JOSE NANTALA BADUE PROFESSOR</t>
  </si>
  <si>
    <t>SILVIO DE CARVALHO PINTO JUNIOR DOUTOR</t>
  </si>
  <si>
    <t>SILES COLI PROFESSOR</t>
  </si>
  <si>
    <t>INALDO MANTA DESPORTISTA</t>
  </si>
  <si>
    <t>FERNANDO AMOS SIRIANI DR</t>
  </si>
  <si>
    <t>JOSE FLORENTINO DE SOUZA</t>
  </si>
  <si>
    <t>AGOSTINHO GRIGOLETO</t>
  </si>
  <si>
    <t>JOSE ALEIXO DA SILVA PASSOS CORONEL</t>
  </si>
  <si>
    <t>DINAH LUCIA BALESTRERO PROFESSORA</t>
  </si>
  <si>
    <t>IZABEL SILVEIRA MELLO SOARES DONA DONA SINHA</t>
  </si>
  <si>
    <t>ALVARO ALVIM</t>
  </si>
  <si>
    <t>OSWALDO JANUZZI PROFESSOR</t>
  </si>
  <si>
    <t>RODOLFO MIRANDA SENADOR</t>
  </si>
  <si>
    <t>VITORIO TOGNI CAPITAO</t>
  </si>
  <si>
    <t>LUCIDIO MOTTA NAVARRO</t>
  </si>
  <si>
    <t>ANA MESQUITA LAURINI</t>
  </si>
  <si>
    <t>HELADIO CORREA LAURINI MONSENHOR</t>
  </si>
  <si>
    <t>ANTONIO ODILON FRANCESCHINI PREFEITO</t>
  </si>
  <si>
    <t>EUGENIA FERRAREZI NUNES</t>
  </si>
  <si>
    <t>FRANCISCA MOURA LUZ PEREIRA PROFESSORA</t>
  </si>
  <si>
    <t>JOAO GONCALVES BARBOSA PROFESSOR</t>
  </si>
  <si>
    <t>JOSE DE MOURA REZENDE MINISTRO</t>
  </si>
  <si>
    <t>MALVINA LEITE E SILVA PROFESSORA</t>
  </si>
  <si>
    <t>ROQUE PASSARELLI PROFESSOR</t>
  </si>
  <si>
    <t>RUTH SA PROFESSORA</t>
  </si>
  <si>
    <t>FLAIR CARLOS DE OLIVEIRA ARMANY DOUTOR</t>
  </si>
  <si>
    <t>PROFESSORA LUCIANA DAMAS BEZERRA</t>
  </si>
  <si>
    <t>MARIA APARECIDA FRANCA BARBOSA DE ARAUJO PROFESSORA</t>
  </si>
  <si>
    <t>MARGARIDA MAIA DE ALMEIDA VIEIRA PROFESSORA</t>
  </si>
  <si>
    <t>ARRECIERES NATALI</t>
  </si>
  <si>
    <t>MARIA IZABEL FONTOURA</t>
  </si>
  <si>
    <t>OLIVEIRA GOMES COMENDADOR</t>
  </si>
  <si>
    <t>JUCA PADRE</t>
  </si>
  <si>
    <t>PAULO VIRGINIO</t>
  </si>
  <si>
    <t>REGINA POMPEIA PINTO PROFA</t>
  </si>
  <si>
    <t>BAIRRO SAO MIGUEL</t>
  </si>
  <si>
    <t>BAIRRO DO EMBAUZINHO</t>
  </si>
  <si>
    <t>FERNANDO MAGALHAES PROFESSOR</t>
  </si>
  <si>
    <t>ROQUE IELO PROFESSOR</t>
  </si>
  <si>
    <t>JANDIRA DE MORAES NUNO PROFESSORA</t>
  </si>
  <si>
    <t>WOLNEY RADIGHIERI PROF</t>
  </si>
  <si>
    <t>AFONSO PENA PRESIDENTE</t>
  </si>
  <si>
    <t>VALDOMIRO SILVEIRA</t>
  </si>
  <si>
    <t>GILDASIO SILVA LIMA PROFESSOR</t>
  </si>
  <si>
    <t>ALBERTO GRAF CAPITAO</t>
  </si>
  <si>
    <t>ISAIAS LUIZ MATIAZZO</t>
  </si>
  <si>
    <t>OLINDO DARTORA DR</t>
  </si>
  <si>
    <t>FRANCISCO GONCALVES VIEIRA PROF</t>
  </si>
  <si>
    <t>OTTO WEISZFLOG</t>
  </si>
  <si>
    <t>DR NELSON MANZANARES</t>
  </si>
  <si>
    <t>ISAURA VALENTINI HANSER PROFA</t>
  </si>
  <si>
    <t>JOSE CARLOS DA SILVA JUNIOR</t>
  </si>
  <si>
    <t>DR MARIO TOLEDO DE MORAES</t>
  </si>
  <si>
    <t>ALBINO FIORE</t>
  </si>
  <si>
    <t>ARMANDO SESTINI</t>
  </si>
  <si>
    <t>ALADINO POLON</t>
  </si>
  <si>
    <t>ALFRIED THEODOR WEISZFLOG</t>
  </si>
  <si>
    <t>JOSE SANCHES POSTIGO DEPUTADO</t>
  </si>
  <si>
    <t>PROJETO LAGOA SAO PAULO</t>
  </si>
  <si>
    <t>SUZANA DIAS</t>
  </si>
  <si>
    <t>ANA MARIA GARRIDO ORLANDIN PROFA</t>
  </si>
  <si>
    <t>FRUTUOSO PEREIRA DE MORAES</t>
  </si>
  <si>
    <t>CELSO ANTONIO PROFESSOR</t>
  </si>
  <si>
    <t>MARY AZEVEDO DE CARVALHO PROFESSORA</t>
  </si>
  <si>
    <t>LUCILIA GROTHE LIBERATO</t>
  </si>
  <si>
    <t>JOSE RODRIGUES DE FREITAS VEREADOR</t>
  </si>
  <si>
    <t>GALDINO DE CASTRO</t>
  </si>
  <si>
    <t>MESSIAS DA FONSECA DOUTOR</t>
  </si>
  <si>
    <t>GERALDO TORRANO PROFESSOR</t>
  </si>
  <si>
    <t>VILA VITORIA</t>
  </si>
  <si>
    <t>FRANCISCO BARRETO LEME</t>
  </si>
  <si>
    <t>CECILIA PEREIRA PROFESSORA</t>
  </si>
  <si>
    <t>LUIS GONZAGA DE MOURA MONSENHOR</t>
  </si>
  <si>
    <t>AUREA ANUNCIACAO AMERICO DE GODOI PROFESSORA</t>
  </si>
  <si>
    <t>DORA MARIA MACIEL DE CASTRO KANSO PROFESSORA</t>
  </si>
  <si>
    <t>ANA RITA GODINHO POUSA PROFESSORA</t>
  </si>
  <si>
    <t>JOSE VILAGELIN NETO PROFESSOR</t>
  </si>
  <si>
    <t>JOAO LOURENCO RODRIGUES PROFESSOR</t>
  </si>
  <si>
    <t>FRANCISCO GLICERIO</t>
  </si>
  <si>
    <t>LUIZ GALHARDO PROFESSOR</t>
  </si>
  <si>
    <t>ADALBERTO PRADO E SILVA PROFESSOR</t>
  </si>
  <si>
    <t>THOMAS ALVES DOUTOR</t>
  </si>
  <si>
    <t>ADALBERTO NASCIMENTO</t>
  </si>
  <si>
    <t>CARLOS GOMES</t>
  </si>
  <si>
    <t>ANIBAL DE FREITAS PROFESSOR</t>
  </si>
  <si>
    <t>GUSTAVO MARCONDES</t>
  </si>
  <si>
    <t>OROSIMBO MAIA</t>
  </si>
  <si>
    <t>JOAQUIM FERREIRA LIMA PROFESSOR</t>
  </si>
  <si>
    <t>BENEDITO SAMPAIO PROFESSOR</t>
  </si>
  <si>
    <t>MILTON DE TOLOSA PROFESSOR</t>
  </si>
  <si>
    <t>LAIS BERTONI PEREIRA PROFESSORA</t>
  </si>
  <si>
    <t>LUIZ GONZAGA DA COSTA PROFESSOR</t>
  </si>
  <si>
    <t>GERALDO DE REZENDE BARAO</t>
  </si>
  <si>
    <t>31 DE MARCO</t>
  </si>
  <si>
    <t>JOSE MARIA MATOSINHO</t>
  </si>
  <si>
    <t>JULIO MESQUITA</t>
  </si>
  <si>
    <t>ANTONIO VILELA JUNIOR PROFESSOR</t>
  </si>
  <si>
    <t>ATALIBA NOGUEIRA BARAO</t>
  </si>
  <si>
    <t>CARLOS LENCASTRE PROFESSOR</t>
  </si>
  <si>
    <t>HERCY MORAES PROFESSORA</t>
  </si>
  <si>
    <t>DOM BARRETO</t>
  </si>
  <si>
    <t>FELIPE CANTUSIO</t>
  </si>
  <si>
    <t>CASTINAUTA DE BARROS MELLO E ALBUQUERQUE PROFESSORA</t>
  </si>
  <si>
    <t>JOSE CARLOS NOGUEIRA REVERENDO PROFESSOR</t>
  </si>
  <si>
    <t>FRANCISCO ALVARES PROFESSOR</t>
  </si>
  <si>
    <t>CARLOS FRANCISCO DE PAULA PROFESSOR</t>
  </si>
  <si>
    <t>NORBERTO DE SOUZA PINTO PROF DOUTOR</t>
  </si>
  <si>
    <t>GUIDO SEGALHO</t>
  </si>
  <si>
    <t>HILDEBRANDO SIQUEIRA PROFESSOR</t>
  </si>
  <si>
    <t>MARIO NATIVIDADE DOUTOR</t>
  </si>
  <si>
    <t>CARLOS ALBERTO GALHIEGO PROFESSOR</t>
  </si>
  <si>
    <t>PROCOPIO FERREIRA</t>
  </si>
  <si>
    <t>JAMIL GADIA DEPUTADO</t>
  </si>
  <si>
    <t>SEBASTIAO RAMOS NOGUEIRA PROFESSOR</t>
  </si>
  <si>
    <t>HILTON FEDERICI PROFESSOR</t>
  </si>
  <si>
    <t>PEDRO SALVETTI NETTO PROFESSOR</t>
  </si>
  <si>
    <t>ORLANDO SIGNORELLI</t>
  </si>
  <si>
    <t>PAULO MANGABEIRA ALBERNAZ PROF DOUTOR</t>
  </si>
  <si>
    <t>MIGUEL VICENTE CURY</t>
  </si>
  <si>
    <t>NEWTON PIMENTA NEVES PROFESSOR</t>
  </si>
  <si>
    <t>CORIOLANO MONTEIRO PROFESSOR</t>
  </si>
  <si>
    <t>EDUARDO BARNABE DEPUTADO</t>
  </si>
  <si>
    <t>ELVIRA DE PARDO MEO MURARO</t>
  </si>
  <si>
    <t>ROBERTO MARINHO JORNALISTA</t>
  </si>
  <si>
    <t>TELEMACO PAIOLI MELGES DOUTOR</t>
  </si>
  <si>
    <t>ELCIO ANTONIO SELMI PROFESSOR</t>
  </si>
  <si>
    <t>CECILIA DE GODOY CAMARGO JORNALISTA</t>
  </si>
  <si>
    <t>LUIS TADEU FACION PROFESSOR</t>
  </si>
  <si>
    <t>JARDIM ICARAI</t>
  </si>
  <si>
    <t>ANTONIO CARLOS LEHMAN</t>
  </si>
  <si>
    <t>CLAUDIA FRANCISCO DA SILVA</t>
  </si>
  <si>
    <t>TENISTA MARIA ESTHER ANDION BUENO</t>
  </si>
  <si>
    <t>JARDIM SANTA CLARA</t>
  </si>
  <si>
    <t>JARDIM MARISA</t>
  </si>
  <si>
    <t>BERNARDO CARO</t>
  </si>
  <si>
    <t>JARDIM OURO PRETO</t>
  </si>
  <si>
    <t>ALBERTO MEDALJON PROFESSOR</t>
  </si>
  <si>
    <t>MARIA JULIETA DE GODOI CARTEZANI PROFESSORA</t>
  </si>
  <si>
    <t>ELISEU NARCISO REVERENDO</t>
  </si>
  <si>
    <t>CELESTE PALANDI DE MELLO PROFESSORA</t>
  </si>
  <si>
    <t>NEWTON OPPERMANN DOUTOR</t>
  </si>
  <si>
    <t>VENERANDA MARTINS SIQUEIRA DONA</t>
  </si>
  <si>
    <t>MOACYR SANTOS DE CAMPOS PROFESSOR</t>
  </si>
  <si>
    <t>BENEVENUTO TORRES PROFESSOR</t>
  </si>
  <si>
    <t>MARIA ISABEL GIUDICE DE ALBUQUERQUE CAVALCANTI PROFA</t>
  </si>
  <si>
    <t>THEREZINA DA FONSECA PARES PROFESSORA</t>
  </si>
  <si>
    <t>RUY RODRIGUEZ</t>
  </si>
  <si>
    <t>MESSIAS GONCALVES TEIXEIRA PROFESSOR</t>
  </si>
  <si>
    <t>ALVARO COTOMACCI PROFESSOR</t>
  </si>
  <si>
    <t>FRANCISCO RIBEIRO SAMPAIO PROFESSOR</t>
  </si>
  <si>
    <t>MARIA DE LOURDES CAMPOS FREIRE MARQUES PROFESSORA</t>
  </si>
  <si>
    <t>EUNICE VIRGINIA RAMOS NAVERO PROFESSORA</t>
  </si>
  <si>
    <t>PAULO LUIZ DECOURT PROFESSOR</t>
  </si>
  <si>
    <t>ANTONIO MOBILI PADRE</t>
  </si>
  <si>
    <t>FRANCISCO DE ASSIS</t>
  </si>
  <si>
    <t>HUGO PENTEADO TEIXEIRA</t>
  </si>
  <si>
    <t>DISNEI FRANCISCO SCORNAIENCHI DOUTOR</t>
  </si>
  <si>
    <t>LUIZ GONZAGA HORTA LISBOA PROFESSOR</t>
  </si>
  <si>
    <t>ANTONIO DA COSTA SANTOS PREFEITO</t>
  </si>
  <si>
    <t>PROFESSORA MARIA HELENA ANTONIO CARDOSO</t>
  </si>
  <si>
    <t>RITA DE CASSIA DA SILVA PROFESSORA</t>
  </si>
  <si>
    <t>RACHEL DE QUEIROZ ESCRITORA</t>
  </si>
  <si>
    <t>GLORIA APARECIDA ROSA VIANA PROFESSORA</t>
  </si>
  <si>
    <t>RESIDENCIAL SAO JOSE</t>
  </si>
  <si>
    <t>ELZA FACCA MARTINS BONILHA PROFESSORA</t>
  </si>
  <si>
    <t>GEORGINA HELENA FORTAREL PROFESSORA</t>
  </si>
  <si>
    <t>MARIO PEREIRA PINTO</t>
  </si>
  <si>
    <t>DAGOBERTO ROMAG FREI</t>
  </si>
  <si>
    <t>VICTOR GERALDO SIMONSEN</t>
  </si>
  <si>
    <t>THEODORICO DE OLIVEIRA PROFESSOR</t>
  </si>
  <si>
    <t>YOLANDA ARAUJO SILVA PAIVA PROFESSORA</t>
  </si>
  <si>
    <t>GENI CUNHA</t>
  </si>
  <si>
    <t>DINORAH SILVA DOS SANTOS PROFESSORA</t>
  </si>
  <si>
    <t>JOSE DOS SANTOS ALMEIDA</t>
  </si>
  <si>
    <t>ANTONIO FONTANA</t>
  </si>
  <si>
    <t>RACHID JABUR</t>
  </si>
  <si>
    <t>JOSE AUGUSTO DE CARVALHO DR</t>
  </si>
  <si>
    <t>JOAO BAPTISTA DO AMARAL VASCONCELLOS PROFESSOR</t>
  </si>
  <si>
    <t>MARIA JANUARIA VAZ TUCCORI PROFESSORA</t>
  </si>
  <si>
    <t>FABIANO JOSE MOREIRA CAMARGO PADRE</t>
  </si>
  <si>
    <t>WALDEMAR THOMAZINE</t>
  </si>
  <si>
    <t>JOSE BONIFACIO CARRETTA PADRE</t>
  </si>
  <si>
    <t>ISMAEL IGLESIAS</t>
  </si>
  <si>
    <t>MARIA ESTER DAS NEVES DUTRA DAMASIO PROFESSORA</t>
  </si>
  <si>
    <t>MARIO TROMBINI COMENDADOR</t>
  </si>
  <si>
    <t>ANTONIO ALVES BERNARDINO</t>
  </si>
  <si>
    <t>COLONIA DOS PESCADORES</t>
  </si>
  <si>
    <t>ANGELO BARROS DE ARAUJO</t>
  </si>
  <si>
    <t>CIDADE ARISTON ESTELA AZEVEDO VI</t>
  </si>
  <si>
    <t>MARIA ALICE CRISSIUMA MESQUITA DONA</t>
  </si>
  <si>
    <t>BENEDITO DE LIMA TUCUNDUVA DOUTOR</t>
  </si>
  <si>
    <t>ESMERALDA BECKER FREIRE DE CARVALHO PROFESSORA</t>
  </si>
  <si>
    <t>JOSUE MATTOS DE AGUIAR</t>
  </si>
  <si>
    <t>ALBERTO KENWORTHY</t>
  </si>
  <si>
    <t>MARIO SALES SOUTO ENGENHEIRO</t>
  </si>
  <si>
    <t>TOUFIC JOULIAN</t>
  </si>
  <si>
    <t>AMOS MEUCCI</t>
  </si>
  <si>
    <t>VICTORIO FORNASARO</t>
  </si>
  <si>
    <t>EDGARD DE MOURA BITTENCOURT DESEMBARGADOR</t>
  </si>
  <si>
    <t>MANOEL DA CONCEICAO SANTOS PROFESSOR</t>
  </si>
  <si>
    <t>CECILIA DA PALMA VALENTIM SARDINHA PROFESSORA</t>
  </si>
  <si>
    <t>SALOMAO JORGE DEPUTADO</t>
  </si>
  <si>
    <t>LUIZ PEREIRA SOBRINHO PROFESSOR</t>
  </si>
  <si>
    <t>JORGE JULIAN</t>
  </si>
  <si>
    <t>DERVILLE ALLEGRETTI DEPUTADO</t>
  </si>
  <si>
    <t>JOAO GARCIA DE HARO PROFESSOR</t>
  </si>
  <si>
    <t>BASILIO BOSNIAC</t>
  </si>
  <si>
    <t>CELESTINO CORREIA PINA PROFESSOR</t>
  </si>
  <si>
    <t>ELISABETH SILVA DE ARAUJO PROFESSORA</t>
  </si>
  <si>
    <t>ANA RODRIGUES DE LISO</t>
  </si>
  <si>
    <t>CICERO BARCALA JUNIOR</t>
  </si>
  <si>
    <t>PAULO IDEVAR FERRAREZI SUPERVISOR</t>
  </si>
  <si>
    <t>MARIA DE LOURDES TEIXEIRA</t>
  </si>
  <si>
    <t>ADALBERTO MECCA SAMPAIO PROFESSOR</t>
  </si>
  <si>
    <t>JOSE MARIA PEREZ FERREIRA PROFESSOR</t>
  </si>
  <si>
    <t>ANTONIO DE OLIVEIRA GODINHO PADRE</t>
  </si>
  <si>
    <t>NATALINO FIDENCIO PROFESSOR</t>
  </si>
  <si>
    <t>MARIA HELENA MARDEGAN SCABELLO PROFESSORA</t>
  </si>
  <si>
    <t>EPAMINONDAS JOSE DE ANDRADE</t>
  </si>
  <si>
    <t>LAURO DE ARAUJO</t>
  </si>
  <si>
    <t>FRANCISCO EUGENIO DE LIMA</t>
  </si>
  <si>
    <t>FRANCISCO THOMAZ DE CARVALHO DOUTOR</t>
  </si>
  <si>
    <t>VICENTE PAULO ZANCHETTA PROFESSOR</t>
  </si>
  <si>
    <t>ARMEL MIRANDA</t>
  </si>
  <si>
    <t>DARIO GIOMETTI PROFESSOR</t>
  </si>
  <si>
    <t>VITORINO PEREIRA PROFESSOR</t>
  </si>
  <si>
    <t>JOAQUIM ALVES FIGUEIREDO</t>
  </si>
  <si>
    <t>ANTONIO MAXIMIANO RODRIGUES</t>
  </si>
  <si>
    <t>ALFREDO MINERVINO</t>
  </si>
  <si>
    <t>BARAO DO RIO BRANCO</t>
  </si>
  <si>
    <t>NICOLA MASTROCOLA</t>
  </si>
  <si>
    <t>PAULO DE LIMA CORREA</t>
  </si>
  <si>
    <t>CLEOMERIO JOSE CAMPI</t>
  </si>
  <si>
    <t>ANTONIO CARLOS</t>
  </si>
  <si>
    <t>JOSE LEITE PINHEIRO PROFESSOR</t>
  </si>
  <si>
    <t>PROFESSORA MARIANA APARECIDA TODESCATO</t>
  </si>
  <si>
    <t>PEDRO CREM FILHO PROFESSOR</t>
  </si>
  <si>
    <t>BENEDITO DUTRA TEIXEIRA PROFESSOR</t>
  </si>
  <si>
    <t>MARIA DE FATIMA GOMES ALVES</t>
  </si>
  <si>
    <t>ORESTES LADEIRA PE</t>
  </si>
  <si>
    <t>PROFESSORA MARIA DE LOURDES LIMA</t>
  </si>
  <si>
    <t>SEBASTIAO GOMES</t>
  </si>
  <si>
    <t>ALBERTO VELLONE PADRE</t>
  </si>
  <si>
    <t>JARDIM BELA VISTA</t>
  </si>
  <si>
    <t>ANIZIO FERRAZ GODINHO PROF</t>
  </si>
  <si>
    <t>JAMIL ABRAHAO SAAD</t>
  </si>
  <si>
    <t>ODECIO LUCKE PROFESSOR</t>
  </si>
  <si>
    <t>JOSE MARIA DOS REIS DOUTOR</t>
  </si>
  <si>
    <t>ANTONIO TONON</t>
  </si>
  <si>
    <t>CELIO RODRIGUES ALVES</t>
  </si>
  <si>
    <t>ALVARO DUARTE DE ALMEIDA PROF</t>
  </si>
  <si>
    <t>FERNANDO NOBRE</t>
  </si>
  <si>
    <t>CARLOS FERREIRA DE MORAES PROFESSOR</t>
  </si>
  <si>
    <t>ANTONIETA DI LASCIO OZEKI PROFESSORA</t>
  </si>
  <si>
    <t>JARDIM SANTA ANGELA</t>
  </si>
  <si>
    <t>IDOMINEU ANTUNES CALDEIRA</t>
  </si>
  <si>
    <t>ZACARIAS ANTONIO DA SILVA</t>
  </si>
  <si>
    <t>JOSE BARRETO PROFESSOR</t>
  </si>
  <si>
    <t>BATISTA CEPELOS</t>
  </si>
  <si>
    <t>ROQUE CELESTINO PIRES</t>
  </si>
  <si>
    <t>ANA MACIEIRA DE OLIVEIRA</t>
  </si>
  <si>
    <t>ARY BOUZAN PROFESSOR</t>
  </si>
  <si>
    <t>CARLOS DIAS DE SANT ANNA PROFESSOR</t>
  </si>
  <si>
    <t>REPUBLICA DA COSTA RICA</t>
  </si>
  <si>
    <t>ROBERTO CORTE REAL JORNALISTA</t>
  </si>
  <si>
    <t>EROTIDES APARECIDA OLIVEIRA DA SILVA PROFESSORA</t>
  </si>
  <si>
    <t>DAGOBERTO SALLES FILHO DEPUTADO</t>
  </si>
  <si>
    <t>KENKITI SIMOMOTO</t>
  </si>
  <si>
    <t>ERNESTO CAETANO DE SOUZA TENENTE</t>
  </si>
  <si>
    <t>SIDRONIA NUNES PIRES</t>
  </si>
  <si>
    <t>VILA SAO JOAQUIM II</t>
  </si>
  <si>
    <t>CONCEICAO DA COSTA NEVES DEPUTADA</t>
  </si>
  <si>
    <t>FERNAO DIAS PAES LEME</t>
  </si>
  <si>
    <t>ROQUE SAVIOLI</t>
  </si>
  <si>
    <t>FRANCISCO GOMES PROFESSOR</t>
  </si>
  <si>
    <t>BAIRRO FRANCISCO CASTILHO</t>
  </si>
  <si>
    <t>FERNANDO CAMPOS ROSAS PROFESSOR</t>
  </si>
  <si>
    <t>JOAQUIM GONCALVES DE OLIVEIRA</t>
  </si>
  <si>
    <t>MARIO DA SILVA PINTO DR</t>
  </si>
  <si>
    <t>OSWALDO CRUZ</t>
  </si>
  <si>
    <t>JOSE RODRIGUES ALVES SOBRINHO DR</t>
  </si>
  <si>
    <t>ABRAO BENJAMIM PROF</t>
  </si>
  <si>
    <t>HILDA ROCHA PINTO PROFA</t>
  </si>
  <si>
    <t>HUMBERTO DE ALENCAR CASTELLO BRANCO MARECHAL</t>
  </si>
  <si>
    <t>AFONSO SCHIMIDT</t>
  </si>
  <si>
    <t>JULIO CONCEICAO</t>
  </si>
  <si>
    <t>LINCOLN FELICIANO</t>
  </si>
  <si>
    <t>ZENON CLEANTES DE MOURA PROFESSOR</t>
  </si>
  <si>
    <t>MARIA HELENA DUARTE CAETANO PROFESSORA</t>
  </si>
  <si>
    <t>PARQUE DOS SONHOS 9A</t>
  </si>
  <si>
    <t>WALDOMIRO MARIANI PROFESSOR</t>
  </si>
  <si>
    <t>GERALDO COSTA</t>
  </si>
  <si>
    <t>CASEMIRO DA ROCHA DR</t>
  </si>
  <si>
    <t>BAIRRO DA BARRA</t>
  </si>
  <si>
    <t>NICEIA ALBARELLO FERRARI PROFESSORA</t>
  </si>
  <si>
    <t>JOSE ARTIGAS GENERAL</t>
  </si>
  <si>
    <t>JOAO RAMALHO</t>
  </si>
  <si>
    <t>ANTONIETA BORGES ALVES PROFESSORA</t>
  </si>
  <si>
    <t>ANTONIO BRANCO RODRIGUES JUNIOR PROFESSOR</t>
  </si>
  <si>
    <t>MARIA CAROLINA CASINI CARDIM PROFESSORA</t>
  </si>
  <si>
    <t>EVANDRO CAIAFA ESQUIVEL PROFESSOR</t>
  </si>
  <si>
    <t>FABIO EDUARDO RAMOS ESQUIVEL</t>
  </si>
  <si>
    <t>PEDRO MADOGLIO PROFESSOR</t>
  </si>
  <si>
    <t>SIMON BOLIVAR</t>
  </si>
  <si>
    <t>ANA CONSUELO GARCIA PERES MURAD PROFESSORA</t>
  </si>
  <si>
    <t>VILA SANTA MARIA</t>
  </si>
  <si>
    <t>JOAO CARLOS GOMES CARDIM PROF</t>
  </si>
  <si>
    <t>HOMERO SILVA</t>
  </si>
  <si>
    <t>OSWALDO LACERDA GOMES CARDIM PROFESSOR</t>
  </si>
  <si>
    <t>ANA MARIA POPPOVIC</t>
  </si>
  <si>
    <t>JOAO DE MELO MACEDO</t>
  </si>
  <si>
    <t>MARIE NADER CALFAT PROFESSORA</t>
  </si>
  <si>
    <t>VILA SOCIALISTA</t>
  </si>
  <si>
    <t>GREGORIO BEZERRA DEPUTADO</t>
  </si>
  <si>
    <t>AMADEU ODORICO DE SOUZA</t>
  </si>
  <si>
    <t>ORIGENES LESSA</t>
  </si>
  <si>
    <t>DELCIO DE SOUZA CUNHA PROFESSOR</t>
  </si>
  <si>
    <t>ADONIAS FILHO</t>
  </si>
  <si>
    <t>JOSE PIAULINO</t>
  </si>
  <si>
    <t>JARDIM ARCO IRIS</t>
  </si>
  <si>
    <t>RIOLANDO CANNO PROFESSOR</t>
  </si>
  <si>
    <t>JOSE IAMAMOTO SOLDADO</t>
  </si>
  <si>
    <t>ERASMO BATISTA SILVA DE ALMEIDA</t>
  </si>
  <si>
    <t>JOSE MARCATO</t>
  </si>
  <si>
    <t>ANCHIETA PADRE</t>
  </si>
  <si>
    <t>AUGUSTO DE OLIVEIRA JORDAO PROFESSOR</t>
  </si>
  <si>
    <t>MIGUEL REALE PROFESSOR</t>
  </si>
  <si>
    <t>JOSE FERNANDO ABBUD PROFESSOR</t>
  </si>
  <si>
    <t>OSVALDO RAMOS</t>
  </si>
  <si>
    <t>EDUARDO VICENTE NASSER DEPUTADO</t>
  </si>
  <si>
    <t>ANTONIO COMAR VEREADOR</t>
  </si>
  <si>
    <t>JOSE ALVES MIRA</t>
  </si>
  <si>
    <t>BENEDITO DOS SANTOS GUERREIRO</t>
  </si>
  <si>
    <t>BAPTISTA DOLCI</t>
  </si>
  <si>
    <t>JULIETA GUEDES MENDONCA PROFA</t>
  </si>
  <si>
    <t>9 DE JULHO</t>
  </si>
  <si>
    <t>ISAC PEREIRA GARCEZ ENG</t>
  </si>
  <si>
    <t>ALFREDO MACHADO</t>
  </si>
  <si>
    <t>BENEDITO GEBARA</t>
  </si>
  <si>
    <t>MAURICIO MILANI</t>
  </si>
  <si>
    <t>MARIA APARECIDA VIANA MUNIZ PROFESSORA</t>
  </si>
  <si>
    <t>MARIA DAS DORES VIANA PEREIRA PROFESSORA</t>
  </si>
  <si>
    <t>ODETE PEREIRA GOULART SALES PROFESSORA</t>
  </si>
  <si>
    <t>MARIA ANTONIA CHULES PRINCESA</t>
  </si>
  <si>
    <t>SATURNINO ANTONIO ROSA</t>
  </si>
  <si>
    <t>ODETTE DE SOUZA CARVALHO MADRE</t>
  </si>
  <si>
    <t>MARIA ANTONIETA MARTINS DE ALMEIDA PROFESSORA</t>
  </si>
  <si>
    <t>SOLANO TRINDADE</t>
  </si>
  <si>
    <t>PAULO CHAGAS NOGUEIRA ENGENHEIRO</t>
  </si>
  <si>
    <t>EULALIA MALTA PROFESSORA</t>
  </si>
  <si>
    <t>MARIA AUXILIADORA</t>
  </si>
  <si>
    <t>IRIA KUNZ IRMA</t>
  </si>
  <si>
    <t>IRACEMA BELLO ORICCHIO DOUTORA</t>
  </si>
  <si>
    <t>APARECIDA FERREIRA DOURADO DE CARVALHO PROFESSORA</t>
  </si>
  <si>
    <t>TADAKIYO SAKAI</t>
  </si>
  <si>
    <t>JOAO MARTINS</t>
  </si>
  <si>
    <t>CARLOS KOCH DOUTOR</t>
  </si>
  <si>
    <t>ALEXANDRINA BASSITH</t>
  </si>
  <si>
    <t>JACQUES KLEIN</t>
  </si>
  <si>
    <t>MARIA NELIDA SAMPAIO DE MELLO DONA</t>
  </si>
  <si>
    <t>ROSANA SUELI FUNARI PROFESSORA</t>
  </si>
  <si>
    <t>EDUARDO VAZ DOUTOR</t>
  </si>
  <si>
    <t>ISABEL LUCCI DE OLIVEIRA PROFESSORA</t>
  </si>
  <si>
    <t>HUGO CAROTINI</t>
  </si>
  <si>
    <t>JOANNA SPOSITO</t>
  </si>
  <si>
    <t>PARQUE JANE II</t>
  </si>
  <si>
    <t>NELSON ANTONIO DO NASCIMENTO JUNIOR PROFESSOR</t>
  </si>
  <si>
    <t>MARLENE APARECIDA MAIA OLBERG PROFESSORA</t>
  </si>
  <si>
    <t>PROFESSOR HENRIQUE COSTA</t>
  </si>
  <si>
    <t>JOAO LUIZ DE OLIVEIRA PROFESSOR</t>
  </si>
  <si>
    <t>HENRIQUE TEIXEIRA LOTT MARECHAL</t>
  </si>
  <si>
    <t>PROFESSORA MIRNA ELISA BONAZZI</t>
  </si>
  <si>
    <t>ODETE MARIA DE FREITAS</t>
  </si>
  <si>
    <t>ELI URIAS MUZEL PROFESSOR</t>
  </si>
  <si>
    <t>AMELIA DOS ANJOS OLIVEIRA</t>
  </si>
  <si>
    <t>EDE WILSON GONZAGA PROFESSOR</t>
  </si>
  <si>
    <t>PAULO AFONSO DE TOLEDO DUARTE PROFESSOR</t>
  </si>
  <si>
    <t>MARCIA APARECIDA DA SILVA FARIA RIES PROFESSORA</t>
  </si>
  <si>
    <t>JARDIM DA LUZ</t>
  </si>
  <si>
    <t>JORGE AMADO ESCRITOR</t>
  </si>
  <si>
    <t>SARA SANCHES RUSSO PROFESSORA</t>
  </si>
  <si>
    <t>RODOLFO JOSE DA COSTA E SILVA</t>
  </si>
  <si>
    <t>MARIA ANDRE SCHUNCK DONA</t>
  </si>
  <si>
    <t>PASCHOAL CARLOS MAGNO</t>
  </si>
  <si>
    <t>ALEXANDRE RODRIGUES NOGUEIRA</t>
  </si>
  <si>
    <t>LEONICE DE AQUINO OLIVEIRA</t>
  </si>
  <si>
    <t>OLIVIA DE FARIA NOGUEIRA</t>
  </si>
  <si>
    <t>JOAQUIM MENDES FELIZ</t>
  </si>
  <si>
    <t>LORIS NASSIF MATTAR PROFA</t>
  </si>
  <si>
    <t>MARIO FRANCISCO DE AMORIM</t>
  </si>
  <si>
    <t>JOAO ORTIZ RODRIGUES</t>
  </si>
  <si>
    <t>DONIZETTI APARECIDO LEITE PROFESSOR</t>
  </si>
  <si>
    <t>LEVI PEREIRA MARTINS PROFESSOR</t>
  </si>
  <si>
    <t>BAIRRO BOA VISTA</t>
  </si>
  <si>
    <t>NEIDE CELESTINA DE OLIVEIRA PROFA</t>
  </si>
  <si>
    <t>ANTONIO ALVES CAVALHEIRO</t>
  </si>
  <si>
    <t>JUCA LOUREIRO PROFESSOR</t>
  </si>
  <si>
    <t>LEME CARDEAL</t>
  </si>
  <si>
    <t>BATISTA NOVAIS CORONEL</t>
  </si>
  <si>
    <t>ABELARDO CESAR DOUTOR</t>
  </si>
  <si>
    <t>JOANNA DI FELIPPE PROFESSORA</t>
  </si>
  <si>
    <t>TEREZINHA MARIANO MAGNANI PROFESSORA</t>
  </si>
  <si>
    <t>SILVIO MIOTTO</t>
  </si>
  <si>
    <t>MOACYR TEIXEIRA DOUTOR</t>
  </si>
  <si>
    <t>ROSA FRANCISCA MANO</t>
  </si>
  <si>
    <t>PAULO COELHO DA SILVA</t>
  </si>
  <si>
    <t>JOSE TROMBI MONSENHOR</t>
  </si>
  <si>
    <t>MARCOS RIBEIRO CORONEL</t>
  </si>
  <si>
    <t>JOAQUIM ANTONIO PEREIRA</t>
  </si>
  <si>
    <t>CARLOS BAROZZI</t>
  </si>
  <si>
    <t>ANTONIO TANURI PROFESSOR</t>
  </si>
  <si>
    <t>AFONSO CAFARO</t>
  </si>
  <si>
    <t>SATURNINO LEON ARROYO</t>
  </si>
  <si>
    <t>LIBERO DE ALMEIDA SILVARES</t>
  </si>
  <si>
    <t>ARMELINDO FERRARI</t>
  </si>
  <si>
    <t>FERNANDO BARBOSA LIMA</t>
  </si>
  <si>
    <t>JOSE BELUCIO</t>
  </si>
  <si>
    <t>EDUARDO DE SOUZA PORTO CEL</t>
  </si>
  <si>
    <t>CARLINDO REIS</t>
  </si>
  <si>
    <t>EDIR DO COUTO ROSA PROFESSOR</t>
  </si>
  <si>
    <t>LANDIA SANTOS BATISTA PROFESSORA</t>
  </si>
  <si>
    <t>IGNES CORREA ALLEN PROFESSORA</t>
  </si>
  <si>
    <t>IIJIMA</t>
  </si>
  <si>
    <t>MARIO MANOEL DANTAS DE AQUINO PROFESSOR</t>
  </si>
  <si>
    <t>PAULO AMERICO PAGANUCCI PROFESSOR</t>
  </si>
  <si>
    <t>JUSTINO MARCONDES RANGEL PROFESSOR</t>
  </si>
  <si>
    <t>MARTHA CALIXTO CAZAGRANDE</t>
  </si>
  <si>
    <t>JOSE EDUARDO VIEIRA RADUAN DOUTOR</t>
  </si>
  <si>
    <t>OLZANETTI GOMES PROFESSOR</t>
  </si>
  <si>
    <t>ANGELA SUELI PONTES DIAS PROFESSORA</t>
  </si>
  <si>
    <t>CONJUNTO HABITACIONAL PARQUE DOURADO II</t>
  </si>
  <si>
    <t>ZELIA GATTAI AMADO</t>
  </si>
  <si>
    <t>JARDIM SAO PAULO II</t>
  </si>
  <si>
    <t>TACITO ZANCHETTA PREFEITO</t>
  </si>
  <si>
    <t>PERCIO GOMES GONZALES DR</t>
  </si>
  <si>
    <t>TEOFILO ELIAS PROF</t>
  </si>
  <si>
    <t>JOAO MARCIANO DE ALMEIDA DR</t>
  </si>
  <si>
    <t>OTAVIO MARTINS DE SOUZA PROF</t>
  </si>
  <si>
    <t>CARMEM MUNHOZ COELHO PROFA</t>
  </si>
  <si>
    <t>ANA MARIA JUNQUEIRA PROFA</t>
  </si>
  <si>
    <t>ORLIK LUZ DR</t>
  </si>
  <si>
    <t>ANGELO SCARABUCCI</t>
  </si>
  <si>
    <t>DAVID CARNEIRO EWBANK</t>
  </si>
  <si>
    <t>DANTE GUEDINE FILHO PROF</t>
  </si>
  <si>
    <t>HOMERO ALVES</t>
  </si>
  <si>
    <t>TORQUATO CALEIRO</t>
  </si>
  <si>
    <t>MARIO D ELIA</t>
  </si>
  <si>
    <t>JERONIMO BARBOSA SANDOVAL</t>
  </si>
  <si>
    <t>ANGELO GOSUEN PROF</t>
  </si>
  <si>
    <t>PEDRO NUNES ROCHA PROF</t>
  </si>
  <si>
    <t>ANTONIO FACHADA PROF</t>
  </si>
  <si>
    <t>HELIO PALERMO PROF</t>
  </si>
  <si>
    <t>JULIO CESAR D ELIA PROF</t>
  </si>
  <si>
    <t>HELENA CURY DE TACCA PROFA</t>
  </si>
  <si>
    <t>LUIZ PARIDE SINELLI PROF</t>
  </si>
  <si>
    <t>AGOSTINHO LIMA DE VILHENA PROF</t>
  </si>
  <si>
    <t>MARIA CINTRA NUNES ROCHA PROFA DONA BRANCA</t>
  </si>
  <si>
    <t>#N/D</t>
  </si>
  <si>
    <t>CENTRO ATEND SOCIO-EDUC AO ADOLESC DE FRANCA - CI</t>
  </si>
  <si>
    <t>VICENTE MINICUCCI PROFESSOR</t>
  </si>
  <si>
    <t>MARIA DO CARMO SILVA FERREIRA PROFA - DONA NENZINHA</t>
  </si>
  <si>
    <t>ODETTE BUENO RIBEIRO PROFESSORA</t>
  </si>
  <si>
    <t>ASSUERO QUADRI PRESTES DR PROFESSOR</t>
  </si>
  <si>
    <t>ROBERTO SCARABUCI PROFESSOR</t>
  </si>
  <si>
    <t>ADELMO FRANCISCO DA SILVA</t>
  </si>
  <si>
    <t>STELLA DA MATTA AMBROSIO PROFESSORA</t>
  </si>
  <si>
    <t>JOSE PINHEIRO DE LACERDA CAPITAO</t>
  </si>
  <si>
    <t>SUDARIO FERREIRA</t>
  </si>
  <si>
    <t>SUELY MACHADO DA SILVA PROFA</t>
  </si>
  <si>
    <t>EVARISTO FABRICIO PROF</t>
  </si>
  <si>
    <t>CELSO TOLEDO PROF</t>
  </si>
  <si>
    <t>ADELINA PASQUINO CASSIS PROFA</t>
  </si>
  <si>
    <t>ISRAEL NICEUS MOREIRA PROF</t>
  </si>
  <si>
    <t>MICHEL HABER PROF</t>
  </si>
  <si>
    <t>LAURA DE MELLO FRANCO PROFA</t>
  </si>
  <si>
    <t>SERGIO LECA TEIXEIRA PROF</t>
  </si>
  <si>
    <t>MARIA PIA SILVA CASTRO PROFA</t>
  </si>
  <si>
    <t>BELEM DA SERRA</t>
  </si>
  <si>
    <t>CELESTINA VALENTE LENGENFELDER PROFA</t>
  </si>
  <si>
    <t>ROGERIO LEVORIN PROF</t>
  </si>
  <si>
    <t>AFONSO MORENO</t>
  </si>
  <si>
    <t>VINCENZO LOBASSI</t>
  </si>
  <si>
    <t>ULYSSES SANCHES RAMIRES PROF</t>
  </si>
  <si>
    <t>JARDIM ALEGRIA II</t>
  </si>
  <si>
    <t>CHACARA CAMPONESA JARDIM VASSOURAS</t>
  </si>
  <si>
    <t>LYDIA SCALET WALKER PROFA</t>
  </si>
  <si>
    <t>JOSE DE BARROS MARTINS EDITOR</t>
  </si>
  <si>
    <t>BUENO DE AZEVEDO FILHO PROF</t>
  </si>
  <si>
    <t>LENITA CORREA CAMARGO PROFA</t>
  </si>
  <si>
    <t>PEDRO PAULO DE AGUIAR</t>
  </si>
  <si>
    <t>JARDIM DAS ROSAS</t>
  </si>
  <si>
    <t>APARECIDO ROBERTO TONELLOTTI PROFESSOR</t>
  </si>
  <si>
    <t>PARQUE CENTO E VINTE II</t>
  </si>
  <si>
    <t>JARDIM SILVIA II</t>
  </si>
  <si>
    <t>AZEVEDO SOARES</t>
  </si>
  <si>
    <t>ISAURA DE MIRANDA BOTTO PROFA</t>
  </si>
  <si>
    <t>RITUCO MITANI PROFA</t>
  </si>
  <si>
    <t>DOMINGOS CAMBIAGHI PROF</t>
  </si>
  <si>
    <t>IRACI SARTORI VIEIRA DA SILVA PROFA</t>
  </si>
  <si>
    <t>ELVIRA PARADA MANGA PROFA</t>
  </si>
  <si>
    <t>ADAIL JARBAS DUCLOS</t>
  </si>
  <si>
    <t>KATIA MARIA TARIFA LEME TONELLI PROFA</t>
  </si>
  <si>
    <t>JOSE PARADA PROFESSOR</t>
  </si>
  <si>
    <t>IVONE DOS ANJOS DA SILVA CAMPOS PROFA</t>
  </si>
  <si>
    <t>PEDRO LELIS DE SOUZA PREFEITO</t>
  </si>
  <si>
    <t>PAULO DUARTE</t>
  </si>
  <si>
    <t>BENEDITO APARECIDO TAVARES PROF</t>
  </si>
  <si>
    <t>LUIZ ALEXANDRE DOS SANTOS</t>
  </si>
  <si>
    <t>JOCIMARA VIEIRA DA SILVA PROFA</t>
  </si>
  <si>
    <t>ZILTON BICUDO PROF</t>
  </si>
  <si>
    <t>GRACIEMA BAGANHA RIBEIRO</t>
  </si>
  <si>
    <t>LYDIA YVONE GOMES MARQUES PROFA</t>
  </si>
  <si>
    <t>ALCYR DA ROSA LIMA PROF</t>
  </si>
  <si>
    <t>NELY CARBONIERI DE ANDRADE PROFA</t>
  </si>
  <si>
    <t>NORMA MONICO TRUZZI PROFA</t>
  </si>
  <si>
    <t>HILMAR MACHADO DE OLIVEIRA</t>
  </si>
  <si>
    <t>TEREZA VALVERDE CARDOSO TIRAPELE PROFA</t>
  </si>
  <si>
    <t>SILVERIO DA CUNHA LACERDA</t>
  </si>
  <si>
    <t>JOSE PIMENTA DE PADUA</t>
  </si>
  <si>
    <t>ROSA SALLES LEITE PENTEADO PROFA</t>
  </si>
  <si>
    <t>MARIA MATHILDE CASTEIN CASTILHO PROFESSORA</t>
  </si>
  <si>
    <t>ANTONIO FRANCISCO DOS SANTOS JUNIOR</t>
  </si>
  <si>
    <t>JARDIM DOM BOSCO</t>
  </si>
  <si>
    <t>JOSE BELMIRO DA ROCHA</t>
  </si>
  <si>
    <t>ENOCH GARCIA LEAL</t>
  </si>
  <si>
    <t>DALVA LELLIS GARCIA PRADO PROFA</t>
  </si>
  <si>
    <t>ZEZINHO PORTUGAL</t>
  </si>
  <si>
    <t>THEREZINHA SACCOMANO PASSARO PROFA</t>
  </si>
  <si>
    <t>LUIZ PAGLIATO</t>
  </si>
  <si>
    <t>LEILA MARISA PASSARO PROFA</t>
  </si>
  <si>
    <t>TOSHIMARO KACUTA COMENDADOR</t>
  </si>
  <si>
    <t>ANTONIO DRAGONE</t>
  </si>
  <si>
    <t>JUVENTINO NOGUEIRA RAMOS</t>
  </si>
  <si>
    <t>MARILENE DE LURDES LISBOA SINGH PROFESSORA</t>
  </si>
  <si>
    <t>JOAO ARRUDA BRASIL</t>
  </si>
  <si>
    <t>WALDEMAR QUEIROZ PROF</t>
  </si>
  <si>
    <t>AIMONE SALA PROF</t>
  </si>
  <si>
    <t>ROBERTO FEIJO DOUTOR</t>
  </si>
  <si>
    <t>ANTONIO LERARIO</t>
  </si>
  <si>
    <t>IVAN BRASIL</t>
  </si>
  <si>
    <t>JOSE VEIGA PROF</t>
  </si>
  <si>
    <t>PAULO ISMAEL DOS SANTOS SOBRINHO</t>
  </si>
  <si>
    <t>EMILIA LEITE MARTINS</t>
  </si>
  <si>
    <t>CLOTILDE AYELLO ROCHA PROFA</t>
  </si>
  <si>
    <t>RODRIGUES ALVES CONSELHEIRO</t>
  </si>
  <si>
    <t>JOAQUIM VILELA DE OLIVEIRA MARCONDES</t>
  </si>
  <si>
    <t>ERNESTO QUISSAK PROF</t>
  </si>
  <si>
    <t>MARIA AMALIA DE MAGALHAES TURNER PROFA</t>
  </si>
  <si>
    <t>NILO SANTOS VIEIRA PROF</t>
  </si>
  <si>
    <t>ROGERIO LACAZ PROF</t>
  </si>
  <si>
    <t>LUIZ MENEZES PROF</t>
  </si>
  <si>
    <t>DINAH MOTTA RUNHA PROFA</t>
  </si>
  <si>
    <t>JOSE PEREIRA EBOLI PROF</t>
  </si>
  <si>
    <t>SYLVIO JOSE MARCONDES COELHO PROF</t>
  </si>
  <si>
    <t>CASTANHO DE ALMEIDA CEL</t>
  </si>
  <si>
    <t>EZEQUIEL CASTANHO PROF</t>
  </si>
  <si>
    <t>JACINTO DO AMARAL NARDUCCI PROF</t>
  </si>
  <si>
    <t>JOSE CAVARIANI PROFESSOR</t>
  </si>
  <si>
    <t>WALTER SCHEPIS PROFESSOR</t>
  </si>
  <si>
    <t>NOSSA SENHORA DOS NAVEGANTES</t>
  </si>
  <si>
    <t>DINIZ MARTINS PROFESSOR</t>
  </si>
  <si>
    <t>PAULO CLEMENTE SANTINI</t>
  </si>
  <si>
    <t>MARCILIO DIAS</t>
  </si>
  <si>
    <t>VICENTE DE CARVALHO</t>
  </si>
  <si>
    <t>EDUARDO GOMES MARECHAL DO AR</t>
  </si>
  <si>
    <t>HUGO SANTOS SILVA DOUTOR</t>
  </si>
  <si>
    <t>FRANCISCO PAIVA DE FIGUEIREDO PASTOR</t>
  </si>
  <si>
    <t>DOMINGOS DE SOUZA PREFEITO</t>
  </si>
  <si>
    <t>IGNACIO MIGUEL ESTEFNO</t>
  </si>
  <si>
    <t>LUCAS NOGUEIRA GARCEZ PROFESSOR</t>
  </si>
  <si>
    <t>WALDEMAR DA SILVA RIGOTTO PROFESSOR</t>
  </si>
  <si>
    <t>MILTON BORGES YPIRANGA</t>
  </si>
  <si>
    <t>TANCREDO NEVES PRESIDENTE</t>
  </si>
  <si>
    <t>JACONIAS LEITE DA SILVA PASTOR</t>
  </si>
  <si>
    <t>ROBERTO AMAURY GALLIERA DOUTOR</t>
  </si>
  <si>
    <t>SAO FRANCISCO DE ASSIS</t>
  </si>
  <si>
    <t>ENNIO CHIESA PROFESSOR</t>
  </si>
  <si>
    <t>CRISPINIANO CONSELHEIRO</t>
  </si>
  <si>
    <t>BRASILIA CASTANHO DE OLIVEIRA DONA</t>
  </si>
  <si>
    <t>MARIA ANGELICA SOAVE PROFESSORA</t>
  </si>
  <si>
    <t>JOSE SCARAMELLI PROFESSOR</t>
  </si>
  <si>
    <t>ROTARY</t>
  </si>
  <si>
    <t>PAULO NOGUEIRA PROFESSOR</t>
  </si>
  <si>
    <t>MARIA HELENA FARIA LIMA E CUNHA</t>
  </si>
  <si>
    <t>JOSE ALVES DE CERQUEIRA CESAR</t>
  </si>
  <si>
    <t>EMILIA ANNA ANTONIO PROFESSORA</t>
  </si>
  <si>
    <t>PLINIO PAULO BRAGA PROFESSOR</t>
  </si>
  <si>
    <t>MARIA HELENA BARBOSA MARTINS PROFESSORA</t>
  </si>
  <si>
    <t>MARIA LEONI</t>
  </si>
  <si>
    <t>FRANCISCA DE ASSIS FERREIRA NOVAK</t>
  </si>
  <si>
    <t>ANTONIO DE RE VEREADOR</t>
  </si>
  <si>
    <t>ARY GOMES CORONEL</t>
  </si>
  <si>
    <t>JOSE ROBERTO FRIEBOLIN PROFESSOR</t>
  </si>
  <si>
    <t>FREDERICO DE BARROS BROTERO PROFESSOR</t>
  </si>
  <si>
    <t>ERICO VERISSIMO</t>
  </si>
  <si>
    <t>GENOEFA D AQUINO PACITTI PROFESSORA</t>
  </si>
  <si>
    <t>JUVENAL RAMOS BARBOSA</t>
  </si>
  <si>
    <t>CARLOS MACHADO BITENCOURT MARECHAL</t>
  </si>
  <si>
    <t>PAULO ROLIM LOUREIRO DOM</t>
  </si>
  <si>
    <t>ROBERTO ALVES DOS SANTOS PROFESSOR</t>
  </si>
  <si>
    <t>FRANCISCO ANTUNES FILHO</t>
  </si>
  <si>
    <t>ODETE FERNANDES PINTO DA SILVA PROFA</t>
  </si>
  <si>
    <t>WALDEMAR FREIRE VERAS VEREADOR</t>
  </si>
  <si>
    <t>ALICE CHUERY PROFESSORA</t>
  </si>
  <si>
    <t>JOAO ALVARES DE SIQUEIRA BUENO</t>
  </si>
  <si>
    <t>HOMERO RUBENS DE SA PROFESSOR</t>
  </si>
  <si>
    <t>ZILDA ROMEIRO PINTO MOREIRA DA SILVA PROF</t>
  </si>
  <si>
    <t>BRUNO RICCO PADRE</t>
  </si>
  <si>
    <t>CHIYO YAMAMOTO DONA</t>
  </si>
  <si>
    <t>ILIA ZILDA INNOCENTI BLANCO PROFESSORA</t>
  </si>
  <si>
    <t>VALENTIN GONZALEZ ALONSO PADRE</t>
  </si>
  <si>
    <t>ANTONIO VIANA DE SOUZA PROFESSOR</t>
  </si>
  <si>
    <t>CID AUGUSTO GUELLI PROFESSOR</t>
  </si>
  <si>
    <t>JOAO CAVALHEIRO SALEM PROFESSOR</t>
  </si>
  <si>
    <t>GUILHERMINO RODRIGUES DE LIMA</t>
  </si>
  <si>
    <t>OSWALDO SAMPAIO ALVES</t>
  </si>
  <si>
    <t>AUGUST JOHANNES FERDINANDUS STAUDER PADRE</t>
  </si>
  <si>
    <t>THEREZINHA CLOSA ELEUTERIO PROFESSORA</t>
  </si>
  <si>
    <t>HAROLDO VELOSO BRIGADEIRO</t>
  </si>
  <si>
    <t>ANTONIO GROTKOWSKY PASTOR E VEREADOR</t>
  </si>
  <si>
    <t>CYRO BARREIROS PROFESSOR</t>
  </si>
  <si>
    <t>MARIA HILDA ORNELAS DE OLIVEIRA PROFESSORA</t>
  </si>
  <si>
    <t>MARIO NAKATA PROFESSOR</t>
  </si>
  <si>
    <t>BENEDITA DE OLIVEIRA ALE PROFESSORA</t>
  </si>
  <si>
    <t>FLAVIO XAVIER ARANTES PROFESSOR</t>
  </si>
  <si>
    <t>BARTHOLOMEU DE CARLOS</t>
  </si>
  <si>
    <t>ALBERTO BACAN PROFESSOR</t>
  </si>
  <si>
    <t>ROBERTA MARIA LOPES CHAVES PROFESSORA</t>
  </si>
  <si>
    <t>ALLYRIO DE FIGUEIREDO BRASIL PROFESSOR</t>
  </si>
  <si>
    <t>SEBASTIAO WALTER FUSCO</t>
  </si>
  <si>
    <t>LICINIO CARPINELLI PROFESSOR</t>
  </si>
  <si>
    <t>BOM PASTOR</t>
  </si>
  <si>
    <t>MAURICIO NAZAR PROFESSOR</t>
  </si>
  <si>
    <t>HELIO POLESEL PROFESSOR</t>
  </si>
  <si>
    <t>SALIME MUDEH PROFESSORA</t>
  </si>
  <si>
    <t>CANTIDIO SAMPAIO DEPUTADO</t>
  </si>
  <si>
    <t>VALDERICE THEREZINHA DA MOTTA CAMPOS MARCHINI PROFESSORA</t>
  </si>
  <si>
    <t>ANTONIO VELASCO ARAGON PADRE</t>
  </si>
  <si>
    <t>MAURICIO GOULART DEPUTADO</t>
  </si>
  <si>
    <t>PARQUE JUREMA III</t>
  </si>
  <si>
    <t>PARQUE JUREMA IV</t>
  </si>
  <si>
    <t>REPUBLICA DA VENEZUELA II</t>
  </si>
  <si>
    <t>PIMENTAS VII</t>
  </si>
  <si>
    <t>LOUIS BRAILLE</t>
  </si>
  <si>
    <t>LEVI VIEIRA DA MAIA PROFESSOR</t>
  </si>
  <si>
    <t>JARDIM SANTA TEREZINHA</t>
  </si>
  <si>
    <t>IZABEL FERREIRA DOS SANTOS PROFESSORA DONA BELINHA</t>
  </si>
  <si>
    <t>RINALDO POLI PREFEITO</t>
  </si>
  <si>
    <t>ORLANDO MINELLA</t>
  </si>
  <si>
    <t>MARIA LEDA FERNANDES BRIGO PROFESSORA</t>
  </si>
  <si>
    <t>MARIA APARECIDA RODRIGUES PROFESSORA</t>
  </si>
  <si>
    <t>ALAYDE MARIA VICENTE PROFESSORA</t>
  </si>
  <si>
    <t>ANTONIO PRATICI PREFEITO</t>
  </si>
  <si>
    <t>JOSE BENEDITO FERREIRA PROFESSOR</t>
  </si>
  <si>
    <t>PEDRO MORCELI</t>
  </si>
  <si>
    <t>ANNA MARIA HOEPPNER GOMES PROFESSORA</t>
  </si>
  <si>
    <t>HUGO DE AGUIAR</t>
  </si>
  <si>
    <t>RAFAEL THOMEU</t>
  </si>
  <si>
    <t>WANDA MASCAGNI DE SA PROFESSORA</t>
  </si>
  <si>
    <t>JOSE STOROPOLI DEPUTADO</t>
  </si>
  <si>
    <t>ALEXANDRE LOPES OLIVEIRA</t>
  </si>
  <si>
    <t>JOSE LEME LOPES DOUTOR</t>
  </si>
  <si>
    <t>MARIA APARECIDA FELIX PORTO PROFESSORA</t>
  </si>
  <si>
    <t>MARIA CELIA FALCAO RODRIGUES PROFESSORA</t>
  </si>
  <si>
    <t>PEDRO ROBERTO VAGHI</t>
  </si>
  <si>
    <t>ANTONIO ROSAS DA SILVA GALVAO PROFESSOR</t>
  </si>
  <si>
    <t>CONJUNTO HABITACIONAL BAIRRO DOS PIMENTAS II</t>
  </si>
  <si>
    <t>JOSE DA COSTA BOUCINHAS PROFESSOR</t>
  </si>
  <si>
    <t>FRANCISCO MILTON DE ANDRADE</t>
  </si>
  <si>
    <t>ELISIO DE OLIVEIRA NEVES VEREADOR</t>
  </si>
  <si>
    <t>CIDADE SOIMCO II</t>
  </si>
  <si>
    <t>CIDADE SERODIO</t>
  </si>
  <si>
    <t>JOAO LUIZ DE GODOY MOREIRA PROFESSOR</t>
  </si>
  <si>
    <t>LINDAMIL BARBOSA DE OLIVEIRA PROFESSORA</t>
  </si>
  <si>
    <t>CARMINA MENDES SERODIO</t>
  </si>
  <si>
    <t>ZILDA GRACA MARTINS DE OLIVEIRA PROFESSORA</t>
  </si>
  <si>
    <t>HERNANI FURINI PROFESSOR</t>
  </si>
  <si>
    <t>TOMIE OHTAKE</t>
  </si>
  <si>
    <t>PARQUE SANTOS DUMONT</t>
  </si>
  <si>
    <t>PONTE ALTA V</t>
  </si>
  <si>
    <t>MAESTRO JOAO CARLOS MARTINS</t>
  </si>
  <si>
    <t>RECREIO SAO JORGE II</t>
  </si>
  <si>
    <t>JARDIM SANTA LIDIA</t>
  </si>
  <si>
    <t>VILMA MARIA DOS SANTOS CARNEIRO PROFESSORA</t>
  </si>
  <si>
    <t>JARDIM MARIA DIRCE III</t>
  </si>
  <si>
    <t>INOCOOP II</t>
  </si>
  <si>
    <t>PROFESSORA SIMONE MACHADO DA SILVA TORRES</t>
  </si>
  <si>
    <t>JARDIM NOVA CUMBICA II</t>
  </si>
  <si>
    <t>VANIR FERRERO MORAES PROFESSORA</t>
  </si>
  <si>
    <t>ARISTIDES RODRIGUES SIMOES</t>
  </si>
  <si>
    <t>GUIDO ROSOLEN</t>
  </si>
  <si>
    <t>MANOEL IGNACIO DA SILVA</t>
  </si>
  <si>
    <t>HONORINO FABBRI DOUTOR</t>
  </si>
  <si>
    <t>ROBERTO RODRIGUES DE AZEVEDO PASTOR</t>
  </si>
  <si>
    <t>MARIA RITA ARAUJO COSTA PROFESSORA</t>
  </si>
  <si>
    <t>RAQUEL SAES MELHADO DA SILVA PROFESSORA</t>
  </si>
  <si>
    <t>JARDIM SANTA CLARA DO LAGO</t>
  </si>
  <si>
    <t>MARIA ANTONIETTA GARNERO LA FORTEZZA PROFESSORA</t>
  </si>
  <si>
    <t>MARISTELA CAROLINA MELLIN</t>
  </si>
  <si>
    <t>JONATAS DAVI VISEL DOS SANTOS</t>
  </si>
  <si>
    <t>MARIA CRISTINA DE SOUZA LOBO PROFESSORA</t>
  </si>
  <si>
    <t>JARDIM ALINE</t>
  </si>
  <si>
    <t>PAULINA ROSA PROFESSORA</t>
  </si>
  <si>
    <t>PAULO CAMILO DE CAMARGO</t>
  </si>
  <si>
    <t>JOSE CLARET DIONISIO PROFESSOR</t>
  </si>
  <si>
    <t>ELISEO MARSON PROFESSOR</t>
  </si>
  <si>
    <t>CONCEICAO APARECIDA TERZA GOMES CARDINALES PROFESSORA</t>
  </si>
  <si>
    <t>HEDY MADALENA BOCCHI PROFESSORA</t>
  </si>
  <si>
    <t>ANTONIO ZANLUCHI PROFESSOR</t>
  </si>
  <si>
    <t>RECREIO ALVORADA</t>
  </si>
  <si>
    <t>EUZEBIO ANTONIO RODRIGUES PROFESSOR</t>
  </si>
  <si>
    <t>CRISTIANE CHAVES MOREIRA BRAGA PROFESSORA</t>
  </si>
  <si>
    <t>SYLVIO DE GIULLI</t>
  </si>
  <si>
    <t>EDESIO CASTANHO</t>
  </si>
  <si>
    <t>FULVIO MORGANTI</t>
  </si>
  <si>
    <t>JOAO JACINTO DO NASCIMENTO</t>
  </si>
  <si>
    <t>PROF DR SEGUNDO CARLOS LOPES</t>
  </si>
  <si>
    <t>ANDRE DONATONI</t>
  </si>
  <si>
    <t>ORLANDO DA COSTA TELLES</t>
  </si>
  <si>
    <t>FRANCISCO DUARTE</t>
  </si>
  <si>
    <t>JOSEPHA MARIA DE OLIVEIRA BERSANO PROFA</t>
  </si>
  <si>
    <t>VICTOR MAIDA</t>
  </si>
  <si>
    <t>ANGELO MARTINO PROF</t>
  </si>
  <si>
    <t>IRACEMA DE OLIVEIRA CARLOS PROFA</t>
  </si>
  <si>
    <t>MARIA APARECIDA DOS SANTOS OLIVEIRA</t>
  </si>
  <si>
    <t>ARIOVALDO DA FONSECA PROF DR</t>
  </si>
  <si>
    <t>FREDERICO MARCICANO</t>
  </si>
  <si>
    <t>EUCLIDES MARIA BORBA</t>
  </si>
  <si>
    <t>LINO VIEIRA RUIVO</t>
  </si>
  <si>
    <t>LURDES PENNA CARMELO PROFESSORA</t>
  </si>
  <si>
    <t>ROQUE BASTOS PROFESSOR</t>
  </si>
  <si>
    <t>MARIA ANGERAMI SCALAMANDRE</t>
  </si>
  <si>
    <t>LAURINDA VIEIRA PINTO PROFESSORA</t>
  </si>
  <si>
    <t>NAZARIA CIPRIANO DE FREITAS</t>
  </si>
  <si>
    <t>MALIR TEREZINHA RAMALHO GOMES PROFESSORA</t>
  </si>
  <si>
    <t>OLIMPIA FALCI DONA</t>
  </si>
  <si>
    <t>BAIRRO CARMO MESSIAS</t>
  </si>
  <si>
    <t>BAIRRO VERAVA</t>
  </si>
  <si>
    <t>BAIRRO VARGEM</t>
  </si>
  <si>
    <t>ANTONIO DE ALMEIDA PRADO</t>
  </si>
  <si>
    <t>JOSE CONTI</t>
  </si>
  <si>
    <t>CAMILO SAHADE</t>
  </si>
  <si>
    <t>BENEDITO RAMOS ARANTES CEL</t>
  </si>
  <si>
    <t>DINORA ROCHA PROFESSORA</t>
  </si>
  <si>
    <t>JOSE MUNIZ TEIXEIRA</t>
  </si>
  <si>
    <t>VEIGA JUNIOR PROFESSOR</t>
  </si>
  <si>
    <t>ELVIRA SILVA PROFESSORA</t>
  </si>
  <si>
    <t>CLODONIL CARDOSO</t>
  </si>
  <si>
    <t>SEBASTIANA MUNIZ PAIVA</t>
  </si>
  <si>
    <t>JOFRE MANOEL PREFEITO</t>
  </si>
  <si>
    <t>BAIRRO PE DA SERRA</t>
  </si>
  <si>
    <t>BAIRRO JAIRE</t>
  </si>
  <si>
    <t>LEA SILVA MORAES PROFA</t>
  </si>
  <si>
    <t>ARNO HAUSSER</t>
  </si>
  <si>
    <t>URUBUPUNGA</t>
  </si>
  <si>
    <t>JOAQUIM PEDROSO DE ALVARENGA</t>
  </si>
  <si>
    <t>GERALDO ENEAS DE CAMPOS PROFESSOR</t>
  </si>
  <si>
    <t>HELENA DE CAMPOS CAMARGO PROFESSORA</t>
  </si>
  <si>
    <t>JOSE DE CAMARGO BARROS DOM</t>
  </si>
  <si>
    <t>HELIO CERQUEIRA LEITE PROFESSOR</t>
  </si>
  <si>
    <t>RANDOLFO MOREIRA FERNANDES</t>
  </si>
  <si>
    <t>SAO NICOLAU DE FLUE</t>
  </si>
  <si>
    <t>ANTONIO DE PADUA PRADO PROFESSOR</t>
  </si>
  <si>
    <t>CAMILO MARQUES PAULA PROFESSOR DOUTOR</t>
  </si>
  <si>
    <t>MARIA APPARECIDA PINTO DA CUNHA PROFESSORA</t>
  </si>
  <si>
    <t>JARDIM MORADA DO SOL</t>
  </si>
  <si>
    <t>PROFESSORA MARIA BERNADETE AMGARTEN PERES</t>
  </si>
  <si>
    <t>MILTON LEME DO PRADO PROFESSOR</t>
  </si>
  <si>
    <t>AURORA SCODRO GROFF</t>
  </si>
  <si>
    <t>MARIA DE LOURDES STIPP STEFFEN PROFESSORA</t>
  </si>
  <si>
    <t>CARLOS TANCLER PROFESSOR</t>
  </si>
  <si>
    <t>SUZANA BENEDICTA GIGO AYRES PROFESSORA</t>
  </si>
  <si>
    <t>DEOLINDA MANEIRA SEVERO PROFESSORA</t>
  </si>
  <si>
    <t>ANNUNZIATTA LEONILDA VIRGINELLI PRADO PROFESSORA</t>
  </si>
  <si>
    <t>JOSE DE CAMPOS PROFESSOR</t>
  </si>
  <si>
    <t>MARIA ERNESTINA NATIVIDADE ANTUNES PROFESSORA</t>
  </si>
  <si>
    <t>DATHAN CERVO PROFESSOR</t>
  </si>
  <si>
    <t>IRALDO ANTONIO MARTINS DE TOLEDO</t>
  </si>
  <si>
    <t>MARCELO DE MESQUITA PROFESSOR</t>
  </si>
  <si>
    <t>FRANCISCO PURITA PROFESSOR</t>
  </si>
  <si>
    <t>NASCIMENTO SATIRO DA SILVA</t>
  </si>
  <si>
    <t>CESARINO BORBA</t>
  </si>
  <si>
    <t>JOAO OMETTO</t>
  </si>
  <si>
    <t>JOAQUINA DE CASTRO AZEVEDO</t>
  </si>
  <si>
    <t>DESOLINA BETTI GREGORIN PROFESSORA</t>
  </si>
  <si>
    <t>JOSE EDSON MOYSES PROF</t>
  </si>
  <si>
    <t>BARBARA VIDAL CESAR</t>
  </si>
  <si>
    <t>LEONCIO PIMENTEL</t>
  </si>
  <si>
    <t>ALBERTO PEREIRA PROFESSOR</t>
  </si>
  <si>
    <t>BAIRRO ENGENHEIRO MAIA II</t>
  </si>
  <si>
    <t>MARIA TEREZA DE SOUZA FALCARELI PROFESSORA</t>
  </si>
  <si>
    <t>JOAO MICHELIN</t>
  </si>
  <si>
    <t>ABILIO RAPOSO FERRAZ JUNIOR</t>
  </si>
  <si>
    <t>SANDRA APARECIDA DE ARAUJO PROFESSORA</t>
  </si>
  <si>
    <t>ERASTO CASTANHO DE ANDRADE PROFESSOR</t>
  </si>
  <si>
    <t>SILVIA JORGE POLLASTRINI PROFESSORA</t>
  </si>
  <si>
    <t>DAGOBERTO NOGUEIRA DA FONSECA</t>
  </si>
  <si>
    <t>JOSE CARLOS BRAGA DE SOUZA DOUTOR</t>
  </si>
  <si>
    <t>ROSELIA BRAGA XAVIER PROFESSORA</t>
  </si>
  <si>
    <t>MILTON MARTINS POITENA</t>
  </si>
  <si>
    <t>ELIAS LAGES DE MAGALHAES PROF</t>
  </si>
  <si>
    <t>CARLOS ALBERTO PEREIRA</t>
  </si>
  <si>
    <t>PORCINO RODRIGUES PROF</t>
  </si>
  <si>
    <t>ISABEL A REDENTORA</t>
  </si>
  <si>
    <t>MATILDE MARIA CREMM</t>
  </si>
  <si>
    <t>SEBASTIAO DE MORAES CARDOSO</t>
  </si>
  <si>
    <t>JOAO BAPTISTA DE OLIVEIRA</t>
  </si>
  <si>
    <t>ANGENOR DE OLIVEIRA POETA</t>
  </si>
  <si>
    <t>JULIA DE CASTRO CARNEIRO</t>
  </si>
  <si>
    <t>INSTITUTO MARIA IMACULADA</t>
  </si>
  <si>
    <t>LUCIA AKEMI MIYA PROFA</t>
  </si>
  <si>
    <t>JARDIM JACIRA</t>
  </si>
  <si>
    <t>GERTRUDES EDER</t>
  </si>
  <si>
    <t>SALVADOR DE LEONE</t>
  </si>
  <si>
    <t>MASSAKO HIGASHIOKA PROFESSORA</t>
  </si>
  <si>
    <t>EDUARDO ROBERTO DAHER</t>
  </si>
  <si>
    <t>JOAQUIM FERNANDO PAES DE BARROS NETO</t>
  </si>
  <si>
    <t>ANTONIO FLORENTINO</t>
  </si>
  <si>
    <t>ABRAHAO DE MORAES PROFESSOR</t>
  </si>
  <si>
    <t>JARDIM MONTESANO</t>
  </si>
  <si>
    <t>JARDIM DO CARMO</t>
  </si>
  <si>
    <t>BENEVIDES BERALDO COMENDADOR</t>
  </si>
  <si>
    <t>MARIA OLIMPIA DE SOUZA QUEIROZ MACIEL</t>
  </si>
  <si>
    <t>SOPHIA MARIA JANUARIA AMARAL</t>
  </si>
  <si>
    <t>ASA BRANCA DA SERRA</t>
  </si>
  <si>
    <t>NATERCIA CREMM DE MORAES PEDRO PROFESSORA</t>
  </si>
  <si>
    <t>ASDRUBAL DO NASCIMENTO QUEIROZ PROFESSOR</t>
  </si>
  <si>
    <t>LEDA FELICE FERREIRA PROFESSORA</t>
  </si>
  <si>
    <t>PAULO DE CASTRO FERREIRA JUNIOR JORNALISTA</t>
  </si>
  <si>
    <t>BERNARDES JUNIOR DESEMBARGADOR</t>
  </si>
  <si>
    <t>PEIXOTO GOMIDE</t>
  </si>
  <si>
    <t>SEBASTIAO VILLACA PROF</t>
  </si>
  <si>
    <t>FERNANDO PRESTES CEL</t>
  </si>
  <si>
    <t>ADHERBAL DE PAULA FERREIRA</t>
  </si>
  <si>
    <t>SEBASTIAO PINTO PROF</t>
  </si>
  <si>
    <t>ABILIO FONTES PROF</t>
  </si>
  <si>
    <t>DARCY VIEIRA</t>
  </si>
  <si>
    <t>VIRGILIO SILVEIRA PROF</t>
  </si>
  <si>
    <t>CORINA CACAPAVA BARTH PROFA</t>
  </si>
  <si>
    <t>ERNESTA XAVIER RABELO ORSI PROFA</t>
  </si>
  <si>
    <t>MODESTO TAVARES DE LIMA PROF</t>
  </si>
  <si>
    <t>JOSE DA CONCEICAO HOLTZ PROF</t>
  </si>
  <si>
    <t>ELISIARIO MARTINS DE MELLO PROF</t>
  </si>
  <si>
    <t>ERNESTINA LOUREIRO MIRANDA PROFA</t>
  </si>
  <si>
    <t>JUVENAL PAIVA PEREIRA PROF</t>
  </si>
  <si>
    <t>CARLOS EDUARDO MATTARAZZO CARREIRA PROF</t>
  </si>
  <si>
    <t>ALCEU GOMES DA SILVA PROF</t>
  </si>
  <si>
    <t>JAIR BARTH PROF</t>
  </si>
  <si>
    <t>PERICLES GALVAO PROF</t>
  </si>
  <si>
    <t>EVONIO MARQUES PROF</t>
  </si>
  <si>
    <t>EURINY DE SOUZA VIEIRA PROFA</t>
  </si>
  <si>
    <t>MARIA DE LOURDES BARREIROS CARVALHO PROFA</t>
  </si>
  <si>
    <t>JOSE CHALUPPE</t>
  </si>
  <si>
    <t>CELINA DE BARROS BAIRAO PROFESSORA</t>
  </si>
  <si>
    <t>AMERICO VALENTIN CHRISTIANINI</t>
  </si>
  <si>
    <t>NACIF AMIN CHALUPE</t>
  </si>
  <si>
    <t>RAUL BRIQUET DOUTOR</t>
  </si>
  <si>
    <t>CLARO CAMARGO RIBEIRO</t>
  </si>
  <si>
    <t>DIMARAES ANTONIO SANDEI PROFESSOR</t>
  </si>
  <si>
    <t>CANDIDO RONDON MARECHAL</t>
  </si>
  <si>
    <t>JOSE NEYDE CESAR LESSA DOUTOR</t>
  </si>
  <si>
    <t>JOSE THEOTONIO DOS SANTOS PROFESSOR</t>
  </si>
  <si>
    <t>JOAO NASCIF CHALUPP</t>
  </si>
  <si>
    <t>IRACEMA RAUEN MACIEL PROFESSORA</t>
  </si>
  <si>
    <t>ELIZA DE OLIVEIRA RIBEIRO</t>
  </si>
  <si>
    <t>MARY MALLET CYRINO PROFESSORA</t>
  </si>
  <si>
    <t>ROMEO MECCA PADRE</t>
  </si>
  <si>
    <t>JOSE SERGIO PEREIRA PROFESSOR</t>
  </si>
  <si>
    <t>AIR FERREIRA DO NASCIMENTO PROFESSOR</t>
  </si>
  <si>
    <t>IGNES AMELIA OLIVEIRA MACHADO PROFESSORA</t>
  </si>
  <si>
    <t>PAULO DE ABREU</t>
  </si>
  <si>
    <t>MARIA SOARES SANTOS PROFESSORA</t>
  </si>
  <si>
    <t>PAULO DA COSTA PAN CHACON PROFESSOR</t>
  </si>
  <si>
    <t>ELIANA ANDRES DE ALMEIDA SOUZA PROFESSORA</t>
  </si>
  <si>
    <t>BAIRRO DOS PRADOS BAIRRO JOSE TONOLLI</t>
  </si>
  <si>
    <t>FENIZIO MARCHINI PROF</t>
  </si>
  <si>
    <t>PEDRO FERREIRA CINTRA PROF</t>
  </si>
  <si>
    <t>ANTONIO CAIO</t>
  </si>
  <si>
    <t>CAETANO MUNHOZ PREFEITO</t>
  </si>
  <si>
    <t>CANDIDO DE MOURA PROF</t>
  </si>
  <si>
    <t>BENEDITO FLORES DE AZEVEDO</t>
  </si>
  <si>
    <t>MARIA DE ALBUQUERQUE DIAS BAPTISTA PROFA</t>
  </si>
  <si>
    <t>MARIA BERNARDETI FERNANDES RODRIGUES PROFA</t>
  </si>
  <si>
    <t>ANTONIO MORAES BARROS DR</t>
  </si>
  <si>
    <t>JOAO CAETANO DA ROCHA PROF</t>
  </si>
  <si>
    <t>VALENTIM GENTIL</t>
  </si>
  <si>
    <t>MARIA DE LOURDES GENTILLE STEFANO PROFA</t>
  </si>
  <si>
    <t>SEBASTIAO FRANCISCO FERRAZ DE ARRUDA PROF</t>
  </si>
  <si>
    <t>EPITACIO PESSOA</t>
  </si>
  <si>
    <t>OCTAVIO DE ALMEIDA BUENO PROFESSOR</t>
  </si>
  <si>
    <t>ELISA DE CAMPOS LIMA NOVELLI DONA</t>
  </si>
  <si>
    <t>VICENTE PRADO SENADOR</t>
  </si>
  <si>
    <t>PAULO GRASSI BONILHA DR</t>
  </si>
  <si>
    <t>ZILDA BRACONI AMADOR PROFESSORA</t>
  </si>
  <si>
    <t>EUGENIO VICTORIO DELIBERATO</t>
  </si>
  <si>
    <t>JOSE GAMA DE MIRANDA</t>
  </si>
  <si>
    <t>HOMERO FERNANDO MILANO</t>
  </si>
  <si>
    <t>ODILA LEITE DOS SANTOS PROFESSORA</t>
  </si>
  <si>
    <t>EDINA ALVARES BARBOSA PROFESSORA</t>
  </si>
  <si>
    <t>ERVIN HORVATH DOUTOR</t>
  </si>
  <si>
    <t>JOSE BARBOSA DE ARAUJO VEREADOR</t>
  </si>
  <si>
    <t>ESTANCIA PARAISO</t>
  </si>
  <si>
    <t>CICERO ANTONIO DE SA RAMALHO PROFESSOR</t>
  </si>
  <si>
    <t>CARMEN NETTO DOS SANTOS PROFESSORA</t>
  </si>
  <si>
    <t>KAKUNOSUKE HASEGAWA</t>
  </si>
  <si>
    <t>VILA URSULINA</t>
  </si>
  <si>
    <t>JARDIM SANTA RITA II</t>
  </si>
  <si>
    <t>MARCELO TADEU DE OLIVEIRA CASTRO CAMPOS MARQUES PROFESSOR</t>
  </si>
  <si>
    <t>DURVAL EVARISTO DOS SANTOS VEREADOR</t>
  </si>
  <si>
    <t>ROQUE BARBOSA DE MIRANDA</t>
  </si>
  <si>
    <t>JARDIM AMERICA DO</t>
  </si>
  <si>
    <t>MARIO MARTINS PEREIRA</t>
  </si>
  <si>
    <t>NEMESIO CANDIDO GOMES</t>
  </si>
  <si>
    <t>JOSE OLYMPIO PEREIRA FILHO</t>
  </si>
  <si>
    <t>MAURICIO ALVES BRAZ VEREADOR</t>
  </si>
  <si>
    <t>JOAQUIM GONCALVES FERREIRA DA SILVA</t>
  </si>
  <si>
    <t>FILOMENA HENARES MILANO</t>
  </si>
  <si>
    <t>ROSARIA ISOLINA DE MORAES DONA</t>
  </si>
  <si>
    <t>CONDOMINIO RESIDENCIAL VILLAGE</t>
  </si>
  <si>
    <t>PARQUE PIRATININGA</t>
  </si>
  <si>
    <t>DOMINGOS MILANO</t>
  </si>
  <si>
    <t>AMALIA MARIA DOS SANTOS</t>
  </si>
  <si>
    <t>DULCE MARIA SAMPAIO PROFESSORA</t>
  </si>
  <si>
    <t>VERA LUCIA LEITE DA COSTA PROFESSORA</t>
  </si>
  <si>
    <t>CLOVIS DA SILVA ALVES PROFESSOR</t>
  </si>
  <si>
    <t>VILA ARIZONA I</t>
  </si>
  <si>
    <t>VILA ERCILIA ALGARVE</t>
  </si>
  <si>
    <t>JARDIM ITAQUA</t>
  </si>
  <si>
    <t>PEQUENO CORACAO II</t>
  </si>
  <si>
    <t>PARQUE PIRATININGA II</t>
  </si>
  <si>
    <t>PARQUE PIRATININGA III</t>
  </si>
  <si>
    <t>JARDIM ODETE III</t>
  </si>
  <si>
    <t>PARQUE VIVIANE JARDIM ADRIANA</t>
  </si>
  <si>
    <t>EPAMINONDAS FERREIRA LOBO DOUTOR</t>
  </si>
  <si>
    <t>HERCULANO PIMENTEL DOUTOR</t>
  </si>
  <si>
    <t>TOME TEIXEIRA</t>
  </si>
  <si>
    <t>HEITOR GUIMARAES CORTES</t>
  </si>
  <si>
    <t>CAETANO CARBONE PROFESSOR</t>
  </si>
  <si>
    <t>ESTHER CARPINELLI RIBAS PROFESSORA</t>
  </si>
  <si>
    <t>CHRISTIANO MARQUES BONILHA PROFESSOR</t>
  </si>
  <si>
    <t>CLAY PRESGRAVE DO AMARAL ENGENHEIRO</t>
  </si>
  <si>
    <t>ITARIRI</t>
  </si>
  <si>
    <t>RAPOSO TAVARES</t>
  </si>
  <si>
    <t>BAIRRO NOVA ITARIRI</t>
  </si>
  <si>
    <t>DANUZIA DE SANTI PROFA</t>
  </si>
  <si>
    <t>INAH LOPES DE OLIVEIRA MACEDO PROFA</t>
  </si>
  <si>
    <t>JOAQUIM DE TOLEDO CAMARGO PROFESSOR</t>
  </si>
  <si>
    <t>RITA DE MACEDO BARRETO PROFESSORA</t>
  </si>
  <si>
    <t>FRANCISCO NARDY FILHO</t>
  </si>
  <si>
    <t>CICERO SIQUEIRA CAMPOS PROF</t>
  </si>
  <si>
    <t>JOSE LEITE PINHEIRO JR PROF</t>
  </si>
  <si>
    <t>REGENTE FEIJO</t>
  </si>
  <si>
    <t>CESARIO MOTTA DR</t>
  </si>
  <si>
    <t>SALATHIEL VAZ DE TOLEDO PROF</t>
  </si>
  <si>
    <t>BENEDITO LAZARO DE CAMPOS DR</t>
  </si>
  <si>
    <t>PERY GUARANY BLACKMAN PROF</t>
  </si>
  <si>
    <t>ROGERIO LAZARO TOCCHETON PROF</t>
  </si>
  <si>
    <t>PRISCILA DE FATIMA PINTO PROFESSORA</t>
  </si>
  <si>
    <t>JOAO ANTONIO MOTTA NAVARRO PROFESSOR</t>
  </si>
  <si>
    <t>SYLVIA DE PAULA LEITE BAUER</t>
  </si>
  <si>
    <t>ANTHENOR FRUET PROF</t>
  </si>
  <si>
    <t>ROSA MARIA MADEIRA MARQUES FREIRE PROFA</t>
  </si>
  <si>
    <t>BENE TEIXEIRA DA FONSECA DO AMARAL GURGEL PROFA</t>
  </si>
  <si>
    <t>MERCIA MARIA CAZARINI PROFA</t>
  </si>
  <si>
    <t>MANOEL JOSE DA FONSECA</t>
  </si>
  <si>
    <t>JOSE POLLI</t>
  </si>
  <si>
    <t>JOSE DE ANCHIETA PADRE</t>
  </si>
  <si>
    <t>ARTHUR RICCI MONSENHOR DOUTOR</t>
  </si>
  <si>
    <t>PROFESSOR MARCIO BORGES MACHADO</t>
  </si>
  <si>
    <t>JOAQUIM BATISTA DOUTOR</t>
  </si>
  <si>
    <t>AURELIO ARROBAS MARTINS</t>
  </si>
  <si>
    <t>LUIZ LATORRACA PROFESSOR</t>
  </si>
  <si>
    <t>ROSA MARI DE SOUZA SIMIELLI PROFESSORA</t>
  </si>
  <si>
    <t>ANTONIO JOSE PEDROSO PROFESSOR</t>
  </si>
  <si>
    <t>AURORA FERRAZ VIANNA DOS SANTOS PROFESSORA DONA</t>
  </si>
  <si>
    <t>HERMINIA SILVA DE MESQUITA PROFA</t>
  </si>
  <si>
    <t>POMPILIO MERCADANTE DR</t>
  </si>
  <si>
    <t>DOROTHOVEO GASPAR VIANNA PROF</t>
  </si>
  <si>
    <t>JOAO FELICIANO</t>
  </si>
  <si>
    <t>ANTONIO JOSE DE SIQUEIRA PROF</t>
  </si>
  <si>
    <t>DIRCEU JUNQUEIRA DE SOUZA PROF</t>
  </si>
  <si>
    <t>FRANCISCO FELICIANO FERREIRA DA SILVA PROF CHICO FERREIRA</t>
  </si>
  <si>
    <t>BENEDITA FREIRE DE MACEDO DONA</t>
  </si>
  <si>
    <t>OLIVIA DO AMARAL SANTOS CANETTIERI PROFA</t>
  </si>
  <si>
    <t>LAURA AUGUSTA DE CARVALHO ROSAS PROFA</t>
  </si>
  <si>
    <t>ADHERBAL DE CASTRO PROF</t>
  </si>
  <si>
    <t>ALCINA MORAES SALLES PROFA</t>
  </si>
  <si>
    <t>MARIA HELENA DENIS FIGUEIREDO PROFA</t>
  </si>
  <si>
    <t>MARIA APARECIDA RICO PROFA</t>
  </si>
  <si>
    <t>BENEDICTO MAURO DOS SANTOS PROF</t>
  </si>
  <si>
    <t>JOAO VICTOR LAMANNA DR</t>
  </si>
  <si>
    <t>JOAO CRUZ PROF</t>
  </si>
  <si>
    <t>AMANCIA DIAS SAMPAIO PROFA</t>
  </si>
  <si>
    <t>ANTONIO MARTINS DA SILVA PROF</t>
  </si>
  <si>
    <t>CELISA MERCADANTE FARIA PROFA</t>
  </si>
  <si>
    <t>SILVIO JOSE SECCO PROF</t>
  </si>
  <si>
    <t>JOSE SIMPLICIO PROF</t>
  </si>
  <si>
    <t>MARIA DE LOURDES VILELA PROFA</t>
  </si>
  <si>
    <t>HELIA DIVINO DE SOUZA PROFA</t>
  </si>
  <si>
    <t>DARCI LOPES PROFA</t>
  </si>
  <si>
    <t>JOSE EMYGDIO DE FARIA DOUTOR</t>
  </si>
  <si>
    <t>MIGUEL ABU YAGHI CORONEL</t>
  </si>
  <si>
    <t>ANTONIO DUARTE DE CASTRO</t>
  </si>
  <si>
    <t>EUPHLY JALLES DOUTOR</t>
  </si>
  <si>
    <t>ARTUR HORSTHUIS DOM</t>
  </si>
  <si>
    <t>CARLOS DE ARNALDO SILVA PROFESSOR</t>
  </si>
  <si>
    <t>JUVENAL GIRALDELLI</t>
  </si>
  <si>
    <t>SUELI DA SILVEIRA MARIN BATISTA PROFESSORA</t>
  </si>
  <si>
    <t>ONELIA FAGGIONI MOREIRA PROFESSORA</t>
  </si>
  <si>
    <t>DORVALINO ABILIO TEIXEIRA</t>
  </si>
  <si>
    <t>MARIA CRISTINA LOPES</t>
  </si>
  <si>
    <t>VICENTE THEMUDO LESSA PROFESSOR</t>
  </si>
  <si>
    <t>HENRIQUE SAMMARTINO ALFERES</t>
  </si>
  <si>
    <t>OSWALDO SAMMARTINO</t>
  </si>
  <si>
    <t>JOAO BATISTA SOLDE</t>
  </si>
  <si>
    <t>MOACIR THOMAZ DA SILVA</t>
  </si>
  <si>
    <t>LUIS DA CAMARA CASCUDO</t>
  </si>
  <si>
    <t>MANOEL AUGUSTO VIEIRA NETO DESEMBARGADOR</t>
  </si>
  <si>
    <t>DOLORES GARCIA PASCHOALIN</t>
  </si>
  <si>
    <t>WILMAR SOARES DA SILVA</t>
  </si>
  <si>
    <t>GIUSEPPE ANGELO BERTOLLI PADRE</t>
  </si>
  <si>
    <t>JOSEPHA PINTO CHIAVELLI PROFESSORA</t>
  </si>
  <si>
    <t>JERONIMO DE CAMARGO</t>
  </si>
  <si>
    <t>ZULMIRO ALVES DE SIQUEIRA</t>
  </si>
  <si>
    <t>ORLANDO MAURICIO ZAMBOTTO</t>
  </si>
  <si>
    <t>DUILIO MAZIERO</t>
  </si>
  <si>
    <t>PRADO MAJOR</t>
  </si>
  <si>
    <t>TOLENTINO MIRAGLIA DOUTOR</t>
  </si>
  <si>
    <t>TULLIO ESPINDOLA DE CASTRO PROFESSOR</t>
  </si>
  <si>
    <t>CAETANO LOURENCO DE CAMARGO</t>
  </si>
  <si>
    <t>DOMINGOS DE MAGALHAES DOUTOR</t>
  </si>
  <si>
    <t>LOPES RODRIGUES DOUTOR</t>
  </si>
  <si>
    <t>BENEDICTO MONTENEGRO PROFESSOR DOUTOR</t>
  </si>
  <si>
    <t>ANTONIO TEREZIO MENDES PEIXOTO PROFESSOR</t>
  </si>
  <si>
    <t>PROFA CLEOMAR DE BARROS CASTILHO MARQUES</t>
  </si>
  <si>
    <t>JOSE NICOLAU PIRAGINE PROFESSOR</t>
  </si>
  <si>
    <t>JOAO RAMALHO DE</t>
  </si>
  <si>
    <t>APARECIDO EUZEBIO TORRES PROFESSOR</t>
  </si>
  <si>
    <t>SEVERINO REINO</t>
  </si>
  <si>
    <t>ARISTIDES PEREIRA FILHO PROFESSOR</t>
  </si>
  <si>
    <t>JOSE CARLOS MONTEIRO</t>
  </si>
  <si>
    <t>FRANCISCO NAPOLEAO MAIA PROFESSOR</t>
  </si>
  <si>
    <t>RAFAEL DE OLIVEIRA</t>
  </si>
  <si>
    <t>CECILIA ROLEMBERG PORTO GUELLI PROFESSORA</t>
  </si>
  <si>
    <t>JOSE FELICIANO DE OLIVEIRA PROFESSOR</t>
  </si>
  <si>
    <t>JOSE SILVA JUNIOR PROFESSOR</t>
  </si>
  <si>
    <t>PROFESSORA MARIA DE LOURDES DE FRANCA SILVEIRA</t>
  </si>
  <si>
    <t>GABRIEL PAULINO BUENO COUTO BISPO DOM</t>
  </si>
  <si>
    <t>ANA PINTO DUARTE PAES PROFESSORA</t>
  </si>
  <si>
    <t>BENEDITA ARRUDA PROFESSORA</t>
  </si>
  <si>
    <t>SIQUEIRA DE MORAES CORONEL</t>
  </si>
  <si>
    <t>BARAO DE JUNDIAI</t>
  </si>
  <si>
    <t>ADONIRO LADEIRA PROFESSOR</t>
  </si>
  <si>
    <t>PAULO MENDES SILVA</t>
  </si>
  <si>
    <t>RAFAEL MAURO DOUTOR</t>
  </si>
  <si>
    <t>ELOY DE MIRANDA CHAVES DOUTOR</t>
  </si>
  <si>
    <t>ALBERTINA FORTAREL PROFESSORA</t>
  </si>
  <si>
    <t>DIOGENES DUARTE PAES</t>
  </si>
  <si>
    <t>GETULIO NOGUEIRA DE SA PROFESSOR</t>
  </si>
  <si>
    <t>DEOLINDA COPELLI DE SOUZA LIMA PROFESSORA</t>
  </si>
  <si>
    <t>JOAO BATISTA CURADO PROFESSOR</t>
  </si>
  <si>
    <t>VENERANDO NALINI MONSENHOR</t>
  </si>
  <si>
    <t>ADIB MIGUEL HADDAD</t>
  </si>
  <si>
    <t>ALBINO MELO DE OLIVEIRA PROFESSOR</t>
  </si>
  <si>
    <t>JOCENY VILLELA CURADO PROFESSORA</t>
  </si>
  <si>
    <t>MARIA JOSE MAIA DE TOLEDO PROFA</t>
  </si>
  <si>
    <t>OROZIMBO SOSTENA PROFESSOR</t>
  </si>
  <si>
    <t>MAURILIO TOMANIK PADRE</t>
  </si>
  <si>
    <t>LUIZ RIVELLI PROFESSOR</t>
  </si>
  <si>
    <t>BAIRRO FAZENDA GRANDE</t>
  </si>
  <si>
    <t>ALESSANDRA CRISTINA RODRIGUES DE O PEZZATO PROFA</t>
  </si>
  <si>
    <t>JURANDYR DE SOUZA LIMA</t>
  </si>
  <si>
    <t>MARIA DE ALMEIDA SCHLEDORN PROFESSORA</t>
  </si>
  <si>
    <t>BENEDICTO LOSCHI</t>
  </si>
  <si>
    <t>JOAQUIM JUSTINO CARREIRA</t>
  </si>
  <si>
    <t>GERALDO PECORARI PROF</t>
  </si>
  <si>
    <t>IDENE RODRIGUES DOS SANTOS PROF</t>
  </si>
  <si>
    <t>USHISUKE MIADAIRA</t>
  </si>
  <si>
    <t>ALICE RODRIGUES MOTTA PROFESSORA</t>
  </si>
  <si>
    <t>OSWALDO FLORENCIO PROFESSOR</t>
  </si>
  <si>
    <t>JOAO ADORNO VASSAO</t>
  </si>
  <si>
    <t>JOSE ERMIRIO DE MORAES SENADOR</t>
  </si>
  <si>
    <t>OREDO RODRIGUES DA CRUZ</t>
  </si>
  <si>
    <t>BAIRRO DOS BARNABES</t>
  </si>
  <si>
    <t>BAIRRO DAS PALMEIRAS</t>
  </si>
  <si>
    <t>BAIRRO DA PALMEIRINHA</t>
  </si>
  <si>
    <t>JORGE NINO SOARES PROFESSOR</t>
  </si>
  <si>
    <t>PEDRA BRANCA</t>
  </si>
  <si>
    <t>BAIRRO NOSSA SENHORA DA CONCEICAO</t>
  </si>
  <si>
    <t>ELIANA FISCHER BAMBI DELFINO PINTO PROFESSORA</t>
  </si>
  <si>
    <t>CHICO PADRE</t>
  </si>
  <si>
    <t>CESARIO CARLOS DE ALMEIDA</t>
  </si>
  <si>
    <t>LUIZ CAMPACCI</t>
  </si>
  <si>
    <t>HORTA CORONEL</t>
  </si>
  <si>
    <t>QUEIROZ FILHO PROFESSOR</t>
  </si>
  <si>
    <t>WALDEMAR FERREIRA PROFESSOR</t>
  </si>
  <si>
    <t>NEWTON PRADO</t>
  </si>
  <si>
    <t>CUSTODIO ANGELO DE LIMA DOUTOR</t>
  </si>
  <si>
    <t>JOSE PEDRO DE MORAES</t>
  </si>
  <si>
    <t>ANTONIO LUIZ DE MORAES PROFESSOR</t>
  </si>
  <si>
    <t>PREFEITO ORLANDO LEME FRANCO</t>
  </si>
  <si>
    <t>ARLINDO FAVARO PROFESSOR</t>
  </si>
  <si>
    <t>AUGUSTO DE SOUZA SARDINHA</t>
  </si>
  <si>
    <t>ALTIMIRA PINKE PROFESSORA</t>
  </si>
  <si>
    <t>PEDRO CELESTINO TONOLLI PROFESSOR</t>
  </si>
  <si>
    <t>VIRGILIO CAPOANI</t>
  </si>
  <si>
    <t>LEONINA ALVES CONEGLIAN PROFA</t>
  </si>
  <si>
    <t>PAULO ZILLO DR</t>
  </si>
  <si>
    <t>ANTONIETA GRASSI MALATRASI PROFA</t>
  </si>
  <si>
    <t>RUBENS PIETRAROIA</t>
  </si>
  <si>
    <t>VERA BRAGA FRANCO GIACOMINI PROFA</t>
  </si>
  <si>
    <t>BRASIL</t>
  </si>
  <si>
    <t>ANTONIO PERCHES LORDELLO PROFESSOR</t>
  </si>
  <si>
    <t>ANTONIO DE QUEIROZ PROFESSOR</t>
  </si>
  <si>
    <t>LAZARO DUARTE DO PATEO PROFESSOR</t>
  </si>
  <si>
    <t>LEOVEGILDO CHAGAS SANTOS PROFESSOR</t>
  </si>
  <si>
    <t>RUTH RAMOS CAPPI PROFESSORA</t>
  </si>
  <si>
    <t>ELY DE ALMEIDA CAMPOS PROFESSOR</t>
  </si>
  <si>
    <t>CASTELLO BRANCO</t>
  </si>
  <si>
    <t>JOSE MARCILIANO DA COSTA JUNIOR PROFESSOR</t>
  </si>
  <si>
    <t>WILLIAM SILVA PROFESSOR</t>
  </si>
  <si>
    <t>MARIA DE SANTO INOCENCIO LIMA IRMA</t>
  </si>
  <si>
    <t>ARY LEITE PEREIRA PROFESSOR</t>
  </si>
  <si>
    <t>JOSE FERRAZ SAMPAIO PENTEADO PROFESSOR</t>
  </si>
  <si>
    <t>OCTAVIO PIMENTA REIS</t>
  </si>
  <si>
    <t>ARLINDO SILVESTRE PROFESSOR</t>
  </si>
  <si>
    <t>ATALIBA PIRES DO AMARAL PROFESSOR</t>
  </si>
  <si>
    <t>JARDIM PAINEIRAS</t>
  </si>
  <si>
    <t>LUIGINO BURIGOTTO</t>
  </si>
  <si>
    <t>PAULO CHAVES PROFESSOR</t>
  </si>
  <si>
    <t>MARIA APARECIDA SOARES DE LUCCA PROFESSORA</t>
  </si>
  <si>
    <t>GUSTAVO PECCININI</t>
  </si>
  <si>
    <t>CAROLINA ARRUDA VASCONCELLOS PROFESSORA</t>
  </si>
  <si>
    <t>MARIA GERTRUDES CARDOSO REBELLO IRMA</t>
  </si>
  <si>
    <t>DORIVALDO DAMM PROFESSOR</t>
  </si>
  <si>
    <t>LEONTINA SILVA BUSCH PROFESSORA</t>
  </si>
  <si>
    <t>MARGARIDA PAROLI SOARES PROFESSORA</t>
  </si>
  <si>
    <t>TARCISIO ARIOVALDO AMARAL DOM</t>
  </si>
  <si>
    <t>FERNANDO COSTA</t>
  </si>
  <si>
    <t>GENOVEVA JUNQUEIRA DONA</t>
  </si>
  <si>
    <t>DECIA LOURDES MACHADO DOS SANTOS PROFA</t>
  </si>
  <si>
    <t>EDUARDO REBOUCAS DE CARVALHO PADRE</t>
  </si>
  <si>
    <t>LUIZ DE CASTRO PINTO PROF</t>
  </si>
  <si>
    <t>ARNOLFO AZEVEDO</t>
  </si>
  <si>
    <t>JOAQUIM FERREIRA PEDRO PROF</t>
  </si>
  <si>
    <t>FRANCISCO MARQUES DE OLIVEIRA JUNIOR PROF</t>
  </si>
  <si>
    <t>AROLDO AZEVEDO PROF</t>
  </si>
  <si>
    <t>MIQUELINA CARTOLANO PROFA</t>
  </si>
  <si>
    <t>REGINA BARTELEGA DA CUNHA M JUNQUEIRA ORTIZ MONTEIRO</t>
  </si>
  <si>
    <t>PIO ANTUNES DE FIGUEIREDO DOUTOR</t>
  </si>
  <si>
    <t>JOAQUIM ANTONIO LADEIRA PROFESSOR</t>
  </si>
  <si>
    <t>ALBERTO FERREIRA REZENDE PROFESSOR</t>
  </si>
  <si>
    <t>ODILON LEITE FERRAZ</t>
  </si>
  <si>
    <t>PEDRO YOSHICHIKA IRIE</t>
  </si>
  <si>
    <t>JOSE FIRPO</t>
  </si>
  <si>
    <t>PROFESSOR CARLOS UMBERTO CARRARA</t>
  </si>
  <si>
    <t>FRANCISCO ANTONINO PREFEITO</t>
  </si>
  <si>
    <t>IZIDORO DAUN</t>
  </si>
  <si>
    <t>ANTONIO DAUN</t>
  </si>
  <si>
    <t>CLAUDIO DE SOUZA DR</t>
  </si>
  <si>
    <t>FERNANDO VALEZI</t>
  </si>
  <si>
    <t>FANNY ALTAFIM MACIEL PROFESSORA</t>
  </si>
  <si>
    <t>OSMAR FRANCISCO DA CONCEICAO DOUTOR</t>
  </si>
  <si>
    <t>PORFIRIO PIMENTEL</t>
  </si>
  <si>
    <t>HAROLDO GUIMARAES BASTOS ENGENHEIRO</t>
  </si>
  <si>
    <t>MANOEL DOS SANTOS</t>
  </si>
  <si>
    <t>NIDE ZAIM CARDOSO PROFA</t>
  </si>
  <si>
    <t>HERMELINA DE ALBUQUERQUE PASSARELLA PROFA</t>
  </si>
  <si>
    <t>ODARICO OLIVEIRA NASCIMENTO PROF</t>
  </si>
  <si>
    <t>OZILDE ALBUQUERQUE PASSARELLA DR</t>
  </si>
  <si>
    <t>ARTHUR WEINGRILL</t>
  </si>
  <si>
    <t>JOSE ROBERTO MELCHIOR DR</t>
  </si>
  <si>
    <t>MARIA ZEZA GOMES DE OLIVEIRA</t>
  </si>
  <si>
    <t>BAIRRO JUNDIAIZINHO</t>
  </si>
  <si>
    <t>NAIR HANNICKEL ROMARO</t>
  </si>
  <si>
    <t>CARLOS AUGUSTO DE PADUA FLEURY PROF</t>
  </si>
  <si>
    <t>JARDIM SAO FRANCISCO</t>
  </si>
  <si>
    <t>MIGUEL MARVULLO</t>
  </si>
  <si>
    <t>MARABA PAULISTA</t>
  </si>
  <si>
    <t>JOSE GONCALVES DE MENDONCA</t>
  </si>
  <si>
    <t>MARIA APARECIDA GALHARINI DOS SANTOS PROFA</t>
  </si>
  <si>
    <t>BENTO DE SIQUEIRA PROFESSOR</t>
  </si>
  <si>
    <t>ELMOZA ANTONIO JOAO PROFA</t>
  </si>
  <si>
    <t>ANTONIO DE BAPTISTA PROF</t>
  </si>
  <si>
    <t>RUTH MAMEDE DE GODOY PROFA</t>
  </si>
  <si>
    <t>GABRIEL MONTEIRO DA SILVA</t>
  </si>
  <si>
    <t>NELSON CABRINI PROF</t>
  </si>
  <si>
    <t>LOURENCO DE ALMEIDA SENNE DR</t>
  </si>
  <si>
    <t>BICUDO MONSENHOR</t>
  </si>
  <si>
    <t>WALDEMAR MONIZ DA ROCHA BARROS DR</t>
  </si>
  <si>
    <t>NEUZA MARIA MARANA FEIJAO PROFA</t>
  </si>
  <si>
    <t>MARIA IZABEL SAMPAIO VIDAL</t>
  </si>
  <si>
    <t>ANTONIO AUGUSTO NETTO</t>
  </si>
  <si>
    <t>BALTAZAR DE GODOY MOREIRA PROF</t>
  </si>
  <si>
    <t>ANTONIO REGINATO PROF</t>
  </si>
  <si>
    <t>JOSE ALFREDO DE ALMEIDA</t>
  </si>
  <si>
    <t>ORACINA CORREA DE MORAES RODINE PROFA</t>
  </si>
  <si>
    <t>WANDA HELENA TOPPAN NOGUEIRA PROFA</t>
  </si>
  <si>
    <t>SEBASTIAO MONACO VEREADOR</t>
  </si>
  <si>
    <t>SYLVIA RIBEIRO DE CARVALHO PROFA</t>
  </si>
  <si>
    <t>MARIA CECILIA FERRAZ DE FREITAS PROFA</t>
  </si>
  <si>
    <t>EMICO MATSUMOTO GEOGRAFA</t>
  </si>
  <si>
    <t>JARDIM SANTA ANTONIETA</t>
  </si>
  <si>
    <t>JARDIM ALCIR RAINERI</t>
  </si>
  <si>
    <t>JOAO WALFREDO ROTHERMUND PADRE</t>
  </si>
  <si>
    <t>REIKO UEMURA TSUNOKAWA PROFA</t>
  </si>
  <si>
    <t>AMELIA LOPES ANDERS PROFA</t>
  </si>
  <si>
    <t>ANTONIO MARIN CRUZ</t>
  </si>
  <si>
    <t>ALBERTO SANTOS DUMONT</t>
  </si>
  <si>
    <t>JOAO GOMES MARTINS CORONEL</t>
  </si>
  <si>
    <t>JOSE INOCENCIO DA COSTA</t>
  </si>
  <si>
    <t>CHLORITA DE OLIVEIRA PENTEADO MARTINS PROFA</t>
  </si>
  <si>
    <t>LEOPOLDINO MEIRA DE ANDRADE DR</t>
  </si>
  <si>
    <t>ODONE BELLINE PROF</t>
  </si>
  <si>
    <t>DORIVAL DE CARVALHO</t>
  </si>
  <si>
    <t>JOSE CARLOS PINOTTI</t>
  </si>
  <si>
    <t>MARLENE FRATTINI PROFA</t>
  </si>
  <si>
    <t>THEREZINHA SARTORI PROFESSORA</t>
  </si>
  <si>
    <t>ANTONIO MESSIAS SZYMANSKI PROFESSOR</t>
  </si>
  <si>
    <t>LUIS WASHINGTON VITA PROFESSOR</t>
  </si>
  <si>
    <t>DELFINO RIBEIRO GUIMARAES</t>
  </si>
  <si>
    <t>MARILENE DE OLIVEIRA ACETTO PROFESSORA</t>
  </si>
  <si>
    <t>SYLVIO GUERATTO</t>
  </si>
  <si>
    <t>ODILA BENTO MIRARCHI PROFESSORA</t>
  </si>
  <si>
    <t>MAUA VISCONDE DE</t>
  </si>
  <si>
    <t>MARIA ELENA COLONIA PROFESSORA</t>
  </si>
  <si>
    <t>EMILIA CREM DOS SANTOS PROFESSORA</t>
  </si>
  <si>
    <t>MARCELINA MARIA DA SILVA OLIVEIRA DONA</t>
  </si>
  <si>
    <t>IRACEMA CREM PROFESSORA</t>
  </si>
  <si>
    <t>MIRNA LOIDE CORREIA FERLE PROFESSORA</t>
  </si>
  <si>
    <t>IRENE DA SILVA COSTA PROFESSORA</t>
  </si>
  <si>
    <t>MARIA JOSEFINA KUHLMANN FLAQUER PROFESSORA</t>
  </si>
  <si>
    <t>ARIOVALDO PUPO AMORIM PROFESSOR</t>
  </si>
  <si>
    <t>OLAVO HANSEN</t>
  </si>
  <si>
    <t>MARTA TERESINHA ROSA PROFESSORA</t>
  </si>
  <si>
    <t>JOAO PAULO II</t>
  </si>
  <si>
    <t>ISAMO SERIKIYAKU PROFESSOR</t>
  </si>
  <si>
    <t>MARLENE CAMARGO RIBEIRO PROFESSORA</t>
  </si>
  <si>
    <t>SADA UMEIZAWA PROFESSORA</t>
  </si>
  <si>
    <t>MARIA APARECIDA DAMO FERREIRA</t>
  </si>
  <si>
    <t>JOAO RICARDO BORGES DE LIMA</t>
  </si>
  <si>
    <t>AFONSO PASCHOTTE PADRE</t>
  </si>
  <si>
    <t>JARDIM ZAIRA VIII</t>
  </si>
  <si>
    <t>ANTONIO LAPATE NETTO PROFESSOR</t>
  </si>
  <si>
    <t>JOSE DANIEL DA SILVEIRA</t>
  </si>
  <si>
    <t>HANS GRUDZINSKI</t>
  </si>
  <si>
    <t>CLORINDA CIAMPITTI PERRELLA</t>
  </si>
  <si>
    <t>MERCEDES VALENTINA GIANNOCARIO PROFESSORA</t>
  </si>
  <si>
    <t>JARDIM ORATORIO</t>
  </si>
  <si>
    <t>MARIA EXPEDITA SILVA PROFESSORA</t>
  </si>
  <si>
    <t>VILA MAGINI II</t>
  </si>
  <si>
    <t>JARDIM CRUZEIRO</t>
  </si>
  <si>
    <t>NICOTA DE SOUZA DONA</t>
  </si>
  <si>
    <t>DONATO MARCELO BALBO</t>
  </si>
  <si>
    <t>ADELINO BERTANI</t>
  </si>
  <si>
    <t>ANTONIO FERRAZ</t>
  </si>
  <si>
    <t>PEDRO BARROS</t>
  </si>
  <si>
    <t>ARMANDO GONCALVES PROFESSOR</t>
  </si>
  <si>
    <t>BIGUA</t>
  </si>
  <si>
    <t>SYLAS BALTAZAR DE ARAUJO PROFESSOR</t>
  </si>
  <si>
    <t>SANTA RITA DE CASSIA</t>
  </si>
  <si>
    <t>DOMINGOS BAUER LEITE POETA</t>
  </si>
  <si>
    <t>MARIA JOSE MORAIS DE CARVALHO PROFESSORA</t>
  </si>
  <si>
    <t>BAIRRO DO ENGANO</t>
  </si>
  <si>
    <t>PASCHOAL CASTREQUINI PREFEITO</t>
  </si>
  <si>
    <t>NOEMIA DIAS PEROTTI DONA</t>
  </si>
  <si>
    <t>MARILENA SANTANA CORREA FERNANDES PROFA</t>
  </si>
  <si>
    <t>KOSUKE ENDO</t>
  </si>
  <si>
    <t>JOSE QUIRINO CAVALCANTE</t>
  </si>
  <si>
    <t>MARIA APARECIDA DE AZEREDO PASSOS</t>
  </si>
  <si>
    <t>ZULENKA RAPCHAN PROFESSORA</t>
  </si>
  <si>
    <t>FAZENDA SAO BENTO</t>
  </si>
  <si>
    <t>ASSENTAMENTO SANTA CLARA</t>
  </si>
  <si>
    <t>EDMUR NEVES PROFESSOR</t>
  </si>
  <si>
    <t>GENARO DOMARCO</t>
  </si>
  <si>
    <t>ANISIO JOSE MOREIRA</t>
  </si>
  <si>
    <t>TUFI MADI</t>
  </si>
  <si>
    <t>IRIA BARBIERI VITA PROFESSORA</t>
  </si>
  <si>
    <t>JOAQUIM MENDES PEQUITO</t>
  </si>
  <si>
    <t>JOAO DE MOURA GUIMARAES PROFESSOR</t>
  </si>
  <si>
    <t>JUSTINO GOMES DE CASTRO MAESTRO</t>
  </si>
  <si>
    <t>BARAO DE MONTE SANTO</t>
  </si>
  <si>
    <t>OSCAR VILLARES</t>
  </si>
  <si>
    <t>BENEDITO FERRAZ BUENO PROFESSOR</t>
  </si>
  <si>
    <t>JOAO CID GODOY PROFESSOR</t>
  </si>
  <si>
    <t>CARLOS LIMA DIAS DOUTOR</t>
  </si>
  <si>
    <t>ZENAIDE PERETO RIBEIRO ROCHA PROFESSORA</t>
  </si>
  <si>
    <t>APRIGIO DE OLIVEIRA</t>
  </si>
  <si>
    <t>SENTARO TAKAOKA DOUTOR</t>
  </si>
  <si>
    <t>PEDRO MALOZZE</t>
  </si>
  <si>
    <t>LEONOR DE OLIVEIRA MELLO</t>
  </si>
  <si>
    <t>LAURINDA CARDOSO MELLO FREIRE PROFESSORA</t>
  </si>
  <si>
    <t>JOAO CARDOSO DOS SANTOS PROFESSOR</t>
  </si>
  <si>
    <t>GALDINO PINHEIRO FRANCO</t>
  </si>
  <si>
    <t>GABRIEL PEREIRA</t>
  </si>
  <si>
    <t>FRANCISCO DE SOUZA MELLO PROFESSOR</t>
  </si>
  <si>
    <t>FIRMINO LADEIRA PROFESSOR</t>
  </si>
  <si>
    <t>ARISTOTELES DE ANDRADE PROFESSOR</t>
  </si>
  <si>
    <t>ARLINDO AQUINO DE OLIVEIRA DOUTOR</t>
  </si>
  <si>
    <t>BENEDITO BORGES VIEIRA PROFESSOR</t>
  </si>
  <si>
    <t>MARIA RODRIGUES GONCALVES PROFESSORA</t>
  </si>
  <si>
    <t>BENEDITO DE SOUZA LIMA</t>
  </si>
  <si>
    <t>DEODATO WERTHEIMER DOUTOR</t>
  </si>
  <si>
    <t>AMERICO SUGAI</t>
  </si>
  <si>
    <t>MARIA ISABEL DOS SANTOS MELLO PROFESSORA</t>
  </si>
  <si>
    <t>CAMILO FAUSTINO DE MELLO PROFESSOR</t>
  </si>
  <si>
    <t>PAULO FERRARI MASSARO PROFESSOR</t>
  </si>
  <si>
    <t>TADAO SAKAI VEREADOR</t>
  </si>
  <si>
    <t>SYLVIA MAFRA MACHADO PROFESSORA</t>
  </si>
  <si>
    <t>IRACEMA BRASIL DE SIQUEIRA PROFESSORA</t>
  </si>
  <si>
    <t>RUBENS MERCADANTE DE LIMA PROFESSOR DOUTOR</t>
  </si>
  <si>
    <t>NARCISO YAGUE GUIMARAES VEREADOR</t>
  </si>
  <si>
    <t>THIMOTEO VAN DEN BROECK FREI</t>
  </si>
  <si>
    <t>ENEDINA GOMES DE FREITAS PROFESSORA</t>
  </si>
  <si>
    <t>JOSE AYUMAR GONCALVES DE MIRANDA PROFESSOR</t>
  </si>
  <si>
    <t>CLAUDIO ABRAHAO PROFESSOR</t>
  </si>
  <si>
    <t>JOSEPHINA NAJAR HERNANDEZ PROFESSORA</t>
  </si>
  <si>
    <t>BERNARDO MURPHY PADRE</t>
  </si>
  <si>
    <t>ALCIDES CELESTINO FILHO VEREADOR</t>
  </si>
  <si>
    <t>DAGOBERTO JOSE MACHADO</t>
  </si>
  <si>
    <t>KOHEIJI ADACHI</t>
  </si>
  <si>
    <t>ANTONIO MARMORA FILHO MAESTRO</t>
  </si>
  <si>
    <t>SUELI OLIVEIRA SILVA MARTINS PROFESSORA</t>
  </si>
  <si>
    <t>HELENA URBANO NAGIB PROFESSORA</t>
  </si>
  <si>
    <t>DORA PERETTI DE OLIVEIRA PROFESSORA</t>
  </si>
  <si>
    <t>PAULO DE OLIVEIRA MELLO PROFESSOR</t>
  </si>
  <si>
    <t>JOVITA FRANCO AROUCHE PROFESSORA</t>
  </si>
  <si>
    <t>HERACLIDES BATALHA DE CAMARGO DESEMBARGADOR</t>
  </si>
  <si>
    <t>PAULO TAPAJOS</t>
  </si>
  <si>
    <t>OSMAR TEIXEIRA SERRA REV PROFESSOR</t>
  </si>
  <si>
    <t>EURYCLIDES DE JESUS ZERBINI</t>
  </si>
  <si>
    <t>JOSE RIBEIRO GUIMARAES</t>
  </si>
  <si>
    <t>ISABEL FERREIRA DA SILVA PROFESSORA BELINHA</t>
  </si>
  <si>
    <t>ADELAIDE MARIA DE BARROS PROFESSORA</t>
  </si>
  <si>
    <t>FRANCISCO ANTONIO GONCALVES</t>
  </si>
  <si>
    <t>ANALIA DE ALMEIDA BUENO PROFA</t>
  </si>
  <si>
    <t>ANGELA MARIA DA PAIXAO COSTA PROFA</t>
  </si>
  <si>
    <t>CLEIDE DA FONSECA FERREIRA PROFA</t>
  </si>
  <si>
    <t>ZENAIDE FRANCO DE FARIA MELLO PROFA</t>
  </si>
  <si>
    <t>ALMERINDA RODRIGUES PROFA</t>
  </si>
  <si>
    <t>ROBERTO ANTONIALLI</t>
  </si>
  <si>
    <t>JOAO PESSOA MASCHIETTO PROF</t>
  </si>
  <si>
    <t>THEREZINHA APPARECIDA VILLANI DE CAMARGO PROFA</t>
  </si>
  <si>
    <t>SONIA APARECIDA MAXIMIANO BUENO PROFA</t>
  </si>
  <si>
    <t>NELSON GIRARD PROF</t>
  </si>
  <si>
    <t>VENANCIO CORONEL</t>
  </si>
  <si>
    <t>ERNANI CALBUCCI PROF</t>
  </si>
  <si>
    <t>VALERIO STRANG PROF</t>
  </si>
  <si>
    <t>NORA MONSENHOR</t>
  </si>
  <si>
    <t>ARISTIDES GURJAO PROF</t>
  </si>
  <si>
    <t>SAO JUDAS TADEU</t>
  </si>
  <si>
    <t>MARIA TEREZA DE JESUS PAIVA</t>
  </si>
  <si>
    <t>ALTAIR DE FATIMA FURIGO POLETTINI PROFA DRA</t>
  </si>
  <si>
    <t>JOSE FLORENCIO DO AMARAL</t>
  </si>
  <si>
    <t>LUIZ ZACHARIAS DE LIMA DOUTOR</t>
  </si>
  <si>
    <t>JEREMIAS DE PAULA EDUARDO</t>
  </si>
  <si>
    <t>NELLY BAHDUR CANO PROFESSORA</t>
  </si>
  <si>
    <t>PORFIRIO DE ALCANTARA PIMENTEL CAPITAO</t>
  </si>
  <si>
    <t>NENA GIANNASI BUCK PROFESSORA</t>
  </si>
  <si>
    <t>BAIRRO CRUZEIRO</t>
  </si>
  <si>
    <t>JOAO BERNARDI</t>
  </si>
  <si>
    <t>MARIA FERREIRA SONNEWEND PROFESSORA</t>
  </si>
  <si>
    <t>ELIAS MASSUD DOUTOR</t>
  </si>
  <si>
    <t>MARIO COVAS GOVERNADOR</t>
  </si>
  <si>
    <t>JOANA DE AGUIRRE MARINS PEIXOTO PROFESSORA</t>
  </si>
  <si>
    <t>CYRIACO SCARANELLO PIRES CONEGO</t>
  </si>
  <si>
    <t>NEUSA OKANO MIZUNO PROFESSORA</t>
  </si>
  <si>
    <t>HONORIO HEINRICH BERNARD NACKE MONSENHOR</t>
  </si>
  <si>
    <t>RAGE ANDERAOS PROF</t>
  </si>
  <si>
    <t>FIGUEIRA DE TOLEDO</t>
  </si>
  <si>
    <t>BAIRRO VARGEM GRANDE</t>
  </si>
  <si>
    <t>FRANCISCO DEROSA</t>
  </si>
  <si>
    <t>HENRIQUE MIGUEL HACL PROFESSOR</t>
  </si>
  <si>
    <t>PROFESSORA MARIA ELOIZA PINHEIRO RAMOS</t>
  </si>
  <si>
    <t>FABIO HACL PINOLA PROF</t>
  </si>
  <si>
    <t>CLELIA DE BARROS LEITE DA SILVA PROFESSORA</t>
  </si>
  <si>
    <t>PEDRO PEDROSA</t>
  </si>
  <si>
    <t>PRESCILIANO PINTO DE OLIVEIRA DOUTOR</t>
  </si>
  <si>
    <t>GABRIEL COZZETTO</t>
  </si>
  <si>
    <t>MARIA PILAR ORTEGA GARCIA PROFESSORA</t>
  </si>
  <si>
    <t>JOSE ANTONIO DE CASTILHO</t>
  </si>
  <si>
    <t>FRANCISCO MARQUES PINTO</t>
  </si>
  <si>
    <t>ALZIRA SALOMAO PROFESSORA</t>
  </si>
  <si>
    <t>JACINTO PERNAS GOMATO</t>
  </si>
  <si>
    <t>LEONARDO LOPES BOMFIM</t>
  </si>
  <si>
    <t>JOAO THIENNE DR</t>
  </si>
  <si>
    <t>DORTI ZAMBELLO CALIL PROFA</t>
  </si>
  <si>
    <t>SILVANIA APARECIDA SANTOS PROFA</t>
  </si>
  <si>
    <t>GERALDO DE OLIVEIRA</t>
  </si>
  <si>
    <t>ALEXANDRE BASSORA</t>
  </si>
  <si>
    <t>JOAQUIM RODRIGUES AZENHA DR</t>
  </si>
  <si>
    <t>PEDRO TEIXEIRA DE QUEIROZ</t>
  </si>
  <si>
    <t>ERMELINDA CLARICE SANCHES PROFA</t>
  </si>
  <si>
    <t>CALVINO BARBOSA FERRAZ</t>
  </si>
  <si>
    <t>NARCISO BERTOLINO CAPITAO</t>
  </si>
  <si>
    <t>ANITA COSTA DONA</t>
  </si>
  <si>
    <t>WILQUEM MANOEL NEVES DOUTOR</t>
  </si>
  <si>
    <t>MARIA UBALDINA DE BARROS FURQUIM PROFESSORA</t>
  </si>
  <si>
    <t>ANTONIO AUGUSTO REIS NEVES DOUTOR</t>
  </si>
  <si>
    <t>FRANCISCO BERNARDES FERREIRA COMENDADOR</t>
  </si>
  <si>
    <t>ELOI LOPES FERRAZ DOUTOR</t>
  </si>
  <si>
    <t>DALVA VIEIRA ITAVO PROFESSORA</t>
  </si>
  <si>
    <t>ALZIRA TONELLI ZACCARELLI PROFESSORA</t>
  </si>
  <si>
    <t>IRMAOS ISMAEL</t>
  </si>
  <si>
    <t>VITU GIORGI DONA</t>
  </si>
  <si>
    <t>ELOI LACERDA PROF</t>
  </si>
  <si>
    <t>ERNESTO THENN DE BARROS PROFESSOR</t>
  </si>
  <si>
    <t>JOSE MARIA RODRIGUES LEITE PROFESSOR</t>
  </si>
  <si>
    <t>ALCYR OLIVEIRA PORCIUNCULA PROFESSOR</t>
  </si>
  <si>
    <t>ROSA BONFIGLIOLI</t>
  </si>
  <si>
    <t>JOSE LIBERATTI PROFESSOR</t>
  </si>
  <si>
    <t>FRANCISCA LISBOA PERALTA PROFESSORA</t>
  </si>
  <si>
    <t>ANTONIO PAIVA DE SAMPAIO CORONEL</t>
  </si>
  <si>
    <t>FANNY MONZONI SANTOS PROFESSORA</t>
  </si>
  <si>
    <t>LUIZ LUSTOSA DA SILVA PROFESSOR DOUTOR</t>
  </si>
  <si>
    <t>JOAO BAPTISTA DE BRITO PROFESSOR</t>
  </si>
  <si>
    <t>AURELIANO LEITE DOUTOR</t>
  </si>
  <si>
    <t>AMERICO MARCO ANTONIO DOUTOR</t>
  </si>
  <si>
    <t>BENEDICTO CALDEIRA PROFESSOR</t>
  </si>
  <si>
    <t>HELOISA DE ASSUMPCAO PROFESSORA</t>
  </si>
  <si>
    <t>ALICE VELHO TEIXEIRA PROFESSORA</t>
  </si>
  <si>
    <t>JULIA LOPES DE ALMEIDA</t>
  </si>
  <si>
    <t>GLORIA AZEDIA BONETTI PROFESSORA</t>
  </si>
  <si>
    <t>GRACILIANO RAMOS</t>
  </si>
  <si>
    <t>OGUIOMAR RUGGERI PROFESSOR</t>
  </si>
  <si>
    <t>TELMO COELHO FILHO MAJOR</t>
  </si>
  <si>
    <t>JOSUE BENEDICTO MENDES PROFESSOR</t>
  </si>
  <si>
    <t>VICENTE PEIXOTO PROFESSOR</t>
  </si>
  <si>
    <t>ANTONIO RAPOSO TAVARES</t>
  </si>
  <si>
    <t>FRANCISCO CASABONA PROFESSOR</t>
  </si>
  <si>
    <t>NEWTON ESPIRITO SANTO AYRES PROFESSOR</t>
  </si>
  <si>
    <t>LUCY ANNA CARROZO LATORRE PROFESSORA</t>
  </si>
  <si>
    <t>GASTAO RAMOS PROFESSOR</t>
  </si>
  <si>
    <t>ANTONIO DE ALMEIDA JUNIOR</t>
  </si>
  <si>
    <t>FRANCISCO MATARAZZO SOBRINHO</t>
  </si>
  <si>
    <t>NEUZA DE OLIVEIRA PREVIDE PROFESSORA</t>
  </si>
  <si>
    <t>ARMANDO GABAN PROFESSOR</t>
  </si>
  <si>
    <t>ORLANDO GERIBOLA PROFESSOR</t>
  </si>
  <si>
    <t>JOSE RIBEIRO DE SOUZA PROFESSOR</t>
  </si>
  <si>
    <t>ANTONIO BRAZ GAMBARINI DOUTOR</t>
  </si>
  <si>
    <t>JOSE JORGE PROFESSOR</t>
  </si>
  <si>
    <t>FERNANDO BUONADUCE PROFESSOR</t>
  </si>
  <si>
    <t>WALTER NEGRELLI</t>
  </si>
  <si>
    <t>GABRIELA MARIA ELISABETH WIENKEM IRMA</t>
  </si>
  <si>
    <t>SAO PAULO DA CRUZ</t>
  </si>
  <si>
    <t>PAULO FREIRE EDUCADOR</t>
  </si>
  <si>
    <t>CLAUDINEI GARCIA PROFESSOR</t>
  </si>
  <si>
    <t>ANTONIO CARLOS DA TRINDADE</t>
  </si>
  <si>
    <t>JOSE EDSON MARTINS GOMES PROFESSOR</t>
  </si>
  <si>
    <t>DIRETOR RICARDO GENESIO DA SILVA</t>
  </si>
  <si>
    <t>BENJAMIN CONSTANT</t>
  </si>
  <si>
    <t>OSVALDO MARTINS</t>
  </si>
  <si>
    <t>DOM BOSCO</t>
  </si>
  <si>
    <t>MARIA APARECIDA LOPES PROFA</t>
  </si>
  <si>
    <t>HORACIO SOARES</t>
  </si>
  <si>
    <t>JOSEPHA CUBAS DA SILVA PROFESSORA</t>
  </si>
  <si>
    <t>ESMERALDA SOARES FERRAZ PROFESSORA</t>
  </si>
  <si>
    <t>MARIA DO CARMO ARRUDA DA SILVA PROFESSORA</t>
  </si>
  <si>
    <t>JUSTINA DE OLIVEIRA GONCALVES PROFESSORA</t>
  </si>
  <si>
    <t>DALTON MORATO VILLAS BOAS PROFESSOR</t>
  </si>
  <si>
    <t>VIRGINIA RAMALHO</t>
  </si>
  <si>
    <t>JOSE AUGUSTO DE OLIVEIRA PROFESSOR</t>
  </si>
  <si>
    <t>PROFESSOR NORIVAL VIEIRA DA SILVA</t>
  </si>
  <si>
    <t>ARY CORREA DOUTOR</t>
  </si>
  <si>
    <t>JOSE PASCHOALICK PROFESSOR</t>
  </si>
  <si>
    <t>SANSARA SINGH FILHO PROFESSOR</t>
  </si>
  <si>
    <t>JOEL AGUIAR PROF</t>
  </si>
  <si>
    <t>JOAO GOMIERI SOBRINHO</t>
  </si>
  <si>
    <t>PROFESSORA APARECIDA MATILDE TURIM BALDO</t>
  </si>
  <si>
    <t>ORESTES FERREIRA DE TOLEDO</t>
  </si>
  <si>
    <t>JOSE JOAQUIM BITTENCOURT CEL</t>
  </si>
  <si>
    <t>ADALGISA CAVEZZALE DE CAMPOS PROFA</t>
  </si>
  <si>
    <t>OSWALDO MOREIRA DA SILVA PROF</t>
  </si>
  <si>
    <t>LUCIO ANTUNES DOM</t>
  </si>
  <si>
    <t>JOAO BRASIO</t>
  </si>
  <si>
    <t>DIVA FIGUEIREDO DA SILVEIRA</t>
  </si>
  <si>
    <t>ISIDORO BAPTISTA</t>
  </si>
  <si>
    <t>MARIA ANGELA BATISTA DIAS PROFA</t>
  </si>
  <si>
    <t>EDUARDO JOSE DE CAMARGO CORONEL</t>
  </si>
  <si>
    <t>CERQUEIRA CESAR DOUTOR</t>
  </si>
  <si>
    <t>GERALDO MARTINS DOS SANTOS PROFESSOR</t>
  </si>
  <si>
    <t>BAIRRO DO CEDRO</t>
  </si>
  <si>
    <t>JOSE RIBEIRO PREFEITO</t>
  </si>
  <si>
    <t>PARAPUA DE</t>
  </si>
  <si>
    <t>MARIA HELENA BASSO ANTUNES PROFESSORA</t>
  </si>
  <si>
    <t>MILCIO BAZOLI PROFESSOR</t>
  </si>
  <si>
    <t>JOSE VICENTE BERTOLI PROFESSOR</t>
  </si>
  <si>
    <t>ESTEPHANO ORLANDO PAULOVSKI PROFESSOR</t>
  </si>
  <si>
    <t>CECILIA MEIRELES</t>
  </si>
  <si>
    <t>JORGE FALEIROS</t>
  </si>
  <si>
    <t>ORLANDO GUIRADO BRAGA PROF</t>
  </si>
  <si>
    <t>FRANCISCO DE ARAUJO MASCARENHAS DOUTOR</t>
  </si>
  <si>
    <t>NUCLEO HABITACIONAL JOSE PAULINO NOGUEIRA</t>
  </si>
  <si>
    <t>JOSE NARCISO VIEIRA EHRENBERG PADRE</t>
  </si>
  <si>
    <t>PROFª ADELIA CRISTINA BORGATO GRYSZCZENKO</t>
  </si>
  <si>
    <t>ARACY SANTINHO BARBERI PROFA</t>
  </si>
  <si>
    <t>ANCHIETA</t>
  </si>
  <si>
    <t>NEUSA CESTARI FABRI PROFESSORA</t>
  </si>
  <si>
    <t>ALVA FABRI MIRANDA PROFESSORA</t>
  </si>
  <si>
    <t>JOAO CHAMMAS COMENDADOR</t>
  </si>
  <si>
    <t>PROFESSORA VALERIA ELIANE MINGUILI</t>
  </si>
  <si>
    <t>NOEMIA KUESTER PISANI GERULIS PROFESSORA</t>
  </si>
  <si>
    <t>DINAH DE MORAES E SEIXAS PROFESSORA</t>
  </si>
  <si>
    <t>HILDA BERTONCINI RODRIGUES PROFESSORA</t>
  </si>
  <si>
    <t>ARTUR BELEM JUNIOR</t>
  </si>
  <si>
    <t>JOSE VICENTE MACHADO NETTO DR</t>
  </si>
  <si>
    <t>JOSE RIBEIRO DE BARROS PROF</t>
  </si>
  <si>
    <t>MARIA APARECIDA SALES MANREZA PROFA</t>
  </si>
  <si>
    <t>JOAO PEDRO DE GODOY MOREIRA CEL</t>
  </si>
  <si>
    <t>SYLVIO DE AGUIAR MAYA DR</t>
  </si>
  <si>
    <t>JOAO ALVARENGA PROF</t>
  </si>
  <si>
    <t>LUIZ BORTOLETTO</t>
  </si>
  <si>
    <t>ANA FERRARI ROSSI</t>
  </si>
  <si>
    <t>ANTONIO DE BENEDICTIS PROF DR</t>
  </si>
  <si>
    <t>OTAVIANO SOARES ALBUQUERQUE</t>
  </si>
  <si>
    <t>TRES BARRAS</t>
  </si>
  <si>
    <t>CARLOS SAMPAIO FILHO DOUTOR</t>
  </si>
  <si>
    <t>YONE DIAS DE AGUIAR PROFESSORA</t>
  </si>
  <si>
    <t>ESTER EUNICE ALMEIDA FARIA DE OLIVEIRA PROFESSORA</t>
  </si>
  <si>
    <t>PROFESSOR JOAO TEIXEIRA SAMPAIO</t>
  </si>
  <si>
    <t>LUIZA MARIA BERNARDES NORY PROFESSORA</t>
  </si>
  <si>
    <t>JOANA HELENA DE CASTILHO MARQUES PROFESSORA</t>
  </si>
  <si>
    <t>MITSUSADA UMETANI DR</t>
  </si>
  <si>
    <t>AGNES LIEDTKE</t>
  </si>
  <si>
    <t>EGILDO PASCHOALUCCI VEREADOR</t>
  </si>
  <si>
    <t>OTTONIEL JUNQUEIRA PROFESSOR</t>
  </si>
  <si>
    <t>JOSE BATISTA CAMPOS</t>
  </si>
  <si>
    <t>LUIZ ABEL</t>
  </si>
  <si>
    <t>JARDIM SAO JOAO</t>
  </si>
  <si>
    <t>VITALINO BERNINI PADRE PROFESSOR</t>
  </si>
  <si>
    <t>PORTAL DA JUREIA</t>
  </si>
  <si>
    <t>CINELZIA LORENCI MARONI PROFESSORA</t>
  </si>
  <si>
    <t>MARIA PAULA RAMALHO PAES PROFESSORA</t>
  </si>
  <si>
    <t>CARLOS AUGUSTO DE CAMARGO PROFESSOR</t>
  </si>
  <si>
    <t>MARIA IGNES ARAUJO PAULA SANTOS PROFESSORA</t>
  </si>
  <si>
    <t>MARIA HELENA SIKORSKI CERQUEIRA CESAR PROFESSORA</t>
  </si>
  <si>
    <t>CLEMENTINO VIEIRA CORDEIRO</t>
  </si>
  <si>
    <t>THEODORA DE CAMARGO AYRES PROFESSORA</t>
  </si>
  <si>
    <t>LEONOR OLIVEIRA MARTINS PROFESSORA</t>
  </si>
  <si>
    <t>DIMPINA ROCHA LOPES PROFESSORA</t>
  </si>
  <si>
    <t>MIGUEL PIRES GODINHO</t>
  </si>
  <si>
    <t>MARIA TERESA DO ESPIRITO SANTO</t>
  </si>
  <si>
    <t>ODILON BATISTA JORDAO VEREADOR</t>
  </si>
  <si>
    <t>MARIA APARECIDA RECHINELI MODANEZI PROFESSORA</t>
  </si>
  <si>
    <t>MARIA APPARECIDA MENDES SILVA LACERDA PROFESSORA</t>
  </si>
  <si>
    <t>JOAO MARTINS DE ALMEIDA PROFESSOR</t>
  </si>
  <si>
    <t>PEDRO SILVA PROFESSOR</t>
  </si>
  <si>
    <t>CLARO CESAR DEPUTADO</t>
  </si>
  <si>
    <t>MARIO BULCAO GIUDICE PROFESSOR</t>
  </si>
  <si>
    <t>ALZIRA FRANCO PROFESSORA</t>
  </si>
  <si>
    <t>EURIPEDES BRAGA PROFESSOR</t>
  </si>
  <si>
    <t>MARIO TAVARES DOUTOR</t>
  </si>
  <si>
    <t>JOAO JOSE DE AZEVEDO MONSENHOR</t>
  </si>
  <si>
    <t>YOLANDA BUENO DE GODOY PROFESSORA</t>
  </si>
  <si>
    <t>IOLANDA VELLUTINI PROFESSORA</t>
  </si>
  <si>
    <t>WILSON PIRES CESAR PROFESSOR</t>
  </si>
  <si>
    <t>ISMENIA MONTEIRO DE OLIVEIRA PROFESSORA</t>
  </si>
  <si>
    <t>EUNICE BUENO ROMEIRO PROFESSORA</t>
  </si>
  <si>
    <t>ALEXANDRINA GOMES DE ARAUJO RODRIGUES PROFESSORA</t>
  </si>
  <si>
    <t>IVONE NOGUEIRA DE AZEVEDO PROFESSORA</t>
  </si>
  <si>
    <t>DIRCE APARECIDA PEREIRA MARCONDES</t>
  </si>
  <si>
    <t>RUBENS ZAMITH PROFESSOR</t>
  </si>
  <si>
    <t>JOSE WADIE MILAD PROFESSOR</t>
  </si>
  <si>
    <t>ANTONIA CARLOTA GOMES PROFESSORA</t>
  </si>
  <si>
    <t>CELIA KEIKO IKEDA PROFESSORA</t>
  </si>
  <si>
    <t>ELOYNA SALGADO RIBEIRO PROFESSORA</t>
  </si>
  <si>
    <t>ESCOLASTICA ANTUNES SALGADO PROFESSORA</t>
  </si>
  <si>
    <t>ISIS CASTRO DE MELLO CESAR PROFA</t>
  </si>
  <si>
    <t>ANTONIO APPARECIDO FALCAO PROFESSOR</t>
  </si>
  <si>
    <t>JOSE AYLTON FALCAO PROFESSOR</t>
  </si>
  <si>
    <t>DIRCE LEOPOLDINA CINTRA VILLAS BOAS PROFESSORA</t>
  </si>
  <si>
    <t>DEMETRIO IVAHY BADARO DOUTOR</t>
  </si>
  <si>
    <t>MARIA APARECIDA QUEIROZ CASARI PROFESSORA</t>
  </si>
  <si>
    <t>DARWIN FELIX PROF</t>
  </si>
  <si>
    <t>JOAO DE MORAES GOES</t>
  </si>
  <si>
    <t>JOSE SIQUEIRA BUENO</t>
  </si>
  <si>
    <t>AUGUSTA DO AMARAL PECANHA PROFESSORA</t>
  </si>
  <si>
    <t>ELZA PECANHA DE GODOY</t>
  </si>
  <si>
    <t>AUGUSTO SAES PROFESSOR</t>
  </si>
  <si>
    <t>JOAO CONCEICAO DOUTOR</t>
  </si>
  <si>
    <t>ELIAS DE MELLO AYRES PROFESSOR</t>
  </si>
  <si>
    <t>CATHARINA CASALE PADOVANI PROFESSORA</t>
  </si>
  <si>
    <t>ANTONIO DE MELLO COTRIM PROFESSOR</t>
  </si>
  <si>
    <t>PRUDENTE DOUTOR</t>
  </si>
  <si>
    <t>FRANCISCA ELISA DA SILVA</t>
  </si>
  <si>
    <t>PEDRO DE MELLO</t>
  </si>
  <si>
    <t>PEDRO MORAES CAVALCANTI</t>
  </si>
  <si>
    <t>JOSE ROMAO PROFESSOR</t>
  </si>
  <si>
    <t>JOAO ALVES DE ALMEIDA PROFESSOR</t>
  </si>
  <si>
    <t>OLIVIA BIANCO PROFESSORA</t>
  </si>
  <si>
    <t>JERONYMO GALLO MONSENHOR</t>
  </si>
  <si>
    <t>SUD MENNUCCI</t>
  </si>
  <si>
    <t>JOSE DE MELLO MORAES PROFESSOR</t>
  </si>
  <si>
    <t>JORGE COURY DOUTOR</t>
  </si>
  <si>
    <t>SAMUEL DE CASTRO NEVES DOUTOR</t>
  </si>
  <si>
    <t>JOSE MARTINS DE TOLEDO PROFESSOR</t>
  </si>
  <si>
    <t>ABIGAIL DE AZEVEDO GRILLO PROFESSOR</t>
  </si>
  <si>
    <t>DARIO BRASIL DOUTOR</t>
  </si>
  <si>
    <t>HELIO NEHRING PROFESSOR</t>
  </si>
  <si>
    <t>LUCIANO GUIDOTTI COMENDADOR</t>
  </si>
  <si>
    <t>JOAO SAMPAIO DOUTOR</t>
  </si>
  <si>
    <t>JOAO GUIDOTTI</t>
  </si>
  <si>
    <t>MARIA DE LOURDES SILVEIRA COSENTINO PROFESSORA</t>
  </si>
  <si>
    <t>HELIO PENTEADO DE CASTRO PROFESSOR</t>
  </si>
  <si>
    <t>LUIZ GONZAGA DE CAMPOS TOLEDO DOUTOR</t>
  </si>
  <si>
    <t>ADOLPHO CARVALHO PROFESSOR</t>
  </si>
  <si>
    <t>MANASSES EPHRAIN PEREIRA PROFESSOR</t>
  </si>
  <si>
    <t>ANTONIO PINTO DE ALMEIDA FERRAZ DOUTOR</t>
  </si>
  <si>
    <t>JETHRO VAZ DE TOLEDO PROFESSOR</t>
  </si>
  <si>
    <t>FRANCISCO MARIANO DA COSTA PROFESSOR</t>
  </si>
  <si>
    <t>DIONETTI CALLEGARO MIORI PROFESSORA</t>
  </si>
  <si>
    <t>EDSON RONTANI</t>
  </si>
  <si>
    <t>BENEDICTO EVANGELISTA COSTA PROFESSOR</t>
  </si>
  <si>
    <t>MARCIA REGINA MODESTO DE PAULA DA ROCHA PROFESSORA</t>
  </si>
  <si>
    <t>EDUARDO MILAD KOAIK DOM</t>
  </si>
  <si>
    <t>ATTILIO VIDAL LAFRATA PROFESSOR</t>
  </si>
  <si>
    <t>PAULO LUIZ VALERIO</t>
  </si>
  <si>
    <t>AUGUSTO MELEGA</t>
  </si>
  <si>
    <t>JOAO CHIARINI DOUTOR PROFESSOR</t>
  </si>
  <si>
    <t>JURACY NEVES DE MELLO FERRACCIU PROFESSOR</t>
  </si>
  <si>
    <t>MELLITA LOBENWEIN BRASILIENSE PROFESSORA</t>
  </si>
  <si>
    <t>EDUIR BENEDICTO SCARPARI PROFESSOR</t>
  </si>
  <si>
    <t>CAROLINA MENDES THAME PROFESSORA</t>
  </si>
  <si>
    <t>AVELINA PALMA LOSSO PROFESSORA</t>
  </si>
  <si>
    <t>ANIGER FRANCISCO DE MARIA MELILLO DOM</t>
  </si>
  <si>
    <t>JOAQUIM GUILHERME MOREIRA PORTO DOUTOR</t>
  </si>
  <si>
    <t>QUINZINHO CAMARGO PREFEITO</t>
  </si>
  <si>
    <t>NHONHO BRAGA CORONEL</t>
  </si>
  <si>
    <t>ATALIBA LEONEL</t>
  </si>
  <si>
    <t>MONICA BERNABE GARROTE</t>
  </si>
  <si>
    <t>MARIA GONCALVES DA MOTTA</t>
  </si>
  <si>
    <t>ALFREDO PUJOL DR</t>
  </si>
  <si>
    <t>MARIA ANGELICA MARCONDES PROFA</t>
  </si>
  <si>
    <t>VILLA LOBOS MAESTRO</t>
  </si>
  <si>
    <t>OLGA YASUKO YAMASHITA PROFESSORA</t>
  </si>
  <si>
    <t>LUCIA SILVA DE ASSUMPCAO</t>
  </si>
  <si>
    <t>MARIA JOSE BARBOSA CASTRO TOLEDO PROFESSORA</t>
  </si>
  <si>
    <t>NOSSA SENHORA DE LORETO</t>
  </si>
  <si>
    <t>FRANCO CORONEL</t>
  </si>
  <si>
    <t>MANOEL JACINTHO VIEIRA DE MORAES DOUTOR</t>
  </si>
  <si>
    <t>ELOI CHAVES</t>
  </si>
  <si>
    <t>OSMARINA SEDEH PADILHA PROFESSORA</t>
  </si>
  <si>
    <t>PAULO DE BARROS FERRAZ PROFESSOR</t>
  </si>
  <si>
    <t>THEREZINHA RODRIGUES PROFESSORA</t>
  </si>
  <si>
    <t>RENE ALBERS PROFESSOR DOUTOR</t>
  </si>
  <si>
    <t>HENRIQUE FERREIRA DOS REIS PROFESSOR</t>
  </si>
  <si>
    <t>EDUARDO VELHO FILHO PROF</t>
  </si>
  <si>
    <t>MARIA FALCONI DE FELICIO</t>
  </si>
  <si>
    <t>ORMINDA GUIMARAES COTRIM</t>
  </si>
  <si>
    <t>DOMINGOS PARO</t>
  </si>
  <si>
    <t>MAURICIO MONTECCHI</t>
  </si>
  <si>
    <t>JOAO BAPTISTA TEIXEIRA</t>
  </si>
  <si>
    <t>CLARISSE PELIZONE DE LIMA PROFA</t>
  </si>
  <si>
    <t>BERTHA CORREA E CASTRO DA ROCHA</t>
  </si>
  <si>
    <t>BENEDITA GARCIA DA CRUZ PROFESSORA</t>
  </si>
  <si>
    <t>EUSTAQUIO PADRE</t>
  </si>
  <si>
    <t>SIMON SWITZAR PADRE</t>
  </si>
  <si>
    <t>MARGARIDA DE CAMILLIS</t>
  </si>
  <si>
    <t>BATUIRA</t>
  </si>
  <si>
    <t>ELIAS ZUGAIB PROFESSOR</t>
  </si>
  <si>
    <t>SILVIA GAMA BALABEN PROFESSORA</t>
  </si>
  <si>
    <t>NANCI CRISTINA DO ESPIRITO SANTO PROFESSORA</t>
  </si>
  <si>
    <t>MARIA APARECIDA FERREIRA PROFESSORA</t>
  </si>
  <si>
    <t>IVONE DA SILVA DE OLIVEIRA PROFESSORA</t>
  </si>
  <si>
    <t>ELISEU JORGE PROFESSOR</t>
  </si>
  <si>
    <t>LACY LENSKI LOPES PROFESSORA</t>
  </si>
  <si>
    <t>AMERICO FRANCO</t>
  </si>
  <si>
    <t>VERA LUCIA TORRES RODRIGUES AFFONSO PROFESSORA</t>
  </si>
  <si>
    <t>PAULO EDUARDO OLINTHO REHDER JORNALISTA</t>
  </si>
  <si>
    <t>HELENA LOUREIRO ROSSI PROFESSORA</t>
  </si>
  <si>
    <t>JOSE ZANOVELLI</t>
  </si>
  <si>
    <t>CULTURA E LIBERDADE</t>
  </si>
  <si>
    <t>17 DE SETEMBRO</t>
  </si>
  <si>
    <t>ELZIRA GARBINO PAGANI PROFA</t>
  </si>
  <si>
    <t>DOLORES MARTINS DE CASTRO PROFESSORA</t>
  </si>
  <si>
    <t>JOSEPHA CASTRO PROFESSORA</t>
  </si>
  <si>
    <t>DOLORES BELEM NOVAES PROFESSORA</t>
  </si>
  <si>
    <t>BASILIO RODRIGUES DA SILVA PROFESSOR</t>
  </si>
  <si>
    <t>ZELIA DE LOURDES ZACCARELLI LOPES PROFESSORA</t>
  </si>
  <si>
    <t>PONTES GESTAL CEL</t>
  </si>
  <si>
    <t>LESBINO DE SOUZA ALKIMIN</t>
  </si>
  <si>
    <t>ALDO ANGELINI</t>
  </si>
  <si>
    <t>EUGENIO EUCLYDES PEREIRA DA MOTTA CORONEL</t>
  </si>
  <si>
    <t>PEDRINA PIRES ZADRA PROFESSORA</t>
  </si>
  <si>
    <t>WASHINGTON LUIZ</t>
  </si>
  <si>
    <t>DJALMA FORJAZ DOUTOR</t>
  </si>
  <si>
    <t>TAIEKA TAKAHASHI GIMENES PROFA</t>
  </si>
  <si>
    <t>FRANCISCO MARTINS DOS SANTOS</t>
  </si>
  <si>
    <t>MARIA PACHECO NOBRE PROFESSORA</t>
  </si>
  <si>
    <t>SYLVIA DE MELLO PROFESSORA</t>
  </si>
  <si>
    <t>BALNEARIO DAS PALMEIRAS</t>
  </si>
  <si>
    <t>MAGALI ALONSO PROFESSORA</t>
  </si>
  <si>
    <t>JULIO SECCO DE CARVALHO</t>
  </si>
  <si>
    <t>PEDRO PAULO GONCALVES LOPES PROFESSOR</t>
  </si>
  <si>
    <t>ADELAIDE PATROCINIO DOS SANTOS</t>
  </si>
  <si>
    <t>MARLENE LEITE DA SILVA PROFESSORA</t>
  </si>
  <si>
    <t>LIONS CLUBE CENTRO</t>
  </si>
  <si>
    <t>JULIO PARDO COUTO PROFESSOR</t>
  </si>
  <si>
    <t>VILA TUPI</t>
  </si>
  <si>
    <t>MARIA APARECIDA JUSTO SALVADOR PROFA</t>
  </si>
  <si>
    <t>MARIA APARECIDA COIMBRA PROFA</t>
  </si>
  <si>
    <t>ORLANDO DRUMOND MURGEL ENGENHEIRO</t>
  </si>
  <si>
    <t>18 DE JUNHO</t>
  </si>
  <si>
    <t>ANTONIO DE CARVALHO LEITAO PROFESSOR</t>
  </si>
  <si>
    <t>SHIGUETOSHI YOSHIHARA</t>
  </si>
  <si>
    <t>CONSUELO FERNANDES DE MAGALHAES CASTRO DONA</t>
  </si>
  <si>
    <t>MARINA AMARANTE RIBEIRO VASQUES SANCHES PROFESSORA</t>
  </si>
  <si>
    <t>JOAO CARLOS PADILHA DE SIQUEIRA</t>
  </si>
  <si>
    <t>MARIA LUIZA BASTOS PROFESSORA</t>
  </si>
  <si>
    <t>ANNA ANTONIO PROFESSORA</t>
  </si>
  <si>
    <t>MARIA LUIZA FORMOZINHO RIBEIRO PROFESSORA</t>
  </si>
  <si>
    <t>CELESTINA DE CAMPOS TOLEDO TEIXEIRA PROFESSORA</t>
  </si>
  <si>
    <t>MIGUEL OMAR BARRETO PROFESSOR</t>
  </si>
  <si>
    <t>HUGO MIELE PROFESSOR</t>
  </si>
  <si>
    <t>PEDRO TOFANO VEREADOR</t>
  </si>
  <si>
    <t>TANNEL ABBUD COMENDADOR</t>
  </si>
  <si>
    <t>JOSE FOZ DOUTOR</t>
  </si>
  <si>
    <t>MARIETTA FERRAZ DE ASSUMPCAO PROFESSORA</t>
  </si>
  <si>
    <t>FLORIVALDO LEAL</t>
  </si>
  <si>
    <t>SARRION MONSENHOR</t>
  </si>
  <si>
    <t>MARREY JUNIOR DOUTOR</t>
  </si>
  <si>
    <t>ANTONIO FIORAVANTE DE MENEZES</t>
  </si>
  <si>
    <t>PLACIDIO BRAGA NOGUEIRA PROFESSOR</t>
  </si>
  <si>
    <t>CLOTILDE VEIGA DE BARROS PROFESSORA</t>
  </si>
  <si>
    <t>ARLINDO FANTINI PROFESSOR</t>
  </si>
  <si>
    <t>JOEL ANTONIO DE LIMA GENESIO PROFESSOR</t>
  </si>
  <si>
    <t>MIRELLA PESCE DESIDERE PROFESSORA</t>
  </si>
  <si>
    <t>TEOFILO GONZAGA DA SANTA CRUZ</t>
  </si>
  <si>
    <t>ORACY MATRICARDI PROF</t>
  </si>
  <si>
    <t>FATIMA APARECIDA COSTA FALCON PROFESSORA</t>
  </si>
  <si>
    <t>ANTONIO MARINHO DE CARVALHO FILHO</t>
  </si>
  <si>
    <t>ISABEL CAMPOS DOUTORA</t>
  </si>
  <si>
    <t>ALFREDO MARCONDES CABRAL</t>
  </si>
  <si>
    <t>HIROSHI SHIRASSU SHIRUCA PROFESSOR</t>
  </si>
  <si>
    <t>JOAO FRANCISCO COELHO CEL</t>
  </si>
  <si>
    <t>ORLANDO DONDA PROF</t>
  </si>
  <si>
    <t>ANTONIO FIGUEIREDO NAVAS COMENDADOR</t>
  </si>
  <si>
    <t>MOACYR MIRANDA PINTO PROFESSOR DOUTOR</t>
  </si>
  <si>
    <t>COMUNIDADE NOSSA SENHORA APARECIDA</t>
  </si>
  <si>
    <t>FRANCISCO BALDUINO DE SOUZA CHIQUINHO PROF</t>
  </si>
  <si>
    <t>JOAO VIEIRA DE MELLO</t>
  </si>
  <si>
    <t>ALTINO ARANTES PROFESSOR</t>
  </si>
  <si>
    <t>JENI APPRILANTE PROFESSORA</t>
  </si>
  <si>
    <t>JOSE GIORGI</t>
  </si>
  <si>
    <t>BENEDICTO MARTINS BARBOSA</t>
  </si>
  <si>
    <t>MARIO FIORANTE PROFESSOR</t>
  </si>
  <si>
    <t>QUEIROZ CORONEL</t>
  </si>
  <si>
    <t>IVO LIBONI PROFESSOR</t>
  </si>
  <si>
    <t>ANNA DE MELLO CASTRIANI PROFESSORA</t>
  </si>
  <si>
    <t>CARLOS CORREA VIANNA PROF</t>
  </si>
  <si>
    <t>ANTONIO FERNANDES PROFESSOR</t>
  </si>
  <si>
    <t>RUY PRADO DE MENDONCA FILHO PROFESSOR</t>
  </si>
  <si>
    <t>JOAQUIM GOULART PROFESSOR</t>
  </si>
  <si>
    <t>PASCOAL GRECCO PROFESSOR</t>
  </si>
  <si>
    <t>KOKI KITAJIMA</t>
  </si>
  <si>
    <t>ALAY JOSE CORREA VEREADOR</t>
  </si>
  <si>
    <t>JOSE PACHECO LOMBA</t>
  </si>
  <si>
    <t>MASSAKO OSAWA HIRABAYASHI PROFESSORA</t>
  </si>
  <si>
    <t>IRENE MACHADO DE LIMA DONA</t>
  </si>
  <si>
    <t>HIROSHI SAKANO</t>
  </si>
  <si>
    <t>AURORA COELHO PROFESSORA</t>
  </si>
  <si>
    <t>DIOGENES RIBEIRO DE LIMA</t>
  </si>
  <si>
    <t>JULIA DA SILVEIRA MELLO PROFA</t>
  </si>
  <si>
    <t>LUIZ JOSE DIAS PROF</t>
  </si>
  <si>
    <t>ABDIEL LOPES MONTEIRO PROF</t>
  </si>
  <si>
    <t>JOAO PAULO II PAPA</t>
  </si>
  <si>
    <t>HONORATO FERREIRA DA SILVA</t>
  </si>
  <si>
    <t>PAULINA DE MORAIS PROFA</t>
  </si>
  <si>
    <t>NICOLA MARTINS ROMEIRA</t>
  </si>
  <si>
    <t>CARLOS BERNARDES STAUT</t>
  </si>
  <si>
    <t>OSCAR KURTZ CAMARGO</t>
  </si>
  <si>
    <t>BAIRRO FERREIRA DOS MATOS</t>
  </si>
  <si>
    <t>RUTH NEVES SANT ANNA PROFESSORA</t>
  </si>
  <si>
    <t>CASEMIRO DA ROCHA SENADOR</t>
  </si>
  <si>
    <t>LEICO AKAISHI PROFESSORA</t>
  </si>
  <si>
    <t>MARIA PASTANA MENATO PROFESSORA</t>
  </si>
  <si>
    <t>JOSE GASPAR DOM</t>
  </si>
  <si>
    <t>ALVARO DE SOUZA VIEIRA</t>
  </si>
  <si>
    <t>FELICIO LAURITO DOUTOR</t>
  </si>
  <si>
    <t>JUDITH FERREIRA PIVA PROFESSORA</t>
  </si>
  <si>
    <t>VALENTINO REDIVO</t>
  </si>
  <si>
    <t>MARLI RAIA REIS PROFESSORA</t>
  </si>
  <si>
    <t>MARIO ALEXANDRE FARO NIERI</t>
  </si>
  <si>
    <t>MARIO LEANDRO PROFESSOR</t>
  </si>
  <si>
    <t>SANTINHO CARNAVALE</t>
  </si>
  <si>
    <t>ANNA LACIVITTA AMARAL DONA</t>
  </si>
  <si>
    <t>FRANCISCO PRISCO</t>
  </si>
  <si>
    <t>MARISA AFONSO SALERO PROFESSORA</t>
  </si>
  <si>
    <t>CASEMIRO POFFO PROFESSOR</t>
  </si>
  <si>
    <t>ANTONIO DE PADUA PASCHOAL DE GODOY PROFESSOR</t>
  </si>
  <si>
    <t>JOAO RONCON</t>
  </si>
  <si>
    <t>JOSE LIMA PEDREIRA DE FREITAS PROFESSORA</t>
  </si>
  <si>
    <t>WALTER FERREIRA PROFESSOR</t>
  </si>
  <si>
    <t>AMELIA DOS SANTOS MUSA PROFESSORA</t>
  </si>
  <si>
    <t>ALCIDES CORREA PROFESSOR</t>
  </si>
  <si>
    <t>RUBEN CLAUDIO MOREIRA PROFESSOR</t>
  </si>
  <si>
    <t>ALBERTO JOSE GONCALVES DOM</t>
  </si>
  <si>
    <t>FRANCISCO DA CUNHA JUNQUEIRA DOUTOR</t>
  </si>
  <si>
    <t>GUIMARAES JUNIOR DOUTOR</t>
  </si>
  <si>
    <t>MEIRA JUNIOR DOUTOR</t>
  </si>
  <si>
    <t>ALPHEU DOMINIGUETTI PROFESSOR</t>
  </si>
  <si>
    <t>CID DE OLIVEIRA LEITE PROFESSOR</t>
  </si>
  <si>
    <t>EDGARDO CAJADO DOUTOR</t>
  </si>
  <si>
    <t>HELY LOPES MEIRELLES</t>
  </si>
  <si>
    <t>GERALDO CORREIA DE CARVALHO DOUTOR</t>
  </si>
  <si>
    <t>RAFAEL LEME FRANCO PROFESSOR</t>
  </si>
  <si>
    <t>ROMUALDO MONTEIRO DE BARROS PROFESSOR</t>
  </si>
  <si>
    <t>DOMINGOS JOAO BAPTISTA SPINELLI PROFESSOR DOUTOR</t>
  </si>
  <si>
    <t>DJANIRA VELHO PROFESSORA</t>
  </si>
  <si>
    <t>WALTER PAIVA PROFESSOR</t>
  </si>
  <si>
    <t>JARDIM DIVA TARLA DE CARVALHO</t>
  </si>
  <si>
    <t>PROFESSORA SUELI TEREZINHA DANHONE</t>
  </si>
  <si>
    <t>PROFESSOR PAULO CESAR CARNIEL GIOVANNETTI</t>
  </si>
  <si>
    <t>DEPUTADO ANTONIO CALIXTO</t>
  </si>
  <si>
    <t>JOVEM FELIPE GUI ROCHA</t>
  </si>
  <si>
    <t>PROFESSORA NAIR GUILHERMINA PINHEIRO NOGUEIRA - NAIRZINHA</t>
  </si>
  <si>
    <t>VEREADOR JOSE VELLONI</t>
  </si>
  <si>
    <t>IRENE DIAS RIBEIRO PROFESSORA</t>
  </si>
  <si>
    <t>JOAO PALMA GUIAO DOUTOR</t>
  </si>
  <si>
    <t>HELIO LOURENCO DE OLIVEIRA PROFESSOR</t>
  </si>
  <si>
    <t>MIGUEL JORGE</t>
  </si>
  <si>
    <t>JOSE BOMPANI VEREADOR</t>
  </si>
  <si>
    <t>BAUDILIO BIAGI</t>
  </si>
  <si>
    <t>VICENTE TEODORO DE SOUZA PROFESSOR</t>
  </si>
  <si>
    <t>EXPEDICIONARIOS BRASILEIROS</t>
  </si>
  <si>
    <t>ROMEU ALBERTI DOM</t>
  </si>
  <si>
    <t>CORDELIA RIBEIRO RAGOZO PROFESSORA</t>
  </si>
  <si>
    <t>JULIETA FERNANDA SOUSA TARANTO</t>
  </si>
  <si>
    <t>PARQUE DOS SERVIDORES</t>
  </si>
  <si>
    <t>LAZARO SOARES PROFESSOR</t>
  </si>
  <si>
    <t>HENRIQUETA RIVERA MIRANDA PROFA</t>
  </si>
  <si>
    <t>PEDRO MORGANTI COMENDADOR</t>
  </si>
  <si>
    <t>GINEZ CARMONA MARTINEZ DOUTOR</t>
  </si>
  <si>
    <t>AMALIA VALENTINA MARSIGLIA RINO PROFESSORA</t>
  </si>
  <si>
    <t>CAROLINA AUGUSTA SERAPHIM PROFESSORA</t>
  </si>
  <si>
    <t>JOAQUIM SALLES CORONEL</t>
  </si>
  <si>
    <t>JOSE FERNANDES PROFESSOR</t>
  </si>
  <si>
    <t>JOAO BATISTA LEME PROFESSOR</t>
  </si>
  <si>
    <t>MICHEL ANTONIO ALEM PROFESSOR</t>
  </si>
  <si>
    <t>ODILON CORREA PROFESSOR</t>
  </si>
  <si>
    <t>BARAO DE PIRACICABA</t>
  </si>
  <si>
    <t>NELSON STROILI PROFESSOR</t>
  </si>
  <si>
    <t>JOSE CARDOSO PROFESSOR</t>
  </si>
  <si>
    <t>DELCIO BACCARO PROFESSOR</t>
  </si>
  <si>
    <t>JANUARIO SYLVIO PEZZOTTI PROFESSOR</t>
  </si>
  <si>
    <t>ROBERTO GARCIA LOSZ PROFESSOR</t>
  </si>
  <si>
    <t>OSCALIA GOES CORREA SANTOS PROFESSORA</t>
  </si>
  <si>
    <t>HELOISA LEMENHE MARASCA PROFESSORA</t>
  </si>
  <si>
    <t>OSCAR DE ALMEIDA PROFESSOR</t>
  </si>
  <si>
    <t>JOAO BAPTISTA NEGRAO FILHO PROFESSOR</t>
  </si>
  <si>
    <t>MARIA JOSE DE AGUIAR ZEPPELINI PROFESSORA</t>
  </si>
  <si>
    <t>GIUSEPPE PISONI PADRE</t>
  </si>
  <si>
    <t>SHISUKO IOSHIDA NIWA PROFESSORA</t>
  </si>
  <si>
    <t>CASSIANO RICARDO</t>
  </si>
  <si>
    <t>SEBASTIAO VAYEGO DE CARVALHO PROFESSOR</t>
  </si>
  <si>
    <t>FRANCISCO LOURENCO DE MELO PROFESSOR</t>
  </si>
  <si>
    <t>EDMUNDO LUIZ DE NOBREGA TEIXEIRA</t>
  </si>
  <si>
    <t>ALZIRO BARBOSA NASCIMENTO PROFESSOR</t>
  </si>
  <si>
    <t>CORA CORALINA POETISA</t>
  </si>
  <si>
    <t>CARLOS ROBERTO GUARIENTO PROFESSOR</t>
  </si>
  <si>
    <t>ANTONIO LUCAS</t>
  </si>
  <si>
    <t>FRANCISCO PIERGENTILE</t>
  </si>
  <si>
    <t>PORTO PRIMAVERA</t>
  </si>
  <si>
    <t>GLEBA XV DE NOVEMBRO</t>
  </si>
  <si>
    <t>EEEI FRANCISCA MESSA GUTIERREZ</t>
  </si>
  <si>
    <t>FRANCISCO PRUDENTE CORREA CORONEL</t>
  </si>
  <si>
    <t>RUBENS DE OLIVEIRA CAMARGO ESCOLA ESTADUAL</t>
  </si>
  <si>
    <t>JOAO CANDIDO FERNANDES FILHO PROF</t>
  </si>
  <si>
    <t>WALDOMIRO SAMPAIO DE SOUZA PREFEITO</t>
  </si>
  <si>
    <t>MARIA CARDOSO CASTILHO</t>
  </si>
  <si>
    <t>GETULIO LIMA CAPITAO</t>
  </si>
  <si>
    <t>OLGA CHAKUR FARAH PROFESSORA</t>
  </si>
  <si>
    <t>ELISIARIO PINTO DE MORAIS VEREADOR</t>
  </si>
  <si>
    <t>ROSA MARIA DE SOUZA PROFESSORA</t>
  </si>
  <si>
    <t>HANS WIRTH</t>
  </si>
  <si>
    <t>MANOEL DIAS DE ALMEIDA PROFESSOR</t>
  </si>
  <si>
    <t>PAULA SANTOS PROF</t>
  </si>
  <si>
    <t>LEONOR FERNANDES DA SILVA PROFA</t>
  </si>
  <si>
    <t>TANCREDO DO AMARAL</t>
  </si>
  <si>
    <t>ACYLINO AMARAL GURGEL PROF</t>
  </si>
  <si>
    <t>MIRINHA TONELLO</t>
  </si>
  <si>
    <t>MARIA NAZARENA CORREA IRMA</t>
  </si>
  <si>
    <t>JOSEANO COSTA PINTO PROF</t>
  </si>
  <si>
    <t>MARIA DE LOURDES MORAES COSTELA PROFA</t>
  </si>
  <si>
    <t>OTILIA DE PAULA LEITE PROFA</t>
  </si>
  <si>
    <t>DOLORES ANTUNES DA SILVA</t>
  </si>
  <si>
    <t>FRANCISCO RIGOLIN PADRE</t>
  </si>
  <si>
    <t>AFONSO VERGUEIRO DOUTOR</t>
  </si>
  <si>
    <t>ANNA CUEVAS GUIMARAES</t>
  </si>
  <si>
    <t>BENEDICTO LEME VIEIRA NETO PROFESSOR</t>
  </si>
  <si>
    <t>BENEDICTO RODRIGUES PROFESSOR</t>
  </si>
  <si>
    <t>JARDIM PRIMAVERA</t>
  </si>
  <si>
    <t>JARDIM DANIEL DAVID HADDAD</t>
  </si>
  <si>
    <t>MARIO BRIATORE PADRE</t>
  </si>
  <si>
    <t>GIUSEPPE FORMIGONI</t>
  </si>
  <si>
    <t>CARLOS CELSO LENARDUZZI</t>
  </si>
  <si>
    <t>JUVELINA DE OLIVEIRA RODRIGUES PROFA</t>
  </si>
  <si>
    <t>JOSE GABRIEL DE OLIVEIRA</t>
  </si>
  <si>
    <t>MARIA GUILHERMINA LOPES FAGUNDES PROFA</t>
  </si>
  <si>
    <t>ULISSES DE OLIVEIRA VALENTE PROF</t>
  </si>
  <si>
    <t>LUIZ ALVES CEL</t>
  </si>
  <si>
    <t>ELISABETH STEAGALL PIRTOUSCHEG PROFA</t>
  </si>
  <si>
    <t>ANTONIO MATARAZZO PROF</t>
  </si>
  <si>
    <t>IRENE DE ASSIS SAES PROFA</t>
  </si>
  <si>
    <t>MARIA JOSE MARGATO BROCATTO PROFA</t>
  </si>
  <si>
    <t>HELOIZA THEREZINHA MURBACH LACAVA PROFA</t>
  </si>
  <si>
    <t>NEUZA MARIA NAZATTO DE CARVALHO PROFA</t>
  </si>
  <si>
    <t>ALCHESTE DE GODOY ANDIA PROFA</t>
  </si>
  <si>
    <t>BENEDICTA ARANHA DE OLIVEIRA LINO PROFA</t>
  </si>
  <si>
    <t>JORGE CALIL ASSAD SALLUM PROF</t>
  </si>
  <si>
    <t>GEMMA VASCONCELOS CAMARGO CAPELLO PROFA</t>
  </si>
  <si>
    <t>DIRCEU DIAS CARNEIRO</t>
  </si>
  <si>
    <t>ODAIR DE OLIVEIRA SEGAMARCHI PROFA</t>
  </si>
  <si>
    <t>MARIA JUDITA SAVIOLI DE OLIVEIRA</t>
  </si>
  <si>
    <t>JOSE DOMINGUES RODRIGUES PROF</t>
  </si>
  <si>
    <t>FIORAVANTE LUIZ ANGOLINI</t>
  </si>
  <si>
    <t>ROMANA DE OLIVEIRA SALLES CUNHA PROFA</t>
  </si>
  <si>
    <t>JADYR GUIMARAES CASTRO PROFA</t>
  </si>
  <si>
    <t>MARIA DE LOURDES MAIA FROTA PROFA</t>
  </si>
  <si>
    <t>ATTILIO DEXTRO PROF</t>
  </si>
  <si>
    <t>EDUARDO SILVA PROF</t>
  </si>
  <si>
    <t>HENRIQUE NICOPELLI MONSENHOR</t>
  </si>
  <si>
    <t>SONIA APARECIDA BATAGLIA CARDOSO PROFA</t>
  </si>
  <si>
    <t>LUZIA BARUQUE KIRCHE PROFA</t>
  </si>
  <si>
    <t>ANTONIO BEZERRA DE ARAUJO PREFEITO</t>
  </si>
  <si>
    <t>LUIZ NARCISO GOMES DOUTOR</t>
  </si>
  <si>
    <t>CARLOS GUIMARAES DOUTOR</t>
  </si>
  <si>
    <t>MARIO AVESANI PREFEITO</t>
  </si>
  <si>
    <t>MARIA DE LOURDES NASCIMENTO GUERREIRO PROFESSORA</t>
  </si>
  <si>
    <t>SINHARINHA CAMARINHA</t>
  </si>
  <si>
    <t>GENESIO BOAMORTE DOUTOR</t>
  </si>
  <si>
    <t>BIECIO DE BRITTO</t>
  </si>
  <si>
    <t>ZILDA COMEGNO MONTI PROFESSORA</t>
  </si>
  <si>
    <t>JOEL MIRANDA CAPITAO</t>
  </si>
  <si>
    <t>GUILHERMINO MENDES DE ANDRADE MAJOR</t>
  </si>
  <si>
    <t>LAURENTINA LORENA CORREA DA SILVA PROFA</t>
  </si>
  <si>
    <t>MARIA SANTOS BAIRAO PROFA</t>
  </si>
  <si>
    <t>GABRIELA FREIRE LOBO PROFA</t>
  </si>
  <si>
    <t>JOAQUIM SIMAO</t>
  </si>
  <si>
    <t>HYEROCLIO ELOY PESSOA BARROS</t>
  </si>
  <si>
    <t>MARIA DAS GRACAS SALES DE OLIVEIRA PROFA</t>
  </si>
  <si>
    <t>FERNANDO ALUISO CORREA PROF</t>
  </si>
  <si>
    <t>BRASILISIA MACHADO LOBO PROFA</t>
  </si>
  <si>
    <t>ADEMAR VIEIRA PISCO</t>
  </si>
  <si>
    <t>OSCAR PEDROSO HORTA MINISTRO</t>
  </si>
  <si>
    <t>DOMINGOS DONATO RIVELLI</t>
  </si>
  <si>
    <t>MARIA DAS DORES FERREIRA DA ROCHA PROFESSORA</t>
  </si>
  <si>
    <t>NELSON FERNANDES</t>
  </si>
  <si>
    <t>IGNEZ GIARETTA SGUERRA PROFESSORA</t>
  </si>
  <si>
    <t>TEOFILO SIQUEIRA</t>
  </si>
  <si>
    <t>VERGINIO MELLONI</t>
  </si>
  <si>
    <t>SALUSTIANO LEMOS</t>
  </si>
  <si>
    <t>FRANCISCO MOLINA MOLINA ESCOLA ESTADUAL</t>
  </si>
  <si>
    <t>ALICE MACIEL SANCHES PROFESSORA</t>
  </si>
  <si>
    <t>OSWALDO RANAZZI PROFESSOR</t>
  </si>
  <si>
    <t>CLOTILDE PELUSO PROFESSORA</t>
  </si>
  <si>
    <t>CELSO GAMA DOUTOR</t>
  </si>
  <si>
    <t>JOSE AUGUSTO DE AZEVEDO ANTUNES PROFESSOR</t>
  </si>
  <si>
    <t>LUIZ LOBO NETO DOUTOR</t>
  </si>
  <si>
    <t>CRISTINA FITTIPALDI PROFESSORA</t>
  </si>
  <si>
    <t>CARLOS DE CAMPOS DOUTOR</t>
  </si>
  <si>
    <t>GENEROSO ALVES DE SIQUEIRA DOUTOR</t>
  </si>
  <si>
    <t>NADIR LESSA TOGNINI PROFESSORA</t>
  </si>
  <si>
    <t>JOSE CARLOS ANTUNES PROFESSOR</t>
  </si>
  <si>
    <t>OITO DE ABRIL</t>
  </si>
  <si>
    <t>RENER CARAM PROFESSOR</t>
  </si>
  <si>
    <t>OVIDIO PIRES DE CAMPOS PROFESSOR</t>
  </si>
  <si>
    <t>AGNALDO SEBASTIAO VIEIRA PADRE</t>
  </si>
  <si>
    <t>AMERICO BRASILIENSE DOUTOR</t>
  </si>
  <si>
    <t>MANOEL GRANDINI CASQUEL DOUTOR</t>
  </si>
  <si>
    <t>SERGIO MILLIET DA COSTA E SILVA</t>
  </si>
  <si>
    <t>ORDANIA JANONE CRESPO PROFESSORA</t>
  </si>
  <si>
    <t>JOSE BRANCAGLIONE PROFESSOR</t>
  </si>
  <si>
    <t>ANTONIO ADIB CHAMMAS</t>
  </si>
  <si>
    <t>JOAO GALEAO CARVALHAL SENADOR</t>
  </si>
  <si>
    <t>JOAO BAPTISTA MARIGO MARTINS</t>
  </si>
  <si>
    <t>JOSE CALVITTI FILHO PROFESSOR</t>
  </si>
  <si>
    <t>NELSON PIZZOTTI MENDES PROFESSOR</t>
  </si>
  <si>
    <t>ONDINA RIVERA MIRANDA CINTRA PROFESSORA</t>
  </si>
  <si>
    <t>FIORAVANTE ZAMPOL</t>
  </si>
  <si>
    <t>WALDOMIRO GUIMARAES PROFESSOR</t>
  </si>
  <si>
    <t>NAGIB MIGUEL ELCHMER PROFESSOR</t>
  </si>
  <si>
    <t>WANDA BENTO GONCALVES PROFESSORA</t>
  </si>
  <si>
    <t>JOAO PAULO I PAPA</t>
  </si>
  <si>
    <t>IVONE PALMA TODOROV RUGGIERI PROFESSORA</t>
  </si>
  <si>
    <t>CARLINA CACAPAVA DE MELLO PROFESSORA</t>
  </si>
  <si>
    <t>ADAMASTOR DE CARVALHO PROFESSOR</t>
  </si>
  <si>
    <t>JOSE HENRIQUE DE PAULA E SILVA PROFESSOR</t>
  </si>
  <si>
    <t>VISCONDE DE TAUNAY</t>
  </si>
  <si>
    <t>OSCAVO DE PAULA E SILVA PROFESSOR</t>
  </si>
  <si>
    <t>ARISTIDES GREVE PADRE</t>
  </si>
  <si>
    <t>JOAQUIM LUCIO CARDOSO FILHO</t>
  </si>
  <si>
    <t>ESTHER MEDINA PROFESSORA</t>
  </si>
  <si>
    <t>INAH DE MELLO PROFESSORA</t>
  </si>
  <si>
    <t>RUBENS MOREIRA DA ROCHA PROFESSOR</t>
  </si>
  <si>
    <t>PAULO EMILIO SALLES GOMES</t>
  </si>
  <si>
    <t>PERCIO PUCCINI PROFESSOR</t>
  </si>
  <si>
    <t>MARIA DE LOURDES GUIMARAES PROFESSORA</t>
  </si>
  <si>
    <t>JUAREZ TAVORA MARECHAL</t>
  </si>
  <si>
    <t>FRANCISCA HELENA FURIA II PROFESSORA</t>
  </si>
  <si>
    <t>BENERALDO DE TOLEDO PIZA PROFESSOR</t>
  </si>
  <si>
    <t>GABRIEL GONCALVES PROFESSOR</t>
  </si>
  <si>
    <t>ANTONIO FRANCISCO PAVANELLO PROFESSOR</t>
  </si>
  <si>
    <t>MIQUELINA PEDROSO MAGNANI PROFESSORA</t>
  </si>
  <si>
    <t>INACIA TERUKO INAGAKI PROFESSORA</t>
  </si>
  <si>
    <t>ODNEI MARIA MARTINS SANTURBANO PROFESSORA</t>
  </si>
  <si>
    <t>16 DE JULHO</t>
  </si>
  <si>
    <t>PARQUE MARAJOARA II</t>
  </si>
  <si>
    <t>CELSO AUGUSTO DANIEL PREFEITO ENGENHEIRO</t>
  </si>
  <si>
    <t>JOSE JUSTINO DE OLIVEIRA</t>
  </si>
  <si>
    <t>BAIRRO JAGUARI</t>
  </si>
  <si>
    <t>ANIBAL VITOR FAVA</t>
  </si>
  <si>
    <t>MANOEL BENTO NETO</t>
  </si>
  <si>
    <t>AZEVEDO JUNIOR</t>
  </si>
  <si>
    <t>SAO LEOPOLDO VISCONDE DE</t>
  </si>
  <si>
    <t>LUIZA MACUCO DONA</t>
  </si>
  <si>
    <t>BENEVENUTO MADUREIRA PROFESSOR</t>
  </si>
  <si>
    <t>SUETONIO BITTENCOURT JUNIOR PROFESSOR</t>
  </si>
  <si>
    <t>NEVES PRADO MONTEIRO</t>
  </si>
  <si>
    <t>FERNANDO DE AZEVEDO PROFESSOR</t>
  </si>
  <si>
    <t>CANADA</t>
  </si>
  <si>
    <t>ALZIRA MARTINS LICHTI PROFESSORA</t>
  </si>
  <si>
    <t>BARNABE</t>
  </si>
  <si>
    <t>MARQUES DE SAO VICENTE</t>
  </si>
  <si>
    <t>FRANCISCO MEIRA PROFESSOR</t>
  </si>
  <si>
    <t>JOAO OCTAVIO DOS SANTOS</t>
  </si>
  <si>
    <t>OLGA CURY</t>
  </si>
  <si>
    <t>ZULMIRA CAMPOS PROFESSORA</t>
  </si>
  <si>
    <t>GRACINDA MARIA FERREIRA PROFESSORA</t>
  </si>
  <si>
    <t>EMILIO JUSTO DEPUTADO</t>
  </si>
  <si>
    <t>GENESIO CANDIDO PEREIRA DOUTOR</t>
  </si>
  <si>
    <t>JARDIM DOS CISNES</t>
  </si>
  <si>
    <t>FRANCISCO EMYGDIO PEREIRA NETO DOUTOR</t>
  </si>
  <si>
    <t>OMAR DONATO BASSANI</t>
  </si>
  <si>
    <t>FAUSTO CARDOSO FIGUEIRA DE MELLO DOUTOR</t>
  </si>
  <si>
    <t>JOAO BATISTA BERNARDES PROFESSOR</t>
  </si>
  <si>
    <t>LAUDO FERREIRA DE CAMARGO MINISTRO</t>
  </si>
  <si>
    <t>JOAO FIRMINO CORREIA DE ARAUJO DOUTOR</t>
  </si>
  <si>
    <t>EUCLYDES DESLANDES PROFESSOR</t>
  </si>
  <si>
    <t>ROBERT KENNEDY SENADOR</t>
  </si>
  <si>
    <t>FRANCISCO PRESTES MAIA ENGENHEIRO</t>
  </si>
  <si>
    <t>MATHIAS OCTAVIO ROXO NOBRE DOUTOR</t>
  </si>
  <si>
    <t>JOSE JORGE DO AMARAL PROFESSOR</t>
  </si>
  <si>
    <t>MARIA PIRES PROFESSORA</t>
  </si>
  <si>
    <t>JOSE GONCALVES DE ANDRADE FIGUEIRA DOUTOR</t>
  </si>
  <si>
    <t>ADAIL LUIZ MILLER DOUTOR</t>
  </si>
  <si>
    <t>SANTA OLIMPIA</t>
  </si>
  <si>
    <t>JACOB CASSEB PROFESSOR</t>
  </si>
  <si>
    <t>ANTONIO CAPUTO</t>
  </si>
  <si>
    <t>JORGE RAHME PROFESSOR</t>
  </si>
  <si>
    <t>MIZUHO ABUNDANCIA</t>
  </si>
  <si>
    <t>ANTONIO NASCIMENTO PROFESSOR</t>
  </si>
  <si>
    <t>BAETA NEVES DOUTOR</t>
  </si>
  <si>
    <t>JOSE FORNARI DOUTOR</t>
  </si>
  <si>
    <t>MARIA LUIZA FERRARI CICERO PROFESSORA</t>
  </si>
  <si>
    <t>CLOVIS DE LUCCA PROFESSOR</t>
  </si>
  <si>
    <t>MAURICIO ANTUNES FERRAZ PROFESSOR</t>
  </si>
  <si>
    <t>LUIZA COLLACO QUEIROZ FONSECA PROFESSORA</t>
  </si>
  <si>
    <t>MARIA IRACEMA MUNHOZ</t>
  </si>
  <si>
    <t>LAURO GOMES DE ALMEIDA</t>
  </si>
  <si>
    <t>CARLOS PEZZOLO PROFESSOR</t>
  </si>
  <si>
    <t>YOLANDA NORONHA DO NASCIMENTO PROFESSORA</t>
  </si>
  <si>
    <t>20 DE AGOSTO</t>
  </si>
  <si>
    <t>WALLACE COCKRANE SIMONSEN</t>
  </si>
  <si>
    <t>RUDGE RAMOS</t>
  </si>
  <si>
    <t>ANESIA LOUREIRO GAMA PROFESSORA</t>
  </si>
  <si>
    <t>CYNIRA PIRES DOS SANTOS PROFESSORA</t>
  </si>
  <si>
    <t>MARIA CRISTINA SCHMIDT MIRANDA PROFESSORA</t>
  </si>
  <si>
    <t>VLADIMIR HERZOG JORNALISTA</t>
  </si>
  <si>
    <t>FAUSTINA PINHEIRO SILVA PROFESSORA</t>
  </si>
  <si>
    <t>JULIETA VIANNA SIMOES DE SANT ANNA PROFESSORA</t>
  </si>
  <si>
    <t>MARIA OSORIO TEIXEIRA PROFESSORA</t>
  </si>
  <si>
    <t>JEAN PIAGET</t>
  </si>
  <si>
    <t>NAIL FRANCO DE MELLO BONI PROFESSORA</t>
  </si>
  <si>
    <t>SANTA DALMOLIN DEMARCHI</t>
  </si>
  <si>
    <t>PALMIRA GRASSIOTTO FERREIRA DA SILVA PROF</t>
  </si>
  <si>
    <t>BRAZILIA TONDI DE LIMA</t>
  </si>
  <si>
    <t>ISMAEL DA SILVA JUNIOR PROFESSOR</t>
  </si>
  <si>
    <t>LUIS DOS SANTOS METALURGICO</t>
  </si>
  <si>
    <t>FRANCISCO CRISTIANO LIMA DE FREITAS</t>
  </si>
  <si>
    <t>MARISTELA VIEIRA PROFESSORA</t>
  </si>
  <si>
    <t>WALKER DA COSTA BARBOSA PROFESSOR</t>
  </si>
  <si>
    <t>YVONE FRUTUOSO PRODOSSIMO PROFESSORA</t>
  </si>
  <si>
    <t>MARIO FRANCISCON</t>
  </si>
  <si>
    <t>NEUSA FIGUEIREDO MARCAL PROFESSORA</t>
  </si>
  <si>
    <t>MARIA AUXILIADORA MARQUES PROFESSORA</t>
  </si>
  <si>
    <t>VILMA APPARECIDA ANSELMO SILVEIRA PROFESSORA</t>
  </si>
  <si>
    <t>CLARICE DE MAGALHAES CASTRO PROFESSORA</t>
  </si>
  <si>
    <t>OMAR DAIBERT REVERENDO</t>
  </si>
  <si>
    <t>CELIO LUIZ NEGRINI PROFESSOR</t>
  </si>
  <si>
    <t>MARIA REGINA DEMARCHI FANANI</t>
  </si>
  <si>
    <t>AYRTON SENNA DA SILVA</t>
  </si>
  <si>
    <t>NELSON MONTEIRO PALMA PROFESSOR</t>
  </si>
  <si>
    <t>MARCO ANTONIO PRUDENTE DE TOLEDO PROFESSOR</t>
  </si>
  <si>
    <t>SERGIO VIEIRA DE MELLO DIPLOMATA</t>
  </si>
  <si>
    <t>TEREZA DELTA</t>
  </si>
  <si>
    <t>MAURICIO DE CASTRO</t>
  </si>
  <si>
    <t>MARIA TRUJILO TORLONI</t>
  </si>
  <si>
    <t>JOANA MOTTA PROFESSORA</t>
  </si>
  <si>
    <t>EDGAR ALVES DA CUNHA PROFESSOR</t>
  </si>
  <si>
    <t>ALFREDO BURKART PROFESSOR</t>
  </si>
  <si>
    <t>ALEXANDRE GRIGOLLI PADRE</t>
  </si>
  <si>
    <t>YOLANDA ASCENCIO PROFESSORA</t>
  </si>
  <si>
    <t>MARIA DA CONCEICAO MOURA BRANCO PROFESSORA</t>
  </si>
  <si>
    <t>IDALINA MACEDO COSTA SODRE DONA</t>
  </si>
  <si>
    <t>ESTERINA PLACCO</t>
  </si>
  <si>
    <t>SEBASTIAO DE OLIVEIRA ROCHA PROFESSOR</t>
  </si>
  <si>
    <t>JESUINO DE ARRUDA</t>
  </si>
  <si>
    <t>ALVARO GUIAO DOUTOR</t>
  </si>
  <si>
    <t>ARLINDO BITTENCOURT PROFESSOR</t>
  </si>
  <si>
    <t>MARIA RAMOS PROFESSORA</t>
  </si>
  <si>
    <t>ANTONIO MILITAO DE LIMA</t>
  </si>
  <si>
    <t>ADAIL MALMEGRIM GONCALVES PROFESSOR</t>
  </si>
  <si>
    <t>CONDE DO PINHAL</t>
  </si>
  <si>
    <t>MARIVALDO CARLOS DEGAN PROFESSOR</t>
  </si>
  <si>
    <t>ALICE MADEIRA JOAO FRANCISCO PROFESSORA</t>
  </si>
  <si>
    <t>ARY PINTO DAS NEVES PROFESSOR</t>
  </si>
  <si>
    <t>ADUAR KEMELL DIBO PROFESSOR</t>
  </si>
  <si>
    <t>PROFESSOR JOAO BATISTA GASPARIN</t>
  </si>
  <si>
    <t>PROFESSOR LUIZ VIVIANI FILHO</t>
  </si>
  <si>
    <t>JOAO JORGE MARMORATO PROFESSOR</t>
  </si>
  <si>
    <t>GABRIEL FELIX DO AMARAL PROFESSOR</t>
  </si>
  <si>
    <t>ARCHIMEDES ARISTEU MENDES DE CARVALHO PROFESSOR</t>
  </si>
  <si>
    <t>LUDGERO BRAGA PROFESSOR</t>
  </si>
  <si>
    <t>ORLANDO PEREZ PROFESSOR</t>
  </si>
  <si>
    <t>ATTILIA PRADO MARGARIDO</t>
  </si>
  <si>
    <t>BENTO DA SILVA CESAR PROFESSOR</t>
  </si>
  <si>
    <t>OSCAR ANTONIO DA COSTA</t>
  </si>
  <si>
    <t>JOSUE SILVEIRA DE MATTOS PADRE</t>
  </si>
  <si>
    <t>JOAQUIM JOSE CORONEL</t>
  </si>
  <si>
    <t>ANESIA MARTINS MATTOS PROFESSORA</t>
  </si>
  <si>
    <t>CRISTIANO OSORIO DE OLIVEIRA CORONEL</t>
  </si>
  <si>
    <t>DOMINGOS THEODORO DE OLIVEIRA AZEVEDO</t>
  </si>
  <si>
    <t>TEOFILO DE ANDRADE DOUTOR</t>
  </si>
  <si>
    <t>FRANCISCO DIAS PASCHOAL PROFESSOR</t>
  </si>
  <si>
    <t>ISAURA TEIXEIRA VASCONCELLOS PROFESSORA</t>
  </si>
  <si>
    <t>ANTONIO DAVID MONSENHOR</t>
  </si>
  <si>
    <t>JOSE BRANDINI</t>
  </si>
  <si>
    <t>JOANITA BIANCHI BONSEGNO CARVALHO PROFESSORA</t>
  </si>
  <si>
    <t>SALVADOR RAMOS DE MOURA PROF</t>
  </si>
  <si>
    <t>GENOVEVA PINHEIRO VIEIRA DE VITTA PROFESSORA</t>
  </si>
  <si>
    <t>MANOEL GOUVEIA DE LIMA</t>
  </si>
  <si>
    <t>ELZA MIGUEL FRANCISCO PROFESSORA</t>
  </si>
  <si>
    <t>GRAZIELA MALHEIRO FORTES PROFESSORA</t>
  </si>
  <si>
    <t>MACIEL DE CASTRO JUNIOR</t>
  </si>
  <si>
    <t>STELLA COUVERT RIBEIRO PROFESSORA</t>
  </si>
  <si>
    <t>JOAO GABRIEL RIBEIRO DOUTOR</t>
  </si>
  <si>
    <t>CANDIDO RODRIGUES DOUTOR</t>
  </si>
  <si>
    <t>EUCLIDES DA CUNHA</t>
  </si>
  <si>
    <t>SYLVIA PORTUGAL GOUVEA DE SYLLOS PROFESSOR A</t>
  </si>
  <si>
    <t>LAUDELINA DE OLIVEIRA POURRAT PROFESSORA</t>
  </si>
  <si>
    <t>NOEMIA BUENO DO VALLE PROFESSORA</t>
  </si>
  <si>
    <t>OSCAR SALGADO BUENO PROFESSOR</t>
  </si>
  <si>
    <t>ZULMIRA DA SILVA SALLES PROFESSORA</t>
  </si>
  <si>
    <t>NAIR SANTOS CUNHA PROFESSORA</t>
  </si>
  <si>
    <t>VICTOR BRITTO BASTOS PROFESSOR</t>
  </si>
  <si>
    <t>CLEMENTE MARTON SEGURA PADRE</t>
  </si>
  <si>
    <t>ANTONIO DE BARROS SERRA PROFESSOR</t>
  </si>
  <si>
    <t>VOLUNTARIOS DE 32</t>
  </si>
  <si>
    <t>JOAO DEOCLECIO DA SILVA RAMOS PROFESSOR DOUTOR</t>
  </si>
  <si>
    <t>JUSTINO JERRY FARIA PROFESSOR</t>
  </si>
  <si>
    <t>JOSE FELICIO MIZIARA PROFESSOR</t>
  </si>
  <si>
    <t>MARIA GALANTE NORA PROFESSORA</t>
  </si>
  <si>
    <t>YVETE GABRIEL ATIQUE PROFESSORA</t>
  </si>
  <si>
    <t>DINORATH DO VALLE PROFESSORA</t>
  </si>
  <si>
    <t>PARQUE DAS AROEIRAS II</t>
  </si>
  <si>
    <t>PARQUE NOVA ESPERANCA</t>
  </si>
  <si>
    <t>MARIA DE LOURDES MURAD DE CAMARGO PROFESSORA</t>
  </si>
  <si>
    <t>ALZIRA VALLE ROLEMBERG PROFESSORA</t>
  </si>
  <si>
    <t>WALDEMIRO NAFFAH DOUTOR</t>
  </si>
  <si>
    <t>OSCAR DE BARROS SERRA DORIA DOUTOR</t>
  </si>
  <si>
    <t>DARCY FEDERICI PACHECO PROFESSOR</t>
  </si>
  <si>
    <t>BENTO ABELAIRA GOMES PROFESSOR</t>
  </si>
  <si>
    <t>CELSO ABBADE MOURAO</t>
  </si>
  <si>
    <t>SONIA MARIA VENTURELLI PROFESSORA</t>
  </si>
  <si>
    <t>OCTACILIO ALVES DE ALMEIDA PROFESSOR</t>
  </si>
  <si>
    <t>BENEDITO MATARAZZO DEPUTADO</t>
  </si>
  <si>
    <t>ALCEU MAYNARD ARAUJO PROFESSOR</t>
  </si>
  <si>
    <t>JORGE BARBOSA MOREIRA PROFESSOR</t>
  </si>
  <si>
    <t>ANA CANDIDA DE BARROS MOLINA PROFESSORA</t>
  </si>
  <si>
    <t>PEDRO MAZZA PROFESSOR</t>
  </si>
  <si>
    <t>PEDRO MASCARENHAS DOUTOR</t>
  </si>
  <si>
    <t>EUCLIDES BUENO MIRAGAIA</t>
  </si>
  <si>
    <t>OLIMPIO CATAO</t>
  </si>
  <si>
    <t>FRANCISCO JOAO LEME</t>
  </si>
  <si>
    <t>YOSHIYA TAKAOKA</t>
  </si>
  <si>
    <t>WILMA RAGAZZI BOCCARDO PROFESSORA</t>
  </si>
  <si>
    <t>JOSE MARIOTTO FERREIRA MAJOR AVIADOR</t>
  </si>
  <si>
    <t>RONDON MARECHAL</t>
  </si>
  <si>
    <t>RUI RODRIGUES DORIA DOUTOR</t>
  </si>
  <si>
    <t>JOAO CURSINO</t>
  </si>
  <si>
    <t>ELMANO FERREIRA VELOSO</t>
  </si>
  <si>
    <t>JUVENAL MACHADO DE ARAUJO PROFESSOR</t>
  </si>
  <si>
    <t>LOURDES MARIA DE CAMARGO PROFESSORA</t>
  </si>
  <si>
    <t>JENI DAVI BACHA PROFESSORA</t>
  </si>
  <si>
    <t>FRANCISCO LOPES DE AZEVEDO PROFESSOR</t>
  </si>
  <si>
    <t>MALBA THEREZA FERRAZ CAMPANER PROFESSORA</t>
  </si>
  <si>
    <t>DOMINGOS DE MACEDO CUSTODIO PROFESSOR</t>
  </si>
  <si>
    <t>MIGUEL NAKED MAJOR</t>
  </si>
  <si>
    <t>MARILDA FERREIRA DE BRITO BARROS PEREIRA</t>
  </si>
  <si>
    <t>MOABE CURY</t>
  </si>
  <si>
    <t>AYR PICANCO BARBOSA DE ALMEIDA PROFESSORA</t>
  </si>
  <si>
    <t>DIACONO HAMILTON BONTORIM DE SOUZA PROFESSOR</t>
  </si>
  <si>
    <t>DINORA PEREIRA RAMOS BRITO PROFESSORA</t>
  </si>
  <si>
    <t>UBIRAJARA BERNA DE CHIARA UBIRAJARA BRASIL</t>
  </si>
  <si>
    <t>GERALDINA COELHO MONTEIRO PROFESSORA</t>
  </si>
  <si>
    <t>RUTH COUTINHO SOBREIRO PROFESSORA</t>
  </si>
  <si>
    <t>MARIA APARECIDA VERISSIMO MADUREIRA RAMOS PROFESSORA</t>
  </si>
  <si>
    <t>DIRCE ELIAS PROFESSORA</t>
  </si>
  <si>
    <t>JOAO MOROTTI FILHO</t>
  </si>
  <si>
    <t>JOAO FERREIRA DOS SANTOS PROFESSOR</t>
  </si>
  <si>
    <t>EDGAR MELLO MATTOS DE CASTRO ENGENHEIRO</t>
  </si>
  <si>
    <t>XENOFONTE STRABAO DE CASTRO PROFESSOR</t>
  </si>
  <si>
    <t>ANA HERONDINA SOARES SCHYCHOF PROFESSORA</t>
  </si>
  <si>
    <t>ZILAH FERREIRA VIAGI PASSARELLI DE CAMPOS PROFESSORA</t>
  </si>
  <si>
    <t>ELIDIA TEDESCO DE OLIVEIRA PROFESSORA</t>
  </si>
  <si>
    <t>NILCE CONCEICAO DE LIMA PROFESSORA</t>
  </si>
  <si>
    <t>EDERA IRENE PEREIRA DE OLIVEIRA CARDOSO PROFESSORA</t>
  </si>
  <si>
    <t>MARIANINHA QUEIROZ PROFESSORA</t>
  </si>
  <si>
    <t>ANDRE FRANCO MONTORO GOVERNADOR</t>
  </si>
  <si>
    <t>ANTONIO BALDUSCO PREFEITO</t>
  </si>
  <si>
    <t>MANUEL JOSE CHAVES DR</t>
  </si>
  <si>
    <t>WALTER CARRER PROF</t>
  </si>
  <si>
    <t>MARIA BENEDITA DE ALMEIDA BAIDA PROFA</t>
  </si>
  <si>
    <t>FRANCISCO DE OLIVEIRA FARACO PROF</t>
  </si>
  <si>
    <t>SADAMITA IVASSAKI</t>
  </si>
  <si>
    <t>MASSANORI KARAZAWA</t>
  </si>
  <si>
    <t>MARIA FRANCISCA DEOCLECIO ARRIVABENE PROFA</t>
  </si>
  <si>
    <t>JOSE BALTAZAR DE SOUZA</t>
  </si>
  <si>
    <t>MARIA ELISA DE OLIVEIRA PROFA</t>
  </si>
  <si>
    <t>AYRES DE MOURA PROFESSOR</t>
  </si>
  <si>
    <t>GAVIAO PEIXOTO BRIGADEIRO</t>
  </si>
  <si>
    <t>MARIANO DE OLIVEIRA PROFESSOR</t>
  </si>
  <si>
    <t>SILVIO XAVIER ANTUNES PROFESSOR</t>
  </si>
  <si>
    <t>PIO TELLES PEIXOTO PROFESSOR</t>
  </si>
  <si>
    <t>ZENAIDE VILALVA DE ARAUJO PROFESSORA</t>
  </si>
  <si>
    <t>ANTONIO CANDIDO CORREA GUIMARAES FILHO PROFESSOR</t>
  </si>
  <si>
    <t>AGENOR COUTO DE MAGALHAES DOUTOR</t>
  </si>
  <si>
    <t>CANDIDO GONCALVES GOMIDE PROFESSOR</t>
  </si>
  <si>
    <t>CLODOMIRO CARNEIRO</t>
  </si>
  <si>
    <t>ERMANO MARCHETTI</t>
  </si>
  <si>
    <t>HUMBERTO DE SOUZA MELLO GENERAL</t>
  </si>
  <si>
    <t>PEDRO MONTEIRO DO AMARAL CAPITAO</t>
  </si>
  <si>
    <t>MANUEL DA NOBREGA PADRE</t>
  </si>
  <si>
    <t>MATILDE MACEDO SOARES</t>
  </si>
  <si>
    <t>ANTONIO JOSE LEITE PROF</t>
  </si>
  <si>
    <t>ANTOINE DE SAINT EXUPERY</t>
  </si>
  <si>
    <t>JOAQUIM SILVADO DOUTOR</t>
  </si>
  <si>
    <t>AUGUSTO RIBEIRO DE CARVALHO PROFESSOR</t>
  </si>
  <si>
    <t>AUGUSTO MEIRELLES REIS FILHO PROFESSOR</t>
  </si>
  <si>
    <t>LUIZ GONZAGA RIGHINI PROFESSOR</t>
  </si>
  <si>
    <t>COLOMBO DE ALMEIDA PROFESSOR</t>
  </si>
  <si>
    <t>TARCISIO ALVARES LOBO</t>
  </si>
  <si>
    <t>JACOMO STAVALE PROFESSOR</t>
  </si>
  <si>
    <t>DULCE FERREIRA BOARIN PROFESSORA</t>
  </si>
  <si>
    <t>PLINIO DAMASCO PENNA PROFESSOR</t>
  </si>
  <si>
    <t>TITO PRATES DA FONSECA</t>
  </si>
  <si>
    <t>ANTONIO EMILIO SOUZA PENNA PROFESSOR</t>
  </si>
  <si>
    <t>FRONTINO GUIMARAES</t>
  </si>
  <si>
    <t>ROMULO PERO PROFESSOR</t>
  </si>
  <si>
    <t>PAULO EGYDIO DE OLIVEIRA CARVALHO SENADOR</t>
  </si>
  <si>
    <t>TOLEDO BARBOSA</t>
  </si>
  <si>
    <t>RITA BICUDO PEREIRA PROFA</t>
  </si>
  <si>
    <t>NARBAL FONTES PROFESSORA</t>
  </si>
  <si>
    <t>OCTAVIO MENDES DOUTOR</t>
  </si>
  <si>
    <t>MARIA MONTESSORI</t>
  </si>
  <si>
    <t>AFRANIO PEIXOTO</t>
  </si>
  <si>
    <t>HEROIS DA FEB</t>
  </si>
  <si>
    <t>IMPERATRIZ LEOPOLDINA</t>
  </si>
  <si>
    <t>RAQUEL ASSIS BARREIROS PROFA</t>
  </si>
  <si>
    <t>JOAO VIEIRA DE ALMEIDA</t>
  </si>
  <si>
    <t>JOAQUIM LEME DO PRADO PROFESSOR</t>
  </si>
  <si>
    <t>CASTRO ALVES</t>
  </si>
  <si>
    <t>CARLOS DE LAET PROF</t>
  </si>
  <si>
    <t>HOMEM DE MELLO BARAO</t>
  </si>
  <si>
    <t>GONCALVES DIAS</t>
  </si>
  <si>
    <t>CASIMIRO DE ABREU</t>
  </si>
  <si>
    <t>EURICO FIGUEIREDO PROF</t>
  </si>
  <si>
    <t>ALBERTO CARDOSO DE MELLO NETO DR</t>
  </si>
  <si>
    <t>VICTOR DOS SANTOS CUNHA PROF</t>
  </si>
  <si>
    <t>SEBASTIAO DE SOUZA BUENO PROF</t>
  </si>
  <si>
    <t>JOHANN GUTENBERG</t>
  </si>
  <si>
    <t>PEDRO ALEXANDRINO</t>
  </si>
  <si>
    <t>JULIO PESTANA</t>
  </si>
  <si>
    <t>SILVA JARDIM</t>
  </si>
  <si>
    <t>ALFREDO INACIO TRINDADE</t>
  </si>
  <si>
    <t>ALBINO CESAR</t>
  </si>
  <si>
    <t>PHILOMENA BAYLAO PROFA</t>
  </si>
  <si>
    <t>RUY BARBOSA CONSELHEIRO</t>
  </si>
  <si>
    <t>JOAO LIGABUE CONEGO</t>
  </si>
  <si>
    <t>ANGELO BORTOLO</t>
  </si>
  <si>
    <t>AMENAIDE BRAGA DE QUEIROZ PROFA</t>
  </si>
  <si>
    <t>CARMOSINA MONTEIRO VIANNA PROFA</t>
  </si>
  <si>
    <t>ARNALDO BARRETO</t>
  </si>
  <si>
    <t>JOSE DO AMARAL MELLO PROF</t>
  </si>
  <si>
    <t>ISAI LEIRNER</t>
  </si>
  <si>
    <t>ANDRE XAVIER GALLICHO PROFESSOR</t>
  </si>
  <si>
    <t>ANTONIO FIRMINO DE PROENCA PROF</t>
  </si>
  <si>
    <t>EDUARDO PRADO</t>
  </si>
  <si>
    <t>ANNA TEIXEIRA PRADO ZACHARIAS PROFESSORA</t>
  </si>
  <si>
    <t>ARMANDO ARAUJO</t>
  </si>
  <si>
    <t>PAULO LUIG FREI</t>
  </si>
  <si>
    <t>ORESTES GUIMARAES</t>
  </si>
  <si>
    <t>PLINIO BARRETO</t>
  </si>
  <si>
    <t>WOLNY CARVALHO RAMOS PROFESSOR</t>
  </si>
  <si>
    <t>MMDC</t>
  </si>
  <si>
    <t>MARIA DA GLORIA COSTA E SILVA PROFESSORA</t>
  </si>
  <si>
    <t>MARIO CASASSANTA PROFESSOR</t>
  </si>
  <si>
    <t>BEATRIZ R BASSI ASTORINO PROFESSORA</t>
  </si>
  <si>
    <t>VICTOR MIGUEL ROMANO PROF</t>
  </si>
  <si>
    <t>STEFAN ZWEIG</t>
  </si>
  <si>
    <t>AROLDO DE AZEVEDO PROF</t>
  </si>
  <si>
    <t>SECUNDINO DOMINGUES FILHO DOUTOR</t>
  </si>
  <si>
    <t>OLGA BENATTI PROFESSORA</t>
  </si>
  <si>
    <t>BRISABELLA ALMEIDA NOBRE PROFESSORA</t>
  </si>
  <si>
    <t>JOSE HEITOR CARUSI PROFESSOR</t>
  </si>
  <si>
    <t>FRANCISCO BORGES VIEIRA DOUTOR</t>
  </si>
  <si>
    <t>LUIZA MENDES CORREA SOUZA PROFESSORA</t>
  </si>
  <si>
    <t>JOSE CHEDIAK</t>
  </si>
  <si>
    <t>REPUBLICA DO PARAGUAY</t>
  </si>
  <si>
    <t>CLEMENTE QUAGLIO PROFESSOR</t>
  </si>
  <si>
    <t>JOAQUIM BRAGA DE PAULA PROFESSOR</t>
  </si>
  <si>
    <t>JULIA MACEDO PANTOJA PROFESSORA</t>
  </si>
  <si>
    <t>MOACYR CAMPOS PROFESSOR</t>
  </si>
  <si>
    <t>AMELIA DE ARAUJO DONA</t>
  </si>
  <si>
    <t>ARACY LEME DA VEIGA RAVACHE PROFESSORA</t>
  </si>
  <si>
    <t>CONGONHAS DO CAMPO VISCONDE DE</t>
  </si>
  <si>
    <t>CARAMURU</t>
  </si>
  <si>
    <t>PAULO NOVAES DE CARVALHO PROFESSOR</t>
  </si>
  <si>
    <t>PEDRO ARBUES CORONEL</t>
  </si>
  <si>
    <t>SALVADOR ROCCO PROFESSOR</t>
  </si>
  <si>
    <t>JOAO BORGES PROFESSOR</t>
  </si>
  <si>
    <t>IRENE DE LIMA PAIVA PROFESSORA</t>
  </si>
  <si>
    <t>BENEDITA RIBAS F SILVEIRA PROFESSORA</t>
  </si>
  <si>
    <t>ALMERINDA RODRIGUES MELLO PROFESSORA</t>
  </si>
  <si>
    <t>ANTONIO CANDIDO BARONE</t>
  </si>
  <si>
    <t>ORVILLE DERBY</t>
  </si>
  <si>
    <t>SANTOS AMARO DA CRUZ PROFESSOR</t>
  </si>
  <si>
    <t>PILAR GARCIA VIDAL DONA</t>
  </si>
  <si>
    <t>MARIA LOURDES N ALBERGARIA PROFA</t>
  </si>
  <si>
    <t>JAMIL PEDRO SAWAYA PROF</t>
  </si>
  <si>
    <t>JOAO MARIA OGNO OSB DOM</t>
  </si>
  <si>
    <t>ZALINA ROLIM DONA</t>
  </si>
  <si>
    <t>ESTHER FRANKEL SAMPAIO</t>
  </si>
  <si>
    <t>ANTAO PADRE</t>
  </si>
  <si>
    <t>ADELAIDE FERRAZ DE OLIVEIRA PROFA</t>
  </si>
  <si>
    <t>MARIA DE CARVALHO SENNE PROFESSORA</t>
  </si>
  <si>
    <t>CUSTODIO JOSE DE MELLO ALMIRANTE</t>
  </si>
  <si>
    <t>BARAO DE RAMALHO</t>
  </si>
  <si>
    <t>ASTOLFO ARAUJO DEPUTADO</t>
  </si>
  <si>
    <t>MARIA AUGUSTA DE AVILA PROFA</t>
  </si>
  <si>
    <t>INFANTE DOM HENRIQUE</t>
  </si>
  <si>
    <t>AFONSO PENNA JUNIOR PROF</t>
  </si>
  <si>
    <t>JOSE TALARICO</t>
  </si>
  <si>
    <t>JOAO RAMACCIOTTI PROF</t>
  </si>
  <si>
    <t>CAETANO MIELE PROFESSOR</t>
  </si>
  <si>
    <t>IRENE BRANCO DA SILVA PROFESSORA</t>
  </si>
  <si>
    <t>VALACE MARQUES PROFESSOR</t>
  </si>
  <si>
    <t>BENEDITA DE REZENDE PROFESSORA</t>
  </si>
  <si>
    <t>REPUBLICA DO URUGUAI</t>
  </si>
  <si>
    <t>THEREZA DOROTHEA DE ARRUDA REGO PROFESSORA</t>
  </si>
  <si>
    <t>SILVA PRADO DEPUTADO</t>
  </si>
  <si>
    <t>MIGUEL DE CERVANTES Y SAAVEDRA DOM</t>
  </si>
  <si>
    <t>RAUL PILLA DEPUTADO</t>
  </si>
  <si>
    <t>ARMANDO GOMES DE ARAUJO PROF</t>
  </si>
  <si>
    <t>MANOEL DE NOBREGA DEPUTADO</t>
  </si>
  <si>
    <t>JOSE BONIFACIO ANDRADA E SILVA JARDIM PROF</t>
  </si>
  <si>
    <t>SHINQUICHI AGARI</t>
  </si>
  <si>
    <t>DARIO DE QUEIROZ PROF</t>
  </si>
  <si>
    <t>ATAULPHO ALVES</t>
  </si>
  <si>
    <t>HELENA LOMBARDI BRAGA PROFESSORA</t>
  </si>
  <si>
    <t>CIDADE DE HIROSHIMA</t>
  </si>
  <si>
    <t>APPARECIDA RAHAL PROFESSORA</t>
  </si>
  <si>
    <t>LUIZ ROSANOVA PROFESSOR</t>
  </si>
  <si>
    <t>LUZIA DE QUEIROZ E OLIVEIRA PROFA</t>
  </si>
  <si>
    <t>ADELINO JOSE DA SILVA D AZEVEDO PROF</t>
  </si>
  <si>
    <t>ADHEMAR ANTONIO PRADO PROFESSOR</t>
  </si>
  <si>
    <t>SEBASTIAO FARIA ZIMBRES PROFESSOR</t>
  </si>
  <si>
    <t>SAO JOAO EVANGELISTA</t>
  </si>
  <si>
    <t>ROMEU DE MORAES</t>
  </si>
  <si>
    <t>CANUTO DO VAL</t>
  </si>
  <si>
    <t>REINALDO RIBEIRO DA SILVA DOUTOR</t>
  </si>
  <si>
    <t>ALARICO SILVEIRA DOUTOR</t>
  </si>
  <si>
    <t>JOSE MONTEIRO BOANOVA PROFESSOR</t>
  </si>
  <si>
    <t>MISS BROWNE</t>
  </si>
  <si>
    <t>EMILIANO AUGUSTO CAVALCANTI DE ALBUQUERQUE E MELO</t>
  </si>
  <si>
    <t>FIDELINO DE FIGUEIREDO PROFESSOR</t>
  </si>
  <si>
    <t>MARINA CINTRA PROFESSORA</t>
  </si>
  <si>
    <t>ROLDAO LOPES DE BARROS PROFESSOR</t>
  </si>
  <si>
    <t>ARCY MAJOR</t>
  </si>
  <si>
    <t>MARIA JOSE</t>
  </si>
  <si>
    <t>RODRIGUES ALVES</t>
  </si>
  <si>
    <t>GODOFREDO FURTADO</t>
  </si>
  <si>
    <t>CARLOS MAXIMILIANO PEREIRA DOS SANTOS</t>
  </si>
  <si>
    <t>CAETANO DE CAMPOS CONSOLACAO</t>
  </si>
  <si>
    <t>MARTIM FRANCISCO</t>
  </si>
  <si>
    <t>ARISTIDES DE CASTRO</t>
  </si>
  <si>
    <t>NAPOLEAO DE CARVALHO FREIRE PROFESSOR</t>
  </si>
  <si>
    <t>OSWALDO ARANHA</t>
  </si>
  <si>
    <t>KEIZO ISHIHARA</t>
  </si>
  <si>
    <t>KYRILLOS DOUTOR</t>
  </si>
  <si>
    <t>LOURENCO FILHO PROFESSOR</t>
  </si>
  <si>
    <t>MARIA EUGENIA MARTINS PROFESSORA</t>
  </si>
  <si>
    <t>FLAVIA VIZIBELI PIRRO PROFESSORA</t>
  </si>
  <si>
    <t>GUIOMAR ROCHA RINALDI PROFESSORA</t>
  </si>
  <si>
    <t>ARCHITICLINO SANTOS PROFESSOR</t>
  </si>
  <si>
    <t>DANIEL PAULO VERANO PONTES PROFESSOR</t>
  </si>
  <si>
    <t>EMYGDIO DE BARROS PROFESSOR</t>
  </si>
  <si>
    <t>ENNIO VOSS PROFESSOR</t>
  </si>
  <si>
    <t>ANA ROSA DE ARAUJO DONA</t>
  </si>
  <si>
    <t>ADOLFO GORDO SENADOR</t>
  </si>
  <si>
    <t>PEDRO FONSECA PROFESSOR</t>
  </si>
  <si>
    <t>THOMAZIA MONTORO</t>
  </si>
  <si>
    <t>JACQUES MARITAIN</t>
  </si>
  <si>
    <t>MURTINHO NOBRE DOUTOR</t>
  </si>
  <si>
    <t>JULIO DE MESQUITA FILHO</t>
  </si>
  <si>
    <t>ITAUNA VISCONDE DE</t>
  </si>
  <si>
    <t>ROOSEVELT PRESIDENTE</t>
  </si>
  <si>
    <t>ASTROGILDO SILVA PROFESSOR</t>
  </si>
  <si>
    <t>SEMINARIO NOSSA SENHORA DA GLORIA</t>
  </si>
  <si>
    <t>NOSSA SENHORA APARECIDA</t>
  </si>
  <si>
    <t>MANUELA LACERDA VERGUEIRO</t>
  </si>
  <si>
    <t>ODON CAVALCANTI PROFESSOR</t>
  </si>
  <si>
    <t>OSCAR THOMPSON</t>
  </si>
  <si>
    <t>EURYDICE ZERBINI PROFESSORA</t>
  </si>
  <si>
    <t>TEOTONIO ALVES PEREIRA</t>
  </si>
  <si>
    <t>RAUL CARDOSO DE ALMEIDA PROFESSOR</t>
  </si>
  <si>
    <t>RAUL FONSECA</t>
  </si>
  <si>
    <t>PAULO ROSSI PROFESSOR</t>
  </si>
  <si>
    <t>LAIS AMARAL VICENTE PROFESSORA</t>
  </si>
  <si>
    <t>LYGIA DE AZEVEDO SOUZA E SA PROFESSORA</t>
  </si>
  <si>
    <t>MARIA AUGUSTA DE MORAES NEVES PROFESSORA</t>
  </si>
  <si>
    <t>MARIA RIBEIRO GUIMARAES BUENO PROFESSORA</t>
  </si>
  <si>
    <t>PEROLA BYINGTON DONA</t>
  </si>
  <si>
    <t>JOAO AMOS COMENIUS</t>
  </si>
  <si>
    <t>ANTONIO ALCANTARA MACHADO</t>
  </si>
  <si>
    <t>DOMINGOS QUIRINO FERREIRA CORONEL</t>
  </si>
  <si>
    <t>ISABEL PRINCESA</t>
  </si>
  <si>
    <t>LASAR SEGALL</t>
  </si>
  <si>
    <t>RENATO BRAGA PROFESSOR</t>
  </si>
  <si>
    <t>JOAO SILVA PROFESSOR</t>
  </si>
  <si>
    <t>NEYDE APPARECIDA SOLLITTO PROFESSORA</t>
  </si>
  <si>
    <t>MARIA PETRONILA LIMEIRA DOS MILAGRES MONTEIRO PROFESSORA</t>
  </si>
  <si>
    <t>DAVINA AGUIAR DIAS PROFESSORA</t>
  </si>
  <si>
    <t>BEATRIZ DE QUADROS LEME PROFESSORA</t>
  </si>
  <si>
    <t>MARTINS PENA</t>
  </si>
  <si>
    <t>BENTO PEREIRA DA ROCHA PROFESSOR</t>
  </si>
  <si>
    <t>ZULMIRA CAVALHEIRO FAUSTINO DONA</t>
  </si>
  <si>
    <t>EUSEBIO DE PAULA MARCONDES PROFESSOR</t>
  </si>
  <si>
    <t>JOAQUIM ADOLFO ARAUJO PROFESSOR</t>
  </si>
  <si>
    <t>HUGO LACORTE VITALE DEPUTADO</t>
  </si>
  <si>
    <t>MEXICO</t>
  </si>
  <si>
    <t>ZENAIDE LOPES DE OLIVEIRA GODOY PROFESSORA</t>
  </si>
  <si>
    <t>JOAO EVANGELISTA COSTA PROFESSOR</t>
  </si>
  <si>
    <t>LUIZ GONZAGA PINTO E SILVA PROFESSOR</t>
  </si>
  <si>
    <t>PLINIO NEGRAO</t>
  </si>
  <si>
    <t>MARIA PECCIOLI GIANNASI PROFESSORA</t>
  </si>
  <si>
    <t>PAULO OCTAVIO DE AZEVEDO PROFESSOR</t>
  </si>
  <si>
    <t>ORLANDO MENDES DE MORAES PROFESSOR</t>
  </si>
  <si>
    <t>LEVI CARNEIRO</t>
  </si>
  <si>
    <t>PAULINO NUNES ESPOSO</t>
  </si>
  <si>
    <t>HILTON REIS SANTOS PROF</t>
  </si>
  <si>
    <t>DUARTE LEOPOLDO E SILVA DOM</t>
  </si>
  <si>
    <t>JOSE GERALDO DE LIMA PROF EE</t>
  </si>
  <si>
    <t>ADOLFO CASAIS MONTEIRO PROF</t>
  </si>
  <si>
    <t>JUVENTINA MARCONDES DOMINGUES DE CASTRO PROFA</t>
  </si>
  <si>
    <t>ALFREDO VIANELLO GREGORIO COMENDADOR</t>
  </si>
  <si>
    <t>AMELIA KERR NOGUEIRA PROFESSORA</t>
  </si>
  <si>
    <t>VICENTE LEPORACE</t>
  </si>
  <si>
    <t>MARIA AMELIA BRAZ PROFA</t>
  </si>
  <si>
    <t>HERBERT BALDUS</t>
  </si>
  <si>
    <t>SINHA PANTOJA</t>
  </si>
  <si>
    <t>JOAO BATISTA DE CARVALHO MONSENHOR</t>
  </si>
  <si>
    <t>PARQUE JARDIM HELENA</t>
  </si>
  <si>
    <t>HUMBERTO ALFREDO PUCCA PROFESSOR</t>
  </si>
  <si>
    <t>RENATA GRAZIANO DE OLIVEIRA PRADO PROFESSORA</t>
  </si>
  <si>
    <t>OCTALLES MARCONDES FERREIRA</t>
  </si>
  <si>
    <t>EULALIA SILVA PROFESSORA</t>
  </si>
  <si>
    <t>LAURO PEREIRA TRAVASSOS PROFESSOR DOUTOR</t>
  </si>
  <si>
    <t>JOAO SUSSUMU HIRATA DEPUTADO</t>
  </si>
  <si>
    <t>GENESIO DE ALMEIDA MOURA DOUTOR</t>
  </si>
  <si>
    <t>HONORIO MONTEIRO DOUTOR</t>
  </si>
  <si>
    <t>FRANCISCO DE PAULA VICENTE DE AZEVEDO</t>
  </si>
  <si>
    <t>CARLOS DE MORAES ANDRADE PROF</t>
  </si>
  <si>
    <t>CARLOS AYRES PROF</t>
  </si>
  <si>
    <t>GIULIO DAVID LEONE PROF</t>
  </si>
  <si>
    <t>MIGUEL KRUSE DOM</t>
  </si>
  <si>
    <t>FRANCISCO MESQUITA JORNALISTA</t>
  </si>
  <si>
    <t>PEDRO VIRIATO PARIGOT DE SOUZA ENGENHEIRO</t>
  </si>
  <si>
    <t>PAULO SARASATE GOVERNADOR</t>
  </si>
  <si>
    <t>MANUEL BANDEIRA</t>
  </si>
  <si>
    <t>MOZART TAVARES DE LIMA PROFESSOR</t>
  </si>
  <si>
    <t>BRANCA CASTRO CANTO E MELO PROFESSORA</t>
  </si>
  <si>
    <t>ANNE FRANK</t>
  </si>
  <si>
    <t>GERALDO CAMPOS MOREIRA PROFESSOR DOUTOR</t>
  </si>
  <si>
    <t>HECKEL TAVARES</t>
  </si>
  <si>
    <t>JOAQUIM EUGENIO LIMA NETO</t>
  </si>
  <si>
    <t>ERNESTINA DEL BUONO TRAMA PROFESSORA</t>
  </si>
  <si>
    <t>COSME DE FARIA MAJOR</t>
  </si>
  <si>
    <t>HENRIQUE SMITH BAYMA DR</t>
  </si>
  <si>
    <t>FRANCISCO DA COSTA GUEDES</t>
  </si>
  <si>
    <t>ELZA SARAIVA MONTEIRO PROFA</t>
  </si>
  <si>
    <t>FRANCISCO JOAO DE AZEVEDO PADRE</t>
  </si>
  <si>
    <t>ALMEIDA JUNIOR PROFESSOR</t>
  </si>
  <si>
    <t>LAERTE RAMOS DE CARVALHO PROF DR</t>
  </si>
  <si>
    <t>LUIZ SIMIONI SOBRINHO PROFESSOR</t>
  </si>
  <si>
    <t>MESSIAS FREIRE PROFESSOR</t>
  </si>
  <si>
    <t>ALVARO DE SOUZA LIMA DOUTOR</t>
  </si>
  <si>
    <t>ANTONIO CARLOS FERREIRA NOBRE PROFESSOR</t>
  </si>
  <si>
    <t>EDGARD PIMENTEL REZENDE PROFESSOR</t>
  </si>
  <si>
    <t>ANA SIQUEIRA DA SILVA</t>
  </si>
  <si>
    <t>JUSTINO CARDOSO DR</t>
  </si>
  <si>
    <t>ITALO BETARELLO</t>
  </si>
  <si>
    <t>MARIA AUGUSTA SARAIVA DOUTORA</t>
  </si>
  <si>
    <t>AUGUSTO DO AMARAL DEPUTADO</t>
  </si>
  <si>
    <t>CARLOS PASQUALE PROFESSOR</t>
  </si>
  <si>
    <t>SALVADOR MOYA</t>
  </si>
  <si>
    <t>VICENTE RAO PROFESSOR</t>
  </si>
  <si>
    <t>FRANCISCO DE PAULA CONCEICAO JUNIOR PROFESSOR</t>
  </si>
  <si>
    <t>ADRIAO BERNARDES PROF</t>
  </si>
  <si>
    <t>CALLIA MAESTRO</t>
  </si>
  <si>
    <t>JOAQUIM ALVARES CRUZ PROF</t>
  </si>
  <si>
    <t>MARIA LUIZA DE ANDRADE MARTINS ROQUE PROFA</t>
  </si>
  <si>
    <t>VERA ATHAYDE PEREIRA PROFA</t>
  </si>
  <si>
    <t>CHARLES DE GAULLE</t>
  </si>
  <si>
    <t>MARTHA FIGUEIRA NETTO DA SILVA PROFESSORA</t>
  </si>
  <si>
    <t>ROBERTO MANGE</t>
  </si>
  <si>
    <t>ANA LUIZA FLORENCE BORGES PROFA</t>
  </si>
  <si>
    <t>QUINTILIANO JOSE SITRANGULO PROF</t>
  </si>
  <si>
    <t>CHIBATA MIYAKOSHI</t>
  </si>
  <si>
    <t>FRANCISCO BRASILIENSE FUSCO DOUTOR</t>
  </si>
  <si>
    <t>JOSE OSCAR ABREU SAMPAIO</t>
  </si>
  <si>
    <t>REGINA MIRANDA BRANT DE CARVALHO PROFA</t>
  </si>
  <si>
    <t>ALFREDO GOMES PROF</t>
  </si>
  <si>
    <t>LEONOR RENDESI PROFESSORA</t>
  </si>
  <si>
    <t>PEDRO DE ALCANTARA MARCONDES MACHADO PROFESSOR</t>
  </si>
  <si>
    <t>CLOVIS DE OLIVEIRA PROFESSOR DOUTOR</t>
  </si>
  <si>
    <t>RONALDO GARIBALDI PERETTI PROFESSOR</t>
  </si>
  <si>
    <t>JOITI HIRATA</t>
  </si>
  <si>
    <t>ANTONIO MANOEL ALVES DE LIMA</t>
  </si>
  <si>
    <t>MANOEL TABACOW HIDAL PROFESSOR</t>
  </si>
  <si>
    <t>CAROLINA CINTRA DA SILVEIRA PROFESSORA</t>
  </si>
  <si>
    <t>SANTO DIAS DA SILVA</t>
  </si>
  <si>
    <t>JOSE DE OLIVEIRA ORLANDI</t>
  </si>
  <si>
    <t>MARIA FERRAZ DE CAMPOS PROFA</t>
  </si>
  <si>
    <t>FLAVIO JOSE OSORIO NEGRINI PROFESSOR</t>
  </si>
  <si>
    <t>DUGLAS TEIXEIRA MONTEIRO PROFESSOR</t>
  </si>
  <si>
    <t>EMILIO WARWICK KERR PASTOR</t>
  </si>
  <si>
    <t>ERODICE PONTES DE QUEIROZ REV</t>
  </si>
  <si>
    <t>SAMUEL WAINER</t>
  </si>
  <si>
    <t>FRANCISCO DE ASSIS PIRES CORREA PROFESSOR</t>
  </si>
  <si>
    <t>JORGE DUPRAT FIGUEIREDO</t>
  </si>
  <si>
    <t>MARIO LOPES LEAO DR</t>
  </si>
  <si>
    <t>HERCULANO DE FREITAS PROFESSOR</t>
  </si>
  <si>
    <t>ZORAIDE DE CAMPOS HELU PROFESSORA</t>
  </si>
  <si>
    <t>OCTACILIO DE CARVALHO LOPES PROF</t>
  </si>
  <si>
    <t>ORESTES ROSOLIA PROF</t>
  </si>
  <si>
    <t>JOAO PRADO MARGARIDO PROF</t>
  </si>
  <si>
    <t>SALIM FARAH MALUF PROFESSOR</t>
  </si>
  <si>
    <t>FADLO HAIDAR</t>
  </si>
  <si>
    <t>SAMUEL KLABIN</t>
  </si>
  <si>
    <t>JOAO ERNESTO FAGGIN DOUTOR</t>
  </si>
  <si>
    <t>DAVID NASSER JORNALISTA</t>
  </si>
  <si>
    <t>ANTONIO BERNARDES DE OLIVEIRA PROFESSOR</t>
  </si>
  <si>
    <t>DAVID ZEIGER</t>
  </si>
  <si>
    <t>CARLOS CATTONY</t>
  </si>
  <si>
    <t>EURIPEDES SIMOES DE PAULA PROF</t>
  </si>
  <si>
    <t>ANTONIO PEREIRA LIMA DR</t>
  </si>
  <si>
    <t>ESCOLA DE APLICACAO DA FACULDADE DE EDUCACAO DA USP</t>
  </si>
  <si>
    <t>ARGEO PINTO DIAS ENG</t>
  </si>
  <si>
    <t>JOSE BARBOSA DE ALMEIDA PROFESSOR</t>
  </si>
  <si>
    <t>PEDRO MOREIRA MATOS PROF</t>
  </si>
  <si>
    <t>FLAMINIO FAVERO PROFESSOR</t>
  </si>
  <si>
    <t>ANTONIO SYLVIO DA CUNHA BUENO</t>
  </si>
  <si>
    <t>FRANCISCO PEREIRA DE SOUZA FILHO PROF</t>
  </si>
  <si>
    <t>JULIO DINIS</t>
  </si>
  <si>
    <t>LUIS GONZAGA TRAVASSOS DA ROSA</t>
  </si>
  <si>
    <t>ARNALDO LAURINDO PROFESSOR</t>
  </si>
  <si>
    <t>TIAGO ALBERIONE PADRE</t>
  </si>
  <si>
    <t>ESTHER GARCIA PROFA EE</t>
  </si>
  <si>
    <t>MARIA DE LOURDES ALMEIDA SINISGALLI PROFA</t>
  </si>
  <si>
    <t>JOAO BAPTISTA ALVES SILVA PROF</t>
  </si>
  <si>
    <t>ROMEU MONTORO</t>
  </si>
  <si>
    <t>PAULO LAURO DR</t>
  </si>
  <si>
    <t>JOAQUIM SILVERIO GOMES DOS REIS PROFESSOR</t>
  </si>
  <si>
    <t>RUTH CABRAL TRONCARELLI PROFESSORA</t>
  </si>
  <si>
    <t>JOSE RIGHETTO SOBRINHO PROF</t>
  </si>
  <si>
    <t>CICERO CANUTO DE LIMA PASTOR</t>
  </si>
  <si>
    <t>ARISTON DE OLIVEIRA PROFESSOR TENENTE</t>
  </si>
  <si>
    <t>SOICHI MABE</t>
  </si>
  <si>
    <t>ELIZABETH APARECIDA SIMOES MESQUITA PROFESSORA</t>
  </si>
  <si>
    <t>WANDER TAFFO MUSICO</t>
  </si>
  <si>
    <t>THAYANE LUZIMARA COSTA VALCACER PROFESSORA</t>
  </si>
  <si>
    <t>REPUBLICA DA COLOMBIA</t>
  </si>
  <si>
    <t>JARDIM CAPELA IV</t>
  </si>
  <si>
    <t>EUDORO VILLELA</t>
  </si>
  <si>
    <t>MARILSA GARBOSSA FRANCISCO PROFESSORA</t>
  </si>
  <si>
    <t>RECANTO VERDE SOL</t>
  </si>
  <si>
    <t>FERNANDO GASPARIAN</t>
  </si>
  <si>
    <t>PAULO KOBAYASHI</t>
  </si>
  <si>
    <t>LUIS AMBRA DESEMBARGADOR</t>
  </si>
  <si>
    <t>REPUBLICA DO PANAMA</t>
  </si>
  <si>
    <t>TERUKO UEDA YAMAGUTI PROFESSORA</t>
  </si>
  <si>
    <t>JUAN CARLOS ONETTI ESCRITOR</t>
  </si>
  <si>
    <t>JOSE EPHIM MINDLIN</t>
  </si>
  <si>
    <t>JARDIM PEDRA BRANCA</t>
  </si>
  <si>
    <t>CARLOS ESTEVAM ALDO MARTINS PROFESSOR</t>
  </si>
  <si>
    <t>ROSA INES BORNIA MOREIRA PROFESSORA</t>
  </si>
  <si>
    <t>NAIR OLEGARIO CAJUEIRO</t>
  </si>
  <si>
    <t>SITIO CONCEICAO</t>
  </si>
  <si>
    <t>JARDIM SANTO ANDRE III</t>
  </si>
  <si>
    <t>MORRO DOCE</t>
  </si>
  <si>
    <t>BERNADETE APARECIDA PEREIRA GODOI PROFA</t>
  </si>
  <si>
    <t>JORNALISTA RUY MESQUITA</t>
  </si>
  <si>
    <t>JARDIM NORONHA V</t>
  </si>
  <si>
    <t>CYNIRA STOCCO FAUSTO PROFESSORA</t>
  </si>
  <si>
    <t>CANDIDA RITA DA SILVA PAULO</t>
  </si>
  <si>
    <t>PROFESSOR WALTER LERNER</t>
  </si>
  <si>
    <t>EUNICE MARQUES MOURA BASTOS PROFA</t>
  </si>
  <si>
    <t>LEILA SABINO PROFESSORA</t>
  </si>
  <si>
    <t>EDUARDO GOMES BRIGADEIRO COHAB</t>
  </si>
  <si>
    <t>MIGUEL SANSIGOLO PROF</t>
  </si>
  <si>
    <t>CAMILO MARIA CAVALHEIRO DOM</t>
  </si>
  <si>
    <t>JOSE BUSTAMANTE DEPUTADO</t>
  </si>
  <si>
    <t>AMADOR E CATHARINA SAPORITO AUGUSTO</t>
  </si>
  <si>
    <t>JOSE PORPHYRIO DA PAZ</t>
  </si>
  <si>
    <t>HERMINIO SACCHETTA</t>
  </si>
  <si>
    <t>SHIRO KYONO DEPUTADO</t>
  </si>
  <si>
    <t>MARGARIDA MARIA ALVES</t>
  </si>
  <si>
    <t>IRMA CHARLITA</t>
  </si>
  <si>
    <t>EUGENIO MARIZ DE OLIVEIRA NETTO</t>
  </si>
  <si>
    <t>FRANCISCO ALVES MOURAO PROFESSOR</t>
  </si>
  <si>
    <t>MIGUEL MUNHOZ FILHO</t>
  </si>
  <si>
    <t>PAULO ROBERTO FAGGIONI PROFESSOR</t>
  </si>
  <si>
    <t>NEYDY DE CAMPOS MELGES PROF</t>
  </si>
  <si>
    <t>ANTONIETA DE SOUZA ALCANTARA</t>
  </si>
  <si>
    <t>CESAR DONATO CALABREZ</t>
  </si>
  <si>
    <t>ROSA PAVONE PIMONT DOUTORA</t>
  </si>
  <si>
    <t>JULIETA FARAO PROFA</t>
  </si>
  <si>
    <t>ARTHUR CHAGAS JUNIOR PROF</t>
  </si>
  <si>
    <t>JOZINEIDE PEREIRA GAUDINO</t>
  </si>
  <si>
    <t>MARCELO TULMAN NETO</t>
  </si>
  <si>
    <t>JOAO BATISTA VILANOVA ARTIGAS PROF</t>
  </si>
  <si>
    <t>FRANCISCO PARENTE</t>
  </si>
  <si>
    <t>PEDRO BRASIL BANDECCHI PROF</t>
  </si>
  <si>
    <t>TANCREDO DE ALMEIDA NEVES PRES</t>
  </si>
  <si>
    <t>CHRISTIANO ALTENFELDER SILVA DOUTOR</t>
  </si>
  <si>
    <t>CALHIM MANOEL ABUD</t>
  </si>
  <si>
    <t>MARILENA PIUMBATO CHAPARRO PROFESSORA</t>
  </si>
  <si>
    <t>MARIUMA BUAZAR MAUAD</t>
  </si>
  <si>
    <t>GUERRA JUNQUEIRO</t>
  </si>
  <si>
    <t>MARTINHO DA SILVA</t>
  </si>
  <si>
    <t>WASHINGTON ALVES NATEL</t>
  </si>
  <si>
    <t>NILDO DO AMARAL JUNIOR PADRE</t>
  </si>
  <si>
    <t>GIL VICENTE</t>
  </si>
  <si>
    <t>ASSIS JOSE AMBROSIO</t>
  </si>
  <si>
    <t>CLOVIS RENE CALABREZ PROF</t>
  </si>
  <si>
    <t>FRANCISCO MIGNONE</t>
  </si>
  <si>
    <t>ETELVINA DE GOES MARCUCCI PROFESSORA</t>
  </si>
  <si>
    <t>DIB AUDI</t>
  </si>
  <si>
    <t>OSCAR PEREIRA MACHADO</t>
  </si>
  <si>
    <t>LEONOR FERNANDES COSTA ZACHARIAS</t>
  </si>
  <si>
    <t>LEONIDAS PAIVA PROF</t>
  </si>
  <si>
    <t>JORGE LUIS BORGES</t>
  </si>
  <si>
    <t>SERGIO DA SILVA NOBREZA PROF</t>
  </si>
  <si>
    <t>CAETANO ZAMITTI MAMMANA PROF</t>
  </si>
  <si>
    <t>AFRANIO DE OLIVEIRA</t>
  </si>
  <si>
    <t>MIGUEL MALUHY COMENDADOR</t>
  </si>
  <si>
    <t>OSWALDO GAGLIARDI</t>
  </si>
  <si>
    <t>MAUD SA DE MIRANDA MONTEIRO PROFESSORA</t>
  </si>
  <si>
    <t>LIBERATO GROSSI PROF</t>
  </si>
  <si>
    <t>LOURENCO ZANELATTI</t>
  </si>
  <si>
    <t>VALDIR FERNANDES PINTO PROF</t>
  </si>
  <si>
    <t>ISAAC SCHRAIBER PROFESSOR</t>
  </si>
  <si>
    <t>INAH JACY DE CASTRO AGUIAR</t>
  </si>
  <si>
    <t>MARIA LUCIA AMBROZIO PROFA</t>
  </si>
  <si>
    <t>CARMELINDA MARQUES PEREIRA PROFESSORA</t>
  </si>
  <si>
    <t>AURELIO BUARQUE DE HOLANDA FERREIRA PROF</t>
  </si>
  <si>
    <t>MARIA VERA LOMBARDI SIQUEIRA PROFA</t>
  </si>
  <si>
    <t>MARIA REGINA MACHADO DE CASTRO GUIMARAES PROFA</t>
  </si>
  <si>
    <t>HELIOS HEBER LINO PROFESSOR</t>
  </si>
  <si>
    <t>WALDEMAR RODRIGUES DA SILVA PASTOR</t>
  </si>
  <si>
    <t>GERALDINO DOS SANTOS DEPUTADO</t>
  </si>
  <si>
    <t>URBANO DE OLIVEIRA PINTO REV</t>
  </si>
  <si>
    <t>DILSON FUNARO MINISTRO</t>
  </si>
  <si>
    <t>IRINEU MONTEIRO DE PINHO REV</t>
  </si>
  <si>
    <t>LIVIO XAVIER</t>
  </si>
  <si>
    <t>ARACI ZEBRAL TEIXEIRA</t>
  </si>
  <si>
    <t>SERGIO ESTANISLAU CAMARGO</t>
  </si>
  <si>
    <t>ZIPORA RUBINSTEIN PROFESSORA</t>
  </si>
  <si>
    <t>FLAVIO LA SELVA PROFESSOR</t>
  </si>
  <si>
    <t>NORBERTO ALVES RODRIGUES PROFESSOR</t>
  </si>
  <si>
    <t>MARLY DIVA BONFANTI PROFA</t>
  </si>
  <si>
    <t>EUNICE TEREZINHA DE OLIVEIRA FRAGOAS PROFA</t>
  </si>
  <si>
    <t>HERMINIA DE ANDRADE PFUHL NEVES PROFESSORA</t>
  </si>
  <si>
    <t>ZILDA ARNS NEUMANN</t>
  </si>
  <si>
    <t>JACQUES ORLANDO CAMINHA D AVILA REVERENDO</t>
  </si>
  <si>
    <t>JULIO DE CARVALHO BARATA</t>
  </si>
  <si>
    <t>GUSTAVO BARROSO</t>
  </si>
  <si>
    <t>AFIZ GEBARA DOUTOR</t>
  </si>
  <si>
    <t>JOSE RAUL POLETTO</t>
  </si>
  <si>
    <t>PAULINA MADRE</t>
  </si>
  <si>
    <t>MARLENE ADUA FORTUNATO PROFESSORA</t>
  </si>
  <si>
    <t>JESUS JOSE ATTAB PROFESSOR</t>
  </si>
  <si>
    <t>ALVARO SIMOES</t>
  </si>
  <si>
    <t>LUCAS ROSCHEL RASQUINHO</t>
  </si>
  <si>
    <t>HAYDEE HIDALGO PROFESSORA</t>
  </si>
  <si>
    <t>OSCAR BLOIS</t>
  </si>
  <si>
    <t>SAPOPEMBA</t>
  </si>
  <si>
    <t>JARDIM WILMA FLOR</t>
  </si>
  <si>
    <t>LEDA GUIMARAES NATAL</t>
  </si>
  <si>
    <t>JAIR TOLEDO XAVIER PROFESSOR</t>
  </si>
  <si>
    <t>JARDIM IGUATEMI</t>
  </si>
  <si>
    <t>SILVANA EVANGELISTA PROFESSORA</t>
  </si>
  <si>
    <t>NANCY DE OLIVEIRA FIDALGO PROFA</t>
  </si>
  <si>
    <t>HEITOR VILLA LOBOS MAESTRO</t>
  </si>
  <si>
    <t>CARAN APPARECIDO GONCALVES PROFESSOR</t>
  </si>
  <si>
    <t>EMANOEL ALVES DE ARAUJO ARTISTA PLASTICO</t>
  </si>
  <si>
    <t>DOGIVAL BARROS GOMES PROFESSOR</t>
  </si>
  <si>
    <t>AMADOR DOS SANTOS FERNANDES PROF</t>
  </si>
  <si>
    <t>MARIA DE LOURDES VIEIRA</t>
  </si>
  <si>
    <t>PARQUE ANHANGUERA</t>
  </si>
  <si>
    <t>EVANDRO CAVALCANTI LINS E SILVA</t>
  </si>
  <si>
    <t>REPUBLICA DO SURINAME</t>
  </si>
  <si>
    <t>CLEISE MARISA SIQUEIRA PROFA</t>
  </si>
  <si>
    <t>REPUBLICA DO HAITI</t>
  </si>
  <si>
    <t>PARQUE ECOLOGICO</t>
  </si>
  <si>
    <t>ANNETTE MARLENE FERNANDES DE MELLO IRMA</t>
  </si>
  <si>
    <t>REPUBLICA DA NICARAGUA</t>
  </si>
  <si>
    <t>ELISIO TEIXEIRA LEITE III</t>
  </si>
  <si>
    <t>REPUBLICA ARGENTINA</t>
  </si>
  <si>
    <t>SERGIO MURILLO RADUAN PROFESSOR</t>
  </si>
  <si>
    <t>JOAO DORIA DEPUTADO</t>
  </si>
  <si>
    <t>BENEDITO CELIO DE SIQUEIRA</t>
  </si>
  <si>
    <t>UMBERTO LUIZ D URSO DR</t>
  </si>
  <si>
    <t>MARIAZINHA CONGILIO</t>
  </si>
  <si>
    <t>CLAUDIRENE APARECIDA JOSE DA SILVA</t>
  </si>
  <si>
    <t>PROFESSORA MARISTELA DALL OCA</t>
  </si>
  <si>
    <t>REPUBLICA DA GUATEMALA</t>
  </si>
  <si>
    <t>ODAIR MARTINIANO DA SILVA MANDELA</t>
  </si>
  <si>
    <t>JOSE DE SAN MARTIN</t>
  </si>
  <si>
    <t>MARIA ZILDA GAMBA NATEL</t>
  </si>
  <si>
    <t>FLORESTAN FERNANDES</t>
  </si>
  <si>
    <t>WALDIR RODOLPHO DE CASTRO</t>
  </si>
  <si>
    <t>RAUL CORTEZ RAUL CRISTIANO MACHADO CORTEZ</t>
  </si>
  <si>
    <t>ADELAIDE ROSA FERNANDES MACHADO DE SOUZA PROFESSORA</t>
  </si>
  <si>
    <t>BARRO BRANCO II</t>
  </si>
  <si>
    <t>HOMERO CALVOSO PROFESSOR</t>
  </si>
  <si>
    <t>GENY GOMES DONA</t>
  </si>
  <si>
    <t>FAZENDA CACHOEIRA</t>
  </si>
  <si>
    <t>VIRGILIO GARCIA CAPITAO</t>
  </si>
  <si>
    <t>AGENOR MEDEIROS PROFESSOR</t>
  </si>
  <si>
    <t>ANTONIO MOREIRA COELHO DEPUTADO</t>
  </si>
  <si>
    <t>ENIO VILAS BOAS PROFESSOR</t>
  </si>
  <si>
    <t>MARIA THEREZA DA CUNHA PEDROSO PROFESSORA</t>
  </si>
  <si>
    <t>JOSE NIGRO PROFESSOR</t>
  </si>
  <si>
    <t>MARGARIDA PINHO RODRIGUES</t>
  </si>
  <si>
    <t>ARMANDO VICTORIO BEI</t>
  </si>
  <si>
    <t>LEOPOLDO JOSE DE SANT ANNA PROFESSOR</t>
  </si>
  <si>
    <t>ANTONIO LUIZ BARREIROS</t>
  </si>
  <si>
    <t>LUIZ D AUREA PROFESSOR</t>
  </si>
  <si>
    <t>MARIA DULCE MENDES PROFESSORA</t>
  </si>
  <si>
    <t>ESMERALDO SOARES TARQUINIO DE CAMPOS FILHO</t>
  </si>
  <si>
    <t>ALBINO LUIZ CALDAS PROFESSOR</t>
  </si>
  <si>
    <t>PAULO DE ARRUDA PENTEADO PROFESSOR</t>
  </si>
  <si>
    <t>JOSE DE ALMEIDA PINHEIRO JUNIOR PROFESSOR</t>
  </si>
  <si>
    <t>JOAQUIM LOPES LEAO PASTOR</t>
  </si>
  <si>
    <t>OSWALDO DOS SANTOS SOARES PROFESSOR DOUTOR</t>
  </si>
  <si>
    <t>ALBERTO AUGUSTO PASTOR</t>
  </si>
  <si>
    <t>MARIO COVAS JUNIOR GOVERNADOR</t>
  </si>
  <si>
    <t>FLORA PRESTES CESAR PROFA</t>
  </si>
  <si>
    <t>MARIA IMACULADA CERQUEIRA BORHER PROFA</t>
  </si>
  <si>
    <t>EDGARDO CARDOSO DOUTOR</t>
  </si>
  <si>
    <t>FRANCISCO FERREIRA DE FREITAS</t>
  </si>
  <si>
    <t>SERRA AZUL</t>
  </si>
  <si>
    <t>JOSE COSTA DEPUTADO</t>
  </si>
  <si>
    <t>NEUSA MARIA DO BEM PROFESSORA</t>
  </si>
  <si>
    <t>JOVINO SILVEIRA DR</t>
  </si>
  <si>
    <t>MARIA DO CARMO DE GODOY RAMOS PROFA</t>
  </si>
  <si>
    <t>AMELIA MASSARO PROFA</t>
  </si>
  <si>
    <t>FRANCA FRANCHI PROFA</t>
  </si>
  <si>
    <t>ISAIAS JOSE FERREIRA DOUTOR</t>
  </si>
  <si>
    <t>ANTONIO FURLAN JUNIOR DOUTOR</t>
  </si>
  <si>
    <t>MARIA CONCEICAO RODRIGUES SILVA MAGON PROFESSORA</t>
  </si>
  <si>
    <t>ANNA PASSAMONTI BALARDIN</t>
  </si>
  <si>
    <t>FERRUCIO CHIARATTI</t>
  </si>
  <si>
    <t>EDITH SILVEIRA DALMASO PROFESSORA</t>
  </si>
  <si>
    <t>NICIA FABIOLA ZANUTTO GIRALDI PROFESSORA</t>
  </si>
  <si>
    <t>PLACIDO DE PAULA E SILVA</t>
  </si>
  <si>
    <t>MARIA SANTANA DE ALMEIDA PROFESSORA</t>
  </si>
  <si>
    <t>ARMANDO DE SALLES OLIVEIRA GOVERNADOR</t>
  </si>
  <si>
    <t>HILDEBRANDO MARTINS SODERO PROF</t>
  </si>
  <si>
    <t>JOSEPHINA GALVAO DE FRANCA ANDREUCCI PROFESSORA</t>
  </si>
  <si>
    <t>NARCISO PIERONI</t>
  </si>
  <si>
    <t>JOSE FRANCO CRAVEIRO</t>
  </si>
  <si>
    <t>MARIA ODETTE DA SILVEIRA LEITE FRATTINI PROFESSORA</t>
  </si>
  <si>
    <t>HELENA JOSE BONFA PROFESSORA</t>
  </si>
  <si>
    <t>JOSE DINI</t>
  </si>
  <si>
    <t>JOAQUIM IZIDORO MARINS PROFESSOR</t>
  </si>
  <si>
    <t>JOSE ODIN DE ARRUDA PROFESSOR</t>
  </si>
  <si>
    <t>GENESIO MACHADO PROFESSOR</t>
  </si>
  <si>
    <t>PORTO SEGURO VISCONDE DE</t>
  </si>
  <si>
    <t>VERGUEIRO SENADOR</t>
  </si>
  <si>
    <t>JULIO PRESTES DE ALBUQUERQUE DOUTOR</t>
  </si>
  <si>
    <t>FRANCISCO CAMARGO CESAR</t>
  </si>
  <si>
    <t>ALTAMIR GONCALVES PROFESSOR</t>
  </si>
  <si>
    <t>ACCACIO DE VASCONCELLOS CAMARGO PROFESSOR</t>
  </si>
  <si>
    <t>FRANCISCO EUPHRASIO MONTEIRO</t>
  </si>
  <si>
    <t>HUMBERTO DE CAMPOS</t>
  </si>
  <si>
    <t>JOAO CLIMACO DE CAMARGO PIRES</t>
  </si>
  <si>
    <t>BRIGADEIRO TOBIAS</t>
  </si>
  <si>
    <t>ARTHUR CYRILLO FREIRE DOUTOR</t>
  </si>
  <si>
    <t>JOSE QUEVEDO PROFESSOR</t>
  </si>
  <si>
    <t>JOAO SOARES MONSENHOR</t>
  </si>
  <si>
    <t>MONTEIRO LOBATO</t>
  </si>
  <si>
    <t>AGGEO PEREIRA DO AMARAL PROFESSOR</t>
  </si>
  <si>
    <t>JOSE REGINATO PROFESSOR</t>
  </si>
  <si>
    <t>JULIO BIERRENBACH LIMA PROFESSOR</t>
  </si>
  <si>
    <t>LAURO SANCHEZ PROFESSOR</t>
  </si>
  <si>
    <t>LUIZ GONZAGA DE CAMARGO FLEURY PROFESSOR</t>
  </si>
  <si>
    <t>ESCOLASTICA ROSA DE ALMEIDA PROFESSORA</t>
  </si>
  <si>
    <t>OSSIS SALVESTRINI MENDES PROFESSORA</t>
  </si>
  <si>
    <t>ANTONIO MIGUEL PEREIRA JUNIOR</t>
  </si>
  <si>
    <t>ARQUIMINIO MARQUES DA SILVA PROFESSOR</t>
  </si>
  <si>
    <t>LUIZ NOGUEIRA MARTINS SENADOR</t>
  </si>
  <si>
    <t>FRANCISCO COCCARO PROFESSOR</t>
  </si>
  <si>
    <t>ANTONIO PADILHA</t>
  </si>
  <si>
    <t>DIOGENES ALMEIDA MARINS PROFESSOR</t>
  </si>
  <si>
    <t>IZABEL RODRIGUES GALVAO PROFESSORA</t>
  </si>
  <si>
    <t>ELZA SALVESTRO BONILHA PROFESSORA</t>
  </si>
  <si>
    <t>RENATO SENECA DE SA FLEURY PROFESSOR</t>
  </si>
  <si>
    <t>ANTONIO CORDEIRO PROFESSOR</t>
  </si>
  <si>
    <t>HELIO DEL CISTIA</t>
  </si>
  <si>
    <t>ELZIDE CELESTINA SOUZA PACHECO TUNUCHI PROFA</t>
  </si>
  <si>
    <t>FERNANDA DE CAMARGO PIRES PROFESSORA</t>
  </si>
  <si>
    <t>MARIA ONDINA ANDRADE PROFª</t>
  </si>
  <si>
    <t>GERALDO DO ESPIRITO SANTO FOGACA DE ALMEIDA</t>
  </si>
  <si>
    <t>MARIA HELENA GAZZI BONADIO PROFESSORA</t>
  </si>
  <si>
    <t>ROQUE CONCEICAO MARTINS PROFESSOR</t>
  </si>
  <si>
    <t>MARIO GUILHERME NOTARI</t>
  </si>
  <si>
    <t>GUIOMAR CAMOLESI SOUZA PROFESSORA</t>
  </si>
  <si>
    <t>JULIA RIOS ATHAYDE PROFESSORA</t>
  </si>
  <si>
    <t>GUALBERTO MOREIRA DOUTOR</t>
  </si>
  <si>
    <t>ANTONIA LUCCHESI PROFESSORA</t>
  </si>
  <si>
    <t>IDA YOLANDA LANZONI DE BARROS PROFESSORA</t>
  </si>
  <si>
    <t>ZELIA DULCE DE CAMPOS MAIA PROFESSORA</t>
  </si>
  <si>
    <t>FLAVIO GAGLIARDI PROFESSOR</t>
  </si>
  <si>
    <t>JOSE ROQUE DE ALMEIDA ROSA PROFESSOR</t>
  </si>
  <si>
    <t>JOAO RODRIGUES BUENO</t>
  </si>
  <si>
    <t>ISABEL LOPES MONTEIRO PROFESSORA</t>
  </si>
  <si>
    <t>ROSEMARY DE MELLO MOREIRA PEREIRA PROFESSORA</t>
  </si>
  <si>
    <t>WILSON RAMOS BRANDAO PROFESSOR</t>
  </si>
  <si>
    <t>OVIDIO ANTONIO DE SOUZA REVDO</t>
  </si>
  <si>
    <t>GENEZIA IZABEL CARDOSO MENCACCI PROFESSORA</t>
  </si>
  <si>
    <t>JORGE MADUREIRA PROFESSOR</t>
  </si>
  <si>
    <t>ANA CECILIA MARTINS PROFESSORA</t>
  </si>
  <si>
    <t>MARCO ANTONIO MENCACCI PROFESSOR</t>
  </si>
  <si>
    <t>RAFAEL ORSI FILHO PROFESSOR</t>
  </si>
  <si>
    <t>ANTONIO VIEIRA CAMPOS</t>
  </si>
  <si>
    <t>BEATHRIS CAIXEIRO DEL CISTIA PROFESSORA</t>
  </si>
  <si>
    <t>SARAH SALVESTRO PROFESSORA</t>
  </si>
  <si>
    <t>DULCE ESMERALDA BASILE FERREIRA PROFESSORA</t>
  </si>
  <si>
    <t>WANDA COSTA DAHER PROFESSORA</t>
  </si>
  <si>
    <t>ANGELO CAMPO DALL ORTO</t>
  </si>
  <si>
    <t>JOAO FRANCESCHINI</t>
  </si>
  <si>
    <t>WADIH JORGE MALUF</t>
  </si>
  <si>
    <t>CECILIA DE NEGRI PROFESSORA</t>
  </si>
  <si>
    <t>SOLANGE MAURA ALBINO</t>
  </si>
  <si>
    <t>LUIS HENRIQUE MARCHI PROFESSOR</t>
  </si>
  <si>
    <t>ZORAIDE PROENCA KAYSEL PROFESSORA</t>
  </si>
  <si>
    <t>VITO CARMINE CERBASI PROFESSOR</t>
  </si>
  <si>
    <t>MARIA CHEILA ALVES PROFESSORA</t>
  </si>
  <si>
    <t>ANTONIO DO VALLE SOBRINHO</t>
  </si>
  <si>
    <t>MARIA DE LOURDES MARTINS PROFESSORA</t>
  </si>
  <si>
    <t>ELYSABETH DE MELLO RODRIGUES PROFESSORA</t>
  </si>
  <si>
    <t>MARIANINA DE ROSIS MORAES PROFESSORA</t>
  </si>
  <si>
    <t>JENY BONADIA RODRIGUES SANTARROSSA PROFESSORA</t>
  </si>
  <si>
    <t>MANUEL ALBALADEJO FERNANDES</t>
  </si>
  <si>
    <t>ALICE ANTENOR DE SOUZA PROFESSORA</t>
  </si>
  <si>
    <t>LEILA MARA AVELINO PROFESSORA</t>
  </si>
  <si>
    <t>RESIDENCIAL BORDON</t>
  </si>
  <si>
    <t>ONDINA PINTO GONZALEZ PROFESSORA</t>
  </si>
  <si>
    <t>JOSE MIRANDA PREFEITO</t>
  </si>
  <si>
    <t>LEONILDA ROSSI BARRIQUELO PROFESSORA</t>
  </si>
  <si>
    <t>BELGICA ALLEONI BORGES PROFESSORA</t>
  </si>
  <si>
    <t>SAVINO CAMPIGLI</t>
  </si>
  <si>
    <t>MARINALVA GIMENES COLOSSAL DA CUNHA</t>
  </si>
  <si>
    <t>SONIA MARIA MASCHIO BAPTISTA PROFESSORA</t>
  </si>
  <si>
    <t>DAVID JORGE CURI PROFESSOR</t>
  </si>
  <si>
    <t>RAUL BRASIL PROFESSOR</t>
  </si>
  <si>
    <t>ROBERTO BIANCHI</t>
  </si>
  <si>
    <t>ANIS FADUL DOUTOR</t>
  </si>
  <si>
    <t>CARLOS MOLTENI PROFESSOR</t>
  </si>
  <si>
    <t>HELENA ZERRENNER</t>
  </si>
  <si>
    <t>GERALDO JUSTINIANO DE REZENDE SILVA PROFESSOR</t>
  </si>
  <si>
    <t>GIOVANNI BATTISTA RAFFO PROFESSOR DOUTOR</t>
  </si>
  <si>
    <t>LUIZ BIANCONI</t>
  </si>
  <si>
    <t>BATISTA RENZI</t>
  </si>
  <si>
    <t>SEBASTIAO PEREIRA VIDAL</t>
  </si>
  <si>
    <t>ANTONIO RODRIGUES DE ALMEIDA</t>
  </si>
  <si>
    <t>CHOJIRO SEGAWA</t>
  </si>
  <si>
    <t>OSWALDO DE OLIVEIRA LIMA</t>
  </si>
  <si>
    <t>LUCY FRANCO KOWALSKI PROFESSORA</t>
  </si>
  <si>
    <t>PAULO KOBAYASHI PROFESSOR</t>
  </si>
  <si>
    <t>GILBERTO DE CARVALHO PROFESSOR</t>
  </si>
  <si>
    <t>LEDA FERNANDES LOPES PROFESSORA</t>
  </si>
  <si>
    <t>ANDERSON DA SILVA SOARES</t>
  </si>
  <si>
    <t>ALICE ROMANOS PROFESSORA</t>
  </si>
  <si>
    <t>ANTONIO VALDEMAR GALO VEREADOR</t>
  </si>
  <si>
    <t>JOSE PAPAIZ PROFESSOR</t>
  </si>
  <si>
    <t>BENEDITA DE CAMPOS MARCOLONGO PROFESSORA</t>
  </si>
  <si>
    <t>EUCLIDES IGESCA</t>
  </si>
  <si>
    <t>ALFREDO ROBERTO</t>
  </si>
  <si>
    <t>JUSSARA FEITOSA DOMSCHKE PROFESSORA</t>
  </si>
  <si>
    <t>MARIA ELISA DE AZEVEDO CINTRA PROFESSORA</t>
  </si>
  <si>
    <t>ANTONIO JOSE CAMPOS DE MENEZES PROFESSOR</t>
  </si>
  <si>
    <t>YOLANDA BASSI PROFESSORA</t>
  </si>
  <si>
    <t>MASAITI SEKINE PROFESSOR</t>
  </si>
  <si>
    <t>JOSE CAMILO DE ANDRADE</t>
  </si>
  <si>
    <t>LUIZA HIDAKA PROFESSORA</t>
  </si>
  <si>
    <t>OLAVO LEONEL FERREIRA PROFESSOR</t>
  </si>
  <si>
    <t>ANTONIO BRASILIO MENEZES DA FONSECA PROFESSOR</t>
  </si>
  <si>
    <t>TOCHICHICO YOCHICAVA PROFESSOR</t>
  </si>
  <si>
    <t>ERNESTO SCHIMIDT CORONEL</t>
  </si>
  <si>
    <t>HORACIO ANTONIO DO NASCIMENTO CAPITAO</t>
  </si>
  <si>
    <t>FERNANDO BRASIL PROF</t>
  </si>
  <si>
    <t>ABDALLA MIGUEL</t>
  </si>
  <si>
    <t>LAURITA ORTEGA MARI</t>
  </si>
  <si>
    <t>JULIETA CALDAS FERRAZ PROFESSORA</t>
  </si>
  <si>
    <t>ANTONIO RUY CARDOSO PROFESSOR</t>
  </si>
  <si>
    <t>ALIPIO DE OLIVEIRA E SILVA PROFESSOR</t>
  </si>
  <si>
    <t>REYNALDO DO NASCIMENTO FALLEIROS DOUTOR</t>
  </si>
  <si>
    <t>JOAO CALY PROFESSOR</t>
  </si>
  <si>
    <t>ANTONIO INACIO MACIEL</t>
  </si>
  <si>
    <t>ALMIR PEREIRA BAHIA REVERENDO</t>
  </si>
  <si>
    <t>ZEICY APPARECIDA NOGUEIRA BAPTISTA PROFESSORA</t>
  </si>
  <si>
    <t>WANDYCK FREITAS JORNALISTA</t>
  </si>
  <si>
    <t>DOMINGOS MIGNONI</t>
  </si>
  <si>
    <t>MARIA CATHARINA COMINO</t>
  </si>
  <si>
    <t>FRANCISCO VICENTE LOPES GONCALVES PROFESSOR</t>
  </si>
  <si>
    <t>LAERT DE ALMEIDA SAO BERNARDO PROFESSOR</t>
  </si>
  <si>
    <t>HEITOR CAVALCANTI ALENCAR FURTADO DEPUTADO</t>
  </si>
  <si>
    <t>JOSE ROBERTO PACHECO</t>
  </si>
  <si>
    <t>MARIA JOSE ANTUNES FERRAZ PROFESSORA</t>
  </si>
  <si>
    <t>LUCIA DE CASTRO BUENO PROFESSORA</t>
  </si>
  <si>
    <t>FRANCISCO D AMICO</t>
  </si>
  <si>
    <t>DENOEL NICODEMOS ELLER REVERENDO</t>
  </si>
  <si>
    <t>EDGARD FRANCISCO</t>
  </si>
  <si>
    <t>GILBERTO FREYRE</t>
  </si>
  <si>
    <t>MARIA APPARECIDA NIGRO GAVA PROFESSORA</t>
  </si>
  <si>
    <t>NEUSA DEMETRIO PROFESSORA</t>
  </si>
  <si>
    <t>SILVIA APARECIDA DOS SANTOS PROFESSORA</t>
  </si>
  <si>
    <t>FERNANDO MILANO PROFESSOR</t>
  </si>
  <si>
    <t>ADENILSON DOS SANTOS FRANCO PROFESSOR</t>
  </si>
  <si>
    <t>CLEOFANO MOTA</t>
  </si>
  <si>
    <t>JOAO GOBBO SOBRINHO</t>
  </si>
  <si>
    <t>ANSELMO BISPO DOS SANTOS</t>
  </si>
  <si>
    <t>BENEDITO ORTIZ CORONEL</t>
  </si>
  <si>
    <t>ANTONIO DIAS PASCHOAL PROFESSOR</t>
  </si>
  <si>
    <t>CARMEN MENDES CARVALHO PROFESSORA</t>
  </si>
  <si>
    <t>FIDELIS PADRE</t>
  </si>
  <si>
    <t>JOAO PORTUGAL</t>
  </si>
  <si>
    <t>JOAO ROSA CORONEL</t>
  </si>
  <si>
    <t>BAIRRO DO TURVO</t>
  </si>
  <si>
    <t>ELISIO DE CASTRO DOUTOR</t>
  </si>
  <si>
    <t>ANIBAL DO PRADO E SILVA PROF</t>
  </si>
  <si>
    <t>FELICIA ADELVAIS PAGLIUSO PROFA</t>
  </si>
  <si>
    <t>FRANCISCO SILVEIRA COELHO PROF</t>
  </si>
  <si>
    <t>CARMELA MORANO PREVIDELLI PROFA</t>
  </si>
  <si>
    <t>JOSE PENNA</t>
  </si>
  <si>
    <t>DIMAS MOZART E SILVA PROFESSOR</t>
  </si>
  <si>
    <t>GUIDO DIAS DE ALMEIDA PROFESSOR</t>
  </si>
  <si>
    <t>JOSE PIRES DE CARVALHO DOUTOR</t>
  </si>
  <si>
    <t>MARIA MAGDALENA DE OLIVEIRA DONA COTA</t>
  </si>
  <si>
    <t>DAVID JOSE LUZ PROF</t>
  </si>
  <si>
    <t>VILA DO LAGO</t>
  </si>
  <si>
    <t>ALTINA MAYNARDES ARAUJO PROFA</t>
  </si>
  <si>
    <t>BARAO DE SURUI</t>
  </si>
  <si>
    <t>CHICO PEREIRA</t>
  </si>
  <si>
    <t>ARY DE ALMEIDA SINISGALLI PROF</t>
  </si>
  <si>
    <t>LIENETTE AVALONE RIBEIRO PROFA</t>
  </si>
  <si>
    <t>SEMIRAMIS TURELLI AZEVEDO PROFA</t>
  </si>
  <si>
    <t>FERNANDO GUEDES DE MORAES PROF</t>
  </si>
  <si>
    <t>DEOCLES VIEIRA DE CAMARGO PROF</t>
  </si>
  <si>
    <t>JOSE CELSO DE MELLO PROF</t>
  </si>
  <si>
    <t>CESAR COSTA DEPUTADO</t>
  </si>
  <si>
    <t>ORIZENA DE SOUZA ELENA PROFESSORA</t>
  </si>
  <si>
    <t>ISABEL CRISTINA FAVARO PALMA PROFESSORA</t>
  </si>
  <si>
    <t>ARTHUR RIBEIRO</t>
  </si>
  <si>
    <t>JOAO DA CRUZ MELLAO</t>
  </si>
  <si>
    <t>SALVADOR MORENO MUNHOZ</t>
  </si>
  <si>
    <t>FRANCISCO FERREIRA DE SOUZA PROFESSOR</t>
  </si>
  <si>
    <t>BENTO DE QUEIROZ PADRE</t>
  </si>
  <si>
    <t>LAZARO FRANCO DE MORAES</t>
  </si>
  <si>
    <t>JOSE JOAQUIM DOS SANTOS PROFESSOR</t>
  </si>
  <si>
    <t>LUIZ DE SOUZA LEAO</t>
  </si>
  <si>
    <t>LELIO TOLEDO PIZA E ALMEIDA DOUTOR</t>
  </si>
  <si>
    <t>JOAQUIM ABARCA</t>
  </si>
  <si>
    <t>JOAO BREDICKS</t>
  </si>
  <si>
    <t>INDIA VANUIRE</t>
  </si>
  <si>
    <t>IRENE RESINA MIGLIORUCCI PROFESSORA</t>
  </si>
  <si>
    <t>OCTAVIANO CARDOSO</t>
  </si>
  <si>
    <t>JERONYMO TRAZZI</t>
  </si>
  <si>
    <t>JOSE CELESTINO ARANHA</t>
  </si>
  <si>
    <t>FLORENTINA MARTINS SANCHEZ PROFESSORA</t>
  </si>
  <si>
    <t>SEMIRAMIS PRADO DE OLIVEIRA PROFESSORA</t>
  </si>
  <si>
    <t>AUREA MOREIRA RACHOU PROFESSORA</t>
  </si>
  <si>
    <t>ESTEVES DA SILVA DOUTOR</t>
  </si>
  <si>
    <t>SUELI APARECIDA FIGUEIRA DOS SANTOS PROFESSORA</t>
  </si>
  <si>
    <t>DIONISIA BUENO VELLOSO PROFESSORA</t>
  </si>
  <si>
    <t>IDALINA DO AMARAL GRACA</t>
  </si>
  <si>
    <t>MARIA ALICE ALVES PEREIRA</t>
  </si>
  <si>
    <t>AURELINA FERREIRA PROFESSORA</t>
  </si>
  <si>
    <t>MARTINIANO ANTONIO RODRIGUES</t>
  </si>
  <si>
    <t>AKIO SATORU PROFESSOR</t>
  </si>
  <si>
    <t>PASCHOAL FLAMINO</t>
  </si>
  <si>
    <t>CICERO USBERTI PROF</t>
  </si>
  <si>
    <t>ANTONIO ALVES ARANHA PROFESSOR</t>
  </si>
  <si>
    <t>CYRO DE BARROS REZENDE PROFESSOR</t>
  </si>
  <si>
    <t>JOSE LEME DO PRADO PROFESSOR</t>
  </si>
  <si>
    <t>MARIA NEIVA ABDELMASSIH JUSTO PROFESSORA</t>
  </si>
  <si>
    <t>FLAVIO DE CARVALHO</t>
  </si>
  <si>
    <t>ARLINDA PESSOA MORBECK</t>
  </si>
  <si>
    <t>VICENTE BARBOSA</t>
  </si>
  <si>
    <t>DAVID GOLIAS PROF</t>
  </si>
  <si>
    <t>BENJAMIN BASTOS</t>
  </si>
  <si>
    <t>GILBERTO GIRALDI</t>
  </si>
  <si>
    <t>ALEXANDRE FLEMING</t>
  </si>
  <si>
    <t>ACHILES RODRIGUES PROFESSOR</t>
  </si>
  <si>
    <t>VALENCIO SOARES RODRIGUES</t>
  </si>
  <si>
    <t>ORLANDO ELLERO PROFESSOR</t>
  </si>
  <si>
    <t>PAULO SOARES DA SILVA</t>
  </si>
  <si>
    <t>LEONARDO SOARES RODRIGUES</t>
  </si>
  <si>
    <t>ELIAS ALVES DA COSTA BACHAREL</t>
  </si>
  <si>
    <t>LUCIA HELENA CESAR PROFESSORA</t>
  </si>
  <si>
    <t>JARDIM SAO LUCAS</t>
  </si>
  <si>
    <t>LAERCIO SURIM</t>
  </si>
  <si>
    <t>OSWALDO CAMARGO PIRES PROFESSOR</t>
  </si>
  <si>
    <t>MARIA DE SAO LUIZ IRMA</t>
  </si>
  <si>
    <t>TIBURCIO ESTEVAM DE SIQUEIRA</t>
  </si>
  <si>
    <t>NATHANAEL SILVA PROFESSOR</t>
  </si>
  <si>
    <t>ARMANDO DIAS</t>
  </si>
  <si>
    <t>MITIHARU TANAKA</t>
  </si>
  <si>
    <t>HAMILTON JOSE BIANCHI MONSENHOR</t>
  </si>
  <si>
    <t>ANA MARIA PAGIOSSI</t>
  </si>
  <si>
    <t>LAVINIA RIBEIRO ARANHA PROFESSORA</t>
  </si>
  <si>
    <t>MARCOS ALEXANDRE SODRE PROFESSOR</t>
  </si>
  <si>
    <t>IDOROTI DE SOUZA ALVAREZ</t>
  </si>
  <si>
    <t>DIRCE BELLUZZO DE CAMPOS PROFA</t>
  </si>
  <si>
    <t>ODULFO DE OLIVEIRA GUIMARAES</t>
  </si>
  <si>
    <t>SALVADOR GOGLIANO JUNIOR PROF</t>
  </si>
  <si>
    <t>JOSE NOGUEIRA DE SOUZA</t>
  </si>
  <si>
    <t>JARDIM SAO MATHEUS</t>
  </si>
  <si>
    <t>ANTONIETA FERRARESE PROFESSORA</t>
  </si>
  <si>
    <t>ARMANDO RIZZO PROFESSOR</t>
  </si>
  <si>
    <t>DANIEL VERANO PROFESSOR</t>
  </si>
  <si>
    <t>PEREIRA INACIO COMENDADOR</t>
  </si>
  <si>
    <t>WILSON PRESTES MIRAMONTES PROFESSOR</t>
  </si>
  <si>
    <t>CLOTILDE BELINE CAPITANI PROFESSORA</t>
  </si>
  <si>
    <t>PEDRO AUGUSTO RANGEL FILHO PROFESSOR</t>
  </si>
  <si>
    <t>AZARIAS MENDES PROFESSOR</t>
  </si>
  <si>
    <t>ALICE ROLIM DE MOURA HOLTZ PROFESSORA</t>
  </si>
  <si>
    <t>EVILAZIO DE GOES VIEIRA</t>
  </si>
  <si>
    <t>JOSE MANOEL LOBO DR</t>
  </si>
  <si>
    <t>SARAH ARNOLDI BARBOSA PROFA</t>
  </si>
  <si>
    <t>CICERO BARBOSA LIMA JUNIOR PROF</t>
  </si>
  <si>
    <t>ESMERALDA SANCHES DA ROCHA PROFA</t>
  </si>
  <si>
    <t>UZENIR COELHO ZEITUNE PROFA</t>
  </si>
  <si>
    <t>ENNY TEREZA LONGO FRACARO PROFA</t>
  </si>
  <si>
    <t>JURACI LIMA LUPO PROFA</t>
  </si>
  <si>
    <t>SEBASTIAO ALMEIDA OLIVEIRA</t>
  </si>
  <si>
    <t>MARIA NIVEA COSTA PINTO FREITAS PROFA</t>
  </si>
  <si>
    <t>ANTONIO TEIXEIRA DOS SANTOS</t>
  </si>
  <si>
    <t>ERNESTO FONSECA DOUTOR</t>
  </si>
  <si>
    <t>CLOTILDE DE CASTRO BARREIRA PROFA</t>
  </si>
  <si>
    <t>ANNA LAMBERGA ZEGLIO</t>
  </si>
  <si>
    <t>JULIO ASCANIO MALLET PROF</t>
  </si>
  <si>
    <t>FARID EID</t>
  </si>
  <si>
    <t>EDEVALDO PERASSI PROFESSOR</t>
  </si>
  <si>
    <t>WANDA FELIX DE ANDRADE PROFESSORA</t>
  </si>
  <si>
    <t>HELEN KELLER</t>
  </si>
  <si>
    <t>DURVALINO GRION PROF</t>
  </si>
  <si>
    <t>JARDIM DOS IPES</t>
  </si>
  <si>
    <t>AGROVILA I</t>
  </si>
  <si>
    <t>RICARDO CAMPOLIM DE ALMEIDA NETO</t>
  </si>
  <si>
    <t>FRANCISCO SCHMIDT CEL</t>
  </si>
  <si>
    <t>3EM</t>
  </si>
  <si>
    <t>ANGELICA DE OLIVEIRA PROFESSORA</t>
  </si>
  <si>
    <t>DILECTA CENEVIVA MARTINELLI PROFA</t>
  </si>
  <si>
    <t>JOAO XXIII</t>
  </si>
  <si>
    <t>NELSON ALVES DE GODOY DR</t>
  </si>
  <si>
    <t>DIONYSIA GERBI BEIRA</t>
  </si>
  <si>
    <t>GISSELDA APARECIDA TUROLA PIOVEZAN</t>
  </si>
  <si>
    <t>IVENS VIEIRA</t>
  </si>
  <si>
    <t>VALENTIM DO AMARAL</t>
  </si>
  <si>
    <t>AMERICO ALVES</t>
  </si>
  <si>
    <t>MURILLO DO AMARAL PROF</t>
  </si>
  <si>
    <t>PAULINA CARDOSO PROFA</t>
  </si>
  <si>
    <t>ANTONIA BAPTISTA CALAZANS LUZ PROFA</t>
  </si>
  <si>
    <t>PEDRO JOSE NETO</t>
  </si>
  <si>
    <t>MARIA ISABEL RODRIGUES ORSO PROFA</t>
  </si>
  <si>
    <t>CESARIO COIMBRA DOUTOR</t>
  </si>
  <si>
    <t>AUDA MALTA PROFESSORA</t>
  </si>
  <si>
    <t>LEA ROSA MELO ANDREGHETTI PROFA</t>
  </si>
  <si>
    <t>GERALDO PEREIRA DE BARROS DOUTOR</t>
  </si>
  <si>
    <t>JOSE LUIZ DE SIQUEIRA PROFESSOR</t>
  </si>
  <si>
    <t>MORAIS PACHECO PROF</t>
  </si>
  <si>
    <t>CHRISTINO CABRAL PROF</t>
  </si>
  <si>
    <t>JOSE CARLOS PRESTES PROFESSOR</t>
  </si>
  <si>
    <t>ANSELMO BERTONCINI</t>
  </si>
  <si>
    <t>MARIA JOSE MORAES SALLES PROFESSORA</t>
  </si>
  <si>
    <t>PEREIRA DE MATTOS DOUTOR</t>
  </si>
  <si>
    <t>WALTHER WEISZFLOG</t>
  </si>
  <si>
    <t>JOAQUIM MARQUES DA SILVA SOBRINHO TTE</t>
  </si>
  <si>
    <t>ELCIO JOSE PEREIRA COTRIM PROF</t>
  </si>
  <si>
    <t>RENATO DA ROCHA MIRANDA</t>
  </si>
  <si>
    <t>JOAO NERY DOM</t>
  </si>
  <si>
    <t>DJALMA OCTAVIANO PROFESSOR</t>
  </si>
  <si>
    <t>JOSE DOS SANTOS PADRE</t>
  </si>
  <si>
    <t>BENEDICTA DE SALLES PIMENTEL WUTKE PROFESSORA</t>
  </si>
  <si>
    <t>QUINZE DE OUTUBRO</t>
  </si>
  <si>
    <t>PERICLES EUGENIO DA SILVA RAMOS PROFESSOR</t>
  </si>
  <si>
    <t>ARLINDO VIEIRA PADRE</t>
  </si>
  <si>
    <t>RAUL VENTURELLI DOUTOR</t>
  </si>
  <si>
    <t>PEDRO DIAS DE CAMPOS CORONEL</t>
  </si>
  <si>
    <t>EDUARDO CORREA DA COSTA JUNIOR DOUTOR</t>
  </si>
  <si>
    <t>ALCIDES DE CASTRO GALVAO</t>
  </si>
  <si>
    <t>AVELINO FERREIRA</t>
  </si>
  <si>
    <t>DIVA DA CUNHA BARRA PROFESSORA</t>
  </si>
  <si>
    <t>NESTOR SAMPAIO BITTENCOURT DOUTOR</t>
  </si>
  <si>
    <t>DINORAH SILVEIRA BORGES PROFESSORA</t>
  </si>
  <si>
    <t>DARCY SILVEIRA VAZ PROFESSOR</t>
  </si>
  <si>
    <t>JOSE LEVY CORONEL</t>
  </si>
  <si>
    <t>PAULO DE ALMEIDA NOGUEIRA DOUTOR</t>
  </si>
  <si>
    <t>LIDIA ONELIA KALIL AUN CREPALDI PROFESSORA</t>
  </si>
  <si>
    <t>IVETE SALA DE QUEIROZ PROFESSORA</t>
  </si>
  <si>
    <t>ALBERTO FIERZ</t>
  </si>
  <si>
    <t>VINICIUS DE MORAES</t>
  </si>
  <si>
    <t>PEDRO CASEMIRO LEITE PROFESSOR</t>
  </si>
  <si>
    <t>REPUBLICA DO PERU</t>
  </si>
  <si>
    <t>HERMOGENES MAJOR</t>
  </si>
  <si>
    <t>HUMBERTO TURNER</t>
  </si>
  <si>
    <t>VIRGILIO ANTUNES PROF</t>
  </si>
  <si>
    <t>JOSE DA COSTA PROFESSOR</t>
  </si>
  <si>
    <t>ARY DE OLIVEIRA GARCIA PROFESSOR</t>
  </si>
  <si>
    <t>JOSE FERREIRA DA SILVA</t>
  </si>
  <si>
    <t>LUCIANO IVO TOGNETTI PROFESSOR</t>
  </si>
  <si>
    <t>SYLVIA RAMOS ESQUIVEL</t>
  </si>
  <si>
    <t>ANECONDES ALVES FERREIRA</t>
  </si>
  <si>
    <t>SALLES JUNIOR DOUTOR</t>
  </si>
  <si>
    <t>JAYME ALMEIDA PAIVA DOUTOR</t>
  </si>
  <si>
    <t>MASCARENHAS DE MORAES GENERAL</t>
  </si>
  <si>
    <t>BENEDITO NASCIMENTO ROSAS PROFESSOR</t>
  </si>
  <si>
    <t>DECIO PRATA PREFEITO</t>
  </si>
  <si>
    <t>BENEDITO FAGUNDES MARQUES</t>
  </si>
  <si>
    <t>ANTONIO KASSAWARA KATUTOK</t>
  </si>
  <si>
    <t>GAVIAO PEIXOTO CONSELHEIRO</t>
  </si>
  <si>
    <t>JOAO ANTUNES ALEXANDRE</t>
  </si>
  <si>
    <t>JOSE EGEA PROF</t>
  </si>
  <si>
    <t>FRANCISCO AUGUSTO DA COSTA BRAGA PROF</t>
  </si>
  <si>
    <t>THEREZA SILVEIRA DE ALMEIDA PROFESSORA</t>
  </si>
  <si>
    <t>VALDIVINO DE CASTRO PEREIRA</t>
  </si>
  <si>
    <t>MILTON CERNACH PROFESSOR</t>
  </si>
  <si>
    <t>FABIO FANUCCHI PROFESSOR</t>
  </si>
  <si>
    <t>HILDA PRATES GALLO PROFESSORA</t>
  </si>
  <si>
    <t>PARQUE PRIMAVERA</t>
  </si>
  <si>
    <t>JARDIM FORTALEZA II</t>
  </si>
  <si>
    <t>JARDIM SANTA CECILIA</t>
  </si>
  <si>
    <t>MARIO BOMBASSEI FILHO PROFESSOR</t>
  </si>
  <si>
    <t>LYDIA KITZ MOREIRA</t>
  </si>
  <si>
    <t>CELSO PIVA PROFESSOR</t>
  </si>
  <si>
    <t>LIOMAR FREITAS CAMARA PROFESSORA</t>
  </si>
  <si>
    <t>GABRIEL RIBEIRO DOS SANTOS DOUTOR</t>
  </si>
  <si>
    <t>MARIA GEMMA DE SOUZA OLIVEIRA PROFESSORA</t>
  </si>
  <si>
    <t>RUTH DALVA FERRAZ FARAO PROFESSORA</t>
  </si>
  <si>
    <t>BENEDITO CALIXTO</t>
  </si>
  <si>
    <t>JON TEODORESCO PROFESSOR</t>
  </si>
  <si>
    <t>ANEZIA AMORIM MARTINS PROFA</t>
  </si>
  <si>
    <t>OTAVIO FERRARI</t>
  </si>
  <si>
    <t>ZULMIRA DE OLIVEIRA PROFESSORA</t>
  </si>
  <si>
    <t>ELVIRA SANTOS DE OLIVEIRA DONA</t>
  </si>
  <si>
    <t>HENRIQUE LESPINASSE PROF</t>
  </si>
  <si>
    <t>ANTONIO BERRETA PROF</t>
  </si>
  <si>
    <t>FRANCISCO GOMES DA SILVA PRADO DR</t>
  </si>
  <si>
    <t>CARLOS PORTO CORONEL</t>
  </si>
  <si>
    <t>AMAURY TEIXEIRA VASQUES PROF</t>
  </si>
  <si>
    <t>BERNARDO FERREIRA MACHADO CAPITAO</t>
  </si>
  <si>
    <t>CELSO HENRIQUE TOZZI PROFESSOR</t>
  </si>
  <si>
    <t>JULIA CALHAU RODRIGUES PROFESSORA</t>
  </si>
  <si>
    <t>ANNA CALVO DE GODOY PROFESSORA</t>
  </si>
  <si>
    <t>TEREZINHA PALONE DA SILVA DOMINGUES PROFA</t>
  </si>
  <si>
    <t>JOAO ERNESTO FIGUEIREDO CORONEL</t>
  </si>
  <si>
    <t>PEDRO BRANDAO DOS REIS</t>
  </si>
  <si>
    <t>ANTENOR SOARES GANDRA DOUTOR</t>
  </si>
  <si>
    <t>CONDE DO PARNAIBA</t>
  </si>
  <si>
    <t>CESARE TOPPINO PADRE</t>
  </si>
  <si>
    <t>MARIA JOAQUINA DE ARRUDA PROFESSORA</t>
  </si>
  <si>
    <t>GABRIEL POZZI PROFESSOR</t>
  </si>
  <si>
    <t>IDILIO JOSE SOARES DOM</t>
  </si>
  <si>
    <t>21 DE ABRIL</t>
  </si>
  <si>
    <t>CELIA PRIMO CALIL PROFA</t>
  </si>
  <si>
    <t>PEDRO GALRAO DO NASCIMENTO</t>
  </si>
  <si>
    <t>PIETRO PETRI</t>
  </si>
  <si>
    <t>BAIRRO DO ITAIM</t>
  </si>
  <si>
    <t>LOURENCO LUCIANO CARNEIRO PROF</t>
  </si>
  <si>
    <t>AMILCARE MATTEI PROF</t>
  </si>
  <si>
    <t>EDSON VIANEI ALVES PROF</t>
  </si>
  <si>
    <t>WILLIAN AMIN DOUTOR</t>
  </si>
  <si>
    <t>EDGAR RAIMUNDO DA COSTA DR</t>
  </si>
  <si>
    <t>SEBASTIAO DE CASTRO PROFESSOR</t>
  </si>
  <si>
    <t>IRENE CAPORALI DE SOUZA PROFESSORA</t>
  </si>
  <si>
    <t>JOSE SANCHES JOSENDE PROFESSOR</t>
  </si>
  <si>
    <t>ALZIRA FERNANDES SCUNGISQUI</t>
  </si>
  <si>
    <t>ISAAC GRINBERG HISTORIADOR</t>
  </si>
  <si>
    <t>ARMANI PADRE</t>
  </si>
  <si>
    <t>LUIZ MARTINI</t>
  </si>
  <si>
    <t>GERALDO SORG PROF</t>
  </si>
  <si>
    <t>LONGINO VASTBINDER PADRE</t>
  </si>
  <si>
    <t>OSCAR RODRIGUES ALVES DR</t>
  </si>
  <si>
    <t>ARACY DA SILVA FREITAS PROFESSORA</t>
  </si>
  <si>
    <t>AIDA LEDA BAUER DAVIES PROFESSORA</t>
  </si>
  <si>
    <t>LAURINDO GOMES CARNEIRO CORONEL</t>
  </si>
  <si>
    <t>CARMELA CHIARA GINEFRA PROFESSORA</t>
  </si>
  <si>
    <t>ANTONIO SPROESSER PROFESSOR</t>
  </si>
  <si>
    <t>GUINES AFFONSO MORALES PROFESSOR</t>
  </si>
  <si>
    <t>SHIRLEY CAMARGO VON ZUBEN PROFESSORA</t>
  </si>
  <si>
    <t>MARIA CAROLINA DE LIMA DONA</t>
  </si>
  <si>
    <t>MARIA AUGUSTA SIQUEIRA PROFESSORA</t>
  </si>
  <si>
    <t>LEONARDO VILAS BOAS</t>
  </si>
  <si>
    <t>JOSE GERALDO VIEIRA</t>
  </si>
  <si>
    <t>JARDIM SANTA MARIA III</t>
  </si>
  <si>
    <t>DOMINGOS CAMERLINGO CALO</t>
  </si>
  <si>
    <t>MANOEL CAMILLO JUNIOR PROFESSOR</t>
  </si>
  <si>
    <t>PORPHYRIO DA PAZ GENERAL</t>
  </si>
  <si>
    <t>MARIA DE CAMPOS PIRES MACIEL PROFESSORA</t>
  </si>
  <si>
    <t>ADELINO PETERS</t>
  </si>
  <si>
    <t>FRANCISCO PEREIRA DA ROCHA DOUTOR</t>
  </si>
  <si>
    <t>JOAO PEDRO CARDOSO DR</t>
  </si>
  <si>
    <t>ALFREDO PUJOL DOUTOR</t>
  </si>
  <si>
    <t>GABRIELLA MONTEIRO DE ATHAYDE MARCONDES PROFESSORA</t>
  </si>
  <si>
    <t>YONNE CESAR GUAYCURU DE OLIVEIRA PROFESSORA</t>
  </si>
  <si>
    <t>JOSE PINTO MARCONDES PESTANA PROFESSOR</t>
  </si>
  <si>
    <t>CARLOS AUGUSTO FROELICH DOUTOR</t>
  </si>
  <si>
    <t>LEONOR GUIMARAES PROFA</t>
  </si>
  <si>
    <t>ALFREDO CARDOSO DOUTOR</t>
  </si>
  <si>
    <t>EE PROFª WILSA APARECIDA GOMES VASCONCELLOS</t>
  </si>
  <si>
    <t>SECKLER MONSENHOR</t>
  </si>
  <si>
    <t>PEDRO FERNANDES DE CAMARGO PROF</t>
  </si>
  <si>
    <t>ESTHER MAURINO RODRIGUES PROFA</t>
  </si>
  <si>
    <t>JOSE FELIX PROF</t>
  </si>
  <si>
    <t>ABRAHAO JACOB LAFER DOUTOR</t>
  </si>
  <si>
    <t>ALFREDO REIS VIEGAS DOUTOR</t>
  </si>
  <si>
    <t>JARDIM BOPEVA</t>
  </si>
  <si>
    <t>AUGUSTO PAES D AVILA REVERENDO</t>
  </si>
  <si>
    <t>LAUDELINO FERNANDES DOS SANTOS PROFESSOR</t>
  </si>
  <si>
    <t>REYNALDO KUNTZ BUSCH DR</t>
  </si>
  <si>
    <t>VILMA CATHARINA MOSCA LEONE PROFESSORA</t>
  </si>
  <si>
    <t>OSWALDO LUIZ SANCHES TOSCHI</t>
  </si>
  <si>
    <t>ALEXANDRINA SANTIAGO NETTO</t>
  </si>
  <si>
    <t>FRANCISCO PESSOA</t>
  </si>
  <si>
    <t>JOSE DE PAULA FRANCA PROF</t>
  </si>
  <si>
    <t>JOAO PEREZ SANTOS</t>
  </si>
  <si>
    <t>FABIO BARRETO DOUTOR</t>
  </si>
  <si>
    <t>PIRAJA DA SILVA DOUTOR</t>
  </si>
  <si>
    <t>SEBASTIAO FERNANDES PALMA PROFESSOR</t>
  </si>
  <si>
    <t>OSCAR DE MOURA LACERDA PROFESSOR DOUTOR</t>
  </si>
  <si>
    <t>MARCIANO DE TOLEDO PIZA PROFESSOR</t>
  </si>
  <si>
    <t>MANOEL DA COSTA NEVES PROFESSOR</t>
  </si>
  <si>
    <t>CLARINDA MACHADO DE SOUZA</t>
  </si>
  <si>
    <t>MARIA AUDENIR DE CARVALHO PROFESSORA</t>
  </si>
  <si>
    <t>EMILIO ROMI COMENDADOR</t>
  </si>
  <si>
    <t>LAURO BARREIRA</t>
  </si>
  <si>
    <t>ITAEL DE MATTOS PROFESSOR</t>
  </si>
  <si>
    <t>FERNANDO MARIA FACHINI FREI</t>
  </si>
  <si>
    <t>FRANCISCO MATARAZZO CONDE</t>
  </si>
  <si>
    <t>CLOTHILDE MARTINS ZANEI PROFESSORA</t>
  </si>
  <si>
    <t>PAULO VI PAPA</t>
  </si>
  <si>
    <t>MACARIO DE ALMEIDA CONEGO</t>
  </si>
  <si>
    <t>SANTO ANTONIO</t>
  </si>
  <si>
    <t>PRIMO FERREIRA PROFESSOR</t>
  </si>
  <si>
    <t>ANTONIO ABLAS FILHO DOUTOR</t>
  </si>
  <si>
    <t>AMADEU OLIVERIO PROFESSOR</t>
  </si>
  <si>
    <t>BONIFACIO DE CARVALHO CORONEL</t>
  </si>
  <si>
    <t>JOSE JULIANO NETO PROFESSOR</t>
  </si>
  <si>
    <t>ARACY LEITE PEREIRA LOPES DONA</t>
  </si>
  <si>
    <t>EDDA CARDOZO DE SOUZA MARCUSSI</t>
  </si>
  <si>
    <t>BADY BASSIT DEPUTADO</t>
  </si>
  <si>
    <t>PIO X</t>
  </si>
  <si>
    <t>ILZA IRMA MOELLER COPPIO PROFESSORA</t>
  </si>
  <si>
    <t>FRANCISCO PEREIRA DA SILVA PROFESSOR</t>
  </si>
  <si>
    <t>MARIA DOLORES VERISSIMO MADUREIRA PROFESSORA</t>
  </si>
  <si>
    <t>JOAQUIM ANDRADE MEIRELLES PROFESSOR</t>
  </si>
  <si>
    <t>NELSON DO NASCIMENTO MONTEIRO PROFESSOR</t>
  </si>
  <si>
    <t>SONIA MARIA ALEXANDRE PEREIRA PROFESSORA</t>
  </si>
  <si>
    <t>JOAQUIM DE MOURA CANDELARIA PROFESSOR</t>
  </si>
  <si>
    <t>MARCIA HELENA BARBOSA LINO PROFESSORA</t>
  </si>
  <si>
    <t>ATILIO INNOCENTI PROF</t>
  </si>
  <si>
    <t>SEBASTIAO DE OLIVEIRA GUSMAO PROFESSOR</t>
  </si>
  <si>
    <t>RENATO DE ARRUDA PENTEADO PROFESSOR</t>
  </si>
  <si>
    <t>BENEDITO TOLOSA PROFESSOR</t>
  </si>
  <si>
    <t>ANTONIO LISBOA PROFESSOR</t>
  </si>
  <si>
    <t>BUENOS AIRES</t>
  </si>
  <si>
    <t>SAO PAULO</t>
  </si>
  <si>
    <t>AMADEU AMARAL</t>
  </si>
  <si>
    <t>NORBERTO MAYER FILHO DEPUTADO</t>
  </si>
  <si>
    <t>MARIA APARECIDA DE CASTRO MASIERO PROFESSORA</t>
  </si>
  <si>
    <t>EXERCITO BRASILEIRO</t>
  </si>
  <si>
    <t>MARIO REYS COMENDADOR</t>
  </si>
  <si>
    <t>DECIO FERRAZ ALVIM PROFESSOR DOUTOR</t>
  </si>
  <si>
    <t>ANHANGUERA</t>
  </si>
  <si>
    <t>JOAO KOPKE</t>
  </si>
  <si>
    <t>MAURO DE OLIVEIRA PROFESSOR</t>
  </si>
  <si>
    <t>ALBERTO TORRES</t>
  </si>
  <si>
    <t>HELOISA CARNEIRO PROFESSORA</t>
  </si>
  <si>
    <t>ANGELO MENDES DE ALMEIDA DOUTOR</t>
  </si>
  <si>
    <t>LEONOR QUADROS</t>
  </si>
  <si>
    <t>KENNEDY PRESIDENTE</t>
  </si>
  <si>
    <t>ALBERTO SALOTTI PROF EE</t>
  </si>
  <si>
    <t>JOSE VIEIRA DE MORAES PROF</t>
  </si>
  <si>
    <t>FRANCISCO ANTONIO MARTINS JUNIOR PROFESSOR</t>
  </si>
  <si>
    <t>MIGUEL OLIVA FEITOSA PROFESSOR</t>
  </si>
  <si>
    <t>ASTROGILDO ARRUDA PROF</t>
  </si>
  <si>
    <t>ROCCA DORDALL</t>
  </si>
  <si>
    <t>MARTIN EGIDIO DAMY</t>
  </si>
  <si>
    <t>SAMUEL MORSE PROFESSOR</t>
  </si>
  <si>
    <t>MILTON DA SILVA RODRIGUES PROFESSOR</t>
  </si>
  <si>
    <t>JOSE MARIA WHITAKER DOUTOR</t>
  </si>
  <si>
    <t>JOSE LINS DO REGO</t>
  </si>
  <si>
    <t>AYRES NETO DOUTOR</t>
  </si>
  <si>
    <t>IBRAHIM NOBRE</t>
  </si>
  <si>
    <t>BENEDITO FERREIRA DE ALBUQUERQUE PROF</t>
  </si>
  <si>
    <t>LUIS MAGALHAES DE ARAUJO PROFESSOR</t>
  </si>
  <si>
    <t>MARIA JUVENAL HOMEM DE MELLO PROFA</t>
  </si>
  <si>
    <t>JULIA DELLA CASA PAULA PROFESSORA</t>
  </si>
  <si>
    <t>WILSON ROBERTO SIMONINI PROF</t>
  </si>
  <si>
    <t>MARIO ARMINANTE PROF</t>
  </si>
  <si>
    <t>OUTRO</t>
  </si>
  <si>
    <t>ANTONIO AGGIO</t>
  </si>
  <si>
    <t>MOACYR AMARAL DOS SANTOS</t>
  </si>
  <si>
    <t>LEONIDAS HORTA DE MACEDO PROFESSOR</t>
  </si>
  <si>
    <t>YERVANT KISSAJIKIAN</t>
  </si>
  <si>
    <t>SALVADOR ALLENDE GOSSENS PRESIDENTE</t>
  </si>
  <si>
    <t>OSWALDO WALDER PROFESSOR</t>
  </si>
  <si>
    <t>ARCANGELO SFORCIM</t>
  </si>
  <si>
    <t>FRANCISCO VOCCIO</t>
  </si>
  <si>
    <t>SIMAO MATHIAS PROFESSOR</t>
  </si>
  <si>
    <t>PEDRO GERALDO COSTA DEPUTADO</t>
  </si>
  <si>
    <t>RUY DE MELLO JUNQUEIRA</t>
  </si>
  <si>
    <t>COHAB INACIO MONTEIRO III</t>
  </si>
  <si>
    <t>VILA BELA</t>
  </si>
  <si>
    <t>LUCIANE DO ESPIRITO SANTO PROFA</t>
  </si>
  <si>
    <t>WILSON RACHID</t>
  </si>
  <si>
    <t>CLARICE SEIKO IKEDA CHAGAS</t>
  </si>
  <si>
    <t>CELIA RIBEIRO LANDIM PROFA</t>
  </si>
  <si>
    <t>JOAQUIN SUAREZ</t>
  </si>
  <si>
    <t>VICENTE LUIS GROSSO</t>
  </si>
  <si>
    <t>MAISA THEODORO DA SILVA PROFESSORA</t>
  </si>
  <si>
    <t>NAIR FERREIRA NEVES PROFESSORA</t>
  </si>
  <si>
    <t>JOSEPHA DE SANT ANNA NEVES PROFESSORA</t>
  </si>
  <si>
    <t>ZULMIRA DE ALMEIDA LAMBERT PROFESSORA</t>
  </si>
  <si>
    <t>YOLANDA CONTE PROFESSORA</t>
  </si>
  <si>
    <t>GENTILA GUIZZI PINATTI</t>
  </si>
  <si>
    <t>BRUNO PIERONI PROFESSOR</t>
  </si>
  <si>
    <t>WINSTON CHURCHILL</t>
  </si>
  <si>
    <t>EZEQUIEL MACHADO NASCIMENTO PROFESSOR</t>
  </si>
  <si>
    <t>ROBERTO PASCHOALICK PROFESSOR</t>
  </si>
  <si>
    <t>CICERO CASTILHO CUNHA</t>
  </si>
  <si>
    <t>JAYME DE BARROS CAMARA DOM</t>
  </si>
  <si>
    <t>EUCLIDES MIRANDA VEREADOR</t>
  </si>
  <si>
    <t>LUIZ CAMPO DALL ORTO SOBRINHO</t>
  </si>
  <si>
    <t>MARIA IVONE MARTINS ROSA PROFESSORA</t>
  </si>
  <si>
    <t>DONIZETTI TAVARES DE LIMA PADRE</t>
  </si>
  <si>
    <t>JACQUES FELIX</t>
  </si>
  <si>
    <t>AMADOR BUENO DA VEIGA</t>
  </si>
  <si>
    <t>URBANO ALVES DE SOUZA PEREIRA ENGENHEIRO</t>
  </si>
  <si>
    <t>ANTONIO MAGALHAES BASTOS</t>
  </si>
  <si>
    <t>MARIO CARDOSO FRANCO PROFESSOR</t>
  </si>
  <si>
    <t>FELIX GUISARD FILHO DOUTOR</t>
  </si>
  <si>
    <t>JOSE MARCONDES DE MATTOS DOUTOR</t>
  </si>
  <si>
    <t>AMACIO MAZZAROPI</t>
  </si>
  <si>
    <t>CESIDIO AMBROGI PROFESSOR</t>
  </si>
  <si>
    <t>ANTONIO DE MOURA ABUD DOUTOR</t>
  </si>
  <si>
    <t>GENTIL DE CAMARGO PROFESSOR</t>
  </si>
  <si>
    <t>ALVARO ORTIZ PROFESSOR</t>
  </si>
  <si>
    <t>MIGUEL PISTILLI</t>
  </si>
  <si>
    <t>JOSE MAZELLA PROFESSOR</t>
  </si>
  <si>
    <t>PLINIO RODRIGUES DE MORAIS</t>
  </si>
  <si>
    <t>RENATO ANGELINI PROF</t>
  </si>
  <si>
    <t>MANUEL CABRAL</t>
  </si>
  <si>
    <t>DEOLINDO DE OLIVEIRA SANTOS CAPITAO</t>
  </si>
  <si>
    <t>AMERICO BELLUOMINI PROFESSOR</t>
  </si>
  <si>
    <t>PATRIARCA DA INDEPENDENCIA</t>
  </si>
  <si>
    <t>ISRAEL SCHOBA PROFESSOR</t>
  </si>
  <si>
    <t>MARIA DO CARMO RICCI VON ZUBEN PROFESSORA</t>
  </si>
  <si>
    <t>RYOITI YASSUDA</t>
  </si>
  <si>
    <t>JOSE ANTONIO COUTINHO CONDINO PROFESSOR</t>
  </si>
  <si>
    <t>ESTELA BORGES MORATO</t>
  </si>
  <si>
    <t>TERCIO MORAES PEREIRA REV</t>
  </si>
  <si>
    <t>FERNANDO PESSOA</t>
  </si>
  <si>
    <t>EUDECIO LUIZ VICENTE PROF ETEC</t>
  </si>
  <si>
    <t>HERVAL BELLUSCI ENGENHEIRO ETEC</t>
  </si>
  <si>
    <t>ODILA BOVOLENTA DE MENDONCA PROFESSORA</t>
  </si>
  <si>
    <t>ARNALDO PEREIRA CHEREGATTI ETEC</t>
  </si>
  <si>
    <t>ANGELO FRANZIN</t>
  </si>
  <si>
    <t>HONORINA RIOS DE CARVALHO MELLO</t>
  </si>
  <si>
    <t>MARCIO DE SOUZA E MELLO MARECHAL DO AR</t>
  </si>
  <si>
    <t>POLIVALENTE DE AMERICANA ETEC</t>
  </si>
  <si>
    <t>PROFESSORA ORNELLA RITA FERRARI SACILOTTO</t>
  </si>
  <si>
    <t>JOAO BELARMINO ETEC</t>
  </si>
  <si>
    <t>JOSE JORGE NETO PROFESSOR</t>
  </si>
  <si>
    <t>EDGARD DE SOUZA DR</t>
  </si>
  <si>
    <t>ETEC DE APIAI</t>
  </si>
  <si>
    <t>HUMBERTO VICTORAZZO PROFESSOR</t>
  </si>
  <si>
    <t>MARIA ANGELICA BAILLOT PROFESSORA</t>
  </si>
  <si>
    <t>BAIRRO JUNDIAQUARA</t>
  </si>
  <si>
    <t>VICENTE DE PAULA ALMEIDA</t>
  </si>
  <si>
    <t>ANNA DE OLIVEIRA FERRAZ PROFA ETEC</t>
  </si>
  <si>
    <t>JOAQUIM PINTO MACHADO JUNIOR PROFESSOR MACHADINHO</t>
  </si>
  <si>
    <t>ALBERTO FERES PREFEITO ETEC</t>
  </si>
  <si>
    <t>BARAO DA BOCAINA</t>
  </si>
  <si>
    <t>PEDRO AUGUSTO BARRETO PROF</t>
  </si>
  <si>
    <t>LUZIA MARIA MACHADO PROFA ETEC</t>
  </si>
  <si>
    <t>PEDRO DARCADIA NETO ETEC</t>
  </si>
  <si>
    <t>FAUSTO MAZZOLA PROF ETEC</t>
  </si>
  <si>
    <t>SAO LAURINDO VISCONDE</t>
  </si>
  <si>
    <t>JOAO RAYS COMENDADOR ETEC</t>
  </si>
  <si>
    <t>RAPHAEL BRANDAO CEL ETEC</t>
  </si>
  <si>
    <t>MARIA HELENA SCANNAVINO</t>
  </si>
  <si>
    <t>LUIZ MARCARI</t>
  </si>
  <si>
    <t>IVANI MARIA PAES PROFESSORA</t>
  </si>
  <si>
    <t>CAIO PRADO JUNIOR DEPUTADO</t>
  </si>
  <si>
    <t>REPUBLICA DO EQUADOR</t>
  </si>
  <si>
    <t>ALAYDE DOMINGUES COUTO MACEDO PROFESSORA</t>
  </si>
  <si>
    <t>JOSE WILSON PADINHA PROFESSOR</t>
  </si>
  <si>
    <t>ALDEIA DE BARUERI</t>
  </si>
  <si>
    <t>JOSE DOMINGOS DA SILVEIRA PROFESSOR</t>
  </si>
  <si>
    <t>REPUBLICA DE CUBA</t>
  </si>
  <si>
    <t>NESTOR DE CAMARGO PREFEITO</t>
  </si>
  <si>
    <t>LENIO VIEIRA DE MORAES PROFESSOR</t>
  </si>
  <si>
    <t>MYRTHES THEREZINHA ASSAD VILLELA PROFA</t>
  </si>
  <si>
    <t>MARIO JOAQUIM ESCOBAR DE ANDRADE</t>
  </si>
  <si>
    <t>HENRIQUE FERNANDO GOMES ESTUDANTE</t>
  </si>
  <si>
    <t>BARUERI ETEC DE</t>
  </si>
  <si>
    <t>JARDIM PAULISTA</t>
  </si>
  <si>
    <t>ITAJAHY FEITOSA MARTINS PROFESSOR</t>
  </si>
  <si>
    <t>AMADOR AGUIAR</t>
  </si>
  <si>
    <t>LEONOR MENDES DE BARROS</t>
  </si>
  <si>
    <t>PARQUE IMPERIAL</t>
  </si>
  <si>
    <t>RODRIGUES DE ABREU ETEC</t>
  </si>
  <si>
    <t>COL TEC INDUSTRIAL PROF ISAAC PORTAL ROLDAN UNESP</t>
  </si>
  <si>
    <t>IDIO ZUCCHI PROFESSOR ETEC</t>
  </si>
  <si>
    <t>RENATO CORDEIRO DOUTOR ETEC</t>
  </si>
  <si>
    <t>MARCELINO BRAGA CEL</t>
  </si>
  <si>
    <t>MARIO PEDRO VERCELLINO ALFERES</t>
  </si>
  <si>
    <t>JOAO MORETTI</t>
  </si>
  <si>
    <t>IRACEMA LEITE E SILVA PROFESSORA</t>
  </si>
  <si>
    <t>DOMINGOS MINICUCCI FILHO DR ETEC</t>
  </si>
  <si>
    <t>FRANCELINA FRANCO PROFESSORA</t>
  </si>
  <si>
    <t>FRANCISCO RIBEIRO SOARES JUNIOR</t>
  </si>
  <si>
    <t>ASTOR DE MATTOS CARVALHO ETEC</t>
  </si>
  <si>
    <t>MACHADO DE ASSIS ETEC</t>
  </si>
  <si>
    <t>SEVERINO MOREIRA BARBOSA</t>
  </si>
  <si>
    <t>MARCOS UCHOAS DOS SANTOS PENCHEL PROF ETEC</t>
  </si>
  <si>
    <t>HELCY MOREIRA MARTINS AGUIAR PROFA ETEC</t>
  </si>
  <si>
    <t>CAIEIRAS ETEC DE</t>
  </si>
  <si>
    <t>WALTER RIBAS DE ANDRADE PROF EE</t>
  </si>
  <si>
    <t>GINO REZAGHI ETEC</t>
  </si>
  <si>
    <t>ELMIRA GOULART PEREIRA PROFESSORA</t>
  </si>
  <si>
    <t>CULTO A CIENCIA</t>
  </si>
  <si>
    <t>VITOR MEIRELLES</t>
  </si>
  <si>
    <t>ANTONIO PRADO CONSELHEIRO ETEC</t>
  </si>
  <si>
    <t>PARQUE OZIEL</t>
  </si>
  <si>
    <t>CAMPO LIMPO PAULISTA ETEC DE</t>
  </si>
  <si>
    <t>THEODORO CORREA CINTRA PROFESSOR</t>
  </si>
  <si>
    <t>EXPEDITO CAMARGO FREIRE PROFESSOR</t>
  </si>
  <si>
    <t>ALICE VILELA GALVAO PROFA</t>
  </si>
  <si>
    <t>LUIZ PIRES BARBOSA PROF ETEC</t>
  </si>
  <si>
    <t>RIZZIERI POLETTI</t>
  </si>
  <si>
    <t>APARECIDO GONCALVES LEMOS</t>
  </si>
  <si>
    <t>CELSO CHARURI DR ETEC</t>
  </si>
  <si>
    <t>BAIRRO TURVO DOS ALMEIDAS</t>
  </si>
  <si>
    <t>BENEDITO MIGUEL CARLOTA</t>
  </si>
  <si>
    <t>BENEDITA PINTO FERREIRA</t>
  </si>
  <si>
    <t>CARAGUATATUBA ETEC DE</t>
  </si>
  <si>
    <t>WILLIAN RODRIGUES REBUA PROFESSOR</t>
  </si>
  <si>
    <t>FRANCISCO NOGUEIRA DE LIMA DR ETEC</t>
  </si>
  <si>
    <t>ABEL DOS REIS</t>
  </si>
  <si>
    <t>ELIAS NECHAR ETEC</t>
  </si>
  <si>
    <t>CARMO TURANO VOLUNTARIO</t>
  </si>
  <si>
    <t>ARTHUR DA SILVA BERNARDES PRESIDENTE</t>
  </si>
  <si>
    <t>VICTORIA MARCON BELLUCCI PROFA</t>
  </si>
  <si>
    <t>ARISTEU VASCONCELLOS LEITE</t>
  </si>
  <si>
    <t>ALICE FONTOURA DE ARAUJO DONA</t>
  </si>
  <si>
    <t>JANIO QUADROS GOVERNADOR</t>
  </si>
  <si>
    <t>COTIA ESCOLA TECNICA ESTADUAL DE</t>
  </si>
  <si>
    <t>JOAO DE FARIA</t>
  </si>
  <si>
    <t>CUBATAO ETEC DE</t>
  </si>
  <si>
    <t>JUSCELINO KUBITSCHEK DE OLIVEIRA ETEC</t>
  </si>
  <si>
    <t>CARMELINA BARBOSA PROFA ETEC</t>
  </si>
  <si>
    <t>NESTOR GOMES DE ARAUJO PROFESSOR</t>
  </si>
  <si>
    <t>GENNY PIMAZZONI PROFESSORA</t>
  </si>
  <si>
    <t>BENEDITO BORGES DA SILVEIRA</t>
  </si>
  <si>
    <t>EMBU ETEC DE</t>
  </si>
  <si>
    <t>HEMILSON CARLOS MAGRINI PROFESSOR</t>
  </si>
  <si>
    <t>ETEC PROFESSOR ARMANDO JOSE FARINAZZO</t>
  </si>
  <si>
    <t>FRANCISCO SALES DE ALMEIDA LEITE</t>
  </si>
  <si>
    <t>FERRAZ DE VASCONCELOS ETEC DE</t>
  </si>
  <si>
    <t>GUILHERME BUZINARO PREFEITO</t>
  </si>
  <si>
    <t>CARMELINO CORREA JR PROF ETEC</t>
  </si>
  <si>
    <t>FRANCISCO MORATO ETEC DE</t>
  </si>
  <si>
    <t>EMILIO HERNANDEZ AGUILAR DR ETEC</t>
  </si>
  <si>
    <t>PAULO ORNELLAS CARVALHO DE BARROS DEP ETEC</t>
  </si>
  <si>
    <t>TONICO BARAO</t>
  </si>
  <si>
    <t>CARLOS CASTILHO PROFESSOR</t>
  </si>
  <si>
    <t>TEREZINHA PAES DE OLIVEIRA</t>
  </si>
  <si>
    <t>JOSE ANTONIO SANTANA</t>
  </si>
  <si>
    <t>ALFREDO DE BARROS SANTOS PROF ETEC</t>
  </si>
  <si>
    <t>JOSE PACIFICO</t>
  </si>
  <si>
    <t>JOSEPHINA DE CAMARGO NEVES PROFESSORA</t>
  </si>
  <si>
    <t>BENTO CARLOS BOTELHO DO AMARAL ETEC</t>
  </si>
  <si>
    <t>RAQUEL DE CASTRO FERREIRA PROFESSORA</t>
  </si>
  <si>
    <t>ALBERTO SANTOS DUMONT ETEC</t>
  </si>
  <si>
    <t>ETEC DE GUARULHOS</t>
  </si>
  <si>
    <t>PROFESSOR MARCOS HOLANDA ALMEIDA</t>
  </si>
  <si>
    <t>GAVINO VIRDES JORNALISTA</t>
  </si>
  <si>
    <t>IBRANTINA CARDONA</t>
  </si>
  <si>
    <t>PRISCILA FERNANDES DA ROCHA</t>
  </si>
  <si>
    <t>ETEC DE HORTOLANDIA</t>
  </si>
  <si>
    <t>AVELINO APARECIDO RIBEIRO DOUTOR</t>
  </si>
  <si>
    <t>IBATE ETEC DE</t>
  </si>
  <si>
    <t>JOAO PEDRO FERRAZ</t>
  </si>
  <si>
    <t>ETEC VEREADOR E VICE PREFEITO SERGIO DA FONSECA</t>
  </si>
  <si>
    <t>JOAO RIBEIRO DA SILVEIRA</t>
  </si>
  <si>
    <t>MARTINHO SYLVIO BIZUTTI PROFESSOR</t>
  </si>
  <si>
    <t>ANTONIO JUNQUEIRA DA VEIGA ETEC</t>
  </si>
  <si>
    <t>JEREMIAS JUNIOR CORONEL</t>
  </si>
  <si>
    <t>NARCISO DE MEDEIROS ENG AGRONOMO ETEC</t>
  </si>
  <si>
    <t>JUDITH SANT ANA DIEGUES PROFESSORA</t>
  </si>
  <si>
    <t>ILHA SOLTEIRA ETEC DE</t>
  </si>
  <si>
    <t>SUELY MARIA CACAO AMBIEL BATISTA PROFESSORA</t>
  </si>
  <si>
    <t>PEDRO LEME BRISOLLA SOBRINHO PROF ETEC</t>
  </si>
  <si>
    <t>JULIO MASTRODOMENICO PROFESSOR</t>
  </si>
  <si>
    <t>GASPAR RICARDO JUNIOR DR</t>
  </si>
  <si>
    <t>ESTACAO GEORGE OETTERER</t>
  </si>
  <si>
    <t>ANTONIO FRANCISCO D AVILA</t>
  </si>
  <si>
    <t>ITANHAEM ETEC DE</t>
  </si>
  <si>
    <t>EDSON GALVAO PROF ETEC</t>
  </si>
  <si>
    <t>DARCY PEREIRA DE MORAES ETEC</t>
  </si>
  <si>
    <t>DEMETRIO AZEVEDO JUNIOR DR ETEC</t>
  </si>
  <si>
    <t>JEMINIANO DAVID MUZEL</t>
  </si>
  <si>
    <t>SILVERIO MONTEIRO PROFESSOR</t>
  </si>
  <si>
    <t>CINIRA DANIEL DA SILVA PROFESSORA</t>
  </si>
  <si>
    <t>GERSON DE BARROS MARGARIDO PROFESSOR</t>
  </si>
  <si>
    <t>ANTONIO DEFFUNE DOUTOR</t>
  </si>
  <si>
    <t>JOAO MARIA STEVANATTO ETEC</t>
  </si>
  <si>
    <t>ITAQUAQUECETUBA ETEC DE</t>
  </si>
  <si>
    <t>ITARARE ETEC DE</t>
  </si>
  <si>
    <t>IVONY DE CAMARGO SALLES PROFESSORA</t>
  </si>
  <si>
    <t>MANUEL EUCLIDES DE BRITO</t>
  </si>
  <si>
    <t>ROSA PERRONE SCAVONE ETEC</t>
  </si>
  <si>
    <t>ANTONIO DUTRA PROFESSOR</t>
  </si>
  <si>
    <t>OSCARLINA DE ARAUJO OLIVEIRA PROFESSORA</t>
  </si>
  <si>
    <t>MARTINHO DI CIERO ETEC</t>
  </si>
  <si>
    <t>ANTONIO JUSTINO FALLEIROS CAPITAO</t>
  </si>
  <si>
    <t>ALEXANDRE DE AVILA BORGES</t>
  </si>
  <si>
    <t>JOSE BONIFACIO CTA UNESP CAMPUS JABOTICABAL</t>
  </si>
  <si>
    <t>JOSE BENTO CONEGO ETEC</t>
  </si>
  <si>
    <t>JOSE LUIZ VIANA COUTINHO DR ETEC</t>
  </si>
  <si>
    <t>JOAQUIM FRANCO DE ALMEIDA CORONEL</t>
  </si>
  <si>
    <t>MARIO LINS DOUTOR</t>
  </si>
  <si>
    <t>PLINIO BERARDO PROFESSOR</t>
  </si>
  <si>
    <t>JOAQUIM FERREIRA DO AMARAL ETEC</t>
  </si>
  <si>
    <t>URIAS FERREIRA PROF ETEC</t>
  </si>
  <si>
    <t>ANA FRANCO DA ROCHA BRANDO PROFA</t>
  </si>
  <si>
    <t>OLIVIO PEIXOTO PROF</t>
  </si>
  <si>
    <t>JEFFERSON SOARES DE SOUZA PROF</t>
  </si>
  <si>
    <t>BENEDITO STORANI ETEC</t>
  </si>
  <si>
    <t>VASCO ANTONIO VENCHIARUTTI ETEC</t>
  </si>
  <si>
    <t>JULIO FORTES</t>
  </si>
  <si>
    <t>SALIM SEDEH DEPUTADO ETEC</t>
  </si>
  <si>
    <t>CIDADE DO LIVRO ETEC</t>
  </si>
  <si>
    <t>TRAJANO CAMARGO ETEC</t>
  </si>
  <si>
    <t>PEDRO DE TOLEDO</t>
  </si>
  <si>
    <t>LINS ETEC DE</t>
  </si>
  <si>
    <t>CARLOS LEONCIO DA SILVA PADRE ETEC</t>
  </si>
  <si>
    <t>COTEL - COLEGIO TECNICO DE LORENA - PROF NELSON PESCIOTTA</t>
  </si>
  <si>
    <t>ARTHUR PIRES CORONEL</t>
  </si>
  <si>
    <t>ALTINA JULIA DE OLIVEIRA PROFESSORA</t>
  </si>
  <si>
    <t>MARIA DE OLIVEIRA LELLIS ITO PROFESSORA</t>
  </si>
  <si>
    <t>MAIRINQUE ETEC DE</t>
  </si>
  <si>
    <t>JOSE PINTO DO AMARAL PROFESSOR</t>
  </si>
  <si>
    <t>ESTACAO DONA CATARINA</t>
  </si>
  <si>
    <t>MAIRIPORA ETEC DE</t>
  </si>
  <si>
    <t>ANTONIO DEVISATE ETEC</t>
  </si>
  <si>
    <t>JOAO BATISTA BERBET</t>
  </si>
  <si>
    <t>HENRIQUE MORATO PROF</t>
  </si>
  <si>
    <t>HELENA BORSETTI PROFA</t>
  </si>
  <si>
    <t>JARDIM BUSCARDI</t>
  </si>
  <si>
    <t>SYLVIO DE MATTOS CARVALHO PROF DR ETEC</t>
  </si>
  <si>
    <t>LAURINDO ALVES QUEIROZ ETEC</t>
  </si>
  <si>
    <t>MATHEUS LEITE DE ABREU PROF ETEC</t>
  </si>
  <si>
    <t>PRESIDENTE VARGAS ETEC</t>
  </si>
  <si>
    <t>FRANCISCO FERREIRA LOPES</t>
  </si>
  <si>
    <t>EURO ALBINO DE SOUZA ETEC</t>
  </si>
  <si>
    <t>PEDRO FERREIRA ALVES ETEC</t>
  </si>
  <si>
    <t>MATEUS BISPO DOM</t>
  </si>
  <si>
    <t>ADOLPHO BEREZIN ETEC</t>
  </si>
  <si>
    <t>CLODOVEU BARBOSA PROF</t>
  </si>
  <si>
    <t>ALCIDES CESTARI ETEC</t>
  </si>
  <si>
    <t>JOSE NUNES DIAS PADRE ETEC</t>
  </si>
  <si>
    <t>ADOLPHO THOMAS DE AQUINO</t>
  </si>
  <si>
    <t>TAKAKO SUZUKI PROFESSORA</t>
  </si>
  <si>
    <t>SIMPLICIANO CAMPOLIM DE ALMEIDA</t>
  </si>
  <si>
    <t>LUZIA DE ABREU PROFA</t>
  </si>
  <si>
    <t>ZILDA PRADO PAULOVICH PROFA</t>
  </si>
  <si>
    <t>IZABEL LERRO ORTENBLAD</t>
  </si>
  <si>
    <t>ETEC FERRUCIO HUMBERTO GAZZETTA</t>
  </si>
  <si>
    <t>MARINES TEODORO DE FREITAS ALMEIDA PROFA ETEC</t>
  </si>
  <si>
    <t>ETEC PROFESSOR JOSE CARLOS SENO JUNIOR</t>
  </si>
  <si>
    <t>ANTONIO MARIN</t>
  </si>
  <si>
    <t>ALCIDIO DE SOUZA PRADO PROF ETEC</t>
  </si>
  <si>
    <t>ANDRE BOGASIAN PROFESSOR ETEC</t>
  </si>
  <si>
    <t>JOSE AMBROSIO DOS SANTOS</t>
  </si>
  <si>
    <t>AMIM JUNDI ETEC</t>
  </si>
  <si>
    <t>PROFESSOR PEDRO ANTONIO FERRAZ DE ANDRADE</t>
  </si>
  <si>
    <t>FERDINANDO IENNY</t>
  </si>
  <si>
    <t>BENTO FERRAZ DOUTOR</t>
  </si>
  <si>
    <t>MARIO ANTONIO VERZA PROF ETEC</t>
  </si>
  <si>
    <t>AUGUSTO TORTOLERO ARAUJO ETEC</t>
  </si>
  <si>
    <t>CAROLINA DE QUADROS TOLEDO PROFESSORA</t>
  </si>
  <si>
    <t>ANTONIO LUIZ DUARTE</t>
  </si>
  <si>
    <t>HOLAMBRA II</t>
  </si>
  <si>
    <t>NAPOLEAO CORULE</t>
  </si>
  <si>
    <t>JOAO APOCALIPSE PROFESSOR</t>
  </si>
  <si>
    <t>JOAO JORGE GERAISSATE ETEC</t>
  </si>
  <si>
    <t>CARMEN MIRANDA</t>
  </si>
  <si>
    <t>PIEDADE ETEC DE</t>
  </si>
  <si>
    <t>JOAO GOMES DE ARAUJO ETEC</t>
  </si>
  <si>
    <t>ESTANISLAU AUGUSTO PROFESSOR</t>
  </si>
  <si>
    <t>ARY DE CAMARGO PEDROSO ETEC</t>
  </si>
  <si>
    <t>WALDYR DURON JUNIOR ETEC</t>
  </si>
  <si>
    <t>NERCY AMELIA MARTELINI DAHER PROFESSORA</t>
  </si>
  <si>
    <t>PARQUE PAYOL</t>
  </si>
  <si>
    <t>GUSTAVO KLUG TENENTE AVIADOR ETEC</t>
  </si>
  <si>
    <t>POA ETEC DE</t>
  </si>
  <si>
    <t>YOLANDA LUIZ SICHIERI PROFESSORA</t>
  </si>
  <si>
    <t>MARIA APARECIDA FERNANDES LEITE PROFA</t>
  </si>
  <si>
    <t>JADYR SALLES PROFESSOR ETEC</t>
  </si>
  <si>
    <t>ACHILES MALVEZZI</t>
  </si>
  <si>
    <t>CONSTANTE OMETTO</t>
  </si>
  <si>
    <t>PRAIA GRANDE ETEC DE</t>
  </si>
  <si>
    <t>ALFREDO WESTIN JUNIOR</t>
  </si>
  <si>
    <t>ANTONIO EUFRASIO DE TOLEDO PROF DR ETEC</t>
  </si>
  <si>
    <t>ADOLPHO DE ARRUDA MELLO PROF ETEC</t>
  </si>
  <si>
    <t>MILTON GAZZETTI PROFESSOR ETEC</t>
  </si>
  <si>
    <t>JOSE LOPES VEREADOR</t>
  </si>
  <si>
    <t>REGISTRO ETEC DE</t>
  </si>
  <si>
    <t>PREFEITA ELZA ORSINI DE CARVALHO</t>
  </si>
  <si>
    <t>ISAAC VILELA DE ANDRADE</t>
  </si>
  <si>
    <t>NENE LOURENCO</t>
  </si>
  <si>
    <t>ETEC PROFESSORA MARIA CRISTINA MEDEIROS</t>
  </si>
  <si>
    <t>BARROS CONEGO</t>
  </si>
  <si>
    <t>EUGENIA VILHENA DE MORAIS PROFESSORA</t>
  </si>
  <si>
    <t>OTONIEL MOTA</t>
  </si>
  <si>
    <t>DR THOMAZ ALBERTO WHATELY</t>
  </si>
  <si>
    <t>JOAQUIM RIBEIRO</t>
  </si>
  <si>
    <t>RAUL FERNANDES CHANCELER</t>
  </si>
  <si>
    <t>ARMANDO BAYEUX DA SILVA PROF ETEC</t>
  </si>
  <si>
    <t>JOSE COURY DR ETEC</t>
  </si>
  <si>
    <t>ANDRE BROCA PROF</t>
  </si>
  <si>
    <t>LIRIA YURICO SUMIDA PROFESSORA</t>
  </si>
  <si>
    <t>JOSE DAGNONI DR PROF ETEC</t>
  </si>
  <si>
    <t>WALDEMAR SALGADO PROF</t>
  </si>
  <si>
    <t>RITA FERRAZ CASELLI PROFESSORA</t>
  </si>
  <si>
    <t>ETEC JOAO ELIAS MARGUTTI</t>
  </si>
  <si>
    <t>ORLANDO QUAGLIATO ETEC</t>
  </si>
  <si>
    <t>MARIA CARMEN CODO JACOMINI</t>
  </si>
  <si>
    <t>PEDRO RAPHAEL DA ROCHA</t>
  </si>
  <si>
    <t>SANTA ISABEL ESCOLA TECNICA ESTADUAL DE</t>
  </si>
  <si>
    <t>ERMELINDA GIANNINI TEIXEIRA PROFA ETEC</t>
  </si>
  <si>
    <t>BARTOLOMEU BUENO DA SILVA ANHANGUERA ETEC</t>
  </si>
  <si>
    <t>MANOEL DOS REIS ARAUJO ETEC</t>
  </si>
  <si>
    <t>SANTA ROSA DE VITERBO ETEC DE</t>
  </si>
  <si>
    <t>JULIO DE MESQUITA ETEC</t>
  </si>
  <si>
    <t>AMARAL WAGNER</t>
  </si>
  <si>
    <t>EDUCADOR PEDRO CIA</t>
  </si>
  <si>
    <t>JOAO BATISTA BOTELHO</t>
  </si>
  <si>
    <t>LIDIA PERRI BARBOSA PROFA</t>
  </si>
  <si>
    <t>AFFONSO DE CARVALHO DESEMBARGADOR</t>
  </si>
  <si>
    <t>ESCOLASTICA ROSA DONA ETEC</t>
  </si>
  <si>
    <t>BARTOLOMEU DE GUSMAO PADRE</t>
  </si>
  <si>
    <t>ARISTOTELES FERREIRA ETEC</t>
  </si>
  <si>
    <t>RICARDO SAMPAIO CARDOSO JUDOCA</t>
  </si>
  <si>
    <t>LAURO GOMES ETEC</t>
  </si>
  <si>
    <t>PAULINO BOTELHO ETEC</t>
  </si>
  <si>
    <t>PEDRO BADRAN ETEC</t>
  </si>
  <si>
    <t>ALBERTO ANDALO</t>
  </si>
  <si>
    <t>GONCALVES MONSENHOR</t>
  </si>
  <si>
    <t>AMIRA HOMSI CHALELLA PROFESSORA</t>
  </si>
  <si>
    <t>PHILADELPHO GOUVEA NETTO ETEC</t>
  </si>
  <si>
    <t>JAMIL KHAUAN PROFESSOR</t>
  </si>
  <si>
    <t>JOSE VIEIRA MACEDO PROFESSOR</t>
  </si>
  <si>
    <t>ARMANDO D OLIVEIRA COBRA</t>
  </si>
  <si>
    <t>VALMAR LOURENCO SANTIAGO PROFESSOR</t>
  </si>
  <si>
    <t>ESTEVAM FERRI PROFESSOR</t>
  </si>
  <si>
    <t>DORIVAL MONTEIRO DE OLIVEIRA PROFESSOR</t>
  </si>
  <si>
    <t>ETEC PROFESSORA ILZA NASCIMENTO PINTUS</t>
  </si>
  <si>
    <t>JARDIM REPUBLICA</t>
  </si>
  <si>
    <t>IGNACIO GIOIA MONSENHOR</t>
  </si>
  <si>
    <t>SEBASTIANA DE BARROS DONA ETEC</t>
  </si>
  <si>
    <t>ANTONIO FRANCISCO REDONDO PROFESSOR</t>
  </si>
  <si>
    <t>ALBERT EINSTEIN ETEC</t>
  </si>
  <si>
    <t>ANTONIO VIEIRA PADRE</t>
  </si>
  <si>
    <t>HORACIO AUGUSTO DA SILVEIRA PROF ETEC</t>
  </si>
  <si>
    <t>LOUREIRO JUNIOR PROFESSOR</t>
  </si>
  <si>
    <t>CARLOS DE CAMPOS ETEC</t>
  </si>
  <si>
    <t>CAMARGO ARANHA PROF ETEC</t>
  </si>
  <si>
    <t>MARIO MARQUES DE OLIVEIRA PROFESSOR</t>
  </si>
  <si>
    <t>AMERICO DE MOURA PROFESSOR</t>
  </si>
  <si>
    <t>JOAO DIAS DA SILVEIRA PROFESSOR</t>
  </si>
  <si>
    <t>JOSE MARQUES DA CRUZ PROFESSOR</t>
  </si>
  <si>
    <t>OSWALDO CATALANO</t>
  </si>
  <si>
    <t>LUIZ ANTONIO FRAGOSO PROF</t>
  </si>
  <si>
    <t>GABRIEL ORTIZ PROFESSOR</t>
  </si>
  <si>
    <t>APRIGIO GONZAGA PROF ETEC</t>
  </si>
  <si>
    <t>JOSE PEREIRA DE QUEIROZ DR</t>
  </si>
  <si>
    <t>FILOMENA MATARAZZO CONDESSA</t>
  </si>
  <si>
    <t>DOM PEDRO I</t>
  </si>
  <si>
    <t>PEREIRA BARRETO</t>
  </si>
  <si>
    <t>ZULEIKA DE BARROS MARTINS FERREIRA PROFESSORA</t>
  </si>
  <si>
    <t>MANUEL CIRIDIAO BUARQUE PROFESSOR</t>
  </si>
  <si>
    <t>BASILIDES DE GODOY PROF ETEC</t>
  </si>
  <si>
    <t>ALEXANDRE VON HUMBOLDT</t>
  </si>
  <si>
    <t>GUARACY SILVEIRA ETEC</t>
  </si>
  <si>
    <t>ANTONIO ALVES CRUZ PROFESSOR</t>
  </si>
  <si>
    <t>COSTA MANSO MINISTRO</t>
  </si>
  <si>
    <t>ANDRONICO DE MELLO PROFESSOR</t>
  </si>
  <si>
    <t>VIRGILIA RODRIGUES ALVES DE CARVALHO PINTO</t>
  </si>
  <si>
    <t>ALEXANDRE DE GUSMAO</t>
  </si>
  <si>
    <t>CARLOS AUGUSTO DE FREITAS VILLALVA JUNIOR DOUTOR</t>
  </si>
  <si>
    <t>BRASILIO MACHADO</t>
  </si>
  <si>
    <t>JOSE VICENTE DE AZEVEDO CONDE</t>
  </si>
  <si>
    <t>RUI BLOEM</t>
  </si>
  <si>
    <t>LEOPOLDO SANTANA PROFESSOR</t>
  </si>
  <si>
    <t>ALBERTO CONTE PROFESSOR</t>
  </si>
  <si>
    <t>SABOIA DE MEDEIROS PADRE EE</t>
  </si>
  <si>
    <t>BEATRIZ LOPES PROFA</t>
  </si>
  <si>
    <t>GUAIANAZES ETEC</t>
  </si>
  <si>
    <t>ETEC CAROLINA CARINHATO SAMPAIO</t>
  </si>
  <si>
    <t>MARIA AUGUSTA SARAIVA DRA ETEC</t>
  </si>
  <si>
    <t>ITAQUERA ETEC DE</t>
  </si>
  <si>
    <t>SAPOPEMBA ETEC DE</t>
  </si>
  <si>
    <t>ARTES ETEC DE</t>
  </si>
  <si>
    <t>VILA FORMOSA ETEC DE</t>
  </si>
  <si>
    <t>TEREZA APARECIDA CARDOSO NUNES DE OLIVEIRA ETEC</t>
  </si>
  <si>
    <t>CIDADE TIRADENTES ETEC DE</t>
  </si>
  <si>
    <t>TAKASHI MORITA ETEC</t>
  </si>
  <si>
    <t>ADHEMAR BATISTA HEMERITAS PROF ETEC</t>
  </si>
  <si>
    <t>TIQUATIRA ETEC</t>
  </si>
  <si>
    <t>ETEC DE HELIOPOLIS</t>
  </si>
  <si>
    <t>UIRAPURU ESCOLA TECNICA ESTADUAL</t>
  </si>
  <si>
    <t>JARDIM ANGELA ESCOLA TECNICA ESTADUAL</t>
  </si>
  <si>
    <t>JARAGUA ESCOLA TECNICA ESTADUAL</t>
  </si>
  <si>
    <t>RAPOSO TAVARES ETEC</t>
  </si>
  <si>
    <t>ABDIAS DO NASCIMENTO ETEC</t>
  </si>
  <si>
    <t>IRMA AGOSTINA ETEC</t>
  </si>
  <si>
    <t>ILHA DA JUVENTUDE</t>
  </si>
  <si>
    <t>ILDA VIEIRA VILELA</t>
  </si>
  <si>
    <t>SANTA IFIGENIA ETEC</t>
  </si>
  <si>
    <t>SEBRAE ETEC</t>
  </si>
  <si>
    <t>ETEC ITAQUERA II</t>
  </si>
  <si>
    <t>SOLON BORGES DOS REIS</t>
  </si>
  <si>
    <t>ZONA LESTE ETEC</t>
  </si>
  <si>
    <t>GUSTAVO TEIXEIRA ETEC</t>
  </si>
  <si>
    <t>AROLDO DONIZETTI LEITE</t>
  </si>
  <si>
    <t>HORACIO MANLEY LANE</t>
  </si>
  <si>
    <t>EPAMINONDAS DE OLIVEIRA PROFESSOR</t>
  </si>
  <si>
    <t>DISTRITO DE MAYLASKI</t>
  </si>
  <si>
    <t>SAO ROQUE ETEC DE</t>
  </si>
  <si>
    <t>PLINIO GONCALVES DE OLIVEIRA SANTOS</t>
  </si>
  <si>
    <t>WALKIR VERGANI</t>
  </si>
  <si>
    <t>MARIA JOSE DA PENHA FRUGOLI PROFESSORA</t>
  </si>
  <si>
    <t>DULCE CESAR TAVARES PROFESSORA</t>
  </si>
  <si>
    <t>SEBASTIANA COSTA BITTENCOURT PROFESSORA</t>
  </si>
  <si>
    <t>FRANCISCO DOS SANTOS PROF ETEC</t>
  </si>
  <si>
    <t>MARTIM AFONSO</t>
  </si>
  <si>
    <t>RUTH CARDOSO DOUTORA ETEC</t>
  </si>
  <si>
    <t>JOSE MARCELINO DE ALMEIDA</t>
  </si>
  <si>
    <t>SUZANO ETEC DE</t>
  </si>
  <si>
    <t>ETEC DE TABOAO DA SERRA</t>
  </si>
  <si>
    <t>ADAIL NUNES DA SILVA DR ETEC</t>
  </si>
  <si>
    <t>TEREZINHA MONTEIRO DOS SANTOS PROFA ETEC</t>
  </si>
  <si>
    <t>DARIO PACHECO PEDROSO DR ETEC</t>
  </si>
  <si>
    <t>CELIA VASQUES FERRARI DUCH PROFESSORA</t>
  </si>
  <si>
    <t>FELICIO TARABAY DEPUTADO</t>
  </si>
  <si>
    <t>JOAO ALVES MONSENHOR</t>
  </si>
  <si>
    <t>BERNARDINO QUERIDO PROFESSOR</t>
  </si>
  <si>
    <t>NEWTON CAMARA LEAL BARROS</t>
  </si>
  <si>
    <t>GERALDO JOSE RODRIGUES ALCKMIN DR ETEC</t>
  </si>
  <si>
    <t>NAIR LUCCAS RIBEIRO ETEC</t>
  </si>
  <si>
    <t>MARIA ELYDE MONACO DOS SANTOS PROFESSORA</t>
  </si>
  <si>
    <t>NELSON ALVES VIANNA DR ETEC</t>
  </si>
  <si>
    <t>ALFREDO EVANGELISTA NOGUEIRA</t>
  </si>
  <si>
    <t>AMALIA GARCIA RIBEIRO PATTO PROFESSORA</t>
  </si>
  <si>
    <t>TEIXEIRA POMBO COMENDADOR</t>
  </si>
  <si>
    <t>JOSE TAVARES PROFESSOR</t>
  </si>
  <si>
    <t>ETEC PROFESSOR MASSUYUKI KAWANO</t>
  </si>
  <si>
    <t>LEA APARECIDA VIEIRA GUEDES</t>
  </si>
  <si>
    <t>JOAO DIONISIO PROFESSOR</t>
  </si>
  <si>
    <t>PEDRO ELIAS PROFESSOR</t>
  </si>
  <si>
    <t>RUBENS FERREIRA MARTINS</t>
  </si>
  <si>
    <t>ADONIRAN BARBOSA</t>
  </si>
  <si>
    <t>ADELIO FERRAZ DE CASTRO</t>
  </si>
  <si>
    <t>VARGEM GRANDE DO SUL ETEC DE</t>
  </si>
  <si>
    <t>PAULO GUERREIRO FRANCO ETEC</t>
  </si>
  <si>
    <t>ELIAS MIGUEL JUNIOR PROFESSOR ETEC</t>
  </si>
  <si>
    <t>ARNALDO MARIA DE ITAPORANGA FREI ETEC</t>
  </si>
  <si>
    <t>AGENOR DE CARVALHO CAPITAO</t>
  </si>
  <si>
    <t>Componente</t>
  </si>
  <si>
    <t>Nível</t>
  </si>
  <si>
    <t>Piso</t>
  </si>
  <si>
    <t>Teto</t>
  </si>
  <si>
    <t>Escala</t>
  </si>
  <si>
    <t>Corresp</t>
  </si>
  <si>
    <t>MT</t>
  </si>
  <si>
    <t>Insuficiente</t>
  </si>
  <si>
    <t>Básico</t>
  </si>
  <si>
    <t>Proficiente</t>
  </si>
  <si>
    <t>Avançado</t>
  </si>
  <si>
    <t>LP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</si>
</sst>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9" x14ac:knownFonts="1">
    <font>
      <sz val="10"/>
      <color rgb="FF000000"/>
      <name val="Arial"/>
      <scheme val="minor"/>
    </font>
    <font>
      <sz val="10"/>
      <color theme="1"/>
      <name val="Arial"/>
      <scheme val="minor"/>
    </font>
    <font>
      <sz val="10"/>
      <color theme="1"/>
      <name val="Arial"/>
    </font>
    <font>
      <b/>
      <sz val="10"/>
      <color theme="1"/>
      <name val="Arial"/>
    </font>
    <font>
      <b/>
      <sz val="12"/>
      <color rgb="FFFF0000"/>
      <name val="Arial"/>
    </font>
    <font>
      <b/>
      <sz val="12"/>
      <color theme="1"/>
      <name val="Arial"/>
    </font>
    <font>
      <b/>
      <sz val="11"/>
      <color theme="1"/>
      <name val="Arial"/>
    </font>
    <font>
      <sz val="7"/>
      <color theme="1"/>
      <name val="Arial"/>
    </font>
    <font>
      <b/>
      <sz val="10"/>
      <color theme="1"/>
      <name val="Arial"/>
      <scheme val="minor"/>
    </font>
  </fonts>
  <fills count="8">
    <fill>
      <patternFill patternType="none"/>
    </fill>
    <fill>
      <patternFill patternType="gray125"/>
    </fill>
    <fill>
      <patternFill patternType="solid">
        <fgColor rgb="FF434343"/>
        <bgColor rgb="FF434343"/>
      </patternFill>
    </fill>
    <fill>
      <patternFill patternType="solid">
        <fgColor rgb="FFFEFFFE"/>
        <bgColor rgb="FFFEFFFE"/>
      </patternFill>
    </fill>
    <fill>
      <patternFill patternType="solid">
        <fgColor rgb="FFCC0000"/>
        <bgColor rgb="FFCC0000"/>
      </patternFill>
    </fill>
    <fill>
      <patternFill patternType="solid">
        <fgColor theme="8"/>
        <bgColor theme="8"/>
      </patternFill>
    </fill>
    <fill>
      <patternFill patternType="solid">
        <fgColor theme="6"/>
        <bgColor theme="6"/>
      </patternFill>
    </fill>
    <fill>
      <patternFill patternType="solid">
        <fgColor theme="7"/>
        <bgColor theme="7"/>
      </patternFill>
    </fill>
  </fills>
  <borders count="3">
    <border>
      <left/>
      <right/>
      <top/>
      <bottom/>
      <diagonal/>
    </border>
    <border>
      <left/>
      <right/>
      <top style="thick">
        <color rgb="FF000000"/>
      </top>
      <bottom style="thick">
        <color rgb="FF000000"/>
      </bottom>
      <diagonal/>
    </border>
    <border>
      <left/>
      <right/>
      <top/>
      <bottom style="thin">
        <color rgb="FF000000"/>
      </bottom>
      <diagonal/>
    </border>
  </borders>
  <cellStyleXfs count="1">
    <xf numFmtId="0" fontId="0" fillId="0" borderId="0"/>
  </cellStyleXfs>
  <cellXfs count="36">
    <xf numFmtId="0" fontId="0" fillId="0" borderId="0" xfId="0" applyFont="1" applyAlignment="1"/>
    <xf numFmtId="0" fontId="1" fillId="2" borderId="0" xfId="0" applyFont="1" applyFill="1"/>
    <xf numFmtId="0" fontId="2" fillId="0" borderId="0" xfId="0" applyFont="1" applyAlignment="1"/>
    <xf numFmtId="0" fontId="3" fillId="0" borderId="0" xfId="0" applyFont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4" fillId="0" borderId="0" xfId="0" applyFont="1" applyAlignment="1">
      <alignment horizontal="center" vertical="center"/>
    </xf>
    <xf numFmtId="0" fontId="3" fillId="0" borderId="1" xfId="0" applyFont="1" applyBorder="1" applyAlignment="1"/>
    <xf numFmtId="3" fontId="3" fillId="3" borderId="1" xfId="0" applyNumberFormat="1" applyFont="1" applyFill="1" applyBorder="1" applyAlignment="1">
      <alignment horizontal="center"/>
    </xf>
    <xf numFmtId="9" fontId="3" fillId="3" borderId="1" xfId="0" applyNumberFormat="1" applyFont="1" applyFill="1" applyBorder="1" applyAlignment="1">
      <alignment horizontal="center"/>
    </xf>
    <xf numFmtId="0" fontId="1" fillId="0" borderId="0" xfId="0" applyFont="1"/>
    <xf numFmtId="0" fontId="1" fillId="0" borderId="0" xfId="0" applyFont="1" applyAlignment="1">
      <alignment horizontal="center"/>
    </xf>
    <xf numFmtId="1" fontId="1" fillId="0" borderId="0" xfId="0" applyNumberFormat="1" applyFont="1" applyAlignment="1">
      <alignment horizontal="center"/>
    </xf>
    <xf numFmtId="0" fontId="5" fillId="0" borderId="0" xfId="0" applyFont="1" applyAlignment="1"/>
    <xf numFmtId="0" fontId="6" fillId="0" borderId="0" xfId="0" applyFont="1" applyAlignment="1"/>
    <xf numFmtId="1" fontId="2" fillId="0" borderId="0" xfId="0" applyNumberFormat="1" applyFont="1" applyAlignment="1">
      <alignment horizontal="center"/>
    </xf>
    <xf numFmtId="0" fontId="7" fillId="0" borderId="0" xfId="0" applyFont="1" applyAlignment="1">
      <alignment vertical="top"/>
    </xf>
    <xf numFmtId="0" fontId="3" fillId="0" borderId="0" xfId="0" applyFont="1" applyAlignment="1"/>
    <xf numFmtId="0" fontId="3" fillId="0" borderId="0" xfId="0" applyFont="1" applyAlignment="1">
      <alignment horizontal="center"/>
    </xf>
    <xf numFmtId="1" fontId="3" fillId="0" borderId="0" xfId="0" applyNumberFormat="1" applyFont="1" applyAlignment="1">
      <alignment horizontal="center" vertical="center" wrapText="1"/>
    </xf>
    <xf numFmtId="0" fontId="1" fillId="0" borderId="0" xfId="0" applyFont="1" applyAlignment="1">
      <alignment horizontal="left"/>
    </xf>
    <xf numFmtId="0" fontId="6" fillId="0" borderId="0" xfId="0" applyFont="1" applyAlignment="1"/>
    <xf numFmtId="0" fontId="7" fillId="0" borderId="0" xfId="0" applyFont="1" applyAlignment="1">
      <alignment vertical="top"/>
    </xf>
    <xf numFmtId="0" fontId="3" fillId="0" borderId="0" xfId="0" applyFont="1" applyAlignment="1"/>
    <xf numFmtId="0" fontId="3" fillId="0" borderId="0" xfId="0" applyFont="1" applyAlignment="1">
      <alignment horizontal="center"/>
    </xf>
    <xf numFmtId="0" fontId="1" fillId="0" borderId="0" xfId="0" applyFont="1" applyAlignment="1">
      <alignment horizontal="left"/>
    </xf>
    <xf numFmtId="0" fontId="8" fillId="0" borderId="0" xfId="0" applyFont="1"/>
    <xf numFmtId="0" fontId="8" fillId="0" borderId="2" xfId="0" applyFont="1" applyBorder="1" applyAlignment="1"/>
    <xf numFmtId="0" fontId="8" fillId="0" borderId="2" xfId="0" applyFont="1" applyBorder="1" applyAlignment="1">
      <alignment horizontal="center"/>
    </xf>
    <xf numFmtId="0" fontId="1" fillId="0" borderId="0" xfId="0" applyFont="1" applyAlignment="1"/>
    <xf numFmtId="0" fontId="1" fillId="0" borderId="0" xfId="0" applyFont="1" applyAlignment="1">
      <alignment horizontal="center"/>
    </xf>
    <xf numFmtId="0" fontId="8" fillId="0" borderId="0" xfId="0" applyFont="1" applyAlignment="1">
      <alignment horizontal="center"/>
    </xf>
    <xf numFmtId="0" fontId="8" fillId="0" borderId="0" xfId="0" applyFont="1" applyAlignment="1"/>
    <xf numFmtId="0" fontId="1" fillId="4" borderId="0" xfId="0" applyFont="1" applyFill="1" applyAlignment="1"/>
    <xf numFmtId="0" fontId="1" fillId="5" borderId="0" xfId="0" applyFont="1" applyFill="1" applyAlignment="1"/>
    <xf numFmtId="0" fontId="1" fillId="6" borderId="0" xfId="0" applyFont="1" applyFill="1" applyAlignment="1"/>
    <xf numFmtId="0" fontId="1" fillId="7" borderId="0" xfId="0" applyFont="1" applyFill="1" applyAlignment="1"/>
  </cellXfs>
  <cellStyles count="1">
    <cellStyle name="Normal" xfId="0" builtinId="0"/>
  </cellStyles>
  <dxfs count="20">
    <dxf>
      <fill>
        <patternFill patternType="solid">
          <fgColor theme="7"/>
          <bgColor theme="7"/>
        </patternFill>
      </fill>
    </dxf>
    <dxf>
      <fill>
        <patternFill patternType="solid">
          <fgColor theme="6"/>
          <bgColor theme="6"/>
        </patternFill>
      </fill>
    </dxf>
    <dxf>
      <fill>
        <patternFill patternType="solid">
          <fgColor theme="8"/>
          <bgColor theme="8"/>
        </patternFill>
      </fill>
    </dxf>
    <dxf>
      <font>
        <color theme="0"/>
      </font>
      <fill>
        <patternFill patternType="solid">
          <fgColor rgb="FFCC0000"/>
          <bgColor rgb="FFCC0000"/>
        </patternFill>
      </fill>
    </dxf>
    <dxf>
      <fill>
        <patternFill patternType="solid">
          <fgColor theme="7"/>
          <bgColor theme="7"/>
        </patternFill>
      </fill>
    </dxf>
    <dxf>
      <fill>
        <patternFill patternType="solid">
          <fgColor theme="6"/>
          <bgColor theme="6"/>
        </patternFill>
      </fill>
    </dxf>
    <dxf>
      <fill>
        <patternFill patternType="solid">
          <fgColor theme="8"/>
          <bgColor theme="8"/>
        </patternFill>
      </fill>
    </dxf>
    <dxf>
      <font>
        <color rgb="FFFFFFFF"/>
      </font>
      <fill>
        <patternFill patternType="solid">
          <fgColor rgb="FFCC0000"/>
          <bgColor rgb="FFCC0000"/>
        </patternFill>
      </fill>
    </dxf>
    <dxf>
      <fill>
        <patternFill patternType="solid">
          <fgColor theme="7"/>
          <bgColor theme="7"/>
        </patternFill>
      </fill>
    </dxf>
    <dxf>
      <fill>
        <patternFill patternType="solid">
          <fgColor theme="6"/>
          <bgColor theme="6"/>
        </patternFill>
      </fill>
    </dxf>
    <dxf>
      <fill>
        <patternFill patternType="solid">
          <fgColor theme="8"/>
          <bgColor theme="8"/>
        </patternFill>
      </fill>
    </dxf>
    <dxf>
      <font>
        <color rgb="FFFFFFFF"/>
      </font>
      <fill>
        <patternFill patternType="solid">
          <fgColor rgb="FFCC0000"/>
          <bgColor rgb="FFCC0000"/>
        </patternFill>
      </fill>
    </dxf>
    <dxf>
      <fill>
        <patternFill patternType="solid">
          <fgColor theme="7"/>
          <bgColor theme="7"/>
        </patternFill>
      </fill>
    </dxf>
    <dxf>
      <fill>
        <patternFill patternType="solid">
          <fgColor theme="6"/>
          <bgColor theme="6"/>
        </patternFill>
      </fill>
    </dxf>
    <dxf>
      <fill>
        <patternFill patternType="solid">
          <fgColor theme="8"/>
          <bgColor theme="8"/>
        </patternFill>
      </fill>
    </dxf>
    <dxf>
      <font>
        <color rgb="FFFFFFFF"/>
      </font>
      <fill>
        <patternFill patternType="solid">
          <fgColor rgb="FFCC0000"/>
          <bgColor rgb="FFCC0000"/>
        </patternFill>
      </fill>
    </dxf>
    <dxf>
      <fill>
        <patternFill patternType="solid">
          <fgColor theme="7"/>
          <bgColor theme="7"/>
        </patternFill>
      </fill>
    </dxf>
    <dxf>
      <fill>
        <patternFill patternType="solid">
          <fgColor theme="6"/>
          <bgColor theme="6"/>
        </patternFill>
      </fill>
    </dxf>
    <dxf>
      <fill>
        <patternFill patternType="solid">
          <fgColor theme="8"/>
          <bgColor theme="8"/>
        </patternFill>
      </fill>
    </dxf>
    <dxf>
      <font>
        <color theme="0"/>
      </font>
      <fill>
        <patternFill patternType="solid">
          <fgColor rgb="FFCC0000"/>
          <bgColor rgb="FFCC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133350</xdr:colOff>
      <xdr:row>0</xdr:row>
      <xdr:rowOff>38100</xdr:rowOff>
    </xdr:from>
    <xdr:ext cx="3076575" cy="4429125"/>
    <xdr:pic>
      <xdr:nvPicPr>
        <xdr:cNvPr id="2" name="image3.png" title="Imagem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285750</xdr:colOff>
      <xdr:row>0</xdr:row>
      <xdr:rowOff>38100</xdr:rowOff>
    </xdr:from>
    <xdr:ext cx="2924175" cy="4429125"/>
    <xdr:pic>
      <xdr:nvPicPr>
        <xdr:cNvPr id="3" name="image4.png" title="Imagem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457200</xdr:colOff>
      <xdr:row>0</xdr:row>
      <xdr:rowOff>38100</xdr:rowOff>
    </xdr:from>
    <xdr:ext cx="3086100" cy="4429125"/>
    <xdr:pic>
      <xdr:nvPicPr>
        <xdr:cNvPr id="4" name="image2.png" title="Imagem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</xdr:col>
      <xdr:colOff>790575</xdr:colOff>
      <xdr:row>0</xdr:row>
      <xdr:rowOff>38100</xdr:rowOff>
    </xdr:from>
    <xdr:ext cx="2847975" cy="4429125"/>
    <xdr:pic>
      <xdr:nvPicPr>
        <xdr:cNvPr id="5" name="image1.png" title="Imagem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</sheetPr>
  <dimension ref="A1:N23"/>
  <sheetViews>
    <sheetView showGridLines="0" tabSelected="1" workbookViewId="0"/>
  </sheetViews>
  <sheetFormatPr defaultColWidth="12.5703125" defaultRowHeight="15.75" customHeight="1" x14ac:dyDescent="0.2"/>
  <cols>
    <col min="1" max="1" width="2.140625" customWidth="1"/>
    <col min="14" max="14" width="11.42578125" customWidth="1"/>
  </cols>
  <sheetData>
    <row r="1" spans="1:14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</row>
    <row r="2" spans="1:14" x14ac:dyDescent="0.2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</row>
    <row r="3" spans="1:14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</row>
    <row r="4" spans="1:14" x14ac:dyDescent="0.2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</row>
    <row r="5" spans="1:14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</row>
    <row r="6" spans="1:14" x14ac:dyDescent="0.2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</row>
    <row r="7" spans="1:14" x14ac:dyDescent="0.2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</row>
    <row r="8" spans="1:14" x14ac:dyDescent="0.2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</row>
    <row r="9" spans="1:14" x14ac:dyDescent="0.2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</row>
    <row r="10" spans="1:14" x14ac:dyDescent="0.2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</row>
    <row r="11" spans="1:14" x14ac:dyDescent="0.2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</row>
    <row r="12" spans="1:14" x14ac:dyDescent="0.2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</row>
    <row r="13" spans="1:14" x14ac:dyDescent="0.2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</row>
    <row r="14" spans="1:14" x14ac:dyDescent="0.2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</row>
    <row r="15" spans="1:14" x14ac:dyDescent="0.2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</row>
    <row r="16" spans="1:14" x14ac:dyDescent="0.2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</row>
    <row r="17" spans="1:14" x14ac:dyDescent="0.2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</row>
    <row r="18" spans="1:14" x14ac:dyDescent="0.2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</row>
    <row r="19" spans="1:14" x14ac:dyDescent="0.2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</row>
    <row r="20" spans="1:14" x14ac:dyDescent="0.2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</row>
    <row r="21" spans="1:14" x14ac:dyDescent="0.2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</row>
    <row r="22" spans="1:14" x14ac:dyDescent="0.2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</row>
    <row r="23" spans="1:14" x14ac:dyDescent="0.2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</row>
  </sheetData>
  <pageMargins left="0.511811024" right="0.511811024" top="0.78740157499999996" bottom="0.78740157499999996" header="0.31496062000000002" footer="0.31496062000000002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outlinePr summaryBelow="0" summaryRight="0"/>
    <pageSetUpPr fitToPage="1"/>
  </sheetPr>
  <dimension ref="B1:I94"/>
  <sheetViews>
    <sheetView showGridLines="0" workbookViewId="0"/>
  </sheetViews>
  <sheetFormatPr defaultColWidth="12.5703125" defaultRowHeight="15.75" customHeight="1" x14ac:dyDescent="0.2"/>
  <cols>
    <col min="1" max="1" width="2.42578125" customWidth="1"/>
    <col min="2" max="2" width="25.5703125" customWidth="1"/>
    <col min="4" max="4" width="7.28515625" customWidth="1"/>
    <col min="5" max="5" width="8.28515625" customWidth="1"/>
    <col min="6" max="6" width="9.85546875" customWidth="1"/>
    <col min="7" max="7" width="7.5703125" customWidth="1"/>
    <col min="8" max="8" width="8.42578125" customWidth="1"/>
    <col min="9" max="9" width="9.85546875" customWidth="1"/>
  </cols>
  <sheetData>
    <row r="1" spans="2:9" ht="5.25" customHeight="1" x14ac:dyDescent="0.2">
      <c r="B1" s="2"/>
      <c r="C1" s="3"/>
      <c r="D1" s="4"/>
      <c r="E1" s="4"/>
      <c r="F1" s="4"/>
      <c r="G1" s="4"/>
      <c r="H1" s="4"/>
      <c r="I1" s="4"/>
    </row>
    <row r="2" spans="2:9" ht="38.25" x14ac:dyDescent="0.2">
      <c r="B2" s="5" t="s">
        <v>0</v>
      </c>
      <c r="C2" s="3" t="s">
        <v>1</v>
      </c>
      <c r="D2" s="4" t="s">
        <v>2</v>
      </c>
      <c r="E2" s="4" t="s">
        <v>3</v>
      </c>
      <c r="F2" s="4" t="s">
        <v>4</v>
      </c>
      <c r="G2" s="4" t="s">
        <v>5</v>
      </c>
      <c r="H2" s="4" t="s">
        <v>6</v>
      </c>
      <c r="I2" s="4" t="s">
        <v>7</v>
      </c>
    </row>
    <row r="3" spans="2:9" ht="12.75" x14ac:dyDescent="0.2">
      <c r="B3" s="6" t="s">
        <v>8</v>
      </c>
      <c r="C3" s="7">
        <f>SUM(C4:C94)</f>
        <v>3424</v>
      </c>
      <c r="D3" s="7">
        <f>AVERAGE(D4:D94)</f>
        <v>261.85364951925754</v>
      </c>
      <c r="E3" s="7">
        <f>SUMIFS('Régua SAEB'!$C:$C,'Régua SAEB'!$B:$B,"LP",'Régua SAEB'!$D:$D,"&lt;="&amp;$D3,'Régua SAEB'!$E:$E,"&gt;"&amp;$D3,'Régua SAEB'!$A:$A,"9AF")</f>
        <v>3</v>
      </c>
      <c r="F3" s="8" t="str">
        <f t="array" ref="F3">INDEX('Régua SAEB'!$F$1:$F$40,MATCH("9AF"&amp;"LP"&amp;$E3,'Régua SAEB'!$G$1:$G$40,0),1)</f>
        <v>Básico</v>
      </c>
      <c r="G3" s="7">
        <f>AVERAGE(G4:G94)</f>
        <v>259.31071030292856</v>
      </c>
      <c r="H3" s="7">
        <f>SUMIFS('Régua SAEB'!$C:$C,'Régua SAEB'!$B:$B,"MT",'Régua SAEB'!$D:$D,"&lt;="&amp;$G3,'Régua SAEB'!$E:$E,"&gt;"&amp;$G3,'Régua SAEB'!$A:$A,"9AF")</f>
        <v>3</v>
      </c>
      <c r="I3" s="8" t="str">
        <f t="array" ref="I3">INDEX('Régua SAEB'!$F$1:$F$40,MATCH("9AF"&amp;"MT"&amp;$H3,'Régua SAEB'!$G$1:$G$40,0),1)</f>
        <v>Básico</v>
      </c>
    </row>
    <row r="4" spans="2:9" ht="12.75" x14ac:dyDescent="0.2">
      <c r="B4" s="9" t="s">
        <v>9</v>
      </c>
      <c r="C4" s="10">
        <f>COUNTIFS('Base Escolas'!$A:$A,$B4,'Base Escolas'!$E:$E,"9AF")</f>
        <v>30</v>
      </c>
      <c r="D4" s="11">
        <f>AVERAGEIFS('Base Escolas'!$F:$F,'Base Escolas'!$A:$A,$B4,'Base Escolas'!$E:$E,"9AF")</f>
        <v>261.72266666666673</v>
      </c>
      <c r="E4" s="10">
        <f>SUMIFS('Régua SAEB'!$C:$C,'Régua SAEB'!$B:$B,"LP",'Régua SAEB'!$D:$D,"&lt;="&amp;$D4,'Régua SAEB'!$E:$E,"&gt;"&amp;$D4,'Régua SAEB'!$A:$A,"9AF")</f>
        <v>3</v>
      </c>
      <c r="F4" s="10" t="str">
        <f t="array" ref="F4">INDEX('Régua SAEB'!$F$1:$F$40,MATCH("9AF"&amp;"LP"&amp;$E4,'Régua SAEB'!$G$1:$G$40,0),1)</f>
        <v>Básico</v>
      </c>
      <c r="G4" s="11">
        <f>AVERAGEIFS('Base Escolas'!$I:$I,'Base Escolas'!$A:$A,$B4,'Base Escolas'!$E:$E,"9AF")</f>
        <v>263.00433333333336</v>
      </c>
      <c r="H4" s="10">
        <f>SUMIFS('Régua SAEB'!$C:$C,'Régua SAEB'!$B:$B,"MT",'Régua SAEB'!$D:$D,"&lt;="&amp;$G4,'Régua SAEB'!$E:$E,"&gt;"&amp;$G4,'Régua SAEB'!$A:$A,"9AF")</f>
        <v>3</v>
      </c>
      <c r="I4" s="10" t="str">
        <f t="array" ref="I4">INDEX('Régua SAEB'!$F$1:$F$40,MATCH("9AF"&amp;"MT"&amp;$H4,'Régua SAEB'!$G$1:$G$40,0),1)</f>
        <v>Básico</v>
      </c>
    </row>
    <row r="5" spans="2:9" ht="12.75" x14ac:dyDescent="0.2">
      <c r="B5" s="9" t="s">
        <v>10</v>
      </c>
      <c r="C5" s="10">
        <f>COUNTIFS('Base Escolas'!$A:$A,$B5,'Base Escolas'!$E:$E,"9AF")</f>
        <v>56</v>
      </c>
      <c r="D5" s="11">
        <f>AVERAGEIFS('Base Escolas'!$F:$F,'Base Escolas'!$A:$A,$B5,'Base Escolas'!$E:$E,"9AF")</f>
        <v>271.10732142857148</v>
      </c>
      <c r="E5" s="10">
        <f>SUMIFS('Régua SAEB'!$C:$C,'Régua SAEB'!$B:$B,"LP",'Régua SAEB'!$D:$D,"&lt;="&amp;$D5,'Régua SAEB'!$E:$E,"&gt;"&amp;$D5,'Régua SAEB'!$A:$A,"9AF")</f>
        <v>3</v>
      </c>
      <c r="F5" s="10" t="str">
        <f t="array" ref="F5">INDEX('Régua SAEB'!$F$1:$F$40,MATCH("9AF"&amp;"LP"&amp;$E5,'Régua SAEB'!$G$1:$G$40,0),1)</f>
        <v>Básico</v>
      </c>
      <c r="G5" s="11">
        <f>AVERAGEIFS('Base Escolas'!$I:$I,'Base Escolas'!$A:$A,$B5,'Base Escolas'!$E:$E,"9AF")</f>
        <v>269.57875000000007</v>
      </c>
      <c r="H5" s="10">
        <f>SUMIFS('Régua SAEB'!$C:$C,'Régua SAEB'!$B:$B,"MT",'Régua SAEB'!$D:$D,"&lt;="&amp;$G5,'Régua SAEB'!$E:$E,"&gt;"&amp;$G5,'Régua SAEB'!$A:$A,"9AF")</f>
        <v>3</v>
      </c>
      <c r="I5" s="10" t="str">
        <f t="array" ref="I5">INDEX('Régua SAEB'!$F$1:$F$40,MATCH("9AF"&amp;"MT"&amp;$H5,'Régua SAEB'!$G$1:$G$40,0),1)</f>
        <v>Básico</v>
      </c>
    </row>
    <row r="6" spans="2:9" ht="12.75" x14ac:dyDescent="0.2">
      <c r="B6" s="9" t="s">
        <v>11</v>
      </c>
      <c r="C6" s="10">
        <f>COUNTIFS('Base Escolas'!$A:$A,$B6,'Base Escolas'!$E:$E,"9AF")</f>
        <v>18</v>
      </c>
      <c r="D6" s="11">
        <f>AVERAGEIFS('Base Escolas'!$F:$F,'Base Escolas'!$A:$A,$B6,'Base Escolas'!$E:$E,"9AF")</f>
        <v>263.29444444444442</v>
      </c>
      <c r="E6" s="10">
        <f>SUMIFS('Régua SAEB'!$C:$C,'Régua SAEB'!$B:$B,"LP",'Régua SAEB'!$D:$D,"&lt;="&amp;$D6,'Régua SAEB'!$E:$E,"&gt;"&amp;$D6,'Régua SAEB'!$A:$A,"9AF")</f>
        <v>3</v>
      </c>
      <c r="F6" s="10" t="str">
        <f t="array" ref="F6">INDEX('Régua SAEB'!$F$1:$F$40,MATCH("9AF"&amp;"LP"&amp;$E6,'Régua SAEB'!$G$1:$G$40,0),1)</f>
        <v>Básico</v>
      </c>
      <c r="G6" s="11">
        <f>AVERAGEIFS('Base Escolas'!$I:$I,'Base Escolas'!$A:$A,$B6,'Base Escolas'!$E:$E,"9AF")</f>
        <v>264.31</v>
      </c>
      <c r="H6" s="10">
        <f>SUMIFS('Régua SAEB'!$C:$C,'Régua SAEB'!$B:$B,"MT",'Régua SAEB'!$D:$D,"&lt;="&amp;$G6,'Régua SAEB'!$E:$E,"&gt;"&amp;$G6,'Régua SAEB'!$A:$A,"9AF")</f>
        <v>3</v>
      </c>
      <c r="I6" s="10" t="str">
        <f t="array" ref="I6">INDEX('Régua SAEB'!$F$1:$F$40,MATCH("9AF"&amp;"MT"&amp;$H6,'Régua SAEB'!$G$1:$G$40,0),1)</f>
        <v>Básico</v>
      </c>
    </row>
    <row r="7" spans="2:9" ht="12.75" x14ac:dyDescent="0.2">
      <c r="B7" s="9" t="s">
        <v>12</v>
      </c>
      <c r="C7" s="10">
        <f>COUNTIFS('Base Escolas'!$A:$A,$B7,'Base Escolas'!$E:$E,"9AF")</f>
        <v>26</v>
      </c>
      <c r="D7" s="11">
        <f>AVERAGEIFS('Base Escolas'!$F:$F,'Base Escolas'!$A:$A,$B7,'Base Escolas'!$E:$E,"9AF")</f>
        <v>257.18500000000006</v>
      </c>
      <c r="E7" s="10">
        <f>SUMIFS('Régua SAEB'!$C:$C,'Régua SAEB'!$B:$B,"LP",'Régua SAEB'!$D:$D,"&lt;="&amp;$D7,'Régua SAEB'!$E:$E,"&gt;"&amp;$D7,'Régua SAEB'!$A:$A,"9AF")</f>
        <v>3</v>
      </c>
      <c r="F7" s="10" t="str">
        <f t="array" ref="F7">INDEX('Régua SAEB'!$F$1:$F$40,MATCH("9AF"&amp;"LP"&amp;$E7,'Régua SAEB'!$G$1:$G$40,0),1)</f>
        <v>Básico</v>
      </c>
      <c r="G7" s="11">
        <f>AVERAGEIFS('Base Escolas'!$I:$I,'Base Escolas'!$A:$A,$B7,'Base Escolas'!$E:$E,"9AF")</f>
        <v>257.1073076923077</v>
      </c>
      <c r="H7" s="10">
        <f>SUMIFS('Régua SAEB'!$C:$C,'Régua SAEB'!$B:$B,"MT",'Régua SAEB'!$D:$D,"&lt;="&amp;$G7,'Régua SAEB'!$E:$E,"&gt;"&amp;$G7,'Régua SAEB'!$A:$A,"9AF")</f>
        <v>3</v>
      </c>
      <c r="I7" s="10" t="str">
        <f t="array" ref="I7">INDEX('Régua SAEB'!$F$1:$F$40,MATCH("9AF"&amp;"MT"&amp;$H7,'Régua SAEB'!$G$1:$G$40,0),1)</f>
        <v>Básico</v>
      </c>
    </row>
    <row r="8" spans="2:9" ht="12.75" x14ac:dyDescent="0.2">
      <c r="B8" s="9" t="s">
        <v>13</v>
      </c>
      <c r="C8" s="10">
        <f>COUNTIFS('Base Escolas'!$A:$A,$B8,'Base Escolas'!$E:$E,"9AF")</f>
        <v>30</v>
      </c>
      <c r="D8" s="11">
        <f>AVERAGEIFS('Base Escolas'!$F:$F,'Base Escolas'!$A:$A,$B8,'Base Escolas'!$E:$E,"9AF")</f>
        <v>268.52566666666667</v>
      </c>
      <c r="E8" s="10">
        <f>SUMIFS('Régua SAEB'!$C:$C,'Régua SAEB'!$B:$B,"LP",'Régua SAEB'!$D:$D,"&lt;="&amp;$D8,'Régua SAEB'!$E:$E,"&gt;"&amp;$D8,'Régua SAEB'!$A:$A,"9AF")</f>
        <v>3</v>
      </c>
      <c r="F8" s="10" t="str">
        <f t="array" ref="F8">INDEX('Régua SAEB'!$F$1:$F$40,MATCH("9AF"&amp;"LP"&amp;$E8,'Régua SAEB'!$G$1:$G$40,0),1)</f>
        <v>Básico</v>
      </c>
      <c r="G8" s="11">
        <f>AVERAGEIFS('Base Escolas'!$I:$I,'Base Escolas'!$A:$A,$B8,'Base Escolas'!$E:$E,"9AF")</f>
        <v>265.28199999999998</v>
      </c>
      <c r="H8" s="10">
        <f>SUMIFS('Régua SAEB'!$C:$C,'Régua SAEB'!$B:$B,"MT",'Régua SAEB'!$D:$D,"&lt;="&amp;$G8,'Régua SAEB'!$E:$E,"&gt;"&amp;$G8,'Régua SAEB'!$A:$A,"9AF")</f>
        <v>3</v>
      </c>
      <c r="I8" s="10" t="str">
        <f t="array" ref="I8">INDEX('Régua SAEB'!$F$1:$F$40,MATCH("9AF"&amp;"MT"&amp;$H8,'Régua SAEB'!$G$1:$G$40,0),1)</f>
        <v>Básico</v>
      </c>
    </row>
    <row r="9" spans="2:9" ht="12.75" x14ac:dyDescent="0.2">
      <c r="B9" s="9" t="s">
        <v>14</v>
      </c>
      <c r="C9" s="10">
        <f>COUNTIFS('Base Escolas'!$A:$A,$B9,'Base Escolas'!$E:$E,"9AF")</f>
        <v>28</v>
      </c>
      <c r="D9" s="11">
        <f>AVERAGEIFS('Base Escolas'!$F:$F,'Base Escolas'!$A:$A,$B9,'Base Escolas'!$E:$E,"9AF")</f>
        <v>260.62392857142856</v>
      </c>
      <c r="E9" s="10">
        <f>SUMIFS('Régua SAEB'!$C:$C,'Régua SAEB'!$B:$B,"LP",'Régua SAEB'!$D:$D,"&lt;="&amp;$D9,'Régua SAEB'!$E:$E,"&gt;"&amp;$D9,'Régua SAEB'!$A:$A,"9AF")</f>
        <v>3</v>
      </c>
      <c r="F9" s="10" t="str">
        <f t="array" ref="F9">INDEX('Régua SAEB'!$F$1:$F$40,MATCH("9AF"&amp;"LP"&amp;$E9,'Régua SAEB'!$G$1:$G$40,0),1)</f>
        <v>Básico</v>
      </c>
      <c r="G9" s="11">
        <f>AVERAGEIFS('Base Escolas'!$I:$I,'Base Escolas'!$A:$A,$B9,'Base Escolas'!$E:$E,"9AF")</f>
        <v>259.90249999999997</v>
      </c>
      <c r="H9" s="10">
        <f>SUMIFS('Régua SAEB'!$C:$C,'Régua SAEB'!$B:$B,"MT",'Régua SAEB'!$D:$D,"&lt;="&amp;$G9,'Régua SAEB'!$E:$E,"&gt;"&amp;$G9,'Régua SAEB'!$A:$A,"9AF")</f>
        <v>3</v>
      </c>
      <c r="I9" s="10" t="str">
        <f t="array" ref="I9">INDEX('Régua SAEB'!$F$1:$F$40,MATCH("9AF"&amp;"MT"&amp;$H9,'Régua SAEB'!$G$1:$G$40,0),1)</f>
        <v>Básico</v>
      </c>
    </row>
    <row r="10" spans="2:9" ht="12.75" x14ac:dyDescent="0.2">
      <c r="B10" s="9" t="s">
        <v>15</v>
      </c>
      <c r="C10" s="10">
        <f>COUNTIFS('Base Escolas'!$A:$A,$B10,'Base Escolas'!$E:$E,"9AF")</f>
        <v>35</v>
      </c>
      <c r="D10" s="11">
        <f>AVERAGEIFS('Base Escolas'!$F:$F,'Base Escolas'!$A:$A,$B10,'Base Escolas'!$E:$E,"9AF")</f>
        <v>264.21685714285712</v>
      </c>
      <c r="E10" s="10">
        <f>SUMIFS('Régua SAEB'!$C:$C,'Régua SAEB'!$B:$B,"LP",'Régua SAEB'!$D:$D,"&lt;="&amp;$D10,'Régua SAEB'!$E:$E,"&gt;"&amp;$D10,'Régua SAEB'!$A:$A,"9AF")</f>
        <v>3</v>
      </c>
      <c r="F10" s="10" t="str">
        <f t="array" ref="F10">INDEX('Régua SAEB'!$F$1:$F$40,MATCH("9AF"&amp;"LP"&amp;$E10,'Régua SAEB'!$G$1:$G$40,0),1)</f>
        <v>Básico</v>
      </c>
      <c r="G10" s="11">
        <f>AVERAGEIFS('Base Escolas'!$I:$I,'Base Escolas'!$A:$A,$B10,'Base Escolas'!$E:$E,"9AF")</f>
        <v>261.4431428571429</v>
      </c>
      <c r="H10" s="10">
        <f>SUMIFS('Régua SAEB'!$C:$C,'Régua SAEB'!$B:$B,"MT",'Régua SAEB'!$D:$D,"&lt;="&amp;$G10,'Régua SAEB'!$E:$E,"&gt;"&amp;$G10,'Régua SAEB'!$A:$A,"9AF")</f>
        <v>3</v>
      </c>
      <c r="I10" s="10" t="str">
        <f t="array" ref="I10">INDEX('Régua SAEB'!$F$1:$F$40,MATCH("9AF"&amp;"MT"&amp;$H10,'Régua SAEB'!$G$1:$G$40,0),1)</f>
        <v>Básico</v>
      </c>
    </row>
    <row r="11" spans="2:9" ht="12.75" x14ac:dyDescent="0.2">
      <c r="B11" s="9" t="s">
        <v>16</v>
      </c>
      <c r="C11" s="10">
        <f>COUNTIFS('Base Escolas'!$A:$A,$B11,'Base Escolas'!$E:$E,"9AF")</f>
        <v>21</v>
      </c>
      <c r="D11" s="11">
        <f>AVERAGEIFS('Base Escolas'!$F:$F,'Base Escolas'!$A:$A,$B11,'Base Escolas'!$E:$E,"9AF")</f>
        <v>257.59285714285716</v>
      </c>
      <c r="E11" s="10">
        <f>SUMIFS('Régua SAEB'!$C:$C,'Régua SAEB'!$B:$B,"LP",'Régua SAEB'!$D:$D,"&lt;="&amp;$D11,'Régua SAEB'!$E:$E,"&gt;"&amp;$D11,'Régua SAEB'!$A:$A,"9AF")</f>
        <v>3</v>
      </c>
      <c r="F11" s="10" t="str">
        <f t="array" ref="F11">INDEX('Régua SAEB'!$F$1:$F$40,MATCH("9AF"&amp;"LP"&amp;$E11,'Régua SAEB'!$G$1:$G$40,0),1)</f>
        <v>Básico</v>
      </c>
      <c r="G11" s="11">
        <f>AVERAGEIFS('Base Escolas'!$I:$I,'Base Escolas'!$A:$A,$B11,'Base Escolas'!$E:$E,"9AF")</f>
        <v>256.82857142857142</v>
      </c>
      <c r="H11" s="10">
        <f>SUMIFS('Régua SAEB'!$C:$C,'Régua SAEB'!$B:$B,"MT",'Régua SAEB'!$D:$D,"&lt;="&amp;$G11,'Régua SAEB'!$E:$E,"&gt;"&amp;$G11,'Régua SAEB'!$A:$A,"9AF")</f>
        <v>3</v>
      </c>
      <c r="I11" s="10" t="str">
        <f t="array" ref="I11">INDEX('Régua SAEB'!$F$1:$F$40,MATCH("9AF"&amp;"MT"&amp;$H11,'Régua SAEB'!$G$1:$G$40,0),1)</f>
        <v>Básico</v>
      </c>
    </row>
    <row r="12" spans="2:9" ht="12.75" x14ac:dyDescent="0.2">
      <c r="B12" s="9" t="s">
        <v>17</v>
      </c>
      <c r="C12" s="10">
        <f>COUNTIFS('Base Escolas'!$A:$A,$B12,'Base Escolas'!$E:$E,"9AF")</f>
        <v>24</v>
      </c>
      <c r="D12" s="11">
        <f>AVERAGEIFS('Base Escolas'!$F:$F,'Base Escolas'!$A:$A,$B12,'Base Escolas'!$E:$E,"9AF")</f>
        <v>268.06958333333336</v>
      </c>
      <c r="E12" s="10">
        <f>SUMIFS('Régua SAEB'!$C:$C,'Régua SAEB'!$B:$B,"LP",'Régua SAEB'!$D:$D,"&lt;="&amp;$D12,'Régua SAEB'!$E:$E,"&gt;"&amp;$D12,'Régua SAEB'!$A:$A,"9AF")</f>
        <v>3</v>
      </c>
      <c r="F12" s="10" t="str">
        <f t="array" ref="F12">INDEX('Régua SAEB'!$F$1:$F$40,MATCH("9AF"&amp;"LP"&amp;$E12,'Régua SAEB'!$G$1:$G$40,0),1)</f>
        <v>Básico</v>
      </c>
      <c r="G12" s="11">
        <f>AVERAGEIFS('Base Escolas'!$I:$I,'Base Escolas'!$A:$A,$B12,'Base Escolas'!$E:$E,"9AF")</f>
        <v>270.53041666666672</v>
      </c>
      <c r="H12" s="10">
        <f>SUMIFS('Régua SAEB'!$C:$C,'Régua SAEB'!$B:$B,"MT",'Régua SAEB'!$D:$D,"&lt;="&amp;$G12,'Régua SAEB'!$E:$E,"&gt;"&amp;$G12,'Régua SAEB'!$A:$A,"9AF")</f>
        <v>3</v>
      </c>
      <c r="I12" s="10" t="str">
        <f t="array" ref="I12">INDEX('Régua SAEB'!$F$1:$F$40,MATCH("9AF"&amp;"MT"&amp;$H12,'Régua SAEB'!$G$1:$G$40,0),1)</f>
        <v>Básico</v>
      </c>
    </row>
    <row r="13" spans="2:9" ht="12.75" x14ac:dyDescent="0.2">
      <c r="B13" s="9" t="s">
        <v>18</v>
      </c>
      <c r="C13" s="10">
        <f>COUNTIFS('Base Escolas'!$A:$A,$B13,'Base Escolas'!$E:$E,"9AF")</f>
        <v>54</v>
      </c>
      <c r="D13" s="11">
        <f>AVERAGEIFS('Base Escolas'!$F:$F,'Base Escolas'!$A:$A,$B13,'Base Escolas'!$E:$E,"9AF")</f>
        <v>256.19574074074075</v>
      </c>
      <c r="E13" s="10">
        <f>SUMIFS('Régua SAEB'!$C:$C,'Régua SAEB'!$B:$B,"LP",'Régua SAEB'!$D:$D,"&lt;="&amp;$D13,'Régua SAEB'!$E:$E,"&gt;"&amp;$D13,'Régua SAEB'!$A:$A,"9AF")</f>
        <v>3</v>
      </c>
      <c r="F13" s="10" t="str">
        <f t="array" ref="F13">INDEX('Régua SAEB'!$F$1:$F$40,MATCH("9AF"&amp;"LP"&amp;$E13,'Régua SAEB'!$G$1:$G$40,0),1)</f>
        <v>Básico</v>
      </c>
      <c r="G13" s="11">
        <f>AVERAGEIFS('Base Escolas'!$I:$I,'Base Escolas'!$A:$A,$B13,'Base Escolas'!$E:$E,"9AF")</f>
        <v>253.05148148148149</v>
      </c>
      <c r="H13" s="10">
        <f>SUMIFS('Régua SAEB'!$C:$C,'Régua SAEB'!$B:$B,"MT",'Régua SAEB'!$D:$D,"&lt;="&amp;$G13,'Régua SAEB'!$E:$E,"&gt;"&amp;$G13,'Régua SAEB'!$A:$A,"9AF")</f>
        <v>3</v>
      </c>
      <c r="I13" s="10" t="str">
        <f t="array" ref="I13">INDEX('Régua SAEB'!$F$1:$F$40,MATCH("9AF"&amp;"MT"&amp;$H13,'Régua SAEB'!$G$1:$G$40,0),1)</f>
        <v>Básico</v>
      </c>
    </row>
    <row r="14" spans="2:9" ht="12.75" x14ac:dyDescent="0.2">
      <c r="B14" s="9" t="s">
        <v>19</v>
      </c>
      <c r="C14" s="10">
        <f>COUNTIFS('Base Escolas'!$A:$A,$B14,'Base Escolas'!$E:$E,"9AF")</f>
        <v>22</v>
      </c>
      <c r="D14" s="11">
        <f>AVERAGEIFS('Base Escolas'!$F:$F,'Base Escolas'!$A:$A,$B14,'Base Escolas'!$E:$E,"9AF")</f>
        <v>268.87772727272727</v>
      </c>
      <c r="E14" s="10">
        <f>SUMIFS('Régua SAEB'!$C:$C,'Régua SAEB'!$B:$B,"LP",'Régua SAEB'!$D:$D,"&lt;="&amp;$D14,'Régua SAEB'!$E:$E,"&gt;"&amp;$D14,'Régua SAEB'!$A:$A,"9AF")</f>
        <v>3</v>
      </c>
      <c r="F14" s="10" t="str">
        <f t="array" ref="F14">INDEX('Régua SAEB'!$F$1:$F$40,MATCH("9AF"&amp;"LP"&amp;$E14,'Régua SAEB'!$G$1:$G$40,0),1)</f>
        <v>Básico</v>
      </c>
      <c r="G14" s="11">
        <f>AVERAGEIFS('Base Escolas'!$I:$I,'Base Escolas'!$A:$A,$B14,'Base Escolas'!$E:$E,"9AF")</f>
        <v>269.79999999999995</v>
      </c>
      <c r="H14" s="10">
        <f>SUMIFS('Régua SAEB'!$C:$C,'Régua SAEB'!$B:$B,"MT",'Régua SAEB'!$D:$D,"&lt;="&amp;$G14,'Régua SAEB'!$E:$E,"&gt;"&amp;$G14,'Régua SAEB'!$A:$A,"9AF")</f>
        <v>3</v>
      </c>
      <c r="I14" s="10" t="str">
        <f t="array" ref="I14">INDEX('Régua SAEB'!$F$1:$F$40,MATCH("9AF"&amp;"MT"&amp;$H14,'Régua SAEB'!$G$1:$G$40,0),1)</f>
        <v>Básico</v>
      </c>
    </row>
    <row r="15" spans="2:9" ht="12.75" x14ac:dyDescent="0.2">
      <c r="B15" s="9" t="s">
        <v>20</v>
      </c>
      <c r="C15" s="10">
        <f>COUNTIFS('Base Escolas'!$A:$A,$B15,'Base Escolas'!$E:$E,"9AF")</f>
        <v>26</v>
      </c>
      <c r="D15" s="11">
        <f>AVERAGEIFS('Base Escolas'!$F:$F,'Base Escolas'!$A:$A,$B15,'Base Escolas'!$E:$E,"9AF")</f>
        <v>255.08961538461537</v>
      </c>
      <c r="E15" s="10">
        <f>SUMIFS('Régua SAEB'!$C:$C,'Régua SAEB'!$B:$B,"LP",'Régua SAEB'!$D:$D,"&lt;="&amp;$D15,'Régua SAEB'!$E:$E,"&gt;"&amp;$D15,'Régua SAEB'!$A:$A,"9AF")</f>
        <v>3</v>
      </c>
      <c r="F15" s="10" t="str">
        <f t="array" ref="F15">INDEX('Régua SAEB'!$F$1:$F$40,MATCH("9AF"&amp;"LP"&amp;$E15,'Régua SAEB'!$G$1:$G$40,0),1)</f>
        <v>Básico</v>
      </c>
      <c r="G15" s="11">
        <f>AVERAGEIFS('Base Escolas'!$I:$I,'Base Escolas'!$A:$A,$B15,'Base Escolas'!$E:$E,"9AF")</f>
        <v>252.84576923076924</v>
      </c>
      <c r="H15" s="10">
        <f>SUMIFS('Régua SAEB'!$C:$C,'Régua SAEB'!$B:$B,"MT",'Régua SAEB'!$D:$D,"&lt;="&amp;$G15,'Régua SAEB'!$E:$E,"&gt;"&amp;$G15,'Régua SAEB'!$A:$A,"9AF")</f>
        <v>3</v>
      </c>
      <c r="I15" s="10" t="str">
        <f t="array" ref="I15">INDEX('Régua SAEB'!$F$1:$F$40,MATCH("9AF"&amp;"MT"&amp;$H15,'Régua SAEB'!$G$1:$G$40,0),1)</f>
        <v>Básico</v>
      </c>
    </row>
    <row r="16" spans="2:9" ht="12.75" x14ac:dyDescent="0.2">
      <c r="B16" s="9" t="s">
        <v>21</v>
      </c>
      <c r="C16" s="10">
        <f>COUNTIFS('Base Escolas'!$A:$A,$B16,'Base Escolas'!$E:$E,"9AF")</f>
        <v>57</v>
      </c>
      <c r="D16" s="11">
        <f>AVERAGEIFS('Base Escolas'!$F:$F,'Base Escolas'!$A:$A,$B16,'Base Escolas'!$E:$E,"9AF")</f>
        <v>265.29280701754385</v>
      </c>
      <c r="E16" s="10">
        <f>SUMIFS('Régua SAEB'!$C:$C,'Régua SAEB'!$B:$B,"LP",'Régua SAEB'!$D:$D,"&lt;="&amp;$D16,'Régua SAEB'!$E:$E,"&gt;"&amp;$D16,'Régua SAEB'!$A:$A,"9AF")</f>
        <v>3</v>
      </c>
      <c r="F16" s="10" t="str">
        <f t="array" ref="F16">INDEX('Régua SAEB'!$F$1:$F$40,MATCH("9AF"&amp;"LP"&amp;$E16,'Régua SAEB'!$G$1:$G$40,0),1)</f>
        <v>Básico</v>
      </c>
      <c r="G16" s="11">
        <f>AVERAGEIFS('Base Escolas'!$I:$I,'Base Escolas'!$A:$A,$B16,'Base Escolas'!$E:$E,"9AF")</f>
        <v>262.17403508771929</v>
      </c>
      <c r="H16" s="10">
        <f>SUMIFS('Régua SAEB'!$C:$C,'Régua SAEB'!$B:$B,"MT",'Régua SAEB'!$D:$D,"&lt;="&amp;$G16,'Régua SAEB'!$E:$E,"&gt;"&amp;$G16,'Régua SAEB'!$A:$A,"9AF")</f>
        <v>3</v>
      </c>
      <c r="I16" s="10" t="str">
        <f t="array" ref="I16">INDEX('Régua SAEB'!$F$1:$F$40,MATCH("9AF"&amp;"MT"&amp;$H16,'Régua SAEB'!$G$1:$G$40,0),1)</f>
        <v>Básico</v>
      </c>
    </row>
    <row r="17" spans="2:9" ht="12.75" x14ac:dyDescent="0.2">
      <c r="B17" s="9" t="s">
        <v>22</v>
      </c>
      <c r="C17" s="10">
        <f>COUNTIFS('Base Escolas'!$A:$A,$B17,'Base Escolas'!$E:$E,"9AF")</f>
        <v>59</v>
      </c>
      <c r="D17" s="11">
        <f>AVERAGEIFS('Base Escolas'!$F:$F,'Base Escolas'!$A:$A,$B17,'Base Escolas'!$E:$E,"9AF")</f>
        <v>256.13593220338987</v>
      </c>
      <c r="E17" s="10">
        <f>SUMIFS('Régua SAEB'!$C:$C,'Régua SAEB'!$B:$B,"LP",'Régua SAEB'!$D:$D,"&lt;="&amp;$D17,'Régua SAEB'!$E:$E,"&gt;"&amp;$D17,'Régua SAEB'!$A:$A,"9AF")</f>
        <v>3</v>
      </c>
      <c r="F17" s="10" t="str">
        <f t="array" ref="F17">INDEX('Régua SAEB'!$F$1:$F$40,MATCH("9AF"&amp;"LP"&amp;$E17,'Régua SAEB'!$G$1:$G$40,0),1)</f>
        <v>Básico</v>
      </c>
      <c r="G17" s="11">
        <f>AVERAGEIFS('Base Escolas'!$I:$I,'Base Escolas'!$A:$A,$B17,'Base Escolas'!$E:$E,"9AF")</f>
        <v>250.25898305084749</v>
      </c>
      <c r="H17" s="10">
        <f>SUMIFS('Régua SAEB'!$C:$C,'Régua SAEB'!$B:$B,"MT",'Régua SAEB'!$D:$D,"&lt;="&amp;$G17,'Régua SAEB'!$E:$E,"&gt;"&amp;$G17,'Régua SAEB'!$A:$A,"9AF")</f>
        <v>3</v>
      </c>
      <c r="I17" s="10" t="str">
        <f t="array" ref="I17">INDEX('Régua SAEB'!$F$1:$F$40,MATCH("9AF"&amp;"MT"&amp;$H17,'Régua SAEB'!$G$1:$G$40,0),1)</f>
        <v>Básico</v>
      </c>
    </row>
    <row r="18" spans="2:9" ht="12.75" x14ac:dyDescent="0.2">
      <c r="B18" s="9" t="s">
        <v>23</v>
      </c>
      <c r="C18" s="10">
        <f>COUNTIFS('Base Escolas'!$A:$A,$B18,'Base Escolas'!$E:$E,"9AF")</f>
        <v>40</v>
      </c>
      <c r="D18" s="11">
        <f>AVERAGEIFS('Base Escolas'!$F:$F,'Base Escolas'!$A:$A,$B18,'Base Escolas'!$E:$E,"9AF")</f>
        <v>264.76875000000007</v>
      </c>
      <c r="E18" s="10">
        <f>SUMIFS('Régua SAEB'!$C:$C,'Régua SAEB'!$B:$B,"LP",'Régua SAEB'!$D:$D,"&lt;="&amp;$D18,'Régua SAEB'!$E:$E,"&gt;"&amp;$D18,'Régua SAEB'!$A:$A,"9AF")</f>
        <v>3</v>
      </c>
      <c r="F18" s="10" t="str">
        <f t="array" ref="F18">INDEX('Régua SAEB'!$F$1:$F$40,MATCH("9AF"&amp;"LP"&amp;$E18,'Régua SAEB'!$G$1:$G$40,0),1)</f>
        <v>Básico</v>
      </c>
      <c r="G18" s="11">
        <f>AVERAGEIFS('Base Escolas'!$I:$I,'Base Escolas'!$A:$A,$B18,'Base Escolas'!$E:$E,"9AF")</f>
        <v>259.79249999999996</v>
      </c>
      <c r="H18" s="10">
        <f>SUMIFS('Régua SAEB'!$C:$C,'Régua SAEB'!$B:$B,"MT",'Régua SAEB'!$D:$D,"&lt;="&amp;$G18,'Régua SAEB'!$E:$E,"&gt;"&amp;$G18,'Régua SAEB'!$A:$A,"9AF")</f>
        <v>3</v>
      </c>
      <c r="I18" s="10" t="str">
        <f t="array" ref="I18">INDEX('Régua SAEB'!$F$1:$F$40,MATCH("9AF"&amp;"MT"&amp;$H18,'Régua SAEB'!$G$1:$G$40,0),1)</f>
        <v>Básico</v>
      </c>
    </row>
    <row r="19" spans="2:9" ht="12.75" x14ac:dyDescent="0.2">
      <c r="B19" s="9" t="s">
        <v>24</v>
      </c>
      <c r="C19" s="10">
        <f>COUNTIFS('Base Escolas'!$A:$A,$B19,'Base Escolas'!$E:$E,"9AF")</f>
        <v>60</v>
      </c>
      <c r="D19" s="11">
        <f>AVERAGEIFS('Base Escolas'!$F:$F,'Base Escolas'!$A:$A,$B19,'Base Escolas'!$E:$E,"9AF")</f>
        <v>260.69866666666667</v>
      </c>
      <c r="E19" s="10">
        <f>SUMIFS('Régua SAEB'!$C:$C,'Régua SAEB'!$B:$B,"LP",'Régua SAEB'!$D:$D,"&lt;="&amp;$D19,'Régua SAEB'!$E:$E,"&gt;"&amp;$D19,'Régua SAEB'!$A:$A,"9AF")</f>
        <v>3</v>
      </c>
      <c r="F19" s="10" t="str">
        <f t="array" ref="F19">INDEX('Régua SAEB'!$F$1:$F$40,MATCH("9AF"&amp;"LP"&amp;$E19,'Régua SAEB'!$G$1:$G$40,0),1)</f>
        <v>Básico</v>
      </c>
      <c r="G19" s="11">
        <f>AVERAGEIFS('Base Escolas'!$I:$I,'Base Escolas'!$A:$A,$B19,'Base Escolas'!$E:$E,"9AF")</f>
        <v>256.70533333333327</v>
      </c>
      <c r="H19" s="10">
        <f>SUMIFS('Régua SAEB'!$C:$C,'Régua SAEB'!$B:$B,"MT",'Régua SAEB'!$D:$D,"&lt;="&amp;$G19,'Régua SAEB'!$E:$E,"&gt;"&amp;$G19,'Régua SAEB'!$A:$A,"9AF")</f>
        <v>3</v>
      </c>
      <c r="I19" s="10" t="str">
        <f t="array" ref="I19">INDEX('Régua SAEB'!$F$1:$F$40,MATCH("9AF"&amp;"MT"&amp;$H19,'Régua SAEB'!$G$1:$G$40,0),1)</f>
        <v>Básico</v>
      </c>
    </row>
    <row r="20" spans="2:9" ht="12.75" x14ac:dyDescent="0.2">
      <c r="B20" s="9" t="s">
        <v>25</v>
      </c>
      <c r="C20" s="10">
        <f>COUNTIFS('Base Escolas'!$A:$A,$B20,'Base Escolas'!$E:$E,"9AF")</f>
        <v>30</v>
      </c>
      <c r="D20" s="11">
        <f>AVERAGEIFS('Base Escolas'!$F:$F,'Base Escolas'!$A:$A,$B20,'Base Escolas'!$E:$E,"9AF")</f>
        <v>270.63833333333332</v>
      </c>
      <c r="E20" s="10">
        <f>SUMIFS('Régua SAEB'!$C:$C,'Régua SAEB'!$B:$B,"LP",'Régua SAEB'!$D:$D,"&lt;="&amp;$D20,'Régua SAEB'!$E:$E,"&gt;"&amp;$D20,'Régua SAEB'!$A:$A,"9AF")</f>
        <v>3</v>
      </c>
      <c r="F20" s="10" t="str">
        <f t="array" ref="F20">INDEX('Régua SAEB'!$F$1:$F$40,MATCH("9AF"&amp;"LP"&amp;$E20,'Régua SAEB'!$G$1:$G$40,0),1)</f>
        <v>Básico</v>
      </c>
      <c r="G20" s="11">
        <f>AVERAGEIFS('Base Escolas'!$I:$I,'Base Escolas'!$A:$A,$B20,'Base Escolas'!$E:$E,"9AF")</f>
        <v>267.12466666666666</v>
      </c>
      <c r="H20" s="10">
        <f>SUMIFS('Régua SAEB'!$C:$C,'Régua SAEB'!$B:$B,"MT",'Régua SAEB'!$D:$D,"&lt;="&amp;$G20,'Régua SAEB'!$E:$E,"&gt;"&amp;$G20,'Régua SAEB'!$A:$A,"9AF")</f>
        <v>3</v>
      </c>
      <c r="I20" s="10" t="str">
        <f t="array" ref="I20">INDEX('Régua SAEB'!$F$1:$F$40,MATCH("9AF"&amp;"MT"&amp;$H20,'Régua SAEB'!$G$1:$G$40,0),1)</f>
        <v>Básico</v>
      </c>
    </row>
    <row r="21" spans="2:9" ht="12.75" x14ac:dyDescent="0.2">
      <c r="B21" s="9" t="s">
        <v>26</v>
      </c>
      <c r="C21" s="10">
        <f>COUNTIFS('Base Escolas'!$A:$A,$B21,'Base Escolas'!$E:$E,"9AF")</f>
        <v>16</v>
      </c>
      <c r="D21" s="11">
        <f>AVERAGEIFS('Base Escolas'!$F:$F,'Base Escolas'!$A:$A,$B21,'Base Escolas'!$E:$E,"9AF")</f>
        <v>251.76874999999998</v>
      </c>
      <c r="E21" s="10">
        <f>SUMIFS('Régua SAEB'!$C:$C,'Régua SAEB'!$B:$B,"LP",'Régua SAEB'!$D:$D,"&lt;="&amp;$D21,'Régua SAEB'!$E:$E,"&gt;"&amp;$D21,'Régua SAEB'!$A:$A,"9AF")</f>
        <v>3</v>
      </c>
      <c r="F21" s="10" t="str">
        <f t="array" ref="F21">INDEX('Régua SAEB'!$F$1:$F$40,MATCH("9AF"&amp;"LP"&amp;$E21,'Régua SAEB'!$G$1:$G$40,0),1)</f>
        <v>Básico</v>
      </c>
      <c r="G21" s="11">
        <f>AVERAGEIFS('Base Escolas'!$I:$I,'Base Escolas'!$A:$A,$B21,'Base Escolas'!$E:$E,"9AF")</f>
        <v>245.60812500000003</v>
      </c>
      <c r="H21" s="10">
        <f>SUMIFS('Régua SAEB'!$C:$C,'Régua SAEB'!$B:$B,"MT",'Régua SAEB'!$D:$D,"&lt;="&amp;$G21,'Régua SAEB'!$E:$E,"&gt;"&amp;$G21,'Régua SAEB'!$A:$A,"9AF")</f>
        <v>2</v>
      </c>
      <c r="I21" s="10" t="str">
        <f t="array" ref="I21">INDEX('Régua SAEB'!$F$1:$F$40,MATCH("9AF"&amp;"MT"&amp;$H21,'Régua SAEB'!$G$1:$G$40,0),1)</f>
        <v>Básico</v>
      </c>
    </row>
    <row r="22" spans="2:9" ht="12.75" x14ac:dyDescent="0.2">
      <c r="B22" s="9" t="s">
        <v>27</v>
      </c>
      <c r="C22" s="10">
        <f>COUNTIFS('Base Escolas'!$A:$A,$B22,'Base Escolas'!$E:$E,"9AF")</f>
        <v>53</v>
      </c>
      <c r="D22" s="11">
        <f>AVERAGEIFS('Base Escolas'!$F:$F,'Base Escolas'!$A:$A,$B22,'Base Escolas'!$E:$E,"9AF")</f>
        <v>257.54471698113201</v>
      </c>
      <c r="E22" s="10">
        <f>SUMIFS('Régua SAEB'!$C:$C,'Régua SAEB'!$B:$B,"LP",'Régua SAEB'!$D:$D,"&lt;="&amp;$D22,'Régua SAEB'!$E:$E,"&gt;"&amp;$D22,'Régua SAEB'!$A:$A,"9AF")</f>
        <v>3</v>
      </c>
      <c r="F22" s="10" t="str">
        <f t="array" ref="F22">INDEX('Régua SAEB'!$F$1:$F$40,MATCH("9AF"&amp;"LP"&amp;$E22,'Régua SAEB'!$G$1:$G$40,0),1)</f>
        <v>Básico</v>
      </c>
      <c r="G22" s="11">
        <f>AVERAGEIFS('Base Escolas'!$I:$I,'Base Escolas'!$A:$A,$B22,'Base Escolas'!$E:$E,"9AF")</f>
        <v>250.90584905660384</v>
      </c>
      <c r="H22" s="10">
        <f>SUMIFS('Régua SAEB'!$C:$C,'Régua SAEB'!$B:$B,"MT",'Régua SAEB'!$D:$D,"&lt;="&amp;$G22,'Régua SAEB'!$E:$E,"&gt;"&amp;$G22,'Régua SAEB'!$A:$A,"9AF")</f>
        <v>3</v>
      </c>
      <c r="I22" s="10" t="str">
        <f t="array" ref="I22">INDEX('Régua SAEB'!$F$1:$F$40,MATCH("9AF"&amp;"MT"&amp;$H22,'Régua SAEB'!$G$1:$G$40,0),1)</f>
        <v>Básico</v>
      </c>
    </row>
    <row r="23" spans="2:9" ht="12.75" x14ac:dyDescent="0.2">
      <c r="B23" s="9" t="s">
        <v>28</v>
      </c>
      <c r="C23" s="10">
        <f>COUNTIFS('Base Escolas'!$A:$A,$B23,'Base Escolas'!$E:$E,"9AF")</f>
        <v>17</v>
      </c>
      <c r="D23" s="11">
        <f>AVERAGEIFS('Base Escolas'!$F:$F,'Base Escolas'!$A:$A,$B23,'Base Escolas'!$E:$E,"9AF")</f>
        <v>266.87764705882353</v>
      </c>
      <c r="E23" s="10">
        <f>SUMIFS('Régua SAEB'!$C:$C,'Régua SAEB'!$B:$B,"LP",'Régua SAEB'!$D:$D,"&lt;="&amp;$D23,'Régua SAEB'!$E:$E,"&gt;"&amp;$D23,'Régua SAEB'!$A:$A,"9AF")</f>
        <v>3</v>
      </c>
      <c r="F23" s="10" t="str">
        <f t="array" ref="F23">INDEX('Régua SAEB'!$F$1:$F$40,MATCH("9AF"&amp;"LP"&amp;$E23,'Régua SAEB'!$G$1:$G$40,0),1)</f>
        <v>Básico</v>
      </c>
      <c r="G23" s="11">
        <f>AVERAGEIFS('Base Escolas'!$I:$I,'Base Escolas'!$A:$A,$B23,'Base Escolas'!$E:$E,"9AF")</f>
        <v>269.77352941176474</v>
      </c>
      <c r="H23" s="10">
        <f>SUMIFS('Régua SAEB'!$C:$C,'Régua SAEB'!$B:$B,"MT",'Régua SAEB'!$D:$D,"&lt;="&amp;$G23,'Régua SAEB'!$E:$E,"&gt;"&amp;$G23,'Régua SAEB'!$A:$A,"9AF")</f>
        <v>3</v>
      </c>
      <c r="I23" s="10" t="str">
        <f t="array" ref="I23">INDEX('Régua SAEB'!$F$1:$F$40,MATCH("9AF"&amp;"MT"&amp;$H23,'Régua SAEB'!$G$1:$G$40,0),1)</f>
        <v>Básico</v>
      </c>
    </row>
    <row r="24" spans="2:9" ht="12.75" x14ac:dyDescent="0.2">
      <c r="B24" s="9" t="s">
        <v>29</v>
      </c>
      <c r="C24" s="10">
        <f>COUNTIFS('Base Escolas'!$A:$A,$B24,'Base Escolas'!$E:$E,"9AF")</f>
        <v>31</v>
      </c>
      <c r="D24" s="11">
        <f>AVERAGEIFS('Base Escolas'!$F:$F,'Base Escolas'!$A:$A,$B24,'Base Escolas'!$E:$E,"9AF")</f>
        <v>263.2322580645162</v>
      </c>
      <c r="E24" s="10">
        <f>SUMIFS('Régua SAEB'!$C:$C,'Régua SAEB'!$B:$B,"LP",'Régua SAEB'!$D:$D,"&lt;="&amp;$D24,'Régua SAEB'!$E:$E,"&gt;"&amp;$D24,'Régua SAEB'!$A:$A,"9AF")</f>
        <v>3</v>
      </c>
      <c r="F24" s="10" t="str">
        <f t="array" ref="F24">INDEX('Régua SAEB'!$F$1:$F$40,MATCH("9AF"&amp;"LP"&amp;$E24,'Régua SAEB'!$G$1:$G$40,0),1)</f>
        <v>Básico</v>
      </c>
      <c r="G24" s="11">
        <f>AVERAGEIFS('Base Escolas'!$I:$I,'Base Escolas'!$A:$A,$B24,'Base Escolas'!$E:$E,"9AF")</f>
        <v>259.19451612903225</v>
      </c>
      <c r="H24" s="10">
        <f>SUMIFS('Régua SAEB'!$C:$C,'Régua SAEB'!$B:$B,"MT",'Régua SAEB'!$D:$D,"&lt;="&amp;$G24,'Régua SAEB'!$E:$E,"&gt;"&amp;$G24,'Régua SAEB'!$A:$A,"9AF")</f>
        <v>3</v>
      </c>
      <c r="I24" s="10" t="str">
        <f t="array" ref="I24">INDEX('Régua SAEB'!$F$1:$F$40,MATCH("9AF"&amp;"MT"&amp;$H24,'Régua SAEB'!$G$1:$G$40,0),1)</f>
        <v>Básico</v>
      </c>
    </row>
    <row r="25" spans="2:9" ht="12.75" x14ac:dyDescent="0.2">
      <c r="B25" s="9" t="s">
        <v>30</v>
      </c>
      <c r="C25" s="10">
        <f>COUNTIFS('Base Escolas'!$A:$A,$B25,'Base Escolas'!$E:$E,"9AF")</f>
        <v>32</v>
      </c>
      <c r="D25" s="11">
        <f>AVERAGEIFS('Base Escolas'!$F:$F,'Base Escolas'!$A:$A,$B25,'Base Escolas'!$E:$E,"9AF")</f>
        <v>266.63124999999991</v>
      </c>
      <c r="E25" s="10">
        <f>SUMIFS('Régua SAEB'!$C:$C,'Régua SAEB'!$B:$B,"LP",'Régua SAEB'!$D:$D,"&lt;="&amp;$D25,'Régua SAEB'!$E:$E,"&gt;"&amp;$D25,'Régua SAEB'!$A:$A,"9AF")</f>
        <v>3</v>
      </c>
      <c r="F25" s="10" t="str">
        <f t="array" ref="F25">INDEX('Régua SAEB'!$F$1:$F$40,MATCH("9AF"&amp;"LP"&amp;$E25,'Régua SAEB'!$G$1:$G$40,0),1)</f>
        <v>Básico</v>
      </c>
      <c r="G25" s="11">
        <f>AVERAGEIFS('Base Escolas'!$I:$I,'Base Escolas'!$A:$A,$B25,'Base Escolas'!$E:$E,"9AF")</f>
        <v>262.578125</v>
      </c>
      <c r="H25" s="10">
        <f>SUMIFS('Régua SAEB'!$C:$C,'Régua SAEB'!$B:$B,"MT",'Régua SAEB'!$D:$D,"&lt;="&amp;$G25,'Régua SAEB'!$E:$E,"&gt;"&amp;$G25,'Régua SAEB'!$A:$A,"9AF")</f>
        <v>3</v>
      </c>
      <c r="I25" s="10" t="str">
        <f t="array" ref="I25">INDEX('Régua SAEB'!$F$1:$F$40,MATCH("9AF"&amp;"MT"&amp;$H25,'Régua SAEB'!$G$1:$G$40,0),1)</f>
        <v>Básico</v>
      </c>
    </row>
    <row r="26" spans="2:9" ht="12.75" x14ac:dyDescent="0.2">
      <c r="B26" s="9" t="s">
        <v>31</v>
      </c>
      <c r="C26" s="10">
        <f>COUNTIFS('Base Escolas'!$A:$A,$B26,'Base Escolas'!$E:$E,"9AF")</f>
        <v>37</v>
      </c>
      <c r="D26" s="11">
        <f>AVERAGEIFS('Base Escolas'!$F:$F,'Base Escolas'!$A:$A,$B26,'Base Escolas'!$E:$E,"9AF")</f>
        <v>267.04810810810807</v>
      </c>
      <c r="E26" s="10">
        <f>SUMIFS('Régua SAEB'!$C:$C,'Régua SAEB'!$B:$B,"LP",'Régua SAEB'!$D:$D,"&lt;="&amp;$D26,'Régua SAEB'!$E:$E,"&gt;"&amp;$D26,'Régua SAEB'!$A:$A,"9AF")</f>
        <v>3</v>
      </c>
      <c r="F26" s="10" t="str">
        <f t="array" ref="F26">INDEX('Régua SAEB'!$F$1:$F$40,MATCH("9AF"&amp;"LP"&amp;$E26,'Régua SAEB'!$G$1:$G$40,0),1)</f>
        <v>Básico</v>
      </c>
      <c r="G26" s="11">
        <f>AVERAGEIFS('Base Escolas'!$I:$I,'Base Escolas'!$A:$A,$B26,'Base Escolas'!$E:$E,"9AF")</f>
        <v>261.40135135135131</v>
      </c>
      <c r="H26" s="10">
        <f>SUMIFS('Régua SAEB'!$C:$C,'Régua SAEB'!$B:$B,"MT",'Régua SAEB'!$D:$D,"&lt;="&amp;$G26,'Régua SAEB'!$E:$E,"&gt;"&amp;$G26,'Régua SAEB'!$A:$A,"9AF")</f>
        <v>3</v>
      </c>
      <c r="I26" s="10" t="str">
        <f t="array" ref="I26">INDEX('Régua SAEB'!$F$1:$F$40,MATCH("9AF"&amp;"MT"&amp;$H26,'Régua SAEB'!$G$1:$G$40,0),1)</f>
        <v>Básico</v>
      </c>
    </row>
    <row r="27" spans="2:9" ht="12.75" x14ac:dyDescent="0.2">
      <c r="B27" s="9" t="s">
        <v>32</v>
      </c>
      <c r="C27" s="10">
        <f>COUNTIFS('Base Escolas'!$A:$A,$B27,'Base Escolas'!$E:$E,"9AF")</f>
        <v>35</v>
      </c>
      <c r="D27" s="11">
        <f>AVERAGEIFS('Base Escolas'!$F:$F,'Base Escolas'!$A:$A,$B27,'Base Escolas'!$E:$E,"9AF")</f>
        <v>260.08257142857138</v>
      </c>
      <c r="E27" s="10">
        <f>SUMIFS('Régua SAEB'!$C:$C,'Régua SAEB'!$B:$B,"LP",'Régua SAEB'!$D:$D,"&lt;="&amp;$D27,'Régua SAEB'!$E:$E,"&gt;"&amp;$D27,'Régua SAEB'!$A:$A,"9AF")</f>
        <v>3</v>
      </c>
      <c r="F27" s="10" t="str">
        <f t="array" ref="F27">INDEX('Régua SAEB'!$F$1:$F$40,MATCH("9AF"&amp;"LP"&amp;$E27,'Régua SAEB'!$G$1:$G$40,0),1)</f>
        <v>Básico</v>
      </c>
      <c r="G27" s="11">
        <f>AVERAGEIFS('Base Escolas'!$I:$I,'Base Escolas'!$A:$A,$B27,'Base Escolas'!$E:$E,"9AF")</f>
        <v>254.43228571428574</v>
      </c>
      <c r="H27" s="10">
        <f>SUMIFS('Régua SAEB'!$C:$C,'Régua SAEB'!$B:$B,"MT",'Régua SAEB'!$D:$D,"&lt;="&amp;$G27,'Régua SAEB'!$E:$E,"&gt;"&amp;$G27,'Régua SAEB'!$A:$A,"9AF")</f>
        <v>3</v>
      </c>
      <c r="I27" s="10" t="str">
        <f t="array" ref="I27">INDEX('Régua SAEB'!$F$1:$F$40,MATCH("9AF"&amp;"MT"&amp;$H27,'Régua SAEB'!$G$1:$G$40,0),1)</f>
        <v>Básico</v>
      </c>
    </row>
    <row r="28" spans="2:9" ht="12.75" x14ac:dyDescent="0.2">
      <c r="B28" s="9" t="s">
        <v>33</v>
      </c>
      <c r="C28" s="10">
        <f>COUNTIFS('Base Escolas'!$A:$A,$B28,'Base Escolas'!$E:$E,"9AF")</f>
        <v>23</v>
      </c>
      <c r="D28" s="11">
        <f>AVERAGEIFS('Base Escolas'!$F:$F,'Base Escolas'!$A:$A,$B28,'Base Escolas'!$E:$E,"9AF")</f>
        <v>269.26173913043482</v>
      </c>
      <c r="E28" s="10">
        <f>SUMIFS('Régua SAEB'!$C:$C,'Régua SAEB'!$B:$B,"LP",'Régua SAEB'!$D:$D,"&lt;="&amp;$D28,'Régua SAEB'!$E:$E,"&gt;"&amp;$D28,'Régua SAEB'!$A:$A,"9AF")</f>
        <v>3</v>
      </c>
      <c r="F28" s="10" t="str">
        <f t="array" ref="F28">INDEX('Régua SAEB'!$F$1:$F$40,MATCH("9AF"&amp;"LP"&amp;$E28,'Régua SAEB'!$G$1:$G$40,0),1)</f>
        <v>Básico</v>
      </c>
      <c r="G28" s="11">
        <f>AVERAGEIFS('Base Escolas'!$I:$I,'Base Escolas'!$A:$A,$B28,'Base Escolas'!$E:$E,"9AF")</f>
        <v>274.92</v>
      </c>
      <c r="H28" s="10">
        <f>SUMIFS('Régua SAEB'!$C:$C,'Régua SAEB'!$B:$B,"MT",'Régua SAEB'!$D:$D,"&lt;="&amp;$G28,'Régua SAEB'!$E:$E,"&gt;"&amp;$G28,'Régua SAEB'!$A:$A,"9AF")</f>
        <v>3</v>
      </c>
      <c r="I28" s="10" t="str">
        <f t="array" ref="I28">INDEX('Régua SAEB'!$F$1:$F$40,MATCH("9AF"&amp;"MT"&amp;$H28,'Régua SAEB'!$G$1:$G$40,0),1)</f>
        <v>Básico</v>
      </c>
    </row>
    <row r="29" spans="2:9" ht="12.75" x14ac:dyDescent="0.2">
      <c r="B29" s="9" t="s">
        <v>34</v>
      </c>
      <c r="C29" s="10">
        <f>COUNTIFS('Base Escolas'!$A:$A,$B29,'Base Escolas'!$E:$E,"9AF")</f>
        <v>46</v>
      </c>
      <c r="D29" s="11">
        <f>AVERAGEIFS('Base Escolas'!$F:$F,'Base Escolas'!$A:$A,$B29,'Base Escolas'!$E:$E,"9AF")</f>
        <v>267.5676086956521</v>
      </c>
      <c r="E29" s="10">
        <f>SUMIFS('Régua SAEB'!$C:$C,'Régua SAEB'!$B:$B,"LP",'Régua SAEB'!$D:$D,"&lt;="&amp;$D29,'Régua SAEB'!$E:$E,"&gt;"&amp;$D29,'Régua SAEB'!$A:$A,"9AF")</f>
        <v>3</v>
      </c>
      <c r="F29" s="10" t="str">
        <f t="array" ref="F29">INDEX('Régua SAEB'!$F$1:$F$40,MATCH("9AF"&amp;"LP"&amp;$E29,'Régua SAEB'!$G$1:$G$40,0),1)</f>
        <v>Básico</v>
      </c>
      <c r="G29" s="11">
        <f>AVERAGEIFS('Base Escolas'!$I:$I,'Base Escolas'!$A:$A,$B29,'Base Escolas'!$E:$E,"9AF")</f>
        <v>267.92891304347819</v>
      </c>
      <c r="H29" s="10">
        <f>SUMIFS('Régua SAEB'!$C:$C,'Régua SAEB'!$B:$B,"MT",'Régua SAEB'!$D:$D,"&lt;="&amp;$G29,'Régua SAEB'!$E:$E,"&gt;"&amp;$G29,'Régua SAEB'!$A:$A,"9AF")</f>
        <v>3</v>
      </c>
      <c r="I29" s="10" t="str">
        <f t="array" ref="I29">INDEX('Régua SAEB'!$F$1:$F$40,MATCH("9AF"&amp;"MT"&amp;$H29,'Régua SAEB'!$G$1:$G$40,0),1)</f>
        <v>Básico</v>
      </c>
    </row>
    <row r="30" spans="2:9" ht="12.75" x14ac:dyDescent="0.2">
      <c r="B30" s="9" t="s">
        <v>35</v>
      </c>
      <c r="C30" s="10">
        <f>COUNTIFS('Base Escolas'!$A:$A,$B30,'Base Escolas'!$E:$E,"9AF")</f>
        <v>37</v>
      </c>
      <c r="D30" s="11">
        <f>AVERAGEIFS('Base Escolas'!$F:$F,'Base Escolas'!$A:$A,$B30,'Base Escolas'!$E:$E,"9AF")</f>
        <v>260.67702702702701</v>
      </c>
      <c r="E30" s="10">
        <f>SUMIFS('Régua SAEB'!$C:$C,'Régua SAEB'!$B:$B,"LP",'Régua SAEB'!$D:$D,"&lt;="&amp;$D30,'Régua SAEB'!$E:$E,"&gt;"&amp;$D30,'Régua SAEB'!$A:$A,"9AF")</f>
        <v>3</v>
      </c>
      <c r="F30" s="10" t="str">
        <f t="array" ref="F30">INDEX('Régua SAEB'!$F$1:$F$40,MATCH("9AF"&amp;"LP"&amp;$E30,'Régua SAEB'!$G$1:$G$40,0),1)</f>
        <v>Básico</v>
      </c>
      <c r="G30" s="11">
        <f>AVERAGEIFS('Base Escolas'!$I:$I,'Base Escolas'!$A:$A,$B30,'Base Escolas'!$E:$E,"9AF")</f>
        <v>259.09378378378375</v>
      </c>
      <c r="H30" s="10">
        <f>SUMIFS('Régua SAEB'!$C:$C,'Régua SAEB'!$B:$B,"MT",'Régua SAEB'!$D:$D,"&lt;="&amp;$G30,'Régua SAEB'!$E:$E,"&gt;"&amp;$G30,'Régua SAEB'!$A:$A,"9AF")</f>
        <v>3</v>
      </c>
      <c r="I30" s="10" t="str">
        <f t="array" ref="I30">INDEX('Régua SAEB'!$F$1:$F$40,MATCH("9AF"&amp;"MT"&amp;$H30,'Régua SAEB'!$G$1:$G$40,0),1)</f>
        <v>Básico</v>
      </c>
    </row>
    <row r="31" spans="2:9" ht="12.75" x14ac:dyDescent="0.2">
      <c r="B31" s="9" t="s">
        <v>36</v>
      </c>
      <c r="C31" s="10">
        <f>COUNTIFS('Base Escolas'!$A:$A,$B31,'Base Escolas'!$E:$E,"9AF")</f>
        <v>54</v>
      </c>
      <c r="D31" s="11">
        <f>AVERAGEIFS('Base Escolas'!$F:$F,'Base Escolas'!$A:$A,$B31,'Base Escolas'!$E:$E,"9AF")</f>
        <v>255.66962962962975</v>
      </c>
      <c r="E31" s="10">
        <f>SUMIFS('Régua SAEB'!$C:$C,'Régua SAEB'!$B:$B,"LP",'Régua SAEB'!$D:$D,"&lt;="&amp;$D31,'Régua SAEB'!$E:$E,"&gt;"&amp;$D31,'Régua SAEB'!$A:$A,"9AF")</f>
        <v>3</v>
      </c>
      <c r="F31" s="10" t="str">
        <f t="array" ref="F31">INDEX('Régua SAEB'!$F$1:$F$40,MATCH("9AF"&amp;"LP"&amp;$E31,'Régua SAEB'!$G$1:$G$40,0),1)</f>
        <v>Básico</v>
      </c>
      <c r="G31" s="11">
        <f>AVERAGEIFS('Base Escolas'!$I:$I,'Base Escolas'!$A:$A,$B31,'Base Escolas'!$E:$E,"9AF")</f>
        <v>248.8696296296296</v>
      </c>
      <c r="H31" s="10">
        <f>SUMIFS('Régua SAEB'!$C:$C,'Régua SAEB'!$B:$B,"MT",'Régua SAEB'!$D:$D,"&lt;="&amp;$G31,'Régua SAEB'!$E:$E,"&gt;"&amp;$G31,'Régua SAEB'!$A:$A,"9AF")</f>
        <v>2</v>
      </c>
      <c r="I31" s="10" t="str">
        <f t="array" ref="I31">INDEX('Régua SAEB'!$F$1:$F$40,MATCH("9AF"&amp;"MT"&amp;$H31,'Régua SAEB'!$G$1:$G$40,0),1)</f>
        <v>Básico</v>
      </c>
    </row>
    <row r="32" spans="2:9" ht="12.75" x14ac:dyDescent="0.2">
      <c r="B32" s="9" t="s">
        <v>37</v>
      </c>
      <c r="C32" s="10">
        <f>COUNTIFS('Base Escolas'!$A:$A,$B32,'Base Escolas'!$E:$E,"9AF")</f>
        <v>59</v>
      </c>
      <c r="D32" s="11">
        <f>AVERAGEIFS('Base Escolas'!$F:$F,'Base Escolas'!$A:$A,$B32,'Base Escolas'!$E:$E,"9AF")</f>
        <v>256.79508474576278</v>
      </c>
      <c r="E32" s="10">
        <f>SUMIFS('Régua SAEB'!$C:$C,'Régua SAEB'!$B:$B,"LP",'Régua SAEB'!$D:$D,"&lt;="&amp;$D32,'Régua SAEB'!$E:$E,"&gt;"&amp;$D32,'Régua SAEB'!$A:$A,"9AF")</f>
        <v>3</v>
      </c>
      <c r="F32" s="10" t="str">
        <f t="array" ref="F32">INDEX('Régua SAEB'!$F$1:$F$40,MATCH("9AF"&amp;"LP"&amp;$E32,'Régua SAEB'!$G$1:$G$40,0),1)</f>
        <v>Básico</v>
      </c>
      <c r="G32" s="11">
        <f>AVERAGEIFS('Base Escolas'!$I:$I,'Base Escolas'!$A:$A,$B32,'Base Escolas'!$E:$E,"9AF")</f>
        <v>250.70169491525422</v>
      </c>
      <c r="H32" s="10">
        <f>SUMIFS('Régua SAEB'!$C:$C,'Régua SAEB'!$B:$B,"MT",'Régua SAEB'!$D:$D,"&lt;="&amp;$G32,'Régua SAEB'!$E:$E,"&gt;"&amp;$G32,'Régua SAEB'!$A:$A,"9AF")</f>
        <v>3</v>
      </c>
      <c r="I32" s="10" t="str">
        <f t="array" ref="I32">INDEX('Régua SAEB'!$F$1:$F$40,MATCH("9AF"&amp;"MT"&amp;$H32,'Régua SAEB'!$G$1:$G$40,0),1)</f>
        <v>Básico</v>
      </c>
    </row>
    <row r="33" spans="2:9" ht="12.75" x14ac:dyDescent="0.2">
      <c r="B33" s="9" t="s">
        <v>38</v>
      </c>
      <c r="C33" s="10">
        <f>COUNTIFS('Base Escolas'!$A:$A,$B33,'Base Escolas'!$E:$E,"9AF")</f>
        <v>52</v>
      </c>
      <c r="D33" s="11">
        <f>AVERAGEIFS('Base Escolas'!$F:$F,'Base Escolas'!$A:$A,$B33,'Base Escolas'!$E:$E,"9AF")</f>
        <v>262.01403846153846</v>
      </c>
      <c r="E33" s="10">
        <f>SUMIFS('Régua SAEB'!$C:$C,'Régua SAEB'!$B:$B,"LP",'Régua SAEB'!$D:$D,"&lt;="&amp;$D33,'Régua SAEB'!$E:$E,"&gt;"&amp;$D33,'Régua SAEB'!$A:$A,"9AF")</f>
        <v>3</v>
      </c>
      <c r="F33" s="10" t="str">
        <f t="array" ref="F33">INDEX('Régua SAEB'!$F$1:$F$40,MATCH("9AF"&amp;"LP"&amp;$E33,'Régua SAEB'!$G$1:$G$40,0),1)</f>
        <v>Básico</v>
      </c>
      <c r="G33" s="11">
        <f>AVERAGEIFS('Base Escolas'!$I:$I,'Base Escolas'!$A:$A,$B33,'Base Escolas'!$E:$E,"9AF")</f>
        <v>256.52423076923066</v>
      </c>
      <c r="H33" s="10">
        <f>SUMIFS('Régua SAEB'!$C:$C,'Régua SAEB'!$B:$B,"MT",'Régua SAEB'!$D:$D,"&lt;="&amp;$G33,'Régua SAEB'!$E:$E,"&gt;"&amp;$G33,'Régua SAEB'!$A:$A,"9AF")</f>
        <v>3</v>
      </c>
      <c r="I33" s="10" t="str">
        <f t="array" ref="I33">INDEX('Régua SAEB'!$F$1:$F$40,MATCH("9AF"&amp;"MT"&amp;$H33,'Régua SAEB'!$G$1:$G$40,0),1)</f>
        <v>Básico</v>
      </c>
    </row>
    <row r="34" spans="2:9" ht="12.75" x14ac:dyDescent="0.2">
      <c r="B34" s="9" t="s">
        <v>39</v>
      </c>
      <c r="C34" s="10">
        <f>COUNTIFS('Base Escolas'!$A:$A,$B34,'Base Escolas'!$E:$E,"9AF")</f>
        <v>43</v>
      </c>
      <c r="D34" s="11">
        <f>AVERAGEIFS('Base Escolas'!$F:$F,'Base Escolas'!$A:$A,$B34,'Base Escolas'!$E:$E,"9AF")</f>
        <v>267.80162790697682</v>
      </c>
      <c r="E34" s="10">
        <f>SUMIFS('Régua SAEB'!$C:$C,'Régua SAEB'!$B:$B,"LP",'Régua SAEB'!$D:$D,"&lt;="&amp;$D34,'Régua SAEB'!$E:$E,"&gt;"&amp;$D34,'Régua SAEB'!$A:$A,"9AF")</f>
        <v>3</v>
      </c>
      <c r="F34" s="10" t="str">
        <f t="array" ref="F34">INDEX('Régua SAEB'!$F$1:$F$40,MATCH("9AF"&amp;"LP"&amp;$E34,'Régua SAEB'!$G$1:$G$40,0),1)</f>
        <v>Básico</v>
      </c>
      <c r="G34" s="11">
        <f>AVERAGEIFS('Base Escolas'!$I:$I,'Base Escolas'!$A:$A,$B34,'Base Escolas'!$E:$E,"9AF")</f>
        <v>267.10209302325586</v>
      </c>
      <c r="H34" s="10">
        <f>SUMIFS('Régua SAEB'!$C:$C,'Régua SAEB'!$B:$B,"MT",'Régua SAEB'!$D:$D,"&lt;="&amp;$G34,'Régua SAEB'!$E:$E,"&gt;"&amp;$G34,'Régua SAEB'!$A:$A,"9AF")</f>
        <v>3</v>
      </c>
      <c r="I34" s="10" t="str">
        <f t="array" ref="I34">INDEX('Régua SAEB'!$F$1:$F$40,MATCH("9AF"&amp;"MT"&amp;$H34,'Régua SAEB'!$G$1:$G$40,0),1)</f>
        <v>Básico</v>
      </c>
    </row>
    <row r="35" spans="2:9" ht="12.75" x14ac:dyDescent="0.2">
      <c r="B35" s="9" t="s">
        <v>40</v>
      </c>
      <c r="C35" s="10">
        <f>COUNTIFS('Base Escolas'!$A:$A,$B35,'Base Escolas'!$E:$E,"9AF")</f>
        <v>5</v>
      </c>
      <c r="D35" s="11">
        <f>AVERAGEIFS('Base Escolas'!$F:$F,'Base Escolas'!$A:$A,$B35,'Base Escolas'!$E:$E,"9AF")</f>
        <v>263.5</v>
      </c>
      <c r="E35" s="10">
        <f>SUMIFS('Régua SAEB'!$C:$C,'Régua SAEB'!$B:$B,"LP",'Régua SAEB'!$D:$D,"&lt;="&amp;$D35,'Régua SAEB'!$E:$E,"&gt;"&amp;$D35,'Régua SAEB'!$A:$A,"9AF")</f>
        <v>3</v>
      </c>
      <c r="F35" s="10" t="str">
        <f t="array" ref="F35">INDEX('Régua SAEB'!$F$1:$F$40,MATCH("9AF"&amp;"LP"&amp;$E35,'Régua SAEB'!$G$1:$G$40,0),1)</f>
        <v>Básico</v>
      </c>
      <c r="G35" s="11">
        <f>AVERAGEIFS('Base Escolas'!$I:$I,'Base Escolas'!$A:$A,$B35,'Base Escolas'!$E:$E,"9AF")</f>
        <v>260.75</v>
      </c>
      <c r="H35" s="10">
        <f>SUMIFS('Régua SAEB'!$C:$C,'Régua SAEB'!$B:$B,"MT",'Régua SAEB'!$D:$D,"&lt;="&amp;$G35,'Régua SAEB'!$E:$E,"&gt;"&amp;$G35,'Régua SAEB'!$A:$A,"9AF")</f>
        <v>3</v>
      </c>
      <c r="I35" s="10" t="str">
        <f t="array" ref="I35">INDEX('Régua SAEB'!$F$1:$F$40,MATCH("9AF"&amp;"MT"&amp;$H35,'Régua SAEB'!$G$1:$G$40,0),1)</f>
        <v>Básico</v>
      </c>
    </row>
    <row r="36" spans="2:9" ht="12.75" x14ac:dyDescent="0.2">
      <c r="B36" s="9" t="s">
        <v>41</v>
      </c>
      <c r="C36" s="10">
        <f>COUNTIFS('Base Escolas'!$A:$A,$B36,'Base Escolas'!$E:$E,"9AF")</f>
        <v>35</v>
      </c>
      <c r="D36" s="11">
        <f>AVERAGEIFS('Base Escolas'!$F:$F,'Base Escolas'!$A:$A,$B36,'Base Escolas'!$E:$E,"9AF")</f>
        <v>254.14685714285727</v>
      </c>
      <c r="E36" s="10">
        <f>SUMIFS('Régua SAEB'!$C:$C,'Régua SAEB'!$B:$B,"LP",'Régua SAEB'!$D:$D,"&lt;="&amp;$D36,'Régua SAEB'!$E:$E,"&gt;"&amp;$D36,'Régua SAEB'!$A:$A,"9AF")</f>
        <v>3</v>
      </c>
      <c r="F36" s="10" t="str">
        <f t="array" ref="F36">INDEX('Régua SAEB'!$F$1:$F$40,MATCH("9AF"&amp;"LP"&amp;$E36,'Régua SAEB'!$G$1:$G$40,0),1)</f>
        <v>Básico</v>
      </c>
      <c r="G36" s="11">
        <f>AVERAGEIFS('Base Escolas'!$I:$I,'Base Escolas'!$A:$A,$B36,'Base Escolas'!$E:$E,"9AF")</f>
        <v>246.17600000000004</v>
      </c>
      <c r="H36" s="10">
        <f>SUMIFS('Régua SAEB'!$C:$C,'Régua SAEB'!$B:$B,"MT",'Régua SAEB'!$D:$D,"&lt;="&amp;$G36,'Régua SAEB'!$E:$E,"&gt;"&amp;$G36,'Régua SAEB'!$A:$A,"9AF")</f>
        <v>2</v>
      </c>
      <c r="I36" s="10" t="str">
        <f t="array" ref="I36">INDEX('Régua SAEB'!$F$1:$F$40,MATCH("9AF"&amp;"MT"&amp;$H36,'Régua SAEB'!$G$1:$G$40,0),1)</f>
        <v>Básico</v>
      </c>
    </row>
    <row r="37" spans="2:9" ht="12.75" x14ac:dyDescent="0.2">
      <c r="B37" s="9" t="s">
        <v>42</v>
      </c>
      <c r="C37" s="10">
        <f>COUNTIFS('Base Escolas'!$A:$A,$B37,'Base Escolas'!$E:$E,"9AF")</f>
        <v>57</v>
      </c>
      <c r="D37" s="11">
        <f>AVERAGEIFS('Base Escolas'!$F:$F,'Base Escolas'!$A:$A,$B37,'Base Escolas'!$E:$E,"9AF")</f>
        <v>250.74666666666658</v>
      </c>
      <c r="E37" s="10">
        <f>SUMIFS('Régua SAEB'!$C:$C,'Régua SAEB'!$B:$B,"LP",'Régua SAEB'!$D:$D,"&lt;="&amp;$D37,'Régua SAEB'!$E:$E,"&gt;"&amp;$D37,'Régua SAEB'!$A:$A,"9AF")</f>
        <v>3</v>
      </c>
      <c r="F37" s="10" t="str">
        <f t="array" ref="F37">INDEX('Régua SAEB'!$F$1:$F$40,MATCH("9AF"&amp;"LP"&amp;$E37,'Régua SAEB'!$G$1:$G$40,0),1)</f>
        <v>Básico</v>
      </c>
      <c r="G37" s="11">
        <f>AVERAGEIFS('Base Escolas'!$I:$I,'Base Escolas'!$A:$A,$B37,'Base Escolas'!$E:$E,"9AF")</f>
        <v>245.60754385964921</v>
      </c>
      <c r="H37" s="10">
        <f>SUMIFS('Régua SAEB'!$C:$C,'Régua SAEB'!$B:$B,"MT",'Régua SAEB'!$D:$D,"&lt;="&amp;$G37,'Régua SAEB'!$E:$E,"&gt;"&amp;$G37,'Régua SAEB'!$A:$A,"9AF")</f>
        <v>2</v>
      </c>
      <c r="I37" s="10" t="str">
        <f t="array" ref="I37">INDEX('Régua SAEB'!$F$1:$F$40,MATCH("9AF"&amp;"MT"&amp;$H37,'Régua SAEB'!$G$1:$G$40,0),1)</f>
        <v>Básico</v>
      </c>
    </row>
    <row r="38" spans="2:9" ht="12.75" x14ac:dyDescent="0.2">
      <c r="B38" s="9" t="s">
        <v>43</v>
      </c>
      <c r="C38" s="10">
        <f>COUNTIFS('Base Escolas'!$A:$A,$B38,'Base Escolas'!$E:$E,"9AF")</f>
        <v>19</v>
      </c>
      <c r="D38" s="11">
        <f>AVERAGEIFS('Base Escolas'!$F:$F,'Base Escolas'!$A:$A,$B38,'Base Escolas'!$E:$E,"9AF")</f>
        <v>258.37105263157895</v>
      </c>
      <c r="E38" s="10">
        <f>SUMIFS('Régua SAEB'!$C:$C,'Régua SAEB'!$B:$B,"LP",'Régua SAEB'!$D:$D,"&lt;="&amp;$D38,'Régua SAEB'!$E:$E,"&gt;"&amp;$D38,'Régua SAEB'!$A:$A,"9AF")</f>
        <v>3</v>
      </c>
      <c r="F38" s="10" t="str">
        <f t="array" ref="F38">INDEX('Régua SAEB'!$F$1:$F$40,MATCH("9AF"&amp;"LP"&amp;$E38,'Régua SAEB'!$G$1:$G$40,0),1)</f>
        <v>Básico</v>
      </c>
      <c r="G38" s="11">
        <f>AVERAGEIFS('Base Escolas'!$I:$I,'Base Escolas'!$A:$A,$B38,'Base Escolas'!$E:$E,"9AF")</f>
        <v>261.24421052631584</v>
      </c>
      <c r="H38" s="10">
        <f>SUMIFS('Régua SAEB'!$C:$C,'Régua SAEB'!$B:$B,"MT",'Régua SAEB'!$D:$D,"&lt;="&amp;$G38,'Régua SAEB'!$E:$E,"&gt;"&amp;$G38,'Régua SAEB'!$A:$A,"9AF")</f>
        <v>3</v>
      </c>
      <c r="I38" s="10" t="str">
        <f t="array" ref="I38">INDEX('Régua SAEB'!$F$1:$F$40,MATCH("9AF"&amp;"MT"&amp;$H38,'Régua SAEB'!$G$1:$G$40,0),1)</f>
        <v>Básico</v>
      </c>
    </row>
    <row r="39" spans="2:9" ht="12.75" x14ac:dyDescent="0.2">
      <c r="B39" s="9" t="s">
        <v>44</v>
      </c>
      <c r="C39" s="10">
        <f>COUNTIFS('Base Escolas'!$A:$A,$B39,'Base Escolas'!$E:$E,"9AF")</f>
        <v>34</v>
      </c>
      <c r="D39" s="11">
        <f>AVERAGEIFS('Base Escolas'!$F:$F,'Base Escolas'!$A:$A,$B39,'Base Escolas'!$E:$E,"9AF")</f>
        <v>265.46294117647051</v>
      </c>
      <c r="E39" s="10">
        <f>SUMIFS('Régua SAEB'!$C:$C,'Régua SAEB'!$B:$B,"LP",'Régua SAEB'!$D:$D,"&lt;="&amp;$D39,'Régua SAEB'!$E:$E,"&gt;"&amp;$D39,'Régua SAEB'!$A:$A,"9AF")</f>
        <v>3</v>
      </c>
      <c r="F39" s="10" t="str">
        <f t="array" ref="F39">INDEX('Régua SAEB'!$F$1:$F$40,MATCH("9AF"&amp;"LP"&amp;$E39,'Régua SAEB'!$G$1:$G$40,0),1)</f>
        <v>Básico</v>
      </c>
      <c r="G39" s="11">
        <f>AVERAGEIFS('Base Escolas'!$I:$I,'Base Escolas'!$A:$A,$B39,'Base Escolas'!$E:$E,"9AF")</f>
        <v>259.8838235294117</v>
      </c>
      <c r="H39" s="10">
        <f>SUMIFS('Régua SAEB'!$C:$C,'Régua SAEB'!$B:$B,"MT",'Régua SAEB'!$D:$D,"&lt;="&amp;$G39,'Régua SAEB'!$E:$E,"&gt;"&amp;$G39,'Régua SAEB'!$A:$A,"9AF")</f>
        <v>3</v>
      </c>
      <c r="I39" s="10" t="str">
        <f t="array" ref="I39">INDEX('Régua SAEB'!$F$1:$F$40,MATCH("9AF"&amp;"MT"&amp;$H39,'Régua SAEB'!$G$1:$G$40,0),1)</f>
        <v>Básico</v>
      </c>
    </row>
    <row r="40" spans="2:9" ht="12.75" x14ac:dyDescent="0.2">
      <c r="B40" s="9" t="s">
        <v>45</v>
      </c>
      <c r="C40" s="10">
        <f>COUNTIFS('Base Escolas'!$A:$A,$B40,'Base Escolas'!$E:$E,"9AF")</f>
        <v>23</v>
      </c>
      <c r="D40" s="11">
        <f>AVERAGEIFS('Base Escolas'!$F:$F,'Base Escolas'!$A:$A,$B40,'Base Escolas'!$E:$E,"9AF")</f>
        <v>258.15869565217389</v>
      </c>
      <c r="E40" s="10">
        <f>SUMIFS('Régua SAEB'!$C:$C,'Régua SAEB'!$B:$B,"LP",'Régua SAEB'!$D:$D,"&lt;="&amp;$D40,'Régua SAEB'!$E:$E,"&gt;"&amp;$D40,'Régua SAEB'!$A:$A,"9AF")</f>
        <v>3</v>
      </c>
      <c r="F40" s="10" t="str">
        <f t="array" ref="F40">INDEX('Régua SAEB'!$F$1:$F$40,MATCH("9AF"&amp;"LP"&amp;$E40,'Régua SAEB'!$G$1:$G$40,0),1)</f>
        <v>Básico</v>
      </c>
      <c r="G40" s="11">
        <f>AVERAGEIFS('Base Escolas'!$I:$I,'Base Escolas'!$A:$A,$B40,'Base Escolas'!$E:$E,"9AF")</f>
        <v>259.04826086956524</v>
      </c>
      <c r="H40" s="10">
        <f>SUMIFS('Régua SAEB'!$C:$C,'Régua SAEB'!$B:$B,"MT",'Régua SAEB'!$D:$D,"&lt;="&amp;$G40,'Régua SAEB'!$E:$E,"&gt;"&amp;$G40,'Régua SAEB'!$A:$A,"9AF")</f>
        <v>3</v>
      </c>
      <c r="I40" s="10" t="str">
        <f t="array" ref="I40">INDEX('Régua SAEB'!$F$1:$F$40,MATCH("9AF"&amp;"MT"&amp;$H40,'Régua SAEB'!$G$1:$G$40,0),1)</f>
        <v>Básico</v>
      </c>
    </row>
    <row r="41" spans="2:9" ht="12.75" x14ac:dyDescent="0.2">
      <c r="B41" s="9" t="s">
        <v>46</v>
      </c>
      <c r="C41" s="10">
        <f>COUNTIFS('Base Escolas'!$A:$A,$B41,'Base Escolas'!$E:$E,"9AF")</f>
        <v>53</v>
      </c>
      <c r="D41" s="11">
        <f>AVERAGEIFS('Base Escolas'!$F:$F,'Base Escolas'!$A:$A,$B41,'Base Escolas'!$E:$E,"9AF")</f>
        <v>261.82075471698118</v>
      </c>
      <c r="E41" s="10">
        <f>SUMIFS('Régua SAEB'!$C:$C,'Régua SAEB'!$B:$B,"LP",'Régua SAEB'!$D:$D,"&lt;="&amp;$D41,'Régua SAEB'!$E:$E,"&gt;"&amp;$D41,'Régua SAEB'!$A:$A,"9AF")</f>
        <v>3</v>
      </c>
      <c r="F41" s="10" t="str">
        <f t="array" ref="F41">INDEX('Régua SAEB'!$F$1:$F$40,MATCH("9AF"&amp;"LP"&amp;$E41,'Régua SAEB'!$G$1:$G$40,0),1)</f>
        <v>Básico</v>
      </c>
      <c r="G41" s="11">
        <f>AVERAGEIFS('Base Escolas'!$I:$I,'Base Escolas'!$A:$A,$B41,'Base Escolas'!$E:$E,"9AF")</f>
        <v>260.01981132075463</v>
      </c>
      <c r="H41" s="10">
        <f>SUMIFS('Régua SAEB'!$C:$C,'Régua SAEB'!$B:$B,"MT",'Régua SAEB'!$D:$D,"&lt;="&amp;$G41,'Régua SAEB'!$E:$E,"&gt;"&amp;$G41,'Régua SAEB'!$A:$A,"9AF")</f>
        <v>3</v>
      </c>
      <c r="I41" s="10" t="str">
        <f t="array" ref="I41">INDEX('Régua SAEB'!$F$1:$F$40,MATCH("9AF"&amp;"MT"&amp;$H41,'Régua SAEB'!$G$1:$G$40,0),1)</f>
        <v>Básico</v>
      </c>
    </row>
    <row r="42" spans="2:9" ht="12.75" x14ac:dyDescent="0.2">
      <c r="B42" s="9" t="s">
        <v>47</v>
      </c>
      <c r="C42" s="10">
        <f>COUNTIFS('Base Escolas'!$A:$A,$B42,'Base Escolas'!$E:$E,"9AF")</f>
        <v>30</v>
      </c>
      <c r="D42" s="11">
        <f>AVERAGEIFS('Base Escolas'!$F:$F,'Base Escolas'!$A:$A,$B42,'Base Escolas'!$E:$E,"9AF")</f>
        <v>274.3730000000001</v>
      </c>
      <c r="E42" s="10">
        <f>SUMIFS('Régua SAEB'!$C:$C,'Régua SAEB'!$B:$B,"LP",'Régua SAEB'!$D:$D,"&lt;="&amp;$D42,'Régua SAEB'!$E:$E,"&gt;"&amp;$D42,'Régua SAEB'!$A:$A,"9AF")</f>
        <v>3</v>
      </c>
      <c r="F42" s="10" t="str">
        <f t="array" ref="F42">INDEX('Régua SAEB'!$F$1:$F$40,MATCH("9AF"&amp;"LP"&amp;$E42,'Régua SAEB'!$G$1:$G$40,0),1)</f>
        <v>Básico</v>
      </c>
      <c r="G42" s="11">
        <f>AVERAGEIFS('Base Escolas'!$I:$I,'Base Escolas'!$A:$A,$B42,'Base Escolas'!$E:$E,"9AF")</f>
        <v>278.06699999999995</v>
      </c>
      <c r="H42" s="10">
        <f>SUMIFS('Régua SAEB'!$C:$C,'Régua SAEB'!$B:$B,"MT",'Régua SAEB'!$D:$D,"&lt;="&amp;$G42,'Régua SAEB'!$E:$E,"&gt;"&amp;$G42,'Régua SAEB'!$A:$A,"9AF")</f>
        <v>4</v>
      </c>
      <c r="I42" s="10" t="str">
        <f t="array" ref="I42">INDEX('Régua SAEB'!$F$1:$F$40,MATCH("9AF"&amp;"MT"&amp;$H42,'Régua SAEB'!$G$1:$G$40,0),1)</f>
        <v>Básico</v>
      </c>
    </row>
    <row r="43" spans="2:9" ht="12.75" x14ac:dyDescent="0.2">
      <c r="B43" s="9" t="s">
        <v>48</v>
      </c>
      <c r="C43" s="10">
        <f>COUNTIFS('Base Escolas'!$A:$A,$B43,'Base Escolas'!$E:$E,"9AF")</f>
        <v>38</v>
      </c>
      <c r="D43" s="11">
        <f>AVERAGEIFS('Base Escolas'!$F:$F,'Base Escolas'!$A:$A,$B43,'Base Escolas'!$E:$E,"9AF")</f>
        <v>260.23947368421057</v>
      </c>
      <c r="E43" s="10">
        <f>SUMIFS('Régua SAEB'!$C:$C,'Régua SAEB'!$B:$B,"LP",'Régua SAEB'!$D:$D,"&lt;="&amp;$D43,'Régua SAEB'!$E:$E,"&gt;"&amp;$D43,'Régua SAEB'!$A:$A,"9AF")</f>
        <v>3</v>
      </c>
      <c r="F43" s="10" t="str">
        <f t="array" ref="F43">INDEX('Régua SAEB'!$F$1:$F$40,MATCH("9AF"&amp;"LP"&amp;$E43,'Régua SAEB'!$G$1:$G$40,0),1)</f>
        <v>Básico</v>
      </c>
      <c r="G43" s="11">
        <f>AVERAGEIFS('Base Escolas'!$I:$I,'Base Escolas'!$A:$A,$B43,'Base Escolas'!$E:$E,"9AF")</f>
        <v>257.92421052631579</v>
      </c>
      <c r="H43" s="10">
        <f>SUMIFS('Régua SAEB'!$C:$C,'Régua SAEB'!$B:$B,"MT",'Régua SAEB'!$D:$D,"&lt;="&amp;$G43,'Régua SAEB'!$E:$E,"&gt;"&amp;$G43,'Régua SAEB'!$A:$A,"9AF")</f>
        <v>3</v>
      </c>
      <c r="I43" s="10" t="str">
        <f t="array" ref="I43">INDEX('Régua SAEB'!$F$1:$F$40,MATCH("9AF"&amp;"MT"&amp;$H43,'Régua SAEB'!$G$1:$G$40,0),1)</f>
        <v>Básico</v>
      </c>
    </row>
    <row r="44" spans="2:9" ht="12.75" x14ac:dyDescent="0.2">
      <c r="B44" s="9" t="s">
        <v>49</v>
      </c>
      <c r="C44" s="10">
        <f>COUNTIFS('Base Escolas'!$A:$A,$B44,'Base Escolas'!$E:$E,"9AF")</f>
        <v>22</v>
      </c>
      <c r="D44" s="11">
        <f>AVERAGEIFS('Base Escolas'!$F:$F,'Base Escolas'!$A:$A,$B44,'Base Escolas'!$E:$E,"9AF")</f>
        <v>266.78454545454542</v>
      </c>
      <c r="E44" s="10">
        <f>SUMIFS('Régua SAEB'!$C:$C,'Régua SAEB'!$B:$B,"LP",'Régua SAEB'!$D:$D,"&lt;="&amp;$D44,'Régua SAEB'!$E:$E,"&gt;"&amp;$D44,'Régua SAEB'!$A:$A,"9AF")</f>
        <v>3</v>
      </c>
      <c r="F44" s="10" t="str">
        <f t="array" ref="F44">INDEX('Régua SAEB'!$F$1:$F$40,MATCH("9AF"&amp;"LP"&amp;$E44,'Régua SAEB'!$G$1:$G$40,0),1)</f>
        <v>Básico</v>
      </c>
      <c r="G44" s="11">
        <f>AVERAGEIFS('Base Escolas'!$I:$I,'Base Escolas'!$A:$A,$B44,'Base Escolas'!$E:$E,"9AF")</f>
        <v>270.66409090909087</v>
      </c>
      <c r="H44" s="10">
        <f>SUMIFS('Régua SAEB'!$C:$C,'Régua SAEB'!$B:$B,"MT",'Régua SAEB'!$D:$D,"&lt;="&amp;$G44,'Régua SAEB'!$E:$E,"&gt;"&amp;$G44,'Régua SAEB'!$A:$A,"9AF")</f>
        <v>3</v>
      </c>
      <c r="I44" s="10" t="str">
        <f t="array" ref="I44">INDEX('Régua SAEB'!$F$1:$F$40,MATCH("9AF"&amp;"MT"&amp;$H44,'Régua SAEB'!$G$1:$G$40,0),1)</f>
        <v>Básico</v>
      </c>
    </row>
    <row r="45" spans="2:9" ht="12.75" x14ac:dyDescent="0.2">
      <c r="B45" s="9" t="s">
        <v>50</v>
      </c>
      <c r="C45" s="10">
        <f>COUNTIFS('Base Escolas'!$A:$A,$B45,'Base Escolas'!$E:$E,"9AF")</f>
        <v>63</v>
      </c>
      <c r="D45" s="11">
        <f>AVERAGEIFS('Base Escolas'!$F:$F,'Base Escolas'!$A:$A,$B45,'Base Escolas'!$E:$E,"9AF")</f>
        <v>268.13285714285718</v>
      </c>
      <c r="E45" s="10">
        <f>SUMIFS('Régua SAEB'!$C:$C,'Régua SAEB'!$B:$B,"LP",'Régua SAEB'!$D:$D,"&lt;="&amp;$D45,'Régua SAEB'!$E:$E,"&gt;"&amp;$D45,'Régua SAEB'!$A:$A,"9AF")</f>
        <v>3</v>
      </c>
      <c r="F45" s="10" t="str">
        <f t="array" ref="F45">INDEX('Régua SAEB'!$F$1:$F$40,MATCH("9AF"&amp;"LP"&amp;$E45,'Régua SAEB'!$G$1:$G$40,0),1)</f>
        <v>Básico</v>
      </c>
      <c r="G45" s="11">
        <f>AVERAGEIFS('Base Escolas'!$I:$I,'Base Escolas'!$A:$A,$B45,'Base Escolas'!$E:$E,"9AF")</f>
        <v>265.89174603174604</v>
      </c>
      <c r="H45" s="10">
        <f>SUMIFS('Régua SAEB'!$C:$C,'Régua SAEB'!$B:$B,"MT",'Régua SAEB'!$D:$D,"&lt;="&amp;$G45,'Régua SAEB'!$E:$E,"&gt;"&amp;$G45,'Régua SAEB'!$A:$A,"9AF")</f>
        <v>3</v>
      </c>
      <c r="I45" s="10" t="str">
        <f t="array" ref="I45">INDEX('Régua SAEB'!$F$1:$F$40,MATCH("9AF"&amp;"MT"&amp;$H45,'Régua SAEB'!$G$1:$G$40,0),1)</f>
        <v>Básico</v>
      </c>
    </row>
    <row r="46" spans="2:9" ht="12.75" x14ac:dyDescent="0.2">
      <c r="B46" s="9" t="s">
        <v>51</v>
      </c>
      <c r="C46" s="10">
        <f>COUNTIFS('Base Escolas'!$A:$A,$B46,'Base Escolas'!$E:$E,"9AF")</f>
        <v>36</v>
      </c>
      <c r="D46" s="11">
        <f>AVERAGEIFS('Base Escolas'!$F:$F,'Base Escolas'!$A:$A,$B46,'Base Escolas'!$E:$E,"9AF")</f>
        <v>253.02333333333334</v>
      </c>
      <c r="E46" s="10">
        <f>SUMIFS('Régua SAEB'!$C:$C,'Régua SAEB'!$B:$B,"LP",'Régua SAEB'!$D:$D,"&lt;="&amp;$D46,'Régua SAEB'!$E:$E,"&gt;"&amp;$D46,'Régua SAEB'!$A:$A,"9AF")</f>
        <v>3</v>
      </c>
      <c r="F46" s="10" t="str">
        <f t="array" ref="F46">INDEX('Régua SAEB'!$F$1:$F$40,MATCH("9AF"&amp;"LP"&amp;$E46,'Régua SAEB'!$G$1:$G$40,0),1)</f>
        <v>Básico</v>
      </c>
      <c r="G46" s="11">
        <f>AVERAGEIFS('Base Escolas'!$I:$I,'Base Escolas'!$A:$A,$B46,'Base Escolas'!$E:$E,"9AF")</f>
        <v>249.70694444444436</v>
      </c>
      <c r="H46" s="10">
        <f>SUMIFS('Régua SAEB'!$C:$C,'Régua SAEB'!$B:$B,"MT",'Régua SAEB'!$D:$D,"&lt;="&amp;$G46,'Régua SAEB'!$E:$E,"&gt;"&amp;$G46,'Régua SAEB'!$A:$A,"9AF")</f>
        <v>2</v>
      </c>
      <c r="I46" s="10" t="str">
        <f t="array" ref="I46">INDEX('Régua SAEB'!$F$1:$F$40,MATCH("9AF"&amp;"MT"&amp;$H46,'Régua SAEB'!$G$1:$G$40,0),1)</f>
        <v>Básico</v>
      </c>
    </row>
    <row r="47" spans="2:9" ht="12.75" x14ac:dyDescent="0.2">
      <c r="B47" s="9" t="s">
        <v>52</v>
      </c>
      <c r="C47" s="10">
        <f>COUNTIFS('Base Escolas'!$A:$A,$B47,'Base Escolas'!$E:$E,"9AF")</f>
        <v>46</v>
      </c>
      <c r="D47" s="11">
        <f>AVERAGEIFS('Base Escolas'!$F:$F,'Base Escolas'!$A:$A,$B47,'Base Escolas'!$E:$E,"9AF")</f>
        <v>256.67217391304342</v>
      </c>
      <c r="E47" s="10">
        <f>SUMIFS('Régua SAEB'!$C:$C,'Régua SAEB'!$B:$B,"LP",'Régua SAEB'!$D:$D,"&lt;="&amp;$D47,'Régua SAEB'!$E:$E,"&gt;"&amp;$D47,'Régua SAEB'!$A:$A,"9AF")</f>
        <v>3</v>
      </c>
      <c r="F47" s="10" t="str">
        <f t="array" ref="F47">INDEX('Régua SAEB'!$F$1:$F$40,MATCH("9AF"&amp;"LP"&amp;$E47,'Régua SAEB'!$G$1:$G$40,0),1)</f>
        <v>Básico</v>
      </c>
      <c r="G47" s="11">
        <f>AVERAGEIFS('Base Escolas'!$I:$I,'Base Escolas'!$A:$A,$B47,'Base Escolas'!$E:$E,"9AF")</f>
        <v>250.82260869565206</v>
      </c>
      <c r="H47" s="10">
        <f>SUMIFS('Régua SAEB'!$C:$C,'Régua SAEB'!$B:$B,"MT",'Régua SAEB'!$D:$D,"&lt;="&amp;$G47,'Régua SAEB'!$E:$E,"&gt;"&amp;$G47,'Régua SAEB'!$A:$A,"9AF")</f>
        <v>3</v>
      </c>
      <c r="I47" s="10" t="str">
        <f t="array" ref="I47">INDEX('Régua SAEB'!$F$1:$F$40,MATCH("9AF"&amp;"MT"&amp;$H47,'Régua SAEB'!$G$1:$G$40,0),1)</f>
        <v>Básico</v>
      </c>
    </row>
    <row r="48" spans="2:9" ht="12.75" x14ac:dyDescent="0.2">
      <c r="B48" s="9" t="s">
        <v>53</v>
      </c>
      <c r="C48" s="10">
        <f>COUNTIFS('Base Escolas'!$A:$A,$B48,'Base Escolas'!$E:$E,"9AF")</f>
        <v>31</v>
      </c>
      <c r="D48" s="11">
        <f>AVERAGEIFS('Base Escolas'!$F:$F,'Base Escolas'!$A:$A,$B48,'Base Escolas'!$E:$E,"9AF")</f>
        <v>252.55612903225807</v>
      </c>
      <c r="E48" s="10">
        <f>SUMIFS('Régua SAEB'!$C:$C,'Régua SAEB'!$B:$B,"LP",'Régua SAEB'!$D:$D,"&lt;="&amp;$D48,'Régua SAEB'!$E:$E,"&gt;"&amp;$D48,'Régua SAEB'!$A:$A,"9AF")</f>
        <v>3</v>
      </c>
      <c r="F48" s="10" t="str">
        <f t="array" ref="F48">INDEX('Régua SAEB'!$F$1:$F$40,MATCH("9AF"&amp;"LP"&amp;$E48,'Régua SAEB'!$G$1:$G$40,0),1)</f>
        <v>Básico</v>
      </c>
      <c r="G48" s="11">
        <f>AVERAGEIFS('Base Escolas'!$I:$I,'Base Escolas'!$A:$A,$B48,'Base Escolas'!$E:$E,"9AF")</f>
        <v>246.27838709677422</v>
      </c>
      <c r="H48" s="10">
        <f>SUMIFS('Régua SAEB'!$C:$C,'Régua SAEB'!$B:$B,"MT",'Régua SAEB'!$D:$D,"&lt;="&amp;$G48,'Régua SAEB'!$E:$E,"&gt;"&amp;$G48,'Régua SAEB'!$A:$A,"9AF")</f>
        <v>2</v>
      </c>
      <c r="I48" s="10" t="str">
        <f t="array" ref="I48">INDEX('Régua SAEB'!$F$1:$F$40,MATCH("9AF"&amp;"MT"&amp;$H48,'Régua SAEB'!$G$1:$G$40,0),1)</f>
        <v>Básico</v>
      </c>
    </row>
    <row r="49" spans="2:9" ht="12.75" x14ac:dyDescent="0.2">
      <c r="B49" s="9" t="s">
        <v>54</v>
      </c>
      <c r="C49" s="10">
        <f>COUNTIFS('Base Escolas'!$A:$A,$B49,'Base Escolas'!$E:$E,"9AF")</f>
        <v>41</v>
      </c>
      <c r="D49" s="11">
        <f>AVERAGEIFS('Base Escolas'!$F:$F,'Base Escolas'!$A:$A,$B49,'Base Escolas'!$E:$E,"9AF")</f>
        <v>256.51536585365858</v>
      </c>
      <c r="E49" s="10">
        <f>SUMIFS('Régua SAEB'!$C:$C,'Régua SAEB'!$B:$B,"LP",'Régua SAEB'!$D:$D,"&lt;="&amp;$D49,'Régua SAEB'!$E:$E,"&gt;"&amp;$D49,'Régua SAEB'!$A:$A,"9AF")</f>
        <v>3</v>
      </c>
      <c r="F49" s="10" t="str">
        <f t="array" ref="F49">INDEX('Régua SAEB'!$F$1:$F$40,MATCH("9AF"&amp;"LP"&amp;$E49,'Régua SAEB'!$G$1:$G$40,0),1)</f>
        <v>Básico</v>
      </c>
      <c r="G49" s="11">
        <f>AVERAGEIFS('Base Escolas'!$I:$I,'Base Escolas'!$A:$A,$B49,'Base Escolas'!$E:$E,"9AF")</f>
        <v>251.96731707317076</v>
      </c>
      <c r="H49" s="10">
        <f>SUMIFS('Régua SAEB'!$C:$C,'Régua SAEB'!$B:$B,"MT",'Régua SAEB'!$D:$D,"&lt;="&amp;$G49,'Régua SAEB'!$E:$E,"&gt;"&amp;$G49,'Régua SAEB'!$A:$A,"9AF")</f>
        <v>3</v>
      </c>
      <c r="I49" s="10" t="str">
        <f t="array" ref="I49">INDEX('Régua SAEB'!$F$1:$F$40,MATCH("9AF"&amp;"MT"&amp;$H49,'Régua SAEB'!$G$1:$G$40,0),1)</f>
        <v>Básico</v>
      </c>
    </row>
    <row r="50" spans="2:9" ht="12.75" x14ac:dyDescent="0.2">
      <c r="B50" s="9" t="s">
        <v>55</v>
      </c>
      <c r="C50" s="10">
        <f>COUNTIFS('Base Escolas'!$A:$A,$B50,'Base Escolas'!$E:$E,"9AF")</f>
        <v>35</v>
      </c>
      <c r="D50" s="11">
        <f>AVERAGEIFS('Base Escolas'!$F:$F,'Base Escolas'!$A:$A,$B50,'Base Escolas'!$E:$E,"9AF")</f>
        <v>265.76114285714283</v>
      </c>
      <c r="E50" s="10">
        <f>SUMIFS('Régua SAEB'!$C:$C,'Régua SAEB'!$B:$B,"LP",'Régua SAEB'!$D:$D,"&lt;="&amp;$D50,'Régua SAEB'!$E:$E,"&gt;"&amp;$D50,'Régua SAEB'!$A:$A,"9AF")</f>
        <v>3</v>
      </c>
      <c r="F50" s="10" t="str">
        <f t="array" ref="F50">INDEX('Régua SAEB'!$F$1:$F$40,MATCH("9AF"&amp;"LP"&amp;$E50,'Régua SAEB'!$G$1:$G$40,0),1)</f>
        <v>Básico</v>
      </c>
      <c r="G50" s="11">
        <f>AVERAGEIFS('Base Escolas'!$I:$I,'Base Escolas'!$A:$A,$B50,'Base Escolas'!$E:$E,"9AF")</f>
        <v>261.27771428571424</v>
      </c>
      <c r="H50" s="10">
        <f>SUMIFS('Régua SAEB'!$C:$C,'Régua SAEB'!$B:$B,"MT",'Régua SAEB'!$D:$D,"&lt;="&amp;$G50,'Régua SAEB'!$E:$E,"&gt;"&amp;$G50,'Régua SAEB'!$A:$A,"9AF")</f>
        <v>3</v>
      </c>
      <c r="I50" s="10" t="str">
        <f t="array" ref="I50">INDEX('Régua SAEB'!$F$1:$F$40,MATCH("9AF"&amp;"MT"&amp;$H50,'Régua SAEB'!$G$1:$G$40,0),1)</f>
        <v>Básico</v>
      </c>
    </row>
    <row r="51" spans="2:9" ht="12.75" x14ac:dyDescent="0.2">
      <c r="B51" s="9" t="s">
        <v>56</v>
      </c>
      <c r="C51" s="10">
        <f>COUNTIFS('Base Escolas'!$A:$A,$B51,'Base Escolas'!$E:$E,"9AF")</f>
        <v>57</v>
      </c>
      <c r="D51" s="11">
        <f>AVERAGEIFS('Base Escolas'!$F:$F,'Base Escolas'!$A:$A,$B51,'Base Escolas'!$E:$E,"9AF")</f>
        <v>269.53859649122813</v>
      </c>
      <c r="E51" s="10">
        <f>SUMIFS('Régua SAEB'!$C:$C,'Régua SAEB'!$B:$B,"LP",'Régua SAEB'!$D:$D,"&lt;="&amp;$D51,'Régua SAEB'!$E:$E,"&gt;"&amp;$D51,'Régua SAEB'!$A:$A,"9AF")</f>
        <v>3</v>
      </c>
      <c r="F51" s="10" t="str">
        <f t="array" ref="F51">INDEX('Régua SAEB'!$F$1:$F$40,MATCH("9AF"&amp;"LP"&amp;$E51,'Régua SAEB'!$G$1:$G$40,0),1)</f>
        <v>Básico</v>
      </c>
      <c r="G51" s="11">
        <f>AVERAGEIFS('Base Escolas'!$I:$I,'Base Escolas'!$A:$A,$B51,'Base Escolas'!$E:$E,"9AF")</f>
        <v>267.2159649122807</v>
      </c>
      <c r="H51" s="10">
        <f>SUMIFS('Régua SAEB'!$C:$C,'Régua SAEB'!$B:$B,"MT",'Régua SAEB'!$D:$D,"&lt;="&amp;$G51,'Régua SAEB'!$E:$E,"&gt;"&amp;$G51,'Régua SAEB'!$A:$A,"9AF")</f>
        <v>3</v>
      </c>
      <c r="I51" s="10" t="str">
        <f t="array" ref="I51">INDEX('Régua SAEB'!$F$1:$F$40,MATCH("9AF"&amp;"MT"&amp;$H51,'Régua SAEB'!$G$1:$G$40,0),1)</f>
        <v>Básico</v>
      </c>
    </row>
    <row r="52" spans="2:9" ht="12.75" x14ac:dyDescent="0.2">
      <c r="B52" s="9" t="s">
        <v>57</v>
      </c>
      <c r="C52" s="10">
        <f>COUNTIFS('Base Escolas'!$A:$A,$B52,'Base Escolas'!$E:$E,"9AF")</f>
        <v>21</v>
      </c>
      <c r="D52" s="11">
        <f>AVERAGEIFS('Base Escolas'!$F:$F,'Base Escolas'!$A:$A,$B52,'Base Escolas'!$E:$E,"9AF")</f>
        <v>257.05619047619047</v>
      </c>
      <c r="E52" s="10">
        <f>SUMIFS('Régua SAEB'!$C:$C,'Régua SAEB'!$B:$B,"LP",'Régua SAEB'!$D:$D,"&lt;="&amp;$D52,'Régua SAEB'!$E:$E,"&gt;"&amp;$D52,'Régua SAEB'!$A:$A,"9AF")</f>
        <v>3</v>
      </c>
      <c r="F52" s="10" t="str">
        <f t="array" ref="F52">INDEX('Régua SAEB'!$F$1:$F$40,MATCH("9AF"&amp;"LP"&amp;$E52,'Régua SAEB'!$G$1:$G$40,0),1)</f>
        <v>Básico</v>
      </c>
      <c r="G52" s="11">
        <f>AVERAGEIFS('Base Escolas'!$I:$I,'Base Escolas'!$A:$A,$B52,'Base Escolas'!$E:$E,"9AF")</f>
        <v>258.38809523809527</v>
      </c>
      <c r="H52" s="10">
        <f>SUMIFS('Régua SAEB'!$C:$C,'Régua SAEB'!$B:$B,"MT",'Régua SAEB'!$D:$D,"&lt;="&amp;$G52,'Régua SAEB'!$E:$E,"&gt;"&amp;$G52,'Régua SAEB'!$A:$A,"9AF")</f>
        <v>3</v>
      </c>
      <c r="I52" s="10" t="str">
        <f t="array" ref="I52">INDEX('Régua SAEB'!$F$1:$F$40,MATCH("9AF"&amp;"MT"&amp;$H52,'Régua SAEB'!$G$1:$G$40,0),1)</f>
        <v>Básico</v>
      </c>
    </row>
    <row r="53" spans="2:9" ht="12.75" x14ac:dyDescent="0.2">
      <c r="B53" s="9" t="s">
        <v>58</v>
      </c>
      <c r="C53" s="10">
        <f>COUNTIFS('Base Escolas'!$A:$A,$B53,'Base Escolas'!$E:$E,"9AF")</f>
        <v>42</v>
      </c>
      <c r="D53" s="11">
        <f>AVERAGEIFS('Base Escolas'!$F:$F,'Base Escolas'!$A:$A,$B53,'Base Escolas'!$E:$E,"9AF")</f>
        <v>261.50047619047615</v>
      </c>
      <c r="E53" s="10">
        <f>SUMIFS('Régua SAEB'!$C:$C,'Régua SAEB'!$B:$B,"LP",'Régua SAEB'!$D:$D,"&lt;="&amp;$D53,'Régua SAEB'!$E:$E,"&gt;"&amp;$D53,'Régua SAEB'!$A:$A,"9AF")</f>
        <v>3</v>
      </c>
      <c r="F53" s="10" t="str">
        <f t="array" ref="F53">INDEX('Régua SAEB'!$F$1:$F$40,MATCH("9AF"&amp;"LP"&amp;$E53,'Régua SAEB'!$G$1:$G$40,0),1)</f>
        <v>Básico</v>
      </c>
      <c r="G53" s="11">
        <f>AVERAGEIFS('Base Escolas'!$I:$I,'Base Escolas'!$A:$A,$B53,'Base Escolas'!$E:$E,"9AF")</f>
        <v>260.69071428571431</v>
      </c>
      <c r="H53" s="10">
        <f>SUMIFS('Régua SAEB'!$C:$C,'Régua SAEB'!$B:$B,"MT",'Régua SAEB'!$D:$D,"&lt;="&amp;$G53,'Régua SAEB'!$E:$E,"&gt;"&amp;$G53,'Régua SAEB'!$A:$A,"9AF")</f>
        <v>3</v>
      </c>
      <c r="I53" s="10" t="str">
        <f t="array" ref="I53">INDEX('Régua SAEB'!$F$1:$F$40,MATCH("9AF"&amp;"MT"&amp;$H53,'Régua SAEB'!$G$1:$G$40,0),1)</f>
        <v>Básico</v>
      </c>
    </row>
    <row r="54" spans="2:9" ht="12.75" x14ac:dyDescent="0.2">
      <c r="B54" s="9" t="s">
        <v>59</v>
      </c>
      <c r="C54" s="10">
        <f>COUNTIFS('Base Escolas'!$A:$A,$B54,'Base Escolas'!$E:$E,"9AF")</f>
        <v>65</v>
      </c>
      <c r="D54" s="11">
        <f>AVERAGEIFS('Base Escolas'!$F:$F,'Base Escolas'!$A:$A,$B54,'Base Escolas'!$E:$E,"9AF")</f>
        <v>264.99169230769235</v>
      </c>
      <c r="E54" s="10">
        <f>SUMIFS('Régua SAEB'!$C:$C,'Régua SAEB'!$B:$B,"LP",'Régua SAEB'!$D:$D,"&lt;="&amp;$D54,'Régua SAEB'!$E:$E,"&gt;"&amp;$D54,'Régua SAEB'!$A:$A,"9AF")</f>
        <v>3</v>
      </c>
      <c r="F54" s="10" t="str">
        <f t="array" ref="F54">INDEX('Régua SAEB'!$F$1:$F$40,MATCH("9AF"&amp;"LP"&amp;$E54,'Régua SAEB'!$G$1:$G$40,0),1)</f>
        <v>Básico</v>
      </c>
      <c r="G54" s="11">
        <f>AVERAGEIFS('Base Escolas'!$I:$I,'Base Escolas'!$A:$A,$B54,'Base Escolas'!$E:$E,"9AF")</f>
        <v>259.29753846153841</v>
      </c>
      <c r="H54" s="10">
        <f>SUMIFS('Régua SAEB'!$C:$C,'Régua SAEB'!$B:$B,"MT",'Régua SAEB'!$D:$D,"&lt;="&amp;$G54,'Régua SAEB'!$E:$E,"&gt;"&amp;$G54,'Régua SAEB'!$A:$A,"9AF")</f>
        <v>3</v>
      </c>
      <c r="I54" s="10" t="str">
        <f t="array" ref="I54">INDEX('Régua SAEB'!$F$1:$F$40,MATCH("9AF"&amp;"MT"&amp;$H54,'Régua SAEB'!$G$1:$G$40,0),1)</f>
        <v>Básico</v>
      </c>
    </row>
    <row r="55" spans="2:9" ht="12.75" x14ac:dyDescent="0.2">
      <c r="B55" s="9" t="s">
        <v>60</v>
      </c>
      <c r="C55" s="10">
        <f>COUNTIFS('Base Escolas'!$A:$A,$B55,'Base Escolas'!$E:$E,"9AF")</f>
        <v>28</v>
      </c>
      <c r="D55" s="11">
        <f>AVERAGEIFS('Base Escolas'!$F:$F,'Base Escolas'!$A:$A,$B55,'Base Escolas'!$E:$E,"9AF")</f>
        <v>255.36571428571429</v>
      </c>
      <c r="E55" s="10">
        <f>SUMIFS('Régua SAEB'!$C:$C,'Régua SAEB'!$B:$B,"LP",'Régua SAEB'!$D:$D,"&lt;="&amp;$D55,'Régua SAEB'!$E:$E,"&gt;"&amp;$D55,'Régua SAEB'!$A:$A,"9AF")</f>
        <v>3</v>
      </c>
      <c r="F55" s="10" t="str">
        <f t="array" ref="F55">INDEX('Régua SAEB'!$F$1:$F$40,MATCH("9AF"&amp;"LP"&amp;$E55,'Régua SAEB'!$G$1:$G$40,0),1)</f>
        <v>Básico</v>
      </c>
      <c r="G55" s="11">
        <f>AVERAGEIFS('Base Escolas'!$I:$I,'Base Escolas'!$A:$A,$B55,'Base Escolas'!$E:$E,"9AF")</f>
        <v>252.65357142857141</v>
      </c>
      <c r="H55" s="10">
        <f>SUMIFS('Régua SAEB'!$C:$C,'Régua SAEB'!$B:$B,"MT",'Régua SAEB'!$D:$D,"&lt;="&amp;$G55,'Régua SAEB'!$E:$E,"&gt;"&amp;$G55,'Régua SAEB'!$A:$A,"9AF")</f>
        <v>3</v>
      </c>
      <c r="I55" s="10" t="str">
        <f t="array" ref="I55">INDEX('Régua SAEB'!$F$1:$F$40,MATCH("9AF"&amp;"MT"&amp;$H55,'Régua SAEB'!$G$1:$G$40,0),1)</f>
        <v>Básico</v>
      </c>
    </row>
    <row r="56" spans="2:9" ht="12.75" x14ac:dyDescent="0.2">
      <c r="B56" s="9" t="s">
        <v>61</v>
      </c>
      <c r="C56" s="10">
        <f>COUNTIFS('Base Escolas'!$A:$A,$B56,'Base Escolas'!$E:$E,"9AF")</f>
        <v>17</v>
      </c>
      <c r="D56" s="11">
        <f>AVERAGEIFS('Base Escolas'!$F:$F,'Base Escolas'!$A:$A,$B56,'Base Escolas'!$E:$E,"9AF")</f>
        <v>259.74529411764701</v>
      </c>
      <c r="E56" s="10">
        <f>SUMIFS('Régua SAEB'!$C:$C,'Régua SAEB'!$B:$B,"LP",'Régua SAEB'!$D:$D,"&lt;="&amp;$D56,'Régua SAEB'!$E:$E,"&gt;"&amp;$D56,'Régua SAEB'!$A:$A,"9AF")</f>
        <v>3</v>
      </c>
      <c r="F56" s="10" t="str">
        <f t="array" ref="F56">INDEX('Régua SAEB'!$F$1:$F$40,MATCH("9AF"&amp;"LP"&amp;$E56,'Régua SAEB'!$G$1:$G$40,0),1)</f>
        <v>Básico</v>
      </c>
      <c r="G56" s="11">
        <f>AVERAGEIFS('Base Escolas'!$I:$I,'Base Escolas'!$A:$A,$B56,'Base Escolas'!$E:$E,"9AF")</f>
        <v>264.29764705882349</v>
      </c>
      <c r="H56" s="10">
        <f>SUMIFS('Régua SAEB'!$C:$C,'Régua SAEB'!$B:$B,"MT",'Régua SAEB'!$D:$D,"&lt;="&amp;$G56,'Régua SAEB'!$E:$E,"&gt;"&amp;$G56,'Régua SAEB'!$A:$A,"9AF")</f>
        <v>3</v>
      </c>
      <c r="I56" s="10" t="str">
        <f t="array" ref="I56">INDEX('Régua SAEB'!$F$1:$F$40,MATCH("9AF"&amp;"MT"&amp;$H56,'Régua SAEB'!$G$1:$G$40,0),1)</f>
        <v>Básico</v>
      </c>
    </row>
    <row r="57" spans="2:9" ht="12.75" x14ac:dyDescent="0.2">
      <c r="B57" s="9" t="s">
        <v>62</v>
      </c>
      <c r="C57" s="10">
        <f>COUNTIFS('Base Escolas'!$A:$A,$B57,'Base Escolas'!$E:$E,"9AF")</f>
        <v>52</v>
      </c>
      <c r="D57" s="11">
        <f>AVERAGEIFS('Base Escolas'!$F:$F,'Base Escolas'!$A:$A,$B57,'Base Escolas'!$E:$E,"9AF")</f>
        <v>263.24173076923074</v>
      </c>
      <c r="E57" s="10">
        <f>SUMIFS('Régua SAEB'!$C:$C,'Régua SAEB'!$B:$B,"LP",'Régua SAEB'!$D:$D,"&lt;="&amp;$D57,'Régua SAEB'!$E:$E,"&gt;"&amp;$D57,'Régua SAEB'!$A:$A,"9AF")</f>
        <v>3</v>
      </c>
      <c r="F57" s="10" t="str">
        <f t="array" ref="F57">INDEX('Régua SAEB'!$F$1:$F$40,MATCH("9AF"&amp;"LP"&amp;$E57,'Régua SAEB'!$G$1:$G$40,0),1)</f>
        <v>Básico</v>
      </c>
      <c r="G57" s="11">
        <f>AVERAGEIFS('Base Escolas'!$I:$I,'Base Escolas'!$A:$A,$B57,'Base Escolas'!$E:$E,"9AF")</f>
        <v>261.91461538461539</v>
      </c>
      <c r="H57" s="10">
        <f>SUMIFS('Régua SAEB'!$C:$C,'Régua SAEB'!$B:$B,"MT",'Régua SAEB'!$D:$D,"&lt;="&amp;$G57,'Régua SAEB'!$E:$E,"&gt;"&amp;$G57,'Régua SAEB'!$A:$A,"9AF")</f>
        <v>3</v>
      </c>
      <c r="I57" s="10" t="str">
        <f t="array" ref="I57">INDEX('Régua SAEB'!$F$1:$F$40,MATCH("9AF"&amp;"MT"&amp;$H57,'Régua SAEB'!$G$1:$G$40,0),1)</f>
        <v>Básico</v>
      </c>
    </row>
    <row r="58" spans="2:9" ht="12.75" x14ac:dyDescent="0.2">
      <c r="B58" s="9" t="s">
        <v>63</v>
      </c>
      <c r="C58" s="10">
        <f>COUNTIFS('Base Escolas'!$A:$A,$B58,'Base Escolas'!$E:$E,"9AF")</f>
        <v>50</v>
      </c>
      <c r="D58" s="11">
        <f>AVERAGEIFS('Base Escolas'!$F:$F,'Base Escolas'!$A:$A,$B58,'Base Escolas'!$E:$E,"9AF")</f>
        <v>266.90039999999999</v>
      </c>
      <c r="E58" s="10">
        <f>SUMIFS('Régua SAEB'!$C:$C,'Régua SAEB'!$B:$B,"LP",'Régua SAEB'!$D:$D,"&lt;="&amp;$D58,'Régua SAEB'!$E:$E,"&gt;"&amp;$D58,'Régua SAEB'!$A:$A,"9AF")</f>
        <v>3</v>
      </c>
      <c r="F58" s="10" t="str">
        <f t="array" ref="F58">INDEX('Régua SAEB'!$F$1:$F$40,MATCH("9AF"&amp;"LP"&amp;$E58,'Régua SAEB'!$G$1:$G$40,0),1)</f>
        <v>Básico</v>
      </c>
      <c r="G58" s="11">
        <f>AVERAGEIFS('Base Escolas'!$I:$I,'Base Escolas'!$A:$A,$B58,'Base Escolas'!$E:$E,"9AF")</f>
        <v>267.66219999999998</v>
      </c>
      <c r="H58" s="10">
        <f>SUMIFS('Régua SAEB'!$C:$C,'Régua SAEB'!$B:$B,"MT",'Régua SAEB'!$D:$D,"&lt;="&amp;$G58,'Régua SAEB'!$E:$E,"&gt;"&amp;$G58,'Régua SAEB'!$A:$A,"9AF")</f>
        <v>3</v>
      </c>
      <c r="I58" s="10" t="str">
        <f t="array" ref="I58">INDEX('Régua SAEB'!$F$1:$F$40,MATCH("9AF"&amp;"MT"&amp;$H58,'Régua SAEB'!$G$1:$G$40,0),1)</f>
        <v>Básico</v>
      </c>
    </row>
    <row r="59" spans="2:9" ht="12.75" x14ac:dyDescent="0.2">
      <c r="B59" s="9" t="s">
        <v>64</v>
      </c>
      <c r="C59" s="10">
        <f>COUNTIFS('Base Escolas'!$A:$A,$B59,'Base Escolas'!$E:$E,"9AF")</f>
        <v>42</v>
      </c>
      <c r="D59" s="11">
        <f>AVERAGEIFS('Base Escolas'!$F:$F,'Base Escolas'!$A:$A,$B59,'Base Escolas'!$E:$E,"9AF")</f>
        <v>254.41785714285709</v>
      </c>
      <c r="E59" s="10">
        <f>SUMIFS('Régua SAEB'!$C:$C,'Régua SAEB'!$B:$B,"LP",'Régua SAEB'!$D:$D,"&lt;="&amp;$D59,'Régua SAEB'!$E:$E,"&gt;"&amp;$D59,'Régua SAEB'!$A:$A,"9AF")</f>
        <v>3</v>
      </c>
      <c r="F59" s="10" t="str">
        <f t="array" ref="F59">INDEX('Régua SAEB'!$F$1:$F$40,MATCH("9AF"&amp;"LP"&amp;$E59,'Régua SAEB'!$G$1:$G$40,0),1)</f>
        <v>Básico</v>
      </c>
      <c r="G59" s="11">
        <f>AVERAGEIFS('Base Escolas'!$I:$I,'Base Escolas'!$A:$A,$B59,'Base Escolas'!$E:$E,"9AF")</f>
        <v>249.44071428571434</v>
      </c>
      <c r="H59" s="10">
        <f>SUMIFS('Régua SAEB'!$C:$C,'Régua SAEB'!$B:$B,"MT",'Régua SAEB'!$D:$D,"&lt;="&amp;$G59,'Régua SAEB'!$E:$E,"&gt;"&amp;$G59,'Régua SAEB'!$A:$A,"9AF")</f>
        <v>2</v>
      </c>
      <c r="I59" s="10" t="str">
        <f t="array" ref="I59">INDEX('Régua SAEB'!$F$1:$F$40,MATCH("9AF"&amp;"MT"&amp;$H59,'Régua SAEB'!$G$1:$G$40,0),1)</f>
        <v>Básico</v>
      </c>
    </row>
    <row r="60" spans="2:9" ht="12.75" x14ac:dyDescent="0.2">
      <c r="B60" s="9" t="s">
        <v>65</v>
      </c>
      <c r="C60" s="10">
        <f>COUNTIFS('Base Escolas'!$A:$A,$B60,'Base Escolas'!$E:$E,"9AF")</f>
        <v>34</v>
      </c>
      <c r="D60" s="11">
        <f>AVERAGEIFS('Base Escolas'!$F:$F,'Base Escolas'!$A:$A,$B60,'Base Escolas'!$E:$E,"9AF")</f>
        <v>255.06117647058824</v>
      </c>
      <c r="E60" s="10">
        <f>SUMIFS('Régua SAEB'!$C:$C,'Régua SAEB'!$B:$B,"LP",'Régua SAEB'!$D:$D,"&lt;="&amp;$D60,'Régua SAEB'!$E:$E,"&gt;"&amp;$D60,'Régua SAEB'!$A:$A,"9AF")</f>
        <v>3</v>
      </c>
      <c r="F60" s="10" t="str">
        <f t="array" ref="F60">INDEX('Régua SAEB'!$F$1:$F$40,MATCH("9AF"&amp;"LP"&amp;$E60,'Régua SAEB'!$G$1:$G$40,0),1)</f>
        <v>Básico</v>
      </c>
      <c r="G60" s="11">
        <f>AVERAGEIFS('Base Escolas'!$I:$I,'Base Escolas'!$A:$A,$B60,'Base Escolas'!$E:$E,"9AF")</f>
        <v>250.56205882352938</v>
      </c>
      <c r="H60" s="10">
        <f>SUMIFS('Régua SAEB'!$C:$C,'Régua SAEB'!$B:$B,"MT",'Régua SAEB'!$D:$D,"&lt;="&amp;$G60,'Régua SAEB'!$E:$E,"&gt;"&amp;$G60,'Régua SAEB'!$A:$A,"9AF")</f>
        <v>3</v>
      </c>
      <c r="I60" s="10" t="str">
        <f t="array" ref="I60">INDEX('Régua SAEB'!$F$1:$F$40,MATCH("9AF"&amp;"MT"&amp;$H60,'Régua SAEB'!$G$1:$G$40,0),1)</f>
        <v>Básico</v>
      </c>
    </row>
    <row r="61" spans="2:9" ht="12.75" x14ac:dyDescent="0.2">
      <c r="B61" s="9" t="s">
        <v>66</v>
      </c>
      <c r="C61" s="10">
        <f>COUNTIFS('Base Escolas'!$A:$A,$B61,'Base Escolas'!$E:$E,"9AF")</f>
        <v>45</v>
      </c>
      <c r="D61" s="11">
        <f>AVERAGEIFS('Base Escolas'!$F:$F,'Base Escolas'!$A:$A,$B61,'Base Escolas'!$E:$E,"9AF")</f>
        <v>255.13155555555556</v>
      </c>
      <c r="E61" s="10">
        <f>SUMIFS('Régua SAEB'!$C:$C,'Régua SAEB'!$B:$B,"LP",'Régua SAEB'!$D:$D,"&lt;="&amp;$D61,'Régua SAEB'!$E:$E,"&gt;"&amp;$D61,'Régua SAEB'!$A:$A,"9AF")</f>
        <v>3</v>
      </c>
      <c r="F61" s="10" t="str">
        <f t="array" ref="F61">INDEX('Régua SAEB'!$F$1:$F$40,MATCH("9AF"&amp;"LP"&amp;$E61,'Régua SAEB'!$G$1:$G$40,0),1)</f>
        <v>Básico</v>
      </c>
      <c r="G61" s="11">
        <f>AVERAGEIFS('Base Escolas'!$I:$I,'Base Escolas'!$A:$A,$B61,'Base Escolas'!$E:$E,"9AF")</f>
        <v>246.54688888888882</v>
      </c>
      <c r="H61" s="10">
        <f>SUMIFS('Régua SAEB'!$C:$C,'Régua SAEB'!$B:$B,"MT",'Régua SAEB'!$D:$D,"&lt;="&amp;$G61,'Régua SAEB'!$E:$E,"&gt;"&amp;$G61,'Régua SAEB'!$A:$A,"9AF")</f>
        <v>2</v>
      </c>
      <c r="I61" s="10" t="str">
        <f t="array" ref="I61">INDEX('Régua SAEB'!$F$1:$F$40,MATCH("9AF"&amp;"MT"&amp;$H61,'Régua SAEB'!$G$1:$G$40,0),1)</f>
        <v>Básico</v>
      </c>
    </row>
    <row r="62" spans="2:9" ht="12.75" x14ac:dyDescent="0.2">
      <c r="B62" s="9" t="s">
        <v>67</v>
      </c>
      <c r="C62" s="10">
        <f>COUNTIFS('Base Escolas'!$A:$A,$B62,'Base Escolas'!$E:$E,"9AF")</f>
        <v>24</v>
      </c>
      <c r="D62" s="11">
        <f>AVERAGEIFS('Base Escolas'!$F:$F,'Base Escolas'!$A:$A,$B62,'Base Escolas'!$E:$E,"9AF")</f>
        <v>265.51958333333329</v>
      </c>
      <c r="E62" s="10">
        <f>SUMIFS('Régua SAEB'!$C:$C,'Régua SAEB'!$B:$B,"LP",'Régua SAEB'!$D:$D,"&lt;="&amp;$D62,'Régua SAEB'!$E:$E,"&gt;"&amp;$D62,'Régua SAEB'!$A:$A,"9AF")</f>
        <v>3</v>
      </c>
      <c r="F62" s="10" t="str">
        <f t="array" ref="F62">INDEX('Régua SAEB'!$F$1:$F$40,MATCH("9AF"&amp;"LP"&amp;$E62,'Régua SAEB'!$G$1:$G$40,0),1)</f>
        <v>Básico</v>
      </c>
      <c r="G62" s="11">
        <f>AVERAGEIFS('Base Escolas'!$I:$I,'Base Escolas'!$A:$A,$B62,'Base Escolas'!$E:$E,"9AF")</f>
        <v>265.38125000000008</v>
      </c>
      <c r="H62" s="10">
        <f>SUMIFS('Régua SAEB'!$C:$C,'Régua SAEB'!$B:$B,"MT",'Régua SAEB'!$D:$D,"&lt;="&amp;$G62,'Régua SAEB'!$E:$E,"&gt;"&amp;$G62,'Régua SAEB'!$A:$A,"9AF")</f>
        <v>3</v>
      </c>
      <c r="I62" s="10" t="str">
        <f t="array" ref="I62">INDEX('Régua SAEB'!$F$1:$F$40,MATCH("9AF"&amp;"MT"&amp;$H62,'Régua SAEB'!$G$1:$G$40,0),1)</f>
        <v>Básico</v>
      </c>
    </row>
    <row r="63" spans="2:9" ht="12.75" x14ac:dyDescent="0.2">
      <c r="B63" s="9" t="s">
        <v>68</v>
      </c>
      <c r="C63" s="10">
        <f>COUNTIFS('Base Escolas'!$A:$A,$B63,'Base Escolas'!$E:$E,"9AF")</f>
        <v>13</v>
      </c>
      <c r="D63" s="11">
        <f>AVERAGEIFS('Base Escolas'!$F:$F,'Base Escolas'!$A:$A,$B63,'Base Escolas'!$E:$E,"9AF")</f>
        <v>264.6615384615385</v>
      </c>
      <c r="E63" s="10">
        <f>SUMIFS('Régua SAEB'!$C:$C,'Régua SAEB'!$B:$B,"LP",'Régua SAEB'!$D:$D,"&lt;="&amp;$D63,'Régua SAEB'!$E:$E,"&gt;"&amp;$D63,'Régua SAEB'!$A:$A,"9AF")</f>
        <v>3</v>
      </c>
      <c r="F63" s="10" t="str">
        <f t="array" ref="F63">INDEX('Régua SAEB'!$F$1:$F$40,MATCH("9AF"&amp;"LP"&amp;$E63,'Régua SAEB'!$G$1:$G$40,0),1)</f>
        <v>Básico</v>
      </c>
      <c r="G63" s="11">
        <f>AVERAGEIFS('Base Escolas'!$I:$I,'Base Escolas'!$A:$A,$B63,'Base Escolas'!$E:$E,"9AF")</f>
        <v>264.04384615384618</v>
      </c>
      <c r="H63" s="10">
        <f>SUMIFS('Régua SAEB'!$C:$C,'Régua SAEB'!$B:$B,"MT",'Régua SAEB'!$D:$D,"&lt;="&amp;$G63,'Régua SAEB'!$E:$E,"&gt;"&amp;$G63,'Régua SAEB'!$A:$A,"9AF")</f>
        <v>3</v>
      </c>
      <c r="I63" s="10" t="str">
        <f t="array" ref="I63">INDEX('Régua SAEB'!$F$1:$F$40,MATCH("9AF"&amp;"MT"&amp;$H63,'Régua SAEB'!$G$1:$G$40,0),1)</f>
        <v>Básico</v>
      </c>
    </row>
    <row r="64" spans="2:9" ht="12.75" x14ac:dyDescent="0.2">
      <c r="B64" s="9" t="s">
        <v>69</v>
      </c>
      <c r="C64" s="10">
        <f>COUNTIFS('Base Escolas'!$A:$A,$B64,'Base Escolas'!$E:$E,"9AF")</f>
        <v>29</v>
      </c>
      <c r="D64" s="11">
        <f>AVERAGEIFS('Base Escolas'!$F:$F,'Base Escolas'!$A:$A,$B64,'Base Escolas'!$E:$E,"9AF")</f>
        <v>269.2355172413794</v>
      </c>
      <c r="E64" s="10">
        <f>SUMIFS('Régua SAEB'!$C:$C,'Régua SAEB'!$B:$B,"LP",'Régua SAEB'!$D:$D,"&lt;="&amp;$D64,'Régua SAEB'!$E:$E,"&gt;"&amp;$D64,'Régua SAEB'!$A:$A,"9AF")</f>
        <v>3</v>
      </c>
      <c r="F64" s="10" t="str">
        <f t="array" ref="F64">INDEX('Régua SAEB'!$F$1:$F$40,MATCH("9AF"&amp;"LP"&amp;$E64,'Régua SAEB'!$G$1:$G$40,0),1)</f>
        <v>Básico</v>
      </c>
      <c r="G64" s="11">
        <f>AVERAGEIFS('Base Escolas'!$I:$I,'Base Escolas'!$A:$A,$B64,'Base Escolas'!$E:$E,"9AF")</f>
        <v>269.14655172413791</v>
      </c>
      <c r="H64" s="10">
        <f>SUMIFS('Régua SAEB'!$C:$C,'Régua SAEB'!$B:$B,"MT",'Régua SAEB'!$D:$D,"&lt;="&amp;$G64,'Régua SAEB'!$E:$E,"&gt;"&amp;$G64,'Régua SAEB'!$A:$A,"9AF")</f>
        <v>3</v>
      </c>
      <c r="I64" s="10" t="str">
        <f t="array" ref="I64">INDEX('Régua SAEB'!$F$1:$F$40,MATCH("9AF"&amp;"MT"&amp;$H64,'Régua SAEB'!$G$1:$G$40,0),1)</f>
        <v>Básico</v>
      </c>
    </row>
    <row r="65" spans="2:9" ht="12.75" x14ac:dyDescent="0.2">
      <c r="B65" s="9" t="s">
        <v>70</v>
      </c>
      <c r="C65" s="10">
        <f>COUNTIFS('Base Escolas'!$A:$A,$B65,'Base Escolas'!$E:$E,"9AF")</f>
        <v>51</v>
      </c>
      <c r="D65" s="11">
        <f>AVERAGEIFS('Base Escolas'!$F:$F,'Base Escolas'!$A:$A,$B65,'Base Escolas'!$E:$E,"9AF")</f>
        <v>270.04647058823537</v>
      </c>
      <c r="E65" s="10">
        <f>SUMIFS('Régua SAEB'!$C:$C,'Régua SAEB'!$B:$B,"LP",'Régua SAEB'!$D:$D,"&lt;="&amp;$D65,'Régua SAEB'!$E:$E,"&gt;"&amp;$D65,'Régua SAEB'!$A:$A,"9AF")</f>
        <v>3</v>
      </c>
      <c r="F65" s="10" t="str">
        <f t="array" ref="F65">INDEX('Régua SAEB'!$F$1:$F$40,MATCH("9AF"&amp;"LP"&amp;$E65,'Régua SAEB'!$G$1:$G$40,0),1)</f>
        <v>Básico</v>
      </c>
      <c r="G65" s="11">
        <f>AVERAGEIFS('Base Escolas'!$I:$I,'Base Escolas'!$A:$A,$B65,'Base Escolas'!$E:$E,"9AF")</f>
        <v>267.89509803921561</v>
      </c>
      <c r="H65" s="10">
        <f>SUMIFS('Régua SAEB'!$C:$C,'Régua SAEB'!$B:$B,"MT",'Régua SAEB'!$D:$D,"&lt;="&amp;$G65,'Régua SAEB'!$E:$E,"&gt;"&amp;$G65,'Régua SAEB'!$A:$A,"9AF")</f>
        <v>3</v>
      </c>
      <c r="I65" s="10" t="str">
        <f t="array" ref="I65">INDEX('Régua SAEB'!$F$1:$F$40,MATCH("9AF"&amp;"MT"&amp;$H65,'Régua SAEB'!$G$1:$G$40,0),1)</f>
        <v>Básico</v>
      </c>
    </row>
    <row r="66" spans="2:9" ht="12.75" x14ac:dyDescent="0.2">
      <c r="B66" s="9" t="s">
        <v>71</v>
      </c>
      <c r="C66" s="10">
        <f>COUNTIFS('Base Escolas'!$A:$A,$B66,'Base Escolas'!$E:$E,"9AF")</f>
        <v>15</v>
      </c>
      <c r="D66" s="11">
        <f>AVERAGEIFS('Base Escolas'!$F:$F,'Base Escolas'!$A:$A,$B66,'Base Escolas'!$E:$E,"9AF")</f>
        <v>261.10866666666669</v>
      </c>
      <c r="E66" s="10">
        <f>SUMIFS('Régua SAEB'!$C:$C,'Régua SAEB'!$B:$B,"LP",'Régua SAEB'!$D:$D,"&lt;="&amp;$D66,'Régua SAEB'!$E:$E,"&gt;"&amp;$D66,'Régua SAEB'!$A:$A,"9AF")</f>
        <v>3</v>
      </c>
      <c r="F66" s="10" t="str">
        <f t="array" ref="F66">INDEX('Régua SAEB'!$F$1:$F$40,MATCH("9AF"&amp;"LP"&amp;$E66,'Régua SAEB'!$G$1:$G$40,0),1)</f>
        <v>Básico</v>
      </c>
      <c r="G66" s="11">
        <f>AVERAGEIFS('Base Escolas'!$I:$I,'Base Escolas'!$A:$A,$B66,'Base Escolas'!$E:$E,"9AF")</f>
        <v>260.38066666666668</v>
      </c>
      <c r="H66" s="10">
        <f>SUMIFS('Régua SAEB'!$C:$C,'Régua SAEB'!$B:$B,"MT",'Régua SAEB'!$D:$D,"&lt;="&amp;$G66,'Régua SAEB'!$E:$E,"&gt;"&amp;$G66,'Régua SAEB'!$A:$A,"9AF")</f>
        <v>3</v>
      </c>
      <c r="I66" s="10" t="str">
        <f t="array" ref="I66">INDEX('Régua SAEB'!$F$1:$F$40,MATCH("9AF"&amp;"MT"&amp;$H66,'Régua SAEB'!$G$1:$G$40,0),1)</f>
        <v>Básico</v>
      </c>
    </row>
    <row r="67" spans="2:9" ht="12.75" x14ac:dyDescent="0.2">
      <c r="B67" s="9" t="s">
        <v>72</v>
      </c>
      <c r="C67" s="10">
        <f>COUNTIFS('Base Escolas'!$A:$A,$B67,'Base Escolas'!$E:$E,"9AF")</f>
        <v>39</v>
      </c>
      <c r="D67" s="11">
        <f>AVERAGEIFS('Base Escolas'!$F:$F,'Base Escolas'!$A:$A,$B67,'Base Escolas'!$E:$E,"9AF")</f>
        <v>263.01487179487179</v>
      </c>
      <c r="E67" s="10">
        <f>SUMIFS('Régua SAEB'!$C:$C,'Régua SAEB'!$B:$B,"LP",'Régua SAEB'!$D:$D,"&lt;="&amp;$D67,'Régua SAEB'!$E:$E,"&gt;"&amp;$D67,'Régua SAEB'!$A:$A,"9AF")</f>
        <v>3</v>
      </c>
      <c r="F67" s="10" t="str">
        <f t="array" ref="F67">INDEX('Régua SAEB'!$F$1:$F$40,MATCH("9AF"&amp;"LP"&amp;$E67,'Régua SAEB'!$G$1:$G$40,0),1)</f>
        <v>Básico</v>
      </c>
      <c r="G67" s="11">
        <f>AVERAGEIFS('Base Escolas'!$I:$I,'Base Escolas'!$A:$A,$B67,'Base Escolas'!$E:$E,"9AF")</f>
        <v>261.25025641025633</v>
      </c>
      <c r="H67" s="10">
        <f>SUMIFS('Régua SAEB'!$C:$C,'Régua SAEB'!$B:$B,"MT",'Régua SAEB'!$D:$D,"&lt;="&amp;$G67,'Régua SAEB'!$E:$E,"&gt;"&amp;$G67,'Régua SAEB'!$A:$A,"9AF")</f>
        <v>3</v>
      </c>
      <c r="I67" s="10" t="str">
        <f t="array" ref="I67">INDEX('Régua SAEB'!$F$1:$F$40,MATCH("9AF"&amp;"MT"&amp;$H67,'Régua SAEB'!$G$1:$G$40,0),1)</f>
        <v>Básico</v>
      </c>
    </row>
    <row r="68" spans="2:9" ht="12.75" x14ac:dyDescent="0.2">
      <c r="B68" s="9" t="s">
        <v>73</v>
      </c>
      <c r="C68" s="10">
        <f>COUNTIFS('Base Escolas'!$A:$A,$B68,'Base Escolas'!$E:$E,"9AF")</f>
        <v>36</v>
      </c>
      <c r="D68" s="11">
        <f>AVERAGEIFS('Base Escolas'!$F:$F,'Base Escolas'!$A:$A,$B68,'Base Escolas'!$E:$E,"9AF")</f>
        <v>258.91583333333335</v>
      </c>
      <c r="E68" s="10">
        <f>SUMIFS('Régua SAEB'!$C:$C,'Régua SAEB'!$B:$B,"LP",'Régua SAEB'!$D:$D,"&lt;="&amp;$D68,'Régua SAEB'!$E:$E,"&gt;"&amp;$D68,'Régua SAEB'!$A:$A,"9AF")</f>
        <v>3</v>
      </c>
      <c r="F68" s="10" t="str">
        <f t="array" ref="F68">INDEX('Régua SAEB'!$F$1:$F$40,MATCH("9AF"&amp;"LP"&amp;$E68,'Régua SAEB'!$G$1:$G$40,0),1)</f>
        <v>Básico</v>
      </c>
      <c r="G68" s="11">
        <f>AVERAGEIFS('Base Escolas'!$I:$I,'Base Escolas'!$A:$A,$B68,'Base Escolas'!$E:$E,"9AF")</f>
        <v>258.44472222222225</v>
      </c>
      <c r="H68" s="10">
        <f>SUMIFS('Régua SAEB'!$C:$C,'Régua SAEB'!$B:$B,"MT",'Régua SAEB'!$D:$D,"&lt;="&amp;$G68,'Régua SAEB'!$E:$E,"&gt;"&amp;$G68,'Régua SAEB'!$A:$A,"9AF")</f>
        <v>3</v>
      </c>
      <c r="I68" s="10" t="str">
        <f t="array" ref="I68">INDEX('Régua SAEB'!$F$1:$F$40,MATCH("9AF"&amp;"MT"&amp;$H68,'Régua SAEB'!$G$1:$G$40,0),1)</f>
        <v>Básico</v>
      </c>
    </row>
    <row r="69" spans="2:9" ht="12.75" x14ac:dyDescent="0.2">
      <c r="B69" s="9" t="s">
        <v>74</v>
      </c>
      <c r="C69" s="10">
        <f>COUNTIFS('Base Escolas'!$A:$A,$B69,'Base Escolas'!$E:$E,"9AF")</f>
        <v>33</v>
      </c>
      <c r="D69" s="11">
        <f>AVERAGEIFS('Base Escolas'!$F:$F,'Base Escolas'!$A:$A,$B69,'Base Escolas'!$E:$E,"9AF")</f>
        <v>256.09030303030301</v>
      </c>
      <c r="E69" s="10">
        <f>SUMIFS('Régua SAEB'!$C:$C,'Régua SAEB'!$B:$B,"LP",'Régua SAEB'!$D:$D,"&lt;="&amp;$D69,'Régua SAEB'!$E:$E,"&gt;"&amp;$D69,'Régua SAEB'!$A:$A,"9AF")</f>
        <v>3</v>
      </c>
      <c r="F69" s="10" t="str">
        <f t="array" ref="F69">INDEX('Régua SAEB'!$F$1:$F$40,MATCH("9AF"&amp;"LP"&amp;$E69,'Régua SAEB'!$G$1:$G$40,0),1)</f>
        <v>Básico</v>
      </c>
      <c r="G69" s="11">
        <f>AVERAGEIFS('Base Escolas'!$I:$I,'Base Escolas'!$A:$A,$B69,'Base Escolas'!$E:$E,"9AF")</f>
        <v>252.40515151515154</v>
      </c>
      <c r="H69" s="10">
        <f>SUMIFS('Régua SAEB'!$C:$C,'Régua SAEB'!$B:$B,"MT",'Régua SAEB'!$D:$D,"&lt;="&amp;$G69,'Régua SAEB'!$E:$E,"&gt;"&amp;$G69,'Régua SAEB'!$A:$A,"9AF")</f>
        <v>3</v>
      </c>
      <c r="I69" s="10" t="str">
        <f t="array" ref="I69">INDEX('Régua SAEB'!$F$1:$F$40,MATCH("9AF"&amp;"MT"&amp;$H69,'Régua SAEB'!$G$1:$G$40,0),1)</f>
        <v>Básico</v>
      </c>
    </row>
    <row r="70" spans="2:9" ht="12.75" x14ac:dyDescent="0.2">
      <c r="B70" s="9" t="s">
        <v>75</v>
      </c>
      <c r="C70" s="10">
        <f>COUNTIFS('Base Escolas'!$A:$A,$B70,'Base Escolas'!$E:$E,"9AF")</f>
        <v>62</v>
      </c>
      <c r="D70" s="11">
        <f>AVERAGEIFS('Base Escolas'!$F:$F,'Base Escolas'!$A:$A,$B70,'Base Escolas'!$E:$E,"9AF")</f>
        <v>254.78338709677411</v>
      </c>
      <c r="E70" s="10">
        <f>SUMIFS('Régua SAEB'!$C:$C,'Régua SAEB'!$B:$B,"LP",'Régua SAEB'!$D:$D,"&lt;="&amp;$D70,'Régua SAEB'!$E:$E,"&gt;"&amp;$D70,'Régua SAEB'!$A:$A,"9AF")</f>
        <v>3</v>
      </c>
      <c r="F70" s="10" t="str">
        <f t="array" ref="F70">INDEX('Régua SAEB'!$F$1:$F$40,MATCH("9AF"&amp;"LP"&amp;$E70,'Régua SAEB'!$G$1:$G$40,0),1)</f>
        <v>Básico</v>
      </c>
      <c r="G70" s="11">
        <f>AVERAGEIFS('Base Escolas'!$I:$I,'Base Escolas'!$A:$A,$B70,'Base Escolas'!$E:$E,"9AF")</f>
        <v>250.71903225806452</v>
      </c>
      <c r="H70" s="10">
        <f>SUMIFS('Régua SAEB'!$C:$C,'Régua SAEB'!$B:$B,"MT",'Régua SAEB'!$D:$D,"&lt;="&amp;$G70,'Régua SAEB'!$E:$E,"&gt;"&amp;$G70,'Régua SAEB'!$A:$A,"9AF")</f>
        <v>3</v>
      </c>
      <c r="I70" s="10" t="str">
        <f t="array" ref="I70">INDEX('Régua SAEB'!$F$1:$F$40,MATCH("9AF"&amp;"MT"&amp;$H70,'Régua SAEB'!$G$1:$G$40,0),1)</f>
        <v>Básico</v>
      </c>
    </row>
    <row r="71" spans="2:9" ht="12.75" x14ac:dyDescent="0.2">
      <c r="B71" s="9" t="s">
        <v>76</v>
      </c>
      <c r="C71" s="10">
        <f>COUNTIFS('Base Escolas'!$A:$A,$B71,'Base Escolas'!$E:$E,"9AF")</f>
        <v>17</v>
      </c>
      <c r="D71" s="11">
        <f>AVERAGEIFS('Base Escolas'!$F:$F,'Base Escolas'!$A:$A,$B71,'Base Escolas'!$E:$E,"9AF")</f>
        <v>269.75470588235294</v>
      </c>
      <c r="E71" s="10">
        <f>SUMIFS('Régua SAEB'!$C:$C,'Régua SAEB'!$B:$B,"LP",'Régua SAEB'!$D:$D,"&lt;="&amp;$D71,'Régua SAEB'!$E:$E,"&gt;"&amp;$D71,'Régua SAEB'!$A:$A,"9AF")</f>
        <v>3</v>
      </c>
      <c r="F71" s="10" t="str">
        <f t="array" ref="F71">INDEX('Régua SAEB'!$F$1:$F$40,MATCH("9AF"&amp;"LP"&amp;$E71,'Régua SAEB'!$G$1:$G$40,0),1)</f>
        <v>Básico</v>
      </c>
      <c r="G71" s="11">
        <f>AVERAGEIFS('Base Escolas'!$I:$I,'Base Escolas'!$A:$A,$B71,'Base Escolas'!$E:$E,"9AF")</f>
        <v>269.4723529411765</v>
      </c>
      <c r="H71" s="10">
        <f>SUMIFS('Régua SAEB'!$C:$C,'Régua SAEB'!$B:$B,"MT",'Régua SAEB'!$D:$D,"&lt;="&amp;$G71,'Régua SAEB'!$E:$E,"&gt;"&amp;$G71,'Régua SAEB'!$A:$A,"9AF")</f>
        <v>3</v>
      </c>
      <c r="I71" s="10" t="str">
        <f t="array" ref="I71">INDEX('Régua SAEB'!$F$1:$F$40,MATCH("9AF"&amp;"MT"&amp;$H71,'Régua SAEB'!$G$1:$G$40,0),1)</f>
        <v>Básico</v>
      </c>
    </row>
    <row r="72" spans="2:9" ht="12.75" x14ac:dyDescent="0.2">
      <c r="B72" s="9" t="s">
        <v>77</v>
      </c>
      <c r="C72" s="10">
        <f>COUNTIFS('Base Escolas'!$A:$A,$B72,'Base Escolas'!$E:$E,"9AF")</f>
        <v>56</v>
      </c>
      <c r="D72" s="11">
        <f>AVERAGEIFS('Base Escolas'!$F:$F,'Base Escolas'!$A:$A,$B72,'Base Escolas'!$E:$E,"9AF")</f>
        <v>262.94357142857137</v>
      </c>
      <c r="E72" s="10">
        <f>SUMIFS('Régua SAEB'!$C:$C,'Régua SAEB'!$B:$B,"LP",'Régua SAEB'!$D:$D,"&lt;="&amp;$D72,'Régua SAEB'!$E:$E,"&gt;"&amp;$D72,'Régua SAEB'!$A:$A,"9AF")</f>
        <v>3</v>
      </c>
      <c r="F72" s="10" t="str">
        <f t="array" ref="F72">INDEX('Régua SAEB'!$F$1:$F$40,MATCH("9AF"&amp;"LP"&amp;$E72,'Régua SAEB'!$G$1:$G$40,0),1)</f>
        <v>Básico</v>
      </c>
      <c r="G72" s="11">
        <f>AVERAGEIFS('Base Escolas'!$I:$I,'Base Escolas'!$A:$A,$B72,'Base Escolas'!$E:$E,"9AF")</f>
        <v>255.91696428571433</v>
      </c>
      <c r="H72" s="10">
        <f>SUMIFS('Régua SAEB'!$C:$C,'Régua SAEB'!$B:$B,"MT",'Régua SAEB'!$D:$D,"&lt;="&amp;$G72,'Régua SAEB'!$E:$E,"&gt;"&amp;$G72,'Régua SAEB'!$A:$A,"9AF")</f>
        <v>3</v>
      </c>
      <c r="I72" s="10" t="str">
        <f t="array" ref="I72">INDEX('Régua SAEB'!$F$1:$F$40,MATCH("9AF"&amp;"MT"&amp;$H72,'Régua SAEB'!$G$1:$G$40,0),1)</f>
        <v>Básico</v>
      </c>
    </row>
    <row r="73" spans="2:9" ht="12.75" x14ac:dyDescent="0.2">
      <c r="B73" s="9" t="s">
        <v>78</v>
      </c>
      <c r="C73" s="10">
        <f>COUNTIFS('Base Escolas'!$A:$A,$B73,'Base Escolas'!$E:$E,"9AF")</f>
        <v>53</v>
      </c>
      <c r="D73" s="11">
        <f>AVERAGEIFS('Base Escolas'!$F:$F,'Base Escolas'!$A:$A,$B73,'Base Escolas'!$E:$E,"9AF")</f>
        <v>258.79207547169813</v>
      </c>
      <c r="E73" s="10">
        <f>SUMIFS('Régua SAEB'!$C:$C,'Régua SAEB'!$B:$B,"LP",'Régua SAEB'!$D:$D,"&lt;="&amp;$D73,'Régua SAEB'!$E:$E,"&gt;"&amp;$D73,'Régua SAEB'!$A:$A,"9AF")</f>
        <v>3</v>
      </c>
      <c r="F73" s="10" t="str">
        <f t="array" ref="F73">INDEX('Régua SAEB'!$F$1:$F$40,MATCH("9AF"&amp;"LP"&amp;$E73,'Régua SAEB'!$G$1:$G$40,0),1)</f>
        <v>Básico</v>
      </c>
      <c r="G73" s="11">
        <f>AVERAGEIFS('Base Escolas'!$I:$I,'Base Escolas'!$A:$A,$B73,'Base Escolas'!$E:$E,"9AF")</f>
        <v>254.40509433962259</v>
      </c>
      <c r="H73" s="10">
        <f>SUMIFS('Régua SAEB'!$C:$C,'Régua SAEB'!$B:$B,"MT",'Régua SAEB'!$D:$D,"&lt;="&amp;$G73,'Régua SAEB'!$E:$E,"&gt;"&amp;$G73,'Régua SAEB'!$A:$A,"9AF")</f>
        <v>3</v>
      </c>
      <c r="I73" s="10" t="str">
        <f t="array" ref="I73">INDEX('Régua SAEB'!$F$1:$F$40,MATCH("9AF"&amp;"MT"&amp;$H73,'Régua SAEB'!$G$1:$G$40,0),1)</f>
        <v>Básico</v>
      </c>
    </row>
    <row r="74" spans="2:9" ht="12.75" x14ac:dyDescent="0.2">
      <c r="B74" s="9" t="s">
        <v>79</v>
      </c>
      <c r="C74" s="10">
        <f>COUNTIFS('Base Escolas'!$A:$A,$B74,'Base Escolas'!$E:$E,"9AF")</f>
        <v>74</v>
      </c>
      <c r="D74" s="11">
        <f>AVERAGEIFS('Base Escolas'!$F:$F,'Base Escolas'!$A:$A,$B74,'Base Escolas'!$E:$E,"9AF")</f>
        <v>272.06405405405405</v>
      </c>
      <c r="E74" s="10">
        <f>SUMIFS('Régua SAEB'!$C:$C,'Régua SAEB'!$B:$B,"LP",'Régua SAEB'!$D:$D,"&lt;="&amp;$D74,'Régua SAEB'!$E:$E,"&gt;"&amp;$D74,'Régua SAEB'!$A:$A,"9AF")</f>
        <v>3</v>
      </c>
      <c r="F74" s="10" t="str">
        <f t="array" ref="F74">INDEX('Régua SAEB'!$F$1:$F$40,MATCH("9AF"&amp;"LP"&amp;$E74,'Régua SAEB'!$G$1:$G$40,0),1)</f>
        <v>Básico</v>
      </c>
      <c r="G74" s="11">
        <f>AVERAGEIFS('Base Escolas'!$I:$I,'Base Escolas'!$A:$A,$B74,'Base Escolas'!$E:$E,"9AF")</f>
        <v>266.495</v>
      </c>
      <c r="H74" s="10">
        <f>SUMIFS('Régua SAEB'!$C:$C,'Régua SAEB'!$B:$B,"MT",'Régua SAEB'!$D:$D,"&lt;="&amp;$G74,'Régua SAEB'!$E:$E,"&gt;"&amp;$G74,'Régua SAEB'!$A:$A,"9AF")</f>
        <v>3</v>
      </c>
      <c r="I74" s="10" t="str">
        <f t="array" ref="I74">INDEX('Régua SAEB'!$F$1:$F$40,MATCH("9AF"&amp;"MT"&amp;$H74,'Régua SAEB'!$G$1:$G$40,0),1)</f>
        <v>Básico</v>
      </c>
    </row>
    <row r="75" spans="2:9" ht="12.75" x14ac:dyDescent="0.2">
      <c r="B75" s="9" t="s">
        <v>80</v>
      </c>
      <c r="C75" s="10">
        <f>COUNTIFS('Base Escolas'!$A:$A,$B75,'Base Escolas'!$E:$E,"9AF")</f>
        <v>29</v>
      </c>
      <c r="D75" s="11">
        <f>AVERAGEIFS('Base Escolas'!$F:$F,'Base Escolas'!$A:$A,$B75,'Base Escolas'!$E:$E,"9AF")</f>
        <v>267.90310344827589</v>
      </c>
      <c r="E75" s="10">
        <f>SUMIFS('Régua SAEB'!$C:$C,'Régua SAEB'!$B:$B,"LP",'Régua SAEB'!$D:$D,"&lt;="&amp;$D75,'Régua SAEB'!$E:$E,"&gt;"&amp;$D75,'Régua SAEB'!$A:$A,"9AF")</f>
        <v>3</v>
      </c>
      <c r="F75" s="10" t="str">
        <f t="array" ref="F75">INDEX('Régua SAEB'!$F$1:$F$40,MATCH("9AF"&amp;"LP"&amp;$E75,'Régua SAEB'!$G$1:$G$40,0),1)</f>
        <v>Básico</v>
      </c>
      <c r="G75" s="11">
        <f>AVERAGEIFS('Base Escolas'!$I:$I,'Base Escolas'!$A:$A,$B75,'Base Escolas'!$E:$E,"9AF")</f>
        <v>264.92172413793099</v>
      </c>
      <c r="H75" s="10">
        <f>SUMIFS('Régua SAEB'!$C:$C,'Régua SAEB'!$B:$B,"MT",'Régua SAEB'!$D:$D,"&lt;="&amp;$G75,'Régua SAEB'!$E:$E,"&gt;"&amp;$G75,'Régua SAEB'!$A:$A,"9AF")</f>
        <v>3</v>
      </c>
      <c r="I75" s="10" t="str">
        <f t="array" ref="I75">INDEX('Régua SAEB'!$F$1:$F$40,MATCH("9AF"&amp;"MT"&amp;$H75,'Régua SAEB'!$G$1:$G$40,0),1)</f>
        <v>Básico</v>
      </c>
    </row>
    <row r="76" spans="2:9" ht="12.75" x14ac:dyDescent="0.2">
      <c r="B76" s="9" t="s">
        <v>81</v>
      </c>
      <c r="C76" s="10">
        <f>COUNTIFS('Base Escolas'!$A:$A,$B76,'Base Escolas'!$E:$E,"9AF")</f>
        <v>51</v>
      </c>
      <c r="D76" s="11">
        <f>AVERAGEIFS('Base Escolas'!$F:$F,'Base Escolas'!$A:$A,$B76,'Base Escolas'!$E:$E,"9AF")</f>
        <v>258.35529411764696</v>
      </c>
      <c r="E76" s="10">
        <f>SUMIFS('Régua SAEB'!$C:$C,'Régua SAEB'!$B:$B,"LP",'Régua SAEB'!$D:$D,"&lt;="&amp;$D76,'Régua SAEB'!$E:$E,"&gt;"&amp;$D76,'Régua SAEB'!$A:$A,"9AF")</f>
        <v>3</v>
      </c>
      <c r="F76" s="10" t="str">
        <f t="array" ref="F76">INDEX('Régua SAEB'!$F$1:$F$40,MATCH("9AF"&amp;"LP"&amp;$E76,'Régua SAEB'!$G$1:$G$40,0),1)</f>
        <v>Básico</v>
      </c>
      <c r="G76" s="11">
        <f>AVERAGEIFS('Base Escolas'!$I:$I,'Base Escolas'!$A:$A,$B76,'Base Escolas'!$E:$E,"9AF")</f>
        <v>258.90313725490205</v>
      </c>
      <c r="H76" s="10">
        <f>SUMIFS('Régua SAEB'!$C:$C,'Régua SAEB'!$B:$B,"MT",'Régua SAEB'!$D:$D,"&lt;="&amp;$G76,'Régua SAEB'!$E:$E,"&gt;"&amp;$G76,'Régua SAEB'!$A:$A,"9AF")</f>
        <v>3</v>
      </c>
      <c r="I76" s="10" t="str">
        <f t="array" ref="I76">INDEX('Régua SAEB'!$F$1:$F$40,MATCH("9AF"&amp;"MT"&amp;$H76,'Régua SAEB'!$G$1:$G$40,0),1)</f>
        <v>Básico</v>
      </c>
    </row>
    <row r="77" spans="2:9" ht="12.75" x14ac:dyDescent="0.2">
      <c r="B77" s="9" t="s">
        <v>82</v>
      </c>
      <c r="C77" s="10">
        <f>COUNTIFS('Base Escolas'!$A:$A,$B77,'Base Escolas'!$E:$E,"9AF")</f>
        <v>7</v>
      </c>
      <c r="D77" s="11">
        <f>AVERAGEIFS('Base Escolas'!$F:$F,'Base Escolas'!$A:$A,$B77,'Base Escolas'!$E:$E,"9AF")</f>
        <v>256.83</v>
      </c>
      <c r="E77" s="10">
        <f>SUMIFS('Régua SAEB'!$C:$C,'Régua SAEB'!$B:$B,"LP",'Régua SAEB'!$D:$D,"&lt;="&amp;$D77,'Régua SAEB'!$E:$E,"&gt;"&amp;$D77,'Régua SAEB'!$A:$A,"9AF")</f>
        <v>3</v>
      </c>
      <c r="F77" s="10" t="str">
        <f t="array" ref="F77">INDEX('Régua SAEB'!$F$1:$F$40,MATCH("9AF"&amp;"LP"&amp;$E77,'Régua SAEB'!$G$1:$G$40,0),1)</f>
        <v>Básico</v>
      </c>
      <c r="G77" s="11">
        <f>AVERAGEIFS('Base Escolas'!$I:$I,'Base Escolas'!$A:$A,$B77,'Base Escolas'!$E:$E,"9AF")</f>
        <v>254.24142857142857</v>
      </c>
      <c r="H77" s="10">
        <f>SUMIFS('Régua SAEB'!$C:$C,'Régua SAEB'!$B:$B,"MT",'Régua SAEB'!$D:$D,"&lt;="&amp;$G77,'Régua SAEB'!$E:$E,"&gt;"&amp;$G77,'Régua SAEB'!$A:$A,"9AF")</f>
        <v>3</v>
      </c>
      <c r="I77" s="10" t="str">
        <f t="array" ref="I77">INDEX('Régua SAEB'!$F$1:$F$40,MATCH("9AF"&amp;"MT"&amp;$H77,'Régua SAEB'!$G$1:$G$40,0),1)</f>
        <v>Básico</v>
      </c>
    </row>
    <row r="78" spans="2:9" ht="12.75" x14ac:dyDescent="0.2">
      <c r="B78" s="9" t="s">
        <v>83</v>
      </c>
      <c r="C78" s="10">
        <f>COUNTIFS('Base Escolas'!$A:$A,$B78,'Base Escolas'!$E:$E,"9AF")</f>
        <v>32</v>
      </c>
      <c r="D78" s="11">
        <f>AVERAGEIFS('Base Escolas'!$F:$F,'Base Escolas'!$A:$A,$B78,'Base Escolas'!$E:$E,"9AF")</f>
        <v>262.85031250000003</v>
      </c>
      <c r="E78" s="10">
        <f>SUMIFS('Régua SAEB'!$C:$C,'Régua SAEB'!$B:$B,"LP",'Régua SAEB'!$D:$D,"&lt;="&amp;$D78,'Régua SAEB'!$E:$E,"&gt;"&amp;$D78,'Régua SAEB'!$A:$A,"9AF")</f>
        <v>3</v>
      </c>
      <c r="F78" s="10" t="str">
        <f t="array" ref="F78">INDEX('Régua SAEB'!$F$1:$F$40,MATCH("9AF"&amp;"LP"&amp;$E78,'Régua SAEB'!$G$1:$G$40,0),1)</f>
        <v>Básico</v>
      </c>
      <c r="G78" s="11">
        <f>AVERAGEIFS('Base Escolas'!$I:$I,'Base Escolas'!$A:$A,$B78,'Base Escolas'!$E:$E,"9AF")</f>
        <v>258.63937499999997</v>
      </c>
      <c r="H78" s="10">
        <f>SUMIFS('Régua SAEB'!$C:$C,'Régua SAEB'!$B:$B,"MT",'Régua SAEB'!$D:$D,"&lt;="&amp;$G78,'Régua SAEB'!$E:$E,"&gt;"&amp;$G78,'Régua SAEB'!$A:$A,"9AF")</f>
        <v>3</v>
      </c>
      <c r="I78" s="10" t="str">
        <f t="array" ref="I78">INDEX('Régua SAEB'!$F$1:$F$40,MATCH("9AF"&amp;"MT"&amp;$H78,'Régua SAEB'!$G$1:$G$40,0),1)</f>
        <v>Básico</v>
      </c>
    </row>
    <row r="79" spans="2:9" ht="12.75" x14ac:dyDescent="0.2">
      <c r="B79" s="9" t="s">
        <v>84</v>
      </c>
      <c r="C79" s="10">
        <f>COUNTIFS('Base Escolas'!$A:$A,$B79,'Base Escolas'!$E:$E,"9AF")</f>
        <v>43</v>
      </c>
      <c r="D79" s="11">
        <f>AVERAGEIFS('Base Escolas'!$F:$F,'Base Escolas'!$A:$A,$B79,'Base Escolas'!$E:$E,"9AF")</f>
        <v>263.83558139534887</v>
      </c>
      <c r="E79" s="10">
        <f>SUMIFS('Régua SAEB'!$C:$C,'Régua SAEB'!$B:$B,"LP",'Régua SAEB'!$D:$D,"&lt;="&amp;$D79,'Régua SAEB'!$E:$E,"&gt;"&amp;$D79,'Régua SAEB'!$A:$A,"9AF")</f>
        <v>3</v>
      </c>
      <c r="F79" s="10" t="str">
        <f t="array" ref="F79">INDEX('Régua SAEB'!$F$1:$F$40,MATCH("9AF"&amp;"LP"&amp;$E79,'Régua SAEB'!$G$1:$G$40,0),1)</f>
        <v>Básico</v>
      </c>
      <c r="G79" s="11">
        <f>AVERAGEIFS('Base Escolas'!$I:$I,'Base Escolas'!$A:$A,$B79,'Base Escolas'!$E:$E,"9AF")</f>
        <v>263.71790697674419</v>
      </c>
      <c r="H79" s="10">
        <f>SUMIFS('Régua SAEB'!$C:$C,'Régua SAEB'!$B:$B,"MT",'Régua SAEB'!$D:$D,"&lt;="&amp;$G79,'Régua SAEB'!$E:$E,"&gt;"&amp;$G79,'Régua SAEB'!$A:$A,"9AF")</f>
        <v>3</v>
      </c>
      <c r="I79" s="10" t="str">
        <f t="array" ref="I79">INDEX('Régua SAEB'!$F$1:$F$40,MATCH("9AF"&amp;"MT"&amp;$H79,'Régua SAEB'!$G$1:$G$40,0),1)</f>
        <v>Básico</v>
      </c>
    </row>
    <row r="80" spans="2:9" ht="12.75" x14ac:dyDescent="0.2">
      <c r="B80" s="9" t="s">
        <v>85</v>
      </c>
      <c r="C80" s="10">
        <f>COUNTIFS('Base Escolas'!$A:$A,$B80,'Base Escolas'!$E:$E,"9AF")</f>
        <v>21</v>
      </c>
      <c r="D80" s="11">
        <f>AVERAGEIFS('Base Escolas'!$F:$F,'Base Escolas'!$A:$A,$B80,'Base Escolas'!$E:$E,"9AF")</f>
        <v>259.34714285714279</v>
      </c>
      <c r="E80" s="10">
        <f>SUMIFS('Régua SAEB'!$C:$C,'Régua SAEB'!$B:$B,"LP",'Régua SAEB'!$D:$D,"&lt;="&amp;$D80,'Régua SAEB'!$E:$E,"&gt;"&amp;$D80,'Régua SAEB'!$A:$A,"9AF")</f>
        <v>3</v>
      </c>
      <c r="F80" s="10" t="str">
        <f t="array" ref="F80">INDEX('Régua SAEB'!$F$1:$F$40,MATCH("9AF"&amp;"LP"&amp;$E80,'Régua SAEB'!$G$1:$G$40,0),1)</f>
        <v>Básico</v>
      </c>
      <c r="G80" s="11">
        <f>AVERAGEIFS('Base Escolas'!$I:$I,'Base Escolas'!$A:$A,$B80,'Base Escolas'!$E:$E,"9AF")</f>
        <v>256.58571428571423</v>
      </c>
      <c r="H80" s="10">
        <f>SUMIFS('Régua SAEB'!$C:$C,'Régua SAEB'!$B:$B,"MT",'Régua SAEB'!$D:$D,"&lt;="&amp;$G80,'Régua SAEB'!$E:$E,"&gt;"&amp;$G80,'Régua SAEB'!$A:$A,"9AF")</f>
        <v>3</v>
      </c>
      <c r="I80" s="10" t="str">
        <f t="array" ref="I80">INDEX('Régua SAEB'!$F$1:$F$40,MATCH("9AF"&amp;"MT"&amp;$H80,'Régua SAEB'!$G$1:$G$40,0),1)</f>
        <v>Básico</v>
      </c>
    </row>
    <row r="81" spans="2:9" ht="12.75" x14ac:dyDescent="0.2">
      <c r="B81" s="9" t="s">
        <v>86</v>
      </c>
      <c r="C81" s="10">
        <f>COUNTIFS('Base Escolas'!$A:$A,$B81,'Base Escolas'!$E:$E,"9AF")</f>
        <v>41</v>
      </c>
      <c r="D81" s="11">
        <f>AVERAGEIFS('Base Escolas'!$F:$F,'Base Escolas'!$A:$A,$B81,'Base Escolas'!$E:$E,"9AF")</f>
        <v>257.90804878048783</v>
      </c>
      <c r="E81" s="10">
        <f>SUMIFS('Régua SAEB'!$C:$C,'Régua SAEB'!$B:$B,"LP",'Régua SAEB'!$D:$D,"&lt;="&amp;$D81,'Régua SAEB'!$E:$E,"&gt;"&amp;$D81,'Régua SAEB'!$A:$A,"9AF")</f>
        <v>3</v>
      </c>
      <c r="F81" s="10" t="str">
        <f t="array" ref="F81">INDEX('Régua SAEB'!$F$1:$F$40,MATCH("9AF"&amp;"LP"&amp;$E81,'Régua SAEB'!$G$1:$G$40,0),1)</f>
        <v>Básico</v>
      </c>
      <c r="G81" s="11">
        <f>AVERAGEIFS('Base Escolas'!$I:$I,'Base Escolas'!$A:$A,$B81,'Base Escolas'!$E:$E,"9AF")</f>
        <v>252.89512195121952</v>
      </c>
      <c r="H81" s="10">
        <f>SUMIFS('Régua SAEB'!$C:$C,'Régua SAEB'!$B:$B,"MT",'Régua SAEB'!$D:$D,"&lt;="&amp;$G81,'Régua SAEB'!$E:$E,"&gt;"&amp;$G81,'Régua SAEB'!$A:$A,"9AF")</f>
        <v>3</v>
      </c>
      <c r="I81" s="10" t="str">
        <f t="array" ref="I81">INDEX('Régua SAEB'!$F$1:$F$40,MATCH("9AF"&amp;"MT"&amp;$H81,'Régua SAEB'!$G$1:$G$40,0),1)</f>
        <v>Básico</v>
      </c>
    </row>
    <row r="82" spans="2:9" ht="12.75" x14ac:dyDescent="0.2">
      <c r="B82" s="9" t="s">
        <v>87</v>
      </c>
      <c r="C82" s="10">
        <f>COUNTIFS('Base Escolas'!$A:$A,$B82,'Base Escolas'!$E:$E,"9AF")</f>
        <v>16</v>
      </c>
      <c r="D82" s="11">
        <f>AVERAGEIFS('Base Escolas'!$F:$F,'Base Escolas'!$A:$A,$B82,'Base Escolas'!$E:$E,"9AF")</f>
        <v>262.770625</v>
      </c>
      <c r="E82" s="10">
        <f>SUMIFS('Régua SAEB'!$C:$C,'Régua SAEB'!$B:$B,"LP",'Régua SAEB'!$D:$D,"&lt;="&amp;$D82,'Régua SAEB'!$E:$E,"&gt;"&amp;$D82,'Régua SAEB'!$A:$A,"9AF")</f>
        <v>3</v>
      </c>
      <c r="F82" s="10" t="str">
        <f t="array" ref="F82">INDEX('Régua SAEB'!$F$1:$F$40,MATCH("9AF"&amp;"LP"&amp;$E82,'Régua SAEB'!$G$1:$G$40,0),1)</f>
        <v>Básico</v>
      </c>
      <c r="G82" s="11">
        <f>AVERAGEIFS('Base Escolas'!$I:$I,'Base Escolas'!$A:$A,$B82,'Base Escolas'!$E:$E,"9AF")</f>
        <v>258.39562500000005</v>
      </c>
      <c r="H82" s="10">
        <f>SUMIFS('Régua SAEB'!$C:$C,'Régua SAEB'!$B:$B,"MT",'Régua SAEB'!$D:$D,"&lt;="&amp;$G82,'Régua SAEB'!$E:$E,"&gt;"&amp;$G82,'Régua SAEB'!$A:$A,"9AF")</f>
        <v>3</v>
      </c>
      <c r="I82" s="10" t="str">
        <f t="array" ref="I82">INDEX('Régua SAEB'!$F$1:$F$40,MATCH("9AF"&amp;"MT"&amp;$H82,'Régua SAEB'!$G$1:$G$40,0),1)</f>
        <v>Básico</v>
      </c>
    </row>
    <row r="83" spans="2:9" ht="12.75" x14ac:dyDescent="0.2">
      <c r="B83" s="9" t="s">
        <v>88</v>
      </c>
      <c r="C83" s="10">
        <f>COUNTIFS('Base Escolas'!$A:$A,$B83,'Base Escolas'!$E:$E,"9AF")</f>
        <v>65</v>
      </c>
      <c r="D83" s="11">
        <f>AVERAGEIFS('Base Escolas'!$F:$F,'Base Escolas'!$A:$A,$B83,'Base Escolas'!$E:$E,"9AF")</f>
        <v>272.39738461538462</v>
      </c>
      <c r="E83" s="10">
        <f>SUMIFS('Régua SAEB'!$C:$C,'Régua SAEB'!$B:$B,"LP",'Régua SAEB'!$D:$D,"&lt;="&amp;$D83,'Régua SAEB'!$E:$E,"&gt;"&amp;$D83,'Régua SAEB'!$A:$A,"9AF")</f>
        <v>3</v>
      </c>
      <c r="F83" s="10" t="str">
        <f t="array" ref="F83">INDEX('Régua SAEB'!$F$1:$F$40,MATCH("9AF"&amp;"LP"&amp;$E83,'Régua SAEB'!$G$1:$G$40,0),1)</f>
        <v>Básico</v>
      </c>
      <c r="G83" s="11">
        <f>AVERAGEIFS('Base Escolas'!$I:$I,'Base Escolas'!$A:$A,$B83,'Base Escolas'!$E:$E,"9AF")</f>
        <v>267.46123076923078</v>
      </c>
      <c r="H83" s="10">
        <f>SUMIFS('Régua SAEB'!$C:$C,'Régua SAEB'!$B:$B,"MT",'Régua SAEB'!$D:$D,"&lt;="&amp;$G83,'Régua SAEB'!$E:$E,"&gt;"&amp;$G83,'Régua SAEB'!$A:$A,"9AF")</f>
        <v>3</v>
      </c>
      <c r="I83" s="10" t="str">
        <f t="array" ref="I83">INDEX('Régua SAEB'!$F$1:$F$40,MATCH("9AF"&amp;"MT"&amp;$H83,'Régua SAEB'!$G$1:$G$40,0),1)</f>
        <v>Básico</v>
      </c>
    </row>
    <row r="84" spans="2:9" ht="12.75" x14ac:dyDescent="0.2">
      <c r="B84" s="9" t="s">
        <v>89</v>
      </c>
      <c r="C84" s="10">
        <f>COUNTIFS('Base Escolas'!$A:$A,$B84,'Base Escolas'!$E:$E,"9AF")</f>
        <v>42</v>
      </c>
      <c r="D84" s="11">
        <f>AVERAGEIFS('Base Escolas'!$F:$F,'Base Escolas'!$A:$A,$B84,'Base Escolas'!$E:$E,"9AF")</f>
        <v>252.39619047619041</v>
      </c>
      <c r="E84" s="10">
        <f>SUMIFS('Régua SAEB'!$C:$C,'Régua SAEB'!$B:$B,"LP",'Régua SAEB'!$D:$D,"&lt;="&amp;$D84,'Régua SAEB'!$E:$E,"&gt;"&amp;$D84,'Régua SAEB'!$A:$A,"9AF")</f>
        <v>3</v>
      </c>
      <c r="F84" s="10" t="str">
        <f t="array" ref="F84">INDEX('Régua SAEB'!$F$1:$F$40,MATCH("9AF"&amp;"LP"&amp;$E84,'Régua SAEB'!$G$1:$G$40,0),1)</f>
        <v>Básico</v>
      </c>
      <c r="G84" s="11">
        <f>AVERAGEIFS('Base Escolas'!$I:$I,'Base Escolas'!$A:$A,$B84,'Base Escolas'!$E:$E,"9AF")</f>
        <v>247.00166666666669</v>
      </c>
      <c r="H84" s="10">
        <f>SUMIFS('Régua SAEB'!$C:$C,'Régua SAEB'!$B:$B,"MT",'Régua SAEB'!$D:$D,"&lt;="&amp;$G84,'Régua SAEB'!$E:$E,"&gt;"&amp;$G84,'Régua SAEB'!$A:$A,"9AF")</f>
        <v>2</v>
      </c>
      <c r="I84" s="10" t="str">
        <f t="array" ref="I84">INDEX('Régua SAEB'!$F$1:$F$40,MATCH("9AF"&amp;"MT"&amp;$H84,'Régua SAEB'!$G$1:$G$40,0),1)</f>
        <v>Básico</v>
      </c>
    </row>
    <row r="85" spans="2:9" ht="12.75" x14ac:dyDescent="0.2">
      <c r="B85" s="9" t="s">
        <v>90</v>
      </c>
      <c r="C85" s="10">
        <f>COUNTIFS('Base Escolas'!$A:$A,$B85,'Base Escolas'!$E:$E,"9AF")</f>
        <v>56</v>
      </c>
      <c r="D85" s="11">
        <f>AVERAGEIFS('Base Escolas'!$F:$F,'Base Escolas'!$A:$A,$B85,'Base Escolas'!$E:$E,"9AF")</f>
        <v>256.95214285714292</v>
      </c>
      <c r="E85" s="10">
        <f>SUMIFS('Régua SAEB'!$C:$C,'Régua SAEB'!$B:$B,"LP",'Régua SAEB'!$D:$D,"&lt;="&amp;$D85,'Régua SAEB'!$E:$E,"&gt;"&amp;$D85,'Régua SAEB'!$A:$A,"9AF")</f>
        <v>3</v>
      </c>
      <c r="F85" s="10" t="str">
        <f t="array" ref="F85">INDEX('Régua SAEB'!$F$1:$F$40,MATCH("9AF"&amp;"LP"&amp;$E85,'Régua SAEB'!$G$1:$G$40,0),1)</f>
        <v>Básico</v>
      </c>
      <c r="G85" s="11">
        <f>AVERAGEIFS('Base Escolas'!$I:$I,'Base Escolas'!$A:$A,$B85,'Base Escolas'!$E:$E,"9AF")</f>
        <v>250.37535714285718</v>
      </c>
      <c r="H85" s="10">
        <f>SUMIFS('Régua SAEB'!$C:$C,'Régua SAEB'!$B:$B,"MT",'Régua SAEB'!$D:$D,"&lt;="&amp;$G85,'Régua SAEB'!$E:$E,"&gt;"&amp;$G85,'Régua SAEB'!$A:$A,"9AF")</f>
        <v>3</v>
      </c>
      <c r="I85" s="10" t="str">
        <f t="array" ref="I85">INDEX('Régua SAEB'!$F$1:$F$40,MATCH("9AF"&amp;"MT"&amp;$H85,'Régua SAEB'!$G$1:$G$40,0),1)</f>
        <v>Básico</v>
      </c>
    </row>
    <row r="86" spans="2:9" ht="12.75" x14ac:dyDescent="0.2">
      <c r="B86" s="9" t="s">
        <v>91</v>
      </c>
      <c r="C86" s="10">
        <f>COUNTIFS('Base Escolas'!$A:$A,$B86,'Base Escolas'!$E:$E,"9AF")</f>
        <v>56</v>
      </c>
      <c r="D86" s="11">
        <f>AVERAGEIFS('Base Escolas'!$F:$F,'Base Escolas'!$A:$A,$B86,'Base Escolas'!$E:$E,"9AF")</f>
        <v>252.80874999999995</v>
      </c>
      <c r="E86" s="10">
        <f>SUMIFS('Régua SAEB'!$C:$C,'Régua SAEB'!$B:$B,"LP",'Régua SAEB'!$D:$D,"&lt;="&amp;$D86,'Régua SAEB'!$E:$E,"&gt;"&amp;$D86,'Régua SAEB'!$A:$A,"9AF")</f>
        <v>3</v>
      </c>
      <c r="F86" s="10" t="str">
        <f t="array" ref="F86">INDEX('Régua SAEB'!$F$1:$F$40,MATCH("9AF"&amp;"LP"&amp;$E86,'Régua SAEB'!$G$1:$G$40,0),1)</f>
        <v>Básico</v>
      </c>
      <c r="G86" s="11">
        <f>AVERAGEIFS('Base Escolas'!$I:$I,'Base Escolas'!$A:$A,$B86,'Base Escolas'!$E:$E,"9AF")</f>
        <v>246.87874999999994</v>
      </c>
      <c r="H86" s="10">
        <f>SUMIFS('Régua SAEB'!$C:$C,'Régua SAEB'!$B:$B,"MT",'Régua SAEB'!$D:$D,"&lt;="&amp;$G86,'Régua SAEB'!$E:$E,"&gt;"&amp;$G86,'Régua SAEB'!$A:$A,"9AF")</f>
        <v>2</v>
      </c>
      <c r="I86" s="10" t="str">
        <f t="array" ref="I86">INDEX('Régua SAEB'!$F$1:$F$40,MATCH("9AF"&amp;"MT"&amp;$H86,'Régua SAEB'!$G$1:$G$40,0),1)</f>
        <v>Básico</v>
      </c>
    </row>
    <row r="87" spans="2:9" ht="12.75" x14ac:dyDescent="0.2">
      <c r="B87" s="9" t="s">
        <v>92</v>
      </c>
      <c r="C87" s="10">
        <f>COUNTIFS('Base Escolas'!$A:$A,$B87,'Base Escolas'!$E:$E,"9AF")</f>
        <v>52</v>
      </c>
      <c r="D87" s="11">
        <f>AVERAGEIFS('Base Escolas'!$F:$F,'Base Escolas'!$A:$A,$B87,'Base Escolas'!$E:$E,"9AF")</f>
        <v>263.92846153846148</v>
      </c>
      <c r="E87" s="10">
        <f>SUMIFS('Régua SAEB'!$C:$C,'Régua SAEB'!$B:$B,"LP",'Régua SAEB'!$D:$D,"&lt;="&amp;$D87,'Régua SAEB'!$E:$E,"&gt;"&amp;$D87,'Régua SAEB'!$A:$A,"9AF")</f>
        <v>3</v>
      </c>
      <c r="F87" s="10" t="str">
        <f t="array" ref="F87">INDEX('Régua SAEB'!$F$1:$F$40,MATCH("9AF"&amp;"LP"&amp;$E87,'Régua SAEB'!$G$1:$G$40,0),1)</f>
        <v>Básico</v>
      </c>
      <c r="G87" s="11">
        <f>AVERAGEIFS('Base Escolas'!$I:$I,'Base Escolas'!$A:$A,$B87,'Base Escolas'!$E:$E,"9AF")</f>
        <v>259.19173076923079</v>
      </c>
      <c r="H87" s="10">
        <f>SUMIFS('Régua SAEB'!$C:$C,'Régua SAEB'!$B:$B,"MT",'Régua SAEB'!$D:$D,"&lt;="&amp;$G87,'Régua SAEB'!$E:$E,"&gt;"&amp;$G87,'Régua SAEB'!$A:$A,"9AF")</f>
        <v>3</v>
      </c>
      <c r="I87" s="10" t="str">
        <f t="array" ref="I87">INDEX('Régua SAEB'!$F$1:$F$40,MATCH("9AF"&amp;"MT"&amp;$H87,'Régua SAEB'!$G$1:$G$40,0),1)</f>
        <v>Básico</v>
      </c>
    </row>
    <row r="88" spans="2:9" ht="12.75" x14ac:dyDescent="0.2">
      <c r="B88" s="9" t="s">
        <v>93</v>
      </c>
      <c r="C88" s="10">
        <f>COUNTIFS('Base Escolas'!$A:$A,$B88,'Base Escolas'!$E:$E,"9AF")</f>
        <v>51</v>
      </c>
      <c r="D88" s="11">
        <f>AVERAGEIFS('Base Escolas'!$F:$F,'Base Escolas'!$A:$A,$B88,'Base Escolas'!$E:$E,"9AF")</f>
        <v>260.44372549019602</v>
      </c>
      <c r="E88" s="10">
        <f>SUMIFS('Régua SAEB'!$C:$C,'Régua SAEB'!$B:$B,"LP",'Régua SAEB'!$D:$D,"&lt;="&amp;$D88,'Régua SAEB'!$E:$E,"&gt;"&amp;$D88,'Régua SAEB'!$A:$A,"9AF")</f>
        <v>3</v>
      </c>
      <c r="F88" s="10" t="str">
        <f t="array" ref="F88">INDEX('Régua SAEB'!$F$1:$F$40,MATCH("9AF"&amp;"LP"&amp;$E88,'Régua SAEB'!$G$1:$G$40,0),1)</f>
        <v>Básico</v>
      </c>
      <c r="G88" s="11">
        <f>AVERAGEIFS('Base Escolas'!$I:$I,'Base Escolas'!$A:$A,$B88,'Base Escolas'!$E:$E,"9AF")</f>
        <v>253.38254901960784</v>
      </c>
      <c r="H88" s="10">
        <f>SUMIFS('Régua SAEB'!$C:$C,'Régua SAEB'!$B:$B,"MT",'Régua SAEB'!$D:$D,"&lt;="&amp;$G88,'Régua SAEB'!$E:$E,"&gt;"&amp;$G88,'Régua SAEB'!$A:$A,"9AF")</f>
        <v>3</v>
      </c>
      <c r="I88" s="10" t="str">
        <f t="array" ref="I88">INDEX('Régua SAEB'!$F$1:$F$40,MATCH("9AF"&amp;"MT"&amp;$H88,'Régua SAEB'!$G$1:$G$40,0),1)</f>
        <v>Básico</v>
      </c>
    </row>
    <row r="89" spans="2:9" ht="12.75" x14ac:dyDescent="0.2">
      <c r="B89" s="9" t="s">
        <v>94</v>
      </c>
      <c r="C89" s="10">
        <f>COUNTIFS('Base Escolas'!$A:$A,$B89,'Base Escolas'!$E:$E,"9AF")</f>
        <v>64</v>
      </c>
      <c r="D89" s="11">
        <f>AVERAGEIFS('Base Escolas'!$F:$F,'Base Escolas'!$A:$A,$B89,'Base Escolas'!$E:$E,"9AF")</f>
        <v>257.52937500000007</v>
      </c>
      <c r="E89" s="10">
        <f>SUMIFS('Régua SAEB'!$C:$C,'Régua SAEB'!$B:$B,"LP",'Régua SAEB'!$D:$D,"&lt;="&amp;$D89,'Régua SAEB'!$E:$E,"&gt;"&amp;$D89,'Régua SAEB'!$A:$A,"9AF")</f>
        <v>3</v>
      </c>
      <c r="F89" s="10" t="str">
        <f t="array" ref="F89">INDEX('Régua SAEB'!$F$1:$F$40,MATCH("9AF"&amp;"LP"&amp;$E89,'Régua SAEB'!$G$1:$G$40,0),1)</f>
        <v>Básico</v>
      </c>
      <c r="G89" s="11">
        <f>AVERAGEIFS('Base Escolas'!$I:$I,'Base Escolas'!$A:$A,$B89,'Base Escolas'!$E:$E,"9AF")</f>
        <v>252.19093749999996</v>
      </c>
      <c r="H89" s="10">
        <f>SUMIFS('Régua SAEB'!$C:$C,'Régua SAEB'!$B:$B,"MT",'Régua SAEB'!$D:$D,"&lt;="&amp;$G89,'Régua SAEB'!$E:$E,"&gt;"&amp;$G89,'Régua SAEB'!$A:$A,"9AF")</f>
        <v>3</v>
      </c>
      <c r="I89" s="10" t="str">
        <f t="array" ref="I89">INDEX('Régua SAEB'!$F$1:$F$40,MATCH("9AF"&amp;"MT"&amp;$H89,'Régua SAEB'!$G$1:$G$40,0),1)</f>
        <v>Básico</v>
      </c>
    </row>
    <row r="90" spans="2:9" ht="12.75" x14ac:dyDescent="0.2">
      <c r="B90" s="9" t="s">
        <v>95</v>
      </c>
      <c r="C90" s="10">
        <f>COUNTIFS('Base Escolas'!$A:$A,$B90,'Base Escolas'!$E:$E,"9AF")</f>
        <v>25</v>
      </c>
      <c r="D90" s="11">
        <f>AVERAGEIFS('Base Escolas'!$F:$F,'Base Escolas'!$A:$A,$B90,'Base Escolas'!$E:$E,"9AF")</f>
        <v>264.57960000000008</v>
      </c>
      <c r="E90" s="10">
        <f>SUMIFS('Régua SAEB'!$C:$C,'Régua SAEB'!$B:$B,"LP",'Régua SAEB'!$D:$D,"&lt;="&amp;$D90,'Régua SAEB'!$E:$E,"&gt;"&amp;$D90,'Régua SAEB'!$A:$A,"9AF")</f>
        <v>3</v>
      </c>
      <c r="F90" s="10" t="str">
        <f t="array" ref="F90">INDEX('Régua SAEB'!$F$1:$F$40,MATCH("9AF"&amp;"LP"&amp;$E90,'Régua SAEB'!$G$1:$G$40,0),1)</f>
        <v>Básico</v>
      </c>
      <c r="G90" s="11">
        <f>AVERAGEIFS('Base Escolas'!$I:$I,'Base Escolas'!$A:$A,$B90,'Base Escolas'!$E:$E,"9AF")</f>
        <v>266.4144</v>
      </c>
      <c r="H90" s="10">
        <f>SUMIFS('Régua SAEB'!$C:$C,'Régua SAEB'!$B:$B,"MT",'Régua SAEB'!$D:$D,"&lt;="&amp;$G90,'Régua SAEB'!$E:$E,"&gt;"&amp;$G90,'Régua SAEB'!$A:$A,"9AF")</f>
        <v>3</v>
      </c>
      <c r="I90" s="10" t="str">
        <f t="array" ref="I90">INDEX('Régua SAEB'!$F$1:$F$40,MATCH("9AF"&amp;"MT"&amp;$H90,'Régua SAEB'!$G$1:$G$40,0),1)</f>
        <v>Básico</v>
      </c>
    </row>
    <row r="91" spans="2:9" ht="12.75" x14ac:dyDescent="0.2">
      <c r="B91" s="9" t="s">
        <v>96</v>
      </c>
      <c r="C91" s="10">
        <f>COUNTIFS('Base Escolas'!$A:$A,$B91,'Base Escolas'!$E:$E,"9AF")</f>
        <v>20</v>
      </c>
      <c r="D91" s="11">
        <f>AVERAGEIFS('Base Escolas'!$F:$F,'Base Escolas'!$A:$A,$B91,'Base Escolas'!$E:$E,"9AF")</f>
        <v>260.30650000000003</v>
      </c>
      <c r="E91" s="10">
        <f>SUMIFS('Régua SAEB'!$C:$C,'Régua SAEB'!$B:$B,"LP",'Régua SAEB'!$D:$D,"&lt;="&amp;$D91,'Régua SAEB'!$E:$E,"&gt;"&amp;$D91,'Régua SAEB'!$A:$A,"9AF")</f>
        <v>3</v>
      </c>
      <c r="F91" s="10" t="str">
        <f t="array" ref="F91">INDEX('Régua SAEB'!$F$1:$F$40,MATCH("9AF"&amp;"LP"&amp;$E91,'Régua SAEB'!$G$1:$G$40,0),1)</f>
        <v>Básico</v>
      </c>
      <c r="G91" s="11">
        <f>AVERAGEIFS('Base Escolas'!$I:$I,'Base Escolas'!$A:$A,$B91,'Base Escolas'!$E:$E,"9AF")</f>
        <v>258.20999999999992</v>
      </c>
      <c r="H91" s="10">
        <f>SUMIFS('Régua SAEB'!$C:$C,'Régua SAEB'!$B:$B,"MT",'Régua SAEB'!$D:$D,"&lt;="&amp;$G91,'Régua SAEB'!$E:$E,"&gt;"&amp;$G91,'Régua SAEB'!$A:$A,"9AF")</f>
        <v>3</v>
      </c>
      <c r="I91" s="10" t="str">
        <f t="array" ref="I91">INDEX('Régua SAEB'!$F$1:$F$40,MATCH("9AF"&amp;"MT"&amp;$H91,'Régua SAEB'!$G$1:$G$40,0),1)</f>
        <v>Básico</v>
      </c>
    </row>
    <row r="92" spans="2:9" ht="12.75" x14ac:dyDescent="0.2">
      <c r="B92" s="9" t="s">
        <v>97</v>
      </c>
      <c r="C92" s="10">
        <f>COUNTIFS('Base Escolas'!$A:$A,$B92,'Base Escolas'!$E:$E,"9AF")</f>
        <v>23</v>
      </c>
      <c r="D92" s="11">
        <f>AVERAGEIFS('Base Escolas'!$F:$F,'Base Escolas'!$A:$A,$B92,'Base Escolas'!$E:$E,"9AF")</f>
        <v>264.72956521739133</v>
      </c>
      <c r="E92" s="10">
        <f>SUMIFS('Régua SAEB'!$C:$C,'Régua SAEB'!$B:$B,"LP",'Régua SAEB'!$D:$D,"&lt;="&amp;$D92,'Régua SAEB'!$E:$E,"&gt;"&amp;$D92,'Régua SAEB'!$A:$A,"9AF")</f>
        <v>3</v>
      </c>
      <c r="F92" s="10" t="str">
        <f t="array" ref="F92">INDEX('Régua SAEB'!$F$1:$F$40,MATCH("9AF"&amp;"LP"&amp;$E92,'Régua SAEB'!$G$1:$G$40,0),1)</f>
        <v>Básico</v>
      </c>
      <c r="G92" s="11">
        <f>AVERAGEIFS('Base Escolas'!$I:$I,'Base Escolas'!$A:$A,$B92,'Base Escolas'!$E:$E,"9AF")</f>
        <v>266.68695652173921</v>
      </c>
      <c r="H92" s="10">
        <f>SUMIFS('Régua SAEB'!$C:$C,'Régua SAEB'!$B:$B,"MT",'Régua SAEB'!$D:$D,"&lt;="&amp;$G92,'Régua SAEB'!$E:$E,"&gt;"&amp;$G92,'Régua SAEB'!$A:$A,"9AF")</f>
        <v>3</v>
      </c>
      <c r="I92" s="10" t="str">
        <f t="array" ref="I92">INDEX('Régua SAEB'!$F$1:$F$40,MATCH("9AF"&amp;"MT"&amp;$H92,'Régua SAEB'!$G$1:$G$40,0),1)</f>
        <v>Básico</v>
      </c>
    </row>
    <row r="93" spans="2:9" ht="12.75" x14ac:dyDescent="0.2">
      <c r="B93" s="9" t="s">
        <v>98</v>
      </c>
      <c r="C93" s="10">
        <f>COUNTIFS('Base Escolas'!$A:$A,$B93,'Base Escolas'!$E:$E,"9AF")</f>
        <v>34</v>
      </c>
      <c r="D93" s="11">
        <f>AVERAGEIFS('Base Escolas'!$F:$F,'Base Escolas'!$A:$A,$B93,'Base Escolas'!$E:$E,"9AF")</f>
        <v>268.36382352941177</v>
      </c>
      <c r="E93" s="10">
        <f>SUMIFS('Régua SAEB'!$C:$C,'Régua SAEB'!$B:$B,"LP",'Régua SAEB'!$D:$D,"&lt;="&amp;$D93,'Régua SAEB'!$E:$E,"&gt;"&amp;$D93,'Régua SAEB'!$A:$A,"9AF")</f>
        <v>3</v>
      </c>
      <c r="F93" s="10" t="str">
        <f t="array" ref="F93">INDEX('Régua SAEB'!$F$1:$F$40,MATCH("9AF"&amp;"LP"&amp;$E93,'Régua SAEB'!$G$1:$G$40,0),1)</f>
        <v>Básico</v>
      </c>
      <c r="G93" s="11">
        <f>AVERAGEIFS('Base Escolas'!$I:$I,'Base Escolas'!$A:$A,$B93,'Base Escolas'!$E:$E,"9AF")</f>
        <v>267.16235294117644</v>
      </c>
      <c r="H93" s="10">
        <f>SUMIFS('Régua SAEB'!$C:$C,'Régua SAEB'!$B:$B,"MT",'Régua SAEB'!$D:$D,"&lt;="&amp;$G93,'Régua SAEB'!$E:$E,"&gt;"&amp;$G93,'Régua SAEB'!$A:$A,"9AF")</f>
        <v>3</v>
      </c>
      <c r="I93" s="10" t="str">
        <f t="array" ref="I93">INDEX('Régua SAEB'!$F$1:$F$40,MATCH("9AF"&amp;"MT"&amp;$H93,'Régua SAEB'!$G$1:$G$40,0),1)</f>
        <v>Básico</v>
      </c>
    </row>
    <row r="94" spans="2:9" ht="12.75" x14ac:dyDescent="0.2">
      <c r="B94" s="9" t="s">
        <v>99</v>
      </c>
      <c r="C94" s="10">
        <f>COUNTIFS('Base Escolas'!$A:$A,$B94,'Base Escolas'!$E:$E,"9AF")</f>
        <v>22</v>
      </c>
      <c r="D94" s="11">
        <f>AVERAGEIFS('Base Escolas'!$F:$F,'Base Escolas'!$A:$A,$B94,'Base Escolas'!$E:$E,"9AF")</f>
        <v>265.29227272727269</v>
      </c>
      <c r="E94" s="10">
        <f>SUMIFS('Régua SAEB'!$C:$C,'Régua SAEB'!$B:$B,"LP",'Régua SAEB'!$D:$D,"&lt;="&amp;$D94,'Régua SAEB'!$E:$E,"&gt;"&amp;$D94,'Régua SAEB'!$A:$A,"9AF")</f>
        <v>3</v>
      </c>
      <c r="F94" s="10" t="str">
        <f t="array" ref="F94">INDEX('Régua SAEB'!$F$1:$F$40,MATCH("9AF"&amp;"LP"&amp;$E94,'Régua SAEB'!$G$1:$G$40,0),1)</f>
        <v>Básico</v>
      </c>
      <c r="G94" s="11">
        <f>AVERAGEIFS('Base Escolas'!$I:$I,'Base Escolas'!$A:$A,$B94,'Base Escolas'!$E:$E,"9AF")</f>
        <v>265.28909090909087</v>
      </c>
      <c r="H94" s="10">
        <f>SUMIFS('Régua SAEB'!$C:$C,'Régua SAEB'!$B:$B,"MT",'Régua SAEB'!$D:$D,"&lt;="&amp;$G94,'Régua SAEB'!$E:$E,"&gt;"&amp;$G94,'Régua SAEB'!$A:$A,"9AF")</f>
        <v>3</v>
      </c>
      <c r="I94" s="10" t="str">
        <f t="array" ref="I94">INDEX('Régua SAEB'!$F$1:$F$40,MATCH("9AF"&amp;"MT"&amp;$H94,'Régua SAEB'!$G$1:$G$40,0),1)</f>
        <v>Básico</v>
      </c>
    </row>
  </sheetData>
  <autoFilter ref="B3:I94" xr:uid="{00000000-0009-0000-0000-000001000000}">
    <sortState xmlns:xlrd2="http://schemas.microsoft.com/office/spreadsheetml/2017/richdata2" ref="B3:I94">
      <sortCondition ref="B3:B94"/>
    </sortState>
  </autoFilter>
  <conditionalFormatting sqref="F1:I95">
    <cfRule type="cellIs" dxfId="19" priority="1" operator="equal">
      <formula>"Insuficiente"</formula>
    </cfRule>
    <cfRule type="cellIs" dxfId="18" priority="2" operator="equal">
      <formula>"Básico"</formula>
    </cfRule>
    <cfRule type="cellIs" dxfId="17" priority="3" operator="equal">
      <formula>"Proficiente"</formula>
    </cfRule>
    <cfRule type="cellIs" dxfId="16" priority="4" operator="equal">
      <formula>"Avançado"</formula>
    </cfRule>
  </conditionalFormatting>
  <printOptions horizontalCentered="1" gridLines="1"/>
  <pageMargins left="0.7" right="0.7" top="0.75" bottom="0.75" header="0" footer="0"/>
  <pageSetup paperSize="9" fitToHeight="0" pageOrder="overThenDown" orientation="portrait" cellComments="atEnd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outlinePr summaryBelow="0" summaryRight="0"/>
    <pageSetUpPr fitToPage="1"/>
  </sheetPr>
  <dimension ref="B1:I79"/>
  <sheetViews>
    <sheetView showGridLines="0" workbookViewId="0"/>
  </sheetViews>
  <sheetFormatPr defaultColWidth="12.5703125" defaultRowHeight="15.75" customHeight="1" x14ac:dyDescent="0.2"/>
  <cols>
    <col min="1" max="1" width="2.28515625" customWidth="1"/>
    <col min="3" max="3" width="53.42578125" customWidth="1"/>
    <col min="4" max="4" width="8.42578125" customWidth="1"/>
    <col min="5" max="5" width="9" customWidth="1"/>
    <col min="6" max="6" width="9.85546875" customWidth="1"/>
    <col min="7" max="7" width="7.5703125" customWidth="1"/>
    <col min="8" max="8" width="9" customWidth="1"/>
    <col min="9" max="9" width="9.85546875" customWidth="1"/>
  </cols>
  <sheetData>
    <row r="1" spans="2:9" ht="15.75" customHeight="1" x14ac:dyDescent="0.25">
      <c r="B1" s="12" t="s">
        <v>100</v>
      </c>
      <c r="C1" s="13" t="s">
        <v>101</v>
      </c>
      <c r="D1" s="14"/>
      <c r="E1" s="11"/>
      <c r="F1" s="4"/>
      <c r="G1" s="11"/>
      <c r="H1" s="11"/>
      <c r="I1" s="4"/>
    </row>
    <row r="2" spans="2:9" x14ac:dyDescent="0.2">
      <c r="B2" s="2"/>
      <c r="C2" s="15" t="s">
        <v>102</v>
      </c>
      <c r="D2" s="14"/>
      <c r="E2" s="11"/>
      <c r="F2" s="4"/>
      <c r="G2" s="11"/>
      <c r="H2" s="11"/>
      <c r="I2" s="4"/>
    </row>
    <row r="3" spans="2:9" x14ac:dyDescent="0.2">
      <c r="B3" s="16" t="s">
        <v>103</v>
      </c>
      <c r="C3" s="17" t="s">
        <v>104</v>
      </c>
      <c r="D3" s="18" t="s">
        <v>2</v>
      </c>
      <c r="E3" s="18" t="s">
        <v>3</v>
      </c>
      <c r="F3" s="18" t="s">
        <v>4</v>
      </c>
      <c r="G3" s="18" t="s">
        <v>5</v>
      </c>
      <c r="H3" s="18" t="s">
        <v>6</v>
      </c>
      <c r="I3" s="18" t="s">
        <v>7</v>
      </c>
    </row>
    <row r="4" spans="2:9" x14ac:dyDescent="0.2">
      <c r="B4" s="19">
        <f ca="1">IFERROR(__xludf.DUMMYFUNCTION("FILTER('Base Escolas'!$B:$C,'Base Escolas'!$A:$A=$C$1,'Base Escolas'!$E:$E=""9AF"")"),15799)</f>
        <v>15799</v>
      </c>
      <c r="C4" s="9" t="str">
        <f ca="1">IFERROR(__xludf.DUMMYFUNCTION("""COMPUTED_VALUE"""),"VITORIO TOGNI CAPITAO")</f>
        <v>VITORIO TOGNI CAPITAO</v>
      </c>
      <c r="D4" s="11">
        <f ca="1">IFERROR(__xludf.DUMMYFUNCTION("FILTER('Base Escolas'!$F:$K,'Base Escolas'!$A:$A=$C$1,'Base Escolas'!$E:$E=""9AF"")"),284.15)</f>
        <v>284.14999999999998</v>
      </c>
      <c r="E4" s="11">
        <f ca="1">IFERROR(__xludf.DUMMYFUNCTION("""COMPUTED_VALUE"""),4)</f>
        <v>4</v>
      </c>
      <c r="F4" s="10" t="str">
        <f ca="1">IFERROR(__xludf.DUMMYFUNCTION("""COMPUTED_VALUE"""),"Proficiente")</f>
        <v>Proficiente</v>
      </c>
      <c r="G4" s="11">
        <f ca="1">IFERROR(__xludf.DUMMYFUNCTION("""COMPUTED_VALUE"""),281.05)</f>
        <v>281.05</v>
      </c>
      <c r="H4" s="11">
        <f ca="1">IFERROR(__xludf.DUMMYFUNCTION("""COMPUTED_VALUE"""),4)</f>
        <v>4</v>
      </c>
      <c r="I4" s="10" t="str">
        <f ca="1">IFERROR(__xludf.DUMMYFUNCTION("""COMPUTED_VALUE"""),"Básico")</f>
        <v>Básico</v>
      </c>
    </row>
    <row r="5" spans="2:9" x14ac:dyDescent="0.2">
      <c r="B5" s="19">
        <f ca="1">IFERROR(__xludf.DUMMYFUNCTION("""COMPUTED_VALUE"""),15805)</f>
        <v>15805</v>
      </c>
      <c r="C5" s="9" t="str">
        <f ca="1">IFERROR(__xludf.DUMMYFUNCTION("""COMPUTED_VALUE"""),"LUCIDIO MOTTA NAVARRO")</f>
        <v>LUCIDIO MOTTA NAVARRO</v>
      </c>
      <c r="D5" s="11">
        <f ca="1">IFERROR(__xludf.DUMMYFUNCTION("""COMPUTED_VALUE"""),257.43)</f>
        <v>257.43</v>
      </c>
      <c r="E5" s="11">
        <f ca="1">IFERROR(__xludf.DUMMYFUNCTION("""COMPUTED_VALUE"""),3)</f>
        <v>3</v>
      </c>
      <c r="F5" s="10" t="str">
        <f ca="1">IFERROR(__xludf.DUMMYFUNCTION("""COMPUTED_VALUE"""),"Básico")</f>
        <v>Básico</v>
      </c>
      <c r="G5" s="11">
        <f ca="1">IFERROR(__xludf.DUMMYFUNCTION("""COMPUTED_VALUE"""),257.13)</f>
        <v>257.13</v>
      </c>
      <c r="H5" s="11">
        <f ca="1">IFERROR(__xludf.DUMMYFUNCTION("""COMPUTED_VALUE"""),3)</f>
        <v>3</v>
      </c>
      <c r="I5" s="10" t="str">
        <f ca="1">IFERROR(__xludf.DUMMYFUNCTION("""COMPUTED_VALUE"""),"Básico")</f>
        <v>Básico</v>
      </c>
    </row>
    <row r="6" spans="2:9" x14ac:dyDescent="0.2">
      <c r="B6" s="19">
        <f ca="1">IFERROR(__xludf.DUMMYFUNCTION("""COMPUTED_VALUE"""),36171)</f>
        <v>36171</v>
      </c>
      <c r="C6" s="9" t="str">
        <f ca="1">IFERROR(__xludf.DUMMYFUNCTION("""COMPUTED_VALUE"""),"ANA MESQUITA LAURINI")</f>
        <v>ANA MESQUITA LAURINI</v>
      </c>
      <c r="D6" s="11">
        <f ca="1">IFERROR(__xludf.DUMMYFUNCTION("""COMPUTED_VALUE"""),258.16)</f>
        <v>258.16000000000003</v>
      </c>
      <c r="E6" s="11">
        <f ca="1">IFERROR(__xludf.DUMMYFUNCTION("""COMPUTED_VALUE"""),3)</f>
        <v>3</v>
      </c>
      <c r="F6" s="10" t="str">
        <f ca="1">IFERROR(__xludf.DUMMYFUNCTION("""COMPUTED_VALUE"""),"Básico")</f>
        <v>Básico</v>
      </c>
      <c r="G6" s="11">
        <f ca="1">IFERROR(__xludf.DUMMYFUNCTION("""COMPUTED_VALUE"""),252.3)</f>
        <v>252.3</v>
      </c>
      <c r="H6" s="11">
        <f ca="1">IFERROR(__xludf.DUMMYFUNCTION("""COMPUTED_VALUE"""),3)</f>
        <v>3</v>
      </c>
      <c r="I6" s="10" t="str">
        <f ca="1">IFERROR(__xludf.DUMMYFUNCTION("""COMPUTED_VALUE"""),"Básico")</f>
        <v>Básico</v>
      </c>
    </row>
    <row r="7" spans="2:9" x14ac:dyDescent="0.2">
      <c r="B7" s="19">
        <f ca="1">IFERROR(__xludf.DUMMYFUNCTION("""COMPUTED_VALUE"""),39743)</f>
        <v>39743</v>
      </c>
      <c r="C7" s="9" t="str">
        <f ca="1">IFERROR(__xludf.DUMMYFUNCTION("""COMPUTED_VALUE"""),"HELADIO CORREA LAURINI MONSENHOR")</f>
        <v>HELADIO CORREA LAURINI MONSENHOR</v>
      </c>
      <c r="D7" s="11">
        <f ca="1">IFERROR(__xludf.DUMMYFUNCTION("""COMPUTED_VALUE"""),260.51)</f>
        <v>260.51</v>
      </c>
      <c r="E7" s="11">
        <f ca="1">IFERROR(__xludf.DUMMYFUNCTION("""COMPUTED_VALUE"""),3)</f>
        <v>3</v>
      </c>
      <c r="F7" s="10" t="str">
        <f ca="1">IFERROR(__xludf.DUMMYFUNCTION("""COMPUTED_VALUE"""),"Básico")</f>
        <v>Básico</v>
      </c>
      <c r="G7" s="11">
        <f ca="1">IFERROR(__xludf.DUMMYFUNCTION("""COMPUTED_VALUE"""),255.02)</f>
        <v>255.02</v>
      </c>
      <c r="H7" s="11">
        <f ca="1">IFERROR(__xludf.DUMMYFUNCTION("""COMPUTED_VALUE"""),3)</f>
        <v>3</v>
      </c>
      <c r="I7" s="10" t="str">
        <f ca="1">IFERROR(__xludf.DUMMYFUNCTION("""COMPUTED_VALUE"""),"Básico")</f>
        <v>Básico</v>
      </c>
    </row>
    <row r="8" spans="2:9" x14ac:dyDescent="0.2">
      <c r="B8" s="19">
        <f ca="1">IFERROR(__xludf.DUMMYFUNCTION("""COMPUTED_VALUE"""),70233)</f>
        <v>70233</v>
      </c>
      <c r="C8" s="9" t="str">
        <f ca="1">IFERROR(__xludf.DUMMYFUNCTION("""COMPUTED_VALUE"""),"ANTONIO ODILON FRANCESCHINI PREFEITO")</f>
        <v>ANTONIO ODILON FRANCESCHINI PREFEITO</v>
      </c>
      <c r="D8" s="11">
        <f ca="1">IFERROR(__xludf.DUMMYFUNCTION("""COMPUTED_VALUE"""),274.29)</f>
        <v>274.29000000000002</v>
      </c>
      <c r="E8" s="11">
        <f ca="1">IFERROR(__xludf.DUMMYFUNCTION("""COMPUTED_VALUE"""),3)</f>
        <v>3</v>
      </c>
      <c r="F8" s="10" t="str">
        <f ca="1">IFERROR(__xludf.DUMMYFUNCTION("""COMPUTED_VALUE"""),"Básico")</f>
        <v>Básico</v>
      </c>
      <c r="G8" s="11">
        <f ca="1">IFERROR(__xludf.DUMMYFUNCTION("""COMPUTED_VALUE"""),257.76)</f>
        <v>257.76</v>
      </c>
      <c r="H8" s="11">
        <f ca="1">IFERROR(__xludf.DUMMYFUNCTION("""COMPUTED_VALUE"""),3)</f>
        <v>3</v>
      </c>
      <c r="I8" s="10" t="str">
        <f ca="1">IFERROR(__xludf.DUMMYFUNCTION("""COMPUTED_VALUE"""),"Básico")</f>
        <v>Básico</v>
      </c>
    </row>
    <row r="9" spans="2:9" x14ac:dyDescent="0.2">
      <c r="B9" s="19">
        <f ca="1">IFERROR(__xludf.DUMMYFUNCTION("""COMPUTED_VALUE"""),924659)</f>
        <v>924659</v>
      </c>
      <c r="C9" s="9" t="str">
        <f ca="1">IFERROR(__xludf.DUMMYFUNCTION("""COMPUTED_VALUE"""),"EUGENIA FERRAREZI NUNES")</f>
        <v>EUGENIA FERRAREZI NUNES</v>
      </c>
      <c r="D9" s="11">
        <f ca="1">IFERROR(__xludf.DUMMYFUNCTION("""COMPUTED_VALUE"""),262.39)</f>
        <v>262.39</v>
      </c>
      <c r="E9" s="11">
        <f ca="1">IFERROR(__xludf.DUMMYFUNCTION("""COMPUTED_VALUE"""),3)</f>
        <v>3</v>
      </c>
      <c r="F9" s="10" t="str">
        <f ca="1">IFERROR(__xludf.DUMMYFUNCTION("""COMPUTED_VALUE"""),"Básico")</f>
        <v>Básico</v>
      </c>
      <c r="G9" s="11">
        <f ca="1">IFERROR(__xludf.DUMMYFUNCTION("""COMPUTED_VALUE"""),252.32)</f>
        <v>252.32</v>
      </c>
      <c r="H9" s="11">
        <f ca="1">IFERROR(__xludf.DUMMYFUNCTION("""COMPUTED_VALUE"""),3)</f>
        <v>3</v>
      </c>
      <c r="I9" s="10" t="str">
        <f ca="1">IFERROR(__xludf.DUMMYFUNCTION("""COMPUTED_VALUE"""),"Básico")</f>
        <v>Básico</v>
      </c>
    </row>
    <row r="10" spans="2:9" x14ac:dyDescent="0.2">
      <c r="B10" s="19">
        <f ca="1">IFERROR(__xludf.DUMMYFUNCTION("""COMPUTED_VALUE"""),15660)</f>
        <v>15660</v>
      </c>
      <c r="C10" s="9" t="str">
        <f ca="1">IFERROR(__xludf.DUMMYFUNCTION("""COMPUTED_VALUE"""),"FRANCISCO NARDY FILHO")</f>
        <v>FRANCISCO NARDY FILHO</v>
      </c>
      <c r="D10" s="11">
        <f ca="1">IFERROR(__xludf.DUMMYFUNCTION("""COMPUTED_VALUE"""),242.47)</f>
        <v>242.47</v>
      </c>
      <c r="E10" s="11">
        <f ca="1">IFERROR(__xludf.DUMMYFUNCTION("""COMPUTED_VALUE"""),2)</f>
        <v>2</v>
      </c>
      <c r="F10" s="10" t="str">
        <f ca="1">IFERROR(__xludf.DUMMYFUNCTION("""COMPUTED_VALUE"""),"Básico")</f>
        <v>Básico</v>
      </c>
      <c r="G10" s="11">
        <f ca="1">IFERROR(__xludf.DUMMYFUNCTION("""COMPUTED_VALUE"""),238.19)</f>
        <v>238.19</v>
      </c>
      <c r="H10" s="11">
        <f ca="1">IFERROR(__xludf.DUMMYFUNCTION("""COMPUTED_VALUE"""),2)</f>
        <v>2</v>
      </c>
      <c r="I10" s="10" t="str">
        <f ca="1">IFERROR(__xludf.DUMMYFUNCTION("""COMPUTED_VALUE"""),"Básico")</f>
        <v>Básico</v>
      </c>
    </row>
    <row r="11" spans="2:9" x14ac:dyDescent="0.2">
      <c r="B11" s="19">
        <f ca="1">IFERROR(__xludf.DUMMYFUNCTION("""COMPUTED_VALUE"""),15672)</f>
        <v>15672</v>
      </c>
      <c r="C11" s="9" t="str">
        <f ca="1">IFERROR(__xludf.DUMMYFUNCTION("""COMPUTED_VALUE"""),"CICERO SIQUEIRA CAMPOS PROF")</f>
        <v>CICERO SIQUEIRA CAMPOS PROF</v>
      </c>
      <c r="D11" s="11">
        <f ca="1">IFERROR(__xludf.DUMMYFUNCTION("""COMPUTED_VALUE"""),256.95)</f>
        <v>256.95</v>
      </c>
      <c r="E11" s="11">
        <f ca="1">IFERROR(__xludf.DUMMYFUNCTION("""COMPUTED_VALUE"""),3)</f>
        <v>3</v>
      </c>
      <c r="F11" s="10" t="str">
        <f ca="1">IFERROR(__xludf.DUMMYFUNCTION("""COMPUTED_VALUE"""),"Básico")</f>
        <v>Básico</v>
      </c>
      <c r="G11" s="11">
        <f ca="1">IFERROR(__xludf.DUMMYFUNCTION("""COMPUTED_VALUE"""),253.41)</f>
        <v>253.41</v>
      </c>
      <c r="H11" s="11">
        <f ca="1">IFERROR(__xludf.DUMMYFUNCTION("""COMPUTED_VALUE"""),3)</f>
        <v>3</v>
      </c>
      <c r="I11" s="10" t="str">
        <f ca="1">IFERROR(__xludf.DUMMYFUNCTION("""COMPUTED_VALUE"""),"Básico")</f>
        <v>Básico</v>
      </c>
    </row>
    <row r="12" spans="2:9" x14ac:dyDescent="0.2">
      <c r="B12" s="19">
        <f ca="1">IFERROR(__xludf.DUMMYFUNCTION("""COMPUTED_VALUE"""),15696)</f>
        <v>15696</v>
      </c>
      <c r="C12" s="9" t="str">
        <f ca="1">IFERROR(__xludf.DUMMYFUNCTION("""COMPUTED_VALUE"""),"JOSE LEITE PINHEIRO JR PROF")</f>
        <v>JOSE LEITE PINHEIRO JR PROF</v>
      </c>
      <c r="D12" s="11">
        <f ca="1">IFERROR(__xludf.DUMMYFUNCTION("""COMPUTED_VALUE"""),252.81)</f>
        <v>252.81</v>
      </c>
      <c r="E12" s="11">
        <f ca="1">IFERROR(__xludf.DUMMYFUNCTION("""COMPUTED_VALUE"""),3)</f>
        <v>3</v>
      </c>
      <c r="F12" s="10" t="str">
        <f ca="1">IFERROR(__xludf.DUMMYFUNCTION("""COMPUTED_VALUE"""),"Básico")</f>
        <v>Básico</v>
      </c>
      <c r="G12" s="11">
        <f ca="1">IFERROR(__xludf.DUMMYFUNCTION("""COMPUTED_VALUE"""),255.11)</f>
        <v>255.11</v>
      </c>
      <c r="H12" s="11">
        <f ca="1">IFERROR(__xludf.DUMMYFUNCTION("""COMPUTED_VALUE"""),3)</f>
        <v>3</v>
      </c>
      <c r="I12" s="10" t="str">
        <f ca="1">IFERROR(__xludf.DUMMYFUNCTION("""COMPUTED_VALUE"""),"Básico")</f>
        <v>Básico</v>
      </c>
    </row>
    <row r="13" spans="2:9" x14ac:dyDescent="0.2">
      <c r="B13" s="19">
        <f ca="1">IFERROR(__xludf.DUMMYFUNCTION("""COMPUTED_VALUE"""),15748)</f>
        <v>15748</v>
      </c>
      <c r="C13" s="9" t="str">
        <f ca="1">IFERROR(__xludf.DUMMYFUNCTION("""COMPUTED_VALUE"""),"REGENTE FEIJO")</f>
        <v>REGENTE FEIJO</v>
      </c>
      <c r="D13" s="11">
        <f ca="1">IFERROR(__xludf.DUMMYFUNCTION("""COMPUTED_VALUE"""),250.79)</f>
        <v>250.79</v>
      </c>
      <c r="E13" s="11">
        <f ca="1">IFERROR(__xludf.DUMMYFUNCTION("""COMPUTED_VALUE"""),3)</f>
        <v>3</v>
      </c>
      <c r="F13" s="10" t="str">
        <f ca="1">IFERROR(__xludf.DUMMYFUNCTION("""COMPUTED_VALUE"""),"Básico")</f>
        <v>Básico</v>
      </c>
      <c r="G13" s="11">
        <f ca="1">IFERROR(__xludf.DUMMYFUNCTION("""COMPUTED_VALUE"""),243.89)</f>
        <v>243.89</v>
      </c>
      <c r="H13" s="11">
        <f ca="1">IFERROR(__xludf.DUMMYFUNCTION("""COMPUTED_VALUE"""),2)</f>
        <v>2</v>
      </c>
      <c r="I13" s="10" t="str">
        <f ca="1">IFERROR(__xludf.DUMMYFUNCTION("""COMPUTED_VALUE"""),"Básico")</f>
        <v>Básico</v>
      </c>
    </row>
    <row r="14" spans="2:9" x14ac:dyDescent="0.2">
      <c r="B14" s="19">
        <f ca="1">IFERROR(__xludf.DUMMYFUNCTION("""COMPUTED_VALUE"""),15787)</f>
        <v>15787</v>
      </c>
      <c r="C14" s="9" t="str">
        <f ca="1">IFERROR(__xludf.DUMMYFUNCTION("""COMPUTED_VALUE"""),"CESARIO MOTTA DR")</f>
        <v>CESARIO MOTTA DR</v>
      </c>
      <c r="D14" s="11">
        <f ca="1">IFERROR(__xludf.DUMMYFUNCTION("""COMPUTED_VALUE"""),277.22)</f>
        <v>277.22000000000003</v>
      </c>
      <c r="E14" s="11">
        <f ca="1">IFERROR(__xludf.DUMMYFUNCTION("""COMPUTED_VALUE"""),4)</f>
        <v>4</v>
      </c>
      <c r="F14" s="10" t="str">
        <f ca="1">IFERROR(__xludf.DUMMYFUNCTION("""COMPUTED_VALUE"""),"Proficiente")</f>
        <v>Proficiente</v>
      </c>
      <c r="G14" s="11">
        <f ca="1">IFERROR(__xludf.DUMMYFUNCTION("""COMPUTED_VALUE"""),263.74)</f>
        <v>263.74</v>
      </c>
      <c r="H14" s="11">
        <f ca="1">IFERROR(__xludf.DUMMYFUNCTION("""COMPUTED_VALUE"""),3)</f>
        <v>3</v>
      </c>
      <c r="I14" s="10" t="str">
        <f ca="1">IFERROR(__xludf.DUMMYFUNCTION("""COMPUTED_VALUE"""),"Básico")</f>
        <v>Básico</v>
      </c>
    </row>
    <row r="15" spans="2:9" x14ac:dyDescent="0.2">
      <c r="B15" s="19">
        <f ca="1">IFERROR(__xludf.DUMMYFUNCTION("""COMPUTED_VALUE"""),35257)</f>
        <v>35257</v>
      </c>
      <c r="C15" s="9" t="str">
        <f ca="1">IFERROR(__xludf.DUMMYFUNCTION("""COMPUTED_VALUE"""),"SALATHIEL VAZ DE TOLEDO PROF")</f>
        <v>SALATHIEL VAZ DE TOLEDO PROF</v>
      </c>
      <c r="D15" s="11">
        <f ca="1">IFERROR(__xludf.DUMMYFUNCTION("""COMPUTED_VALUE"""),253.94)</f>
        <v>253.94</v>
      </c>
      <c r="E15" s="11">
        <f ca="1">IFERROR(__xludf.DUMMYFUNCTION("""COMPUTED_VALUE"""),3)</f>
        <v>3</v>
      </c>
      <c r="F15" s="10" t="str">
        <f ca="1">IFERROR(__xludf.DUMMYFUNCTION("""COMPUTED_VALUE"""),"Básico")</f>
        <v>Básico</v>
      </c>
      <c r="G15" s="11">
        <f ca="1">IFERROR(__xludf.DUMMYFUNCTION("""COMPUTED_VALUE"""),258.29)</f>
        <v>258.29000000000002</v>
      </c>
      <c r="H15" s="11">
        <f ca="1">IFERROR(__xludf.DUMMYFUNCTION("""COMPUTED_VALUE"""),3)</f>
        <v>3</v>
      </c>
      <c r="I15" s="10" t="str">
        <f ca="1">IFERROR(__xludf.DUMMYFUNCTION("""COMPUTED_VALUE"""),"Básico")</f>
        <v>Básico</v>
      </c>
    </row>
    <row r="16" spans="2:9" x14ac:dyDescent="0.2">
      <c r="B16" s="19">
        <f ca="1">IFERROR(__xludf.DUMMYFUNCTION("""COMPUTED_VALUE"""),38945)</f>
        <v>38945</v>
      </c>
      <c r="C16" s="9" t="str">
        <f ca="1">IFERROR(__xludf.DUMMYFUNCTION("""COMPUTED_VALUE"""),"BENEDITO LAZARO DE CAMPOS DR")</f>
        <v>BENEDITO LAZARO DE CAMPOS DR</v>
      </c>
      <c r="D16" s="11">
        <f ca="1">IFERROR(__xludf.DUMMYFUNCTION("""COMPUTED_VALUE"""),251.42)</f>
        <v>251.42</v>
      </c>
      <c r="E16" s="11">
        <f ca="1">IFERROR(__xludf.DUMMYFUNCTION("""COMPUTED_VALUE"""),3)</f>
        <v>3</v>
      </c>
      <c r="F16" s="10" t="str">
        <f ca="1">IFERROR(__xludf.DUMMYFUNCTION("""COMPUTED_VALUE"""),"Básico")</f>
        <v>Básico</v>
      </c>
      <c r="G16" s="11">
        <f ca="1">IFERROR(__xludf.DUMMYFUNCTION("""COMPUTED_VALUE"""),238.19)</f>
        <v>238.19</v>
      </c>
      <c r="H16" s="11">
        <f ca="1">IFERROR(__xludf.DUMMYFUNCTION("""COMPUTED_VALUE"""),2)</f>
        <v>2</v>
      </c>
      <c r="I16" s="10" t="str">
        <f ca="1">IFERROR(__xludf.DUMMYFUNCTION("""COMPUTED_VALUE"""),"Básico")</f>
        <v>Básico</v>
      </c>
    </row>
    <row r="17" spans="2:9" x14ac:dyDescent="0.2">
      <c r="B17" s="19">
        <f ca="1">IFERROR(__xludf.DUMMYFUNCTION("""COMPUTED_VALUE"""),42389)</f>
        <v>42389</v>
      </c>
      <c r="C17" s="9" t="str">
        <f ca="1">IFERROR(__xludf.DUMMYFUNCTION("""COMPUTED_VALUE"""),"PERY GUARANY BLACKMAN PROF")</f>
        <v>PERY GUARANY BLACKMAN PROF</v>
      </c>
      <c r="D17" s="11">
        <f ca="1">IFERROR(__xludf.DUMMYFUNCTION("""COMPUTED_VALUE"""),299.13)</f>
        <v>299.13</v>
      </c>
      <c r="E17" s="11">
        <f ca="1">IFERROR(__xludf.DUMMYFUNCTION("""COMPUTED_VALUE"""),4)</f>
        <v>4</v>
      </c>
      <c r="F17" s="10" t="str">
        <f ca="1">IFERROR(__xludf.DUMMYFUNCTION("""COMPUTED_VALUE"""),"Proficiente")</f>
        <v>Proficiente</v>
      </c>
      <c r="G17" s="11">
        <f ca="1">IFERROR(__xludf.DUMMYFUNCTION("""COMPUTED_VALUE"""),296.72)</f>
        <v>296.72000000000003</v>
      </c>
      <c r="H17" s="11">
        <f ca="1">IFERROR(__xludf.DUMMYFUNCTION("""COMPUTED_VALUE"""),4)</f>
        <v>4</v>
      </c>
      <c r="I17" s="10" t="str">
        <f ca="1">IFERROR(__xludf.DUMMYFUNCTION("""COMPUTED_VALUE"""),"Básico")</f>
        <v>Básico</v>
      </c>
    </row>
    <row r="18" spans="2:9" x14ac:dyDescent="0.2">
      <c r="B18" s="19">
        <f ca="1">IFERROR(__xludf.DUMMYFUNCTION("""COMPUTED_VALUE"""),45287)</f>
        <v>45287</v>
      </c>
      <c r="C18" s="9" t="str">
        <f ca="1">IFERROR(__xludf.DUMMYFUNCTION("""COMPUTED_VALUE"""),"ROGERIO LAZARO TOCCHETON PROF")</f>
        <v>ROGERIO LAZARO TOCCHETON PROF</v>
      </c>
      <c r="D18" s="11">
        <f ca="1">IFERROR(__xludf.DUMMYFUNCTION("""COMPUTED_VALUE"""),298.98)</f>
        <v>298.98</v>
      </c>
      <c r="E18" s="11">
        <f ca="1">IFERROR(__xludf.DUMMYFUNCTION("""COMPUTED_VALUE"""),4)</f>
        <v>4</v>
      </c>
      <c r="F18" s="10" t="str">
        <f ca="1">IFERROR(__xludf.DUMMYFUNCTION("""COMPUTED_VALUE"""),"Proficiente")</f>
        <v>Proficiente</v>
      </c>
      <c r="G18" s="11">
        <f ca="1">IFERROR(__xludf.DUMMYFUNCTION("""COMPUTED_VALUE"""),290.22)</f>
        <v>290.22000000000003</v>
      </c>
      <c r="H18" s="11">
        <f ca="1">IFERROR(__xludf.DUMMYFUNCTION("""COMPUTED_VALUE"""),4)</f>
        <v>4</v>
      </c>
      <c r="I18" s="10" t="str">
        <f ca="1">IFERROR(__xludf.DUMMYFUNCTION("""COMPUTED_VALUE"""),"Básico")</f>
        <v>Básico</v>
      </c>
    </row>
    <row r="19" spans="2:9" x14ac:dyDescent="0.2">
      <c r="B19" s="19">
        <f ca="1">IFERROR(__xludf.DUMMYFUNCTION("""COMPUTED_VALUE"""),362759)</f>
        <v>362759</v>
      </c>
      <c r="C19" s="9" t="str">
        <f ca="1">IFERROR(__xludf.DUMMYFUNCTION("""COMPUTED_VALUE"""),"PRISCILA DE FATIMA PINTO PROFESSORA")</f>
        <v>PRISCILA DE FATIMA PINTO PROFESSORA</v>
      </c>
      <c r="D19" s="11">
        <f ca="1">IFERROR(__xludf.DUMMYFUNCTION("""COMPUTED_VALUE"""),266.76)</f>
        <v>266.76</v>
      </c>
      <c r="E19" s="11">
        <f ca="1">IFERROR(__xludf.DUMMYFUNCTION("""COMPUTED_VALUE"""),3)</f>
        <v>3</v>
      </c>
      <c r="F19" s="10" t="str">
        <f ca="1">IFERROR(__xludf.DUMMYFUNCTION("""COMPUTED_VALUE"""),"Básico")</f>
        <v>Básico</v>
      </c>
      <c r="G19" s="11">
        <f ca="1">IFERROR(__xludf.DUMMYFUNCTION("""COMPUTED_VALUE"""),268.01)</f>
        <v>268.01</v>
      </c>
      <c r="H19" s="11">
        <f ca="1">IFERROR(__xludf.DUMMYFUNCTION("""COMPUTED_VALUE"""),3)</f>
        <v>3</v>
      </c>
      <c r="I19" s="10" t="str">
        <f ca="1">IFERROR(__xludf.DUMMYFUNCTION("""COMPUTED_VALUE"""),"Básico")</f>
        <v>Básico</v>
      </c>
    </row>
    <row r="20" spans="2:9" x14ac:dyDescent="0.2">
      <c r="B20" s="19">
        <f ca="1">IFERROR(__xludf.DUMMYFUNCTION("""COMPUTED_VALUE"""),436057)</f>
        <v>436057</v>
      </c>
      <c r="C20" s="9" t="str">
        <f ca="1">IFERROR(__xludf.DUMMYFUNCTION("""COMPUTED_VALUE"""),"JOAO ANTONIO MOTTA NAVARRO PROFESSOR")</f>
        <v>JOAO ANTONIO MOTTA NAVARRO PROFESSOR</v>
      </c>
      <c r="D20" s="11">
        <f ca="1">IFERROR(__xludf.DUMMYFUNCTION("""COMPUTED_VALUE"""),265.66)</f>
        <v>265.66000000000003</v>
      </c>
      <c r="E20" s="11">
        <f ca="1">IFERROR(__xludf.DUMMYFUNCTION("""COMPUTED_VALUE"""),3)</f>
        <v>3</v>
      </c>
      <c r="F20" s="10" t="str">
        <f ca="1">IFERROR(__xludf.DUMMYFUNCTION("""COMPUTED_VALUE"""),"Básico")</f>
        <v>Básico</v>
      </c>
      <c r="G20" s="11">
        <f ca="1">IFERROR(__xludf.DUMMYFUNCTION("""COMPUTED_VALUE"""),261.34)</f>
        <v>261.33999999999997</v>
      </c>
      <c r="H20" s="11">
        <f ca="1">IFERROR(__xludf.DUMMYFUNCTION("""COMPUTED_VALUE"""),3)</f>
        <v>3</v>
      </c>
      <c r="I20" s="10" t="str">
        <f ca="1">IFERROR(__xludf.DUMMYFUNCTION("""COMPUTED_VALUE"""),"Básico")</f>
        <v>Básico</v>
      </c>
    </row>
    <row r="21" spans="2:9" x14ac:dyDescent="0.2">
      <c r="B21" s="19">
        <f ca="1">IFERROR(__xludf.DUMMYFUNCTION("""COMPUTED_VALUE"""),900291)</f>
        <v>900291</v>
      </c>
      <c r="C21" s="9" t="str">
        <f ca="1">IFERROR(__xludf.DUMMYFUNCTION("""COMPUTED_VALUE"""),"SYLVIA DE PAULA LEITE BAUER")</f>
        <v>SYLVIA DE PAULA LEITE BAUER</v>
      </c>
      <c r="D21" s="11">
        <f ca="1">IFERROR(__xludf.DUMMYFUNCTION("""COMPUTED_VALUE"""),266.9)</f>
        <v>266.89999999999998</v>
      </c>
      <c r="E21" s="11">
        <f ca="1">IFERROR(__xludf.DUMMYFUNCTION("""COMPUTED_VALUE"""),3)</f>
        <v>3</v>
      </c>
      <c r="F21" s="10" t="str">
        <f ca="1">IFERROR(__xludf.DUMMYFUNCTION("""COMPUTED_VALUE"""),"Básico")</f>
        <v>Básico</v>
      </c>
      <c r="G21" s="11">
        <f ca="1">IFERROR(__xludf.DUMMYFUNCTION("""COMPUTED_VALUE"""),249.86)</f>
        <v>249.86</v>
      </c>
      <c r="H21" s="11">
        <f ca="1">IFERROR(__xludf.DUMMYFUNCTION("""COMPUTED_VALUE"""),2)</f>
        <v>2</v>
      </c>
      <c r="I21" s="10" t="str">
        <f ca="1">IFERROR(__xludf.DUMMYFUNCTION("""COMPUTED_VALUE"""),"Básico")</f>
        <v>Básico</v>
      </c>
    </row>
    <row r="22" spans="2:9" x14ac:dyDescent="0.2">
      <c r="B22" s="19">
        <f ca="1">IFERROR(__xludf.DUMMYFUNCTION("""COMPUTED_VALUE"""),920940)</f>
        <v>920940</v>
      </c>
      <c r="C22" s="9" t="str">
        <f ca="1">IFERROR(__xludf.DUMMYFUNCTION("""COMPUTED_VALUE"""),"ANTHENOR FRUET PROF")</f>
        <v>ANTHENOR FRUET PROF</v>
      </c>
      <c r="D22" s="11">
        <f ca="1">IFERROR(__xludf.DUMMYFUNCTION("""COMPUTED_VALUE"""),257.84)</f>
        <v>257.83999999999997</v>
      </c>
      <c r="E22" s="11">
        <f ca="1">IFERROR(__xludf.DUMMYFUNCTION("""COMPUTED_VALUE"""),3)</f>
        <v>3</v>
      </c>
      <c r="F22" s="10" t="str">
        <f ca="1">IFERROR(__xludf.DUMMYFUNCTION("""COMPUTED_VALUE"""),"Básico")</f>
        <v>Básico</v>
      </c>
      <c r="G22" s="11">
        <f ca="1">IFERROR(__xludf.DUMMYFUNCTION("""COMPUTED_VALUE"""),245.65)</f>
        <v>245.65</v>
      </c>
      <c r="H22" s="11">
        <f ca="1">IFERROR(__xludf.DUMMYFUNCTION("""COMPUTED_VALUE"""),2)</f>
        <v>2</v>
      </c>
      <c r="I22" s="10" t="str">
        <f ca="1">IFERROR(__xludf.DUMMYFUNCTION("""COMPUTED_VALUE"""),"Básico")</f>
        <v>Básico</v>
      </c>
    </row>
    <row r="23" spans="2:9" x14ac:dyDescent="0.2">
      <c r="B23" s="19">
        <f ca="1">IFERROR(__xludf.DUMMYFUNCTION("""COMPUTED_VALUE"""),924118)</f>
        <v>924118</v>
      </c>
      <c r="C23" s="9" t="str">
        <f ca="1">IFERROR(__xludf.DUMMYFUNCTION("""COMPUTED_VALUE"""),"ROSA MARIA MADEIRA MARQUES FREIRE PROFA")</f>
        <v>ROSA MARIA MADEIRA MARQUES FREIRE PROFA</v>
      </c>
      <c r="D23" s="11">
        <f ca="1">IFERROR(__xludf.DUMMYFUNCTION("""COMPUTED_VALUE"""),237.81)</f>
        <v>237.81</v>
      </c>
      <c r="E23" s="11">
        <f ca="1">IFERROR(__xludf.DUMMYFUNCTION("""COMPUTED_VALUE"""),2)</f>
        <v>2</v>
      </c>
      <c r="F23" s="10" t="str">
        <f ca="1">IFERROR(__xludf.DUMMYFUNCTION("""COMPUTED_VALUE"""),"Básico")</f>
        <v>Básico</v>
      </c>
      <c r="G23" s="11">
        <f ca="1">IFERROR(__xludf.DUMMYFUNCTION("""COMPUTED_VALUE"""),233.53)</f>
        <v>233.53</v>
      </c>
      <c r="H23" s="11">
        <f ca="1">IFERROR(__xludf.DUMMYFUNCTION("""COMPUTED_VALUE"""),2)</f>
        <v>2</v>
      </c>
      <c r="I23" s="10" t="str">
        <f ca="1">IFERROR(__xludf.DUMMYFUNCTION("""COMPUTED_VALUE"""),"Básico")</f>
        <v>Básico</v>
      </c>
    </row>
    <row r="24" spans="2:9" x14ac:dyDescent="0.2">
      <c r="B24" s="19">
        <f ca="1">IFERROR(__xludf.DUMMYFUNCTION("""COMPUTED_VALUE"""),924124)</f>
        <v>924124</v>
      </c>
      <c r="C24" s="9" t="str">
        <f ca="1">IFERROR(__xludf.DUMMYFUNCTION("""COMPUTED_VALUE"""),"BENE TEIXEIRA DA FONSECA DO AMARAL GURGEL PROFA")</f>
        <v>BENE TEIXEIRA DA FONSECA DO AMARAL GURGEL PROFA</v>
      </c>
      <c r="D24" s="11">
        <f ca="1">IFERROR(__xludf.DUMMYFUNCTION("""COMPUTED_VALUE"""),256.79)</f>
        <v>256.79000000000002</v>
      </c>
      <c r="E24" s="11">
        <f ca="1">IFERROR(__xludf.DUMMYFUNCTION("""COMPUTED_VALUE"""),3)</f>
        <v>3</v>
      </c>
      <c r="F24" s="10" t="str">
        <f ca="1">IFERROR(__xludf.DUMMYFUNCTION("""COMPUTED_VALUE"""),"Básico")</f>
        <v>Básico</v>
      </c>
      <c r="G24" s="11">
        <f ca="1">IFERROR(__xludf.DUMMYFUNCTION("""COMPUTED_VALUE"""),250.72)</f>
        <v>250.72</v>
      </c>
      <c r="H24" s="11">
        <f ca="1">IFERROR(__xludf.DUMMYFUNCTION("""COMPUTED_VALUE"""),3)</f>
        <v>3</v>
      </c>
      <c r="I24" s="10" t="str">
        <f ca="1">IFERROR(__xludf.DUMMYFUNCTION("""COMPUTED_VALUE"""),"Básico")</f>
        <v>Básico</v>
      </c>
    </row>
    <row r="25" spans="2:9" x14ac:dyDescent="0.2">
      <c r="B25" s="19">
        <f ca="1">IFERROR(__xludf.DUMMYFUNCTION("""COMPUTED_VALUE"""),925895)</f>
        <v>925895</v>
      </c>
      <c r="C25" s="9" t="str">
        <f ca="1">IFERROR(__xludf.DUMMYFUNCTION("""COMPUTED_VALUE"""),"MERCIA MARIA CAZARINI PROFA")</f>
        <v>MERCIA MARIA CAZARINI PROFA</v>
      </c>
      <c r="D25" s="11">
        <f ca="1">IFERROR(__xludf.DUMMYFUNCTION("""COMPUTED_VALUE"""),264.77)</f>
        <v>264.77</v>
      </c>
      <c r="E25" s="11">
        <f ca="1">IFERROR(__xludf.DUMMYFUNCTION("""COMPUTED_VALUE"""),3)</f>
        <v>3</v>
      </c>
      <c r="F25" s="10" t="str">
        <f ca="1">IFERROR(__xludf.DUMMYFUNCTION("""COMPUTED_VALUE"""),"Básico")</f>
        <v>Básico</v>
      </c>
      <c r="G25" s="11">
        <f ca="1">IFERROR(__xludf.DUMMYFUNCTION("""COMPUTED_VALUE"""),262.12)</f>
        <v>262.12</v>
      </c>
      <c r="H25" s="11">
        <f ca="1">IFERROR(__xludf.DUMMYFUNCTION("""COMPUTED_VALUE"""),3)</f>
        <v>3</v>
      </c>
      <c r="I25" s="10" t="str">
        <f ca="1">IFERROR(__xludf.DUMMYFUNCTION("""COMPUTED_VALUE"""),"Básico")</f>
        <v>Básico</v>
      </c>
    </row>
    <row r="26" spans="2:9" x14ac:dyDescent="0.2">
      <c r="B26" s="19">
        <f ca="1">IFERROR(__xludf.DUMMYFUNCTION("""COMPUTED_VALUE"""),15611)</f>
        <v>15611</v>
      </c>
      <c r="C26" s="9" t="str">
        <f ca="1">IFERROR(__xludf.DUMMYFUNCTION("""COMPUTED_VALUE"""),"EUGENIO EUCLYDES PEREIRA DA MOTTA CORONEL")</f>
        <v>EUGENIO EUCLYDES PEREIRA DA MOTTA CORONEL</v>
      </c>
      <c r="D26" s="11">
        <f ca="1">IFERROR(__xludf.DUMMYFUNCTION("""COMPUTED_VALUE"""),275.56)</f>
        <v>275.56</v>
      </c>
      <c r="E26" s="11">
        <f ca="1">IFERROR(__xludf.DUMMYFUNCTION("""COMPUTED_VALUE"""),4)</f>
        <v>4</v>
      </c>
      <c r="F26" s="10" t="str">
        <f ca="1">IFERROR(__xludf.DUMMYFUNCTION("""COMPUTED_VALUE"""),"Proficiente")</f>
        <v>Proficiente</v>
      </c>
      <c r="G26" s="11">
        <f ca="1">IFERROR(__xludf.DUMMYFUNCTION("""COMPUTED_VALUE"""),266.7)</f>
        <v>266.7</v>
      </c>
      <c r="H26" s="11">
        <f ca="1">IFERROR(__xludf.DUMMYFUNCTION("""COMPUTED_VALUE"""),3)</f>
        <v>3</v>
      </c>
      <c r="I26" s="10" t="str">
        <f ca="1">IFERROR(__xludf.DUMMYFUNCTION("""COMPUTED_VALUE"""),"Básico")</f>
        <v>Básico</v>
      </c>
    </row>
    <row r="27" spans="2:9" x14ac:dyDescent="0.2">
      <c r="B27" s="19">
        <f ca="1">IFERROR(__xludf.DUMMYFUNCTION("""COMPUTED_VALUE"""),15635)</f>
        <v>15635</v>
      </c>
      <c r="C27" s="9" t="str">
        <f ca="1">IFERROR(__xludf.DUMMYFUNCTION("""COMPUTED_VALUE"""),"PAULA SANTOS PROF")</f>
        <v>PAULA SANTOS PROF</v>
      </c>
      <c r="D27" s="11">
        <f ca="1">IFERROR(__xludf.DUMMYFUNCTION("""COMPUTED_VALUE"""),296.37)</f>
        <v>296.37</v>
      </c>
      <c r="E27" s="11">
        <f ca="1">IFERROR(__xludf.DUMMYFUNCTION("""COMPUTED_VALUE"""),4)</f>
        <v>4</v>
      </c>
      <c r="F27" s="10" t="str">
        <f ca="1">IFERROR(__xludf.DUMMYFUNCTION("""COMPUTED_VALUE"""),"Proficiente")</f>
        <v>Proficiente</v>
      </c>
      <c r="G27" s="11">
        <f ca="1">IFERROR(__xludf.DUMMYFUNCTION("""COMPUTED_VALUE"""),288.44)</f>
        <v>288.44</v>
      </c>
      <c r="H27" s="11">
        <f ca="1">IFERROR(__xludf.DUMMYFUNCTION("""COMPUTED_VALUE"""),4)</f>
        <v>4</v>
      </c>
      <c r="I27" s="10" t="str">
        <f ca="1">IFERROR(__xludf.DUMMYFUNCTION("""COMPUTED_VALUE"""),"Básico")</f>
        <v>Básico</v>
      </c>
    </row>
    <row r="28" spans="2:9" x14ac:dyDescent="0.2">
      <c r="B28" s="19">
        <f ca="1">IFERROR(__xludf.DUMMYFUNCTION("""COMPUTED_VALUE"""),15647)</f>
        <v>15647</v>
      </c>
      <c r="C28" s="9" t="str">
        <f ca="1">IFERROR(__xludf.DUMMYFUNCTION("""COMPUTED_VALUE"""),"LEONOR FERNANDES DA SILVA PROFA")</f>
        <v>LEONOR FERNANDES DA SILVA PROFA</v>
      </c>
      <c r="D28" s="11">
        <f ca="1">IFERROR(__xludf.DUMMYFUNCTION("""COMPUTED_VALUE"""),262.15)</f>
        <v>262.14999999999998</v>
      </c>
      <c r="E28" s="11">
        <f ca="1">IFERROR(__xludf.DUMMYFUNCTION("""COMPUTED_VALUE"""),3)</f>
        <v>3</v>
      </c>
      <c r="F28" s="10" t="str">
        <f ca="1">IFERROR(__xludf.DUMMYFUNCTION("""COMPUTED_VALUE"""),"Básico")</f>
        <v>Básico</v>
      </c>
      <c r="G28" s="11">
        <f ca="1">IFERROR(__xludf.DUMMYFUNCTION("""COMPUTED_VALUE"""),257.23)</f>
        <v>257.23</v>
      </c>
      <c r="H28" s="11">
        <f ca="1">IFERROR(__xludf.DUMMYFUNCTION("""COMPUTED_VALUE"""),3)</f>
        <v>3</v>
      </c>
      <c r="I28" s="10" t="str">
        <f ca="1">IFERROR(__xludf.DUMMYFUNCTION("""COMPUTED_VALUE"""),"Básico")</f>
        <v>Básico</v>
      </c>
    </row>
    <row r="29" spans="2:9" x14ac:dyDescent="0.2">
      <c r="B29" s="19">
        <f ca="1">IFERROR(__xludf.DUMMYFUNCTION("""COMPUTED_VALUE"""),15763)</f>
        <v>15763</v>
      </c>
      <c r="C29" s="9" t="str">
        <f ca="1">IFERROR(__xludf.DUMMYFUNCTION("""COMPUTED_VALUE"""),"TANCREDO DO AMARAL")</f>
        <v>TANCREDO DO AMARAL</v>
      </c>
      <c r="D29" s="11">
        <f ca="1">IFERROR(__xludf.DUMMYFUNCTION("""COMPUTED_VALUE"""),279.73)</f>
        <v>279.73</v>
      </c>
      <c r="E29" s="11">
        <f ca="1">IFERROR(__xludf.DUMMYFUNCTION("""COMPUTED_VALUE"""),4)</f>
        <v>4</v>
      </c>
      <c r="F29" s="10" t="str">
        <f ca="1">IFERROR(__xludf.DUMMYFUNCTION("""COMPUTED_VALUE"""),"Proficiente")</f>
        <v>Proficiente</v>
      </c>
      <c r="G29" s="11">
        <f ca="1">IFERROR(__xludf.DUMMYFUNCTION("""COMPUTED_VALUE"""),273.64)</f>
        <v>273.64</v>
      </c>
      <c r="H29" s="11">
        <f ca="1">IFERROR(__xludf.DUMMYFUNCTION("""COMPUTED_VALUE"""),3)</f>
        <v>3</v>
      </c>
      <c r="I29" s="10" t="str">
        <f ca="1">IFERROR(__xludf.DUMMYFUNCTION("""COMPUTED_VALUE"""),"Básico")</f>
        <v>Básico</v>
      </c>
    </row>
    <row r="30" spans="2:9" x14ac:dyDescent="0.2">
      <c r="B30" s="19">
        <f ca="1">IFERROR(__xludf.DUMMYFUNCTION("""COMPUTED_VALUE"""),15817)</f>
        <v>15817</v>
      </c>
      <c r="C30" s="9" t="str">
        <f ca="1">IFERROR(__xludf.DUMMYFUNCTION("""COMPUTED_VALUE"""),"ACYLINO AMARAL GURGEL PROF")</f>
        <v>ACYLINO AMARAL GURGEL PROF</v>
      </c>
      <c r="D30" s="11">
        <f ca="1">IFERROR(__xludf.DUMMYFUNCTION("""COMPUTED_VALUE"""),272.01)</f>
        <v>272.01</v>
      </c>
      <c r="E30" s="11">
        <f ca="1">IFERROR(__xludf.DUMMYFUNCTION("""COMPUTED_VALUE"""),3)</f>
        <v>3</v>
      </c>
      <c r="F30" s="10" t="str">
        <f ca="1">IFERROR(__xludf.DUMMYFUNCTION("""COMPUTED_VALUE"""),"Básico")</f>
        <v>Básico</v>
      </c>
      <c r="G30" s="11">
        <f ca="1">IFERROR(__xludf.DUMMYFUNCTION("""COMPUTED_VALUE"""),264.58)</f>
        <v>264.58</v>
      </c>
      <c r="H30" s="11">
        <f ca="1">IFERROR(__xludf.DUMMYFUNCTION("""COMPUTED_VALUE"""),3)</f>
        <v>3</v>
      </c>
      <c r="I30" s="10" t="str">
        <f ca="1">IFERROR(__xludf.DUMMYFUNCTION("""COMPUTED_VALUE"""),"Básico")</f>
        <v>Básico</v>
      </c>
    </row>
    <row r="31" spans="2:9" x14ac:dyDescent="0.2">
      <c r="B31" s="19">
        <f ca="1">IFERROR(__xludf.DUMMYFUNCTION("""COMPUTED_VALUE"""),39755)</f>
        <v>39755</v>
      </c>
      <c r="C31" s="9" t="str">
        <f ca="1">IFERROR(__xludf.DUMMYFUNCTION("""COMPUTED_VALUE"""),"MIRINHA TONELLO")</f>
        <v>MIRINHA TONELLO</v>
      </c>
      <c r="D31" s="11">
        <f ca="1">IFERROR(__xludf.DUMMYFUNCTION("""COMPUTED_VALUE"""),264.99)</f>
        <v>264.99</v>
      </c>
      <c r="E31" s="11">
        <f ca="1">IFERROR(__xludf.DUMMYFUNCTION("""COMPUTED_VALUE"""),3)</f>
        <v>3</v>
      </c>
      <c r="F31" s="10" t="str">
        <f ca="1">IFERROR(__xludf.DUMMYFUNCTION("""COMPUTED_VALUE"""),"Básico")</f>
        <v>Básico</v>
      </c>
      <c r="G31" s="11">
        <f ca="1">IFERROR(__xludf.DUMMYFUNCTION("""COMPUTED_VALUE"""),263.54)</f>
        <v>263.54000000000002</v>
      </c>
      <c r="H31" s="11">
        <f ca="1">IFERROR(__xludf.DUMMYFUNCTION("""COMPUTED_VALUE"""),3)</f>
        <v>3</v>
      </c>
      <c r="I31" s="10" t="str">
        <f ca="1">IFERROR(__xludf.DUMMYFUNCTION("""COMPUTED_VALUE"""),"Básico")</f>
        <v>Básico</v>
      </c>
    </row>
    <row r="32" spans="2:9" x14ac:dyDescent="0.2">
      <c r="B32" s="19">
        <f ca="1">IFERROR(__xludf.DUMMYFUNCTION("""COMPUTED_VALUE"""),46929)</f>
        <v>46929</v>
      </c>
      <c r="C32" s="9" t="str">
        <f ca="1">IFERROR(__xludf.DUMMYFUNCTION("""COMPUTED_VALUE"""),"MARIA NAZARENA CORREA IRMA")</f>
        <v>MARIA NAZARENA CORREA IRMA</v>
      </c>
      <c r="D32" s="11">
        <f ca="1">IFERROR(__xludf.DUMMYFUNCTION("""COMPUTED_VALUE"""),272.34)</f>
        <v>272.33999999999997</v>
      </c>
      <c r="E32" s="11">
        <f ca="1">IFERROR(__xludf.DUMMYFUNCTION("""COMPUTED_VALUE"""),3)</f>
        <v>3</v>
      </c>
      <c r="F32" s="10" t="str">
        <f ca="1">IFERROR(__xludf.DUMMYFUNCTION("""COMPUTED_VALUE"""),"Básico")</f>
        <v>Básico</v>
      </c>
      <c r="G32" s="11">
        <f ca="1">IFERROR(__xludf.DUMMYFUNCTION("""COMPUTED_VALUE"""),270.4)</f>
        <v>270.39999999999998</v>
      </c>
      <c r="H32" s="11">
        <f ca="1">IFERROR(__xludf.DUMMYFUNCTION("""COMPUTED_VALUE"""),3)</f>
        <v>3</v>
      </c>
      <c r="I32" s="10" t="str">
        <f ca="1">IFERROR(__xludf.DUMMYFUNCTION("""COMPUTED_VALUE"""),"Básico")</f>
        <v>Básico</v>
      </c>
    </row>
    <row r="33" spans="2:9" x14ac:dyDescent="0.2">
      <c r="B33" s="19">
        <f ca="1">IFERROR(__xludf.DUMMYFUNCTION("""COMPUTED_VALUE"""),46930)</f>
        <v>46930</v>
      </c>
      <c r="C33" s="9" t="str">
        <f ca="1">IFERROR(__xludf.DUMMYFUNCTION("""COMPUTED_VALUE"""),"JOSEANO COSTA PINTO PROF")</f>
        <v>JOSEANO COSTA PINTO PROF</v>
      </c>
      <c r="D33" s="11">
        <f ca="1">IFERROR(__xludf.DUMMYFUNCTION("""COMPUTED_VALUE"""),253.94)</f>
        <v>253.94</v>
      </c>
      <c r="E33" s="11">
        <f ca="1">IFERROR(__xludf.DUMMYFUNCTION("""COMPUTED_VALUE"""),3)</f>
        <v>3</v>
      </c>
      <c r="F33" s="10" t="str">
        <f ca="1">IFERROR(__xludf.DUMMYFUNCTION("""COMPUTED_VALUE"""),"Básico")</f>
        <v>Básico</v>
      </c>
      <c r="G33" s="11">
        <f ca="1">IFERROR(__xludf.DUMMYFUNCTION("""COMPUTED_VALUE"""),249.15)</f>
        <v>249.15</v>
      </c>
      <c r="H33" s="11">
        <f ca="1">IFERROR(__xludf.DUMMYFUNCTION("""COMPUTED_VALUE"""),2)</f>
        <v>2</v>
      </c>
      <c r="I33" s="10" t="str">
        <f ca="1">IFERROR(__xludf.DUMMYFUNCTION("""COMPUTED_VALUE"""),"Básico")</f>
        <v>Básico</v>
      </c>
    </row>
    <row r="34" spans="2:9" x14ac:dyDescent="0.2">
      <c r="B34" s="19">
        <f ca="1">IFERROR(__xludf.DUMMYFUNCTION("""COMPUTED_VALUE"""),905276)</f>
        <v>905276</v>
      </c>
      <c r="C34" s="9" t="str">
        <f ca="1">IFERROR(__xludf.DUMMYFUNCTION("""COMPUTED_VALUE"""),"MARIA DE LOURDES MORAES COSTELA PROFA")</f>
        <v>MARIA DE LOURDES MORAES COSTELA PROFA</v>
      </c>
      <c r="D34" s="11">
        <f ca="1">IFERROR(__xludf.DUMMYFUNCTION("""COMPUTED_VALUE"""),256.03)</f>
        <v>256.02999999999997</v>
      </c>
      <c r="E34" s="11">
        <f ca="1">IFERROR(__xludf.DUMMYFUNCTION("""COMPUTED_VALUE"""),3)</f>
        <v>3</v>
      </c>
      <c r="F34" s="10" t="str">
        <f ca="1">IFERROR(__xludf.DUMMYFUNCTION("""COMPUTED_VALUE"""),"Básico")</f>
        <v>Básico</v>
      </c>
      <c r="G34" s="11">
        <f ca="1">IFERROR(__xludf.DUMMYFUNCTION("""COMPUTED_VALUE"""),245.65)</f>
        <v>245.65</v>
      </c>
      <c r="H34" s="11">
        <f ca="1">IFERROR(__xludf.DUMMYFUNCTION("""COMPUTED_VALUE"""),2)</f>
        <v>2</v>
      </c>
      <c r="I34" s="10" t="str">
        <f ca="1">IFERROR(__xludf.DUMMYFUNCTION("""COMPUTED_VALUE"""),"Básico")</f>
        <v>Básico</v>
      </c>
    </row>
    <row r="35" spans="2:9" x14ac:dyDescent="0.2">
      <c r="B35" s="19">
        <f ca="1">IFERROR(__xludf.DUMMYFUNCTION("""COMPUTED_VALUE"""),914514)</f>
        <v>914514</v>
      </c>
      <c r="C35" s="9" t="str">
        <f ca="1">IFERROR(__xludf.DUMMYFUNCTION("""COMPUTED_VALUE"""),"OTILIA DE PAULA LEITE PROFA")</f>
        <v>OTILIA DE PAULA LEITE PROFA</v>
      </c>
      <c r="D35" s="11">
        <f ca="1">IFERROR(__xludf.DUMMYFUNCTION("""COMPUTED_VALUE"""),271.08)</f>
        <v>271.08</v>
      </c>
      <c r="E35" s="11">
        <f ca="1">IFERROR(__xludf.DUMMYFUNCTION("""COMPUTED_VALUE"""),3)</f>
        <v>3</v>
      </c>
      <c r="F35" s="10" t="str">
        <f ca="1">IFERROR(__xludf.DUMMYFUNCTION("""COMPUTED_VALUE"""),"Básico")</f>
        <v>Básico</v>
      </c>
      <c r="G35" s="11">
        <f ca="1">IFERROR(__xludf.DUMMYFUNCTION("""COMPUTED_VALUE"""),267.99)</f>
        <v>267.99</v>
      </c>
      <c r="H35" s="11">
        <f ca="1">IFERROR(__xludf.DUMMYFUNCTION("""COMPUTED_VALUE"""),3)</f>
        <v>3</v>
      </c>
      <c r="I35" s="10" t="str">
        <f ca="1">IFERROR(__xludf.DUMMYFUNCTION("""COMPUTED_VALUE"""),"Básico")</f>
        <v>Básico</v>
      </c>
    </row>
    <row r="36" spans="2:9" x14ac:dyDescent="0.2">
      <c r="B36" s="19">
        <f ca="1">IFERROR(__xludf.DUMMYFUNCTION("""COMPUTED_VALUE"""),918581)</f>
        <v>918581</v>
      </c>
      <c r="C36" s="9" t="str">
        <f ca="1">IFERROR(__xludf.DUMMYFUNCTION("""COMPUTED_VALUE"""),"DOLORES ANTUNES DA SILVA")</f>
        <v>DOLORES ANTUNES DA SILVA</v>
      </c>
      <c r="D36" s="11">
        <f ca="1">IFERROR(__xludf.DUMMYFUNCTION("""COMPUTED_VALUE"""),257.97)</f>
        <v>257.97000000000003</v>
      </c>
      <c r="E36" s="11">
        <f ca="1">IFERROR(__xludf.DUMMYFUNCTION("""COMPUTED_VALUE"""),3)</f>
        <v>3</v>
      </c>
      <c r="F36" s="10" t="str">
        <f ca="1">IFERROR(__xludf.DUMMYFUNCTION("""COMPUTED_VALUE"""),"Básico")</f>
        <v>Básico</v>
      </c>
      <c r="G36" s="11">
        <f ca="1">IFERROR(__xludf.DUMMYFUNCTION("""COMPUTED_VALUE"""),255.53)</f>
        <v>255.53</v>
      </c>
      <c r="H36" s="11">
        <f ca="1">IFERROR(__xludf.DUMMYFUNCTION("""COMPUTED_VALUE"""),3)</f>
        <v>3</v>
      </c>
      <c r="I36" s="10" t="str">
        <f ca="1">IFERROR(__xludf.DUMMYFUNCTION("""COMPUTED_VALUE"""),"Básico")</f>
        <v>Básico</v>
      </c>
    </row>
    <row r="37" spans="2:9" ht="12.75" x14ac:dyDescent="0.2">
      <c r="B37" s="19">
        <f ca="1">IFERROR(__xludf.DUMMYFUNCTION("""COMPUTED_VALUE"""),921804)</f>
        <v>921804</v>
      </c>
      <c r="C37" s="9" t="str">
        <f ca="1">IFERROR(__xludf.DUMMYFUNCTION("""COMPUTED_VALUE"""),"FRANCISCO RIGOLIN PADRE")</f>
        <v>FRANCISCO RIGOLIN PADRE</v>
      </c>
      <c r="D37" s="11">
        <f ca="1">IFERROR(__xludf.DUMMYFUNCTION("""COMPUTED_VALUE"""),266.4)</f>
        <v>266.39999999999998</v>
      </c>
      <c r="E37" s="11">
        <f ca="1">IFERROR(__xludf.DUMMYFUNCTION("""COMPUTED_VALUE"""),3)</f>
        <v>3</v>
      </c>
      <c r="F37" s="10" t="str">
        <f ca="1">IFERROR(__xludf.DUMMYFUNCTION("""COMPUTED_VALUE"""),"Básico")</f>
        <v>Básico</v>
      </c>
      <c r="G37" s="11">
        <f ca="1">IFERROR(__xludf.DUMMYFUNCTION("""COMPUTED_VALUE"""),268.63)</f>
        <v>268.63</v>
      </c>
      <c r="H37" s="11">
        <f ca="1">IFERROR(__xludf.DUMMYFUNCTION("""COMPUTED_VALUE"""),3)</f>
        <v>3</v>
      </c>
      <c r="I37" s="10" t="str">
        <f ca="1">IFERROR(__xludf.DUMMYFUNCTION("""COMPUTED_VALUE"""),"Básico")</f>
        <v>Básico</v>
      </c>
    </row>
    <row r="38" spans="2:9" ht="12.75" x14ac:dyDescent="0.2">
      <c r="B38" s="19"/>
      <c r="D38" s="11"/>
      <c r="E38" s="11"/>
      <c r="F38" s="10"/>
      <c r="G38" s="11"/>
      <c r="H38" s="11"/>
      <c r="I38" s="10"/>
    </row>
    <row r="39" spans="2:9" ht="12.75" x14ac:dyDescent="0.2">
      <c r="B39" s="19"/>
      <c r="D39" s="11"/>
      <c r="E39" s="11"/>
      <c r="F39" s="10"/>
      <c r="G39" s="11"/>
      <c r="H39" s="11"/>
      <c r="I39" s="10"/>
    </row>
    <row r="40" spans="2:9" ht="12.75" x14ac:dyDescent="0.2">
      <c r="B40" s="19"/>
      <c r="D40" s="11"/>
      <c r="E40" s="11"/>
      <c r="F40" s="10"/>
      <c r="G40" s="11"/>
      <c r="H40" s="11"/>
      <c r="I40" s="10"/>
    </row>
    <row r="41" spans="2:9" ht="12.75" x14ac:dyDescent="0.2">
      <c r="B41" s="19"/>
      <c r="D41" s="11"/>
      <c r="E41" s="11"/>
      <c r="F41" s="10"/>
      <c r="G41" s="11"/>
      <c r="H41" s="11"/>
      <c r="I41" s="10"/>
    </row>
    <row r="42" spans="2:9" ht="12.75" x14ac:dyDescent="0.2">
      <c r="B42" s="19"/>
      <c r="D42" s="11"/>
      <c r="E42" s="11"/>
      <c r="F42" s="10"/>
      <c r="G42" s="11"/>
      <c r="H42" s="11"/>
      <c r="I42" s="10"/>
    </row>
    <row r="43" spans="2:9" ht="12.75" x14ac:dyDescent="0.2">
      <c r="B43" s="19"/>
      <c r="D43" s="11"/>
      <c r="E43" s="11"/>
      <c r="F43" s="10"/>
      <c r="G43" s="11"/>
      <c r="H43" s="11"/>
      <c r="I43" s="10"/>
    </row>
    <row r="44" spans="2:9" ht="12.75" x14ac:dyDescent="0.2">
      <c r="B44" s="19"/>
      <c r="D44" s="11"/>
      <c r="E44" s="11"/>
      <c r="F44" s="10"/>
      <c r="G44" s="11"/>
      <c r="H44" s="11"/>
      <c r="I44" s="10"/>
    </row>
    <row r="45" spans="2:9" ht="12.75" x14ac:dyDescent="0.2">
      <c r="B45" s="19"/>
      <c r="D45" s="11"/>
      <c r="E45" s="11"/>
      <c r="F45" s="10"/>
      <c r="G45" s="11"/>
      <c r="H45" s="11"/>
      <c r="I45" s="10"/>
    </row>
    <row r="46" spans="2:9" ht="12.75" x14ac:dyDescent="0.2">
      <c r="B46" s="19"/>
      <c r="D46" s="11"/>
      <c r="E46" s="11"/>
      <c r="F46" s="10"/>
      <c r="G46" s="11"/>
      <c r="H46" s="11"/>
      <c r="I46" s="10"/>
    </row>
    <row r="47" spans="2:9" ht="12.75" x14ac:dyDescent="0.2">
      <c r="B47" s="19"/>
      <c r="D47" s="11"/>
      <c r="E47" s="11"/>
      <c r="F47" s="10"/>
      <c r="G47" s="11"/>
      <c r="H47" s="11"/>
      <c r="I47" s="10"/>
    </row>
    <row r="48" spans="2:9" ht="12.75" x14ac:dyDescent="0.2">
      <c r="B48" s="19"/>
      <c r="D48" s="11"/>
      <c r="E48" s="11"/>
      <c r="F48" s="10"/>
      <c r="G48" s="11"/>
      <c r="H48" s="11"/>
      <c r="I48" s="10"/>
    </row>
    <row r="49" spans="2:9" ht="12.75" x14ac:dyDescent="0.2">
      <c r="B49" s="19"/>
      <c r="D49" s="11"/>
      <c r="E49" s="11"/>
      <c r="F49" s="10"/>
      <c r="G49" s="11"/>
      <c r="H49" s="11"/>
      <c r="I49" s="10"/>
    </row>
    <row r="50" spans="2:9" ht="12.75" x14ac:dyDescent="0.2">
      <c r="B50" s="19"/>
      <c r="D50" s="11"/>
      <c r="E50" s="11"/>
      <c r="F50" s="10"/>
      <c r="G50" s="11"/>
      <c r="H50" s="11"/>
      <c r="I50" s="10"/>
    </row>
    <row r="51" spans="2:9" ht="12.75" x14ac:dyDescent="0.2">
      <c r="B51" s="19"/>
      <c r="D51" s="11"/>
      <c r="E51" s="11"/>
      <c r="F51" s="10"/>
      <c r="G51" s="11"/>
      <c r="H51" s="11"/>
      <c r="I51" s="10"/>
    </row>
    <row r="52" spans="2:9" ht="12.75" x14ac:dyDescent="0.2">
      <c r="B52" s="19"/>
      <c r="D52" s="11"/>
      <c r="E52" s="11"/>
      <c r="F52" s="10"/>
      <c r="G52" s="11"/>
      <c r="H52" s="11"/>
      <c r="I52" s="10"/>
    </row>
    <row r="53" spans="2:9" ht="12.75" x14ac:dyDescent="0.2">
      <c r="B53" s="19"/>
      <c r="D53" s="11"/>
      <c r="E53" s="11"/>
      <c r="F53" s="10"/>
      <c r="G53" s="11"/>
      <c r="H53" s="11"/>
      <c r="I53" s="10"/>
    </row>
    <row r="54" spans="2:9" ht="12.75" x14ac:dyDescent="0.2">
      <c r="B54" s="19"/>
      <c r="D54" s="11"/>
      <c r="E54" s="11"/>
      <c r="F54" s="10"/>
      <c r="G54" s="11"/>
      <c r="H54" s="11"/>
      <c r="I54" s="10"/>
    </row>
    <row r="55" spans="2:9" ht="12.75" x14ac:dyDescent="0.2">
      <c r="B55" s="19"/>
      <c r="D55" s="11"/>
      <c r="E55" s="11"/>
      <c r="F55" s="10"/>
      <c r="G55" s="11"/>
      <c r="H55" s="11"/>
      <c r="I55" s="10"/>
    </row>
    <row r="56" spans="2:9" ht="12.75" x14ac:dyDescent="0.2">
      <c r="B56" s="19"/>
      <c r="D56" s="11"/>
      <c r="E56" s="11"/>
      <c r="F56" s="10"/>
      <c r="G56" s="11"/>
      <c r="H56" s="11"/>
      <c r="I56" s="10"/>
    </row>
    <row r="57" spans="2:9" ht="12.75" x14ac:dyDescent="0.2">
      <c r="B57" s="19"/>
      <c r="D57" s="11"/>
      <c r="E57" s="11"/>
      <c r="F57" s="10"/>
      <c r="G57" s="11"/>
      <c r="H57" s="11"/>
      <c r="I57" s="10"/>
    </row>
    <row r="58" spans="2:9" ht="12.75" x14ac:dyDescent="0.2">
      <c r="B58" s="19"/>
      <c r="D58" s="11"/>
      <c r="E58" s="11"/>
      <c r="F58" s="10"/>
      <c r="G58" s="11"/>
      <c r="H58" s="11"/>
      <c r="I58" s="10"/>
    </row>
    <row r="59" spans="2:9" ht="12.75" x14ac:dyDescent="0.2">
      <c r="B59" s="19"/>
      <c r="D59" s="11"/>
      <c r="E59" s="11"/>
      <c r="F59" s="10"/>
      <c r="G59" s="11"/>
      <c r="H59" s="11"/>
      <c r="I59" s="10"/>
    </row>
    <row r="60" spans="2:9" ht="12.75" x14ac:dyDescent="0.2">
      <c r="B60" s="19"/>
      <c r="D60" s="11"/>
      <c r="E60" s="11"/>
      <c r="F60" s="10"/>
      <c r="G60" s="11"/>
      <c r="H60" s="11"/>
      <c r="I60" s="10"/>
    </row>
    <row r="61" spans="2:9" ht="12.75" x14ac:dyDescent="0.2">
      <c r="B61" s="19"/>
      <c r="D61" s="11"/>
      <c r="E61" s="11"/>
      <c r="F61" s="10"/>
      <c r="G61" s="11"/>
      <c r="H61" s="11"/>
      <c r="I61" s="10"/>
    </row>
    <row r="62" spans="2:9" ht="12.75" x14ac:dyDescent="0.2">
      <c r="B62" s="19"/>
      <c r="D62" s="11"/>
      <c r="E62" s="11"/>
      <c r="F62" s="10"/>
      <c r="G62" s="11"/>
      <c r="H62" s="11"/>
      <c r="I62" s="10"/>
    </row>
    <row r="63" spans="2:9" ht="12.75" x14ac:dyDescent="0.2">
      <c r="B63" s="19"/>
      <c r="D63" s="11"/>
      <c r="E63" s="11"/>
      <c r="F63" s="10"/>
      <c r="G63" s="11"/>
      <c r="H63" s="11"/>
      <c r="I63" s="10"/>
    </row>
    <row r="64" spans="2:9" ht="12.75" x14ac:dyDescent="0.2">
      <c r="B64" s="19"/>
      <c r="D64" s="11"/>
      <c r="E64" s="11"/>
      <c r="F64" s="10"/>
      <c r="G64" s="11"/>
      <c r="H64" s="11"/>
      <c r="I64" s="10"/>
    </row>
    <row r="65" spans="2:9" ht="12.75" x14ac:dyDescent="0.2">
      <c r="B65" s="19"/>
      <c r="D65" s="11"/>
      <c r="E65" s="11"/>
      <c r="F65" s="10"/>
      <c r="G65" s="11"/>
      <c r="H65" s="11"/>
      <c r="I65" s="10"/>
    </row>
    <row r="66" spans="2:9" ht="12.75" x14ac:dyDescent="0.2">
      <c r="B66" s="19"/>
      <c r="D66" s="11"/>
      <c r="E66" s="11"/>
      <c r="F66" s="10"/>
      <c r="G66" s="11"/>
      <c r="H66" s="11"/>
      <c r="I66" s="10"/>
    </row>
    <row r="67" spans="2:9" ht="12.75" x14ac:dyDescent="0.2">
      <c r="B67" s="19"/>
      <c r="D67" s="11"/>
      <c r="E67" s="11"/>
      <c r="F67" s="10"/>
      <c r="G67" s="11"/>
      <c r="H67" s="11"/>
      <c r="I67" s="10"/>
    </row>
    <row r="68" spans="2:9" ht="12.75" x14ac:dyDescent="0.2">
      <c r="B68" s="19"/>
      <c r="D68" s="11"/>
      <c r="E68" s="11"/>
      <c r="F68" s="10"/>
      <c r="G68" s="11"/>
      <c r="H68" s="11"/>
      <c r="I68" s="10"/>
    </row>
    <row r="69" spans="2:9" ht="12.75" x14ac:dyDescent="0.2">
      <c r="B69" s="19"/>
      <c r="D69" s="11"/>
      <c r="E69" s="11"/>
      <c r="F69" s="10"/>
      <c r="G69" s="11"/>
      <c r="H69" s="11"/>
      <c r="I69" s="10"/>
    </row>
    <row r="70" spans="2:9" ht="12.75" x14ac:dyDescent="0.2">
      <c r="B70" s="19"/>
      <c r="D70" s="11"/>
      <c r="E70" s="11"/>
      <c r="F70" s="10"/>
      <c r="G70" s="11"/>
      <c r="H70" s="11"/>
      <c r="I70" s="10"/>
    </row>
    <row r="71" spans="2:9" ht="12.75" x14ac:dyDescent="0.2">
      <c r="B71" s="19"/>
      <c r="D71" s="11"/>
      <c r="E71" s="11"/>
      <c r="F71" s="10"/>
      <c r="G71" s="11"/>
      <c r="H71" s="11"/>
      <c r="I71" s="10"/>
    </row>
    <row r="72" spans="2:9" ht="12.75" x14ac:dyDescent="0.2">
      <c r="B72" s="19"/>
      <c r="D72" s="11"/>
      <c r="E72" s="11"/>
      <c r="F72" s="10"/>
      <c r="G72" s="11"/>
      <c r="H72" s="11"/>
      <c r="I72" s="10"/>
    </row>
    <row r="73" spans="2:9" ht="12.75" x14ac:dyDescent="0.2">
      <c r="B73" s="19"/>
      <c r="D73" s="11"/>
      <c r="E73" s="11"/>
      <c r="F73" s="10"/>
      <c r="G73" s="11"/>
      <c r="H73" s="11"/>
      <c r="I73" s="10"/>
    </row>
    <row r="74" spans="2:9" ht="12.75" x14ac:dyDescent="0.2">
      <c r="B74" s="19"/>
      <c r="D74" s="11"/>
      <c r="E74" s="11"/>
      <c r="F74" s="10"/>
      <c r="G74" s="11"/>
      <c r="H74" s="11"/>
      <c r="I74" s="10"/>
    </row>
    <row r="75" spans="2:9" ht="12.75" x14ac:dyDescent="0.2">
      <c r="B75" s="19"/>
      <c r="D75" s="11"/>
      <c r="E75" s="11"/>
      <c r="F75" s="10"/>
      <c r="G75" s="11"/>
      <c r="H75" s="11"/>
      <c r="I75" s="10"/>
    </row>
    <row r="76" spans="2:9" ht="12.75" x14ac:dyDescent="0.2">
      <c r="B76" s="19"/>
      <c r="D76" s="11"/>
      <c r="E76" s="11"/>
      <c r="F76" s="10"/>
      <c r="G76" s="11"/>
      <c r="H76" s="11"/>
      <c r="I76" s="10"/>
    </row>
    <row r="77" spans="2:9" ht="12.75" x14ac:dyDescent="0.2">
      <c r="B77" s="19"/>
      <c r="D77" s="11"/>
      <c r="E77" s="11"/>
      <c r="F77" s="10"/>
      <c r="G77" s="11"/>
      <c r="H77" s="11"/>
      <c r="I77" s="10"/>
    </row>
    <row r="78" spans="2:9" ht="12.75" x14ac:dyDescent="0.2">
      <c r="B78" s="19"/>
      <c r="D78" s="11"/>
      <c r="E78" s="11"/>
      <c r="F78" s="10"/>
      <c r="G78" s="11"/>
      <c r="H78" s="11"/>
      <c r="I78" s="10"/>
    </row>
    <row r="79" spans="2:9" ht="12.75" x14ac:dyDescent="0.2">
      <c r="B79" s="19"/>
      <c r="D79" s="11"/>
      <c r="E79" s="11"/>
      <c r="F79" s="10"/>
      <c r="G79" s="11"/>
      <c r="H79" s="11"/>
      <c r="I79" s="10"/>
    </row>
  </sheetData>
  <conditionalFormatting sqref="F1:F2 I1:I79 F4:F79">
    <cfRule type="cellIs" dxfId="15" priority="1" operator="equal">
      <formula>"Insuficiente"</formula>
    </cfRule>
    <cfRule type="cellIs" dxfId="14" priority="2" operator="equal">
      <formula>"Básico"</formula>
    </cfRule>
    <cfRule type="cellIs" dxfId="13" priority="3" operator="equal">
      <formula>"Proficiente"</formula>
    </cfRule>
    <cfRule type="cellIs" dxfId="12" priority="4" operator="equal">
      <formula>"Avançado"</formula>
    </cfRule>
  </conditionalFormatting>
  <printOptions horizontalCentered="1" gridLines="1"/>
  <pageMargins left="0.7" right="0.7" top="0.75" bottom="0.75" header="0" footer="0"/>
  <pageSetup paperSize="9" fitToHeight="0" pageOrder="overThenDown" orientation="portrait" cellComments="atEnd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outlinePr summaryBelow="0" summaryRight="0"/>
    <pageSetUpPr fitToPage="1"/>
  </sheetPr>
  <dimension ref="B1:I79"/>
  <sheetViews>
    <sheetView showGridLines="0" workbookViewId="0"/>
  </sheetViews>
  <sheetFormatPr defaultColWidth="12.5703125" defaultRowHeight="15.75" customHeight="1" x14ac:dyDescent="0.2"/>
  <cols>
    <col min="1" max="1" width="2.28515625" customWidth="1"/>
    <col min="3" max="3" width="53.42578125" customWidth="1"/>
    <col min="4" max="4" width="8.42578125" customWidth="1"/>
    <col min="5" max="5" width="9" customWidth="1"/>
    <col min="6" max="6" width="9.85546875" customWidth="1"/>
    <col min="7" max="7" width="7.5703125" customWidth="1"/>
    <col min="8" max="8" width="9" customWidth="1"/>
    <col min="9" max="9" width="9.85546875" customWidth="1"/>
  </cols>
  <sheetData>
    <row r="1" spans="2:9" ht="15.75" customHeight="1" x14ac:dyDescent="0.25">
      <c r="B1" s="12" t="s">
        <v>100</v>
      </c>
      <c r="C1" s="20" t="s">
        <v>44</v>
      </c>
      <c r="D1" s="14"/>
      <c r="E1" s="11"/>
      <c r="F1" s="4"/>
      <c r="G1" s="11"/>
      <c r="H1" s="11"/>
      <c r="I1" s="4"/>
    </row>
    <row r="2" spans="2:9" x14ac:dyDescent="0.2">
      <c r="B2" s="2"/>
      <c r="C2" s="15" t="s">
        <v>102</v>
      </c>
      <c r="D2" s="14"/>
      <c r="E2" s="11"/>
      <c r="F2" s="4"/>
      <c r="G2" s="11"/>
      <c r="H2" s="11"/>
      <c r="I2" s="4"/>
    </row>
    <row r="3" spans="2:9" x14ac:dyDescent="0.2">
      <c r="B3" s="16" t="s">
        <v>103</v>
      </c>
      <c r="C3" s="17" t="s">
        <v>104</v>
      </c>
      <c r="D3" s="18" t="s">
        <v>2</v>
      </c>
      <c r="E3" s="18" t="s">
        <v>3</v>
      </c>
      <c r="F3" s="18" t="s">
        <v>4</v>
      </c>
      <c r="G3" s="18" t="s">
        <v>5</v>
      </c>
      <c r="H3" s="18" t="s">
        <v>6</v>
      </c>
      <c r="I3" s="18" t="s">
        <v>7</v>
      </c>
    </row>
    <row r="4" spans="2:9" x14ac:dyDescent="0.2">
      <c r="B4" s="19">
        <f ca="1">IFERROR(__xludf.DUMMYFUNCTION("FILTER('Base Escolas'!$B:$C,'Base Escolas'!$A:$A=$C$1,'Base Escolas'!$E:$E=""3EM"")"),15799)</f>
        <v>15799</v>
      </c>
      <c r="C4" s="9" t="str">
        <f ca="1">IFERROR(__xludf.DUMMYFUNCTION("""COMPUTED_VALUE"""),"VITORIO TOGNI CAPITAO")</f>
        <v>VITORIO TOGNI CAPITAO</v>
      </c>
      <c r="D4" s="11">
        <f ca="1">IFERROR(__xludf.DUMMYFUNCTION("FILTER('Base Escolas'!$F:$K,'Base Escolas'!$A:$A=$C$1,'Base Escolas'!$E:$E=""3EM"")"),302.89)</f>
        <v>302.89</v>
      </c>
      <c r="E4" s="11">
        <f ca="1">IFERROR(__xludf.DUMMYFUNCTION("""COMPUTED_VALUE"""),4)</f>
        <v>4</v>
      </c>
      <c r="F4" s="10" t="str">
        <f ca="1">IFERROR(__xludf.DUMMYFUNCTION("""COMPUTED_VALUE"""),"Básico")</f>
        <v>Básico</v>
      </c>
      <c r="G4" s="11">
        <f ca="1">IFERROR(__xludf.DUMMYFUNCTION("""COMPUTED_VALUE"""),283.1)</f>
        <v>283.10000000000002</v>
      </c>
      <c r="H4" s="11">
        <f ca="1">IFERROR(__xludf.DUMMYFUNCTION("""COMPUTED_VALUE"""),3)</f>
        <v>3</v>
      </c>
      <c r="I4" s="10" t="str">
        <f ca="1">IFERROR(__xludf.DUMMYFUNCTION("""COMPUTED_VALUE"""),"Básico")</f>
        <v>Básico</v>
      </c>
    </row>
    <row r="5" spans="2:9" x14ac:dyDescent="0.2">
      <c r="B5" s="19">
        <f ca="1">IFERROR(__xludf.DUMMYFUNCTION("""COMPUTED_VALUE"""),15805)</f>
        <v>15805</v>
      </c>
      <c r="C5" s="9" t="str">
        <f ca="1">IFERROR(__xludf.DUMMYFUNCTION("""COMPUTED_VALUE"""),"LUCIDIO MOTTA NAVARRO")</f>
        <v>LUCIDIO MOTTA NAVARRO</v>
      </c>
      <c r="D5" s="11">
        <f ca="1">IFERROR(__xludf.DUMMYFUNCTION("""COMPUTED_VALUE"""),282.98)</f>
        <v>282.98</v>
      </c>
      <c r="E5" s="11">
        <f ca="1">IFERROR(__xludf.DUMMYFUNCTION("""COMPUTED_VALUE"""),3)</f>
        <v>3</v>
      </c>
      <c r="F5" s="10" t="str">
        <f ca="1">IFERROR(__xludf.DUMMYFUNCTION("""COMPUTED_VALUE"""),"Básico")</f>
        <v>Básico</v>
      </c>
      <c r="G5" s="11">
        <f ca="1">IFERROR(__xludf.DUMMYFUNCTION("""COMPUTED_VALUE"""),268.96)</f>
        <v>268.95999999999998</v>
      </c>
      <c r="H5" s="11">
        <f ca="1">IFERROR(__xludf.DUMMYFUNCTION("""COMPUTED_VALUE"""),2)</f>
        <v>2</v>
      </c>
      <c r="I5" s="10" t="str">
        <f ca="1">IFERROR(__xludf.DUMMYFUNCTION("""COMPUTED_VALUE"""),"Insuficiente")</f>
        <v>Insuficiente</v>
      </c>
    </row>
    <row r="6" spans="2:9" x14ac:dyDescent="0.2">
      <c r="B6" s="19">
        <f ca="1">IFERROR(__xludf.DUMMYFUNCTION("""COMPUTED_VALUE"""),36171)</f>
        <v>36171</v>
      </c>
      <c r="C6" s="9" t="str">
        <f ca="1">IFERROR(__xludf.DUMMYFUNCTION("""COMPUTED_VALUE"""),"ANA MESQUITA LAURINI")</f>
        <v>ANA MESQUITA LAURINI</v>
      </c>
      <c r="D6" s="11">
        <f ca="1">IFERROR(__xludf.DUMMYFUNCTION("""COMPUTED_VALUE"""),260.69)</f>
        <v>260.69</v>
      </c>
      <c r="E6" s="11">
        <f ca="1">IFERROR(__xludf.DUMMYFUNCTION("""COMPUTED_VALUE"""),2)</f>
        <v>2</v>
      </c>
      <c r="F6" s="10" t="str">
        <f ca="1">IFERROR(__xludf.DUMMYFUNCTION("""COMPUTED_VALUE"""),"Básico")</f>
        <v>Básico</v>
      </c>
      <c r="G6" s="11">
        <f ca="1">IFERROR(__xludf.DUMMYFUNCTION("""COMPUTED_VALUE"""),259.86)</f>
        <v>259.86</v>
      </c>
      <c r="H6" s="11">
        <f ca="1">IFERROR(__xludf.DUMMYFUNCTION("""COMPUTED_VALUE"""),2)</f>
        <v>2</v>
      </c>
      <c r="I6" s="10" t="str">
        <f ca="1">IFERROR(__xludf.DUMMYFUNCTION("""COMPUTED_VALUE"""),"Insuficiente")</f>
        <v>Insuficiente</v>
      </c>
    </row>
    <row r="7" spans="2:9" x14ac:dyDescent="0.2">
      <c r="B7" s="19">
        <f ca="1">IFERROR(__xludf.DUMMYFUNCTION("""COMPUTED_VALUE"""),39743)</f>
        <v>39743</v>
      </c>
      <c r="C7" s="9" t="str">
        <f ca="1">IFERROR(__xludf.DUMMYFUNCTION("""COMPUTED_VALUE"""),"HELADIO CORREA LAURINI MONSENHOR")</f>
        <v>HELADIO CORREA LAURINI MONSENHOR</v>
      </c>
      <c r="D7" s="11">
        <f ca="1">IFERROR(__xludf.DUMMYFUNCTION("""COMPUTED_VALUE"""),275.76)</f>
        <v>275.76</v>
      </c>
      <c r="E7" s="11">
        <f ca="1">IFERROR(__xludf.DUMMYFUNCTION("""COMPUTED_VALUE"""),3)</f>
        <v>3</v>
      </c>
      <c r="F7" s="10" t="str">
        <f ca="1">IFERROR(__xludf.DUMMYFUNCTION("""COMPUTED_VALUE"""),"Básico")</f>
        <v>Básico</v>
      </c>
      <c r="G7" s="11">
        <f ca="1">IFERROR(__xludf.DUMMYFUNCTION("""COMPUTED_VALUE"""),264.8)</f>
        <v>264.8</v>
      </c>
      <c r="H7" s="11">
        <f ca="1">IFERROR(__xludf.DUMMYFUNCTION("""COMPUTED_VALUE"""),2)</f>
        <v>2</v>
      </c>
      <c r="I7" s="10" t="str">
        <f ca="1">IFERROR(__xludf.DUMMYFUNCTION("""COMPUTED_VALUE"""),"Insuficiente")</f>
        <v>Insuficiente</v>
      </c>
    </row>
    <row r="8" spans="2:9" x14ac:dyDescent="0.2">
      <c r="B8" s="19">
        <f ca="1">IFERROR(__xludf.DUMMYFUNCTION("""COMPUTED_VALUE"""),70233)</f>
        <v>70233</v>
      </c>
      <c r="C8" s="9" t="str">
        <f ca="1">IFERROR(__xludf.DUMMYFUNCTION("""COMPUTED_VALUE"""),"ANTONIO ODILON FRANCESCHINI PREFEITO")</f>
        <v>ANTONIO ODILON FRANCESCHINI PREFEITO</v>
      </c>
      <c r="D8" s="11">
        <f ca="1">IFERROR(__xludf.DUMMYFUNCTION("""COMPUTED_VALUE"""),261.99)</f>
        <v>261.99</v>
      </c>
      <c r="E8" s="11">
        <f ca="1">IFERROR(__xludf.DUMMYFUNCTION("""COMPUTED_VALUE"""),2)</f>
        <v>2</v>
      </c>
      <c r="F8" s="10" t="str">
        <f ca="1">IFERROR(__xludf.DUMMYFUNCTION("""COMPUTED_VALUE"""),"Básico")</f>
        <v>Básico</v>
      </c>
      <c r="G8" s="11">
        <f ca="1">IFERROR(__xludf.DUMMYFUNCTION("""COMPUTED_VALUE"""),251.86)</f>
        <v>251.86</v>
      </c>
      <c r="H8" s="11">
        <f ca="1">IFERROR(__xludf.DUMMYFUNCTION("""COMPUTED_VALUE"""),2)</f>
        <v>2</v>
      </c>
      <c r="I8" s="10" t="str">
        <f ca="1">IFERROR(__xludf.DUMMYFUNCTION("""COMPUTED_VALUE"""),"Insuficiente")</f>
        <v>Insuficiente</v>
      </c>
    </row>
    <row r="9" spans="2:9" x14ac:dyDescent="0.2">
      <c r="B9" s="19">
        <f ca="1">IFERROR(__xludf.DUMMYFUNCTION("""COMPUTED_VALUE"""),924659)</f>
        <v>924659</v>
      </c>
      <c r="C9" s="9" t="str">
        <f ca="1">IFERROR(__xludf.DUMMYFUNCTION("""COMPUTED_VALUE"""),"EUGENIA FERRAREZI NUNES")</f>
        <v>EUGENIA FERRAREZI NUNES</v>
      </c>
      <c r="D9" s="11">
        <f ca="1">IFERROR(__xludf.DUMMYFUNCTION("""COMPUTED_VALUE"""),267.45)</f>
        <v>267.45</v>
      </c>
      <c r="E9" s="11">
        <f ca="1">IFERROR(__xludf.DUMMYFUNCTION("""COMPUTED_VALUE"""),2)</f>
        <v>2</v>
      </c>
      <c r="F9" s="10" t="str">
        <f ca="1">IFERROR(__xludf.DUMMYFUNCTION("""COMPUTED_VALUE"""),"Básico")</f>
        <v>Básico</v>
      </c>
      <c r="G9" s="11">
        <f ca="1">IFERROR(__xludf.DUMMYFUNCTION("""COMPUTED_VALUE"""),259.55)</f>
        <v>259.55</v>
      </c>
      <c r="H9" s="11">
        <f ca="1">IFERROR(__xludf.DUMMYFUNCTION("""COMPUTED_VALUE"""),2)</f>
        <v>2</v>
      </c>
      <c r="I9" s="10" t="str">
        <f ca="1">IFERROR(__xludf.DUMMYFUNCTION("""COMPUTED_VALUE"""),"Insuficiente")</f>
        <v>Insuficiente</v>
      </c>
    </row>
    <row r="10" spans="2:9" x14ac:dyDescent="0.2">
      <c r="B10" s="19">
        <f ca="1">IFERROR(__xludf.DUMMYFUNCTION("""COMPUTED_VALUE"""),15660)</f>
        <v>15660</v>
      </c>
      <c r="C10" s="9" t="str">
        <f ca="1">IFERROR(__xludf.DUMMYFUNCTION("""COMPUTED_VALUE"""),"FRANCISCO NARDY FILHO")</f>
        <v>FRANCISCO NARDY FILHO</v>
      </c>
      <c r="D10" s="11">
        <f ca="1">IFERROR(__xludf.DUMMYFUNCTION("""COMPUTED_VALUE"""),256.21)</f>
        <v>256.20999999999998</v>
      </c>
      <c r="E10" s="11">
        <f ca="1">IFERROR(__xludf.DUMMYFUNCTION("""COMPUTED_VALUE"""),2)</f>
        <v>2</v>
      </c>
      <c r="F10" s="10" t="str">
        <f ca="1">IFERROR(__xludf.DUMMYFUNCTION("""COMPUTED_VALUE"""),"Básico")</f>
        <v>Básico</v>
      </c>
      <c r="G10" s="11">
        <f ca="1">IFERROR(__xludf.DUMMYFUNCTION("""COMPUTED_VALUE"""),254.4)</f>
        <v>254.4</v>
      </c>
      <c r="H10" s="11">
        <f ca="1">IFERROR(__xludf.DUMMYFUNCTION("""COMPUTED_VALUE"""),2)</f>
        <v>2</v>
      </c>
      <c r="I10" s="10" t="str">
        <f ca="1">IFERROR(__xludf.DUMMYFUNCTION("""COMPUTED_VALUE"""),"Insuficiente")</f>
        <v>Insuficiente</v>
      </c>
    </row>
    <row r="11" spans="2:9" x14ac:dyDescent="0.2">
      <c r="B11" s="19">
        <f ca="1">IFERROR(__xludf.DUMMYFUNCTION("""COMPUTED_VALUE"""),15672)</f>
        <v>15672</v>
      </c>
      <c r="C11" s="9" t="str">
        <f ca="1">IFERROR(__xludf.DUMMYFUNCTION("""COMPUTED_VALUE"""),"CICERO SIQUEIRA CAMPOS PROF")</f>
        <v>CICERO SIQUEIRA CAMPOS PROF</v>
      </c>
      <c r="D11" s="11">
        <f ca="1">IFERROR(__xludf.DUMMYFUNCTION("""COMPUTED_VALUE"""),276.61)</f>
        <v>276.61</v>
      </c>
      <c r="E11" s="11">
        <f ca="1">IFERROR(__xludf.DUMMYFUNCTION("""COMPUTED_VALUE"""),3)</f>
        <v>3</v>
      </c>
      <c r="F11" s="10" t="str">
        <f ca="1">IFERROR(__xludf.DUMMYFUNCTION("""COMPUTED_VALUE"""),"Básico")</f>
        <v>Básico</v>
      </c>
      <c r="G11" s="11">
        <f ca="1">IFERROR(__xludf.DUMMYFUNCTION("""COMPUTED_VALUE"""),268.41)</f>
        <v>268.41000000000003</v>
      </c>
      <c r="H11" s="11">
        <f ca="1">IFERROR(__xludf.DUMMYFUNCTION("""COMPUTED_VALUE"""),2)</f>
        <v>2</v>
      </c>
      <c r="I11" s="10" t="str">
        <f ca="1">IFERROR(__xludf.DUMMYFUNCTION("""COMPUTED_VALUE"""),"Insuficiente")</f>
        <v>Insuficiente</v>
      </c>
    </row>
    <row r="12" spans="2:9" x14ac:dyDescent="0.2">
      <c r="B12" s="19">
        <f ca="1">IFERROR(__xludf.DUMMYFUNCTION("""COMPUTED_VALUE"""),15696)</f>
        <v>15696</v>
      </c>
      <c r="C12" s="9" t="str">
        <f ca="1">IFERROR(__xludf.DUMMYFUNCTION("""COMPUTED_VALUE"""),"JOSE LEITE PINHEIRO JR PROF")</f>
        <v>JOSE LEITE PINHEIRO JR PROF</v>
      </c>
      <c r="D12" s="11">
        <f ca="1">IFERROR(__xludf.DUMMYFUNCTION("""COMPUTED_VALUE"""),274.61)</f>
        <v>274.61</v>
      </c>
      <c r="E12" s="11">
        <f ca="1">IFERROR(__xludf.DUMMYFUNCTION("""COMPUTED_VALUE"""),2)</f>
        <v>2</v>
      </c>
      <c r="F12" s="10" t="str">
        <f ca="1">IFERROR(__xludf.DUMMYFUNCTION("""COMPUTED_VALUE"""),"Básico")</f>
        <v>Básico</v>
      </c>
      <c r="G12" s="11">
        <f ca="1">IFERROR(__xludf.DUMMYFUNCTION("""COMPUTED_VALUE"""),263.17)</f>
        <v>263.17</v>
      </c>
      <c r="H12" s="11">
        <f ca="1">IFERROR(__xludf.DUMMYFUNCTION("""COMPUTED_VALUE"""),2)</f>
        <v>2</v>
      </c>
      <c r="I12" s="10" t="str">
        <f ca="1">IFERROR(__xludf.DUMMYFUNCTION("""COMPUTED_VALUE"""),"Insuficiente")</f>
        <v>Insuficiente</v>
      </c>
    </row>
    <row r="13" spans="2:9" x14ac:dyDescent="0.2">
      <c r="B13" s="19">
        <f ca="1">IFERROR(__xludf.DUMMYFUNCTION("""COMPUTED_VALUE"""),15702)</f>
        <v>15702</v>
      </c>
      <c r="C13" s="9" t="str">
        <f ca="1">IFERROR(__xludf.DUMMYFUNCTION("""COMPUTED_VALUE"""),"ANTONIO BERRETA PROF")</f>
        <v>ANTONIO BERRETA PROF</v>
      </c>
      <c r="D13" s="11">
        <f ca="1">IFERROR(__xludf.DUMMYFUNCTION("""COMPUTED_VALUE"""),308.89)</f>
        <v>308.89</v>
      </c>
      <c r="E13" s="11">
        <f ca="1">IFERROR(__xludf.DUMMYFUNCTION("""COMPUTED_VALUE"""),4)</f>
        <v>4</v>
      </c>
      <c r="F13" s="10" t="str">
        <f ca="1">IFERROR(__xludf.DUMMYFUNCTION("""COMPUTED_VALUE"""),"Básico")</f>
        <v>Básico</v>
      </c>
      <c r="G13" s="11">
        <f ca="1">IFERROR(__xludf.DUMMYFUNCTION("""COMPUTED_VALUE"""),306.13)</f>
        <v>306.13</v>
      </c>
      <c r="H13" s="11">
        <f ca="1">IFERROR(__xludf.DUMMYFUNCTION("""COMPUTED_VALUE"""),4)</f>
        <v>4</v>
      </c>
      <c r="I13" s="10" t="str">
        <f ca="1">IFERROR(__xludf.DUMMYFUNCTION("""COMPUTED_VALUE"""),"Básico")</f>
        <v>Básico</v>
      </c>
    </row>
    <row r="14" spans="2:9" x14ac:dyDescent="0.2">
      <c r="B14" s="19">
        <f ca="1">IFERROR(__xludf.DUMMYFUNCTION("""COMPUTED_VALUE"""),15748)</f>
        <v>15748</v>
      </c>
      <c r="C14" s="9" t="str">
        <f ca="1">IFERROR(__xludf.DUMMYFUNCTION("""COMPUTED_VALUE"""),"REGENTE FEIJO")</f>
        <v>REGENTE FEIJO</v>
      </c>
      <c r="D14" s="11">
        <f ca="1">IFERROR(__xludf.DUMMYFUNCTION("""COMPUTED_VALUE"""),278.52)</f>
        <v>278.52</v>
      </c>
      <c r="E14" s="11">
        <f ca="1">IFERROR(__xludf.DUMMYFUNCTION("""COMPUTED_VALUE"""),3)</f>
        <v>3</v>
      </c>
      <c r="F14" s="10" t="str">
        <f ca="1">IFERROR(__xludf.DUMMYFUNCTION("""COMPUTED_VALUE"""),"Básico")</f>
        <v>Básico</v>
      </c>
      <c r="G14" s="11">
        <f ca="1">IFERROR(__xludf.DUMMYFUNCTION("""COMPUTED_VALUE"""),260.35)</f>
        <v>260.35000000000002</v>
      </c>
      <c r="H14" s="11">
        <f ca="1">IFERROR(__xludf.DUMMYFUNCTION("""COMPUTED_VALUE"""),2)</f>
        <v>2</v>
      </c>
      <c r="I14" s="10" t="str">
        <f ca="1">IFERROR(__xludf.DUMMYFUNCTION("""COMPUTED_VALUE"""),"Insuficiente")</f>
        <v>Insuficiente</v>
      </c>
    </row>
    <row r="15" spans="2:9" x14ac:dyDescent="0.2">
      <c r="B15" s="19">
        <f ca="1">IFERROR(__xludf.DUMMYFUNCTION("""COMPUTED_VALUE"""),15787)</f>
        <v>15787</v>
      </c>
      <c r="C15" s="9" t="str">
        <f ca="1">IFERROR(__xludf.DUMMYFUNCTION("""COMPUTED_VALUE"""),"CESARIO MOTTA DR")</f>
        <v>CESARIO MOTTA DR</v>
      </c>
      <c r="D15" s="11">
        <f ca="1">IFERROR(__xludf.DUMMYFUNCTION("""COMPUTED_VALUE"""),282.06)</f>
        <v>282.06</v>
      </c>
      <c r="E15" s="11">
        <f ca="1">IFERROR(__xludf.DUMMYFUNCTION("""COMPUTED_VALUE"""),3)</f>
        <v>3</v>
      </c>
      <c r="F15" s="10" t="str">
        <f ca="1">IFERROR(__xludf.DUMMYFUNCTION("""COMPUTED_VALUE"""),"Básico")</f>
        <v>Básico</v>
      </c>
      <c r="G15" s="11">
        <f ca="1">IFERROR(__xludf.DUMMYFUNCTION("""COMPUTED_VALUE"""),268.91)</f>
        <v>268.91000000000003</v>
      </c>
      <c r="H15" s="11">
        <f ca="1">IFERROR(__xludf.DUMMYFUNCTION("""COMPUTED_VALUE"""),2)</f>
        <v>2</v>
      </c>
      <c r="I15" s="10" t="str">
        <f ca="1">IFERROR(__xludf.DUMMYFUNCTION("""COMPUTED_VALUE"""),"Insuficiente")</f>
        <v>Insuficiente</v>
      </c>
    </row>
    <row r="16" spans="2:9" x14ac:dyDescent="0.2">
      <c r="B16" s="19">
        <f ca="1">IFERROR(__xludf.DUMMYFUNCTION("""COMPUTED_VALUE"""),38945)</f>
        <v>38945</v>
      </c>
      <c r="C16" s="9" t="str">
        <f ca="1">IFERROR(__xludf.DUMMYFUNCTION("""COMPUTED_VALUE"""),"BENEDITO LAZARO DE CAMPOS DR")</f>
        <v>BENEDITO LAZARO DE CAMPOS DR</v>
      </c>
      <c r="D16" s="11">
        <f ca="1">IFERROR(__xludf.DUMMYFUNCTION("""COMPUTED_VALUE"""),277.53)</f>
        <v>277.52999999999997</v>
      </c>
      <c r="E16" s="11">
        <f ca="1">IFERROR(__xludf.DUMMYFUNCTION("""COMPUTED_VALUE"""),3)</f>
        <v>3</v>
      </c>
      <c r="F16" s="10" t="str">
        <f ca="1">IFERROR(__xludf.DUMMYFUNCTION("""COMPUTED_VALUE"""),"Básico")</f>
        <v>Básico</v>
      </c>
      <c r="G16" s="11">
        <f ca="1">IFERROR(__xludf.DUMMYFUNCTION("""COMPUTED_VALUE"""),265.65)</f>
        <v>265.64999999999998</v>
      </c>
      <c r="H16" s="11">
        <f ca="1">IFERROR(__xludf.DUMMYFUNCTION("""COMPUTED_VALUE"""),2)</f>
        <v>2</v>
      </c>
      <c r="I16" s="10" t="str">
        <f ca="1">IFERROR(__xludf.DUMMYFUNCTION("""COMPUTED_VALUE"""),"Insuficiente")</f>
        <v>Insuficiente</v>
      </c>
    </row>
    <row r="17" spans="2:9" x14ac:dyDescent="0.2">
      <c r="B17" s="19">
        <f ca="1">IFERROR(__xludf.DUMMYFUNCTION("""COMPUTED_VALUE"""),42389)</f>
        <v>42389</v>
      </c>
      <c r="C17" s="9" t="str">
        <f ca="1">IFERROR(__xludf.DUMMYFUNCTION("""COMPUTED_VALUE"""),"PERY GUARANY BLACKMAN PROF")</f>
        <v>PERY GUARANY BLACKMAN PROF</v>
      </c>
      <c r="D17" s="11">
        <f ca="1">IFERROR(__xludf.DUMMYFUNCTION("""COMPUTED_VALUE"""),293.76)</f>
        <v>293.76</v>
      </c>
      <c r="E17" s="11">
        <f ca="1">IFERROR(__xludf.DUMMYFUNCTION("""COMPUTED_VALUE"""),3)</f>
        <v>3</v>
      </c>
      <c r="F17" s="10" t="str">
        <f ca="1">IFERROR(__xludf.DUMMYFUNCTION("""COMPUTED_VALUE"""),"Básico")</f>
        <v>Básico</v>
      </c>
      <c r="G17" s="11">
        <f ca="1">IFERROR(__xludf.DUMMYFUNCTION("""COMPUTED_VALUE"""),282.18)</f>
        <v>282.18</v>
      </c>
      <c r="H17" s="11">
        <f ca="1">IFERROR(__xludf.DUMMYFUNCTION("""COMPUTED_VALUE"""),3)</f>
        <v>3</v>
      </c>
      <c r="I17" s="10" t="str">
        <f ca="1">IFERROR(__xludf.DUMMYFUNCTION("""COMPUTED_VALUE"""),"Básico")</f>
        <v>Básico</v>
      </c>
    </row>
    <row r="18" spans="2:9" x14ac:dyDescent="0.2">
      <c r="B18" s="19">
        <f ca="1">IFERROR(__xludf.DUMMYFUNCTION("""COMPUTED_VALUE"""),45287)</f>
        <v>45287</v>
      </c>
      <c r="C18" s="9" t="str">
        <f ca="1">IFERROR(__xludf.DUMMYFUNCTION("""COMPUTED_VALUE"""),"ROGERIO LAZARO TOCCHETON PROF")</f>
        <v>ROGERIO LAZARO TOCCHETON PROF</v>
      </c>
      <c r="D18" s="11">
        <f ca="1">IFERROR(__xludf.DUMMYFUNCTION("""COMPUTED_VALUE"""),295.51)</f>
        <v>295.51</v>
      </c>
      <c r="E18" s="11">
        <f ca="1">IFERROR(__xludf.DUMMYFUNCTION("""COMPUTED_VALUE"""),3)</f>
        <v>3</v>
      </c>
      <c r="F18" s="10" t="str">
        <f ca="1">IFERROR(__xludf.DUMMYFUNCTION("""COMPUTED_VALUE"""),"Básico")</f>
        <v>Básico</v>
      </c>
      <c r="G18" s="11">
        <f ca="1">IFERROR(__xludf.DUMMYFUNCTION("""COMPUTED_VALUE"""),290.84)</f>
        <v>290.83999999999997</v>
      </c>
      <c r="H18" s="11">
        <f ca="1">IFERROR(__xludf.DUMMYFUNCTION("""COMPUTED_VALUE"""),3)</f>
        <v>3</v>
      </c>
      <c r="I18" s="10" t="str">
        <f ca="1">IFERROR(__xludf.DUMMYFUNCTION("""COMPUTED_VALUE"""),"Básico")</f>
        <v>Básico</v>
      </c>
    </row>
    <row r="19" spans="2:9" x14ac:dyDescent="0.2">
      <c r="B19" s="19">
        <f ca="1">IFERROR(__xludf.DUMMYFUNCTION("""COMPUTED_VALUE"""),362759)</f>
        <v>362759</v>
      </c>
      <c r="C19" s="9" t="str">
        <f ca="1">IFERROR(__xludf.DUMMYFUNCTION("""COMPUTED_VALUE"""),"PRISCILA DE FATIMA PINTO PROFESSORA")</f>
        <v>PRISCILA DE FATIMA PINTO PROFESSORA</v>
      </c>
      <c r="D19" s="11">
        <f ca="1">IFERROR(__xludf.DUMMYFUNCTION("""COMPUTED_VALUE"""),289.71)</f>
        <v>289.70999999999998</v>
      </c>
      <c r="E19" s="11">
        <f ca="1">IFERROR(__xludf.DUMMYFUNCTION("""COMPUTED_VALUE"""),3)</f>
        <v>3</v>
      </c>
      <c r="F19" s="10" t="str">
        <f ca="1">IFERROR(__xludf.DUMMYFUNCTION("""COMPUTED_VALUE"""),"Básico")</f>
        <v>Básico</v>
      </c>
      <c r="G19" s="11">
        <f ca="1">IFERROR(__xludf.DUMMYFUNCTION("""COMPUTED_VALUE"""),263.26)</f>
        <v>263.26</v>
      </c>
      <c r="H19" s="11">
        <f ca="1">IFERROR(__xludf.DUMMYFUNCTION("""COMPUTED_VALUE"""),2)</f>
        <v>2</v>
      </c>
      <c r="I19" s="10" t="str">
        <f ca="1">IFERROR(__xludf.DUMMYFUNCTION("""COMPUTED_VALUE"""),"Insuficiente")</f>
        <v>Insuficiente</v>
      </c>
    </row>
    <row r="20" spans="2:9" x14ac:dyDescent="0.2">
      <c r="B20" s="19">
        <f ca="1">IFERROR(__xludf.DUMMYFUNCTION("""COMPUTED_VALUE"""),900291)</f>
        <v>900291</v>
      </c>
      <c r="C20" s="9" t="str">
        <f ca="1">IFERROR(__xludf.DUMMYFUNCTION("""COMPUTED_VALUE"""),"SYLVIA DE PAULA LEITE BAUER")</f>
        <v>SYLVIA DE PAULA LEITE BAUER</v>
      </c>
      <c r="D20" s="11">
        <f ca="1">IFERROR(__xludf.DUMMYFUNCTION("""COMPUTED_VALUE"""),279.63)</f>
        <v>279.63</v>
      </c>
      <c r="E20" s="11">
        <f ca="1">IFERROR(__xludf.DUMMYFUNCTION("""COMPUTED_VALUE"""),3)</f>
        <v>3</v>
      </c>
      <c r="F20" s="10" t="str">
        <f ca="1">IFERROR(__xludf.DUMMYFUNCTION("""COMPUTED_VALUE"""),"Básico")</f>
        <v>Básico</v>
      </c>
      <c r="G20" s="11">
        <f ca="1">IFERROR(__xludf.DUMMYFUNCTION("""COMPUTED_VALUE"""),266.82)</f>
        <v>266.82</v>
      </c>
      <c r="H20" s="11">
        <f ca="1">IFERROR(__xludf.DUMMYFUNCTION("""COMPUTED_VALUE"""),2)</f>
        <v>2</v>
      </c>
      <c r="I20" s="10" t="str">
        <f ca="1">IFERROR(__xludf.DUMMYFUNCTION("""COMPUTED_VALUE"""),"Insuficiente")</f>
        <v>Insuficiente</v>
      </c>
    </row>
    <row r="21" spans="2:9" x14ac:dyDescent="0.2">
      <c r="B21" s="19">
        <f ca="1">IFERROR(__xludf.DUMMYFUNCTION("""COMPUTED_VALUE"""),920940)</f>
        <v>920940</v>
      </c>
      <c r="C21" s="9" t="str">
        <f ca="1">IFERROR(__xludf.DUMMYFUNCTION("""COMPUTED_VALUE"""),"ANTHENOR FRUET PROF")</f>
        <v>ANTHENOR FRUET PROF</v>
      </c>
      <c r="D21" s="11">
        <f ca="1">IFERROR(__xludf.DUMMYFUNCTION("""COMPUTED_VALUE"""),266.1)</f>
        <v>266.10000000000002</v>
      </c>
      <c r="E21" s="11">
        <f ca="1">IFERROR(__xludf.DUMMYFUNCTION("""COMPUTED_VALUE"""),2)</f>
        <v>2</v>
      </c>
      <c r="F21" s="10" t="str">
        <f ca="1">IFERROR(__xludf.DUMMYFUNCTION("""COMPUTED_VALUE"""),"Básico")</f>
        <v>Básico</v>
      </c>
      <c r="G21" s="11">
        <f ca="1">IFERROR(__xludf.DUMMYFUNCTION("""COMPUTED_VALUE"""),261.6)</f>
        <v>261.60000000000002</v>
      </c>
      <c r="H21" s="11">
        <f ca="1">IFERROR(__xludf.DUMMYFUNCTION("""COMPUTED_VALUE"""),2)</f>
        <v>2</v>
      </c>
      <c r="I21" s="10" t="str">
        <f ca="1">IFERROR(__xludf.DUMMYFUNCTION("""COMPUTED_VALUE"""),"Insuficiente")</f>
        <v>Insuficiente</v>
      </c>
    </row>
    <row r="22" spans="2:9" x14ac:dyDescent="0.2">
      <c r="B22" s="19">
        <f ca="1">IFERROR(__xludf.DUMMYFUNCTION("""COMPUTED_VALUE"""),924118)</f>
        <v>924118</v>
      </c>
      <c r="C22" s="9" t="str">
        <f ca="1">IFERROR(__xludf.DUMMYFUNCTION("""COMPUTED_VALUE"""),"ROSA MARIA MADEIRA MARQUES FREIRE PROFA")</f>
        <v>ROSA MARIA MADEIRA MARQUES FREIRE PROFA</v>
      </c>
      <c r="D22" s="11">
        <f ca="1">IFERROR(__xludf.DUMMYFUNCTION("""COMPUTED_VALUE"""),251.17)</f>
        <v>251.17</v>
      </c>
      <c r="E22" s="11">
        <f ca="1">IFERROR(__xludf.DUMMYFUNCTION("""COMPUTED_VALUE"""),2)</f>
        <v>2</v>
      </c>
      <c r="F22" s="10" t="str">
        <f ca="1">IFERROR(__xludf.DUMMYFUNCTION("""COMPUTED_VALUE"""),"Básico")</f>
        <v>Básico</v>
      </c>
      <c r="G22" s="11">
        <f ca="1">IFERROR(__xludf.DUMMYFUNCTION("""COMPUTED_VALUE"""),247.12)</f>
        <v>247.12</v>
      </c>
      <c r="H22" s="11">
        <f ca="1">IFERROR(__xludf.DUMMYFUNCTION("""COMPUTED_VALUE"""),1)</f>
        <v>1</v>
      </c>
      <c r="I22" s="10" t="str">
        <f ca="1">IFERROR(__xludf.DUMMYFUNCTION("""COMPUTED_VALUE"""),"Insuficiente")</f>
        <v>Insuficiente</v>
      </c>
    </row>
    <row r="23" spans="2:9" x14ac:dyDescent="0.2">
      <c r="B23" s="19">
        <f ca="1">IFERROR(__xludf.DUMMYFUNCTION("""COMPUTED_VALUE"""),924124)</f>
        <v>924124</v>
      </c>
      <c r="C23" s="9" t="str">
        <f ca="1">IFERROR(__xludf.DUMMYFUNCTION("""COMPUTED_VALUE"""),"BENE TEIXEIRA DA FONSECA DO AMARAL GURGEL PROFA")</f>
        <v>BENE TEIXEIRA DA FONSECA DO AMARAL GURGEL PROFA</v>
      </c>
      <c r="D23" s="11">
        <f ca="1">IFERROR(__xludf.DUMMYFUNCTION("""COMPUTED_VALUE"""),259.17)</f>
        <v>259.17</v>
      </c>
      <c r="E23" s="11">
        <f ca="1">IFERROR(__xludf.DUMMYFUNCTION("""COMPUTED_VALUE"""),2)</f>
        <v>2</v>
      </c>
      <c r="F23" s="10" t="str">
        <f ca="1">IFERROR(__xludf.DUMMYFUNCTION("""COMPUTED_VALUE"""),"Básico")</f>
        <v>Básico</v>
      </c>
      <c r="G23" s="11">
        <f ca="1">IFERROR(__xludf.DUMMYFUNCTION("""COMPUTED_VALUE"""),254.21)</f>
        <v>254.21</v>
      </c>
      <c r="H23" s="11">
        <f ca="1">IFERROR(__xludf.DUMMYFUNCTION("""COMPUTED_VALUE"""),2)</f>
        <v>2</v>
      </c>
      <c r="I23" s="10" t="str">
        <f ca="1">IFERROR(__xludf.DUMMYFUNCTION("""COMPUTED_VALUE"""),"Insuficiente")</f>
        <v>Insuficiente</v>
      </c>
    </row>
    <row r="24" spans="2:9" x14ac:dyDescent="0.2">
      <c r="B24" s="19">
        <f ca="1">IFERROR(__xludf.DUMMYFUNCTION("""COMPUTED_VALUE"""),15611)</f>
        <v>15611</v>
      </c>
      <c r="C24" s="9" t="str">
        <f ca="1">IFERROR(__xludf.DUMMYFUNCTION("""COMPUTED_VALUE"""),"EUGENIO EUCLYDES PEREIRA DA MOTTA CORONEL")</f>
        <v>EUGENIO EUCLYDES PEREIRA DA MOTTA CORONEL</v>
      </c>
      <c r="D24" s="11">
        <f ca="1">IFERROR(__xludf.DUMMYFUNCTION("""COMPUTED_VALUE"""),287.11)</f>
        <v>287.11</v>
      </c>
      <c r="E24" s="11">
        <f ca="1">IFERROR(__xludf.DUMMYFUNCTION("""COMPUTED_VALUE"""),3)</f>
        <v>3</v>
      </c>
      <c r="F24" s="10" t="str">
        <f ca="1">IFERROR(__xludf.DUMMYFUNCTION("""COMPUTED_VALUE"""),"Básico")</f>
        <v>Básico</v>
      </c>
      <c r="G24" s="11">
        <f ca="1">IFERROR(__xludf.DUMMYFUNCTION("""COMPUTED_VALUE"""),281.07)</f>
        <v>281.07</v>
      </c>
      <c r="H24" s="11">
        <f ca="1">IFERROR(__xludf.DUMMYFUNCTION("""COMPUTED_VALUE"""),3)</f>
        <v>3</v>
      </c>
      <c r="I24" s="10" t="str">
        <f ca="1">IFERROR(__xludf.DUMMYFUNCTION("""COMPUTED_VALUE"""),"Básico")</f>
        <v>Básico</v>
      </c>
    </row>
    <row r="25" spans="2:9" x14ac:dyDescent="0.2">
      <c r="B25" s="19">
        <f ca="1">IFERROR(__xludf.DUMMYFUNCTION("""COMPUTED_VALUE"""),15714)</f>
        <v>15714</v>
      </c>
      <c r="C25" s="9" t="str">
        <f ca="1">IFERROR(__xludf.DUMMYFUNCTION("""COMPUTED_VALUE"""),"SECKLER MONSENHOR")</f>
        <v>SECKLER MONSENHOR</v>
      </c>
      <c r="D25" s="11">
        <f ca="1">IFERROR(__xludf.DUMMYFUNCTION("""COMPUTED_VALUE"""),277.88)</f>
        <v>277.88</v>
      </c>
      <c r="E25" s="11">
        <f ca="1">IFERROR(__xludf.DUMMYFUNCTION("""COMPUTED_VALUE"""),3)</f>
        <v>3</v>
      </c>
      <c r="F25" s="10" t="str">
        <f ca="1">IFERROR(__xludf.DUMMYFUNCTION("""COMPUTED_VALUE"""),"Básico")</f>
        <v>Básico</v>
      </c>
      <c r="G25" s="11">
        <f ca="1">IFERROR(__xludf.DUMMYFUNCTION("""COMPUTED_VALUE"""),272.16)</f>
        <v>272.16000000000003</v>
      </c>
      <c r="H25" s="11">
        <f ca="1">IFERROR(__xludf.DUMMYFUNCTION("""COMPUTED_VALUE"""),2)</f>
        <v>2</v>
      </c>
      <c r="I25" s="10" t="str">
        <f ca="1">IFERROR(__xludf.DUMMYFUNCTION("""COMPUTED_VALUE"""),"Insuficiente")</f>
        <v>Insuficiente</v>
      </c>
    </row>
    <row r="26" spans="2:9" x14ac:dyDescent="0.2">
      <c r="B26" s="19">
        <f ca="1">IFERROR(__xludf.DUMMYFUNCTION("""COMPUTED_VALUE"""),15726)</f>
        <v>15726</v>
      </c>
      <c r="C26" s="9" t="str">
        <f ca="1">IFERROR(__xludf.DUMMYFUNCTION("""COMPUTED_VALUE"""),"PEDRO FERNANDES DE CAMARGO PROF")</f>
        <v>PEDRO FERNANDES DE CAMARGO PROF</v>
      </c>
      <c r="D26" s="11">
        <f ca="1">IFERROR(__xludf.DUMMYFUNCTION("""COMPUTED_VALUE"""),271.86)</f>
        <v>271.86</v>
      </c>
      <c r="E26" s="11">
        <f ca="1">IFERROR(__xludf.DUMMYFUNCTION("""COMPUTED_VALUE"""),2)</f>
        <v>2</v>
      </c>
      <c r="F26" s="10" t="str">
        <f ca="1">IFERROR(__xludf.DUMMYFUNCTION("""COMPUTED_VALUE"""),"Básico")</f>
        <v>Básico</v>
      </c>
      <c r="G26" s="11">
        <f ca="1">IFERROR(__xludf.DUMMYFUNCTION("""COMPUTED_VALUE"""),264.36)</f>
        <v>264.36</v>
      </c>
      <c r="H26" s="11">
        <f ca="1">IFERROR(__xludf.DUMMYFUNCTION("""COMPUTED_VALUE"""),2)</f>
        <v>2</v>
      </c>
      <c r="I26" s="10" t="str">
        <f ca="1">IFERROR(__xludf.DUMMYFUNCTION("""COMPUTED_VALUE"""),"Insuficiente")</f>
        <v>Insuficiente</v>
      </c>
    </row>
    <row r="27" spans="2:9" x14ac:dyDescent="0.2">
      <c r="B27" s="19">
        <f ca="1">IFERROR(__xludf.DUMMYFUNCTION("""COMPUTED_VALUE"""),922481)</f>
        <v>922481</v>
      </c>
      <c r="C27" s="9" t="str">
        <f ca="1">IFERROR(__xludf.DUMMYFUNCTION("""COMPUTED_VALUE"""),"ESTHER MAURINO RODRIGUES PROFA")</f>
        <v>ESTHER MAURINO RODRIGUES PROFA</v>
      </c>
      <c r="D27" s="11">
        <f ca="1">IFERROR(__xludf.DUMMYFUNCTION("""COMPUTED_VALUE"""),252.78)</f>
        <v>252.78</v>
      </c>
      <c r="E27" s="11">
        <f ca="1">IFERROR(__xludf.DUMMYFUNCTION("""COMPUTED_VALUE"""),2)</f>
        <v>2</v>
      </c>
      <c r="F27" s="10" t="str">
        <f ca="1">IFERROR(__xludf.DUMMYFUNCTION("""COMPUTED_VALUE"""),"Básico")</f>
        <v>Básico</v>
      </c>
      <c r="G27" s="11">
        <f ca="1">IFERROR(__xludf.DUMMYFUNCTION("""COMPUTED_VALUE"""),246.75)</f>
        <v>246.75</v>
      </c>
      <c r="H27" s="11">
        <f ca="1">IFERROR(__xludf.DUMMYFUNCTION("""COMPUTED_VALUE"""),1)</f>
        <v>1</v>
      </c>
      <c r="I27" s="10" t="str">
        <f ca="1">IFERROR(__xludf.DUMMYFUNCTION("""COMPUTED_VALUE"""),"Insuficiente")</f>
        <v>Insuficiente</v>
      </c>
    </row>
    <row r="28" spans="2:9" x14ac:dyDescent="0.2">
      <c r="B28" s="19">
        <f ca="1">IFERROR(__xludf.DUMMYFUNCTION("""COMPUTED_VALUE"""),15647)</f>
        <v>15647</v>
      </c>
      <c r="C28" s="9" t="str">
        <f ca="1">IFERROR(__xludf.DUMMYFUNCTION("""COMPUTED_VALUE"""),"LEONOR FERNANDES DA SILVA PROFA")</f>
        <v>LEONOR FERNANDES DA SILVA PROFA</v>
      </c>
      <c r="D28" s="11">
        <f ca="1">IFERROR(__xludf.DUMMYFUNCTION("""COMPUTED_VALUE"""),282.74)</f>
        <v>282.74</v>
      </c>
      <c r="E28" s="11">
        <f ca="1">IFERROR(__xludf.DUMMYFUNCTION("""COMPUTED_VALUE"""),3)</f>
        <v>3</v>
      </c>
      <c r="F28" s="10" t="str">
        <f ca="1">IFERROR(__xludf.DUMMYFUNCTION("""COMPUTED_VALUE"""),"Básico")</f>
        <v>Básico</v>
      </c>
      <c r="G28" s="11">
        <f ca="1">IFERROR(__xludf.DUMMYFUNCTION("""COMPUTED_VALUE"""),273.97)</f>
        <v>273.97000000000003</v>
      </c>
      <c r="H28" s="11">
        <f ca="1">IFERROR(__xludf.DUMMYFUNCTION("""COMPUTED_VALUE"""),2)</f>
        <v>2</v>
      </c>
      <c r="I28" s="10" t="str">
        <f ca="1">IFERROR(__xludf.DUMMYFUNCTION("""COMPUTED_VALUE"""),"Insuficiente")</f>
        <v>Insuficiente</v>
      </c>
    </row>
    <row r="29" spans="2:9" x14ac:dyDescent="0.2">
      <c r="B29" s="19">
        <f ca="1">IFERROR(__xludf.DUMMYFUNCTION("""COMPUTED_VALUE"""),15763)</f>
        <v>15763</v>
      </c>
      <c r="C29" s="9" t="str">
        <f ca="1">IFERROR(__xludf.DUMMYFUNCTION("""COMPUTED_VALUE"""),"TANCREDO DO AMARAL")</f>
        <v>TANCREDO DO AMARAL</v>
      </c>
      <c r="D29" s="11">
        <f ca="1">IFERROR(__xludf.DUMMYFUNCTION("""COMPUTED_VALUE"""),292.04)</f>
        <v>292.04000000000002</v>
      </c>
      <c r="E29" s="11">
        <f ca="1">IFERROR(__xludf.DUMMYFUNCTION("""COMPUTED_VALUE"""),3)</f>
        <v>3</v>
      </c>
      <c r="F29" s="10" t="str">
        <f ca="1">IFERROR(__xludf.DUMMYFUNCTION("""COMPUTED_VALUE"""),"Básico")</f>
        <v>Básico</v>
      </c>
      <c r="G29" s="11">
        <f ca="1">IFERROR(__xludf.DUMMYFUNCTION("""COMPUTED_VALUE"""),275.15)</f>
        <v>275.14999999999998</v>
      </c>
      <c r="H29" s="11">
        <f ca="1">IFERROR(__xludf.DUMMYFUNCTION("""COMPUTED_VALUE"""),3)</f>
        <v>3</v>
      </c>
      <c r="I29" s="10" t="str">
        <f ca="1">IFERROR(__xludf.DUMMYFUNCTION("""COMPUTED_VALUE"""),"Básico")</f>
        <v>Básico</v>
      </c>
    </row>
    <row r="30" spans="2:9" x14ac:dyDescent="0.2">
      <c r="B30" s="19">
        <f ca="1">IFERROR(__xludf.DUMMYFUNCTION("""COMPUTED_VALUE"""),15817)</f>
        <v>15817</v>
      </c>
      <c r="C30" s="9" t="str">
        <f ca="1">IFERROR(__xludf.DUMMYFUNCTION("""COMPUTED_VALUE"""),"ACYLINO AMARAL GURGEL PROF")</f>
        <v>ACYLINO AMARAL GURGEL PROF</v>
      </c>
      <c r="D30" s="11">
        <f ca="1">IFERROR(__xludf.DUMMYFUNCTION("""COMPUTED_VALUE"""),286.43)</f>
        <v>286.43</v>
      </c>
      <c r="E30" s="11">
        <f ca="1">IFERROR(__xludf.DUMMYFUNCTION("""COMPUTED_VALUE"""),3)</f>
        <v>3</v>
      </c>
      <c r="F30" s="10" t="str">
        <f ca="1">IFERROR(__xludf.DUMMYFUNCTION("""COMPUTED_VALUE"""),"Básico")</f>
        <v>Básico</v>
      </c>
      <c r="G30" s="11">
        <f ca="1">IFERROR(__xludf.DUMMYFUNCTION("""COMPUTED_VALUE"""),262.57)</f>
        <v>262.57</v>
      </c>
      <c r="H30" s="11">
        <f ca="1">IFERROR(__xludf.DUMMYFUNCTION("""COMPUTED_VALUE"""),2)</f>
        <v>2</v>
      </c>
      <c r="I30" s="10" t="str">
        <f ca="1">IFERROR(__xludf.DUMMYFUNCTION("""COMPUTED_VALUE"""),"Insuficiente")</f>
        <v>Insuficiente</v>
      </c>
    </row>
    <row r="31" spans="2:9" x14ac:dyDescent="0.2">
      <c r="B31" s="19">
        <f ca="1">IFERROR(__xludf.DUMMYFUNCTION("""COMPUTED_VALUE"""),39755)</f>
        <v>39755</v>
      </c>
      <c r="C31" s="9" t="str">
        <f ca="1">IFERROR(__xludf.DUMMYFUNCTION("""COMPUTED_VALUE"""),"MIRINHA TONELLO")</f>
        <v>MIRINHA TONELLO</v>
      </c>
      <c r="D31" s="11">
        <f ca="1">IFERROR(__xludf.DUMMYFUNCTION("""COMPUTED_VALUE"""),269.1)</f>
        <v>269.10000000000002</v>
      </c>
      <c r="E31" s="11">
        <f ca="1">IFERROR(__xludf.DUMMYFUNCTION("""COMPUTED_VALUE"""),2)</f>
        <v>2</v>
      </c>
      <c r="F31" s="10" t="str">
        <f ca="1">IFERROR(__xludf.DUMMYFUNCTION("""COMPUTED_VALUE"""),"Básico")</f>
        <v>Básico</v>
      </c>
      <c r="G31" s="11">
        <f ca="1">IFERROR(__xludf.DUMMYFUNCTION("""COMPUTED_VALUE"""),269.26)</f>
        <v>269.26</v>
      </c>
      <c r="H31" s="11">
        <f ca="1">IFERROR(__xludf.DUMMYFUNCTION("""COMPUTED_VALUE"""),2)</f>
        <v>2</v>
      </c>
      <c r="I31" s="10" t="str">
        <f ca="1">IFERROR(__xludf.DUMMYFUNCTION("""COMPUTED_VALUE"""),"Insuficiente")</f>
        <v>Insuficiente</v>
      </c>
    </row>
    <row r="32" spans="2:9" x14ac:dyDescent="0.2">
      <c r="B32" s="19">
        <f ca="1">IFERROR(__xludf.DUMMYFUNCTION("""COMPUTED_VALUE"""),46929)</f>
        <v>46929</v>
      </c>
      <c r="C32" s="9" t="str">
        <f ca="1">IFERROR(__xludf.DUMMYFUNCTION("""COMPUTED_VALUE"""),"MARIA NAZARENA CORREA IRMA")</f>
        <v>MARIA NAZARENA CORREA IRMA</v>
      </c>
      <c r="D32" s="11">
        <f ca="1">IFERROR(__xludf.DUMMYFUNCTION("""COMPUTED_VALUE"""),281.35)</f>
        <v>281.35000000000002</v>
      </c>
      <c r="E32" s="11">
        <f ca="1">IFERROR(__xludf.DUMMYFUNCTION("""COMPUTED_VALUE"""),3)</f>
        <v>3</v>
      </c>
      <c r="F32" s="10" t="str">
        <f ca="1">IFERROR(__xludf.DUMMYFUNCTION("""COMPUTED_VALUE"""),"Básico")</f>
        <v>Básico</v>
      </c>
      <c r="G32" s="11">
        <f ca="1">IFERROR(__xludf.DUMMYFUNCTION("""COMPUTED_VALUE"""),269.18)</f>
        <v>269.18</v>
      </c>
      <c r="H32" s="11">
        <f ca="1">IFERROR(__xludf.DUMMYFUNCTION("""COMPUTED_VALUE"""),2)</f>
        <v>2</v>
      </c>
      <c r="I32" s="10" t="str">
        <f ca="1">IFERROR(__xludf.DUMMYFUNCTION("""COMPUTED_VALUE"""),"Insuficiente")</f>
        <v>Insuficiente</v>
      </c>
    </row>
    <row r="33" spans="2:9" x14ac:dyDescent="0.2">
      <c r="B33" s="19">
        <f ca="1">IFERROR(__xludf.DUMMYFUNCTION("""COMPUTED_VALUE"""),46930)</f>
        <v>46930</v>
      </c>
      <c r="C33" s="9" t="str">
        <f ca="1">IFERROR(__xludf.DUMMYFUNCTION("""COMPUTED_VALUE"""),"JOSEANO COSTA PINTO PROF")</f>
        <v>JOSEANO COSTA PINTO PROF</v>
      </c>
      <c r="D33" s="11">
        <f ca="1">IFERROR(__xludf.DUMMYFUNCTION("""COMPUTED_VALUE"""),279.45)</f>
        <v>279.45</v>
      </c>
      <c r="E33" s="11">
        <f ca="1">IFERROR(__xludf.DUMMYFUNCTION("""COMPUTED_VALUE"""),3)</f>
        <v>3</v>
      </c>
      <c r="F33" s="10" t="str">
        <f ca="1">IFERROR(__xludf.DUMMYFUNCTION("""COMPUTED_VALUE"""),"Básico")</f>
        <v>Básico</v>
      </c>
      <c r="G33" s="11">
        <f ca="1">IFERROR(__xludf.DUMMYFUNCTION("""COMPUTED_VALUE"""),267.71)</f>
        <v>267.70999999999998</v>
      </c>
      <c r="H33" s="11">
        <f ca="1">IFERROR(__xludf.DUMMYFUNCTION("""COMPUTED_VALUE"""),2)</f>
        <v>2</v>
      </c>
      <c r="I33" s="10" t="str">
        <f ca="1">IFERROR(__xludf.DUMMYFUNCTION("""COMPUTED_VALUE"""),"Insuficiente")</f>
        <v>Insuficiente</v>
      </c>
    </row>
    <row r="34" spans="2:9" x14ac:dyDescent="0.2">
      <c r="B34" s="19">
        <f ca="1">IFERROR(__xludf.DUMMYFUNCTION("""COMPUTED_VALUE"""),905276)</f>
        <v>905276</v>
      </c>
      <c r="C34" s="9" t="str">
        <f ca="1">IFERROR(__xludf.DUMMYFUNCTION("""COMPUTED_VALUE"""),"MARIA DE LOURDES MORAES COSTELA PROFA")</f>
        <v>MARIA DE LOURDES MORAES COSTELA PROFA</v>
      </c>
      <c r="D34" s="11">
        <f ca="1">IFERROR(__xludf.DUMMYFUNCTION("""COMPUTED_VALUE"""),271.56)</f>
        <v>271.56</v>
      </c>
      <c r="E34" s="11">
        <f ca="1">IFERROR(__xludf.DUMMYFUNCTION("""COMPUTED_VALUE"""),2)</f>
        <v>2</v>
      </c>
      <c r="F34" s="10" t="str">
        <f ca="1">IFERROR(__xludf.DUMMYFUNCTION("""COMPUTED_VALUE"""),"Básico")</f>
        <v>Básico</v>
      </c>
      <c r="G34" s="11">
        <f ca="1">IFERROR(__xludf.DUMMYFUNCTION("""COMPUTED_VALUE"""),265.09)</f>
        <v>265.08999999999997</v>
      </c>
      <c r="H34" s="11">
        <f ca="1">IFERROR(__xludf.DUMMYFUNCTION("""COMPUTED_VALUE"""),2)</f>
        <v>2</v>
      </c>
      <c r="I34" s="10" t="str">
        <f ca="1">IFERROR(__xludf.DUMMYFUNCTION("""COMPUTED_VALUE"""),"Insuficiente")</f>
        <v>Insuficiente</v>
      </c>
    </row>
    <row r="35" spans="2:9" x14ac:dyDescent="0.2">
      <c r="B35" s="19">
        <f ca="1">IFERROR(__xludf.DUMMYFUNCTION("""COMPUTED_VALUE"""),914514)</f>
        <v>914514</v>
      </c>
      <c r="C35" s="9" t="str">
        <f ca="1">IFERROR(__xludf.DUMMYFUNCTION("""COMPUTED_VALUE"""),"OTILIA DE PAULA LEITE PROFA")</f>
        <v>OTILIA DE PAULA LEITE PROFA</v>
      </c>
      <c r="D35" s="11">
        <f ca="1">IFERROR(__xludf.DUMMYFUNCTION("""COMPUTED_VALUE"""),273.41)</f>
        <v>273.41000000000003</v>
      </c>
      <c r="E35" s="11">
        <f ca="1">IFERROR(__xludf.DUMMYFUNCTION("""COMPUTED_VALUE"""),2)</f>
        <v>2</v>
      </c>
      <c r="F35" s="10" t="str">
        <f ca="1">IFERROR(__xludf.DUMMYFUNCTION("""COMPUTED_VALUE"""),"Básico")</f>
        <v>Básico</v>
      </c>
      <c r="G35" s="11">
        <f ca="1">IFERROR(__xludf.DUMMYFUNCTION("""COMPUTED_VALUE"""),262.16)</f>
        <v>262.16000000000003</v>
      </c>
      <c r="H35" s="11">
        <f ca="1">IFERROR(__xludf.DUMMYFUNCTION("""COMPUTED_VALUE"""),2)</f>
        <v>2</v>
      </c>
      <c r="I35" s="10" t="str">
        <f ca="1">IFERROR(__xludf.DUMMYFUNCTION("""COMPUTED_VALUE"""),"Insuficiente")</f>
        <v>Insuficiente</v>
      </c>
    </row>
    <row r="36" spans="2:9" x14ac:dyDescent="0.2">
      <c r="B36" s="19">
        <f ca="1">IFERROR(__xludf.DUMMYFUNCTION("""COMPUTED_VALUE"""),918581)</f>
        <v>918581</v>
      </c>
      <c r="C36" s="9" t="str">
        <f ca="1">IFERROR(__xludf.DUMMYFUNCTION("""COMPUTED_VALUE"""),"DOLORES ANTUNES DA SILVA")</f>
        <v>DOLORES ANTUNES DA SILVA</v>
      </c>
      <c r="D36" s="11">
        <f ca="1">IFERROR(__xludf.DUMMYFUNCTION("""COMPUTED_VALUE"""),265.52)</f>
        <v>265.52</v>
      </c>
      <c r="E36" s="11">
        <f ca="1">IFERROR(__xludf.DUMMYFUNCTION("""COMPUTED_VALUE"""),2)</f>
        <v>2</v>
      </c>
      <c r="F36" s="10" t="str">
        <f ca="1">IFERROR(__xludf.DUMMYFUNCTION("""COMPUTED_VALUE"""),"Básico")</f>
        <v>Básico</v>
      </c>
      <c r="G36" s="11">
        <f ca="1">IFERROR(__xludf.DUMMYFUNCTION("""COMPUTED_VALUE"""),264.06)</f>
        <v>264.06</v>
      </c>
      <c r="H36" s="11">
        <f ca="1">IFERROR(__xludf.DUMMYFUNCTION("""COMPUTED_VALUE"""),2)</f>
        <v>2</v>
      </c>
      <c r="I36" s="10" t="str">
        <f ca="1">IFERROR(__xludf.DUMMYFUNCTION("""COMPUTED_VALUE"""),"Insuficiente")</f>
        <v>Insuficiente</v>
      </c>
    </row>
    <row r="37" spans="2:9" ht="12.75" x14ac:dyDescent="0.2">
      <c r="B37" s="19">
        <f ca="1">IFERROR(__xludf.DUMMYFUNCTION("""COMPUTED_VALUE"""),921804)</f>
        <v>921804</v>
      </c>
      <c r="C37" s="9" t="str">
        <f ca="1">IFERROR(__xludf.DUMMYFUNCTION("""COMPUTED_VALUE"""),"FRANCISCO RIGOLIN PADRE")</f>
        <v>FRANCISCO RIGOLIN PADRE</v>
      </c>
      <c r="D37" s="11">
        <f ca="1">IFERROR(__xludf.DUMMYFUNCTION("""COMPUTED_VALUE"""),289.64)</f>
        <v>289.64</v>
      </c>
      <c r="E37" s="11">
        <f ca="1">IFERROR(__xludf.DUMMYFUNCTION("""COMPUTED_VALUE"""),3)</f>
        <v>3</v>
      </c>
      <c r="F37" s="10" t="str">
        <f ca="1">IFERROR(__xludf.DUMMYFUNCTION("""COMPUTED_VALUE"""),"Básico")</f>
        <v>Básico</v>
      </c>
      <c r="G37" s="11">
        <f ca="1">IFERROR(__xludf.DUMMYFUNCTION("""COMPUTED_VALUE"""),280.97)</f>
        <v>280.97000000000003</v>
      </c>
      <c r="H37" s="11">
        <f ca="1">IFERROR(__xludf.DUMMYFUNCTION("""COMPUTED_VALUE"""),3)</f>
        <v>3</v>
      </c>
      <c r="I37" s="10" t="str">
        <f ca="1">IFERROR(__xludf.DUMMYFUNCTION("""COMPUTED_VALUE"""),"Básico")</f>
        <v>Básico</v>
      </c>
    </row>
    <row r="38" spans="2:9" ht="12.75" x14ac:dyDescent="0.2">
      <c r="B38" s="19">
        <f ca="1">IFERROR(__xludf.DUMMYFUNCTION("""COMPUTED_VALUE"""),16469)</f>
        <v>16469</v>
      </c>
      <c r="C38" s="9" t="str">
        <f ca="1">IFERROR(__xludf.DUMMYFUNCTION("""COMPUTED_VALUE"""),"PLINIO RODRIGUES DE MORAIS")</f>
        <v>PLINIO RODRIGUES DE MORAIS</v>
      </c>
      <c r="D38" s="11">
        <f ca="1">IFERROR(__xludf.DUMMYFUNCTION("""COMPUTED_VALUE"""),267.53)</f>
        <v>267.52999999999997</v>
      </c>
      <c r="E38" s="11">
        <f ca="1">IFERROR(__xludf.DUMMYFUNCTION("""COMPUTED_VALUE"""),2)</f>
        <v>2</v>
      </c>
      <c r="F38" s="10" t="str">
        <f ca="1">IFERROR(__xludf.DUMMYFUNCTION("""COMPUTED_VALUE"""),"Básico")</f>
        <v>Básico</v>
      </c>
      <c r="G38" s="11">
        <f ca="1">IFERROR(__xludf.DUMMYFUNCTION("""COMPUTED_VALUE"""),259.89)</f>
        <v>259.89</v>
      </c>
      <c r="H38" s="11">
        <f ca="1">IFERROR(__xludf.DUMMYFUNCTION("""COMPUTED_VALUE"""),2)</f>
        <v>2</v>
      </c>
      <c r="I38" s="10" t="str">
        <f ca="1">IFERROR(__xludf.DUMMYFUNCTION("""COMPUTED_VALUE"""),"Insuficiente")</f>
        <v>Insuficiente</v>
      </c>
    </row>
    <row r="39" spans="2:9" ht="12.75" x14ac:dyDescent="0.2">
      <c r="B39" s="19">
        <f ca="1">IFERROR(__xludf.DUMMYFUNCTION("""COMPUTED_VALUE"""),16697)</f>
        <v>16697</v>
      </c>
      <c r="C39" s="9" t="str">
        <f ca="1">IFERROR(__xludf.DUMMYFUNCTION("""COMPUTED_VALUE"""),"MARIO PEDRO VERCELLINO ALFERES")</f>
        <v>MARIO PEDRO VERCELLINO ALFERES</v>
      </c>
      <c r="D39" s="11">
        <f ca="1">IFERROR(__xludf.DUMMYFUNCTION("""COMPUTED_VALUE"""),265.35)</f>
        <v>265.35000000000002</v>
      </c>
      <c r="E39" s="11">
        <f ca="1">IFERROR(__xludf.DUMMYFUNCTION("""COMPUTED_VALUE"""),2)</f>
        <v>2</v>
      </c>
      <c r="F39" s="10" t="str">
        <f ca="1">IFERROR(__xludf.DUMMYFUNCTION("""COMPUTED_VALUE"""),"Básico")</f>
        <v>Básico</v>
      </c>
      <c r="G39" s="11">
        <f ca="1">IFERROR(__xludf.DUMMYFUNCTION("""COMPUTED_VALUE"""),261.72)</f>
        <v>261.72000000000003</v>
      </c>
      <c r="H39" s="11">
        <f ca="1">IFERROR(__xludf.DUMMYFUNCTION("""COMPUTED_VALUE"""),2)</f>
        <v>2</v>
      </c>
      <c r="I39" s="10" t="str">
        <f ca="1">IFERROR(__xludf.DUMMYFUNCTION("""COMPUTED_VALUE"""),"Insuficiente")</f>
        <v>Insuficiente</v>
      </c>
    </row>
    <row r="40" spans="2:9" ht="12.75" x14ac:dyDescent="0.2">
      <c r="B40" s="19">
        <f ca="1">IFERROR(__xludf.DUMMYFUNCTION("""COMPUTED_VALUE"""),908174)</f>
        <v>908174</v>
      </c>
      <c r="C40" s="9" t="str">
        <f ca="1">IFERROR(__xludf.DUMMYFUNCTION("""COMPUTED_VALUE"""),"JOAO MORETTI")</f>
        <v>JOAO MORETTI</v>
      </c>
      <c r="D40" s="11">
        <f ca="1">IFERROR(__xludf.DUMMYFUNCTION("""COMPUTED_VALUE"""),277.14)</f>
        <v>277.14</v>
      </c>
      <c r="E40" s="11">
        <f ca="1">IFERROR(__xludf.DUMMYFUNCTION("""COMPUTED_VALUE"""),3)</f>
        <v>3</v>
      </c>
      <c r="F40" s="10" t="str">
        <f ca="1">IFERROR(__xludf.DUMMYFUNCTION("""COMPUTED_VALUE"""),"Básico")</f>
        <v>Básico</v>
      </c>
      <c r="G40" s="11">
        <f ca="1">IFERROR(__xludf.DUMMYFUNCTION("""COMPUTED_VALUE"""),261.69)</f>
        <v>261.69</v>
      </c>
      <c r="H40" s="11">
        <f ca="1">IFERROR(__xludf.DUMMYFUNCTION("""COMPUTED_VALUE"""),2)</f>
        <v>2</v>
      </c>
      <c r="I40" s="10" t="str">
        <f ca="1">IFERROR(__xludf.DUMMYFUNCTION("""COMPUTED_VALUE"""),"Insuficiente")</f>
        <v>Insuficiente</v>
      </c>
    </row>
    <row r="41" spans="2:9" ht="12.75" x14ac:dyDescent="0.2">
      <c r="B41" s="19">
        <f ca="1">IFERROR(__xludf.DUMMYFUNCTION("""COMPUTED_VALUE"""),16664)</f>
        <v>16664</v>
      </c>
      <c r="C41" s="9" t="str">
        <f ca="1">IFERROR(__xludf.DUMMYFUNCTION("""COMPUTED_VALUE"""),"ARTHUR DA SILVA BERNARDES PRESIDENTE")</f>
        <v>ARTHUR DA SILVA BERNARDES PRESIDENTE</v>
      </c>
      <c r="D41" s="11">
        <f ca="1">IFERROR(__xludf.DUMMYFUNCTION("""COMPUTED_VALUE"""),270.26)</f>
        <v>270.26</v>
      </c>
      <c r="E41" s="11">
        <f ca="1">IFERROR(__xludf.DUMMYFUNCTION("""COMPUTED_VALUE"""),2)</f>
        <v>2</v>
      </c>
      <c r="F41" s="10" t="str">
        <f ca="1">IFERROR(__xludf.DUMMYFUNCTION("""COMPUTED_VALUE"""),"Básico")</f>
        <v>Básico</v>
      </c>
      <c r="G41" s="11">
        <f ca="1">IFERROR(__xludf.DUMMYFUNCTION("""COMPUTED_VALUE"""),264.5)</f>
        <v>264.5</v>
      </c>
      <c r="H41" s="11">
        <f ca="1">IFERROR(__xludf.DUMMYFUNCTION("""COMPUTED_VALUE"""),2)</f>
        <v>2</v>
      </c>
      <c r="I41" s="10" t="str">
        <f ca="1">IFERROR(__xludf.DUMMYFUNCTION("""COMPUTED_VALUE"""),"Insuficiente")</f>
        <v>Insuficiente</v>
      </c>
    </row>
    <row r="42" spans="2:9" ht="12.75" x14ac:dyDescent="0.2">
      <c r="B42" s="19">
        <f ca="1">IFERROR(__xludf.DUMMYFUNCTION("""COMPUTED_VALUE"""),922766)</f>
        <v>922766</v>
      </c>
      <c r="C42" s="9" t="str">
        <f ca="1">IFERROR(__xludf.DUMMYFUNCTION("""COMPUTED_VALUE"""),"VICTORIA MARCON BELLUCCI PROFA")</f>
        <v>VICTORIA MARCON BELLUCCI PROFA</v>
      </c>
      <c r="D42" s="11">
        <f ca="1">IFERROR(__xludf.DUMMYFUNCTION("""COMPUTED_VALUE"""),287.39)</f>
        <v>287.39</v>
      </c>
      <c r="E42" s="11">
        <f ca="1">IFERROR(__xludf.DUMMYFUNCTION("""COMPUTED_VALUE"""),3)</f>
        <v>3</v>
      </c>
      <c r="F42" s="10" t="str">
        <f ca="1">IFERROR(__xludf.DUMMYFUNCTION("""COMPUTED_VALUE"""),"Básico")</f>
        <v>Básico</v>
      </c>
      <c r="G42" s="11">
        <f ca="1">IFERROR(__xludf.DUMMYFUNCTION("""COMPUTED_VALUE"""),275.53)</f>
        <v>275.52999999999997</v>
      </c>
      <c r="H42" s="11">
        <f ca="1">IFERROR(__xludf.DUMMYFUNCTION("""COMPUTED_VALUE"""),3)</f>
        <v>3</v>
      </c>
      <c r="I42" s="10" t="str">
        <f ca="1">IFERROR(__xludf.DUMMYFUNCTION("""COMPUTED_VALUE"""),"Básico")</f>
        <v>Básico</v>
      </c>
    </row>
    <row r="43" spans="2:9" ht="12.75" x14ac:dyDescent="0.2">
      <c r="B43" s="19">
        <f ca="1">IFERROR(__xludf.DUMMYFUNCTION("""COMPUTED_VALUE"""),16858)</f>
        <v>16858</v>
      </c>
      <c r="C43" s="9" t="str">
        <f ca="1">IFERROR(__xludf.DUMMYFUNCTION("""COMPUTED_VALUE"""),"GASPAR RICARDO JUNIOR DR")</f>
        <v>GASPAR RICARDO JUNIOR DR</v>
      </c>
      <c r="D43" s="11">
        <f ca="1">IFERROR(__xludf.DUMMYFUNCTION("""COMPUTED_VALUE"""),272.53)</f>
        <v>272.52999999999997</v>
      </c>
      <c r="E43" s="11">
        <f ca="1">IFERROR(__xludf.DUMMYFUNCTION("""COMPUTED_VALUE"""),2)</f>
        <v>2</v>
      </c>
      <c r="F43" s="10" t="str">
        <f ca="1">IFERROR(__xludf.DUMMYFUNCTION("""COMPUTED_VALUE"""),"Básico")</f>
        <v>Básico</v>
      </c>
      <c r="G43" s="11">
        <f ca="1">IFERROR(__xludf.DUMMYFUNCTION("""COMPUTED_VALUE"""),264.93)</f>
        <v>264.93</v>
      </c>
      <c r="H43" s="11">
        <f ca="1">IFERROR(__xludf.DUMMYFUNCTION("""COMPUTED_VALUE"""),2)</f>
        <v>2</v>
      </c>
      <c r="I43" s="10" t="str">
        <f ca="1">IFERROR(__xludf.DUMMYFUNCTION("""COMPUTED_VALUE"""),"Insuficiente")</f>
        <v>Insuficiente</v>
      </c>
    </row>
    <row r="44" spans="2:9" ht="12.75" x14ac:dyDescent="0.2">
      <c r="B44" s="19">
        <f ca="1">IFERROR(__xludf.DUMMYFUNCTION("""COMPUTED_VALUE"""),908228)</f>
        <v>908228</v>
      </c>
      <c r="C44" s="9" t="str">
        <f ca="1">IFERROR(__xludf.DUMMYFUNCTION("""COMPUTED_VALUE"""),"ESTACAO GEORGE OETTERER")</f>
        <v>ESTACAO GEORGE OETTERER</v>
      </c>
      <c r="D44" s="11">
        <f ca="1">IFERROR(__xludf.DUMMYFUNCTION("""COMPUTED_VALUE"""),268.85)</f>
        <v>268.85000000000002</v>
      </c>
      <c r="E44" s="11">
        <f ca="1">IFERROR(__xludf.DUMMYFUNCTION("""COMPUTED_VALUE"""),2)</f>
        <v>2</v>
      </c>
      <c r="F44" s="10" t="str">
        <f ca="1">IFERROR(__xludf.DUMMYFUNCTION("""COMPUTED_VALUE"""),"Básico")</f>
        <v>Básico</v>
      </c>
      <c r="G44" s="11">
        <f ca="1">IFERROR(__xludf.DUMMYFUNCTION("""COMPUTED_VALUE"""),261.78)</f>
        <v>261.77999999999997</v>
      </c>
      <c r="H44" s="11">
        <f ca="1">IFERROR(__xludf.DUMMYFUNCTION("""COMPUTED_VALUE"""),2)</f>
        <v>2</v>
      </c>
      <c r="I44" s="10" t="str">
        <f ca="1">IFERROR(__xludf.DUMMYFUNCTION("""COMPUTED_VALUE"""),"Insuficiente")</f>
        <v>Insuficiente</v>
      </c>
    </row>
    <row r="45" spans="2:9" ht="12.75" x14ac:dyDescent="0.2">
      <c r="B45" s="19">
        <f ca="1">IFERROR(__xludf.DUMMYFUNCTION("""COMPUTED_VALUE"""),16585)</f>
        <v>16585</v>
      </c>
      <c r="C45" s="9" t="str">
        <f ca="1">IFERROR(__xludf.DUMMYFUNCTION("""COMPUTED_VALUE"""),"JEFFERSON SOARES DE SOUZA PROF")</f>
        <v>JEFFERSON SOARES DE SOUZA PROF</v>
      </c>
      <c r="D45" s="11">
        <f ca="1">IFERROR(__xludf.DUMMYFUNCTION("""COMPUTED_VALUE"""),286.88)</f>
        <v>286.88</v>
      </c>
      <c r="E45" s="11">
        <f ca="1">IFERROR(__xludf.DUMMYFUNCTION("""COMPUTED_VALUE"""),3)</f>
        <v>3</v>
      </c>
      <c r="F45" s="10" t="str">
        <f ca="1">IFERROR(__xludf.DUMMYFUNCTION("""COMPUTED_VALUE"""),"Básico")</f>
        <v>Básico</v>
      </c>
      <c r="G45" s="11">
        <f ca="1">IFERROR(__xludf.DUMMYFUNCTION("""COMPUTED_VALUE"""),283.65)</f>
        <v>283.64999999999998</v>
      </c>
      <c r="H45" s="11">
        <f ca="1">IFERROR(__xludf.DUMMYFUNCTION("""COMPUTED_VALUE"""),3)</f>
        <v>3</v>
      </c>
      <c r="I45" s="10" t="str">
        <f ca="1">IFERROR(__xludf.DUMMYFUNCTION("""COMPUTED_VALUE"""),"Básico")</f>
        <v>Básico</v>
      </c>
    </row>
    <row r="46" spans="2:9" ht="12.75" x14ac:dyDescent="0.2">
      <c r="B46" s="19">
        <f ca="1">IFERROR(__xludf.DUMMYFUNCTION("""COMPUTED_VALUE"""),910107)</f>
        <v>910107</v>
      </c>
      <c r="C46" s="9" t="str">
        <f ca="1">IFERROR(__xludf.DUMMYFUNCTION("""COMPUTED_VALUE"""),"MARIA APARECIDA FERNANDES LEITE PROFA")</f>
        <v>MARIA APARECIDA FERNANDES LEITE PROFA</v>
      </c>
      <c r="D46" s="11">
        <f ca="1">IFERROR(__xludf.DUMMYFUNCTION("""COMPUTED_VALUE"""),250.4)</f>
        <v>250.4</v>
      </c>
      <c r="E46" s="11">
        <f ca="1">IFERROR(__xludf.DUMMYFUNCTION("""COMPUTED_VALUE"""),2)</f>
        <v>2</v>
      </c>
      <c r="F46" s="10" t="str">
        <f ca="1">IFERROR(__xludf.DUMMYFUNCTION("""COMPUTED_VALUE"""),"Básico")</f>
        <v>Básico</v>
      </c>
      <c r="G46" s="11">
        <f ca="1">IFERROR(__xludf.DUMMYFUNCTION("""COMPUTED_VALUE"""),254.8)</f>
        <v>254.8</v>
      </c>
      <c r="H46" s="11">
        <f ca="1">IFERROR(__xludf.DUMMYFUNCTION("""COMPUTED_VALUE"""),2)</f>
        <v>2</v>
      </c>
      <c r="I46" s="10" t="str">
        <f ca="1">IFERROR(__xludf.DUMMYFUNCTION("""COMPUTED_VALUE"""),"Insuficiente")</f>
        <v>Insuficiente</v>
      </c>
    </row>
    <row r="47" spans="2:9" ht="12.75" x14ac:dyDescent="0.2">
      <c r="B47" s="19"/>
      <c r="D47" s="11"/>
      <c r="E47" s="11"/>
      <c r="F47" s="10"/>
      <c r="G47" s="11"/>
      <c r="H47" s="11"/>
      <c r="I47" s="10"/>
    </row>
    <row r="48" spans="2:9" ht="12.75" x14ac:dyDescent="0.2">
      <c r="B48" s="19"/>
      <c r="D48" s="11"/>
      <c r="E48" s="11"/>
      <c r="F48" s="10"/>
      <c r="G48" s="11"/>
      <c r="H48" s="11"/>
      <c r="I48" s="10"/>
    </row>
    <row r="49" spans="2:9" ht="12.75" x14ac:dyDescent="0.2">
      <c r="B49" s="19"/>
      <c r="D49" s="11"/>
      <c r="E49" s="11"/>
      <c r="F49" s="10"/>
      <c r="G49" s="11"/>
      <c r="H49" s="11"/>
      <c r="I49" s="10"/>
    </row>
    <row r="50" spans="2:9" ht="12.75" x14ac:dyDescent="0.2">
      <c r="B50" s="19"/>
      <c r="D50" s="11"/>
      <c r="E50" s="11"/>
      <c r="F50" s="10"/>
      <c r="G50" s="11"/>
      <c r="H50" s="11"/>
      <c r="I50" s="10"/>
    </row>
    <row r="51" spans="2:9" ht="12.75" x14ac:dyDescent="0.2">
      <c r="B51" s="19"/>
      <c r="D51" s="11"/>
      <c r="E51" s="11"/>
      <c r="F51" s="10"/>
      <c r="G51" s="11"/>
      <c r="H51" s="11"/>
      <c r="I51" s="10"/>
    </row>
    <row r="52" spans="2:9" ht="12.75" x14ac:dyDescent="0.2">
      <c r="B52" s="19"/>
      <c r="D52" s="11"/>
      <c r="E52" s="11"/>
      <c r="F52" s="10"/>
      <c r="G52" s="11"/>
      <c r="H52" s="11"/>
      <c r="I52" s="10"/>
    </row>
    <row r="53" spans="2:9" ht="12.75" x14ac:dyDescent="0.2">
      <c r="B53" s="19"/>
      <c r="D53" s="11"/>
      <c r="E53" s="11"/>
      <c r="F53" s="10"/>
      <c r="G53" s="11"/>
      <c r="H53" s="11"/>
      <c r="I53" s="10"/>
    </row>
    <row r="54" spans="2:9" ht="12.75" x14ac:dyDescent="0.2">
      <c r="B54" s="19"/>
      <c r="D54" s="11"/>
      <c r="E54" s="11"/>
      <c r="F54" s="10"/>
      <c r="G54" s="11"/>
      <c r="H54" s="11"/>
      <c r="I54" s="10"/>
    </row>
    <row r="55" spans="2:9" ht="12.75" x14ac:dyDescent="0.2">
      <c r="B55" s="19"/>
      <c r="D55" s="11"/>
      <c r="E55" s="11"/>
      <c r="F55" s="10"/>
      <c r="G55" s="11"/>
      <c r="H55" s="11"/>
      <c r="I55" s="10"/>
    </row>
    <row r="56" spans="2:9" ht="12.75" x14ac:dyDescent="0.2">
      <c r="B56" s="19"/>
      <c r="D56" s="11"/>
      <c r="E56" s="11"/>
      <c r="F56" s="10"/>
      <c r="G56" s="11"/>
      <c r="H56" s="11"/>
      <c r="I56" s="10"/>
    </row>
    <row r="57" spans="2:9" ht="12.75" x14ac:dyDescent="0.2">
      <c r="B57" s="19"/>
      <c r="D57" s="11"/>
      <c r="E57" s="11"/>
      <c r="F57" s="10"/>
      <c r="G57" s="11"/>
      <c r="H57" s="11"/>
      <c r="I57" s="10"/>
    </row>
    <row r="58" spans="2:9" ht="12.75" x14ac:dyDescent="0.2">
      <c r="B58" s="19"/>
      <c r="D58" s="11"/>
      <c r="E58" s="11"/>
      <c r="F58" s="10"/>
      <c r="G58" s="11"/>
      <c r="H58" s="11"/>
      <c r="I58" s="10"/>
    </row>
    <row r="59" spans="2:9" ht="12.75" x14ac:dyDescent="0.2">
      <c r="B59" s="19"/>
      <c r="D59" s="11"/>
      <c r="E59" s="11"/>
      <c r="F59" s="10"/>
      <c r="G59" s="11"/>
      <c r="H59" s="11"/>
      <c r="I59" s="10"/>
    </row>
    <row r="60" spans="2:9" ht="12.75" x14ac:dyDescent="0.2">
      <c r="B60" s="19"/>
      <c r="D60" s="11"/>
      <c r="E60" s="11"/>
      <c r="F60" s="10"/>
      <c r="G60" s="11"/>
      <c r="H60" s="11"/>
      <c r="I60" s="10"/>
    </row>
    <row r="61" spans="2:9" ht="12.75" x14ac:dyDescent="0.2">
      <c r="B61" s="19"/>
      <c r="D61" s="11"/>
      <c r="E61" s="11"/>
      <c r="F61" s="10"/>
      <c r="G61" s="11"/>
      <c r="H61" s="11"/>
      <c r="I61" s="10"/>
    </row>
    <row r="62" spans="2:9" ht="12.75" x14ac:dyDescent="0.2">
      <c r="B62" s="19"/>
      <c r="D62" s="11"/>
      <c r="E62" s="11"/>
      <c r="F62" s="10"/>
      <c r="G62" s="11"/>
      <c r="H62" s="11"/>
      <c r="I62" s="10"/>
    </row>
    <row r="63" spans="2:9" ht="12.75" x14ac:dyDescent="0.2">
      <c r="B63" s="19"/>
      <c r="D63" s="11"/>
      <c r="E63" s="11"/>
      <c r="F63" s="10"/>
      <c r="G63" s="11"/>
      <c r="H63" s="11"/>
      <c r="I63" s="10"/>
    </row>
    <row r="64" spans="2:9" ht="12.75" x14ac:dyDescent="0.2">
      <c r="B64" s="19"/>
      <c r="D64" s="11"/>
      <c r="E64" s="11"/>
      <c r="F64" s="10"/>
      <c r="G64" s="11"/>
      <c r="H64" s="11"/>
      <c r="I64" s="10"/>
    </row>
    <row r="65" spans="2:9" ht="12.75" x14ac:dyDescent="0.2">
      <c r="B65" s="19"/>
      <c r="D65" s="11"/>
      <c r="E65" s="11"/>
      <c r="F65" s="10"/>
      <c r="G65" s="11"/>
      <c r="H65" s="11"/>
      <c r="I65" s="10"/>
    </row>
    <row r="66" spans="2:9" ht="12.75" x14ac:dyDescent="0.2">
      <c r="B66" s="19"/>
      <c r="D66" s="11"/>
      <c r="E66" s="11"/>
      <c r="F66" s="10"/>
      <c r="G66" s="11"/>
      <c r="H66" s="11"/>
      <c r="I66" s="10"/>
    </row>
    <row r="67" spans="2:9" ht="12.75" x14ac:dyDescent="0.2">
      <c r="B67" s="19"/>
      <c r="D67" s="11"/>
      <c r="E67" s="11"/>
      <c r="F67" s="10"/>
      <c r="G67" s="11"/>
      <c r="H67" s="11"/>
      <c r="I67" s="10"/>
    </row>
    <row r="68" spans="2:9" ht="12.75" x14ac:dyDescent="0.2">
      <c r="B68" s="19"/>
      <c r="D68" s="11"/>
      <c r="E68" s="11"/>
      <c r="F68" s="10"/>
      <c r="G68" s="11"/>
      <c r="H68" s="11"/>
      <c r="I68" s="10"/>
    </row>
    <row r="69" spans="2:9" ht="12.75" x14ac:dyDescent="0.2">
      <c r="B69" s="19"/>
      <c r="D69" s="11"/>
      <c r="E69" s="11"/>
      <c r="F69" s="10"/>
      <c r="G69" s="11"/>
      <c r="H69" s="11"/>
      <c r="I69" s="10"/>
    </row>
    <row r="70" spans="2:9" ht="12.75" x14ac:dyDescent="0.2">
      <c r="B70" s="19"/>
      <c r="D70" s="11"/>
      <c r="E70" s="11"/>
      <c r="F70" s="10"/>
      <c r="G70" s="11"/>
      <c r="H70" s="11"/>
      <c r="I70" s="10"/>
    </row>
    <row r="71" spans="2:9" ht="12.75" x14ac:dyDescent="0.2">
      <c r="B71" s="19"/>
      <c r="D71" s="11"/>
      <c r="E71" s="11"/>
      <c r="F71" s="10"/>
      <c r="G71" s="11"/>
      <c r="H71" s="11"/>
      <c r="I71" s="10"/>
    </row>
    <row r="72" spans="2:9" ht="12.75" x14ac:dyDescent="0.2">
      <c r="B72" s="19"/>
      <c r="D72" s="11"/>
      <c r="E72" s="11"/>
      <c r="F72" s="10"/>
      <c r="G72" s="11"/>
      <c r="H72" s="11"/>
      <c r="I72" s="10"/>
    </row>
    <row r="73" spans="2:9" ht="12.75" x14ac:dyDescent="0.2">
      <c r="B73" s="19"/>
      <c r="D73" s="11"/>
      <c r="E73" s="11"/>
      <c r="F73" s="10"/>
      <c r="G73" s="11"/>
      <c r="H73" s="11"/>
      <c r="I73" s="10"/>
    </row>
    <row r="74" spans="2:9" ht="12.75" x14ac:dyDescent="0.2">
      <c r="B74" s="19"/>
      <c r="D74" s="11"/>
      <c r="E74" s="11"/>
      <c r="F74" s="10"/>
      <c r="G74" s="11"/>
      <c r="H74" s="11"/>
      <c r="I74" s="10"/>
    </row>
    <row r="75" spans="2:9" ht="12.75" x14ac:dyDescent="0.2">
      <c r="B75" s="19"/>
      <c r="D75" s="11"/>
      <c r="E75" s="11"/>
      <c r="F75" s="10"/>
      <c r="G75" s="11"/>
      <c r="H75" s="11"/>
      <c r="I75" s="10"/>
    </row>
    <row r="76" spans="2:9" ht="12.75" x14ac:dyDescent="0.2">
      <c r="B76" s="19"/>
      <c r="D76" s="11"/>
      <c r="E76" s="11"/>
      <c r="F76" s="10"/>
      <c r="G76" s="11"/>
      <c r="H76" s="11"/>
      <c r="I76" s="10"/>
    </row>
    <row r="77" spans="2:9" ht="12.75" x14ac:dyDescent="0.2">
      <c r="B77" s="19"/>
      <c r="D77" s="11"/>
      <c r="E77" s="11"/>
      <c r="F77" s="10"/>
      <c r="G77" s="11"/>
      <c r="H77" s="11"/>
      <c r="I77" s="10"/>
    </row>
    <row r="78" spans="2:9" ht="12.75" x14ac:dyDescent="0.2">
      <c r="B78" s="19"/>
      <c r="D78" s="11"/>
      <c r="E78" s="11"/>
      <c r="F78" s="10"/>
      <c r="G78" s="11"/>
      <c r="H78" s="11"/>
      <c r="I78" s="10"/>
    </row>
    <row r="79" spans="2:9" ht="12.75" x14ac:dyDescent="0.2">
      <c r="B79" s="19"/>
      <c r="D79" s="11"/>
      <c r="E79" s="11"/>
      <c r="F79" s="10"/>
      <c r="G79" s="11"/>
      <c r="H79" s="11"/>
      <c r="I79" s="10"/>
    </row>
  </sheetData>
  <conditionalFormatting sqref="F1:F2 I1:I79 F4:F79">
    <cfRule type="cellIs" dxfId="11" priority="1" operator="equal">
      <formula>"Insuficiente"</formula>
    </cfRule>
    <cfRule type="cellIs" dxfId="10" priority="2" operator="equal">
      <formula>"Básico"</formula>
    </cfRule>
    <cfRule type="cellIs" dxfId="9" priority="3" operator="equal">
      <formula>"Proficiente"</formula>
    </cfRule>
    <cfRule type="cellIs" dxfId="8" priority="4" operator="equal">
      <formula>"Avançado"</formula>
    </cfRule>
  </conditionalFormatting>
  <printOptions horizontalCentered="1" gridLines="1"/>
  <pageMargins left="0.7" right="0.7" top="0.75" bottom="0.75" header="0" footer="0"/>
  <pageSetup paperSize="9" fitToHeight="0" pageOrder="overThenDown" orientation="portrait" cellComments="atEnd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ErrorMessage="1" xr:uid="{00000000-0002-0000-0300-000000000000}">
          <x14:formula1>
            <xm:f>'DEs 9AF'!$B$4:$B79</xm:f>
          </x14:formula1>
          <xm:sqref>C1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outlinePr summaryBelow="0" summaryRight="0"/>
    <pageSetUpPr fitToPage="1"/>
  </sheetPr>
  <dimension ref="B1:I79"/>
  <sheetViews>
    <sheetView showGridLines="0" workbookViewId="0">
      <pane xSplit="1" topLeftCell="B1" activePane="topRight" state="frozen"/>
      <selection pane="topRight" activeCell="C2" sqref="C2"/>
    </sheetView>
  </sheetViews>
  <sheetFormatPr defaultColWidth="12.5703125" defaultRowHeight="15.75" customHeight="1" x14ac:dyDescent="0.2"/>
  <cols>
    <col min="1" max="1" width="2.28515625" customWidth="1"/>
    <col min="3" max="3" width="53.42578125" customWidth="1"/>
    <col min="4" max="4" width="8.42578125" customWidth="1"/>
    <col min="5" max="5" width="9" customWidth="1"/>
    <col min="6" max="6" width="9.85546875" customWidth="1"/>
    <col min="7" max="7" width="7.5703125" customWidth="1"/>
    <col min="8" max="8" width="9" customWidth="1"/>
    <col min="9" max="9" width="9.85546875" customWidth="1"/>
  </cols>
  <sheetData>
    <row r="1" spans="2:9" ht="15.75" customHeight="1" x14ac:dyDescent="0.25">
      <c r="B1" s="12" t="s">
        <v>100</v>
      </c>
      <c r="C1" s="13"/>
      <c r="D1" s="14"/>
      <c r="E1" s="11"/>
      <c r="F1" s="4"/>
      <c r="G1" s="11"/>
      <c r="H1" s="11"/>
      <c r="I1" s="4"/>
    </row>
    <row r="2" spans="2:9" x14ac:dyDescent="0.2">
      <c r="B2" s="2"/>
      <c r="C2" s="21"/>
      <c r="D2" s="14"/>
      <c r="E2" s="11"/>
      <c r="F2" s="4"/>
      <c r="G2" s="11"/>
      <c r="H2" s="11"/>
      <c r="I2" s="4"/>
    </row>
    <row r="3" spans="2:9" x14ac:dyDescent="0.2">
      <c r="B3" s="22"/>
      <c r="C3" s="23"/>
      <c r="D3" s="18" t="s">
        <v>2</v>
      </c>
      <c r="E3" s="18" t="s">
        <v>3</v>
      </c>
      <c r="F3" s="18" t="s">
        <v>4</v>
      </c>
      <c r="G3" s="18" t="s">
        <v>5</v>
      </c>
      <c r="H3" s="18" t="s">
        <v>6</v>
      </c>
      <c r="I3" s="18" t="s">
        <v>7</v>
      </c>
    </row>
    <row r="4" spans="2:9" x14ac:dyDescent="0.2">
      <c r="B4" s="24"/>
      <c r="D4" s="11" t="str">
        <f ca="1">IFERROR(__xludf.DUMMYFUNCTION("FILTER('Base Escolas'!$F:$K,'Base Escolas'!$A:$A=$C$1,'Base Escolas'!$E:$E=""9AF"")"),"#N/A")</f>
        <v>#N/A</v>
      </c>
      <c r="E4" s="11"/>
      <c r="F4" s="10"/>
      <c r="G4" s="11"/>
      <c r="H4" s="11"/>
      <c r="I4" s="10"/>
    </row>
    <row r="5" spans="2:9" x14ac:dyDescent="0.2">
      <c r="B5" s="19"/>
      <c r="D5" s="11"/>
      <c r="E5" s="11"/>
      <c r="F5" s="10"/>
      <c r="G5" s="11"/>
      <c r="H5" s="11"/>
      <c r="I5" s="10"/>
    </row>
    <row r="6" spans="2:9" x14ac:dyDescent="0.2">
      <c r="B6" s="19"/>
      <c r="C6" s="25"/>
      <c r="D6" s="11"/>
      <c r="E6" s="11"/>
      <c r="F6" s="10"/>
      <c r="G6" s="11"/>
      <c r="H6" s="11"/>
      <c r="I6" s="10"/>
    </row>
    <row r="7" spans="2:9" x14ac:dyDescent="0.2">
      <c r="B7" s="19"/>
      <c r="D7" s="11"/>
      <c r="E7" s="11"/>
      <c r="F7" s="10"/>
      <c r="G7" s="11"/>
      <c r="H7" s="11"/>
      <c r="I7" s="10"/>
    </row>
    <row r="8" spans="2:9" x14ac:dyDescent="0.2">
      <c r="B8" s="19"/>
      <c r="D8" s="11"/>
      <c r="E8" s="11"/>
      <c r="F8" s="10"/>
      <c r="G8" s="11"/>
      <c r="H8" s="11"/>
      <c r="I8" s="10"/>
    </row>
    <row r="9" spans="2:9" x14ac:dyDescent="0.2">
      <c r="B9" s="19"/>
      <c r="D9" s="11"/>
      <c r="E9" s="11"/>
      <c r="F9" s="10"/>
      <c r="G9" s="11"/>
      <c r="H9" s="11"/>
      <c r="I9" s="10"/>
    </row>
    <row r="10" spans="2:9" x14ac:dyDescent="0.2">
      <c r="B10" s="19"/>
      <c r="D10" s="11"/>
      <c r="E10" s="11"/>
      <c r="F10" s="10"/>
      <c r="G10" s="11"/>
      <c r="H10" s="11"/>
      <c r="I10" s="10"/>
    </row>
    <row r="11" spans="2:9" x14ac:dyDescent="0.2">
      <c r="B11" s="19"/>
      <c r="D11" s="11"/>
      <c r="E11" s="11"/>
      <c r="F11" s="10"/>
      <c r="G11" s="11"/>
      <c r="H11" s="11"/>
      <c r="I11" s="10"/>
    </row>
    <row r="12" spans="2:9" x14ac:dyDescent="0.2">
      <c r="B12" s="19"/>
      <c r="D12" s="11"/>
      <c r="E12" s="11"/>
      <c r="F12" s="10"/>
      <c r="G12" s="11"/>
      <c r="H12" s="11"/>
      <c r="I12" s="10"/>
    </row>
    <row r="13" spans="2:9" x14ac:dyDescent="0.2">
      <c r="B13" s="19"/>
      <c r="D13" s="11"/>
      <c r="E13" s="11"/>
      <c r="F13" s="10"/>
      <c r="G13" s="11"/>
      <c r="H13" s="11"/>
      <c r="I13" s="10"/>
    </row>
    <row r="14" spans="2:9" x14ac:dyDescent="0.2">
      <c r="B14" s="19"/>
      <c r="D14" s="11"/>
      <c r="E14" s="11"/>
      <c r="F14" s="10"/>
      <c r="G14" s="11"/>
      <c r="H14" s="11"/>
      <c r="I14" s="10"/>
    </row>
    <row r="15" spans="2:9" x14ac:dyDescent="0.2">
      <c r="B15" s="19"/>
      <c r="D15" s="11"/>
      <c r="E15" s="11"/>
      <c r="F15" s="10"/>
      <c r="G15" s="11"/>
      <c r="H15" s="11"/>
      <c r="I15" s="10"/>
    </row>
    <row r="16" spans="2:9" x14ac:dyDescent="0.2">
      <c r="B16" s="19"/>
      <c r="D16" s="11"/>
      <c r="E16" s="11"/>
      <c r="F16" s="10"/>
      <c r="G16" s="11"/>
      <c r="H16" s="11"/>
      <c r="I16" s="10"/>
    </row>
    <row r="17" spans="2:9" x14ac:dyDescent="0.2">
      <c r="B17" s="19"/>
      <c r="D17" s="11"/>
      <c r="E17" s="11"/>
      <c r="F17" s="10"/>
      <c r="G17" s="11"/>
      <c r="H17" s="11"/>
      <c r="I17" s="10"/>
    </row>
    <row r="18" spans="2:9" x14ac:dyDescent="0.2">
      <c r="B18" s="19"/>
      <c r="D18" s="11"/>
      <c r="E18" s="11"/>
      <c r="F18" s="10"/>
      <c r="G18" s="11"/>
      <c r="H18" s="11"/>
      <c r="I18" s="10"/>
    </row>
    <row r="19" spans="2:9" x14ac:dyDescent="0.2">
      <c r="B19" s="19"/>
      <c r="D19" s="11"/>
      <c r="E19" s="11"/>
      <c r="F19" s="10"/>
      <c r="G19" s="11"/>
      <c r="H19" s="11"/>
      <c r="I19" s="10"/>
    </row>
    <row r="20" spans="2:9" x14ac:dyDescent="0.2">
      <c r="B20" s="19"/>
      <c r="D20" s="11"/>
      <c r="E20" s="11"/>
      <c r="F20" s="10"/>
      <c r="G20" s="11"/>
      <c r="H20" s="11"/>
      <c r="I20" s="10"/>
    </row>
    <row r="21" spans="2:9" x14ac:dyDescent="0.2">
      <c r="B21" s="19"/>
      <c r="D21" s="11"/>
      <c r="E21" s="11"/>
      <c r="F21" s="10"/>
      <c r="G21" s="11"/>
      <c r="H21" s="11"/>
      <c r="I21" s="10"/>
    </row>
    <row r="22" spans="2:9" x14ac:dyDescent="0.2">
      <c r="B22" s="19"/>
      <c r="D22" s="11"/>
      <c r="E22" s="11"/>
      <c r="F22" s="10"/>
      <c r="G22" s="11"/>
      <c r="H22" s="11"/>
      <c r="I22" s="10"/>
    </row>
    <row r="23" spans="2:9" x14ac:dyDescent="0.2">
      <c r="B23" s="19"/>
      <c r="D23" s="11"/>
      <c r="E23" s="11"/>
      <c r="F23" s="10"/>
      <c r="G23" s="11"/>
      <c r="H23" s="11"/>
      <c r="I23" s="10"/>
    </row>
    <row r="24" spans="2:9" x14ac:dyDescent="0.2">
      <c r="B24" s="19"/>
      <c r="D24" s="11"/>
      <c r="E24" s="11"/>
      <c r="F24" s="10"/>
      <c r="G24" s="11"/>
      <c r="H24" s="11"/>
      <c r="I24" s="10"/>
    </row>
    <row r="25" spans="2:9" x14ac:dyDescent="0.2">
      <c r="B25" s="19"/>
      <c r="D25" s="11"/>
      <c r="E25" s="11"/>
      <c r="F25" s="10"/>
      <c r="G25" s="11"/>
      <c r="H25" s="11"/>
      <c r="I25" s="10"/>
    </row>
    <row r="26" spans="2:9" x14ac:dyDescent="0.2">
      <c r="B26" s="19"/>
      <c r="D26" s="11"/>
      <c r="E26" s="11"/>
      <c r="F26" s="10"/>
      <c r="G26" s="11"/>
      <c r="H26" s="11"/>
      <c r="I26" s="10"/>
    </row>
    <row r="27" spans="2:9" x14ac:dyDescent="0.2">
      <c r="B27" s="19"/>
      <c r="D27" s="11"/>
      <c r="E27" s="11"/>
      <c r="F27" s="10"/>
      <c r="G27" s="11"/>
      <c r="H27" s="11"/>
      <c r="I27" s="10"/>
    </row>
    <row r="28" spans="2:9" x14ac:dyDescent="0.2">
      <c r="B28" s="19"/>
      <c r="D28" s="11"/>
      <c r="E28" s="11"/>
      <c r="F28" s="10"/>
      <c r="G28" s="11"/>
      <c r="H28" s="11"/>
      <c r="I28" s="10"/>
    </row>
    <row r="29" spans="2:9" x14ac:dyDescent="0.2">
      <c r="B29" s="19"/>
      <c r="D29" s="11"/>
      <c r="E29" s="11"/>
      <c r="F29" s="10"/>
      <c r="G29" s="11"/>
      <c r="H29" s="11"/>
      <c r="I29" s="10"/>
    </row>
    <row r="30" spans="2:9" x14ac:dyDescent="0.2">
      <c r="B30" s="19"/>
      <c r="D30" s="11"/>
      <c r="E30" s="11"/>
      <c r="F30" s="10"/>
      <c r="G30" s="11"/>
      <c r="H30" s="11"/>
      <c r="I30" s="10"/>
    </row>
    <row r="31" spans="2:9" x14ac:dyDescent="0.2">
      <c r="B31" s="19"/>
      <c r="D31" s="11"/>
      <c r="E31" s="11"/>
      <c r="F31" s="10"/>
      <c r="G31" s="11"/>
      <c r="H31" s="11"/>
      <c r="I31" s="10"/>
    </row>
    <row r="32" spans="2:9" x14ac:dyDescent="0.2">
      <c r="B32" s="19"/>
      <c r="D32" s="11"/>
      <c r="E32" s="11"/>
      <c r="F32" s="10"/>
      <c r="G32" s="11"/>
      <c r="H32" s="11"/>
      <c r="I32" s="10"/>
    </row>
    <row r="33" spans="2:9" x14ac:dyDescent="0.2">
      <c r="B33" s="19"/>
      <c r="D33" s="11"/>
      <c r="E33" s="11"/>
      <c r="F33" s="10"/>
      <c r="G33" s="11"/>
      <c r="H33" s="11"/>
      <c r="I33" s="10"/>
    </row>
    <row r="34" spans="2:9" x14ac:dyDescent="0.2">
      <c r="B34" s="19"/>
      <c r="D34" s="11"/>
      <c r="E34" s="11"/>
      <c r="F34" s="10"/>
      <c r="G34" s="11"/>
      <c r="H34" s="11"/>
      <c r="I34" s="10"/>
    </row>
    <row r="35" spans="2:9" x14ac:dyDescent="0.2">
      <c r="B35" s="19"/>
      <c r="D35" s="11"/>
      <c r="E35" s="11"/>
      <c r="F35" s="10"/>
      <c r="G35" s="11"/>
      <c r="H35" s="11"/>
      <c r="I35" s="10"/>
    </row>
    <row r="36" spans="2:9" x14ac:dyDescent="0.2">
      <c r="B36" s="19"/>
      <c r="D36" s="11"/>
      <c r="E36" s="11"/>
      <c r="F36" s="10"/>
      <c r="G36" s="11"/>
      <c r="H36" s="11"/>
      <c r="I36" s="10"/>
    </row>
    <row r="37" spans="2:9" ht="12.75" x14ac:dyDescent="0.2">
      <c r="B37" s="19"/>
      <c r="D37" s="11"/>
      <c r="E37" s="11"/>
      <c r="F37" s="10"/>
      <c r="G37" s="11"/>
      <c r="H37" s="11"/>
      <c r="I37" s="10"/>
    </row>
    <row r="38" spans="2:9" ht="12.75" x14ac:dyDescent="0.2">
      <c r="B38" s="19"/>
      <c r="D38" s="11"/>
      <c r="E38" s="11"/>
      <c r="F38" s="10"/>
      <c r="G38" s="11"/>
      <c r="H38" s="11"/>
      <c r="I38" s="10"/>
    </row>
    <row r="39" spans="2:9" ht="12.75" x14ac:dyDescent="0.2">
      <c r="B39" s="19"/>
      <c r="D39" s="11"/>
      <c r="E39" s="11"/>
      <c r="F39" s="10"/>
      <c r="G39" s="11"/>
      <c r="H39" s="11"/>
      <c r="I39" s="10"/>
    </row>
    <row r="40" spans="2:9" ht="12.75" x14ac:dyDescent="0.2">
      <c r="B40" s="19"/>
      <c r="D40" s="11"/>
      <c r="E40" s="11"/>
      <c r="F40" s="10"/>
      <c r="G40" s="11"/>
      <c r="H40" s="11"/>
      <c r="I40" s="10"/>
    </row>
    <row r="41" spans="2:9" ht="12.75" x14ac:dyDescent="0.2">
      <c r="B41" s="19"/>
      <c r="D41" s="11"/>
      <c r="E41" s="11"/>
      <c r="F41" s="10"/>
      <c r="G41" s="11"/>
      <c r="H41" s="11"/>
      <c r="I41" s="10"/>
    </row>
    <row r="42" spans="2:9" ht="12.75" x14ac:dyDescent="0.2">
      <c r="B42" s="19"/>
      <c r="D42" s="11"/>
      <c r="E42" s="11"/>
      <c r="F42" s="10"/>
      <c r="G42" s="11"/>
      <c r="H42" s="11"/>
      <c r="I42" s="10"/>
    </row>
    <row r="43" spans="2:9" ht="12.75" x14ac:dyDescent="0.2">
      <c r="B43" s="19"/>
      <c r="D43" s="11"/>
      <c r="E43" s="11"/>
      <c r="F43" s="10"/>
      <c r="G43" s="11"/>
      <c r="H43" s="11"/>
      <c r="I43" s="10"/>
    </row>
    <row r="44" spans="2:9" ht="12.75" x14ac:dyDescent="0.2">
      <c r="B44" s="19"/>
      <c r="D44" s="11"/>
      <c r="E44" s="11"/>
      <c r="F44" s="10"/>
      <c r="G44" s="11"/>
      <c r="H44" s="11"/>
      <c r="I44" s="10"/>
    </row>
    <row r="45" spans="2:9" ht="12.75" x14ac:dyDescent="0.2">
      <c r="B45" s="19"/>
      <c r="D45" s="11"/>
      <c r="E45" s="11"/>
      <c r="F45" s="10"/>
      <c r="G45" s="11"/>
      <c r="H45" s="11"/>
      <c r="I45" s="10"/>
    </row>
    <row r="46" spans="2:9" ht="12.75" x14ac:dyDescent="0.2">
      <c r="B46" s="19"/>
      <c r="D46" s="11"/>
      <c r="E46" s="11"/>
      <c r="F46" s="10"/>
      <c r="G46" s="11"/>
      <c r="H46" s="11"/>
      <c r="I46" s="10"/>
    </row>
    <row r="47" spans="2:9" ht="12.75" x14ac:dyDescent="0.2">
      <c r="B47" s="19"/>
      <c r="D47" s="11"/>
      <c r="E47" s="11"/>
      <c r="F47" s="10"/>
      <c r="G47" s="11"/>
      <c r="H47" s="11"/>
      <c r="I47" s="10"/>
    </row>
    <row r="48" spans="2:9" ht="12.75" x14ac:dyDescent="0.2">
      <c r="B48" s="19"/>
      <c r="D48" s="11"/>
      <c r="E48" s="11"/>
      <c r="F48" s="10"/>
      <c r="G48" s="11"/>
      <c r="H48" s="11"/>
      <c r="I48" s="10"/>
    </row>
    <row r="49" spans="2:9" ht="12.75" x14ac:dyDescent="0.2">
      <c r="B49" s="19"/>
      <c r="D49" s="11"/>
      <c r="E49" s="11"/>
      <c r="F49" s="10"/>
      <c r="G49" s="11"/>
      <c r="H49" s="11"/>
      <c r="I49" s="10"/>
    </row>
    <row r="50" spans="2:9" ht="12.75" x14ac:dyDescent="0.2">
      <c r="B50" s="19"/>
      <c r="D50" s="11"/>
      <c r="E50" s="11"/>
      <c r="F50" s="10"/>
      <c r="G50" s="11"/>
      <c r="H50" s="11"/>
      <c r="I50" s="10"/>
    </row>
    <row r="51" spans="2:9" ht="12.75" x14ac:dyDescent="0.2">
      <c r="B51" s="19"/>
      <c r="D51" s="11"/>
      <c r="E51" s="11"/>
      <c r="F51" s="10"/>
      <c r="G51" s="11"/>
      <c r="H51" s="11"/>
      <c r="I51" s="10"/>
    </row>
    <row r="52" spans="2:9" ht="12.75" x14ac:dyDescent="0.2">
      <c r="B52" s="19"/>
      <c r="D52" s="11"/>
      <c r="E52" s="11"/>
      <c r="F52" s="10"/>
      <c r="G52" s="11"/>
      <c r="H52" s="11"/>
      <c r="I52" s="10"/>
    </row>
    <row r="53" spans="2:9" ht="12.75" x14ac:dyDescent="0.2">
      <c r="B53" s="19"/>
      <c r="D53" s="11"/>
      <c r="E53" s="11"/>
      <c r="F53" s="10"/>
      <c r="G53" s="11"/>
      <c r="H53" s="11"/>
      <c r="I53" s="10"/>
    </row>
    <row r="54" spans="2:9" ht="12.75" x14ac:dyDescent="0.2">
      <c r="B54" s="19"/>
      <c r="D54" s="11"/>
      <c r="E54" s="11"/>
      <c r="F54" s="10"/>
      <c r="G54" s="11"/>
      <c r="H54" s="11"/>
      <c r="I54" s="10"/>
    </row>
    <row r="55" spans="2:9" ht="12.75" x14ac:dyDescent="0.2">
      <c r="B55" s="19"/>
      <c r="D55" s="11"/>
      <c r="E55" s="11"/>
      <c r="F55" s="10"/>
      <c r="G55" s="11"/>
      <c r="H55" s="11"/>
      <c r="I55" s="10"/>
    </row>
    <row r="56" spans="2:9" ht="12.75" x14ac:dyDescent="0.2">
      <c r="B56" s="19"/>
      <c r="D56" s="11"/>
      <c r="E56" s="11"/>
      <c r="F56" s="10"/>
      <c r="G56" s="11"/>
      <c r="H56" s="11"/>
      <c r="I56" s="10"/>
    </row>
    <row r="57" spans="2:9" ht="12.75" x14ac:dyDescent="0.2">
      <c r="B57" s="19"/>
      <c r="D57" s="11"/>
      <c r="E57" s="11"/>
      <c r="F57" s="10"/>
      <c r="G57" s="11"/>
      <c r="H57" s="11"/>
      <c r="I57" s="10"/>
    </row>
    <row r="58" spans="2:9" ht="12.75" x14ac:dyDescent="0.2">
      <c r="B58" s="19"/>
      <c r="D58" s="11"/>
      <c r="E58" s="11"/>
      <c r="F58" s="10"/>
      <c r="G58" s="11"/>
      <c r="H58" s="11"/>
      <c r="I58" s="10"/>
    </row>
    <row r="59" spans="2:9" ht="12.75" x14ac:dyDescent="0.2">
      <c r="B59" s="19"/>
      <c r="D59" s="11"/>
      <c r="E59" s="11"/>
      <c r="F59" s="10"/>
      <c r="G59" s="11"/>
      <c r="H59" s="11"/>
      <c r="I59" s="10"/>
    </row>
    <row r="60" spans="2:9" ht="12.75" x14ac:dyDescent="0.2">
      <c r="B60" s="19"/>
      <c r="D60" s="11"/>
      <c r="E60" s="11"/>
      <c r="F60" s="10"/>
      <c r="G60" s="11"/>
      <c r="H60" s="11"/>
      <c r="I60" s="10"/>
    </row>
    <row r="61" spans="2:9" ht="12.75" x14ac:dyDescent="0.2">
      <c r="B61" s="19"/>
      <c r="D61" s="11"/>
      <c r="E61" s="11"/>
      <c r="F61" s="10"/>
      <c r="G61" s="11"/>
      <c r="H61" s="11"/>
      <c r="I61" s="10"/>
    </row>
    <row r="62" spans="2:9" ht="12.75" x14ac:dyDescent="0.2">
      <c r="B62" s="19"/>
      <c r="D62" s="11"/>
      <c r="E62" s="11"/>
      <c r="F62" s="10"/>
      <c r="G62" s="11"/>
      <c r="H62" s="11"/>
      <c r="I62" s="10"/>
    </row>
    <row r="63" spans="2:9" ht="12.75" x14ac:dyDescent="0.2">
      <c r="B63" s="19"/>
      <c r="D63" s="11"/>
      <c r="E63" s="11"/>
      <c r="F63" s="10"/>
      <c r="G63" s="11"/>
      <c r="H63" s="11"/>
      <c r="I63" s="10"/>
    </row>
    <row r="64" spans="2:9" ht="12.75" x14ac:dyDescent="0.2">
      <c r="B64" s="19"/>
      <c r="D64" s="11"/>
      <c r="E64" s="11"/>
      <c r="F64" s="10"/>
      <c r="G64" s="11"/>
      <c r="H64" s="11"/>
      <c r="I64" s="10"/>
    </row>
    <row r="65" spans="2:9" ht="12.75" x14ac:dyDescent="0.2">
      <c r="B65" s="19"/>
      <c r="D65" s="11"/>
      <c r="E65" s="11"/>
      <c r="F65" s="10"/>
      <c r="G65" s="11"/>
      <c r="H65" s="11"/>
      <c r="I65" s="10"/>
    </row>
    <row r="66" spans="2:9" ht="12.75" x14ac:dyDescent="0.2">
      <c r="B66" s="19"/>
      <c r="D66" s="11"/>
      <c r="E66" s="11"/>
      <c r="F66" s="10"/>
      <c r="G66" s="11"/>
      <c r="H66" s="11"/>
      <c r="I66" s="10"/>
    </row>
    <row r="67" spans="2:9" ht="12.75" x14ac:dyDescent="0.2">
      <c r="B67" s="19"/>
      <c r="D67" s="11"/>
      <c r="E67" s="11"/>
      <c r="F67" s="10"/>
      <c r="G67" s="11"/>
      <c r="H67" s="11"/>
      <c r="I67" s="10"/>
    </row>
    <row r="68" spans="2:9" ht="12.75" x14ac:dyDescent="0.2">
      <c r="B68" s="19"/>
      <c r="D68" s="11"/>
      <c r="E68" s="11"/>
      <c r="F68" s="10"/>
      <c r="G68" s="11"/>
      <c r="H68" s="11"/>
      <c r="I68" s="10"/>
    </row>
    <row r="69" spans="2:9" ht="12.75" x14ac:dyDescent="0.2">
      <c r="B69" s="19"/>
      <c r="D69" s="11"/>
      <c r="E69" s="11"/>
      <c r="F69" s="10"/>
      <c r="G69" s="11"/>
      <c r="H69" s="11"/>
      <c r="I69" s="10"/>
    </row>
    <row r="70" spans="2:9" ht="12.75" x14ac:dyDescent="0.2">
      <c r="B70" s="19"/>
      <c r="D70" s="11"/>
      <c r="E70" s="11"/>
      <c r="F70" s="10"/>
      <c r="G70" s="11"/>
      <c r="H70" s="11"/>
      <c r="I70" s="10"/>
    </row>
    <row r="71" spans="2:9" ht="12.75" x14ac:dyDescent="0.2">
      <c r="B71" s="19"/>
      <c r="D71" s="11"/>
      <c r="E71" s="11"/>
      <c r="F71" s="10"/>
      <c r="G71" s="11"/>
      <c r="H71" s="11"/>
      <c r="I71" s="10"/>
    </row>
    <row r="72" spans="2:9" ht="12.75" x14ac:dyDescent="0.2">
      <c r="B72" s="19"/>
      <c r="D72" s="11"/>
      <c r="E72" s="11"/>
      <c r="F72" s="10"/>
      <c r="G72" s="11"/>
      <c r="H72" s="11"/>
      <c r="I72" s="10"/>
    </row>
    <row r="73" spans="2:9" ht="12.75" x14ac:dyDescent="0.2">
      <c r="B73" s="19"/>
      <c r="D73" s="11"/>
      <c r="E73" s="11"/>
      <c r="F73" s="10"/>
      <c r="G73" s="11"/>
      <c r="H73" s="11"/>
      <c r="I73" s="10"/>
    </row>
    <row r="74" spans="2:9" ht="12.75" x14ac:dyDescent="0.2">
      <c r="B74" s="19"/>
      <c r="D74" s="11"/>
      <c r="E74" s="11"/>
      <c r="F74" s="10"/>
      <c r="G74" s="11"/>
      <c r="H74" s="11"/>
      <c r="I74" s="10"/>
    </row>
    <row r="75" spans="2:9" ht="12.75" x14ac:dyDescent="0.2">
      <c r="B75" s="19"/>
      <c r="D75" s="11"/>
      <c r="E75" s="11"/>
      <c r="F75" s="10"/>
      <c r="G75" s="11"/>
      <c r="H75" s="11"/>
      <c r="I75" s="10"/>
    </row>
    <row r="76" spans="2:9" ht="12.75" x14ac:dyDescent="0.2">
      <c r="B76" s="19"/>
      <c r="D76" s="11"/>
      <c r="E76" s="11"/>
      <c r="F76" s="10"/>
      <c r="G76" s="11"/>
      <c r="H76" s="11"/>
      <c r="I76" s="10"/>
    </row>
    <row r="77" spans="2:9" ht="12.75" x14ac:dyDescent="0.2">
      <c r="B77" s="19"/>
      <c r="D77" s="11"/>
      <c r="E77" s="11"/>
      <c r="F77" s="10"/>
      <c r="G77" s="11"/>
      <c r="H77" s="11"/>
      <c r="I77" s="10"/>
    </row>
    <row r="78" spans="2:9" ht="12.75" x14ac:dyDescent="0.2">
      <c r="B78" s="19"/>
      <c r="D78" s="11"/>
      <c r="E78" s="11"/>
      <c r="F78" s="10"/>
      <c r="G78" s="11"/>
      <c r="H78" s="11"/>
      <c r="I78" s="10"/>
    </row>
    <row r="79" spans="2:9" ht="12.75" x14ac:dyDescent="0.2">
      <c r="B79" s="19"/>
      <c r="D79" s="11"/>
      <c r="E79" s="11"/>
      <c r="F79" s="10"/>
      <c r="G79" s="11"/>
      <c r="H79" s="11"/>
      <c r="I79" s="10"/>
    </row>
  </sheetData>
  <conditionalFormatting sqref="F1:F2 I1:I79 F4:F79">
    <cfRule type="cellIs" dxfId="7" priority="1" operator="equal">
      <formula>"Insuficiente"</formula>
    </cfRule>
    <cfRule type="cellIs" dxfId="6" priority="2" operator="equal">
      <formula>"Básico"</formula>
    </cfRule>
    <cfRule type="cellIs" dxfId="5" priority="3" operator="equal">
      <formula>"Proficiente"</formula>
    </cfRule>
    <cfRule type="cellIs" dxfId="4" priority="4" operator="equal">
      <formula>"Avançado"</formula>
    </cfRule>
  </conditionalFormatting>
  <printOptions horizontalCentered="1" gridLines="1"/>
  <pageMargins left="0.7" right="0.7" top="0.75" bottom="0.75" header="0" footer="0"/>
  <pageSetup paperSize="9" fitToHeight="0" pageOrder="overThenDown" orientation="portrait" cellComments="atEnd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outlinePr summaryBelow="0" summaryRight="0"/>
    <pageSetUpPr fitToPage="1"/>
  </sheetPr>
  <dimension ref="B1:I94"/>
  <sheetViews>
    <sheetView showGridLines="0" workbookViewId="0"/>
  </sheetViews>
  <sheetFormatPr defaultColWidth="12.5703125" defaultRowHeight="15.75" customHeight="1" x14ac:dyDescent="0.2"/>
  <cols>
    <col min="1" max="1" width="2.42578125" customWidth="1"/>
    <col min="2" max="2" width="26.85546875" customWidth="1"/>
    <col min="4" max="4" width="7.28515625" customWidth="1"/>
    <col min="5" max="5" width="8.28515625" customWidth="1"/>
    <col min="6" max="6" width="12.140625" customWidth="1"/>
    <col min="7" max="7" width="7.5703125" customWidth="1"/>
    <col min="8" max="8" width="8.42578125" customWidth="1"/>
    <col min="9" max="9" width="12.7109375" customWidth="1"/>
  </cols>
  <sheetData>
    <row r="1" spans="2:9" ht="5.25" customHeight="1" x14ac:dyDescent="0.2">
      <c r="B1" s="2"/>
      <c r="C1" s="3"/>
      <c r="D1" s="4"/>
      <c r="E1" s="4"/>
      <c r="F1" s="4"/>
      <c r="G1" s="4"/>
      <c r="H1" s="4"/>
      <c r="I1" s="4"/>
    </row>
    <row r="2" spans="2:9" ht="38.25" x14ac:dyDescent="0.2">
      <c r="B2" s="5" t="s">
        <v>105</v>
      </c>
      <c r="C2" s="3" t="s">
        <v>1</v>
      </c>
      <c r="D2" s="4" t="s">
        <v>2</v>
      </c>
      <c r="E2" s="4" t="s">
        <v>3</v>
      </c>
      <c r="F2" s="4" t="s">
        <v>4</v>
      </c>
      <c r="G2" s="4" t="s">
        <v>5</v>
      </c>
      <c r="H2" s="4" t="s">
        <v>6</v>
      </c>
      <c r="I2" s="4" t="s">
        <v>7</v>
      </c>
    </row>
    <row r="3" spans="2:9" ht="12.75" x14ac:dyDescent="0.2">
      <c r="B3" s="6" t="s">
        <v>8</v>
      </c>
      <c r="C3" s="7">
        <f>SUM(C4:C94)</f>
        <v>2863</v>
      </c>
      <c r="D3" s="7">
        <f>AVERAGE(D4:D94)</f>
        <v>276.98890433821384</v>
      </c>
      <c r="E3" s="7">
        <f>SUMIFS('Régua SAEB'!$C:$C,'Régua SAEB'!$B:$B,"LP",'Régua SAEB'!$D:$D,"&lt;="&amp;$D3,'Régua SAEB'!$E:$E,"&gt;"&amp;$D3,'Régua SAEB'!$A:$A,"3EM")</f>
        <v>3</v>
      </c>
      <c r="F3" s="8" t="str">
        <f t="array" ref="F3">INDEX('Régua SAEB'!$F$1:$F$40,MATCH("3EM"&amp;"LP"&amp;$E3,'Régua SAEB'!$G$1:$G$40,0),1)</f>
        <v>Básico</v>
      </c>
      <c r="G3" s="7">
        <f>AVERAGE(G4:G94)</f>
        <v>268.73437885100259</v>
      </c>
      <c r="H3" s="7">
        <f>SUMIFS('Régua SAEB'!$C:$C,'Régua SAEB'!$B:$B,"MT",'Régua SAEB'!$D:$D,"&lt;="&amp;$G3,'Régua SAEB'!$E:$E,"&gt;"&amp;$G3,'Régua SAEB'!$A:$A,"3EM")</f>
        <v>2</v>
      </c>
      <c r="I3" s="8" t="str">
        <f t="array" ref="I3">INDEX('Régua SAEB'!$F$1:$F$40,MATCH("3EM"&amp;"MT"&amp;$H3,'Régua SAEB'!$G$1:$G$40,0),1)</f>
        <v>Insuficiente</v>
      </c>
    </row>
    <row r="4" spans="2:9" ht="12.75" x14ac:dyDescent="0.2">
      <c r="B4" s="9" t="s">
        <v>9</v>
      </c>
      <c r="C4" s="10">
        <f>COUNTIFS('Base Escolas'!$A:$A,$B4,'Base Escolas'!$E:$E,"3EM")</f>
        <v>29</v>
      </c>
      <c r="D4" s="11">
        <f>AVERAGEIFS('Base Escolas'!$F:$F,'Base Escolas'!$A:$A,$B4,'Base Escolas'!$E:$E,"3EM")</f>
        <v>272.84310344827588</v>
      </c>
      <c r="E4" s="10">
        <f>SUMIFS('Régua SAEB'!$C:$C,'Régua SAEB'!$B:$B,"LP",'Régua SAEB'!$D:$D,"&lt;="&amp;$D4,'Régua SAEB'!$E:$E,"&gt;"&amp;$D4,'Régua SAEB'!$A:$A,"3EM")</f>
        <v>2</v>
      </c>
      <c r="F4" s="10" t="str">
        <f t="array" ref="F4">INDEX('Régua SAEB'!$F$1:$F$40,MATCH("3EM"&amp;"LP"&amp;$E4,'Régua SAEB'!$G$1:$G$40,0),1)</f>
        <v>Básico</v>
      </c>
      <c r="G4" s="11">
        <f>AVERAGEIFS('Base Escolas'!$I:$I,'Base Escolas'!$A:$A,$B4,'Base Escolas'!$E:$E,"3EM")</f>
        <v>269.13758620689657</v>
      </c>
      <c r="H4" s="10">
        <f>SUMIFS('Régua SAEB'!$C:$C,'Régua SAEB'!$B:$B,"MT",'Régua SAEB'!$D:$D,"&lt;="&amp;$G4,'Régua SAEB'!$E:$E,"&gt;"&amp;$G4,'Régua SAEB'!$A:$A,"3EM")</f>
        <v>2</v>
      </c>
      <c r="I4" s="10" t="str">
        <f t="array" ref="I4">INDEX('Régua SAEB'!$F$1:$F$40,MATCH("3EM"&amp;"MT"&amp;$H4,'Régua SAEB'!$G$1:$G$40,0),1)</f>
        <v>Insuficiente</v>
      </c>
    </row>
    <row r="5" spans="2:9" ht="12.75" x14ac:dyDescent="0.2">
      <c r="B5" s="9" t="s">
        <v>10</v>
      </c>
      <c r="C5" s="10">
        <f>COUNTIFS('Base Escolas'!$A:$A,$B5,'Base Escolas'!$E:$E,"3EM")</f>
        <v>41</v>
      </c>
      <c r="D5" s="11">
        <f>AVERAGEIFS('Base Escolas'!$F:$F,'Base Escolas'!$A:$A,$B5,'Base Escolas'!$E:$E,"3EM")</f>
        <v>285.97536585365856</v>
      </c>
      <c r="E5" s="10">
        <f>SUMIFS('Régua SAEB'!$C:$C,'Régua SAEB'!$B:$B,"LP",'Régua SAEB'!$D:$D,"&lt;="&amp;$D5,'Régua SAEB'!$E:$E,"&gt;"&amp;$D5,'Régua SAEB'!$A:$A,"3EM")</f>
        <v>3</v>
      </c>
      <c r="F5" s="10" t="str">
        <f t="array" ref="F5">INDEX('Régua SAEB'!$F$1:$F$40,MATCH("3EM"&amp;"LP"&amp;$E5,'Régua SAEB'!$G$1:$G$40,0),1)</f>
        <v>Básico</v>
      </c>
      <c r="G5" s="11">
        <f>AVERAGEIFS('Base Escolas'!$I:$I,'Base Escolas'!$A:$A,$B5,'Base Escolas'!$E:$E,"3EM")</f>
        <v>277.32634146341462</v>
      </c>
      <c r="H5" s="10">
        <f>SUMIFS('Régua SAEB'!$C:$C,'Régua SAEB'!$B:$B,"MT",'Régua SAEB'!$D:$D,"&lt;="&amp;$G5,'Régua SAEB'!$E:$E,"&gt;"&amp;$G5,'Régua SAEB'!$A:$A,"3EM")</f>
        <v>3</v>
      </c>
      <c r="I5" s="10" t="str">
        <f t="array" ref="I5">INDEX('Régua SAEB'!$F$1:$F$40,MATCH("3EM"&amp;"MT"&amp;$H5,'Régua SAEB'!$G$1:$G$40,0),1)</f>
        <v>Básico</v>
      </c>
    </row>
    <row r="6" spans="2:9" ht="12.75" x14ac:dyDescent="0.2">
      <c r="B6" s="9" t="s">
        <v>11</v>
      </c>
      <c r="C6" s="10">
        <f>COUNTIFS('Base Escolas'!$A:$A,$B6,'Base Escolas'!$E:$E,"3EM")</f>
        <v>19</v>
      </c>
      <c r="D6" s="11">
        <f>AVERAGEIFS('Base Escolas'!$F:$F,'Base Escolas'!$A:$A,$B6,'Base Escolas'!$E:$E,"3EM")</f>
        <v>279.71894736842103</v>
      </c>
      <c r="E6" s="10">
        <f>SUMIFS('Régua SAEB'!$C:$C,'Régua SAEB'!$B:$B,"LP",'Régua SAEB'!$D:$D,"&lt;="&amp;$D6,'Régua SAEB'!$E:$E,"&gt;"&amp;$D6,'Régua SAEB'!$A:$A,"3EM")</f>
        <v>3</v>
      </c>
      <c r="F6" s="10" t="str">
        <f t="array" ref="F6">INDEX('Régua SAEB'!$F$1:$F$40,MATCH("3EM"&amp;"LP"&amp;$E6,'Régua SAEB'!$G$1:$G$40,0),1)</f>
        <v>Básico</v>
      </c>
      <c r="G6" s="11">
        <f>AVERAGEIFS('Base Escolas'!$I:$I,'Base Escolas'!$A:$A,$B6,'Base Escolas'!$E:$E,"3EM")</f>
        <v>274.48210526315796</v>
      </c>
      <c r="H6" s="10">
        <f>SUMIFS('Régua SAEB'!$C:$C,'Régua SAEB'!$B:$B,"MT",'Régua SAEB'!$D:$D,"&lt;="&amp;$G6,'Régua SAEB'!$E:$E,"&gt;"&amp;$G6,'Régua SAEB'!$A:$A,"3EM")</f>
        <v>2</v>
      </c>
      <c r="I6" s="10" t="str">
        <f t="array" ref="I6">INDEX('Régua SAEB'!$F$1:$F$40,MATCH("3EM"&amp;"MT"&amp;$H6,'Régua SAEB'!$G$1:$G$40,0),1)</f>
        <v>Insuficiente</v>
      </c>
    </row>
    <row r="7" spans="2:9" ht="12.75" x14ac:dyDescent="0.2">
      <c r="B7" s="9" t="s">
        <v>12</v>
      </c>
      <c r="C7" s="10">
        <f>COUNTIFS('Base Escolas'!$A:$A,$B7,'Base Escolas'!$E:$E,"3EM")</f>
        <v>25</v>
      </c>
      <c r="D7" s="11">
        <f>AVERAGEIFS('Base Escolas'!$F:$F,'Base Escolas'!$A:$A,$B7,'Base Escolas'!$E:$E,"3EM")</f>
        <v>271.0224</v>
      </c>
      <c r="E7" s="10">
        <f>SUMIFS('Régua SAEB'!$C:$C,'Régua SAEB'!$B:$B,"LP",'Régua SAEB'!$D:$D,"&lt;="&amp;$D7,'Régua SAEB'!$E:$E,"&gt;"&amp;$D7,'Régua SAEB'!$A:$A,"3EM")</f>
        <v>2</v>
      </c>
      <c r="F7" s="10" t="str">
        <f t="array" ref="F7">INDEX('Régua SAEB'!$F$1:$F$40,MATCH("3EM"&amp;"LP"&amp;$E7,'Régua SAEB'!$G$1:$G$40,0),1)</f>
        <v>Básico</v>
      </c>
      <c r="G7" s="11">
        <f>AVERAGEIFS('Base Escolas'!$I:$I,'Base Escolas'!$A:$A,$B7,'Base Escolas'!$E:$E,"3EM")</f>
        <v>267.52319999999997</v>
      </c>
      <c r="H7" s="10">
        <f>SUMIFS('Régua SAEB'!$C:$C,'Régua SAEB'!$B:$B,"MT",'Régua SAEB'!$D:$D,"&lt;="&amp;$G7,'Régua SAEB'!$E:$E,"&gt;"&amp;$G7,'Régua SAEB'!$A:$A,"3EM")</f>
        <v>2</v>
      </c>
      <c r="I7" s="10" t="str">
        <f t="array" ref="I7">INDEX('Régua SAEB'!$F$1:$F$40,MATCH("3EM"&amp;"MT"&amp;$H7,'Régua SAEB'!$G$1:$G$40,0),1)</f>
        <v>Insuficiente</v>
      </c>
    </row>
    <row r="8" spans="2:9" ht="12.75" x14ac:dyDescent="0.2">
      <c r="B8" s="9" t="s">
        <v>13</v>
      </c>
      <c r="C8" s="10">
        <f>COUNTIFS('Base Escolas'!$A:$A,$B8,'Base Escolas'!$E:$E,"3EM")</f>
        <v>24</v>
      </c>
      <c r="D8" s="11">
        <f>AVERAGEIFS('Base Escolas'!$F:$F,'Base Escolas'!$A:$A,$B8,'Base Escolas'!$E:$E,"3EM")</f>
        <v>278.52291666666662</v>
      </c>
      <c r="E8" s="10">
        <f>SUMIFS('Régua SAEB'!$C:$C,'Régua SAEB'!$B:$B,"LP",'Régua SAEB'!$D:$D,"&lt;="&amp;$D8,'Régua SAEB'!$E:$E,"&gt;"&amp;$D8,'Régua SAEB'!$A:$A,"3EM")</f>
        <v>3</v>
      </c>
      <c r="F8" s="10" t="str">
        <f t="array" ref="F8">INDEX('Régua SAEB'!$F$1:$F$40,MATCH("3EM"&amp;"LP"&amp;$E8,'Régua SAEB'!$G$1:$G$40,0),1)</f>
        <v>Básico</v>
      </c>
      <c r="G8" s="11">
        <f>AVERAGEIFS('Base Escolas'!$I:$I,'Base Escolas'!$A:$A,$B8,'Base Escolas'!$E:$E,"3EM")</f>
        <v>271.09166666666664</v>
      </c>
      <c r="H8" s="10">
        <f>SUMIFS('Régua SAEB'!$C:$C,'Régua SAEB'!$B:$B,"MT",'Régua SAEB'!$D:$D,"&lt;="&amp;$G8,'Régua SAEB'!$E:$E,"&gt;"&amp;$G8,'Régua SAEB'!$A:$A,"3EM")</f>
        <v>2</v>
      </c>
      <c r="I8" s="10" t="str">
        <f t="array" ref="I8">INDEX('Régua SAEB'!$F$1:$F$40,MATCH("3EM"&amp;"MT"&amp;$H8,'Régua SAEB'!$G$1:$G$40,0),1)</f>
        <v>Insuficiente</v>
      </c>
    </row>
    <row r="9" spans="2:9" ht="12.75" x14ac:dyDescent="0.2">
      <c r="B9" s="9" t="s">
        <v>14</v>
      </c>
      <c r="C9" s="10">
        <f>COUNTIFS('Base Escolas'!$A:$A,$B9,'Base Escolas'!$E:$E,"3EM")</f>
        <v>28</v>
      </c>
      <c r="D9" s="11">
        <f>AVERAGEIFS('Base Escolas'!$F:$F,'Base Escolas'!$A:$A,$B9,'Base Escolas'!$E:$E,"3EM")</f>
        <v>277.95964285714285</v>
      </c>
      <c r="E9" s="10">
        <f>SUMIFS('Régua SAEB'!$C:$C,'Régua SAEB'!$B:$B,"LP",'Régua SAEB'!$D:$D,"&lt;="&amp;$D9,'Régua SAEB'!$E:$E,"&gt;"&amp;$D9,'Régua SAEB'!$A:$A,"3EM")</f>
        <v>3</v>
      </c>
      <c r="F9" s="10" t="str">
        <f t="array" ref="F9">INDEX('Régua SAEB'!$F$1:$F$40,MATCH("3EM"&amp;"LP"&amp;$E9,'Régua SAEB'!$G$1:$G$40,0),1)</f>
        <v>Básico</v>
      </c>
      <c r="G9" s="11">
        <f>AVERAGEIFS('Base Escolas'!$I:$I,'Base Escolas'!$A:$A,$B9,'Base Escolas'!$E:$E,"3EM")</f>
        <v>271.69678571428574</v>
      </c>
      <c r="H9" s="10">
        <f>SUMIFS('Régua SAEB'!$C:$C,'Régua SAEB'!$B:$B,"MT",'Régua SAEB'!$D:$D,"&lt;="&amp;$G9,'Régua SAEB'!$E:$E,"&gt;"&amp;$G9,'Régua SAEB'!$A:$A,"3EM")</f>
        <v>2</v>
      </c>
      <c r="I9" s="10" t="str">
        <f t="array" ref="I9">INDEX('Régua SAEB'!$F$1:$F$40,MATCH("3EM"&amp;"MT"&amp;$H9,'Régua SAEB'!$G$1:$G$40,0),1)</f>
        <v>Insuficiente</v>
      </c>
    </row>
    <row r="10" spans="2:9" ht="12.75" x14ac:dyDescent="0.2">
      <c r="B10" s="9" t="s">
        <v>15</v>
      </c>
      <c r="C10" s="10">
        <f>COUNTIFS('Base Escolas'!$A:$A,$B10,'Base Escolas'!$E:$E,"3EM")</f>
        <v>32</v>
      </c>
      <c r="D10" s="11">
        <f>AVERAGEIFS('Base Escolas'!$F:$F,'Base Escolas'!$A:$A,$B10,'Base Escolas'!$E:$E,"3EM")</f>
        <v>274.47874999999999</v>
      </c>
      <c r="E10" s="10">
        <f>SUMIFS('Régua SAEB'!$C:$C,'Régua SAEB'!$B:$B,"LP",'Régua SAEB'!$D:$D,"&lt;="&amp;$D10,'Régua SAEB'!$E:$E,"&gt;"&amp;$D10,'Régua SAEB'!$A:$A,"3EM")</f>
        <v>2</v>
      </c>
      <c r="F10" s="10" t="str">
        <f t="array" ref="F10">INDEX('Régua SAEB'!$F$1:$F$40,MATCH("3EM"&amp;"LP"&amp;$E10,'Régua SAEB'!$G$1:$G$40,0),1)</f>
        <v>Básico</v>
      </c>
      <c r="G10" s="11">
        <f>AVERAGEIFS('Base Escolas'!$I:$I,'Base Escolas'!$A:$A,$B10,'Base Escolas'!$E:$E,"3EM")</f>
        <v>267.46562500000005</v>
      </c>
      <c r="H10" s="10">
        <f>SUMIFS('Régua SAEB'!$C:$C,'Régua SAEB'!$B:$B,"MT",'Régua SAEB'!$D:$D,"&lt;="&amp;$G10,'Régua SAEB'!$E:$E,"&gt;"&amp;$G10,'Régua SAEB'!$A:$A,"3EM")</f>
        <v>2</v>
      </c>
      <c r="I10" s="10" t="str">
        <f t="array" ref="I10">INDEX('Régua SAEB'!$F$1:$F$40,MATCH("3EM"&amp;"MT"&amp;$H10,'Régua SAEB'!$G$1:$G$40,0),1)</f>
        <v>Insuficiente</v>
      </c>
    </row>
    <row r="11" spans="2:9" ht="12.75" x14ac:dyDescent="0.2">
      <c r="B11" s="9" t="s">
        <v>16</v>
      </c>
      <c r="C11" s="10">
        <f>COUNTIFS('Base Escolas'!$A:$A,$B11,'Base Escolas'!$E:$E,"3EM")</f>
        <v>15</v>
      </c>
      <c r="D11" s="11">
        <f>AVERAGEIFS('Base Escolas'!$F:$F,'Base Escolas'!$A:$A,$B11,'Base Escolas'!$E:$E,"3EM")</f>
        <v>270.30266666666665</v>
      </c>
      <c r="E11" s="10">
        <f>SUMIFS('Régua SAEB'!$C:$C,'Régua SAEB'!$B:$B,"LP",'Régua SAEB'!$D:$D,"&lt;="&amp;$D11,'Régua SAEB'!$E:$E,"&gt;"&amp;$D11,'Régua SAEB'!$A:$A,"3EM")</f>
        <v>2</v>
      </c>
      <c r="F11" s="10" t="str">
        <f t="array" ref="F11">INDEX('Régua SAEB'!$F$1:$F$40,MATCH("3EM"&amp;"LP"&amp;$E11,'Régua SAEB'!$G$1:$G$40,0),1)</f>
        <v>Básico</v>
      </c>
      <c r="G11" s="11">
        <f>AVERAGEIFS('Base Escolas'!$I:$I,'Base Escolas'!$A:$A,$B11,'Base Escolas'!$E:$E,"3EM")</f>
        <v>267.73200000000003</v>
      </c>
      <c r="H11" s="10">
        <f>SUMIFS('Régua SAEB'!$C:$C,'Régua SAEB'!$B:$B,"MT",'Régua SAEB'!$D:$D,"&lt;="&amp;$G11,'Régua SAEB'!$E:$E,"&gt;"&amp;$G11,'Régua SAEB'!$A:$A,"3EM")</f>
        <v>2</v>
      </c>
      <c r="I11" s="10" t="str">
        <f t="array" ref="I11">INDEX('Régua SAEB'!$F$1:$F$40,MATCH("3EM"&amp;"MT"&amp;$H11,'Régua SAEB'!$G$1:$G$40,0),1)</f>
        <v>Insuficiente</v>
      </c>
    </row>
    <row r="12" spans="2:9" ht="12.75" x14ac:dyDescent="0.2">
      <c r="B12" s="9" t="s">
        <v>17</v>
      </c>
      <c r="C12" s="10">
        <f>COUNTIFS('Base Escolas'!$A:$A,$B12,'Base Escolas'!$E:$E,"3EM")</f>
        <v>24</v>
      </c>
      <c r="D12" s="11">
        <f>AVERAGEIFS('Base Escolas'!$F:$F,'Base Escolas'!$A:$A,$B12,'Base Escolas'!$E:$E,"3EM")</f>
        <v>274.11750000000001</v>
      </c>
      <c r="E12" s="10">
        <f>SUMIFS('Régua SAEB'!$C:$C,'Régua SAEB'!$B:$B,"LP",'Régua SAEB'!$D:$D,"&lt;="&amp;$D12,'Régua SAEB'!$E:$E,"&gt;"&amp;$D12,'Régua SAEB'!$A:$A,"3EM")</f>
        <v>2</v>
      </c>
      <c r="F12" s="10" t="str">
        <f t="array" ref="F12">INDEX('Régua SAEB'!$F$1:$F$40,MATCH("3EM"&amp;"LP"&amp;$E12,'Régua SAEB'!$G$1:$G$40,0),1)</f>
        <v>Básico</v>
      </c>
      <c r="G12" s="11">
        <f>AVERAGEIFS('Base Escolas'!$I:$I,'Base Escolas'!$A:$A,$B12,'Base Escolas'!$E:$E,"3EM")</f>
        <v>270.81166666666661</v>
      </c>
      <c r="H12" s="10">
        <f>SUMIFS('Régua SAEB'!$C:$C,'Régua SAEB'!$B:$B,"MT",'Régua SAEB'!$D:$D,"&lt;="&amp;$G12,'Régua SAEB'!$E:$E,"&gt;"&amp;$G12,'Régua SAEB'!$A:$A,"3EM")</f>
        <v>2</v>
      </c>
      <c r="I12" s="10" t="str">
        <f t="array" ref="I12">INDEX('Régua SAEB'!$F$1:$F$40,MATCH("3EM"&amp;"MT"&amp;$H12,'Régua SAEB'!$G$1:$G$40,0),1)</f>
        <v>Insuficiente</v>
      </c>
    </row>
    <row r="13" spans="2:9" ht="12.75" x14ac:dyDescent="0.2">
      <c r="B13" s="9" t="s">
        <v>18</v>
      </c>
      <c r="C13" s="10">
        <f>COUNTIFS('Base Escolas'!$A:$A,$B13,'Base Escolas'!$E:$E,"3EM")</f>
        <v>31</v>
      </c>
      <c r="D13" s="11">
        <f>AVERAGEIFS('Base Escolas'!$F:$F,'Base Escolas'!$A:$A,$B13,'Base Escolas'!$E:$E,"3EM")</f>
        <v>275.94064516129032</v>
      </c>
      <c r="E13" s="10">
        <f>SUMIFS('Régua SAEB'!$C:$C,'Régua SAEB'!$B:$B,"LP",'Régua SAEB'!$D:$D,"&lt;="&amp;$D13,'Régua SAEB'!$E:$E,"&gt;"&amp;$D13,'Régua SAEB'!$A:$A,"3EM")</f>
        <v>3</v>
      </c>
      <c r="F13" s="10" t="str">
        <f t="array" ref="F13">INDEX('Régua SAEB'!$F$1:$F$40,MATCH("3EM"&amp;"LP"&amp;$E13,'Régua SAEB'!$G$1:$G$40,0),1)</f>
        <v>Básico</v>
      </c>
      <c r="G13" s="11">
        <f>AVERAGEIFS('Base Escolas'!$I:$I,'Base Escolas'!$A:$A,$B13,'Base Escolas'!$E:$E,"3EM")</f>
        <v>268.17354838709679</v>
      </c>
      <c r="H13" s="10">
        <f>SUMIFS('Régua SAEB'!$C:$C,'Régua SAEB'!$B:$B,"MT",'Régua SAEB'!$D:$D,"&lt;="&amp;$G13,'Régua SAEB'!$E:$E,"&gt;"&amp;$G13,'Régua SAEB'!$A:$A,"3EM")</f>
        <v>2</v>
      </c>
      <c r="I13" s="10" t="str">
        <f t="array" ref="I13">INDEX('Régua SAEB'!$F$1:$F$40,MATCH("3EM"&amp;"MT"&amp;$H13,'Régua SAEB'!$G$1:$G$40,0),1)</f>
        <v>Insuficiente</v>
      </c>
    </row>
    <row r="14" spans="2:9" ht="12.75" x14ac:dyDescent="0.2">
      <c r="B14" s="9" t="s">
        <v>19</v>
      </c>
      <c r="C14" s="10">
        <f>COUNTIFS('Base Escolas'!$A:$A,$B14,'Base Escolas'!$E:$E,"3EM")</f>
        <v>16</v>
      </c>
      <c r="D14" s="11">
        <f>AVERAGEIFS('Base Escolas'!$F:$F,'Base Escolas'!$A:$A,$B14,'Base Escolas'!$E:$E,"3EM")</f>
        <v>275.52812500000005</v>
      </c>
      <c r="E14" s="10">
        <f>SUMIFS('Régua SAEB'!$C:$C,'Régua SAEB'!$B:$B,"LP",'Régua SAEB'!$D:$D,"&lt;="&amp;$D14,'Régua SAEB'!$E:$E,"&gt;"&amp;$D14,'Régua SAEB'!$A:$A,"3EM")</f>
        <v>3</v>
      </c>
      <c r="F14" s="10" t="str">
        <f t="array" ref="F14">INDEX('Régua SAEB'!$F$1:$F$40,MATCH("3EM"&amp;"LP"&amp;$E14,'Régua SAEB'!$G$1:$G$40,0),1)</f>
        <v>Básico</v>
      </c>
      <c r="G14" s="11">
        <f>AVERAGEIFS('Base Escolas'!$I:$I,'Base Escolas'!$A:$A,$B14,'Base Escolas'!$E:$E,"3EM")</f>
        <v>268.33437500000002</v>
      </c>
      <c r="H14" s="10">
        <f>SUMIFS('Régua SAEB'!$C:$C,'Régua SAEB'!$B:$B,"MT",'Régua SAEB'!$D:$D,"&lt;="&amp;$G14,'Régua SAEB'!$E:$E,"&gt;"&amp;$G14,'Régua SAEB'!$A:$A,"3EM")</f>
        <v>2</v>
      </c>
      <c r="I14" s="10" t="str">
        <f t="array" ref="I14">INDEX('Régua SAEB'!$F$1:$F$40,MATCH("3EM"&amp;"MT"&amp;$H14,'Régua SAEB'!$G$1:$G$40,0),1)</f>
        <v>Insuficiente</v>
      </c>
    </row>
    <row r="15" spans="2:9" ht="12.75" x14ac:dyDescent="0.2">
      <c r="B15" s="9" t="s">
        <v>20</v>
      </c>
      <c r="C15" s="10">
        <f>COUNTIFS('Base Escolas'!$A:$A,$B15,'Base Escolas'!$E:$E,"3EM")</f>
        <v>26</v>
      </c>
      <c r="D15" s="11">
        <f>AVERAGEIFS('Base Escolas'!$F:$F,'Base Escolas'!$A:$A,$B15,'Base Escolas'!$E:$E,"3EM")</f>
        <v>274.38846153846157</v>
      </c>
      <c r="E15" s="10">
        <f>SUMIFS('Régua SAEB'!$C:$C,'Régua SAEB'!$B:$B,"LP",'Régua SAEB'!$D:$D,"&lt;="&amp;$D15,'Régua SAEB'!$E:$E,"&gt;"&amp;$D15,'Régua SAEB'!$A:$A,"3EM")</f>
        <v>2</v>
      </c>
      <c r="F15" s="10" t="str">
        <f t="array" ref="F15">INDEX('Régua SAEB'!$F$1:$F$40,MATCH("3EM"&amp;"LP"&amp;$E15,'Régua SAEB'!$G$1:$G$40,0),1)</f>
        <v>Básico</v>
      </c>
      <c r="G15" s="11">
        <f>AVERAGEIFS('Base Escolas'!$I:$I,'Base Escolas'!$A:$A,$B15,'Base Escolas'!$E:$E,"3EM")</f>
        <v>267.05115384615385</v>
      </c>
      <c r="H15" s="10">
        <f>SUMIFS('Régua SAEB'!$C:$C,'Régua SAEB'!$B:$B,"MT",'Régua SAEB'!$D:$D,"&lt;="&amp;$G15,'Régua SAEB'!$E:$E,"&gt;"&amp;$G15,'Régua SAEB'!$A:$A,"3EM")</f>
        <v>2</v>
      </c>
      <c r="I15" s="10" t="str">
        <f t="array" ref="I15">INDEX('Régua SAEB'!$F$1:$F$40,MATCH("3EM"&amp;"MT"&amp;$H15,'Régua SAEB'!$G$1:$G$40,0),1)</f>
        <v>Insuficiente</v>
      </c>
    </row>
    <row r="16" spans="2:9" ht="12.75" x14ac:dyDescent="0.2">
      <c r="B16" s="9" t="s">
        <v>21</v>
      </c>
      <c r="C16" s="10">
        <f>COUNTIFS('Base Escolas'!$A:$A,$B16,'Base Escolas'!$E:$E,"3EM")</f>
        <v>47</v>
      </c>
      <c r="D16" s="11">
        <f>AVERAGEIFS('Base Escolas'!$F:$F,'Base Escolas'!$A:$A,$B16,'Base Escolas'!$E:$E,"3EM")</f>
        <v>279.16787234042556</v>
      </c>
      <c r="E16" s="10">
        <f>SUMIFS('Régua SAEB'!$C:$C,'Régua SAEB'!$B:$B,"LP",'Régua SAEB'!$D:$D,"&lt;="&amp;$D16,'Régua SAEB'!$E:$E,"&gt;"&amp;$D16,'Régua SAEB'!$A:$A,"3EM")</f>
        <v>3</v>
      </c>
      <c r="F16" s="10" t="str">
        <f t="array" ref="F16">INDEX('Régua SAEB'!$F$1:$F$40,MATCH("3EM"&amp;"LP"&amp;$E16,'Régua SAEB'!$G$1:$G$40,0),1)</f>
        <v>Básico</v>
      </c>
      <c r="G16" s="11">
        <f>AVERAGEIFS('Base Escolas'!$I:$I,'Base Escolas'!$A:$A,$B16,'Base Escolas'!$E:$E,"3EM")</f>
        <v>271.06191489361697</v>
      </c>
      <c r="H16" s="10">
        <f>SUMIFS('Régua SAEB'!$C:$C,'Régua SAEB'!$B:$B,"MT",'Régua SAEB'!$D:$D,"&lt;="&amp;$G16,'Régua SAEB'!$E:$E,"&gt;"&amp;$G16,'Régua SAEB'!$A:$A,"3EM")</f>
        <v>2</v>
      </c>
      <c r="I16" s="10" t="str">
        <f t="array" ref="I16">INDEX('Régua SAEB'!$F$1:$F$40,MATCH("3EM"&amp;"MT"&amp;$H16,'Régua SAEB'!$G$1:$G$40,0),1)</f>
        <v>Insuficiente</v>
      </c>
    </row>
    <row r="17" spans="2:9" ht="12.75" x14ac:dyDescent="0.2">
      <c r="B17" s="9" t="s">
        <v>22</v>
      </c>
      <c r="C17" s="10">
        <f>COUNTIFS('Base Escolas'!$A:$A,$B17,'Base Escolas'!$E:$E,"3EM")</f>
        <v>54</v>
      </c>
      <c r="D17" s="11">
        <f>AVERAGEIFS('Base Escolas'!$F:$F,'Base Escolas'!$A:$A,$B17,'Base Escolas'!$E:$E,"3EM")</f>
        <v>268.14370370370369</v>
      </c>
      <c r="E17" s="10">
        <f>SUMIFS('Régua SAEB'!$C:$C,'Régua SAEB'!$B:$B,"LP",'Régua SAEB'!$D:$D,"&lt;="&amp;$D17,'Régua SAEB'!$E:$E,"&gt;"&amp;$D17,'Régua SAEB'!$A:$A,"3EM")</f>
        <v>2</v>
      </c>
      <c r="F17" s="10" t="str">
        <f t="array" ref="F17">INDEX('Régua SAEB'!$F$1:$F$40,MATCH("3EM"&amp;"LP"&amp;$E17,'Régua SAEB'!$G$1:$G$40,0),1)</f>
        <v>Básico</v>
      </c>
      <c r="G17" s="11">
        <f>AVERAGEIFS('Base Escolas'!$I:$I,'Base Escolas'!$A:$A,$B17,'Base Escolas'!$E:$E,"3EM")</f>
        <v>257.59574074074072</v>
      </c>
      <c r="H17" s="10">
        <f>SUMIFS('Régua SAEB'!$C:$C,'Régua SAEB'!$B:$B,"MT",'Régua SAEB'!$D:$D,"&lt;="&amp;$G17,'Régua SAEB'!$E:$E,"&gt;"&amp;$G17,'Régua SAEB'!$A:$A,"3EM")</f>
        <v>2</v>
      </c>
      <c r="I17" s="10" t="str">
        <f t="array" ref="I17">INDEX('Régua SAEB'!$F$1:$F$40,MATCH("3EM"&amp;"MT"&amp;$H17,'Régua SAEB'!$G$1:$G$40,0),1)</f>
        <v>Insuficiente</v>
      </c>
    </row>
    <row r="18" spans="2:9" ht="12.75" x14ac:dyDescent="0.2">
      <c r="B18" s="9" t="s">
        <v>23</v>
      </c>
      <c r="C18" s="10">
        <f>COUNTIFS('Base Escolas'!$A:$A,$B18,'Base Escolas'!$E:$E,"3EM")</f>
        <v>25</v>
      </c>
      <c r="D18" s="11">
        <f>AVERAGEIFS('Base Escolas'!$F:$F,'Base Escolas'!$A:$A,$B18,'Base Escolas'!$E:$E,"3EM")</f>
        <v>286.74520000000007</v>
      </c>
      <c r="E18" s="10">
        <f>SUMIFS('Régua SAEB'!$C:$C,'Régua SAEB'!$B:$B,"LP",'Régua SAEB'!$D:$D,"&lt;="&amp;$D18,'Régua SAEB'!$E:$E,"&gt;"&amp;$D18,'Régua SAEB'!$A:$A,"3EM")</f>
        <v>3</v>
      </c>
      <c r="F18" s="10" t="str">
        <f t="array" ref="F18">INDEX('Régua SAEB'!$F$1:$F$40,MATCH("3EM"&amp;"LP"&amp;$E18,'Régua SAEB'!$G$1:$G$40,0),1)</f>
        <v>Básico</v>
      </c>
      <c r="G18" s="11">
        <f>AVERAGEIFS('Base Escolas'!$I:$I,'Base Escolas'!$A:$A,$B18,'Base Escolas'!$E:$E,"3EM")</f>
        <v>276.45120000000009</v>
      </c>
      <c r="H18" s="10">
        <f>SUMIFS('Régua SAEB'!$C:$C,'Régua SAEB'!$B:$B,"MT",'Régua SAEB'!$D:$D,"&lt;="&amp;$G18,'Régua SAEB'!$E:$E,"&gt;"&amp;$G18,'Régua SAEB'!$A:$A,"3EM")</f>
        <v>3</v>
      </c>
      <c r="I18" s="10" t="str">
        <f t="array" ref="I18">INDEX('Régua SAEB'!$F$1:$F$40,MATCH("3EM"&amp;"MT"&amp;$H18,'Régua SAEB'!$G$1:$G$40,0),1)</f>
        <v>Básico</v>
      </c>
    </row>
    <row r="19" spans="2:9" ht="12.75" x14ac:dyDescent="0.2">
      <c r="B19" s="9" t="s">
        <v>24</v>
      </c>
      <c r="C19" s="10">
        <f>COUNTIFS('Base Escolas'!$A:$A,$B19,'Base Escolas'!$E:$E,"3EM")</f>
        <v>60</v>
      </c>
      <c r="D19" s="11">
        <f>AVERAGEIFS('Base Escolas'!$F:$F,'Base Escolas'!$A:$A,$B19,'Base Escolas'!$E:$E,"3EM")</f>
        <v>280.56933333333342</v>
      </c>
      <c r="E19" s="10">
        <f>SUMIFS('Régua SAEB'!$C:$C,'Régua SAEB'!$B:$B,"LP",'Régua SAEB'!$D:$D,"&lt;="&amp;$D19,'Régua SAEB'!$E:$E,"&gt;"&amp;$D19,'Régua SAEB'!$A:$A,"3EM")</f>
        <v>3</v>
      </c>
      <c r="F19" s="10" t="str">
        <f t="array" ref="F19">INDEX('Régua SAEB'!$F$1:$F$40,MATCH("3EM"&amp;"LP"&amp;$E19,'Régua SAEB'!$G$1:$G$40,0),1)</f>
        <v>Básico</v>
      </c>
      <c r="G19" s="11">
        <f>AVERAGEIFS('Base Escolas'!$I:$I,'Base Escolas'!$A:$A,$B19,'Base Escolas'!$E:$E,"3EM")</f>
        <v>268.73466666666667</v>
      </c>
      <c r="H19" s="10">
        <f>SUMIFS('Régua SAEB'!$C:$C,'Régua SAEB'!$B:$B,"MT",'Régua SAEB'!$D:$D,"&lt;="&amp;$G19,'Régua SAEB'!$E:$E,"&gt;"&amp;$G19,'Régua SAEB'!$A:$A,"3EM")</f>
        <v>2</v>
      </c>
      <c r="I19" s="10" t="str">
        <f t="array" ref="I19">INDEX('Régua SAEB'!$F$1:$F$40,MATCH("3EM"&amp;"MT"&amp;$H19,'Régua SAEB'!$G$1:$G$40,0),1)</f>
        <v>Insuficiente</v>
      </c>
    </row>
    <row r="20" spans="2:9" ht="12.75" x14ac:dyDescent="0.2">
      <c r="B20" s="9" t="s">
        <v>25</v>
      </c>
      <c r="C20" s="10">
        <f>COUNTIFS('Base Escolas'!$A:$A,$B20,'Base Escolas'!$E:$E,"3EM")</f>
        <v>33</v>
      </c>
      <c r="D20" s="11">
        <f>AVERAGEIFS('Base Escolas'!$F:$F,'Base Escolas'!$A:$A,$B20,'Base Escolas'!$E:$E,"3EM")</f>
        <v>288.31787878787878</v>
      </c>
      <c r="E20" s="10">
        <f>SUMIFS('Régua SAEB'!$C:$C,'Régua SAEB'!$B:$B,"LP",'Régua SAEB'!$D:$D,"&lt;="&amp;$D20,'Régua SAEB'!$E:$E,"&gt;"&amp;$D20,'Régua SAEB'!$A:$A,"3EM")</f>
        <v>3</v>
      </c>
      <c r="F20" s="10" t="str">
        <f t="array" ref="F20">INDEX('Régua SAEB'!$F$1:$F$40,MATCH("3EM"&amp;"LP"&amp;$E20,'Régua SAEB'!$G$1:$G$40,0),1)</f>
        <v>Básico</v>
      </c>
      <c r="G20" s="11">
        <f>AVERAGEIFS('Base Escolas'!$I:$I,'Base Escolas'!$A:$A,$B20,'Base Escolas'!$E:$E,"3EM")</f>
        <v>275.98848484848486</v>
      </c>
      <c r="H20" s="10">
        <f>SUMIFS('Régua SAEB'!$C:$C,'Régua SAEB'!$B:$B,"MT",'Régua SAEB'!$D:$D,"&lt;="&amp;$G20,'Régua SAEB'!$E:$E,"&gt;"&amp;$G20,'Régua SAEB'!$A:$A,"3EM")</f>
        <v>3</v>
      </c>
      <c r="I20" s="10" t="str">
        <f t="array" ref="I20">INDEX('Régua SAEB'!$F$1:$F$40,MATCH("3EM"&amp;"MT"&amp;$H20,'Régua SAEB'!$G$1:$G$40,0),1)</f>
        <v>Básico</v>
      </c>
    </row>
    <row r="21" spans="2:9" ht="12.75" x14ac:dyDescent="0.2">
      <c r="B21" s="9" t="s">
        <v>26</v>
      </c>
      <c r="C21" s="10">
        <f>COUNTIFS('Base Escolas'!$A:$A,$B21,'Base Escolas'!$E:$E,"3EM")</f>
        <v>27</v>
      </c>
      <c r="D21" s="11">
        <f>AVERAGEIFS('Base Escolas'!$F:$F,'Base Escolas'!$A:$A,$B21,'Base Escolas'!$E:$E,"3EM")</f>
        <v>271.75259259259258</v>
      </c>
      <c r="E21" s="10">
        <f>SUMIFS('Régua SAEB'!$C:$C,'Régua SAEB'!$B:$B,"LP",'Régua SAEB'!$D:$D,"&lt;="&amp;$D21,'Régua SAEB'!$E:$E,"&gt;"&amp;$D21,'Régua SAEB'!$A:$A,"3EM")</f>
        <v>2</v>
      </c>
      <c r="F21" s="10" t="str">
        <f t="array" ref="F21">INDEX('Régua SAEB'!$F$1:$F$40,MATCH("3EM"&amp;"LP"&amp;$E21,'Régua SAEB'!$G$1:$G$40,0),1)</f>
        <v>Básico</v>
      </c>
      <c r="G21" s="11">
        <f>AVERAGEIFS('Base Escolas'!$I:$I,'Base Escolas'!$A:$A,$B21,'Base Escolas'!$E:$E,"3EM")</f>
        <v>262.74296296296296</v>
      </c>
      <c r="H21" s="10">
        <f>SUMIFS('Régua SAEB'!$C:$C,'Régua SAEB'!$B:$B,"MT",'Régua SAEB'!$D:$D,"&lt;="&amp;$G21,'Régua SAEB'!$E:$E,"&gt;"&amp;$G21,'Régua SAEB'!$A:$A,"3EM")</f>
        <v>2</v>
      </c>
      <c r="I21" s="10" t="str">
        <f t="array" ref="I21">INDEX('Régua SAEB'!$F$1:$F$40,MATCH("3EM"&amp;"MT"&amp;$H21,'Régua SAEB'!$G$1:$G$40,0),1)</f>
        <v>Insuficiente</v>
      </c>
    </row>
    <row r="22" spans="2:9" ht="12.75" x14ac:dyDescent="0.2">
      <c r="B22" s="9" t="s">
        <v>27</v>
      </c>
      <c r="C22" s="10">
        <f>COUNTIFS('Base Escolas'!$A:$A,$B22,'Base Escolas'!$E:$E,"3EM")</f>
        <v>37</v>
      </c>
      <c r="D22" s="11">
        <f>AVERAGEIFS('Base Escolas'!$F:$F,'Base Escolas'!$A:$A,$B22,'Base Escolas'!$E:$E,"3EM")</f>
        <v>274.02405405405403</v>
      </c>
      <c r="E22" s="10">
        <f>SUMIFS('Régua SAEB'!$C:$C,'Régua SAEB'!$B:$B,"LP",'Régua SAEB'!$D:$D,"&lt;="&amp;$D22,'Régua SAEB'!$E:$E,"&gt;"&amp;$D22,'Régua SAEB'!$A:$A,"3EM")</f>
        <v>2</v>
      </c>
      <c r="F22" s="10" t="str">
        <f t="array" ref="F22">INDEX('Régua SAEB'!$F$1:$F$40,MATCH("3EM"&amp;"LP"&amp;$E22,'Régua SAEB'!$G$1:$G$40,0),1)</f>
        <v>Básico</v>
      </c>
      <c r="G22" s="11">
        <f>AVERAGEIFS('Base Escolas'!$I:$I,'Base Escolas'!$A:$A,$B22,'Base Escolas'!$E:$E,"3EM")</f>
        <v>262.2813513513513</v>
      </c>
      <c r="H22" s="10">
        <f>SUMIFS('Régua SAEB'!$C:$C,'Régua SAEB'!$B:$B,"MT",'Régua SAEB'!$D:$D,"&lt;="&amp;$G22,'Régua SAEB'!$E:$E,"&gt;"&amp;$G22,'Régua SAEB'!$A:$A,"3EM")</f>
        <v>2</v>
      </c>
      <c r="I22" s="10" t="str">
        <f t="array" ref="I22">INDEX('Régua SAEB'!$F$1:$F$40,MATCH("3EM"&amp;"MT"&amp;$H22,'Régua SAEB'!$G$1:$G$40,0),1)</f>
        <v>Insuficiente</v>
      </c>
    </row>
    <row r="23" spans="2:9" ht="12.75" x14ac:dyDescent="0.2">
      <c r="B23" s="9" t="s">
        <v>28</v>
      </c>
      <c r="C23" s="10">
        <f>COUNTIFS('Base Escolas'!$A:$A,$B23,'Base Escolas'!$E:$E,"3EM")</f>
        <v>23</v>
      </c>
      <c r="D23" s="11">
        <f>AVERAGEIFS('Base Escolas'!$F:$F,'Base Escolas'!$A:$A,$B23,'Base Escolas'!$E:$E,"3EM")</f>
        <v>277.7473913043479</v>
      </c>
      <c r="E23" s="10">
        <f>SUMIFS('Régua SAEB'!$C:$C,'Régua SAEB'!$B:$B,"LP",'Régua SAEB'!$D:$D,"&lt;="&amp;$D23,'Régua SAEB'!$E:$E,"&gt;"&amp;$D23,'Régua SAEB'!$A:$A,"3EM")</f>
        <v>3</v>
      </c>
      <c r="F23" s="10" t="str">
        <f t="array" ref="F23">INDEX('Régua SAEB'!$F$1:$F$40,MATCH("3EM"&amp;"LP"&amp;$E23,'Régua SAEB'!$G$1:$G$40,0),1)</f>
        <v>Básico</v>
      </c>
      <c r="G23" s="11">
        <f>AVERAGEIFS('Base Escolas'!$I:$I,'Base Escolas'!$A:$A,$B23,'Base Escolas'!$E:$E,"3EM")</f>
        <v>270.34869565217389</v>
      </c>
      <c r="H23" s="10">
        <f>SUMIFS('Régua SAEB'!$C:$C,'Régua SAEB'!$B:$B,"MT",'Régua SAEB'!$D:$D,"&lt;="&amp;$G23,'Régua SAEB'!$E:$E,"&gt;"&amp;$G23,'Régua SAEB'!$A:$A,"3EM")</f>
        <v>2</v>
      </c>
      <c r="I23" s="10" t="str">
        <f t="array" ref="I23">INDEX('Régua SAEB'!$F$1:$F$40,MATCH("3EM"&amp;"MT"&amp;$H23,'Régua SAEB'!$G$1:$G$40,0),1)</f>
        <v>Insuficiente</v>
      </c>
    </row>
    <row r="24" spans="2:9" ht="12.75" x14ac:dyDescent="0.2">
      <c r="B24" s="9" t="s">
        <v>29</v>
      </c>
      <c r="C24" s="10">
        <f>COUNTIFS('Base Escolas'!$A:$A,$B24,'Base Escolas'!$E:$E,"3EM")</f>
        <v>27</v>
      </c>
      <c r="D24" s="11">
        <f>AVERAGEIFS('Base Escolas'!$F:$F,'Base Escolas'!$A:$A,$B24,'Base Escolas'!$E:$E,"3EM")</f>
        <v>285.41444444444448</v>
      </c>
      <c r="E24" s="10">
        <f>SUMIFS('Régua SAEB'!$C:$C,'Régua SAEB'!$B:$B,"LP",'Régua SAEB'!$D:$D,"&lt;="&amp;$D24,'Régua SAEB'!$E:$E,"&gt;"&amp;$D24,'Régua SAEB'!$A:$A,"3EM")</f>
        <v>3</v>
      </c>
      <c r="F24" s="10" t="str">
        <f t="array" ref="F24">INDEX('Régua SAEB'!$F$1:$F$40,MATCH("3EM"&amp;"LP"&amp;$E24,'Régua SAEB'!$G$1:$G$40,0),1)</f>
        <v>Básico</v>
      </c>
      <c r="G24" s="11">
        <f>AVERAGEIFS('Base Escolas'!$I:$I,'Base Escolas'!$A:$A,$B24,'Base Escolas'!$E:$E,"3EM")</f>
        <v>272.09814814814808</v>
      </c>
      <c r="H24" s="10">
        <f>SUMIFS('Régua SAEB'!$C:$C,'Régua SAEB'!$B:$B,"MT",'Régua SAEB'!$D:$D,"&lt;="&amp;$G24,'Régua SAEB'!$E:$E,"&gt;"&amp;$G24,'Régua SAEB'!$A:$A,"3EM")</f>
        <v>2</v>
      </c>
      <c r="I24" s="10" t="str">
        <f t="array" ref="I24">INDEX('Régua SAEB'!$F$1:$F$40,MATCH("3EM"&amp;"MT"&amp;$H24,'Régua SAEB'!$G$1:$G$40,0),1)</f>
        <v>Insuficiente</v>
      </c>
    </row>
    <row r="25" spans="2:9" ht="12.75" x14ac:dyDescent="0.2">
      <c r="B25" s="9" t="s">
        <v>30</v>
      </c>
      <c r="C25" s="10">
        <f>COUNTIFS('Base Escolas'!$A:$A,$B25,'Base Escolas'!$E:$E,"3EM")</f>
        <v>27</v>
      </c>
      <c r="D25" s="11">
        <f>AVERAGEIFS('Base Escolas'!$F:$F,'Base Escolas'!$A:$A,$B25,'Base Escolas'!$E:$E,"3EM")</f>
        <v>285.49851851851855</v>
      </c>
      <c r="E25" s="10">
        <f>SUMIFS('Régua SAEB'!$C:$C,'Régua SAEB'!$B:$B,"LP",'Régua SAEB'!$D:$D,"&lt;="&amp;$D25,'Régua SAEB'!$E:$E,"&gt;"&amp;$D25,'Régua SAEB'!$A:$A,"3EM")</f>
        <v>3</v>
      </c>
      <c r="F25" s="10" t="str">
        <f t="array" ref="F25">INDEX('Régua SAEB'!$F$1:$F$40,MATCH("3EM"&amp;"LP"&amp;$E25,'Régua SAEB'!$G$1:$G$40,0),1)</f>
        <v>Básico</v>
      </c>
      <c r="G25" s="11">
        <f>AVERAGEIFS('Base Escolas'!$I:$I,'Base Escolas'!$A:$A,$B25,'Base Escolas'!$E:$E,"3EM")</f>
        <v>273.50259259259258</v>
      </c>
      <c r="H25" s="10">
        <f>SUMIFS('Régua SAEB'!$C:$C,'Régua SAEB'!$B:$B,"MT",'Régua SAEB'!$D:$D,"&lt;="&amp;$G25,'Régua SAEB'!$E:$E,"&gt;"&amp;$G25,'Régua SAEB'!$A:$A,"3EM")</f>
        <v>2</v>
      </c>
      <c r="I25" s="10" t="str">
        <f t="array" ref="I25">INDEX('Régua SAEB'!$F$1:$F$40,MATCH("3EM"&amp;"MT"&amp;$H25,'Régua SAEB'!$G$1:$G$40,0),1)</f>
        <v>Insuficiente</v>
      </c>
    </row>
    <row r="26" spans="2:9" ht="12.75" x14ac:dyDescent="0.2">
      <c r="B26" s="9" t="s">
        <v>31</v>
      </c>
      <c r="C26" s="10">
        <f>COUNTIFS('Base Escolas'!$A:$A,$B26,'Base Escolas'!$E:$E,"3EM")</f>
        <v>23</v>
      </c>
      <c r="D26" s="11">
        <f>AVERAGEIFS('Base Escolas'!$F:$F,'Base Escolas'!$A:$A,$B26,'Base Escolas'!$E:$E,"3EM")</f>
        <v>281.57260869565221</v>
      </c>
      <c r="E26" s="10">
        <f>SUMIFS('Régua SAEB'!$C:$C,'Régua SAEB'!$B:$B,"LP",'Régua SAEB'!$D:$D,"&lt;="&amp;$D26,'Régua SAEB'!$E:$E,"&gt;"&amp;$D26,'Régua SAEB'!$A:$A,"3EM")</f>
        <v>3</v>
      </c>
      <c r="F26" s="10" t="str">
        <f t="array" ref="F26">INDEX('Régua SAEB'!$F$1:$F$40,MATCH("3EM"&amp;"LP"&amp;$E26,'Régua SAEB'!$G$1:$G$40,0),1)</f>
        <v>Básico</v>
      </c>
      <c r="G26" s="11">
        <f>AVERAGEIFS('Base Escolas'!$I:$I,'Base Escolas'!$A:$A,$B26,'Base Escolas'!$E:$E,"3EM")</f>
        <v>269.89869565217384</v>
      </c>
      <c r="H26" s="10">
        <f>SUMIFS('Régua SAEB'!$C:$C,'Régua SAEB'!$B:$B,"MT",'Régua SAEB'!$D:$D,"&lt;="&amp;$G26,'Régua SAEB'!$E:$E,"&gt;"&amp;$G26,'Régua SAEB'!$A:$A,"3EM")</f>
        <v>2</v>
      </c>
      <c r="I26" s="10" t="str">
        <f t="array" ref="I26">INDEX('Régua SAEB'!$F$1:$F$40,MATCH("3EM"&amp;"MT"&amp;$H26,'Régua SAEB'!$G$1:$G$40,0),1)</f>
        <v>Insuficiente</v>
      </c>
    </row>
    <row r="27" spans="2:9" ht="12.75" x14ac:dyDescent="0.2">
      <c r="B27" s="9" t="s">
        <v>32</v>
      </c>
      <c r="C27" s="10">
        <f>COUNTIFS('Base Escolas'!$A:$A,$B27,'Base Escolas'!$E:$E,"3EM")</f>
        <v>30</v>
      </c>
      <c r="D27" s="11">
        <f>AVERAGEIFS('Base Escolas'!$F:$F,'Base Escolas'!$A:$A,$B27,'Base Escolas'!$E:$E,"3EM")</f>
        <v>281.08600000000001</v>
      </c>
      <c r="E27" s="10">
        <f>SUMIFS('Régua SAEB'!$C:$C,'Régua SAEB'!$B:$B,"LP",'Régua SAEB'!$D:$D,"&lt;="&amp;$D27,'Régua SAEB'!$E:$E,"&gt;"&amp;$D27,'Régua SAEB'!$A:$A,"3EM")</f>
        <v>3</v>
      </c>
      <c r="F27" s="10" t="str">
        <f t="array" ref="F27">INDEX('Régua SAEB'!$F$1:$F$40,MATCH("3EM"&amp;"LP"&amp;$E27,'Régua SAEB'!$G$1:$G$40,0),1)</f>
        <v>Básico</v>
      </c>
      <c r="G27" s="11">
        <f>AVERAGEIFS('Base Escolas'!$I:$I,'Base Escolas'!$A:$A,$B27,'Base Escolas'!$E:$E,"3EM")</f>
        <v>267.27433333333329</v>
      </c>
      <c r="H27" s="10">
        <f>SUMIFS('Régua SAEB'!$C:$C,'Régua SAEB'!$B:$B,"MT",'Régua SAEB'!$D:$D,"&lt;="&amp;$G27,'Régua SAEB'!$E:$E,"&gt;"&amp;$G27,'Régua SAEB'!$A:$A,"3EM")</f>
        <v>2</v>
      </c>
      <c r="I27" s="10" t="str">
        <f t="array" ref="I27">INDEX('Régua SAEB'!$F$1:$F$40,MATCH("3EM"&amp;"MT"&amp;$H27,'Régua SAEB'!$G$1:$G$40,0),1)</f>
        <v>Insuficiente</v>
      </c>
    </row>
    <row r="28" spans="2:9" ht="12.75" x14ac:dyDescent="0.2">
      <c r="B28" s="9" t="s">
        <v>33</v>
      </c>
      <c r="C28" s="10">
        <f>COUNTIFS('Base Escolas'!$A:$A,$B28,'Base Escolas'!$E:$E,"3EM")</f>
        <v>19</v>
      </c>
      <c r="D28" s="11">
        <f>AVERAGEIFS('Base Escolas'!$F:$F,'Base Escolas'!$A:$A,$B28,'Base Escolas'!$E:$E,"3EM")</f>
        <v>280.61631578947367</v>
      </c>
      <c r="E28" s="10">
        <f>SUMIFS('Régua SAEB'!$C:$C,'Régua SAEB'!$B:$B,"LP",'Régua SAEB'!$D:$D,"&lt;="&amp;$D28,'Régua SAEB'!$E:$E,"&gt;"&amp;$D28,'Régua SAEB'!$A:$A,"3EM")</f>
        <v>3</v>
      </c>
      <c r="F28" s="10" t="str">
        <f t="array" ref="F28">INDEX('Régua SAEB'!$F$1:$F$40,MATCH("3EM"&amp;"LP"&amp;$E28,'Régua SAEB'!$G$1:$G$40,0),1)</f>
        <v>Básico</v>
      </c>
      <c r="G28" s="11">
        <f>AVERAGEIFS('Base Escolas'!$I:$I,'Base Escolas'!$A:$A,$B28,'Base Escolas'!$E:$E,"3EM")</f>
        <v>275.86578947368417</v>
      </c>
      <c r="H28" s="10">
        <f>SUMIFS('Régua SAEB'!$C:$C,'Régua SAEB'!$B:$B,"MT",'Régua SAEB'!$D:$D,"&lt;="&amp;$G28,'Régua SAEB'!$E:$E,"&gt;"&amp;$G28,'Régua SAEB'!$A:$A,"3EM")</f>
        <v>3</v>
      </c>
      <c r="I28" s="10" t="str">
        <f t="array" ref="I28">INDEX('Régua SAEB'!$F$1:$F$40,MATCH("3EM"&amp;"MT"&amp;$H28,'Régua SAEB'!$G$1:$G$40,0),1)</f>
        <v>Básico</v>
      </c>
    </row>
    <row r="29" spans="2:9" ht="12.75" x14ac:dyDescent="0.2">
      <c r="B29" s="9" t="s">
        <v>34</v>
      </c>
      <c r="C29" s="10">
        <f>COUNTIFS('Base Escolas'!$A:$A,$B29,'Base Escolas'!$E:$E,"3EM")</f>
        <v>33</v>
      </c>
      <c r="D29" s="11">
        <f>AVERAGEIFS('Base Escolas'!$F:$F,'Base Escolas'!$A:$A,$B29,'Base Escolas'!$E:$E,"3EM")</f>
        <v>277.41181818181809</v>
      </c>
      <c r="E29" s="10">
        <f>SUMIFS('Régua SAEB'!$C:$C,'Régua SAEB'!$B:$B,"LP",'Régua SAEB'!$D:$D,"&lt;="&amp;$D29,'Régua SAEB'!$E:$E,"&gt;"&amp;$D29,'Régua SAEB'!$A:$A,"3EM")</f>
        <v>3</v>
      </c>
      <c r="F29" s="10" t="str">
        <f t="array" ref="F29">INDEX('Régua SAEB'!$F$1:$F$40,MATCH("3EM"&amp;"LP"&amp;$E29,'Régua SAEB'!$G$1:$G$40,0),1)</f>
        <v>Básico</v>
      </c>
      <c r="G29" s="11">
        <f>AVERAGEIFS('Base Escolas'!$I:$I,'Base Escolas'!$A:$A,$B29,'Base Escolas'!$E:$E,"3EM")</f>
        <v>270.5812121212121</v>
      </c>
      <c r="H29" s="10">
        <f>SUMIFS('Régua SAEB'!$C:$C,'Régua SAEB'!$B:$B,"MT",'Régua SAEB'!$D:$D,"&lt;="&amp;$G29,'Régua SAEB'!$E:$E,"&gt;"&amp;$G29,'Régua SAEB'!$A:$A,"3EM")</f>
        <v>2</v>
      </c>
      <c r="I29" s="10" t="str">
        <f t="array" ref="I29">INDEX('Régua SAEB'!$F$1:$F$40,MATCH("3EM"&amp;"MT"&amp;$H29,'Régua SAEB'!$G$1:$G$40,0),1)</f>
        <v>Insuficiente</v>
      </c>
    </row>
    <row r="30" spans="2:9" ht="12.75" x14ac:dyDescent="0.2">
      <c r="B30" s="9" t="s">
        <v>35</v>
      </c>
      <c r="C30" s="10">
        <f>COUNTIFS('Base Escolas'!$A:$A,$B30,'Base Escolas'!$E:$E,"3EM")</f>
        <v>45</v>
      </c>
      <c r="D30" s="11">
        <f>AVERAGEIFS('Base Escolas'!$F:$F,'Base Escolas'!$A:$A,$B30,'Base Escolas'!$E:$E,"3EM")</f>
        <v>273.78466666666679</v>
      </c>
      <c r="E30" s="10">
        <f>SUMIFS('Régua SAEB'!$C:$C,'Régua SAEB'!$B:$B,"LP",'Régua SAEB'!$D:$D,"&lt;="&amp;$D30,'Régua SAEB'!$E:$E,"&gt;"&amp;$D30,'Régua SAEB'!$A:$A,"3EM")</f>
        <v>2</v>
      </c>
      <c r="F30" s="10" t="str">
        <f t="array" ref="F30">INDEX('Régua SAEB'!$F$1:$F$40,MATCH("3EM"&amp;"LP"&amp;$E30,'Régua SAEB'!$G$1:$G$40,0),1)</f>
        <v>Básico</v>
      </c>
      <c r="G30" s="11">
        <f>AVERAGEIFS('Base Escolas'!$I:$I,'Base Escolas'!$A:$A,$B30,'Base Escolas'!$E:$E,"3EM")</f>
        <v>266.85866666666675</v>
      </c>
      <c r="H30" s="10">
        <f>SUMIFS('Régua SAEB'!$C:$C,'Régua SAEB'!$B:$B,"MT",'Régua SAEB'!$D:$D,"&lt;="&amp;$G30,'Régua SAEB'!$E:$E,"&gt;"&amp;$G30,'Régua SAEB'!$A:$A,"3EM")</f>
        <v>2</v>
      </c>
      <c r="I30" s="10" t="str">
        <f t="array" ref="I30">INDEX('Régua SAEB'!$F$1:$F$40,MATCH("3EM"&amp;"MT"&amp;$H30,'Régua SAEB'!$G$1:$G$40,0),1)</f>
        <v>Insuficiente</v>
      </c>
    </row>
    <row r="31" spans="2:9" ht="12.75" x14ac:dyDescent="0.2">
      <c r="B31" s="9" t="s">
        <v>36</v>
      </c>
      <c r="C31" s="10">
        <f>COUNTIFS('Base Escolas'!$A:$A,$B31,'Base Escolas'!$E:$E,"3EM")</f>
        <v>36</v>
      </c>
      <c r="D31" s="11">
        <f>AVERAGEIFS('Base Escolas'!$F:$F,'Base Escolas'!$A:$A,$B31,'Base Escolas'!$E:$E,"3EM")</f>
        <v>277.27027777777778</v>
      </c>
      <c r="E31" s="10">
        <f>SUMIFS('Régua SAEB'!$C:$C,'Régua SAEB'!$B:$B,"LP",'Régua SAEB'!$D:$D,"&lt;="&amp;$D31,'Régua SAEB'!$E:$E,"&gt;"&amp;$D31,'Régua SAEB'!$A:$A,"3EM")</f>
        <v>3</v>
      </c>
      <c r="F31" s="10" t="str">
        <f t="array" ref="F31">INDEX('Régua SAEB'!$F$1:$F$40,MATCH("3EM"&amp;"LP"&amp;$E31,'Régua SAEB'!$G$1:$G$40,0),1)</f>
        <v>Básico</v>
      </c>
      <c r="G31" s="11">
        <f>AVERAGEIFS('Base Escolas'!$I:$I,'Base Escolas'!$A:$A,$B31,'Base Escolas'!$E:$E,"3EM")</f>
        <v>264.63027777777774</v>
      </c>
      <c r="H31" s="10">
        <f>SUMIFS('Régua SAEB'!$C:$C,'Régua SAEB'!$B:$B,"MT",'Régua SAEB'!$D:$D,"&lt;="&amp;$G31,'Régua SAEB'!$E:$E,"&gt;"&amp;$G31,'Régua SAEB'!$A:$A,"3EM")</f>
        <v>2</v>
      </c>
      <c r="I31" s="10" t="str">
        <f t="array" ref="I31">INDEX('Régua SAEB'!$F$1:$F$40,MATCH("3EM"&amp;"MT"&amp;$H31,'Régua SAEB'!$G$1:$G$40,0),1)</f>
        <v>Insuficiente</v>
      </c>
    </row>
    <row r="32" spans="2:9" ht="12.75" x14ac:dyDescent="0.2">
      <c r="B32" s="9" t="s">
        <v>37</v>
      </c>
      <c r="C32" s="10">
        <f>COUNTIFS('Base Escolas'!$A:$A,$B32,'Base Escolas'!$E:$E,"3EM")</f>
        <v>45</v>
      </c>
      <c r="D32" s="11">
        <f>AVERAGEIFS('Base Escolas'!$F:$F,'Base Escolas'!$A:$A,$B32,'Base Escolas'!$E:$E,"3EM")</f>
        <v>271.32844444444441</v>
      </c>
      <c r="E32" s="10">
        <f>SUMIFS('Régua SAEB'!$C:$C,'Régua SAEB'!$B:$B,"LP",'Régua SAEB'!$D:$D,"&lt;="&amp;$D32,'Régua SAEB'!$E:$E,"&gt;"&amp;$D32,'Régua SAEB'!$A:$A,"3EM")</f>
        <v>2</v>
      </c>
      <c r="F32" s="10" t="str">
        <f t="array" ref="F32">INDEX('Régua SAEB'!$F$1:$F$40,MATCH("3EM"&amp;"LP"&amp;$E32,'Régua SAEB'!$G$1:$G$40,0),1)</f>
        <v>Básico</v>
      </c>
      <c r="G32" s="11">
        <f>AVERAGEIFS('Base Escolas'!$I:$I,'Base Escolas'!$A:$A,$B32,'Base Escolas'!$E:$E,"3EM")</f>
        <v>260.89111111111106</v>
      </c>
      <c r="H32" s="10">
        <f>SUMIFS('Régua SAEB'!$C:$C,'Régua SAEB'!$B:$B,"MT",'Régua SAEB'!$D:$D,"&lt;="&amp;$G32,'Régua SAEB'!$E:$E,"&gt;"&amp;$G32,'Régua SAEB'!$A:$A,"3EM")</f>
        <v>2</v>
      </c>
      <c r="I32" s="10" t="str">
        <f t="array" ref="I32">INDEX('Régua SAEB'!$F$1:$F$40,MATCH("3EM"&amp;"MT"&amp;$H32,'Régua SAEB'!$G$1:$G$40,0),1)</f>
        <v>Insuficiente</v>
      </c>
    </row>
    <row r="33" spans="2:9" ht="12.75" x14ac:dyDescent="0.2">
      <c r="B33" s="9" t="s">
        <v>38</v>
      </c>
      <c r="C33" s="10">
        <f>COUNTIFS('Base Escolas'!$A:$A,$B33,'Base Escolas'!$E:$E,"3EM")</f>
        <v>35</v>
      </c>
      <c r="D33" s="11">
        <f>AVERAGEIFS('Base Escolas'!$F:$F,'Base Escolas'!$A:$A,$B33,'Base Escolas'!$E:$E,"3EM")</f>
        <v>279.91799999999995</v>
      </c>
      <c r="E33" s="10">
        <f>SUMIFS('Régua SAEB'!$C:$C,'Régua SAEB'!$B:$B,"LP",'Régua SAEB'!$D:$D,"&lt;="&amp;$D33,'Régua SAEB'!$E:$E,"&gt;"&amp;$D33,'Régua SAEB'!$A:$A,"3EM")</f>
        <v>3</v>
      </c>
      <c r="F33" s="10" t="str">
        <f t="array" ref="F33">INDEX('Régua SAEB'!$F$1:$F$40,MATCH("3EM"&amp;"LP"&amp;$E33,'Régua SAEB'!$G$1:$G$40,0),1)</f>
        <v>Básico</v>
      </c>
      <c r="G33" s="11">
        <f>AVERAGEIFS('Base Escolas'!$I:$I,'Base Escolas'!$A:$A,$B33,'Base Escolas'!$E:$E,"3EM")</f>
        <v>270.96571428571428</v>
      </c>
      <c r="H33" s="10">
        <f>SUMIFS('Régua SAEB'!$C:$C,'Régua SAEB'!$B:$B,"MT",'Régua SAEB'!$D:$D,"&lt;="&amp;$G33,'Régua SAEB'!$E:$E,"&gt;"&amp;$G33,'Régua SAEB'!$A:$A,"3EM")</f>
        <v>2</v>
      </c>
      <c r="I33" s="10" t="str">
        <f t="array" ref="I33">INDEX('Régua SAEB'!$F$1:$F$40,MATCH("3EM"&amp;"MT"&amp;$H33,'Régua SAEB'!$G$1:$G$40,0),1)</f>
        <v>Insuficiente</v>
      </c>
    </row>
    <row r="34" spans="2:9" ht="12.75" x14ac:dyDescent="0.2">
      <c r="B34" s="9" t="s">
        <v>39</v>
      </c>
      <c r="C34" s="10">
        <f>COUNTIFS('Base Escolas'!$A:$A,$B34,'Base Escolas'!$E:$E,"3EM")</f>
        <v>36</v>
      </c>
      <c r="D34" s="11">
        <f>AVERAGEIFS('Base Escolas'!$F:$F,'Base Escolas'!$A:$A,$B34,'Base Escolas'!$E:$E,"3EM")</f>
        <v>278.3658333333334</v>
      </c>
      <c r="E34" s="10">
        <f>SUMIFS('Régua SAEB'!$C:$C,'Régua SAEB'!$B:$B,"LP",'Régua SAEB'!$D:$D,"&lt;="&amp;$D34,'Régua SAEB'!$E:$E,"&gt;"&amp;$D34,'Régua SAEB'!$A:$A,"3EM")</f>
        <v>3</v>
      </c>
      <c r="F34" s="10" t="str">
        <f t="array" ref="F34">INDEX('Régua SAEB'!$F$1:$F$40,MATCH("3EM"&amp;"LP"&amp;$E34,'Régua SAEB'!$G$1:$G$40,0),1)</f>
        <v>Básico</v>
      </c>
      <c r="G34" s="11">
        <f>AVERAGEIFS('Base Escolas'!$I:$I,'Base Escolas'!$A:$A,$B34,'Base Escolas'!$E:$E,"3EM")</f>
        <v>271.55555555555549</v>
      </c>
      <c r="H34" s="10">
        <f>SUMIFS('Régua SAEB'!$C:$C,'Régua SAEB'!$B:$B,"MT",'Régua SAEB'!$D:$D,"&lt;="&amp;$G34,'Régua SAEB'!$E:$E,"&gt;"&amp;$G34,'Régua SAEB'!$A:$A,"3EM")</f>
        <v>2</v>
      </c>
      <c r="I34" s="10" t="str">
        <f t="array" ref="I34">INDEX('Régua SAEB'!$F$1:$F$40,MATCH("3EM"&amp;"MT"&amp;$H34,'Régua SAEB'!$G$1:$G$40,0),1)</f>
        <v>Insuficiente</v>
      </c>
    </row>
    <row r="35" spans="2:9" ht="12.75" x14ac:dyDescent="0.2">
      <c r="B35" s="9" t="s">
        <v>40</v>
      </c>
      <c r="C35" s="10">
        <f>COUNTIFS('Base Escolas'!$A:$A,$B35,'Base Escolas'!$E:$E,"3EM")</f>
        <v>18</v>
      </c>
      <c r="D35" s="11">
        <f>AVERAGEIFS('Base Escolas'!$F:$F,'Base Escolas'!$A:$A,$B35,'Base Escolas'!$E:$E,"3EM")</f>
        <v>279.95444444444445</v>
      </c>
      <c r="E35" s="10">
        <f>SUMIFS('Régua SAEB'!$C:$C,'Régua SAEB'!$B:$B,"LP",'Régua SAEB'!$D:$D,"&lt;="&amp;$D35,'Régua SAEB'!$E:$E,"&gt;"&amp;$D35,'Régua SAEB'!$A:$A,"3EM")</f>
        <v>3</v>
      </c>
      <c r="F35" s="10" t="str">
        <f t="array" ref="F35">INDEX('Régua SAEB'!$F$1:$F$40,MATCH("3EM"&amp;"LP"&amp;$E35,'Régua SAEB'!$G$1:$G$40,0),1)</f>
        <v>Básico</v>
      </c>
      <c r="G35" s="11">
        <f>AVERAGEIFS('Base Escolas'!$I:$I,'Base Escolas'!$A:$A,$B35,'Base Escolas'!$E:$E,"3EM")</f>
        <v>273.57833333333332</v>
      </c>
      <c r="H35" s="10">
        <f>SUMIFS('Régua SAEB'!$C:$C,'Régua SAEB'!$B:$B,"MT",'Régua SAEB'!$D:$D,"&lt;="&amp;$G35,'Régua SAEB'!$E:$E,"&gt;"&amp;$G35,'Régua SAEB'!$A:$A,"3EM")</f>
        <v>2</v>
      </c>
      <c r="I35" s="10" t="str">
        <f t="array" ref="I35">INDEX('Régua SAEB'!$F$1:$F$40,MATCH("3EM"&amp;"MT"&amp;$H35,'Régua SAEB'!$G$1:$G$40,0),1)</f>
        <v>Insuficiente</v>
      </c>
    </row>
    <row r="36" spans="2:9" ht="12.75" x14ac:dyDescent="0.2">
      <c r="B36" s="9" t="s">
        <v>41</v>
      </c>
      <c r="C36" s="10">
        <f>COUNTIFS('Base Escolas'!$A:$A,$B36,'Base Escolas'!$E:$E,"3EM")</f>
        <v>51</v>
      </c>
      <c r="D36" s="11">
        <f>AVERAGEIFS('Base Escolas'!$F:$F,'Base Escolas'!$A:$A,$B36,'Base Escolas'!$E:$E,"3EM")</f>
        <v>274.90568627450978</v>
      </c>
      <c r="E36" s="10">
        <f>SUMIFS('Régua SAEB'!$C:$C,'Régua SAEB'!$B:$B,"LP",'Régua SAEB'!$D:$D,"&lt;="&amp;$D36,'Régua SAEB'!$E:$E,"&gt;"&amp;$D36,'Régua SAEB'!$A:$A,"3EM")</f>
        <v>2</v>
      </c>
      <c r="F36" s="10" t="str">
        <f t="array" ref="F36">INDEX('Régua SAEB'!$F$1:$F$40,MATCH("3EM"&amp;"LP"&amp;$E36,'Régua SAEB'!$G$1:$G$40,0),1)</f>
        <v>Básico</v>
      </c>
      <c r="G36" s="11">
        <f>AVERAGEIFS('Base Escolas'!$I:$I,'Base Escolas'!$A:$A,$B36,'Base Escolas'!$E:$E,"3EM")</f>
        <v>260.95666666666671</v>
      </c>
      <c r="H36" s="10">
        <f>SUMIFS('Régua SAEB'!$C:$C,'Régua SAEB'!$B:$B,"MT",'Régua SAEB'!$D:$D,"&lt;="&amp;$G36,'Régua SAEB'!$E:$E,"&gt;"&amp;$G36,'Régua SAEB'!$A:$A,"3EM")</f>
        <v>2</v>
      </c>
      <c r="I36" s="10" t="str">
        <f t="array" ref="I36">INDEX('Régua SAEB'!$F$1:$F$40,MATCH("3EM"&amp;"MT"&amp;$H36,'Régua SAEB'!$G$1:$G$40,0),1)</f>
        <v>Insuficiente</v>
      </c>
    </row>
    <row r="37" spans="2:9" ht="12.75" x14ac:dyDescent="0.2">
      <c r="B37" s="9" t="s">
        <v>42</v>
      </c>
      <c r="C37" s="10">
        <f>COUNTIFS('Base Escolas'!$A:$A,$B37,'Base Escolas'!$E:$E,"3EM")</f>
        <v>43</v>
      </c>
      <c r="D37" s="11">
        <f>AVERAGEIFS('Base Escolas'!$F:$F,'Base Escolas'!$A:$A,$B37,'Base Escolas'!$E:$E,"3EM")</f>
        <v>269.49534883720935</v>
      </c>
      <c r="E37" s="10">
        <f>SUMIFS('Régua SAEB'!$C:$C,'Régua SAEB'!$B:$B,"LP",'Régua SAEB'!$D:$D,"&lt;="&amp;$D37,'Régua SAEB'!$E:$E,"&gt;"&amp;$D37,'Régua SAEB'!$A:$A,"3EM")</f>
        <v>2</v>
      </c>
      <c r="F37" s="10" t="str">
        <f t="array" ref="F37">INDEX('Régua SAEB'!$F$1:$F$40,MATCH("3EM"&amp;"LP"&amp;$E37,'Régua SAEB'!$G$1:$G$40,0),1)</f>
        <v>Básico</v>
      </c>
      <c r="G37" s="11">
        <f>AVERAGEIFS('Base Escolas'!$I:$I,'Base Escolas'!$A:$A,$B37,'Base Escolas'!$E:$E,"3EM")</f>
        <v>259.87279069767442</v>
      </c>
      <c r="H37" s="10">
        <f>SUMIFS('Régua SAEB'!$C:$C,'Régua SAEB'!$B:$B,"MT",'Régua SAEB'!$D:$D,"&lt;="&amp;$G37,'Régua SAEB'!$E:$E,"&gt;"&amp;$G37,'Régua SAEB'!$A:$A,"3EM")</f>
        <v>2</v>
      </c>
      <c r="I37" s="10" t="str">
        <f t="array" ref="I37">INDEX('Régua SAEB'!$F$1:$F$40,MATCH("3EM"&amp;"MT"&amp;$H37,'Régua SAEB'!$G$1:$G$40,0),1)</f>
        <v>Insuficiente</v>
      </c>
    </row>
    <row r="38" spans="2:9" ht="12.75" x14ac:dyDescent="0.2">
      <c r="B38" s="9" t="s">
        <v>43</v>
      </c>
      <c r="C38" s="10">
        <f>COUNTIFS('Base Escolas'!$A:$A,$B38,'Base Escolas'!$E:$E,"3EM")</f>
        <v>16</v>
      </c>
      <c r="D38" s="11">
        <f>AVERAGEIFS('Base Escolas'!$F:$F,'Base Escolas'!$A:$A,$B38,'Base Escolas'!$E:$E,"3EM")</f>
        <v>267.55062500000003</v>
      </c>
      <c r="E38" s="10">
        <f>SUMIFS('Régua SAEB'!$C:$C,'Régua SAEB'!$B:$B,"LP",'Régua SAEB'!$D:$D,"&lt;="&amp;$D38,'Régua SAEB'!$E:$E,"&gt;"&amp;$D38,'Régua SAEB'!$A:$A,"3EM")</f>
        <v>2</v>
      </c>
      <c r="F38" s="10" t="str">
        <f t="array" ref="F38">INDEX('Régua SAEB'!$F$1:$F$40,MATCH("3EM"&amp;"LP"&amp;$E38,'Régua SAEB'!$G$1:$G$40,0),1)</f>
        <v>Básico</v>
      </c>
      <c r="G38" s="11">
        <f>AVERAGEIFS('Base Escolas'!$I:$I,'Base Escolas'!$A:$A,$B38,'Base Escolas'!$E:$E,"3EM")</f>
        <v>265.88812499999995</v>
      </c>
      <c r="H38" s="10">
        <f>SUMIFS('Régua SAEB'!$C:$C,'Régua SAEB'!$B:$B,"MT",'Régua SAEB'!$D:$D,"&lt;="&amp;$G38,'Régua SAEB'!$E:$E,"&gt;"&amp;$G38,'Régua SAEB'!$A:$A,"3EM")</f>
        <v>2</v>
      </c>
      <c r="I38" s="10" t="str">
        <f t="array" ref="I38">INDEX('Régua SAEB'!$F$1:$F$40,MATCH("3EM"&amp;"MT"&amp;$H38,'Régua SAEB'!$G$1:$G$40,0),1)</f>
        <v>Insuficiente</v>
      </c>
    </row>
    <row r="39" spans="2:9" ht="12.75" x14ac:dyDescent="0.2">
      <c r="B39" s="9" t="s">
        <v>44</v>
      </c>
      <c r="C39" s="10">
        <f>COUNTIFS('Base Escolas'!$A:$A,$B39,'Base Escolas'!$E:$E,"3EM")</f>
        <v>43</v>
      </c>
      <c r="D39" s="11">
        <f>AVERAGEIFS('Base Escolas'!$F:$F,'Base Escolas'!$A:$A,$B39,'Base Escolas'!$E:$E,"3EM")</f>
        <v>276.01023255813953</v>
      </c>
      <c r="E39" s="10">
        <f>SUMIFS('Régua SAEB'!$C:$C,'Régua SAEB'!$B:$B,"LP",'Régua SAEB'!$D:$D,"&lt;="&amp;$D39,'Régua SAEB'!$E:$E,"&gt;"&amp;$D39,'Régua SAEB'!$A:$A,"3EM")</f>
        <v>3</v>
      </c>
      <c r="F39" s="10" t="str">
        <f t="array" ref="F39">INDEX('Régua SAEB'!$F$1:$F$40,MATCH("3EM"&amp;"LP"&amp;$E39,'Régua SAEB'!$G$1:$G$40,0),1)</f>
        <v>Básico</v>
      </c>
      <c r="G39" s="11">
        <f>AVERAGEIFS('Base Escolas'!$I:$I,'Base Escolas'!$A:$A,$B39,'Base Escolas'!$E:$E,"3EM")</f>
        <v>267.07279069767435</v>
      </c>
      <c r="H39" s="10">
        <f>SUMIFS('Régua SAEB'!$C:$C,'Régua SAEB'!$B:$B,"MT",'Régua SAEB'!$D:$D,"&lt;="&amp;$G39,'Régua SAEB'!$E:$E,"&gt;"&amp;$G39,'Régua SAEB'!$A:$A,"3EM")</f>
        <v>2</v>
      </c>
      <c r="I39" s="10" t="str">
        <f t="array" ref="I39">INDEX('Régua SAEB'!$F$1:$F$40,MATCH("3EM"&amp;"MT"&amp;$H39,'Régua SAEB'!$G$1:$G$40,0),1)</f>
        <v>Insuficiente</v>
      </c>
    </row>
    <row r="40" spans="2:9" ht="12.75" x14ac:dyDescent="0.2">
      <c r="B40" s="9" t="s">
        <v>45</v>
      </c>
      <c r="C40" s="10">
        <f>COUNTIFS('Base Escolas'!$A:$A,$B40,'Base Escolas'!$E:$E,"3EM")</f>
        <v>22</v>
      </c>
      <c r="D40" s="11">
        <f>AVERAGEIFS('Base Escolas'!$F:$F,'Base Escolas'!$A:$A,$B40,'Base Escolas'!$E:$E,"3EM")</f>
        <v>270.07500000000005</v>
      </c>
      <c r="E40" s="10">
        <f>SUMIFS('Régua SAEB'!$C:$C,'Régua SAEB'!$B:$B,"LP",'Régua SAEB'!$D:$D,"&lt;="&amp;$D40,'Régua SAEB'!$E:$E,"&gt;"&amp;$D40,'Régua SAEB'!$A:$A,"3EM")</f>
        <v>2</v>
      </c>
      <c r="F40" s="10" t="str">
        <f t="array" ref="F40">INDEX('Régua SAEB'!$F$1:$F$40,MATCH("3EM"&amp;"LP"&amp;$E40,'Régua SAEB'!$G$1:$G$40,0),1)</f>
        <v>Básico</v>
      </c>
      <c r="G40" s="11">
        <f>AVERAGEIFS('Base Escolas'!$I:$I,'Base Escolas'!$A:$A,$B40,'Base Escolas'!$E:$E,"3EM")</f>
        <v>265.10636363636365</v>
      </c>
      <c r="H40" s="10">
        <f>SUMIFS('Régua SAEB'!$C:$C,'Régua SAEB'!$B:$B,"MT",'Régua SAEB'!$D:$D,"&lt;="&amp;$G40,'Régua SAEB'!$E:$E,"&gt;"&amp;$G40,'Régua SAEB'!$A:$A,"3EM")</f>
        <v>2</v>
      </c>
      <c r="I40" s="10" t="str">
        <f t="array" ref="I40">INDEX('Régua SAEB'!$F$1:$F$40,MATCH("3EM"&amp;"MT"&amp;$H40,'Régua SAEB'!$G$1:$G$40,0),1)</f>
        <v>Insuficiente</v>
      </c>
    </row>
    <row r="41" spans="2:9" ht="12.75" x14ac:dyDescent="0.2">
      <c r="B41" s="9" t="s">
        <v>46</v>
      </c>
      <c r="C41" s="10">
        <f>COUNTIFS('Base Escolas'!$A:$A,$B41,'Base Escolas'!$E:$E,"3EM")</f>
        <v>39</v>
      </c>
      <c r="D41" s="11">
        <f>AVERAGEIFS('Base Escolas'!$F:$F,'Base Escolas'!$A:$A,$B41,'Base Escolas'!$E:$E,"3EM")</f>
        <v>275.78128205128212</v>
      </c>
      <c r="E41" s="10">
        <f>SUMIFS('Régua SAEB'!$C:$C,'Régua SAEB'!$B:$B,"LP",'Régua SAEB'!$D:$D,"&lt;="&amp;$D41,'Régua SAEB'!$E:$E,"&gt;"&amp;$D41,'Régua SAEB'!$A:$A,"3EM")</f>
        <v>3</v>
      </c>
      <c r="F41" s="10" t="str">
        <f t="array" ref="F41">INDEX('Régua SAEB'!$F$1:$F$40,MATCH("3EM"&amp;"LP"&amp;$E41,'Régua SAEB'!$G$1:$G$40,0),1)</f>
        <v>Básico</v>
      </c>
      <c r="G41" s="11">
        <f>AVERAGEIFS('Base Escolas'!$I:$I,'Base Escolas'!$A:$A,$B41,'Base Escolas'!$E:$E,"3EM")</f>
        <v>268.63717948717948</v>
      </c>
      <c r="H41" s="10">
        <f>SUMIFS('Régua SAEB'!$C:$C,'Régua SAEB'!$B:$B,"MT",'Régua SAEB'!$D:$D,"&lt;="&amp;$G41,'Régua SAEB'!$E:$E,"&gt;"&amp;$G41,'Régua SAEB'!$A:$A,"3EM")</f>
        <v>2</v>
      </c>
      <c r="I41" s="10" t="str">
        <f t="array" ref="I41">INDEX('Régua SAEB'!$F$1:$F$40,MATCH("3EM"&amp;"MT"&amp;$H41,'Régua SAEB'!$G$1:$G$40,0),1)</f>
        <v>Insuficiente</v>
      </c>
    </row>
    <row r="42" spans="2:9" ht="12.75" x14ac:dyDescent="0.2">
      <c r="B42" s="9" t="s">
        <v>47</v>
      </c>
      <c r="C42" s="10">
        <f>COUNTIFS('Base Escolas'!$A:$A,$B42,'Base Escolas'!$E:$E,"3EM")</f>
        <v>28</v>
      </c>
      <c r="D42" s="11">
        <f>AVERAGEIFS('Base Escolas'!$F:$F,'Base Escolas'!$A:$A,$B42,'Base Escolas'!$E:$E,"3EM")</f>
        <v>279.07678571428568</v>
      </c>
      <c r="E42" s="10">
        <f>SUMIFS('Régua SAEB'!$C:$C,'Régua SAEB'!$B:$B,"LP",'Régua SAEB'!$D:$D,"&lt;="&amp;$D42,'Régua SAEB'!$E:$E,"&gt;"&amp;$D42,'Régua SAEB'!$A:$A,"3EM")</f>
        <v>3</v>
      </c>
      <c r="F42" s="10" t="str">
        <f t="array" ref="F42">INDEX('Régua SAEB'!$F$1:$F$40,MATCH("3EM"&amp;"LP"&amp;$E42,'Régua SAEB'!$G$1:$G$40,0),1)</f>
        <v>Básico</v>
      </c>
      <c r="G42" s="11">
        <f>AVERAGEIFS('Base Escolas'!$I:$I,'Base Escolas'!$A:$A,$B42,'Base Escolas'!$E:$E,"3EM")</f>
        <v>278.15464285714285</v>
      </c>
      <c r="H42" s="10">
        <f>SUMIFS('Régua SAEB'!$C:$C,'Régua SAEB'!$B:$B,"MT",'Régua SAEB'!$D:$D,"&lt;="&amp;$G42,'Régua SAEB'!$E:$E,"&gt;"&amp;$G42,'Régua SAEB'!$A:$A,"3EM")</f>
        <v>3</v>
      </c>
      <c r="I42" s="10" t="str">
        <f t="array" ref="I42">INDEX('Régua SAEB'!$F$1:$F$40,MATCH("3EM"&amp;"MT"&amp;$H42,'Régua SAEB'!$G$1:$G$40,0),1)</f>
        <v>Básico</v>
      </c>
    </row>
    <row r="43" spans="2:9" ht="12.75" x14ac:dyDescent="0.2">
      <c r="B43" s="9" t="s">
        <v>48</v>
      </c>
      <c r="C43" s="10">
        <f>COUNTIFS('Base Escolas'!$A:$A,$B43,'Base Escolas'!$E:$E,"3EM")</f>
        <v>29</v>
      </c>
      <c r="D43" s="11">
        <f>AVERAGEIFS('Base Escolas'!$F:$F,'Base Escolas'!$A:$A,$B43,'Base Escolas'!$E:$E,"3EM")</f>
        <v>275.1331034482759</v>
      </c>
      <c r="E43" s="10">
        <f>SUMIFS('Régua SAEB'!$C:$C,'Régua SAEB'!$B:$B,"LP",'Régua SAEB'!$D:$D,"&lt;="&amp;$D43,'Régua SAEB'!$E:$E,"&gt;"&amp;$D43,'Régua SAEB'!$A:$A,"3EM")</f>
        <v>3</v>
      </c>
      <c r="F43" s="10" t="str">
        <f t="array" ref="F43">INDEX('Régua SAEB'!$F$1:$F$40,MATCH("3EM"&amp;"LP"&amp;$E43,'Régua SAEB'!$G$1:$G$40,0),1)</f>
        <v>Básico</v>
      </c>
      <c r="G43" s="11">
        <f>AVERAGEIFS('Base Escolas'!$I:$I,'Base Escolas'!$A:$A,$B43,'Base Escolas'!$E:$E,"3EM")</f>
        <v>268.80862068965519</v>
      </c>
      <c r="H43" s="10">
        <f>SUMIFS('Régua SAEB'!$C:$C,'Régua SAEB'!$B:$B,"MT",'Régua SAEB'!$D:$D,"&lt;="&amp;$G43,'Régua SAEB'!$E:$E,"&gt;"&amp;$G43,'Régua SAEB'!$A:$A,"3EM")</f>
        <v>2</v>
      </c>
      <c r="I43" s="10" t="str">
        <f t="array" ref="I43">INDEX('Régua SAEB'!$F$1:$F$40,MATCH("3EM"&amp;"MT"&amp;$H43,'Régua SAEB'!$G$1:$G$40,0),1)</f>
        <v>Insuficiente</v>
      </c>
    </row>
    <row r="44" spans="2:9" ht="12.75" x14ac:dyDescent="0.2">
      <c r="B44" s="9" t="s">
        <v>49</v>
      </c>
      <c r="C44" s="10">
        <f>COUNTIFS('Base Escolas'!$A:$A,$B44,'Base Escolas'!$E:$E,"3EM")</f>
        <v>22</v>
      </c>
      <c r="D44" s="11">
        <f>AVERAGEIFS('Base Escolas'!$F:$F,'Base Escolas'!$A:$A,$B44,'Base Escolas'!$E:$E,"3EM")</f>
        <v>280.4168181818182</v>
      </c>
      <c r="E44" s="10">
        <f>SUMIFS('Régua SAEB'!$C:$C,'Régua SAEB'!$B:$B,"LP",'Régua SAEB'!$D:$D,"&lt;="&amp;$D44,'Régua SAEB'!$E:$E,"&gt;"&amp;$D44,'Régua SAEB'!$A:$A,"3EM")</f>
        <v>3</v>
      </c>
      <c r="F44" s="10" t="str">
        <f t="array" ref="F44">INDEX('Régua SAEB'!$F$1:$F$40,MATCH("3EM"&amp;"LP"&amp;$E44,'Régua SAEB'!$G$1:$G$40,0),1)</f>
        <v>Básico</v>
      </c>
      <c r="G44" s="11">
        <f>AVERAGEIFS('Base Escolas'!$I:$I,'Base Escolas'!$A:$A,$B44,'Base Escolas'!$E:$E,"3EM")</f>
        <v>276.35772727272729</v>
      </c>
      <c r="H44" s="10">
        <f>SUMIFS('Régua SAEB'!$C:$C,'Régua SAEB'!$B:$B,"MT",'Régua SAEB'!$D:$D,"&lt;="&amp;$G44,'Régua SAEB'!$E:$E,"&gt;"&amp;$G44,'Régua SAEB'!$A:$A,"3EM")</f>
        <v>3</v>
      </c>
      <c r="I44" s="10" t="str">
        <f t="array" ref="I44">INDEX('Régua SAEB'!$F$1:$F$40,MATCH("3EM"&amp;"MT"&amp;$H44,'Régua SAEB'!$G$1:$G$40,0),1)</f>
        <v>Básico</v>
      </c>
    </row>
    <row r="45" spans="2:9" ht="12.75" x14ac:dyDescent="0.2">
      <c r="B45" s="9" t="s">
        <v>50</v>
      </c>
      <c r="C45" s="10">
        <f>COUNTIFS('Base Escolas'!$A:$A,$B45,'Base Escolas'!$E:$E,"3EM")</f>
        <v>59</v>
      </c>
      <c r="D45" s="11">
        <f>AVERAGEIFS('Base Escolas'!$F:$F,'Base Escolas'!$A:$A,$B45,'Base Escolas'!$E:$E,"3EM")</f>
        <v>283.33762711864404</v>
      </c>
      <c r="E45" s="10">
        <f>SUMIFS('Régua SAEB'!$C:$C,'Régua SAEB'!$B:$B,"LP",'Régua SAEB'!$D:$D,"&lt;="&amp;$D45,'Régua SAEB'!$E:$E,"&gt;"&amp;$D45,'Régua SAEB'!$A:$A,"3EM")</f>
        <v>3</v>
      </c>
      <c r="F45" s="10" t="str">
        <f t="array" ref="F45">INDEX('Régua SAEB'!$F$1:$F$40,MATCH("3EM"&amp;"LP"&amp;$E45,'Régua SAEB'!$G$1:$G$40,0),1)</f>
        <v>Básico</v>
      </c>
      <c r="G45" s="11">
        <f>AVERAGEIFS('Base Escolas'!$I:$I,'Base Escolas'!$A:$A,$B45,'Base Escolas'!$E:$E,"3EM")</f>
        <v>272.48050847457631</v>
      </c>
      <c r="H45" s="10">
        <f>SUMIFS('Régua SAEB'!$C:$C,'Régua SAEB'!$B:$B,"MT",'Régua SAEB'!$D:$D,"&lt;="&amp;$G45,'Régua SAEB'!$E:$E,"&gt;"&amp;$G45,'Régua SAEB'!$A:$A,"3EM")</f>
        <v>2</v>
      </c>
      <c r="I45" s="10" t="str">
        <f t="array" ref="I45">INDEX('Régua SAEB'!$F$1:$F$40,MATCH("3EM"&amp;"MT"&amp;$H45,'Régua SAEB'!$G$1:$G$40,0),1)</f>
        <v>Insuficiente</v>
      </c>
    </row>
    <row r="46" spans="2:9" ht="12.75" x14ac:dyDescent="0.2">
      <c r="B46" s="9" t="s">
        <v>51</v>
      </c>
      <c r="C46" s="10">
        <f>COUNTIFS('Base Escolas'!$A:$A,$B46,'Base Escolas'!$E:$E,"3EM")</f>
        <v>19</v>
      </c>
      <c r="D46" s="11">
        <f>AVERAGEIFS('Base Escolas'!$F:$F,'Base Escolas'!$A:$A,$B46,'Base Escolas'!$E:$E,"3EM")</f>
        <v>276.45368421052632</v>
      </c>
      <c r="E46" s="10">
        <f>SUMIFS('Régua SAEB'!$C:$C,'Régua SAEB'!$B:$B,"LP",'Régua SAEB'!$D:$D,"&lt;="&amp;$D46,'Régua SAEB'!$E:$E,"&gt;"&amp;$D46,'Régua SAEB'!$A:$A,"3EM")</f>
        <v>3</v>
      </c>
      <c r="F46" s="10" t="str">
        <f t="array" ref="F46">INDEX('Régua SAEB'!$F$1:$F$40,MATCH("3EM"&amp;"LP"&amp;$E46,'Régua SAEB'!$G$1:$G$40,0),1)</f>
        <v>Básico</v>
      </c>
      <c r="G46" s="11">
        <f>AVERAGEIFS('Base Escolas'!$I:$I,'Base Escolas'!$A:$A,$B46,'Base Escolas'!$E:$E,"3EM")</f>
        <v>263.60157894736847</v>
      </c>
      <c r="H46" s="10">
        <f>SUMIFS('Régua SAEB'!$C:$C,'Régua SAEB'!$B:$B,"MT",'Régua SAEB'!$D:$D,"&lt;="&amp;$G46,'Régua SAEB'!$E:$E,"&gt;"&amp;$G46,'Régua SAEB'!$A:$A,"3EM")</f>
        <v>2</v>
      </c>
      <c r="I46" s="10" t="str">
        <f t="array" ref="I46">INDEX('Régua SAEB'!$F$1:$F$40,MATCH("3EM"&amp;"MT"&amp;$H46,'Régua SAEB'!$G$1:$G$40,0),1)</f>
        <v>Insuficiente</v>
      </c>
    </row>
    <row r="47" spans="2:9" ht="12.75" x14ac:dyDescent="0.2">
      <c r="B47" s="9" t="s">
        <v>52</v>
      </c>
      <c r="C47" s="10">
        <f>COUNTIFS('Base Escolas'!$A:$A,$B47,'Base Escolas'!$E:$E,"3EM")</f>
        <v>28</v>
      </c>
      <c r="D47" s="11">
        <f>AVERAGEIFS('Base Escolas'!$F:$F,'Base Escolas'!$A:$A,$B47,'Base Escolas'!$E:$E,"3EM")</f>
        <v>281.18357142857144</v>
      </c>
      <c r="E47" s="10">
        <f>SUMIFS('Régua SAEB'!$C:$C,'Régua SAEB'!$B:$B,"LP",'Régua SAEB'!$D:$D,"&lt;="&amp;$D47,'Régua SAEB'!$E:$E,"&gt;"&amp;$D47,'Régua SAEB'!$A:$A,"3EM")</f>
        <v>3</v>
      </c>
      <c r="F47" s="10" t="str">
        <f t="array" ref="F47">INDEX('Régua SAEB'!$F$1:$F$40,MATCH("3EM"&amp;"LP"&amp;$E47,'Régua SAEB'!$G$1:$G$40,0),1)</f>
        <v>Básico</v>
      </c>
      <c r="G47" s="11">
        <f>AVERAGEIFS('Base Escolas'!$I:$I,'Base Escolas'!$A:$A,$B47,'Base Escolas'!$E:$E,"3EM")</f>
        <v>266.85035714285715</v>
      </c>
      <c r="H47" s="10">
        <f>SUMIFS('Régua SAEB'!$C:$C,'Régua SAEB'!$B:$B,"MT",'Régua SAEB'!$D:$D,"&lt;="&amp;$G47,'Régua SAEB'!$E:$E,"&gt;"&amp;$G47,'Régua SAEB'!$A:$A,"3EM")</f>
        <v>2</v>
      </c>
      <c r="I47" s="10" t="str">
        <f t="array" ref="I47">INDEX('Régua SAEB'!$F$1:$F$40,MATCH("3EM"&amp;"MT"&amp;$H47,'Régua SAEB'!$G$1:$G$40,0),1)</f>
        <v>Insuficiente</v>
      </c>
    </row>
    <row r="48" spans="2:9" ht="12.75" x14ac:dyDescent="0.2">
      <c r="B48" s="9" t="s">
        <v>53</v>
      </c>
      <c r="C48" s="10">
        <f>COUNTIFS('Base Escolas'!$A:$A,$B48,'Base Escolas'!$E:$E,"3EM")</f>
        <v>27</v>
      </c>
      <c r="D48" s="11">
        <f>AVERAGEIFS('Base Escolas'!$F:$F,'Base Escolas'!$A:$A,$B48,'Base Escolas'!$E:$E,"3EM")</f>
        <v>273.08925925925928</v>
      </c>
      <c r="E48" s="10">
        <f>SUMIFS('Régua SAEB'!$C:$C,'Régua SAEB'!$B:$B,"LP",'Régua SAEB'!$D:$D,"&lt;="&amp;$D48,'Régua SAEB'!$E:$E,"&gt;"&amp;$D48,'Régua SAEB'!$A:$A,"3EM")</f>
        <v>2</v>
      </c>
      <c r="F48" s="10" t="str">
        <f t="array" ref="F48">INDEX('Régua SAEB'!$F$1:$F$40,MATCH("3EM"&amp;"LP"&amp;$E48,'Régua SAEB'!$G$1:$G$40,0),1)</f>
        <v>Básico</v>
      </c>
      <c r="G48" s="11">
        <f>AVERAGEIFS('Base Escolas'!$I:$I,'Base Escolas'!$A:$A,$B48,'Base Escolas'!$E:$E,"3EM")</f>
        <v>261.85555555555555</v>
      </c>
      <c r="H48" s="10">
        <f>SUMIFS('Régua SAEB'!$C:$C,'Régua SAEB'!$B:$B,"MT",'Régua SAEB'!$D:$D,"&lt;="&amp;$G48,'Régua SAEB'!$E:$E,"&gt;"&amp;$G48,'Régua SAEB'!$A:$A,"3EM")</f>
        <v>2</v>
      </c>
      <c r="I48" s="10" t="str">
        <f t="array" ref="I48">INDEX('Régua SAEB'!$F$1:$F$40,MATCH("3EM"&amp;"MT"&amp;$H48,'Régua SAEB'!$G$1:$G$40,0),1)</f>
        <v>Insuficiente</v>
      </c>
    </row>
    <row r="49" spans="2:9" ht="12.75" x14ac:dyDescent="0.2">
      <c r="B49" s="9" t="s">
        <v>54</v>
      </c>
      <c r="C49" s="10">
        <f>COUNTIFS('Base Escolas'!$A:$A,$B49,'Base Escolas'!$E:$E,"3EM")</f>
        <v>35</v>
      </c>
      <c r="D49" s="11">
        <f>AVERAGEIFS('Base Escolas'!$F:$F,'Base Escolas'!$A:$A,$B49,'Base Escolas'!$E:$E,"3EM")</f>
        <v>272.09742857142851</v>
      </c>
      <c r="E49" s="10">
        <f>SUMIFS('Régua SAEB'!$C:$C,'Régua SAEB'!$B:$B,"LP",'Régua SAEB'!$D:$D,"&lt;="&amp;$D49,'Régua SAEB'!$E:$E,"&gt;"&amp;$D49,'Régua SAEB'!$A:$A,"3EM")</f>
        <v>2</v>
      </c>
      <c r="F49" s="10" t="str">
        <f t="array" ref="F49">INDEX('Régua SAEB'!$F$1:$F$40,MATCH("3EM"&amp;"LP"&amp;$E49,'Régua SAEB'!$G$1:$G$40,0),1)</f>
        <v>Básico</v>
      </c>
      <c r="G49" s="11">
        <f>AVERAGEIFS('Base Escolas'!$I:$I,'Base Escolas'!$A:$A,$B49,'Base Escolas'!$E:$E,"3EM")</f>
        <v>260.86142857142863</v>
      </c>
      <c r="H49" s="10">
        <f>SUMIFS('Régua SAEB'!$C:$C,'Régua SAEB'!$B:$B,"MT",'Régua SAEB'!$D:$D,"&lt;="&amp;$G49,'Régua SAEB'!$E:$E,"&gt;"&amp;$G49,'Régua SAEB'!$A:$A,"3EM")</f>
        <v>2</v>
      </c>
      <c r="I49" s="10" t="str">
        <f t="array" ref="I49">INDEX('Régua SAEB'!$F$1:$F$40,MATCH("3EM"&amp;"MT"&amp;$H49,'Régua SAEB'!$G$1:$G$40,0),1)</f>
        <v>Insuficiente</v>
      </c>
    </row>
    <row r="50" spans="2:9" ht="12.75" x14ac:dyDescent="0.2">
      <c r="B50" s="9" t="s">
        <v>55</v>
      </c>
      <c r="C50" s="10">
        <f>COUNTIFS('Base Escolas'!$A:$A,$B50,'Base Escolas'!$E:$E,"3EM")</f>
        <v>26</v>
      </c>
      <c r="D50" s="11">
        <f>AVERAGEIFS('Base Escolas'!$F:$F,'Base Escolas'!$A:$A,$B50,'Base Escolas'!$E:$E,"3EM")</f>
        <v>283.17538461538464</v>
      </c>
      <c r="E50" s="10">
        <f>SUMIFS('Régua SAEB'!$C:$C,'Régua SAEB'!$B:$B,"LP",'Régua SAEB'!$D:$D,"&lt;="&amp;$D50,'Régua SAEB'!$E:$E,"&gt;"&amp;$D50,'Régua SAEB'!$A:$A,"3EM")</f>
        <v>3</v>
      </c>
      <c r="F50" s="10" t="str">
        <f t="array" ref="F50">INDEX('Régua SAEB'!$F$1:$F$40,MATCH("3EM"&amp;"LP"&amp;$E50,'Régua SAEB'!$G$1:$G$40,0),1)</f>
        <v>Básico</v>
      </c>
      <c r="G50" s="11">
        <f>AVERAGEIFS('Base Escolas'!$I:$I,'Base Escolas'!$A:$A,$B50,'Base Escolas'!$E:$E,"3EM")</f>
        <v>270.39499999999992</v>
      </c>
      <c r="H50" s="10">
        <f>SUMIFS('Régua SAEB'!$C:$C,'Régua SAEB'!$B:$B,"MT",'Régua SAEB'!$D:$D,"&lt;="&amp;$G50,'Régua SAEB'!$E:$E,"&gt;"&amp;$G50,'Régua SAEB'!$A:$A,"3EM")</f>
        <v>2</v>
      </c>
      <c r="I50" s="10" t="str">
        <f t="array" ref="I50">INDEX('Régua SAEB'!$F$1:$F$40,MATCH("3EM"&amp;"MT"&amp;$H50,'Régua SAEB'!$G$1:$G$40,0),1)</f>
        <v>Insuficiente</v>
      </c>
    </row>
    <row r="51" spans="2:9" ht="12.75" x14ac:dyDescent="0.2">
      <c r="B51" s="9" t="s">
        <v>56</v>
      </c>
      <c r="C51" s="10">
        <f>COUNTIFS('Base Escolas'!$A:$A,$B51,'Base Escolas'!$E:$E,"3EM")</f>
        <v>46</v>
      </c>
      <c r="D51" s="11">
        <f>AVERAGEIFS('Base Escolas'!$F:$F,'Base Escolas'!$A:$A,$B51,'Base Escolas'!$E:$E,"3EM")</f>
        <v>285.1643478260869</v>
      </c>
      <c r="E51" s="10">
        <f>SUMIFS('Régua SAEB'!$C:$C,'Régua SAEB'!$B:$B,"LP",'Régua SAEB'!$D:$D,"&lt;="&amp;$D51,'Régua SAEB'!$E:$E,"&gt;"&amp;$D51,'Régua SAEB'!$A:$A,"3EM")</f>
        <v>3</v>
      </c>
      <c r="F51" s="10" t="str">
        <f t="array" ref="F51">INDEX('Régua SAEB'!$F$1:$F$40,MATCH("3EM"&amp;"LP"&amp;$E51,'Régua SAEB'!$G$1:$G$40,0),1)</f>
        <v>Básico</v>
      </c>
      <c r="G51" s="11">
        <f>AVERAGEIFS('Base Escolas'!$I:$I,'Base Escolas'!$A:$A,$B51,'Base Escolas'!$E:$E,"3EM")</f>
        <v>275.37260869565222</v>
      </c>
      <c r="H51" s="10">
        <f>SUMIFS('Régua SAEB'!$C:$C,'Régua SAEB'!$B:$B,"MT",'Régua SAEB'!$D:$D,"&lt;="&amp;$G51,'Régua SAEB'!$E:$E,"&gt;"&amp;$G51,'Régua SAEB'!$A:$A,"3EM")</f>
        <v>3</v>
      </c>
      <c r="I51" s="10" t="str">
        <f t="array" ref="I51">INDEX('Régua SAEB'!$F$1:$F$40,MATCH("3EM"&amp;"MT"&amp;$H51,'Régua SAEB'!$G$1:$G$40,0),1)</f>
        <v>Básico</v>
      </c>
    </row>
    <row r="52" spans="2:9" ht="12.75" x14ac:dyDescent="0.2">
      <c r="B52" s="9" t="s">
        <v>57</v>
      </c>
      <c r="C52" s="10">
        <f>COUNTIFS('Base Escolas'!$A:$A,$B52,'Base Escolas'!$E:$E,"3EM")</f>
        <v>8</v>
      </c>
      <c r="D52" s="11">
        <f>AVERAGEIFS('Base Escolas'!$F:$F,'Base Escolas'!$A:$A,$B52,'Base Escolas'!$E:$E,"3EM")</f>
        <v>276.34999999999997</v>
      </c>
      <c r="E52" s="10">
        <f>SUMIFS('Régua SAEB'!$C:$C,'Régua SAEB'!$B:$B,"LP",'Régua SAEB'!$D:$D,"&lt;="&amp;$D52,'Régua SAEB'!$E:$E,"&gt;"&amp;$D52,'Régua SAEB'!$A:$A,"3EM")</f>
        <v>3</v>
      </c>
      <c r="F52" s="10" t="str">
        <f t="array" ref="F52">INDEX('Régua SAEB'!$F$1:$F$40,MATCH("3EM"&amp;"LP"&amp;$E52,'Régua SAEB'!$G$1:$G$40,0),1)</f>
        <v>Básico</v>
      </c>
      <c r="G52" s="11">
        <f>AVERAGEIFS('Base Escolas'!$I:$I,'Base Escolas'!$A:$A,$B52,'Base Escolas'!$E:$E,"3EM")</f>
        <v>269.36</v>
      </c>
      <c r="H52" s="10">
        <f>SUMIFS('Régua SAEB'!$C:$C,'Régua SAEB'!$B:$B,"MT",'Régua SAEB'!$D:$D,"&lt;="&amp;$G52,'Régua SAEB'!$E:$E,"&gt;"&amp;$G52,'Régua SAEB'!$A:$A,"3EM")</f>
        <v>2</v>
      </c>
      <c r="I52" s="10" t="str">
        <f t="array" ref="I52">INDEX('Régua SAEB'!$F$1:$F$40,MATCH("3EM"&amp;"MT"&amp;$H52,'Régua SAEB'!$G$1:$G$40,0),1)</f>
        <v>Insuficiente</v>
      </c>
    </row>
    <row r="53" spans="2:9" ht="12.75" x14ac:dyDescent="0.2">
      <c r="B53" s="9" t="s">
        <v>58</v>
      </c>
      <c r="C53" s="10">
        <f>COUNTIFS('Base Escolas'!$A:$A,$B53,'Base Escolas'!$E:$E,"3EM")</f>
        <v>22</v>
      </c>
      <c r="D53" s="11">
        <f>AVERAGEIFS('Base Escolas'!$F:$F,'Base Escolas'!$A:$A,$B53,'Base Escolas'!$E:$E,"3EM")</f>
        <v>273.49590909090909</v>
      </c>
      <c r="E53" s="10">
        <f>SUMIFS('Régua SAEB'!$C:$C,'Régua SAEB'!$B:$B,"LP",'Régua SAEB'!$D:$D,"&lt;="&amp;$D53,'Régua SAEB'!$E:$E,"&gt;"&amp;$D53,'Régua SAEB'!$A:$A,"3EM")</f>
        <v>2</v>
      </c>
      <c r="F53" s="10" t="str">
        <f t="array" ref="F53">INDEX('Régua SAEB'!$F$1:$F$40,MATCH("3EM"&amp;"LP"&amp;$E53,'Régua SAEB'!$G$1:$G$40,0),1)</f>
        <v>Básico</v>
      </c>
      <c r="G53" s="11">
        <f>AVERAGEIFS('Base Escolas'!$I:$I,'Base Escolas'!$A:$A,$B53,'Base Escolas'!$E:$E,"3EM")</f>
        <v>269.30772727272728</v>
      </c>
      <c r="H53" s="10">
        <f>SUMIFS('Régua SAEB'!$C:$C,'Régua SAEB'!$B:$B,"MT",'Régua SAEB'!$D:$D,"&lt;="&amp;$G53,'Régua SAEB'!$E:$E,"&gt;"&amp;$G53,'Régua SAEB'!$A:$A,"3EM")</f>
        <v>2</v>
      </c>
      <c r="I53" s="10" t="str">
        <f t="array" ref="I53">INDEX('Régua SAEB'!$F$1:$F$40,MATCH("3EM"&amp;"MT"&amp;$H53,'Régua SAEB'!$G$1:$G$40,0),1)</f>
        <v>Insuficiente</v>
      </c>
    </row>
    <row r="54" spans="2:9" ht="12.75" x14ac:dyDescent="0.2">
      <c r="B54" s="9" t="s">
        <v>59</v>
      </c>
      <c r="C54" s="10">
        <f>COUNTIFS('Base Escolas'!$A:$A,$B54,'Base Escolas'!$E:$E,"3EM")</f>
        <v>47</v>
      </c>
      <c r="D54" s="11">
        <f>AVERAGEIFS('Base Escolas'!$F:$F,'Base Escolas'!$A:$A,$B54,'Base Escolas'!$E:$E,"3EM")</f>
        <v>280.72638297872345</v>
      </c>
      <c r="E54" s="10">
        <f>SUMIFS('Régua SAEB'!$C:$C,'Régua SAEB'!$B:$B,"LP",'Régua SAEB'!$D:$D,"&lt;="&amp;$D54,'Régua SAEB'!$E:$E,"&gt;"&amp;$D54,'Régua SAEB'!$A:$A,"3EM")</f>
        <v>3</v>
      </c>
      <c r="F54" s="10" t="str">
        <f t="array" ref="F54">INDEX('Régua SAEB'!$F$1:$F$40,MATCH("3EM"&amp;"LP"&amp;$E54,'Régua SAEB'!$G$1:$G$40,0),1)</f>
        <v>Básico</v>
      </c>
      <c r="G54" s="11">
        <f>AVERAGEIFS('Base Escolas'!$I:$I,'Base Escolas'!$A:$A,$B54,'Base Escolas'!$E:$E,"3EM")</f>
        <v>268.02659574468078</v>
      </c>
      <c r="H54" s="10">
        <f>SUMIFS('Régua SAEB'!$C:$C,'Régua SAEB'!$B:$B,"MT",'Régua SAEB'!$D:$D,"&lt;="&amp;$G54,'Régua SAEB'!$E:$E,"&gt;"&amp;$G54,'Régua SAEB'!$A:$A,"3EM")</f>
        <v>2</v>
      </c>
      <c r="I54" s="10" t="str">
        <f t="array" ref="I54">INDEX('Régua SAEB'!$F$1:$F$40,MATCH("3EM"&amp;"MT"&amp;$H54,'Régua SAEB'!$G$1:$G$40,0),1)</f>
        <v>Insuficiente</v>
      </c>
    </row>
    <row r="55" spans="2:9" ht="12.75" x14ac:dyDescent="0.2">
      <c r="B55" s="9" t="s">
        <v>60</v>
      </c>
      <c r="C55" s="10">
        <f>COUNTIFS('Base Escolas'!$A:$A,$B55,'Base Escolas'!$E:$E,"3EM")</f>
        <v>23</v>
      </c>
      <c r="D55" s="11">
        <f>AVERAGEIFS('Base Escolas'!$F:$F,'Base Escolas'!$A:$A,$B55,'Base Escolas'!$E:$E,"3EM")</f>
        <v>273.57695652173908</v>
      </c>
      <c r="E55" s="10">
        <f>SUMIFS('Régua SAEB'!$C:$C,'Régua SAEB'!$B:$B,"LP",'Régua SAEB'!$D:$D,"&lt;="&amp;$D55,'Régua SAEB'!$E:$E,"&gt;"&amp;$D55,'Régua SAEB'!$A:$A,"3EM")</f>
        <v>2</v>
      </c>
      <c r="F55" s="10" t="str">
        <f t="array" ref="F55">INDEX('Régua SAEB'!$F$1:$F$40,MATCH("3EM"&amp;"LP"&amp;$E55,'Régua SAEB'!$G$1:$G$40,0),1)</f>
        <v>Básico</v>
      </c>
      <c r="G55" s="11">
        <f>AVERAGEIFS('Base Escolas'!$I:$I,'Base Escolas'!$A:$A,$B55,'Base Escolas'!$E:$E,"3EM")</f>
        <v>267.14565217391299</v>
      </c>
      <c r="H55" s="10">
        <f>SUMIFS('Régua SAEB'!$C:$C,'Régua SAEB'!$B:$B,"MT",'Régua SAEB'!$D:$D,"&lt;="&amp;$G55,'Régua SAEB'!$E:$E,"&gt;"&amp;$G55,'Régua SAEB'!$A:$A,"3EM")</f>
        <v>2</v>
      </c>
      <c r="I55" s="10" t="str">
        <f t="array" ref="I55">INDEX('Régua SAEB'!$F$1:$F$40,MATCH("3EM"&amp;"MT"&amp;$H55,'Régua SAEB'!$G$1:$G$40,0),1)</f>
        <v>Insuficiente</v>
      </c>
    </row>
    <row r="56" spans="2:9" ht="12.75" x14ac:dyDescent="0.2">
      <c r="B56" s="9" t="s">
        <v>61</v>
      </c>
      <c r="C56" s="10">
        <f>COUNTIFS('Base Escolas'!$A:$A,$B56,'Base Escolas'!$E:$E,"3EM")</f>
        <v>18</v>
      </c>
      <c r="D56" s="11">
        <f>AVERAGEIFS('Base Escolas'!$F:$F,'Base Escolas'!$A:$A,$B56,'Base Escolas'!$E:$E,"3EM")</f>
        <v>266.92333333333335</v>
      </c>
      <c r="E56" s="10">
        <f>SUMIFS('Régua SAEB'!$C:$C,'Régua SAEB'!$B:$B,"LP",'Régua SAEB'!$D:$D,"&lt;="&amp;$D56,'Régua SAEB'!$E:$E,"&gt;"&amp;$D56,'Régua SAEB'!$A:$A,"3EM")</f>
        <v>2</v>
      </c>
      <c r="F56" s="10" t="str">
        <f t="array" ref="F56">INDEX('Régua SAEB'!$F$1:$F$40,MATCH("3EM"&amp;"LP"&amp;$E56,'Régua SAEB'!$G$1:$G$40,0),1)</f>
        <v>Básico</v>
      </c>
      <c r="G56" s="11">
        <f>AVERAGEIFS('Base Escolas'!$I:$I,'Base Escolas'!$A:$A,$B56,'Base Escolas'!$E:$E,"3EM")</f>
        <v>263.83999999999992</v>
      </c>
      <c r="H56" s="10">
        <f>SUMIFS('Régua SAEB'!$C:$C,'Régua SAEB'!$B:$B,"MT",'Régua SAEB'!$D:$D,"&lt;="&amp;$G56,'Régua SAEB'!$E:$E,"&gt;"&amp;$G56,'Régua SAEB'!$A:$A,"3EM")</f>
        <v>2</v>
      </c>
      <c r="I56" s="10" t="str">
        <f t="array" ref="I56">INDEX('Régua SAEB'!$F$1:$F$40,MATCH("3EM"&amp;"MT"&amp;$H56,'Régua SAEB'!$G$1:$G$40,0),1)</f>
        <v>Insuficiente</v>
      </c>
    </row>
    <row r="57" spans="2:9" ht="12.75" x14ac:dyDescent="0.2">
      <c r="B57" s="9" t="s">
        <v>62</v>
      </c>
      <c r="C57" s="10">
        <f>COUNTIFS('Base Escolas'!$A:$A,$B57,'Base Escolas'!$E:$E,"3EM")</f>
        <v>30</v>
      </c>
      <c r="D57" s="11">
        <f>AVERAGEIFS('Base Escolas'!$F:$F,'Base Escolas'!$A:$A,$B57,'Base Escolas'!$E:$E,"3EM")</f>
        <v>277.87366666666662</v>
      </c>
      <c r="E57" s="10">
        <f>SUMIFS('Régua SAEB'!$C:$C,'Régua SAEB'!$B:$B,"LP",'Régua SAEB'!$D:$D,"&lt;="&amp;$D57,'Régua SAEB'!$E:$E,"&gt;"&amp;$D57,'Régua SAEB'!$A:$A,"3EM")</f>
        <v>3</v>
      </c>
      <c r="F57" s="10" t="str">
        <f t="array" ref="F57">INDEX('Régua SAEB'!$F$1:$F$40,MATCH("3EM"&amp;"LP"&amp;$E57,'Régua SAEB'!$G$1:$G$40,0),1)</f>
        <v>Básico</v>
      </c>
      <c r="G57" s="11">
        <f>AVERAGEIFS('Base Escolas'!$I:$I,'Base Escolas'!$A:$A,$B57,'Base Escolas'!$E:$E,"3EM")</f>
        <v>269.17233333333331</v>
      </c>
      <c r="H57" s="10">
        <f>SUMIFS('Régua SAEB'!$C:$C,'Régua SAEB'!$B:$B,"MT",'Régua SAEB'!$D:$D,"&lt;="&amp;$G57,'Régua SAEB'!$E:$E,"&gt;"&amp;$G57,'Régua SAEB'!$A:$A,"3EM")</f>
        <v>2</v>
      </c>
      <c r="I57" s="10" t="str">
        <f t="array" ref="I57">INDEX('Régua SAEB'!$F$1:$F$40,MATCH("3EM"&amp;"MT"&amp;$H57,'Régua SAEB'!$G$1:$G$40,0),1)</f>
        <v>Insuficiente</v>
      </c>
    </row>
    <row r="58" spans="2:9" ht="12.75" x14ac:dyDescent="0.2">
      <c r="B58" s="9" t="s">
        <v>63</v>
      </c>
      <c r="C58" s="10">
        <f>COUNTIFS('Base Escolas'!$A:$A,$B58,'Base Escolas'!$E:$E,"3EM")</f>
        <v>40</v>
      </c>
      <c r="D58" s="11">
        <f>AVERAGEIFS('Base Escolas'!$F:$F,'Base Escolas'!$A:$A,$B58,'Base Escolas'!$E:$E,"3EM")</f>
        <v>279.90700000000004</v>
      </c>
      <c r="E58" s="10">
        <f>SUMIFS('Régua SAEB'!$C:$C,'Régua SAEB'!$B:$B,"LP",'Régua SAEB'!$D:$D,"&lt;="&amp;$D58,'Régua SAEB'!$E:$E,"&gt;"&amp;$D58,'Régua SAEB'!$A:$A,"3EM")</f>
        <v>3</v>
      </c>
      <c r="F58" s="10" t="str">
        <f t="array" ref="F58">INDEX('Régua SAEB'!$F$1:$F$40,MATCH("3EM"&amp;"LP"&amp;$E58,'Régua SAEB'!$G$1:$G$40,0),1)</f>
        <v>Básico</v>
      </c>
      <c r="G58" s="11">
        <f>AVERAGEIFS('Base Escolas'!$I:$I,'Base Escolas'!$A:$A,$B58,'Base Escolas'!$E:$E,"3EM")</f>
        <v>273.26424999999995</v>
      </c>
      <c r="H58" s="10">
        <f>SUMIFS('Régua SAEB'!$C:$C,'Régua SAEB'!$B:$B,"MT",'Régua SAEB'!$D:$D,"&lt;="&amp;$G58,'Régua SAEB'!$E:$E,"&gt;"&amp;$G58,'Régua SAEB'!$A:$A,"3EM")</f>
        <v>2</v>
      </c>
      <c r="I58" s="10" t="str">
        <f t="array" ref="I58">INDEX('Régua SAEB'!$F$1:$F$40,MATCH("3EM"&amp;"MT"&amp;$H58,'Régua SAEB'!$G$1:$G$40,0),1)</f>
        <v>Insuficiente</v>
      </c>
    </row>
    <row r="59" spans="2:9" ht="12.75" x14ac:dyDescent="0.2">
      <c r="B59" s="9" t="s">
        <v>64</v>
      </c>
      <c r="C59" s="10">
        <f>COUNTIFS('Base Escolas'!$A:$A,$B59,'Base Escolas'!$E:$E,"3EM")</f>
        <v>28</v>
      </c>
      <c r="D59" s="11">
        <f>AVERAGEIFS('Base Escolas'!$F:$F,'Base Escolas'!$A:$A,$B59,'Base Escolas'!$E:$E,"3EM")</f>
        <v>276.03535714285715</v>
      </c>
      <c r="E59" s="10">
        <f>SUMIFS('Régua SAEB'!$C:$C,'Régua SAEB'!$B:$B,"LP",'Régua SAEB'!$D:$D,"&lt;="&amp;$D59,'Régua SAEB'!$E:$E,"&gt;"&amp;$D59,'Régua SAEB'!$A:$A,"3EM")</f>
        <v>3</v>
      </c>
      <c r="F59" s="10" t="str">
        <f t="array" ref="F59">INDEX('Régua SAEB'!$F$1:$F$40,MATCH("3EM"&amp;"LP"&amp;$E59,'Régua SAEB'!$G$1:$G$40,0),1)</f>
        <v>Básico</v>
      </c>
      <c r="G59" s="11">
        <f>AVERAGEIFS('Base Escolas'!$I:$I,'Base Escolas'!$A:$A,$B59,'Base Escolas'!$E:$E,"3EM")</f>
        <v>262.58642857142848</v>
      </c>
      <c r="H59" s="10">
        <f>SUMIFS('Régua SAEB'!$C:$C,'Régua SAEB'!$B:$B,"MT",'Régua SAEB'!$D:$D,"&lt;="&amp;$G59,'Régua SAEB'!$E:$E,"&gt;"&amp;$G59,'Régua SAEB'!$A:$A,"3EM")</f>
        <v>2</v>
      </c>
      <c r="I59" s="10" t="str">
        <f t="array" ref="I59">INDEX('Régua SAEB'!$F$1:$F$40,MATCH("3EM"&amp;"MT"&amp;$H59,'Régua SAEB'!$G$1:$G$40,0),1)</f>
        <v>Insuficiente</v>
      </c>
    </row>
    <row r="60" spans="2:9" ht="12.75" x14ac:dyDescent="0.2">
      <c r="B60" s="9" t="s">
        <v>65</v>
      </c>
      <c r="C60" s="10">
        <f>COUNTIFS('Base Escolas'!$A:$A,$B60,'Base Escolas'!$E:$E,"3EM")</f>
        <v>22</v>
      </c>
      <c r="D60" s="11">
        <f>AVERAGEIFS('Base Escolas'!$F:$F,'Base Escolas'!$A:$A,$B60,'Base Escolas'!$E:$E,"3EM")</f>
        <v>269.99863636363642</v>
      </c>
      <c r="E60" s="10">
        <f>SUMIFS('Régua SAEB'!$C:$C,'Régua SAEB'!$B:$B,"LP",'Régua SAEB'!$D:$D,"&lt;="&amp;$D60,'Régua SAEB'!$E:$E,"&gt;"&amp;$D60,'Régua SAEB'!$A:$A,"3EM")</f>
        <v>2</v>
      </c>
      <c r="F60" s="10" t="str">
        <f t="array" ref="F60">INDEX('Régua SAEB'!$F$1:$F$40,MATCH("3EM"&amp;"LP"&amp;$E60,'Régua SAEB'!$G$1:$G$40,0),1)</f>
        <v>Básico</v>
      </c>
      <c r="G60" s="11">
        <f>AVERAGEIFS('Base Escolas'!$I:$I,'Base Escolas'!$A:$A,$B60,'Base Escolas'!$E:$E,"3EM")</f>
        <v>259.00545454545448</v>
      </c>
      <c r="H60" s="10">
        <f>SUMIFS('Régua SAEB'!$C:$C,'Régua SAEB'!$B:$B,"MT",'Régua SAEB'!$D:$D,"&lt;="&amp;$G60,'Régua SAEB'!$E:$E,"&gt;"&amp;$G60,'Régua SAEB'!$A:$A,"3EM")</f>
        <v>2</v>
      </c>
      <c r="I60" s="10" t="str">
        <f t="array" ref="I60">INDEX('Régua SAEB'!$F$1:$F$40,MATCH("3EM"&amp;"MT"&amp;$H60,'Régua SAEB'!$G$1:$G$40,0),1)</f>
        <v>Insuficiente</v>
      </c>
    </row>
    <row r="61" spans="2:9" ht="12.75" x14ac:dyDescent="0.2">
      <c r="B61" s="9" t="s">
        <v>66</v>
      </c>
      <c r="C61" s="10">
        <f>COUNTIFS('Base Escolas'!$A:$A,$B61,'Base Escolas'!$E:$E,"3EM")</f>
        <v>36</v>
      </c>
      <c r="D61" s="11">
        <f>AVERAGEIFS('Base Escolas'!$F:$F,'Base Escolas'!$A:$A,$B61,'Base Escolas'!$E:$E,"3EM")</f>
        <v>269.3122222222222</v>
      </c>
      <c r="E61" s="10">
        <f>SUMIFS('Régua SAEB'!$C:$C,'Régua SAEB'!$B:$B,"LP",'Régua SAEB'!$D:$D,"&lt;="&amp;$D61,'Régua SAEB'!$E:$E,"&gt;"&amp;$D61,'Régua SAEB'!$A:$A,"3EM")</f>
        <v>2</v>
      </c>
      <c r="F61" s="10" t="str">
        <f t="array" ref="F61">INDEX('Régua SAEB'!$F$1:$F$40,MATCH("3EM"&amp;"LP"&amp;$E61,'Régua SAEB'!$G$1:$G$40,0),1)</f>
        <v>Básico</v>
      </c>
      <c r="G61" s="11">
        <f>AVERAGEIFS('Base Escolas'!$I:$I,'Base Escolas'!$A:$A,$B61,'Base Escolas'!$E:$E,"3EM")</f>
        <v>258.72055555555556</v>
      </c>
      <c r="H61" s="10">
        <f>SUMIFS('Régua SAEB'!$C:$C,'Régua SAEB'!$B:$B,"MT",'Régua SAEB'!$D:$D,"&lt;="&amp;$G61,'Régua SAEB'!$E:$E,"&gt;"&amp;$G61,'Régua SAEB'!$A:$A,"3EM")</f>
        <v>2</v>
      </c>
      <c r="I61" s="10" t="str">
        <f t="array" ref="I61">INDEX('Régua SAEB'!$F$1:$F$40,MATCH("3EM"&amp;"MT"&amp;$H61,'Régua SAEB'!$G$1:$G$40,0),1)</f>
        <v>Insuficiente</v>
      </c>
    </row>
    <row r="62" spans="2:9" ht="12.75" x14ac:dyDescent="0.2">
      <c r="B62" s="9" t="s">
        <v>67</v>
      </c>
      <c r="C62" s="10">
        <f>COUNTIFS('Base Escolas'!$A:$A,$B62,'Base Escolas'!$E:$E,"3EM")</f>
        <v>20</v>
      </c>
      <c r="D62" s="11">
        <f>AVERAGEIFS('Base Escolas'!$F:$F,'Base Escolas'!$A:$A,$B62,'Base Escolas'!$E:$E,"3EM")</f>
        <v>279.60900000000004</v>
      </c>
      <c r="E62" s="10">
        <f>SUMIFS('Régua SAEB'!$C:$C,'Régua SAEB'!$B:$B,"LP",'Régua SAEB'!$D:$D,"&lt;="&amp;$D62,'Régua SAEB'!$E:$E,"&gt;"&amp;$D62,'Régua SAEB'!$A:$A,"3EM")</f>
        <v>3</v>
      </c>
      <c r="F62" s="10" t="str">
        <f t="array" ref="F62">INDEX('Régua SAEB'!$F$1:$F$40,MATCH("3EM"&amp;"LP"&amp;$E62,'Régua SAEB'!$G$1:$G$40,0),1)</f>
        <v>Básico</v>
      </c>
      <c r="G62" s="11">
        <f>AVERAGEIFS('Base Escolas'!$I:$I,'Base Escolas'!$A:$A,$B62,'Base Escolas'!$E:$E,"3EM")</f>
        <v>275.49549999999999</v>
      </c>
      <c r="H62" s="10">
        <f>SUMIFS('Régua SAEB'!$C:$C,'Régua SAEB'!$B:$B,"MT",'Régua SAEB'!$D:$D,"&lt;="&amp;$G62,'Régua SAEB'!$E:$E,"&gt;"&amp;$G62,'Régua SAEB'!$A:$A,"3EM")</f>
        <v>3</v>
      </c>
      <c r="I62" s="10" t="str">
        <f t="array" ref="I62">INDEX('Régua SAEB'!$F$1:$F$40,MATCH("3EM"&amp;"MT"&amp;$H62,'Régua SAEB'!$G$1:$G$40,0),1)</f>
        <v>Básico</v>
      </c>
    </row>
    <row r="63" spans="2:9" ht="12.75" x14ac:dyDescent="0.2">
      <c r="B63" s="9" t="s">
        <v>68</v>
      </c>
      <c r="C63" s="10">
        <f>COUNTIFS('Base Escolas'!$A:$A,$B63,'Base Escolas'!$E:$E,"3EM")</f>
        <v>14</v>
      </c>
      <c r="D63" s="11">
        <f>AVERAGEIFS('Base Escolas'!$F:$F,'Base Escolas'!$A:$A,$B63,'Base Escolas'!$E:$E,"3EM")</f>
        <v>273.47785714285715</v>
      </c>
      <c r="E63" s="10">
        <f>SUMIFS('Régua SAEB'!$C:$C,'Régua SAEB'!$B:$B,"LP",'Régua SAEB'!$D:$D,"&lt;="&amp;$D63,'Régua SAEB'!$E:$E,"&gt;"&amp;$D63,'Régua SAEB'!$A:$A,"3EM")</f>
        <v>2</v>
      </c>
      <c r="F63" s="10" t="str">
        <f t="array" ref="F63">INDEX('Régua SAEB'!$F$1:$F$40,MATCH("3EM"&amp;"LP"&amp;$E63,'Régua SAEB'!$G$1:$G$40,0),1)</f>
        <v>Básico</v>
      </c>
      <c r="G63" s="11">
        <f>AVERAGEIFS('Base Escolas'!$I:$I,'Base Escolas'!$A:$A,$B63,'Base Escolas'!$E:$E,"3EM")</f>
        <v>269.19000000000005</v>
      </c>
      <c r="H63" s="10">
        <f>SUMIFS('Régua SAEB'!$C:$C,'Régua SAEB'!$B:$B,"MT",'Régua SAEB'!$D:$D,"&lt;="&amp;$G63,'Régua SAEB'!$E:$E,"&gt;"&amp;$G63,'Régua SAEB'!$A:$A,"3EM")</f>
        <v>2</v>
      </c>
      <c r="I63" s="10" t="str">
        <f t="array" ref="I63">INDEX('Régua SAEB'!$F$1:$F$40,MATCH("3EM"&amp;"MT"&amp;$H63,'Régua SAEB'!$G$1:$G$40,0),1)</f>
        <v>Insuficiente</v>
      </c>
    </row>
    <row r="64" spans="2:9" ht="12.75" x14ac:dyDescent="0.2">
      <c r="B64" s="9" t="s">
        <v>69</v>
      </c>
      <c r="C64" s="10">
        <f>COUNTIFS('Base Escolas'!$A:$A,$B64,'Base Escolas'!$E:$E,"3EM")</f>
        <v>27</v>
      </c>
      <c r="D64" s="11">
        <f>AVERAGEIFS('Base Escolas'!$F:$F,'Base Escolas'!$A:$A,$B64,'Base Escolas'!$E:$E,"3EM")</f>
        <v>280.28296296296281</v>
      </c>
      <c r="E64" s="10">
        <f>SUMIFS('Régua SAEB'!$C:$C,'Régua SAEB'!$B:$B,"LP",'Régua SAEB'!$D:$D,"&lt;="&amp;$D64,'Régua SAEB'!$E:$E,"&gt;"&amp;$D64,'Régua SAEB'!$A:$A,"3EM")</f>
        <v>3</v>
      </c>
      <c r="F64" s="10" t="str">
        <f t="array" ref="F64">INDEX('Régua SAEB'!$F$1:$F$40,MATCH("3EM"&amp;"LP"&amp;$E64,'Régua SAEB'!$G$1:$G$40,0),1)</f>
        <v>Básico</v>
      </c>
      <c r="G64" s="11">
        <f>AVERAGEIFS('Base Escolas'!$I:$I,'Base Escolas'!$A:$A,$B64,'Base Escolas'!$E:$E,"3EM")</f>
        <v>275.2233333333333</v>
      </c>
      <c r="H64" s="10">
        <f>SUMIFS('Régua SAEB'!$C:$C,'Régua SAEB'!$B:$B,"MT",'Régua SAEB'!$D:$D,"&lt;="&amp;$G64,'Régua SAEB'!$E:$E,"&gt;"&amp;$G64,'Régua SAEB'!$A:$A,"3EM")</f>
        <v>3</v>
      </c>
      <c r="I64" s="10" t="str">
        <f t="array" ref="I64">INDEX('Régua SAEB'!$F$1:$F$40,MATCH("3EM"&amp;"MT"&amp;$H64,'Régua SAEB'!$G$1:$G$40,0),1)</f>
        <v>Básico</v>
      </c>
    </row>
    <row r="65" spans="2:9" ht="12.75" x14ac:dyDescent="0.2">
      <c r="B65" s="9" t="s">
        <v>70</v>
      </c>
      <c r="C65" s="10">
        <f>COUNTIFS('Base Escolas'!$A:$A,$B65,'Base Escolas'!$E:$E,"3EM")</f>
        <v>40</v>
      </c>
      <c r="D65" s="11">
        <f>AVERAGEIFS('Base Escolas'!$F:$F,'Base Escolas'!$A:$A,$B65,'Base Escolas'!$E:$E,"3EM")</f>
        <v>281.42199999999997</v>
      </c>
      <c r="E65" s="10">
        <f>SUMIFS('Régua SAEB'!$C:$C,'Régua SAEB'!$B:$B,"LP",'Régua SAEB'!$D:$D,"&lt;="&amp;$D65,'Régua SAEB'!$E:$E,"&gt;"&amp;$D65,'Régua SAEB'!$A:$A,"3EM")</f>
        <v>3</v>
      </c>
      <c r="F65" s="10" t="str">
        <f t="array" ref="F65">INDEX('Régua SAEB'!$F$1:$F$40,MATCH("3EM"&amp;"LP"&amp;$E65,'Régua SAEB'!$G$1:$G$40,0),1)</f>
        <v>Básico</v>
      </c>
      <c r="G65" s="11">
        <f>AVERAGEIFS('Base Escolas'!$I:$I,'Base Escolas'!$A:$A,$B65,'Base Escolas'!$E:$E,"3EM")</f>
        <v>273.25024999999994</v>
      </c>
      <c r="H65" s="10">
        <f>SUMIFS('Régua SAEB'!$C:$C,'Régua SAEB'!$B:$B,"MT",'Régua SAEB'!$D:$D,"&lt;="&amp;$G65,'Régua SAEB'!$E:$E,"&gt;"&amp;$G65,'Régua SAEB'!$A:$A,"3EM")</f>
        <v>2</v>
      </c>
      <c r="I65" s="10" t="str">
        <f t="array" ref="I65">INDEX('Régua SAEB'!$F$1:$F$40,MATCH("3EM"&amp;"MT"&amp;$H65,'Régua SAEB'!$G$1:$G$40,0),1)</f>
        <v>Insuficiente</v>
      </c>
    </row>
    <row r="66" spans="2:9" ht="12.75" x14ac:dyDescent="0.2">
      <c r="B66" s="9" t="s">
        <v>71</v>
      </c>
      <c r="C66" s="10">
        <f>COUNTIFS('Base Escolas'!$A:$A,$B66,'Base Escolas'!$E:$E,"3EM")</f>
        <v>13</v>
      </c>
      <c r="D66" s="11">
        <f>AVERAGEIFS('Base Escolas'!$F:$F,'Base Escolas'!$A:$A,$B66,'Base Escolas'!$E:$E,"3EM")</f>
        <v>283.29307692307691</v>
      </c>
      <c r="E66" s="10">
        <f>SUMIFS('Régua SAEB'!$C:$C,'Régua SAEB'!$B:$B,"LP",'Régua SAEB'!$D:$D,"&lt;="&amp;$D66,'Régua SAEB'!$E:$E,"&gt;"&amp;$D66,'Régua SAEB'!$A:$A,"3EM")</f>
        <v>3</v>
      </c>
      <c r="F66" s="10" t="str">
        <f t="array" ref="F66">INDEX('Régua SAEB'!$F$1:$F$40,MATCH("3EM"&amp;"LP"&amp;$E66,'Régua SAEB'!$G$1:$G$40,0),1)</f>
        <v>Básico</v>
      </c>
      <c r="G66" s="11">
        <f>AVERAGEIFS('Base Escolas'!$I:$I,'Base Escolas'!$A:$A,$B66,'Base Escolas'!$E:$E,"3EM")</f>
        <v>278.66384615384612</v>
      </c>
      <c r="H66" s="10">
        <f>SUMIFS('Régua SAEB'!$C:$C,'Régua SAEB'!$B:$B,"MT",'Régua SAEB'!$D:$D,"&lt;="&amp;$G66,'Régua SAEB'!$E:$E,"&gt;"&amp;$G66,'Régua SAEB'!$A:$A,"3EM")</f>
        <v>3</v>
      </c>
      <c r="I66" s="10" t="str">
        <f t="array" ref="I66">INDEX('Régua SAEB'!$F$1:$F$40,MATCH("3EM"&amp;"MT"&amp;$H66,'Régua SAEB'!$G$1:$G$40,0),1)</f>
        <v>Básico</v>
      </c>
    </row>
    <row r="67" spans="2:9" ht="12.75" x14ac:dyDescent="0.2">
      <c r="B67" s="9" t="s">
        <v>72</v>
      </c>
      <c r="C67" s="10">
        <f>COUNTIFS('Base Escolas'!$A:$A,$B67,'Base Escolas'!$E:$E,"3EM")</f>
        <v>24</v>
      </c>
      <c r="D67" s="11">
        <f>AVERAGEIFS('Base Escolas'!$F:$F,'Base Escolas'!$A:$A,$B67,'Base Escolas'!$E:$E,"3EM")</f>
        <v>276.36083333333335</v>
      </c>
      <c r="E67" s="10">
        <f>SUMIFS('Régua SAEB'!$C:$C,'Régua SAEB'!$B:$B,"LP",'Régua SAEB'!$D:$D,"&lt;="&amp;$D67,'Régua SAEB'!$E:$E,"&gt;"&amp;$D67,'Régua SAEB'!$A:$A,"3EM")</f>
        <v>3</v>
      </c>
      <c r="F67" s="10" t="str">
        <f t="array" ref="F67">INDEX('Régua SAEB'!$F$1:$F$40,MATCH("3EM"&amp;"LP"&amp;$E67,'Régua SAEB'!$G$1:$G$40,0),1)</f>
        <v>Básico</v>
      </c>
      <c r="G67" s="11">
        <f>AVERAGEIFS('Base Escolas'!$I:$I,'Base Escolas'!$A:$A,$B67,'Base Escolas'!$E:$E,"3EM")</f>
        <v>269.57708333333329</v>
      </c>
      <c r="H67" s="10">
        <f>SUMIFS('Régua SAEB'!$C:$C,'Régua SAEB'!$B:$B,"MT",'Régua SAEB'!$D:$D,"&lt;="&amp;$G67,'Régua SAEB'!$E:$E,"&gt;"&amp;$G67,'Régua SAEB'!$A:$A,"3EM")</f>
        <v>2</v>
      </c>
      <c r="I67" s="10" t="str">
        <f t="array" ref="I67">INDEX('Régua SAEB'!$F$1:$F$40,MATCH("3EM"&amp;"MT"&amp;$H67,'Régua SAEB'!$G$1:$G$40,0),1)</f>
        <v>Insuficiente</v>
      </c>
    </row>
    <row r="68" spans="2:9" ht="12.75" x14ac:dyDescent="0.2">
      <c r="B68" s="9" t="s">
        <v>73</v>
      </c>
      <c r="C68" s="10">
        <f>COUNTIFS('Base Escolas'!$A:$A,$B68,'Base Escolas'!$E:$E,"3EM")</f>
        <v>27</v>
      </c>
      <c r="D68" s="11">
        <f>AVERAGEIFS('Base Escolas'!$F:$F,'Base Escolas'!$A:$A,$B68,'Base Escolas'!$E:$E,"3EM")</f>
        <v>270.49407407407404</v>
      </c>
      <c r="E68" s="10">
        <f>SUMIFS('Régua SAEB'!$C:$C,'Régua SAEB'!$B:$B,"LP",'Régua SAEB'!$D:$D,"&lt;="&amp;$D68,'Régua SAEB'!$E:$E,"&gt;"&amp;$D68,'Régua SAEB'!$A:$A,"3EM")</f>
        <v>2</v>
      </c>
      <c r="F68" s="10" t="str">
        <f t="array" ref="F68">INDEX('Régua SAEB'!$F$1:$F$40,MATCH("3EM"&amp;"LP"&amp;$E68,'Régua SAEB'!$G$1:$G$40,0),1)</f>
        <v>Básico</v>
      </c>
      <c r="G68" s="11">
        <f>AVERAGEIFS('Base Escolas'!$I:$I,'Base Escolas'!$A:$A,$B68,'Base Escolas'!$E:$E,"3EM")</f>
        <v>265.18074074074065</v>
      </c>
      <c r="H68" s="10">
        <f>SUMIFS('Régua SAEB'!$C:$C,'Régua SAEB'!$B:$B,"MT",'Régua SAEB'!$D:$D,"&lt;="&amp;$G68,'Régua SAEB'!$E:$E,"&gt;"&amp;$G68,'Régua SAEB'!$A:$A,"3EM")</f>
        <v>2</v>
      </c>
      <c r="I68" s="10" t="str">
        <f t="array" ref="I68">INDEX('Régua SAEB'!$F$1:$F$40,MATCH("3EM"&amp;"MT"&amp;$H68,'Régua SAEB'!$G$1:$G$40,0),1)</f>
        <v>Insuficiente</v>
      </c>
    </row>
    <row r="69" spans="2:9" ht="12.75" x14ac:dyDescent="0.2">
      <c r="B69" s="9" t="s">
        <v>74</v>
      </c>
      <c r="C69" s="10">
        <f>COUNTIFS('Base Escolas'!$A:$A,$B69,'Base Escolas'!$E:$E,"3EM")</f>
        <v>30</v>
      </c>
      <c r="D69" s="11">
        <f>AVERAGEIFS('Base Escolas'!$F:$F,'Base Escolas'!$A:$A,$B69,'Base Escolas'!$E:$E,"3EM")</f>
        <v>272.68099999999998</v>
      </c>
      <c r="E69" s="10">
        <f>SUMIFS('Régua SAEB'!$C:$C,'Régua SAEB'!$B:$B,"LP",'Régua SAEB'!$D:$D,"&lt;="&amp;$D69,'Régua SAEB'!$E:$E,"&gt;"&amp;$D69,'Régua SAEB'!$A:$A,"3EM")</f>
        <v>2</v>
      </c>
      <c r="F69" s="10" t="str">
        <f t="array" ref="F69">INDEX('Régua SAEB'!$F$1:$F$40,MATCH("3EM"&amp;"LP"&amp;$E69,'Régua SAEB'!$G$1:$G$40,0),1)</f>
        <v>Básico</v>
      </c>
      <c r="G69" s="11">
        <f>AVERAGEIFS('Base Escolas'!$I:$I,'Base Escolas'!$A:$A,$B69,'Base Escolas'!$E:$E,"3EM")</f>
        <v>266.87166666666667</v>
      </c>
      <c r="H69" s="10">
        <f>SUMIFS('Régua SAEB'!$C:$C,'Régua SAEB'!$B:$B,"MT",'Régua SAEB'!$D:$D,"&lt;="&amp;$G69,'Régua SAEB'!$E:$E,"&gt;"&amp;$G69,'Régua SAEB'!$A:$A,"3EM")</f>
        <v>2</v>
      </c>
      <c r="I69" s="10" t="str">
        <f t="array" ref="I69">INDEX('Régua SAEB'!$F$1:$F$40,MATCH("3EM"&amp;"MT"&amp;$H69,'Régua SAEB'!$G$1:$G$40,0),1)</f>
        <v>Insuficiente</v>
      </c>
    </row>
    <row r="70" spans="2:9" ht="12.75" x14ac:dyDescent="0.2">
      <c r="B70" s="9" t="s">
        <v>75</v>
      </c>
      <c r="C70" s="10">
        <f>COUNTIFS('Base Escolas'!$A:$A,$B70,'Base Escolas'!$E:$E,"3EM")</f>
        <v>45</v>
      </c>
      <c r="D70" s="11">
        <f>AVERAGEIFS('Base Escolas'!$F:$F,'Base Escolas'!$A:$A,$B70,'Base Escolas'!$E:$E,"3EM")</f>
        <v>275.76844444444441</v>
      </c>
      <c r="E70" s="10">
        <f>SUMIFS('Régua SAEB'!$C:$C,'Régua SAEB'!$B:$B,"LP",'Régua SAEB'!$D:$D,"&lt;="&amp;$D70,'Régua SAEB'!$E:$E,"&gt;"&amp;$D70,'Régua SAEB'!$A:$A,"3EM")</f>
        <v>3</v>
      </c>
      <c r="F70" s="10" t="str">
        <f t="array" ref="F70">INDEX('Régua SAEB'!$F$1:$F$40,MATCH("3EM"&amp;"LP"&amp;$E70,'Régua SAEB'!$G$1:$G$40,0),1)</f>
        <v>Básico</v>
      </c>
      <c r="G70" s="11">
        <f>AVERAGEIFS('Base Escolas'!$I:$I,'Base Escolas'!$A:$A,$B70,'Base Escolas'!$E:$E,"3EM")</f>
        <v>268.50555555555553</v>
      </c>
      <c r="H70" s="10">
        <f>SUMIFS('Régua SAEB'!$C:$C,'Régua SAEB'!$B:$B,"MT",'Régua SAEB'!$D:$D,"&lt;="&amp;$G70,'Régua SAEB'!$E:$E,"&gt;"&amp;$G70,'Régua SAEB'!$A:$A,"3EM")</f>
        <v>2</v>
      </c>
      <c r="I70" s="10" t="str">
        <f t="array" ref="I70">INDEX('Régua SAEB'!$F$1:$F$40,MATCH("3EM"&amp;"MT"&amp;$H70,'Régua SAEB'!$G$1:$G$40,0),1)</f>
        <v>Insuficiente</v>
      </c>
    </row>
    <row r="71" spans="2:9" ht="12.75" x14ac:dyDescent="0.2">
      <c r="B71" s="9" t="s">
        <v>76</v>
      </c>
      <c r="C71" s="10">
        <f>COUNTIFS('Base Escolas'!$A:$A,$B71,'Base Escolas'!$E:$E,"3EM")</f>
        <v>16</v>
      </c>
      <c r="D71" s="11">
        <f>AVERAGEIFS('Base Escolas'!$F:$F,'Base Escolas'!$A:$A,$B71,'Base Escolas'!$E:$E,"3EM")</f>
        <v>279.50562500000001</v>
      </c>
      <c r="E71" s="10">
        <f>SUMIFS('Régua SAEB'!$C:$C,'Régua SAEB'!$B:$B,"LP",'Régua SAEB'!$D:$D,"&lt;="&amp;$D71,'Régua SAEB'!$E:$E,"&gt;"&amp;$D71,'Régua SAEB'!$A:$A,"3EM")</f>
        <v>3</v>
      </c>
      <c r="F71" s="10" t="str">
        <f t="array" ref="F71">INDEX('Régua SAEB'!$F$1:$F$40,MATCH("3EM"&amp;"LP"&amp;$E71,'Régua SAEB'!$G$1:$G$40,0),1)</f>
        <v>Básico</v>
      </c>
      <c r="G71" s="11">
        <f>AVERAGEIFS('Base Escolas'!$I:$I,'Base Escolas'!$A:$A,$B71,'Base Escolas'!$E:$E,"3EM")</f>
        <v>268.71312499999999</v>
      </c>
      <c r="H71" s="10">
        <f>SUMIFS('Régua SAEB'!$C:$C,'Régua SAEB'!$B:$B,"MT",'Régua SAEB'!$D:$D,"&lt;="&amp;$G71,'Régua SAEB'!$E:$E,"&gt;"&amp;$G71,'Régua SAEB'!$A:$A,"3EM")</f>
        <v>2</v>
      </c>
      <c r="I71" s="10" t="str">
        <f t="array" ref="I71">INDEX('Régua SAEB'!$F$1:$F$40,MATCH("3EM"&amp;"MT"&amp;$H71,'Régua SAEB'!$G$1:$G$40,0),1)</f>
        <v>Insuficiente</v>
      </c>
    </row>
    <row r="72" spans="2:9" ht="12.75" x14ac:dyDescent="0.2">
      <c r="B72" s="9" t="s">
        <v>77</v>
      </c>
      <c r="C72" s="10">
        <f>COUNTIFS('Base Escolas'!$A:$A,$B72,'Base Escolas'!$E:$E,"3EM")</f>
        <v>44</v>
      </c>
      <c r="D72" s="11">
        <f>AVERAGEIFS('Base Escolas'!$F:$F,'Base Escolas'!$A:$A,$B72,'Base Escolas'!$E:$E,"3EM")</f>
        <v>280.74045454545444</v>
      </c>
      <c r="E72" s="10">
        <f>SUMIFS('Régua SAEB'!$C:$C,'Régua SAEB'!$B:$B,"LP",'Régua SAEB'!$D:$D,"&lt;="&amp;$D72,'Régua SAEB'!$E:$E,"&gt;"&amp;$D72,'Régua SAEB'!$A:$A,"3EM")</f>
        <v>3</v>
      </c>
      <c r="F72" s="10" t="str">
        <f t="array" ref="F72">INDEX('Régua SAEB'!$F$1:$F$40,MATCH("3EM"&amp;"LP"&amp;$E72,'Régua SAEB'!$G$1:$G$40,0),1)</f>
        <v>Básico</v>
      </c>
      <c r="G72" s="11">
        <f>AVERAGEIFS('Base Escolas'!$I:$I,'Base Escolas'!$A:$A,$B72,'Base Escolas'!$E:$E,"3EM")</f>
        <v>268.13681818181817</v>
      </c>
      <c r="H72" s="10">
        <f>SUMIFS('Régua SAEB'!$C:$C,'Régua SAEB'!$B:$B,"MT",'Régua SAEB'!$D:$D,"&lt;="&amp;$G72,'Régua SAEB'!$E:$E,"&gt;"&amp;$G72,'Régua SAEB'!$A:$A,"3EM")</f>
        <v>2</v>
      </c>
      <c r="I72" s="10" t="str">
        <f t="array" ref="I72">INDEX('Régua SAEB'!$F$1:$F$40,MATCH("3EM"&amp;"MT"&amp;$H72,'Régua SAEB'!$G$1:$G$40,0),1)</f>
        <v>Insuficiente</v>
      </c>
    </row>
    <row r="73" spans="2:9" ht="12.75" x14ac:dyDescent="0.2">
      <c r="B73" s="9" t="s">
        <v>78</v>
      </c>
      <c r="C73" s="10">
        <f>COUNTIFS('Base Escolas'!$A:$A,$B73,'Base Escolas'!$E:$E,"3EM")</f>
        <v>39</v>
      </c>
      <c r="D73" s="11">
        <f>AVERAGEIFS('Base Escolas'!$F:$F,'Base Escolas'!$A:$A,$B73,'Base Escolas'!$E:$E,"3EM")</f>
        <v>272.00820512820508</v>
      </c>
      <c r="E73" s="10">
        <f>SUMIFS('Régua SAEB'!$C:$C,'Régua SAEB'!$B:$B,"LP",'Régua SAEB'!$D:$D,"&lt;="&amp;$D73,'Régua SAEB'!$E:$E,"&gt;"&amp;$D73,'Régua SAEB'!$A:$A,"3EM")</f>
        <v>2</v>
      </c>
      <c r="F73" s="10" t="str">
        <f t="array" ref="F73">INDEX('Régua SAEB'!$F$1:$F$40,MATCH("3EM"&amp;"LP"&amp;$E73,'Régua SAEB'!$G$1:$G$40,0),1)</f>
        <v>Básico</v>
      </c>
      <c r="G73" s="11">
        <f>AVERAGEIFS('Base Escolas'!$I:$I,'Base Escolas'!$A:$A,$B73,'Base Escolas'!$E:$E,"3EM")</f>
        <v>260.94025641025638</v>
      </c>
      <c r="H73" s="10">
        <f>SUMIFS('Régua SAEB'!$C:$C,'Régua SAEB'!$B:$B,"MT",'Régua SAEB'!$D:$D,"&lt;="&amp;$G73,'Régua SAEB'!$E:$E,"&gt;"&amp;$G73,'Régua SAEB'!$A:$A,"3EM")</f>
        <v>2</v>
      </c>
      <c r="I73" s="10" t="str">
        <f t="array" ref="I73">INDEX('Régua SAEB'!$F$1:$F$40,MATCH("3EM"&amp;"MT"&amp;$H73,'Régua SAEB'!$G$1:$G$40,0),1)</f>
        <v>Insuficiente</v>
      </c>
    </row>
    <row r="74" spans="2:9" ht="12.75" x14ac:dyDescent="0.2">
      <c r="B74" s="9" t="s">
        <v>79</v>
      </c>
      <c r="C74" s="10">
        <f>COUNTIFS('Base Escolas'!$A:$A,$B74,'Base Escolas'!$E:$E,"3EM")</f>
        <v>57</v>
      </c>
      <c r="D74" s="11">
        <f>AVERAGEIFS('Base Escolas'!$F:$F,'Base Escolas'!$A:$A,$B74,'Base Escolas'!$E:$E,"3EM")</f>
        <v>289.08035087719304</v>
      </c>
      <c r="E74" s="10">
        <f>SUMIFS('Régua SAEB'!$C:$C,'Régua SAEB'!$B:$B,"LP",'Régua SAEB'!$D:$D,"&lt;="&amp;$D74,'Régua SAEB'!$E:$E,"&gt;"&amp;$D74,'Régua SAEB'!$A:$A,"3EM")</f>
        <v>3</v>
      </c>
      <c r="F74" s="10" t="str">
        <f t="array" ref="F74">INDEX('Régua SAEB'!$F$1:$F$40,MATCH("3EM"&amp;"LP"&amp;$E74,'Régua SAEB'!$G$1:$G$40,0),1)</f>
        <v>Básico</v>
      </c>
      <c r="G74" s="11">
        <f>AVERAGEIFS('Base Escolas'!$I:$I,'Base Escolas'!$A:$A,$B74,'Base Escolas'!$E:$E,"3EM")</f>
        <v>274.07070175438588</v>
      </c>
      <c r="H74" s="10">
        <f>SUMIFS('Régua SAEB'!$C:$C,'Régua SAEB'!$B:$B,"MT",'Régua SAEB'!$D:$D,"&lt;="&amp;$G74,'Régua SAEB'!$E:$E,"&gt;"&amp;$G74,'Régua SAEB'!$A:$A,"3EM")</f>
        <v>2</v>
      </c>
      <c r="I74" s="10" t="str">
        <f t="array" ref="I74">INDEX('Régua SAEB'!$F$1:$F$40,MATCH("3EM"&amp;"MT"&amp;$H74,'Régua SAEB'!$G$1:$G$40,0),1)</f>
        <v>Insuficiente</v>
      </c>
    </row>
    <row r="75" spans="2:9" ht="12.75" x14ac:dyDescent="0.2">
      <c r="B75" s="9" t="s">
        <v>80</v>
      </c>
      <c r="C75" s="10">
        <f>COUNTIFS('Base Escolas'!$A:$A,$B75,'Base Escolas'!$E:$E,"3EM")</f>
        <v>29</v>
      </c>
      <c r="D75" s="11">
        <f>AVERAGEIFS('Base Escolas'!$F:$F,'Base Escolas'!$A:$A,$B75,'Base Escolas'!$E:$E,"3EM")</f>
        <v>280.42344827586214</v>
      </c>
      <c r="E75" s="10">
        <f>SUMIFS('Régua SAEB'!$C:$C,'Régua SAEB'!$B:$B,"LP",'Régua SAEB'!$D:$D,"&lt;="&amp;$D75,'Régua SAEB'!$E:$E,"&gt;"&amp;$D75,'Régua SAEB'!$A:$A,"3EM")</f>
        <v>3</v>
      </c>
      <c r="F75" s="10" t="str">
        <f t="array" ref="F75">INDEX('Régua SAEB'!$F$1:$F$40,MATCH("3EM"&amp;"LP"&amp;$E75,'Régua SAEB'!$G$1:$G$40,0),1)</f>
        <v>Básico</v>
      </c>
      <c r="G75" s="11">
        <f>AVERAGEIFS('Base Escolas'!$I:$I,'Base Escolas'!$A:$A,$B75,'Base Escolas'!$E:$E,"3EM")</f>
        <v>270.06689655172408</v>
      </c>
      <c r="H75" s="10">
        <f>SUMIFS('Régua SAEB'!$C:$C,'Régua SAEB'!$B:$B,"MT",'Régua SAEB'!$D:$D,"&lt;="&amp;$G75,'Régua SAEB'!$E:$E,"&gt;"&amp;$G75,'Régua SAEB'!$A:$A,"3EM")</f>
        <v>2</v>
      </c>
      <c r="I75" s="10" t="str">
        <f t="array" ref="I75">INDEX('Régua SAEB'!$F$1:$F$40,MATCH("3EM"&amp;"MT"&amp;$H75,'Régua SAEB'!$G$1:$G$40,0),1)</f>
        <v>Insuficiente</v>
      </c>
    </row>
    <row r="76" spans="2:9" ht="12.75" x14ac:dyDescent="0.2">
      <c r="B76" s="9" t="s">
        <v>81</v>
      </c>
      <c r="C76" s="10">
        <f>COUNTIFS('Base Escolas'!$A:$A,$B76,'Base Escolas'!$E:$E,"3EM")</f>
        <v>31</v>
      </c>
      <c r="D76" s="11">
        <f>AVERAGEIFS('Base Escolas'!$F:$F,'Base Escolas'!$A:$A,$B76,'Base Escolas'!$E:$E,"3EM")</f>
        <v>272.74677419354839</v>
      </c>
      <c r="E76" s="10">
        <f>SUMIFS('Régua SAEB'!$C:$C,'Régua SAEB'!$B:$B,"LP",'Régua SAEB'!$D:$D,"&lt;="&amp;$D76,'Régua SAEB'!$E:$E,"&gt;"&amp;$D76,'Régua SAEB'!$A:$A,"3EM")</f>
        <v>2</v>
      </c>
      <c r="F76" s="10" t="str">
        <f t="array" ref="F76">INDEX('Régua SAEB'!$F$1:$F$40,MATCH("3EM"&amp;"LP"&amp;$E76,'Régua SAEB'!$G$1:$G$40,0),1)</f>
        <v>Básico</v>
      </c>
      <c r="G76" s="11">
        <f>AVERAGEIFS('Base Escolas'!$I:$I,'Base Escolas'!$A:$A,$B76,'Base Escolas'!$E:$E,"3EM")</f>
        <v>265.45258064516133</v>
      </c>
      <c r="H76" s="10">
        <f>SUMIFS('Régua SAEB'!$C:$C,'Régua SAEB'!$B:$B,"MT",'Régua SAEB'!$D:$D,"&lt;="&amp;$G76,'Régua SAEB'!$E:$E,"&gt;"&amp;$G76,'Régua SAEB'!$A:$A,"3EM")</f>
        <v>2</v>
      </c>
      <c r="I76" s="10" t="str">
        <f t="array" ref="I76">INDEX('Régua SAEB'!$F$1:$F$40,MATCH("3EM"&amp;"MT"&amp;$H76,'Régua SAEB'!$G$1:$G$40,0),1)</f>
        <v>Insuficiente</v>
      </c>
    </row>
    <row r="77" spans="2:9" ht="12.75" x14ac:dyDescent="0.2">
      <c r="B77" s="9" t="s">
        <v>82</v>
      </c>
      <c r="C77" s="10">
        <f>COUNTIFS('Base Escolas'!$A:$A,$B77,'Base Escolas'!$E:$E,"3EM")</f>
        <v>11</v>
      </c>
      <c r="D77" s="11">
        <f>AVERAGEIFS('Base Escolas'!$F:$F,'Base Escolas'!$A:$A,$B77,'Base Escolas'!$E:$E,"3EM")</f>
        <v>265.15181818181821</v>
      </c>
      <c r="E77" s="10">
        <f>SUMIFS('Régua SAEB'!$C:$C,'Régua SAEB'!$B:$B,"LP",'Régua SAEB'!$D:$D,"&lt;="&amp;$D77,'Régua SAEB'!$E:$E,"&gt;"&amp;$D77,'Régua SAEB'!$A:$A,"3EM")</f>
        <v>2</v>
      </c>
      <c r="F77" s="10" t="str">
        <f t="array" ref="F77">INDEX('Régua SAEB'!$F$1:$F$40,MATCH("3EM"&amp;"LP"&amp;$E77,'Régua SAEB'!$G$1:$G$40,0),1)</f>
        <v>Básico</v>
      </c>
      <c r="G77" s="11">
        <f>AVERAGEIFS('Base Escolas'!$I:$I,'Base Escolas'!$A:$A,$B77,'Base Escolas'!$E:$E,"3EM")</f>
        <v>264.90818181818179</v>
      </c>
      <c r="H77" s="10">
        <f>SUMIFS('Régua SAEB'!$C:$C,'Régua SAEB'!$B:$B,"MT",'Régua SAEB'!$D:$D,"&lt;="&amp;$G77,'Régua SAEB'!$E:$E,"&gt;"&amp;$G77,'Régua SAEB'!$A:$A,"3EM")</f>
        <v>2</v>
      </c>
      <c r="I77" s="10" t="str">
        <f t="array" ref="I77">INDEX('Régua SAEB'!$F$1:$F$40,MATCH("3EM"&amp;"MT"&amp;$H77,'Régua SAEB'!$G$1:$G$40,0),1)</f>
        <v>Insuficiente</v>
      </c>
    </row>
    <row r="78" spans="2:9" ht="12.75" x14ac:dyDescent="0.2">
      <c r="B78" s="9" t="s">
        <v>83</v>
      </c>
      <c r="C78" s="10">
        <f>COUNTIFS('Base Escolas'!$A:$A,$B78,'Base Escolas'!$E:$E,"3EM")</f>
        <v>34</v>
      </c>
      <c r="D78" s="11">
        <f>AVERAGEIFS('Base Escolas'!$F:$F,'Base Escolas'!$A:$A,$B78,'Base Escolas'!$E:$E,"3EM")</f>
        <v>277.47470588235296</v>
      </c>
      <c r="E78" s="10">
        <f>SUMIFS('Régua SAEB'!$C:$C,'Régua SAEB'!$B:$B,"LP",'Régua SAEB'!$D:$D,"&lt;="&amp;$D78,'Régua SAEB'!$E:$E,"&gt;"&amp;$D78,'Régua SAEB'!$A:$A,"3EM")</f>
        <v>3</v>
      </c>
      <c r="F78" s="10" t="str">
        <f t="array" ref="F78">INDEX('Régua SAEB'!$F$1:$F$40,MATCH("3EM"&amp;"LP"&amp;$E78,'Régua SAEB'!$G$1:$G$40,0),1)</f>
        <v>Básico</v>
      </c>
      <c r="G78" s="11">
        <f>AVERAGEIFS('Base Escolas'!$I:$I,'Base Escolas'!$A:$A,$B78,'Base Escolas'!$E:$E,"3EM")</f>
        <v>270.4232352941176</v>
      </c>
      <c r="H78" s="10">
        <f>SUMIFS('Régua SAEB'!$C:$C,'Régua SAEB'!$B:$B,"MT",'Régua SAEB'!$D:$D,"&lt;="&amp;$G78,'Régua SAEB'!$E:$E,"&gt;"&amp;$G78,'Régua SAEB'!$A:$A,"3EM")</f>
        <v>2</v>
      </c>
      <c r="I78" s="10" t="str">
        <f t="array" ref="I78">INDEX('Régua SAEB'!$F$1:$F$40,MATCH("3EM"&amp;"MT"&amp;$H78,'Régua SAEB'!$G$1:$G$40,0),1)</f>
        <v>Insuficiente</v>
      </c>
    </row>
    <row r="79" spans="2:9" ht="12.75" x14ac:dyDescent="0.2">
      <c r="B79" s="9" t="s">
        <v>84</v>
      </c>
      <c r="C79" s="10">
        <f>COUNTIFS('Base Escolas'!$A:$A,$B79,'Base Escolas'!$E:$E,"3EM")</f>
        <v>43</v>
      </c>
      <c r="D79" s="11">
        <f>AVERAGEIFS('Base Escolas'!$F:$F,'Base Escolas'!$A:$A,$B79,'Base Escolas'!$E:$E,"3EM")</f>
        <v>283.27558139534892</v>
      </c>
      <c r="E79" s="10">
        <f>SUMIFS('Régua SAEB'!$C:$C,'Régua SAEB'!$B:$B,"LP",'Régua SAEB'!$D:$D,"&lt;="&amp;$D79,'Régua SAEB'!$E:$E,"&gt;"&amp;$D79,'Régua SAEB'!$A:$A,"3EM")</f>
        <v>3</v>
      </c>
      <c r="F79" s="10" t="str">
        <f t="array" ref="F79">INDEX('Régua SAEB'!$F$1:$F$40,MATCH("3EM"&amp;"LP"&amp;$E79,'Régua SAEB'!$G$1:$G$40,0),1)</f>
        <v>Básico</v>
      </c>
      <c r="G79" s="11">
        <f>AVERAGEIFS('Base Escolas'!$I:$I,'Base Escolas'!$A:$A,$B79,'Base Escolas'!$E:$E,"3EM")</f>
        <v>276.73604651162788</v>
      </c>
      <c r="H79" s="10">
        <f>SUMIFS('Régua SAEB'!$C:$C,'Régua SAEB'!$B:$B,"MT",'Régua SAEB'!$D:$D,"&lt;="&amp;$G79,'Régua SAEB'!$E:$E,"&gt;"&amp;$G79,'Régua SAEB'!$A:$A,"3EM")</f>
        <v>3</v>
      </c>
      <c r="I79" s="10" t="str">
        <f t="array" ref="I79">INDEX('Régua SAEB'!$F$1:$F$40,MATCH("3EM"&amp;"MT"&amp;$H79,'Régua SAEB'!$G$1:$G$40,0),1)</f>
        <v>Básico</v>
      </c>
    </row>
    <row r="80" spans="2:9" ht="12.75" x14ac:dyDescent="0.2">
      <c r="B80" s="9" t="s">
        <v>85</v>
      </c>
      <c r="C80" s="10">
        <f>COUNTIFS('Base Escolas'!$A:$A,$B80,'Base Escolas'!$E:$E,"3EM")</f>
        <v>25</v>
      </c>
      <c r="D80" s="11">
        <f>AVERAGEIFS('Base Escolas'!$F:$F,'Base Escolas'!$A:$A,$B80,'Base Escolas'!$E:$E,"3EM")</f>
        <v>279.73039999999997</v>
      </c>
      <c r="E80" s="10">
        <f>SUMIFS('Régua SAEB'!$C:$C,'Régua SAEB'!$B:$B,"LP",'Régua SAEB'!$D:$D,"&lt;="&amp;$D80,'Régua SAEB'!$E:$E,"&gt;"&amp;$D80,'Régua SAEB'!$A:$A,"3EM")</f>
        <v>3</v>
      </c>
      <c r="F80" s="10" t="str">
        <f t="array" ref="F80">INDEX('Régua SAEB'!$F$1:$F$40,MATCH("3EM"&amp;"LP"&amp;$E80,'Régua SAEB'!$G$1:$G$40,0),1)</f>
        <v>Básico</v>
      </c>
      <c r="G80" s="11">
        <f>AVERAGEIFS('Base Escolas'!$I:$I,'Base Escolas'!$A:$A,$B80,'Base Escolas'!$E:$E,"3EM")</f>
        <v>271.18599999999998</v>
      </c>
      <c r="H80" s="10">
        <f>SUMIFS('Régua SAEB'!$C:$C,'Régua SAEB'!$B:$B,"MT",'Régua SAEB'!$D:$D,"&lt;="&amp;$G80,'Régua SAEB'!$E:$E,"&gt;"&amp;$G80,'Régua SAEB'!$A:$A,"3EM")</f>
        <v>2</v>
      </c>
      <c r="I80" s="10" t="str">
        <f t="array" ref="I80">INDEX('Régua SAEB'!$F$1:$F$40,MATCH("3EM"&amp;"MT"&amp;$H80,'Régua SAEB'!$G$1:$G$40,0),1)</f>
        <v>Insuficiente</v>
      </c>
    </row>
    <row r="81" spans="2:9" ht="12.75" x14ac:dyDescent="0.2">
      <c r="B81" s="9" t="s">
        <v>86</v>
      </c>
      <c r="C81" s="10">
        <f>COUNTIFS('Base Escolas'!$A:$A,$B81,'Base Escolas'!$E:$E,"3EM")</f>
        <v>47</v>
      </c>
      <c r="D81" s="11">
        <f>AVERAGEIFS('Base Escolas'!$F:$F,'Base Escolas'!$A:$A,$B81,'Base Escolas'!$E:$E,"3EM")</f>
        <v>273.17553191489367</v>
      </c>
      <c r="E81" s="10">
        <f>SUMIFS('Régua SAEB'!$C:$C,'Régua SAEB'!$B:$B,"LP",'Régua SAEB'!$D:$D,"&lt;="&amp;$D81,'Régua SAEB'!$E:$E,"&gt;"&amp;$D81,'Régua SAEB'!$A:$A,"3EM")</f>
        <v>2</v>
      </c>
      <c r="F81" s="10" t="str">
        <f t="array" ref="F81">INDEX('Régua SAEB'!$F$1:$F$40,MATCH("3EM"&amp;"LP"&amp;$E81,'Régua SAEB'!$G$1:$G$40,0),1)</f>
        <v>Básico</v>
      </c>
      <c r="G81" s="11">
        <f>AVERAGEIFS('Base Escolas'!$I:$I,'Base Escolas'!$A:$A,$B81,'Base Escolas'!$E:$E,"3EM")</f>
        <v>261.57595744680856</v>
      </c>
      <c r="H81" s="10">
        <f>SUMIFS('Régua SAEB'!$C:$C,'Régua SAEB'!$B:$B,"MT",'Régua SAEB'!$D:$D,"&lt;="&amp;$G81,'Régua SAEB'!$E:$E,"&gt;"&amp;$G81,'Régua SAEB'!$A:$A,"3EM")</f>
        <v>2</v>
      </c>
      <c r="I81" s="10" t="str">
        <f t="array" ref="I81">INDEX('Régua SAEB'!$F$1:$F$40,MATCH("3EM"&amp;"MT"&amp;$H81,'Régua SAEB'!$G$1:$G$40,0),1)</f>
        <v>Insuficiente</v>
      </c>
    </row>
    <row r="82" spans="2:9" ht="12.75" x14ac:dyDescent="0.2">
      <c r="B82" s="9" t="s">
        <v>87</v>
      </c>
      <c r="C82" s="10">
        <f>COUNTIFS('Base Escolas'!$A:$A,$B82,'Base Escolas'!$E:$E,"3EM")</f>
        <v>24</v>
      </c>
      <c r="D82" s="11">
        <f>AVERAGEIFS('Base Escolas'!$F:$F,'Base Escolas'!$A:$A,$B82,'Base Escolas'!$E:$E,"3EM")</f>
        <v>277.96208333333334</v>
      </c>
      <c r="E82" s="10">
        <f>SUMIFS('Régua SAEB'!$C:$C,'Régua SAEB'!$B:$B,"LP",'Régua SAEB'!$D:$D,"&lt;="&amp;$D82,'Régua SAEB'!$E:$E,"&gt;"&amp;$D82,'Régua SAEB'!$A:$A,"3EM")</f>
        <v>3</v>
      </c>
      <c r="F82" s="10" t="str">
        <f t="array" ref="F82">INDEX('Régua SAEB'!$F$1:$F$40,MATCH("3EM"&amp;"LP"&amp;$E82,'Régua SAEB'!$G$1:$G$40,0),1)</f>
        <v>Básico</v>
      </c>
      <c r="G82" s="11">
        <f>AVERAGEIFS('Base Escolas'!$I:$I,'Base Escolas'!$A:$A,$B82,'Base Escolas'!$E:$E,"3EM")</f>
        <v>268.99916666666667</v>
      </c>
      <c r="H82" s="10">
        <f>SUMIFS('Régua SAEB'!$C:$C,'Régua SAEB'!$B:$B,"MT",'Régua SAEB'!$D:$D,"&lt;="&amp;$G82,'Régua SAEB'!$E:$E,"&gt;"&amp;$G82,'Régua SAEB'!$A:$A,"3EM")</f>
        <v>2</v>
      </c>
      <c r="I82" s="10" t="str">
        <f t="array" ref="I82">INDEX('Régua SAEB'!$F$1:$F$40,MATCH("3EM"&amp;"MT"&amp;$H82,'Régua SAEB'!$G$1:$G$40,0),1)</f>
        <v>Insuficiente</v>
      </c>
    </row>
    <row r="83" spans="2:9" ht="12.75" x14ac:dyDescent="0.2">
      <c r="B83" s="9" t="s">
        <v>88</v>
      </c>
      <c r="C83" s="10">
        <f>COUNTIFS('Base Escolas'!$A:$A,$B83,'Base Escolas'!$E:$E,"3EM")</f>
        <v>46</v>
      </c>
      <c r="D83" s="11">
        <f>AVERAGEIFS('Base Escolas'!$F:$F,'Base Escolas'!$A:$A,$B83,'Base Escolas'!$E:$E,"3EM")</f>
        <v>284.96391304347833</v>
      </c>
      <c r="E83" s="10">
        <f>SUMIFS('Régua SAEB'!$C:$C,'Régua SAEB'!$B:$B,"LP",'Régua SAEB'!$D:$D,"&lt;="&amp;$D83,'Régua SAEB'!$E:$E,"&gt;"&amp;$D83,'Régua SAEB'!$A:$A,"3EM")</f>
        <v>3</v>
      </c>
      <c r="F83" s="10" t="str">
        <f t="array" ref="F83">INDEX('Régua SAEB'!$F$1:$F$40,MATCH("3EM"&amp;"LP"&amp;$E83,'Régua SAEB'!$G$1:$G$40,0),1)</f>
        <v>Básico</v>
      </c>
      <c r="G83" s="11">
        <f>AVERAGEIFS('Base Escolas'!$I:$I,'Base Escolas'!$A:$A,$B83,'Base Escolas'!$E:$E,"3EM")</f>
        <v>272.65130434782617</v>
      </c>
      <c r="H83" s="10">
        <f>SUMIFS('Régua SAEB'!$C:$C,'Régua SAEB'!$B:$B,"MT",'Régua SAEB'!$D:$D,"&lt;="&amp;$G83,'Régua SAEB'!$E:$E,"&gt;"&amp;$G83,'Régua SAEB'!$A:$A,"3EM")</f>
        <v>2</v>
      </c>
      <c r="I83" s="10" t="str">
        <f t="array" ref="I83">INDEX('Régua SAEB'!$F$1:$F$40,MATCH("3EM"&amp;"MT"&amp;$H83,'Régua SAEB'!$G$1:$G$40,0),1)</f>
        <v>Insuficiente</v>
      </c>
    </row>
    <row r="84" spans="2:9" ht="12.75" x14ac:dyDescent="0.2">
      <c r="B84" s="9" t="s">
        <v>89</v>
      </c>
      <c r="C84" s="10">
        <f>COUNTIFS('Base Escolas'!$A:$A,$B84,'Base Escolas'!$E:$E,"3EM")</f>
        <v>36</v>
      </c>
      <c r="D84" s="11">
        <f>AVERAGEIFS('Base Escolas'!$F:$F,'Base Escolas'!$A:$A,$B84,'Base Escolas'!$E:$E,"3EM")</f>
        <v>273.64027777777778</v>
      </c>
      <c r="E84" s="10">
        <f>SUMIFS('Régua SAEB'!$C:$C,'Régua SAEB'!$B:$B,"LP",'Régua SAEB'!$D:$D,"&lt;="&amp;$D84,'Régua SAEB'!$E:$E,"&gt;"&amp;$D84,'Régua SAEB'!$A:$A,"3EM")</f>
        <v>2</v>
      </c>
      <c r="F84" s="10" t="str">
        <f t="array" ref="F84">INDEX('Régua SAEB'!$F$1:$F$40,MATCH("3EM"&amp;"LP"&amp;$E84,'Régua SAEB'!$G$1:$G$40,0),1)</f>
        <v>Básico</v>
      </c>
      <c r="G84" s="11">
        <f>AVERAGEIFS('Base Escolas'!$I:$I,'Base Escolas'!$A:$A,$B84,'Base Escolas'!$E:$E,"3EM")</f>
        <v>263.42166666666651</v>
      </c>
      <c r="H84" s="10">
        <f>SUMIFS('Régua SAEB'!$C:$C,'Régua SAEB'!$B:$B,"MT",'Régua SAEB'!$D:$D,"&lt;="&amp;$G84,'Régua SAEB'!$E:$E,"&gt;"&amp;$G84,'Régua SAEB'!$A:$A,"3EM")</f>
        <v>2</v>
      </c>
      <c r="I84" s="10" t="str">
        <f t="array" ref="I84">INDEX('Régua SAEB'!$F$1:$F$40,MATCH("3EM"&amp;"MT"&amp;$H84,'Régua SAEB'!$G$1:$G$40,0),1)</f>
        <v>Insuficiente</v>
      </c>
    </row>
    <row r="85" spans="2:9" ht="12.75" x14ac:dyDescent="0.2">
      <c r="B85" s="9" t="s">
        <v>90</v>
      </c>
      <c r="C85" s="10">
        <f>COUNTIFS('Base Escolas'!$A:$A,$B85,'Base Escolas'!$E:$E,"3EM")</f>
        <v>50</v>
      </c>
      <c r="D85" s="11">
        <f>AVERAGEIFS('Base Escolas'!$F:$F,'Base Escolas'!$A:$A,$B85,'Base Escolas'!$E:$E,"3EM")</f>
        <v>276.25980000000004</v>
      </c>
      <c r="E85" s="10">
        <f>SUMIFS('Régua SAEB'!$C:$C,'Régua SAEB'!$B:$B,"LP",'Régua SAEB'!$D:$D,"&lt;="&amp;$D85,'Régua SAEB'!$E:$E,"&gt;"&amp;$D85,'Régua SAEB'!$A:$A,"3EM")</f>
        <v>3</v>
      </c>
      <c r="F85" s="10" t="str">
        <f t="array" ref="F85">INDEX('Régua SAEB'!$F$1:$F$40,MATCH("3EM"&amp;"LP"&amp;$E85,'Régua SAEB'!$G$1:$G$40,0),1)</f>
        <v>Básico</v>
      </c>
      <c r="G85" s="11">
        <f>AVERAGEIFS('Base Escolas'!$I:$I,'Base Escolas'!$A:$A,$B85,'Base Escolas'!$E:$E,"3EM")</f>
        <v>262.49119999999999</v>
      </c>
      <c r="H85" s="10">
        <f>SUMIFS('Régua SAEB'!$C:$C,'Régua SAEB'!$B:$B,"MT",'Régua SAEB'!$D:$D,"&lt;="&amp;$G85,'Régua SAEB'!$E:$E,"&gt;"&amp;$G85,'Régua SAEB'!$A:$A,"3EM")</f>
        <v>2</v>
      </c>
      <c r="I85" s="10" t="str">
        <f t="array" ref="I85">INDEX('Régua SAEB'!$F$1:$F$40,MATCH("3EM"&amp;"MT"&amp;$H85,'Régua SAEB'!$G$1:$G$40,0),1)</f>
        <v>Insuficiente</v>
      </c>
    </row>
    <row r="86" spans="2:9" ht="12.75" x14ac:dyDescent="0.2">
      <c r="B86" s="9" t="s">
        <v>91</v>
      </c>
      <c r="C86" s="10">
        <f>COUNTIFS('Base Escolas'!$A:$A,$B86,'Base Escolas'!$E:$E,"3EM")</f>
        <v>53</v>
      </c>
      <c r="D86" s="11">
        <f>AVERAGEIFS('Base Escolas'!$F:$F,'Base Escolas'!$A:$A,$B86,'Base Escolas'!$E:$E,"3EM")</f>
        <v>276.42981132075477</v>
      </c>
      <c r="E86" s="10">
        <f>SUMIFS('Régua SAEB'!$C:$C,'Régua SAEB'!$B:$B,"LP",'Régua SAEB'!$D:$D,"&lt;="&amp;$D86,'Régua SAEB'!$E:$E,"&gt;"&amp;$D86,'Régua SAEB'!$A:$A,"3EM")</f>
        <v>3</v>
      </c>
      <c r="F86" s="10" t="str">
        <f t="array" ref="F86">INDEX('Régua SAEB'!$F$1:$F$40,MATCH("3EM"&amp;"LP"&amp;$E86,'Régua SAEB'!$G$1:$G$40,0),1)</f>
        <v>Básico</v>
      </c>
      <c r="G86" s="11">
        <f>AVERAGEIFS('Base Escolas'!$I:$I,'Base Escolas'!$A:$A,$B86,'Base Escolas'!$E:$E,"3EM")</f>
        <v>262.69509433962264</v>
      </c>
      <c r="H86" s="10">
        <f>SUMIFS('Régua SAEB'!$C:$C,'Régua SAEB'!$B:$B,"MT",'Régua SAEB'!$D:$D,"&lt;="&amp;$G86,'Régua SAEB'!$E:$E,"&gt;"&amp;$G86,'Régua SAEB'!$A:$A,"3EM")</f>
        <v>2</v>
      </c>
      <c r="I86" s="10" t="str">
        <f t="array" ref="I86">INDEX('Régua SAEB'!$F$1:$F$40,MATCH("3EM"&amp;"MT"&amp;$H86,'Régua SAEB'!$G$1:$G$40,0),1)</f>
        <v>Insuficiente</v>
      </c>
    </row>
    <row r="87" spans="2:9" ht="12.75" x14ac:dyDescent="0.2">
      <c r="B87" s="9" t="s">
        <v>92</v>
      </c>
      <c r="C87" s="10">
        <f>COUNTIFS('Base Escolas'!$A:$A,$B87,'Base Escolas'!$E:$E,"3EM")</f>
        <v>39</v>
      </c>
      <c r="D87" s="11">
        <f>AVERAGEIFS('Base Escolas'!$F:$F,'Base Escolas'!$A:$A,$B87,'Base Escolas'!$E:$E,"3EM")</f>
        <v>281.77538461538455</v>
      </c>
      <c r="E87" s="10">
        <f>SUMIFS('Régua SAEB'!$C:$C,'Régua SAEB'!$B:$B,"LP",'Régua SAEB'!$D:$D,"&lt;="&amp;$D87,'Régua SAEB'!$E:$E,"&gt;"&amp;$D87,'Régua SAEB'!$A:$A,"3EM")</f>
        <v>3</v>
      </c>
      <c r="F87" s="10" t="str">
        <f t="array" ref="F87">INDEX('Régua SAEB'!$F$1:$F$40,MATCH("3EM"&amp;"LP"&amp;$E87,'Régua SAEB'!$G$1:$G$40,0),1)</f>
        <v>Básico</v>
      </c>
      <c r="G87" s="11">
        <f>AVERAGEIFS('Base Escolas'!$I:$I,'Base Escolas'!$A:$A,$B87,'Base Escolas'!$E:$E,"3EM")</f>
        <v>271.68076923076922</v>
      </c>
      <c r="H87" s="10">
        <f>SUMIFS('Régua SAEB'!$C:$C,'Régua SAEB'!$B:$B,"MT",'Régua SAEB'!$D:$D,"&lt;="&amp;$G87,'Régua SAEB'!$E:$E,"&gt;"&amp;$G87,'Régua SAEB'!$A:$A,"3EM")</f>
        <v>2</v>
      </c>
      <c r="I87" s="10" t="str">
        <f t="array" ref="I87">INDEX('Régua SAEB'!$F$1:$F$40,MATCH("3EM"&amp;"MT"&amp;$H87,'Régua SAEB'!$G$1:$G$40,0),1)</f>
        <v>Insuficiente</v>
      </c>
    </row>
    <row r="88" spans="2:9" ht="12.75" x14ac:dyDescent="0.2">
      <c r="B88" s="9" t="s">
        <v>93</v>
      </c>
      <c r="C88" s="10">
        <f>COUNTIFS('Base Escolas'!$A:$A,$B88,'Base Escolas'!$E:$E,"3EM")</f>
        <v>27</v>
      </c>
      <c r="D88" s="11">
        <f>AVERAGEIFS('Base Escolas'!$F:$F,'Base Escolas'!$A:$A,$B88,'Base Escolas'!$E:$E,"3EM")</f>
        <v>275.82777777777784</v>
      </c>
      <c r="E88" s="10">
        <f>SUMIFS('Régua SAEB'!$C:$C,'Régua SAEB'!$B:$B,"LP",'Régua SAEB'!$D:$D,"&lt;="&amp;$D88,'Régua SAEB'!$E:$E,"&gt;"&amp;$D88,'Régua SAEB'!$A:$A,"3EM")</f>
        <v>3</v>
      </c>
      <c r="F88" s="10" t="str">
        <f t="array" ref="F88">INDEX('Régua SAEB'!$F$1:$F$40,MATCH("3EM"&amp;"LP"&amp;$E88,'Régua SAEB'!$G$1:$G$40,0),1)</f>
        <v>Básico</v>
      </c>
      <c r="G88" s="11">
        <f>AVERAGEIFS('Base Escolas'!$I:$I,'Base Escolas'!$A:$A,$B88,'Base Escolas'!$E:$E,"3EM")</f>
        <v>264.20777777777778</v>
      </c>
      <c r="H88" s="10">
        <f>SUMIFS('Régua SAEB'!$C:$C,'Régua SAEB'!$B:$B,"MT",'Régua SAEB'!$D:$D,"&lt;="&amp;$G88,'Régua SAEB'!$E:$E,"&gt;"&amp;$G88,'Régua SAEB'!$A:$A,"3EM")</f>
        <v>2</v>
      </c>
      <c r="I88" s="10" t="str">
        <f t="array" ref="I88">INDEX('Régua SAEB'!$F$1:$F$40,MATCH("3EM"&amp;"MT"&amp;$H88,'Régua SAEB'!$G$1:$G$40,0),1)</f>
        <v>Insuficiente</v>
      </c>
    </row>
    <row r="89" spans="2:9" ht="12.75" x14ac:dyDescent="0.2">
      <c r="B89" s="9" t="s">
        <v>94</v>
      </c>
      <c r="C89" s="10">
        <f>COUNTIFS('Base Escolas'!$A:$A,$B89,'Base Escolas'!$E:$E,"3EM")</f>
        <v>56</v>
      </c>
      <c r="D89" s="11">
        <f>AVERAGEIFS('Base Escolas'!$F:$F,'Base Escolas'!$A:$A,$B89,'Base Escolas'!$E:$E,"3EM")</f>
        <v>276.25714285714281</v>
      </c>
      <c r="E89" s="10">
        <f>SUMIFS('Régua SAEB'!$C:$C,'Régua SAEB'!$B:$B,"LP",'Régua SAEB'!$D:$D,"&lt;="&amp;$D89,'Régua SAEB'!$E:$E,"&gt;"&amp;$D89,'Régua SAEB'!$A:$A,"3EM")</f>
        <v>3</v>
      </c>
      <c r="F89" s="10" t="str">
        <f t="array" ref="F89">INDEX('Régua SAEB'!$F$1:$F$40,MATCH("3EM"&amp;"LP"&amp;$E89,'Régua SAEB'!$G$1:$G$40,0),1)</f>
        <v>Básico</v>
      </c>
      <c r="G89" s="11">
        <f>AVERAGEIFS('Base Escolas'!$I:$I,'Base Escolas'!$A:$A,$B89,'Base Escolas'!$E:$E,"3EM")</f>
        <v>263.21696428571431</v>
      </c>
      <c r="H89" s="10">
        <f>SUMIFS('Régua SAEB'!$C:$C,'Régua SAEB'!$B:$B,"MT",'Régua SAEB'!$D:$D,"&lt;="&amp;$G89,'Régua SAEB'!$E:$E,"&gt;"&amp;$G89,'Régua SAEB'!$A:$A,"3EM")</f>
        <v>2</v>
      </c>
      <c r="I89" s="10" t="str">
        <f t="array" ref="I89">INDEX('Régua SAEB'!$F$1:$F$40,MATCH("3EM"&amp;"MT"&amp;$H89,'Régua SAEB'!$G$1:$G$40,0),1)</f>
        <v>Insuficiente</v>
      </c>
    </row>
    <row r="90" spans="2:9" ht="12.75" x14ac:dyDescent="0.2">
      <c r="B90" s="9" t="s">
        <v>95</v>
      </c>
      <c r="C90" s="10">
        <f>COUNTIFS('Base Escolas'!$A:$A,$B90,'Base Escolas'!$E:$E,"3EM")</f>
        <v>20</v>
      </c>
      <c r="D90" s="11">
        <f>AVERAGEIFS('Base Escolas'!$F:$F,'Base Escolas'!$A:$A,$B90,'Base Escolas'!$E:$E,"3EM")</f>
        <v>279.5390000000001</v>
      </c>
      <c r="E90" s="10">
        <f>SUMIFS('Régua SAEB'!$C:$C,'Régua SAEB'!$B:$B,"LP",'Régua SAEB'!$D:$D,"&lt;="&amp;$D90,'Régua SAEB'!$E:$E,"&gt;"&amp;$D90,'Régua SAEB'!$A:$A,"3EM")</f>
        <v>3</v>
      </c>
      <c r="F90" s="10" t="str">
        <f t="array" ref="F90">INDEX('Régua SAEB'!$F$1:$F$40,MATCH("3EM"&amp;"LP"&amp;$E90,'Régua SAEB'!$G$1:$G$40,0),1)</f>
        <v>Básico</v>
      </c>
      <c r="G90" s="11">
        <f>AVERAGEIFS('Base Escolas'!$I:$I,'Base Escolas'!$A:$A,$B90,'Base Escolas'!$E:$E,"3EM")</f>
        <v>284.28449999999998</v>
      </c>
      <c r="H90" s="10">
        <f>SUMIFS('Régua SAEB'!$C:$C,'Régua SAEB'!$B:$B,"MT",'Régua SAEB'!$D:$D,"&lt;="&amp;$G90,'Régua SAEB'!$E:$E,"&gt;"&amp;$G90,'Régua SAEB'!$A:$A,"3EM")</f>
        <v>3</v>
      </c>
      <c r="I90" s="10" t="str">
        <f t="array" ref="I90">INDEX('Régua SAEB'!$F$1:$F$40,MATCH("3EM"&amp;"MT"&amp;$H90,'Régua SAEB'!$G$1:$G$40,0),1)</f>
        <v>Básico</v>
      </c>
    </row>
    <row r="91" spans="2:9" ht="12.75" x14ac:dyDescent="0.2">
      <c r="B91" s="9" t="s">
        <v>96</v>
      </c>
      <c r="C91" s="10">
        <f>COUNTIFS('Base Escolas'!$A:$A,$B91,'Base Escolas'!$E:$E,"3EM")</f>
        <v>37</v>
      </c>
      <c r="D91" s="11">
        <f>AVERAGEIFS('Base Escolas'!$F:$F,'Base Escolas'!$A:$A,$B91,'Base Escolas'!$E:$E,"3EM")</f>
        <v>277.77405405405409</v>
      </c>
      <c r="E91" s="10">
        <f>SUMIFS('Régua SAEB'!$C:$C,'Régua SAEB'!$B:$B,"LP",'Régua SAEB'!$D:$D,"&lt;="&amp;$D91,'Régua SAEB'!$E:$E,"&gt;"&amp;$D91,'Régua SAEB'!$A:$A,"3EM")</f>
        <v>3</v>
      </c>
      <c r="F91" s="10" t="str">
        <f t="array" ref="F91">INDEX('Régua SAEB'!$F$1:$F$40,MATCH("3EM"&amp;"LP"&amp;$E91,'Régua SAEB'!$G$1:$G$40,0),1)</f>
        <v>Básico</v>
      </c>
      <c r="G91" s="11">
        <f>AVERAGEIFS('Base Escolas'!$I:$I,'Base Escolas'!$A:$A,$B91,'Base Escolas'!$E:$E,"3EM")</f>
        <v>269.81135135135139</v>
      </c>
      <c r="H91" s="10">
        <f>SUMIFS('Régua SAEB'!$C:$C,'Régua SAEB'!$B:$B,"MT",'Régua SAEB'!$D:$D,"&lt;="&amp;$G91,'Régua SAEB'!$E:$E,"&gt;"&amp;$G91,'Régua SAEB'!$A:$A,"3EM")</f>
        <v>2</v>
      </c>
      <c r="I91" s="10" t="str">
        <f t="array" ref="I91">INDEX('Régua SAEB'!$F$1:$F$40,MATCH("3EM"&amp;"MT"&amp;$H91,'Régua SAEB'!$G$1:$G$40,0),1)</f>
        <v>Insuficiente</v>
      </c>
    </row>
    <row r="92" spans="2:9" ht="12.75" x14ac:dyDescent="0.2">
      <c r="B92" s="9" t="s">
        <v>97</v>
      </c>
      <c r="C92" s="10">
        <f>COUNTIFS('Base Escolas'!$A:$A,$B92,'Base Escolas'!$E:$E,"3EM")</f>
        <v>15</v>
      </c>
      <c r="D92" s="11">
        <f>AVERAGEIFS('Base Escolas'!$F:$F,'Base Escolas'!$A:$A,$B92,'Base Escolas'!$E:$E,"3EM")</f>
        <v>268.44533333333334</v>
      </c>
      <c r="E92" s="10">
        <f>SUMIFS('Régua SAEB'!$C:$C,'Régua SAEB'!$B:$B,"LP",'Régua SAEB'!$D:$D,"&lt;="&amp;$D92,'Régua SAEB'!$E:$E,"&gt;"&amp;$D92,'Régua SAEB'!$A:$A,"3EM")</f>
        <v>2</v>
      </c>
      <c r="F92" s="10" t="str">
        <f t="array" ref="F92">INDEX('Régua SAEB'!$F$1:$F$40,MATCH("3EM"&amp;"LP"&amp;$E92,'Régua SAEB'!$G$1:$G$40,0),1)</f>
        <v>Básico</v>
      </c>
      <c r="G92" s="11">
        <f>AVERAGEIFS('Base Escolas'!$I:$I,'Base Escolas'!$A:$A,$B92,'Base Escolas'!$E:$E,"3EM")</f>
        <v>267.80599999999998</v>
      </c>
      <c r="H92" s="10">
        <f>SUMIFS('Régua SAEB'!$C:$C,'Régua SAEB'!$B:$B,"MT",'Régua SAEB'!$D:$D,"&lt;="&amp;$G92,'Régua SAEB'!$E:$E,"&gt;"&amp;$G92,'Régua SAEB'!$A:$A,"3EM")</f>
        <v>2</v>
      </c>
      <c r="I92" s="10" t="str">
        <f t="array" ref="I92">INDEX('Régua SAEB'!$F$1:$F$40,MATCH("3EM"&amp;"MT"&amp;$H92,'Régua SAEB'!$G$1:$G$40,0),1)</f>
        <v>Insuficiente</v>
      </c>
    </row>
    <row r="93" spans="2:9" ht="12.75" x14ac:dyDescent="0.2">
      <c r="B93" s="9" t="s">
        <v>98</v>
      </c>
      <c r="C93" s="10">
        <f>COUNTIFS('Base Escolas'!$A:$A,$B93,'Base Escolas'!$E:$E,"3EM")</f>
        <v>28</v>
      </c>
      <c r="D93" s="11">
        <f>AVERAGEIFS('Base Escolas'!$F:$F,'Base Escolas'!$A:$A,$B93,'Base Escolas'!$E:$E,"3EM")</f>
        <v>279.18</v>
      </c>
      <c r="E93" s="10">
        <f>SUMIFS('Régua SAEB'!$C:$C,'Régua SAEB'!$B:$B,"LP",'Régua SAEB'!$D:$D,"&lt;="&amp;$D93,'Régua SAEB'!$E:$E,"&gt;"&amp;$D93,'Régua SAEB'!$A:$A,"3EM")</f>
        <v>3</v>
      </c>
      <c r="F93" s="10" t="str">
        <f t="array" ref="F93">INDEX('Régua SAEB'!$F$1:$F$40,MATCH("3EM"&amp;"LP"&amp;$E93,'Régua SAEB'!$G$1:$G$40,0),1)</f>
        <v>Básico</v>
      </c>
      <c r="G93" s="11">
        <f>AVERAGEIFS('Base Escolas'!$I:$I,'Base Escolas'!$A:$A,$B93,'Base Escolas'!$E:$E,"3EM")</f>
        <v>271.24035714285714</v>
      </c>
      <c r="H93" s="10">
        <f>SUMIFS('Régua SAEB'!$C:$C,'Régua SAEB'!$B:$B,"MT",'Régua SAEB'!$D:$D,"&lt;="&amp;$G93,'Régua SAEB'!$E:$E,"&gt;"&amp;$G93,'Régua SAEB'!$A:$A,"3EM")</f>
        <v>2</v>
      </c>
      <c r="I93" s="10" t="str">
        <f t="array" ref="I93">INDEX('Régua SAEB'!$F$1:$F$40,MATCH("3EM"&amp;"MT"&amp;$H93,'Régua SAEB'!$G$1:$G$40,0),1)</f>
        <v>Insuficiente</v>
      </c>
    </row>
    <row r="94" spans="2:9" ht="12.75" x14ac:dyDescent="0.2">
      <c r="B94" s="9" t="s">
        <v>99</v>
      </c>
      <c r="C94" s="10">
        <f>COUNTIFS('Base Escolas'!$A:$A,$B94,'Base Escolas'!$E:$E,"3EM")</f>
        <v>19</v>
      </c>
      <c r="D94" s="11">
        <f>AVERAGEIFS('Base Escolas'!$F:$F,'Base Escolas'!$A:$A,$B94,'Base Escolas'!$E:$E,"3EM")</f>
        <v>274.59999999999997</v>
      </c>
      <c r="E94" s="10">
        <f>SUMIFS('Régua SAEB'!$C:$C,'Régua SAEB'!$B:$B,"LP",'Régua SAEB'!$D:$D,"&lt;="&amp;$D94,'Régua SAEB'!$E:$E,"&gt;"&amp;$D94,'Régua SAEB'!$A:$A,"3EM")</f>
        <v>2</v>
      </c>
      <c r="F94" s="10" t="str">
        <f t="array" ref="F94">INDEX('Régua SAEB'!$F$1:$F$40,MATCH("3EM"&amp;"LP"&amp;$E94,'Régua SAEB'!$G$1:$G$40,0),1)</f>
        <v>Básico</v>
      </c>
      <c r="G94" s="11">
        <f>AVERAGEIFS('Base Escolas'!$I:$I,'Base Escolas'!$A:$A,$B94,'Base Escolas'!$E:$E,"3EM")</f>
        <v>271.72210526315786</v>
      </c>
      <c r="H94" s="10">
        <f>SUMIFS('Régua SAEB'!$C:$C,'Régua SAEB'!$B:$B,"MT",'Régua SAEB'!$D:$D,"&lt;="&amp;$G94,'Régua SAEB'!$E:$E,"&gt;"&amp;$G94,'Régua SAEB'!$A:$A,"3EM")</f>
        <v>2</v>
      </c>
      <c r="I94" s="10" t="str">
        <f t="array" ref="I94">INDEX('Régua SAEB'!$F$1:$F$40,MATCH("3EM"&amp;"MT"&amp;$H94,'Régua SAEB'!$G$1:$G$40,0),1)</f>
        <v>Insuficiente</v>
      </c>
    </row>
  </sheetData>
  <autoFilter ref="B3:I94" xr:uid="{00000000-0009-0000-0000-000005000000}">
    <sortState xmlns:xlrd2="http://schemas.microsoft.com/office/spreadsheetml/2017/richdata2" ref="B3:I94">
      <sortCondition ref="B3:B94"/>
    </sortState>
  </autoFilter>
  <conditionalFormatting sqref="F1:I95">
    <cfRule type="cellIs" dxfId="3" priority="1" operator="equal">
      <formula>"Insuficiente"</formula>
    </cfRule>
    <cfRule type="cellIs" dxfId="2" priority="2" operator="equal">
      <formula>"Básico"</formula>
    </cfRule>
    <cfRule type="cellIs" dxfId="1" priority="3" operator="equal">
      <formula>"Proficiente"</formula>
    </cfRule>
    <cfRule type="cellIs" dxfId="0" priority="4" operator="equal">
      <formula>"Avançado"</formula>
    </cfRule>
  </conditionalFormatting>
  <printOptions horizontalCentered="1" gridLines="1"/>
  <pageMargins left="0.7" right="0.7" top="0.75" bottom="0.75" header="0" footer="0"/>
  <pageSetup paperSize="9" fitToHeight="0" pageOrder="overThenDown" orientation="portrait" cellComments="atEnd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outlinePr summaryBelow="0" summaryRight="0"/>
  </sheetPr>
  <dimension ref="A1"/>
  <sheetViews>
    <sheetView workbookViewId="0"/>
  </sheetViews>
  <sheetFormatPr defaultColWidth="12.5703125" defaultRowHeight="15.75" customHeight="1" x14ac:dyDescent="0.2"/>
  <sheetData/>
  <pageMargins left="0.511811024" right="0.511811024" top="0.78740157499999996" bottom="0.78740157499999996" header="0.31496062000000002" footer="0.3149606200000000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outlinePr summaryBelow="0" summaryRight="0"/>
  </sheetPr>
  <dimension ref="A1:K6467"/>
  <sheetViews>
    <sheetView showGridLines="0" workbookViewId="0"/>
  </sheetViews>
  <sheetFormatPr defaultColWidth="12.5703125" defaultRowHeight="15.75" customHeight="1" x14ac:dyDescent="0.2"/>
  <cols>
    <col min="1" max="1" width="25.5703125" customWidth="1"/>
    <col min="2" max="2" width="15.5703125" customWidth="1"/>
    <col min="3" max="3" width="61" customWidth="1"/>
    <col min="4" max="4" width="15.140625" customWidth="1"/>
    <col min="6" max="7" width="15.140625" customWidth="1"/>
    <col min="8" max="8" width="14.42578125" customWidth="1"/>
  </cols>
  <sheetData>
    <row r="1" spans="1:11" x14ac:dyDescent="0.2">
      <c r="A1" s="26" t="s">
        <v>100</v>
      </c>
      <c r="B1" s="27" t="s">
        <v>106</v>
      </c>
      <c r="C1" s="26" t="s">
        <v>107</v>
      </c>
      <c r="D1" s="27" t="s">
        <v>108</v>
      </c>
      <c r="E1" s="27" t="s">
        <v>109</v>
      </c>
      <c r="F1" s="27" t="s">
        <v>110</v>
      </c>
      <c r="G1" s="27" t="s">
        <v>111</v>
      </c>
      <c r="H1" s="27" t="s">
        <v>112</v>
      </c>
      <c r="I1" s="27" t="s">
        <v>113</v>
      </c>
      <c r="J1" s="27" t="s">
        <v>114</v>
      </c>
      <c r="K1" s="27" t="s">
        <v>115</v>
      </c>
    </row>
    <row r="2" spans="1:11" x14ac:dyDescent="0.2">
      <c r="A2" s="28" t="s">
        <v>9</v>
      </c>
      <c r="B2" s="24">
        <v>31112</v>
      </c>
      <c r="C2" s="28" t="s">
        <v>116</v>
      </c>
      <c r="D2" s="29">
        <v>35031112</v>
      </c>
      <c r="E2" s="29" t="s">
        <v>117</v>
      </c>
      <c r="F2" s="29">
        <v>274.70999999999998</v>
      </c>
      <c r="G2" s="10">
        <f>SUMIFS('Régua SAEB'!$C:$C,'Régua SAEB'!$B:$B,"LP",'Régua SAEB'!$D:$D,"&lt;="&amp;$F2,'Régua SAEB'!$E:$E,"&gt;"&amp;$F2,'Régua SAEB'!$A:$A,$E2)</f>
        <v>3</v>
      </c>
      <c r="H2" s="10" t="str">
        <f t="array" ref="H2">INDEX('Régua SAEB'!$F$1:$F$40,MATCH($E2&amp;"LP"&amp;$G2,'Régua SAEB'!$G$1:$G$40,0),1)</f>
        <v>Básico</v>
      </c>
      <c r="I2" s="29">
        <v>276.52999999999997</v>
      </c>
      <c r="J2" s="10">
        <f>SUMIFS('Régua SAEB'!$C:$C,'Régua SAEB'!$B:$B,"MT",'Régua SAEB'!$D:$D,"&lt;="&amp;$I2,'Régua SAEB'!$E:$E,"&gt;"&amp;$I2,'Régua SAEB'!$A:$A,$E2)</f>
        <v>4</v>
      </c>
      <c r="K2" s="10" t="str">
        <f t="array" ref="K2">INDEX('Régua SAEB'!$F$1:$F$40,MATCH($E2&amp;"MT"&amp;$J2,'Régua SAEB'!$G$1:$G$40,0),1)</f>
        <v>Básico</v>
      </c>
    </row>
    <row r="3" spans="1:11" x14ac:dyDescent="0.2">
      <c r="A3" s="28" t="s">
        <v>81</v>
      </c>
      <c r="B3" s="24">
        <v>20515</v>
      </c>
      <c r="C3" s="28" t="s">
        <v>118</v>
      </c>
      <c r="D3" s="29">
        <v>35020515</v>
      </c>
      <c r="E3" s="29" t="s">
        <v>117</v>
      </c>
      <c r="F3" s="29">
        <v>250.53</v>
      </c>
      <c r="G3" s="10">
        <f>SUMIFS('Régua SAEB'!$C:$C,'Régua SAEB'!$B:$B,"LP",'Régua SAEB'!$D:$D,"&lt;="&amp;$F3,'Régua SAEB'!$E:$E,"&gt;"&amp;$F3,'Régua SAEB'!$A:$A,$E3)</f>
        <v>3</v>
      </c>
      <c r="H3" s="10" t="str">
        <f t="array" ref="H3">INDEX('Régua SAEB'!$F$1:$F$40,MATCH($E3&amp;"LP"&amp;$G3,'Régua SAEB'!$G$1:$G$40,0),1)</f>
        <v>Básico</v>
      </c>
      <c r="I3" s="29">
        <v>253.25</v>
      </c>
      <c r="J3" s="10">
        <f>SUMIFS('Régua SAEB'!$C:$C,'Régua SAEB'!$B:$B,"MT",'Régua SAEB'!$D:$D,"&lt;="&amp;$I3,'Régua SAEB'!$E:$E,"&gt;"&amp;$I3,'Régua SAEB'!$A:$A,$E3)</f>
        <v>3</v>
      </c>
      <c r="K3" s="10" t="str">
        <f t="array" ref="K3">INDEX('Régua SAEB'!$F$1:$F$40,MATCH($E3&amp;"MT"&amp;$J3,'Régua SAEB'!$G$1:$G$40,0),1)</f>
        <v>Básico</v>
      </c>
    </row>
    <row r="4" spans="1:11" x14ac:dyDescent="0.2">
      <c r="A4" s="28" t="s">
        <v>81</v>
      </c>
      <c r="B4" s="24">
        <v>20527</v>
      </c>
      <c r="C4" s="28" t="s">
        <v>119</v>
      </c>
      <c r="D4" s="29">
        <v>35020527</v>
      </c>
      <c r="E4" s="29" t="s">
        <v>117</v>
      </c>
      <c r="F4" s="29">
        <v>244.39</v>
      </c>
      <c r="G4" s="10">
        <f>SUMIFS('Régua SAEB'!$C:$C,'Régua SAEB'!$B:$B,"LP",'Régua SAEB'!$D:$D,"&lt;="&amp;$F4,'Régua SAEB'!$E:$E,"&gt;"&amp;$F4,'Régua SAEB'!$A:$A,$E4)</f>
        <v>2</v>
      </c>
      <c r="H4" s="10" t="str">
        <f t="array" ref="H4">INDEX('Régua SAEB'!$F$1:$F$40,MATCH($E4&amp;"LP"&amp;$G4,'Régua SAEB'!$G$1:$G$40,0),1)</f>
        <v>Básico</v>
      </c>
      <c r="I4" s="29">
        <v>243.79</v>
      </c>
      <c r="J4" s="10">
        <f>SUMIFS('Régua SAEB'!$C:$C,'Régua SAEB'!$B:$B,"MT",'Régua SAEB'!$D:$D,"&lt;="&amp;$I4,'Régua SAEB'!$E:$E,"&gt;"&amp;$I4,'Régua SAEB'!$A:$A,$E4)</f>
        <v>2</v>
      </c>
      <c r="K4" s="10" t="str">
        <f t="array" ref="K4">INDEX('Régua SAEB'!$F$1:$F$40,MATCH($E4&amp;"MT"&amp;$J4,'Régua SAEB'!$G$1:$G$40,0),1)</f>
        <v>Básico</v>
      </c>
    </row>
    <row r="5" spans="1:11" x14ac:dyDescent="0.2">
      <c r="A5" s="28" t="s">
        <v>81</v>
      </c>
      <c r="B5" s="24">
        <v>20722</v>
      </c>
      <c r="C5" s="28" t="s">
        <v>120</v>
      </c>
      <c r="D5" s="29">
        <v>35020722</v>
      </c>
      <c r="E5" s="29" t="s">
        <v>117</v>
      </c>
      <c r="F5" s="29">
        <v>250.35</v>
      </c>
      <c r="G5" s="10">
        <f>SUMIFS('Régua SAEB'!$C:$C,'Régua SAEB'!$B:$B,"LP",'Régua SAEB'!$D:$D,"&lt;="&amp;$F5,'Régua SAEB'!$E:$E,"&gt;"&amp;$F5,'Régua SAEB'!$A:$A,$E5)</f>
        <v>3</v>
      </c>
      <c r="H5" s="10" t="str">
        <f t="array" ref="H5">INDEX('Régua SAEB'!$F$1:$F$40,MATCH($E5&amp;"LP"&amp;$G5,'Régua SAEB'!$G$1:$G$40,0),1)</f>
        <v>Básico</v>
      </c>
      <c r="I5" s="29">
        <v>252.64</v>
      </c>
      <c r="J5" s="10">
        <f>SUMIFS('Régua SAEB'!$C:$C,'Régua SAEB'!$B:$B,"MT",'Régua SAEB'!$D:$D,"&lt;="&amp;$I5,'Régua SAEB'!$E:$E,"&gt;"&amp;$I5,'Régua SAEB'!$A:$A,$E5)</f>
        <v>3</v>
      </c>
      <c r="K5" s="10" t="str">
        <f t="array" ref="K5">INDEX('Régua SAEB'!$F$1:$F$40,MATCH($E5&amp;"MT"&amp;$J5,'Régua SAEB'!$G$1:$G$40,0),1)</f>
        <v>Básico</v>
      </c>
    </row>
    <row r="6" spans="1:11" x14ac:dyDescent="0.2">
      <c r="A6" s="28" t="s">
        <v>81</v>
      </c>
      <c r="B6" s="24">
        <v>20448</v>
      </c>
      <c r="C6" s="28" t="s">
        <v>121</v>
      </c>
      <c r="D6" s="29">
        <v>35020448</v>
      </c>
      <c r="E6" s="29" t="s">
        <v>117</v>
      </c>
      <c r="F6" s="29">
        <v>280.79000000000002</v>
      </c>
      <c r="G6" s="10">
        <f>SUMIFS('Régua SAEB'!$C:$C,'Régua SAEB'!$B:$B,"LP",'Régua SAEB'!$D:$D,"&lt;="&amp;$F6,'Régua SAEB'!$E:$E,"&gt;"&amp;$F6,'Régua SAEB'!$A:$A,$E6)</f>
        <v>4</v>
      </c>
      <c r="H6" s="10" t="str">
        <f t="array" ref="H6">INDEX('Régua SAEB'!$F$1:$F$40,MATCH($E6&amp;"LP"&amp;$G6,'Régua SAEB'!$G$1:$G$40,0),1)</f>
        <v>Proficiente</v>
      </c>
      <c r="I6" s="29">
        <v>274.64</v>
      </c>
      <c r="J6" s="10">
        <f>SUMIFS('Régua SAEB'!$C:$C,'Régua SAEB'!$B:$B,"MT",'Régua SAEB'!$D:$D,"&lt;="&amp;$I6,'Régua SAEB'!$E:$E,"&gt;"&amp;$I6,'Régua SAEB'!$A:$A,$E6)</f>
        <v>3</v>
      </c>
      <c r="K6" s="10" t="str">
        <f t="array" ref="K6">INDEX('Régua SAEB'!$F$1:$F$40,MATCH($E6&amp;"MT"&amp;$J6,'Régua SAEB'!$G$1:$G$40,0),1)</f>
        <v>Básico</v>
      </c>
    </row>
    <row r="7" spans="1:11" x14ac:dyDescent="0.2">
      <c r="A7" s="28" t="s">
        <v>81</v>
      </c>
      <c r="B7" s="24">
        <v>20459</v>
      </c>
      <c r="C7" s="28" t="s">
        <v>122</v>
      </c>
      <c r="D7" s="29">
        <v>35020459</v>
      </c>
      <c r="E7" s="29" t="s">
        <v>117</v>
      </c>
      <c r="F7" s="29">
        <v>261.49</v>
      </c>
      <c r="G7" s="10">
        <f>SUMIFS('Régua SAEB'!$C:$C,'Régua SAEB'!$B:$B,"LP",'Régua SAEB'!$D:$D,"&lt;="&amp;$F7,'Régua SAEB'!$E:$E,"&gt;"&amp;$F7,'Régua SAEB'!$A:$A,$E7)</f>
        <v>3</v>
      </c>
      <c r="H7" s="10" t="str">
        <f t="array" ref="H7">INDEX('Régua SAEB'!$F$1:$F$40,MATCH($E7&amp;"LP"&amp;$G7,'Régua SAEB'!$G$1:$G$40,0),1)</f>
        <v>Básico</v>
      </c>
      <c r="I7" s="29">
        <v>270.87</v>
      </c>
      <c r="J7" s="10">
        <f>SUMIFS('Régua SAEB'!$C:$C,'Régua SAEB'!$B:$B,"MT",'Régua SAEB'!$D:$D,"&lt;="&amp;$I7,'Régua SAEB'!$E:$E,"&gt;"&amp;$I7,'Régua SAEB'!$A:$A,$E7)</f>
        <v>3</v>
      </c>
      <c r="K7" s="10" t="str">
        <f t="array" ref="K7">INDEX('Régua SAEB'!$F$1:$F$40,MATCH($E7&amp;"MT"&amp;$J7,'Régua SAEB'!$G$1:$G$40,0),1)</f>
        <v>Básico</v>
      </c>
    </row>
    <row r="8" spans="1:11" x14ac:dyDescent="0.2">
      <c r="A8" s="28" t="s">
        <v>63</v>
      </c>
      <c r="B8" s="24">
        <v>17361</v>
      </c>
      <c r="C8" s="28" t="s">
        <v>123</v>
      </c>
      <c r="D8" s="29">
        <v>35017361</v>
      </c>
      <c r="E8" s="29" t="s">
        <v>117</v>
      </c>
      <c r="F8" s="29">
        <v>297.58</v>
      </c>
      <c r="G8" s="10">
        <f>SUMIFS('Régua SAEB'!$C:$C,'Régua SAEB'!$B:$B,"LP",'Régua SAEB'!$D:$D,"&lt;="&amp;$F8,'Régua SAEB'!$E:$E,"&gt;"&amp;$F8,'Régua SAEB'!$A:$A,$E8)</f>
        <v>4</v>
      </c>
      <c r="H8" s="10" t="str">
        <f t="array" ref="H8">INDEX('Régua SAEB'!$F$1:$F$40,MATCH($E8&amp;"LP"&amp;$G8,'Régua SAEB'!$G$1:$G$40,0),1)</f>
        <v>Proficiente</v>
      </c>
      <c r="I8" s="29">
        <v>299.66000000000003</v>
      </c>
      <c r="J8" s="10">
        <f>SUMIFS('Régua SAEB'!$C:$C,'Régua SAEB'!$B:$B,"MT",'Régua SAEB'!$D:$D,"&lt;="&amp;$I8,'Régua SAEB'!$E:$E,"&gt;"&amp;$I8,'Régua SAEB'!$A:$A,$E8)</f>
        <v>4</v>
      </c>
      <c r="K8" s="10" t="str">
        <f t="array" ref="K8">INDEX('Régua SAEB'!$F$1:$F$40,MATCH($E8&amp;"MT"&amp;$J8,'Régua SAEB'!$G$1:$G$40,0),1)</f>
        <v>Básico</v>
      </c>
    </row>
    <row r="9" spans="1:11" x14ac:dyDescent="0.2">
      <c r="A9" s="28" t="s">
        <v>63</v>
      </c>
      <c r="B9" s="24">
        <v>17632</v>
      </c>
      <c r="C9" s="28" t="s">
        <v>124</v>
      </c>
      <c r="D9" s="29">
        <v>35017632</v>
      </c>
      <c r="E9" s="29" t="s">
        <v>117</v>
      </c>
      <c r="F9" s="29">
        <v>249.18</v>
      </c>
      <c r="G9" s="10">
        <f>SUMIFS('Régua SAEB'!$C:$C,'Régua SAEB'!$B:$B,"LP",'Régua SAEB'!$D:$D,"&lt;="&amp;$F9,'Régua SAEB'!$E:$E,"&gt;"&amp;$F9,'Régua SAEB'!$A:$A,$E9)</f>
        <v>2</v>
      </c>
      <c r="H9" s="10" t="str">
        <f t="array" ref="H9">INDEX('Régua SAEB'!$F$1:$F$40,MATCH($E9&amp;"LP"&amp;$G9,'Régua SAEB'!$G$1:$G$40,0),1)</f>
        <v>Básico</v>
      </c>
      <c r="I9" s="29">
        <v>257.69</v>
      </c>
      <c r="J9" s="10">
        <f>SUMIFS('Régua SAEB'!$C:$C,'Régua SAEB'!$B:$B,"MT",'Régua SAEB'!$D:$D,"&lt;="&amp;$I9,'Régua SAEB'!$E:$E,"&gt;"&amp;$I9,'Régua SAEB'!$A:$A,$E9)</f>
        <v>3</v>
      </c>
      <c r="K9" s="10" t="str">
        <f t="array" ref="K9">INDEX('Régua SAEB'!$F$1:$F$40,MATCH($E9&amp;"MT"&amp;$J9,'Régua SAEB'!$G$1:$G$40,0),1)</f>
        <v>Básico</v>
      </c>
    </row>
    <row r="10" spans="1:11" x14ac:dyDescent="0.2">
      <c r="A10" s="28" t="s">
        <v>16</v>
      </c>
      <c r="B10" s="24">
        <v>14515</v>
      </c>
      <c r="C10" s="28" t="s">
        <v>125</v>
      </c>
      <c r="D10" s="29">
        <v>35014515</v>
      </c>
      <c r="E10" s="29" t="s">
        <v>117</v>
      </c>
      <c r="F10" s="29">
        <v>275.42</v>
      </c>
      <c r="G10" s="10">
        <f>SUMIFS('Régua SAEB'!$C:$C,'Régua SAEB'!$B:$B,"LP",'Régua SAEB'!$D:$D,"&lt;="&amp;$F10,'Régua SAEB'!$E:$E,"&gt;"&amp;$F10,'Régua SAEB'!$A:$A,$E10)</f>
        <v>4</v>
      </c>
      <c r="H10" s="10" t="str">
        <f t="array" ref="H10">INDEX('Régua SAEB'!$F$1:$F$40,MATCH($E10&amp;"LP"&amp;$G10,'Régua SAEB'!$G$1:$G$40,0),1)</f>
        <v>Proficiente</v>
      </c>
      <c r="I10" s="29">
        <v>281.33999999999997</v>
      </c>
      <c r="J10" s="10">
        <f>SUMIFS('Régua SAEB'!$C:$C,'Régua SAEB'!$B:$B,"MT",'Régua SAEB'!$D:$D,"&lt;="&amp;$I10,'Régua SAEB'!$E:$E,"&gt;"&amp;$I10,'Régua SAEB'!$A:$A,$E10)</f>
        <v>4</v>
      </c>
      <c r="K10" s="10" t="str">
        <f t="array" ref="K10">INDEX('Régua SAEB'!$F$1:$F$40,MATCH($E10&amp;"MT"&amp;$J10,'Régua SAEB'!$G$1:$G$40,0),1)</f>
        <v>Básico</v>
      </c>
    </row>
    <row r="11" spans="1:11" x14ac:dyDescent="0.2">
      <c r="A11" s="28" t="s">
        <v>18</v>
      </c>
      <c r="B11" s="24">
        <v>7997</v>
      </c>
      <c r="C11" s="28" t="s">
        <v>126</v>
      </c>
      <c r="D11" s="29">
        <v>35007997</v>
      </c>
      <c r="E11" s="29" t="s">
        <v>117</v>
      </c>
      <c r="F11" s="29">
        <v>272.16000000000003</v>
      </c>
      <c r="G11" s="10">
        <f>SUMIFS('Régua SAEB'!$C:$C,'Régua SAEB'!$B:$B,"LP",'Régua SAEB'!$D:$D,"&lt;="&amp;$F11,'Régua SAEB'!$E:$E,"&gt;"&amp;$F11,'Régua SAEB'!$A:$A,$E11)</f>
        <v>3</v>
      </c>
      <c r="H11" s="10" t="str">
        <f t="array" ref="H11">INDEX('Régua SAEB'!$F$1:$F$40,MATCH($E11&amp;"LP"&amp;$G11,'Régua SAEB'!$G$1:$G$40,0),1)</f>
        <v>Básico</v>
      </c>
      <c r="I11" s="29">
        <v>268.14</v>
      </c>
      <c r="J11" s="10">
        <f>SUMIFS('Régua SAEB'!$C:$C,'Régua SAEB'!$B:$B,"MT",'Régua SAEB'!$D:$D,"&lt;="&amp;$I11,'Régua SAEB'!$E:$E,"&gt;"&amp;$I11,'Régua SAEB'!$A:$A,$E11)</f>
        <v>3</v>
      </c>
      <c r="K11" s="10" t="str">
        <f t="array" ref="K11">INDEX('Régua SAEB'!$F$1:$F$40,MATCH($E11&amp;"MT"&amp;$J11,'Régua SAEB'!$G$1:$G$40,0),1)</f>
        <v>Básico</v>
      </c>
    </row>
    <row r="12" spans="1:11" x14ac:dyDescent="0.2">
      <c r="A12" s="28" t="s">
        <v>18</v>
      </c>
      <c r="B12" s="24">
        <v>25987</v>
      </c>
      <c r="C12" s="28" t="s">
        <v>127</v>
      </c>
      <c r="D12" s="29">
        <v>35025987</v>
      </c>
      <c r="E12" s="29" t="s">
        <v>117</v>
      </c>
      <c r="F12" s="29">
        <v>238.02</v>
      </c>
      <c r="G12" s="10">
        <f>SUMIFS('Régua SAEB'!$C:$C,'Régua SAEB'!$B:$B,"LP",'Régua SAEB'!$D:$D,"&lt;="&amp;$F12,'Régua SAEB'!$E:$E,"&gt;"&amp;$F12,'Régua SAEB'!$A:$A,$E12)</f>
        <v>2</v>
      </c>
      <c r="H12" s="10" t="str">
        <f t="array" ref="H12">INDEX('Régua SAEB'!$F$1:$F$40,MATCH($E12&amp;"LP"&amp;$G12,'Régua SAEB'!$G$1:$G$40,0),1)</f>
        <v>Básico</v>
      </c>
      <c r="I12" s="29">
        <v>236.37</v>
      </c>
      <c r="J12" s="10">
        <f>SUMIFS('Régua SAEB'!$C:$C,'Régua SAEB'!$B:$B,"MT",'Régua SAEB'!$D:$D,"&lt;="&amp;$I12,'Régua SAEB'!$E:$E,"&gt;"&amp;$I12,'Régua SAEB'!$A:$A,$E12)</f>
        <v>2</v>
      </c>
      <c r="K12" s="10" t="str">
        <f t="array" ref="K12">INDEX('Régua SAEB'!$F$1:$F$40,MATCH($E12&amp;"MT"&amp;$J12,'Régua SAEB'!$G$1:$G$40,0),1)</f>
        <v>Básico</v>
      </c>
    </row>
    <row r="13" spans="1:11" x14ac:dyDescent="0.2">
      <c r="A13" s="28" t="s">
        <v>18</v>
      </c>
      <c r="B13" s="24">
        <v>26001</v>
      </c>
      <c r="C13" s="28" t="s">
        <v>128</v>
      </c>
      <c r="D13" s="29">
        <v>35026001</v>
      </c>
      <c r="E13" s="29" t="s">
        <v>117</v>
      </c>
      <c r="F13" s="29">
        <v>244.75</v>
      </c>
      <c r="G13" s="10">
        <f>SUMIFS('Régua SAEB'!$C:$C,'Régua SAEB'!$B:$B,"LP",'Régua SAEB'!$D:$D,"&lt;="&amp;$F13,'Régua SAEB'!$E:$E,"&gt;"&amp;$F13,'Régua SAEB'!$A:$A,$E13)</f>
        <v>2</v>
      </c>
      <c r="H13" s="10" t="str">
        <f t="array" ref="H13">INDEX('Régua SAEB'!$F$1:$F$40,MATCH($E13&amp;"LP"&amp;$G13,'Régua SAEB'!$G$1:$G$40,0),1)</f>
        <v>Básico</v>
      </c>
      <c r="I13" s="29">
        <v>250.77</v>
      </c>
      <c r="J13" s="10">
        <f>SUMIFS('Régua SAEB'!$C:$C,'Régua SAEB'!$B:$B,"MT",'Régua SAEB'!$D:$D,"&lt;="&amp;$I13,'Régua SAEB'!$E:$E,"&gt;"&amp;$I13,'Régua SAEB'!$A:$A,$E13)</f>
        <v>3</v>
      </c>
      <c r="K13" s="10" t="str">
        <f t="array" ref="K13">INDEX('Régua SAEB'!$F$1:$F$40,MATCH($E13&amp;"MT"&amp;$J13,'Régua SAEB'!$G$1:$G$40,0),1)</f>
        <v>Básico</v>
      </c>
    </row>
    <row r="14" spans="1:11" x14ac:dyDescent="0.2">
      <c r="A14" s="28" t="s">
        <v>18</v>
      </c>
      <c r="B14" s="24">
        <v>26037</v>
      </c>
      <c r="C14" s="28" t="s">
        <v>129</v>
      </c>
      <c r="D14" s="29">
        <v>35026037</v>
      </c>
      <c r="E14" s="29" t="s">
        <v>117</v>
      </c>
      <c r="F14" s="29">
        <v>272.38</v>
      </c>
      <c r="G14" s="10">
        <f>SUMIFS('Régua SAEB'!$C:$C,'Régua SAEB'!$B:$B,"LP",'Régua SAEB'!$D:$D,"&lt;="&amp;$F14,'Régua SAEB'!$E:$E,"&gt;"&amp;$F14,'Régua SAEB'!$A:$A,$E14)</f>
        <v>3</v>
      </c>
      <c r="H14" s="10" t="str">
        <f t="array" ref="H14">INDEX('Régua SAEB'!$F$1:$F$40,MATCH($E14&amp;"LP"&amp;$G14,'Régua SAEB'!$G$1:$G$40,0),1)</f>
        <v>Básico</v>
      </c>
      <c r="I14" s="29">
        <v>272.77999999999997</v>
      </c>
      <c r="J14" s="10">
        <f>SUMIFS('Régua SAEB'!$C:$C,'Régua SAEB'!$B:$B,"MT",'Régua SAEB'!$D:$D,"&lt;="&amp;$I14,'Régua SAEB'!$E:$E,"&gt;"&amp;$I14,'Régua SAEB'!$A:$A,$E14)</f>
        <v>3</v>
      </c>
      <c r="K14" s="10" t="str">
        <f t="array" ref="K14">INDEX('Régua SAEB'!$F$1:$F$40,MATCH($E14&amp;"MT"&amp;$J14,'Régua SAEB'!$G$1:$G$40,0),1)</f>
        <v>Básico</v>
      </c>
    </row>
    <row r="15" spans="1:11" x14ac:dyDescent="0.2">
      <c r="A15" s="28" t="s">
        <v>18</v>
      </c>
      <c r="B15" s="24">
        <v>49670</v>
      </c>
      <c r="C15" s="28" t="s">
        <v>130</v>
      </c>
      <c r="D15" s="29">
        <v>35049670</v>
      </c>
      <c r="E15" s="29" t="s">
        <v>117</v>
      </c>
      <c r="F15" s="29">
        <v>252.63</v>
      </c>
      <c r="G15" s="10">
        <f>SUMIFS('Régua SAEB'!$C:$C,'Régua SAEB'!$B:$B,"LP",'Régua SAEB'!$D:$D,"&lt;="&amp;$F15,'Régua SAEB'!$E:$E,"&gt;"&amp;$F15,'Régua SAEB'!$A:$A,$E15)</f>
        <v>3</v>
      </c>
      <c r="H15" s="10" t="str">
        <f t="array" ref="H15">INDEX('Régua SAEB'!$F$1:$F$40,MATCH($E15&amp;"LP"&amp;$G15,'Régua SAEB'!$G$1:$G$40,0),1)</f>
        <v>Básico</v>
      </c>
      <c r="I15" s="29">
        <v>253.97</v>
      </c>
      <c r="J15" s="10">
        <f>SUMIFS('Régua SAEB'!$C:$C,'Régua SAEB'!$B:$B,"MT",'Régua SAEB'!$D:$D,"&lt;="&amp;$I15,'Régua SAEB'!$E:$E,"&gt;"&amp;$I15,'Régua SAEB'!$A:$A,$E15)</f>
        <v>3</v>
      </c>
      <c r="K15" s="10" t="str">
        <f t="array" ref="K15">INDEX('Régua SAEB'!$F$1:$F$40,MATCH($E15&amp;"MT"&amp;$J15,'Régua SAEB'!$G$1:$G$40,0),1)</f>
        <v>Básico</v>
      </c>
    </row>
    <row r="16" spans="1:11" x14ac:dyDescent="0.2">
      <c r="A16" s="28" t="s">
        <v>18</v>
      </c>
      <c r="B16" s="24">
        <v>905859</v>
      </c>
      <c r="C16" s="28" t="s">
        <v>131</v>
      </c>
      <c r="D16" s="29">
        <v>35905859</v>
      </c>
      <c r="E16" s="29" t="s">
        <v>117</v>
      </c>
      <c r="F16" s="29">
        <v>246.58</v>
      </c>
      <c r="G16" s="10">
        <f>SUMIFS('Régua SAEB'!$C:$C,'Régua SAEB'!$B:$B,"LP",'Régua SAEB'!$D:$D,"&lt;="&amp;$F16,'Régua SAEB'!$E:$E,"&gt;"&amp;$F16,'Régua SAEB'!$A:$A,$E16)</f>
        <v>2</v>
      </c>
      <c r="H16" s="10" t="str">
        <f t="array" ref="H16">INDEX('Régua SAEB'!$F$1:$F$40,MATCH($E16&amp;"LP"&amp;$G16,'Régua SAEB'!$G$1:$G$40,0),1)</f>
        <v>Básico</v>
      </c>
      <c r="I16" s="29">
        <v>243.51</v>
      </c>
      <c r="J16" s="10">
        <f>SUMIFS('Régua SAEB'!$C:$C,'Régua SAEB'!$B:$B,"MT",'Régua SAEB'!$D:$D,"&lt;="&amp;$I16,'Régua SAEB'!$E:$E,"&gt;"&amp;$I16,'Régua SAEB'!$A:$A,$E16)</f>
        <v>2</v>
      </c>
      <c r="K16" s="10" t="str">
        <f t="array" ref="K16">INDEX('Régua SAEB'!$F$1:$F$40,MATCH($E16&amp;"MT"&amp;$J16,'Régua SAEB'!$G$1:$G$40,0),1)</f>
        <v>Básico</v>
      </c>
    </row>
    <row r="17" spans="1:11" x14ac:dyDescent="0.2">
      <c r="A17" s="28" t="s">
        <v>39</v>
      </c>
      <c r="B17" s="24">
        <v>36912</v>
      </c>
      <c r="C17" s="28" t="s">
        <v>132</v>
      </c>
      <c r="D17" s="29">
        <v>35036912</v>
      </c>
      <c r="E17" s="29" t="s">
        <v>117</v>
      </c>
      <c r="F17" s="29">
        <v>261.69</v>
      </c>
      <c r="G17" s="10">
        <f>SUMIFS('Régua SAEB'!$C:$C,'Régua SAEB'!$B:$B,"LP",'Régua SAEB'!$D:$D,"&lt;="&amp;$F17,'Régua SAEB'!$E:$E,"&gt;"&amp;$F17,'Régua SAEB'!$A:$A,$E17)</f>
        <v>3</v>
      </c>
      <c r="H17" s="10" t="str">
        <f t="array" ref="H17">INDEX('Régua SAEB'!$F$1:$F$40,MATCH($E17&amp;"LP"&amp;$G17,'Régua SAEB'!$G$1:$G$40,0),1)</f>
        <v>Básico</v>
      </c>
      <c r="I17" s="29">
        <v>254.11</v>
      </c>
      <c r="J17" s="10">
        <f>SUMIFS('Régua SAEB'!$C:$C,'Régua SAEB'!$B:$B,"MT",'Régua SAEB'!$D:$D,"&lt;="&amp;$I17,'Régua SAEB'!$E:$E,"&gt;"&amp;$I17,'Régua SAEB'!$A:$A,$E17)</f>
        <v>3</v>
      </c>
      <c r="K17" s="10" t="str">
        <f t="array" ref="K17">INDEX('Régua SAEB'!$F$1:$F$40,MATCH($E17&amp;"MT"&amp;$J17,'Régua SAEB'!$G$1:$G$40,0),1)</f>
        <v>Básico</v>
      </c>
    </row>
    <row r="18" spans="1:11" x14ac:dyDescent="0.2">
      <c r="A18" s="28" t="s">
        <v>73</v>
      </c>
      <c r="B18" s="24">
        <v>31896</v>
      </c>
      <c r="C18" s="28" t="s">
        <v>133</v>
      </c>
      <c r="D18" s="29">
        <v>35031896</v>
      </c>
      <c r="E18" s="29" t="s">
        <v>117</v>
      </c>
      <c r="F18" s="29">
        <v>258.93</v>
      </c>
      <c r="G18" s="10">
        <f>SUMIFS('Régua SAEB'!$C:$C,'Régua SAEB'!$B:$B,"LP",'Régua SAEB'!$D:$D,"&lt;="&amp;$F18,'Régua SAEB'!$E:$E,"&gt;"&amp;$F18,'Régua SAEB'!$A:$A,$E18)</f>
        <v>3</v>
      </c>
      <c r="H18" s="10" t="str">
        <f t="array" ref="H18">INDEX('Régua SAEB'!$F$1:$F$40,MATCH($E18&amp;"LP"&amp;$G18,'Régua SAEB'!$G$1:$G$40,0),1)</f>
        <v>Básico</v>
      </c>
      <c r="I18" s="29">
        <v>253.89</v>
      </c>
      <c r="J18" s="10">
        <f>SUMIFS('Régua SAEB'!$C:$C,'Régua SAEB'!$B:$B,"MT",'Régua SAEB'!$D:$D,"&lt;="&amp;$I18,'Régua SAEB'!$E:$E,"&gt;"&amp;$I18,'Régua SAEB'!$A:$A,$E18)</f>
        <v>3</v>
      </c>
      <c r="K18" s="10" t="str">
        <f t="array" ref="K18">INDEX('Régua SAEB'!$F$1:$F$40,MATCH($E18&amp;"MT"&amp;$J18,'Régua SAEB'!$G$1:$G$40,0),1)</f>
        <v>Básico</v>
      </c>
    </row>
    <row r="19" spans="1:11" x14ac:dyDescent="0.2">
      <c r="A19" s="28" t="s">
        <v>17</v>
      </c>
      <c r="B19" s="24">
        <v>28228</v>
      </c>
      <c r="C19" s="28" t="s">
        <v>134</v>
      </c>
      <c r="D19" s="29">
        <v>35028228</v>
      </c>
      <c r="E19" s="29" t="s">
        <v>117</v>
      </c>
      <c r="F19" s="29">
        <v>263.66000000000003</v>
      </c>
      <c r="G19" s="10">
        <f>SUMIFS('Régua SAEB'!$C:$C,'Régua SAEB'!$B:$B,"LP",'Régua SAEB'!$D:$D,"&lt;="&amp;$F19,'Régua SAEB'!$E:$E,"&gt;"&amp;$F19,'Régua SAEB'!$A:$A,$E19)</f>
        <v>3</v>
      </c>
      <c r="H19" s="10" t="str">
        <f t="array" ref="H19">INDEX('Régua SAEB'!$F$1:$F$40,MATCH($E19&amp;"LP"&amp;$G19,'Régua SAEB'!$G$1:$G$40,0),1)</f>
        <v>Básico</v>
      </c>
      <c r="I19" s="29">
        <v>271.91000000000003</v>
      </c>
      <c r="J19" s="10">
        <f>SUMIFS('Régua SAEB'!$C:$C,'Régua SAEB'!$B:$B,"MT",'Régua SAEB'!$D:$D,"&lt;="&amp;$I19,'Régua SAEB'!$E:$E,"&gt;"&amp;$I19,'Régua SAEB'!$A:$A,$E19)</f>
        <v>3</v>
      </c>
      <c r="K19" s="10" t="str">
        <f t="array" ref="K19">INDEX('Régua SAEB'!$F$1:$F$40,MATCH($E19&amp;"MT"&amp;$J19,'Régua SAEB'!$G$1:$G$40,0),1)</f>
        <v>Básico</v>
      </c>
    </row>
    <row r="20" spans="1:11" x14ac:dyDescent="0.2">
      <c r="A20" s="28" t="s">
        <v>75</v>
      </c>
      <c r="B20" s="24">
        <v>22901</v>
      </c>
      <c r="C20" s="28" t="s">
        <v>135</v>
      </c>
      <c r="D20" s="29">
        <v>35022901</v>
      </c>
      <c r="E20" s="29" t="s">
        <v>117</v>
      </c>
      <c r="F20" s="29">
        <v>266.01</v>
      </c>
      <c r="G20" s="10">
        <f>SUMIFS('Régua SAEB'!$C:$C,'Régua SAEB'!$B:$B,"LP",'Régua SAEB'!$D:$D,"&lt;="&amp;$F20,'Régua SAEB'!$E:$E,"&gt;"&amp;$F20,'Régua SAEB'!$A:$A,$E20)</f>
        <v>3</v>
      </c>
      <c r="H20" s="10" t="str">
        <f t="array" ref="H20">INDEX('Régua SAEB'!$F$1:$F$40,MATCH($E20&amp;"LP"&amp;$G20,'Régua SAEB'!$G$1:$G$40,0),1)</f>
        <v>Básico</v>
      </c>
      <c r="I20" s="29">
        <v>258.04000000000002</v>
      </c>
      <c r="J20" s="10">
        <f>SUMIFS('Régua SAEB'!$C:$C,'Régua SAEB'!$B:$B,"MT",'Régua SAEB'!$D:$D,"&lt;="&amp;$I20,'Régua SAEB'!$E:$E,"&gt;"&amp;$I20,'Régua SAEB'!$A:$A,$E20)</f>
        <v>3</v>
      </c>
      <c r="K20" s="10" t="str">
        <f t="array" ref="K20">INDEX('Régua SAEB'!$F$1:$F$40,MATCH($E20&amp;"MT"&amp;$J20,'Régua SAEB'!$G$1:$G$40,0),1)</f>
        <v>Básico</v>
      </c>
    </row>
    <row r="21" spans="1:11" x14ac:dyDescent="0.2">
      <c r="A21" s="28" t="s">
        <v>68</v>
      </c>
      <c r="B21" s="24">
        <v>30326</v>
      </c>
      <c r="C21" s="28" t="s">
        <v>136</v>
      </c>
      <c r="D21" s="29">
        <v>35030326</v>
      </c>
      <c r="E21" s="29" t="s">
        <v>117</v>
      </c>
      <c r="F21" s="29">
        <v>266.85000000000002</v>
      </c>
      <c r="G21" s="10">
        <f>SUMIFS('Régua SAEB'!$C:$C,'Régua SAEB'!$B:$B,"LP",'Régua SAEB'!$D:$D,"&lt;="&amp;$F21,'Régua SAEB'!$E:$E,"&gt;"&amp;$F21,'Régua SAEB'!$A:$A,$E21)</f>
        <v>3</v>
      </c>
      <c r="H21" s="10" t="str">
        <f t="array" ref="H21">INDEX('Régua SAEB'!$F$1:$F$40,MATCH($E21&amp;"LP"&amp;$G21,'Régua SAEB'!$G$1:$G$40,0),1)</f>
        <v>Básico</v>
      </c>
      <c r="I21" s="29">
        <v>274.47000000000003</v>
      </c>
      <c r="J21" s="10">
        <f>SUMIFS('Régua SAEB'!$C:$C,'Régua SAEB'!$B:$B,"MT",'Régua SAEB'!$D:$D,"&lt;="&amp;$I21,'Régua SAEB'!$E:$E,"&gt;"&amp;$I21,'Régua SAEB'!$A:$A,$E21)</f>
        <v>3</v>
      </c>
      <c r="K21" s="10" t="str">
        <f t="array" ref="K21">INDEX('Régua SAEB'!$F$1:$F$40,MATCH($E21&amp;"MT"&amp;$J21,'Régua SAEB'!$G$1:$G$40,0),1)</f>
        <v>Básico</v>
      </c>
    </row>
    <row r="22" spans="1:11" x14ac:dyDescent="0.2">
      <c r="A22" s="28" t="s">
        <v>99</v>
      </c>
      <c r="B22" s="24">
        <v>28952</v>
      </c>
      <c r="C22" s="28" t="s">
        <v>137</v>
      </c>
      <c r="D22" s="29">
        <v>35028952</v>
      </c>
      <c r="E22" s="29" t="s">
        <v>117</v>
      </c>
      <c r="F22" s="29">
        <v>277.27</v>
      </c>
      <c r="G22" s="10">
        <f>SUMIFS('Régua SAEB'!$C:$C,'Régua SAEB'!$B:$B,"LP",'Régua SAEB'!$D:$D,"&lt;="&amp;$F22,'Régua SAEB'!$E:$E,"&gt;"&amp;$F22,'Régua SAEB'!$A:$A,$E22)</f>
        <v>4</v>
      </c>
      <c r="H22" s="10" t="str">
        <f t="array" ref="H22">INDEX('Régua SAEB'!$F$1:$F$40,MATCH($E22&amp;"LP"&amp;$G22,'Régua SAEB'!$G$1:$G$40,0),1)</f>
        <v>Proficiente</v>
      </c>
      <c r="I22" s="29">
        <v>292.04000000000002</v>
      </c>
      <c r="J22" s="10">
        <f>SUMIFS('Régua SAEB'!$C:$C,'Régua SAEB'!$B:$B,"MT",'Régua SAEB'!$D:$D,"&lt;="&amp;$I22,'Régua SAEB'!$E:$E,"&gt;"&amp;$I22,'Régua SAEB'!$A:$A,$E22)</f>
        <v>4</v>
      </c>
      <c r="K22" s="10" t="str">
        <f t="array" ref="K22">INDEX('Régua SAEB'!$F$1:$F$40,MATCH($E22&amp;"MT"&amp;$J22,'Régua SAEB'!$G$1:$G$40,0),1)</f>
        <v>Básico</v>
      </c>
    </row>
    <row r="23" spans="1:11" x14ac:dyDescent="0.2">
      <c r="A23" s="28" t="s">
        <v>58</v>
      </c>
      <c r="B23" s="24">
        <v>33376</v>
      </c>
      <c r="C23" s="28" t="s">
        <v>138</v>
      </c>
      <c r="D23" s="29">
        <v>35033376</v>
      </c>
      <c r="E23" s="29" t="s">
        <v>117</v>
      </c>
      <c r="F23" s="29">
        <v>256.86</v>
      </c>
      <c r="G23" s="10">
        <f>SUMIFS('Régua SAEB'!$C:$C,'Régua SAEB'!$B:$B,"LP",'Régua SAEB'!$D:$D,"&lt;="&amp;$F23,'Régua SAEB'!$E:$E,"&gt;"&amp;$F23,'Régua SAEB'!$A:$A,$E23)</f>
        <v>3</v>
      </c>
      <c r="H23" s="10" t="str">
        <f t="array" ref="H23">INDEX('Régua SAEB'!$F$1:$F$40,MATCH($E23&amp;"LP"&amp;$G23,'Régua SAEB'!$G$1:$G$40,0),1)</f>
        <v>Básico</v>
      </c>
      <c r="I23" s="29">
        <v>257.85000000000002</v>
      </c>
      <c r="J23" s="10">
        <f>SUMIFS('Régua SAEB'!$C:$C,'Régua SAEB'!$B:$B,"MT",'Régua SAEB'!$D:$D,"&lt;="&amp;$I23,'Régua SAEB'!$E:$E,"&gt;"&amp;$I23,'Régua SAEB'!$A:$A,$E23)</f>
        <v>3</v>
      </c>
      <c r="K23" s="10" t="str">
        <f t="array" ref="K23">INDEX('Régua SAEB'!$F$1:$F$40,MATCH($E23&amp;"MT"&amp;$J23,'Régua SAEB'!$G$1:$G$40,0),1)</f>
        <v>Básico</v>
      </c>
    </row>
    <row r="24" spans="1:11" x14ac:dyDescent="0.2">
      <c r="A24" s="28" t="s">
        <v>10</v>
      </c>
      <c r="B24" s="24">
        <v>16949</v>
      </c>
      <c r="C24" s="28" t="s">
        <v>139</v>
      </c>
      <c r="D24" s="29">
        <v>35016949</v>
      </c>
      <c r="E24" s="29" t="s">
        <v>117</v>
      </c>
      <c r="F24" s="29">
        <v>270.33</v>
      </c>
      <c r="G24" s="10">
        <f>SUMIFS('Régua SAEB'!$C:$C,'Régua SAEB'!$B:$B,"LP",'Régua SAEB'!$D:$D,"&lt;="&amp;$F24,'Régua SAEB'!$E:$E,"&gt;"&amp;$F24,'Régua SAEB'!$A:$A,$E24)</f>
        <v>3</v>
      </c>
      <c r="H24" s="10" t="str">
        <f t="array" ref="H24">INDEX('Régua SAEB'!$F$1:$F$40,MATCH($E24&amp;"LP"&amp;$G24,'Régua SAEB'!$G$1:$G$40,0),1)</f>
        <v>Básico</v>
      </c>
      <c r="I24" s="29">
        <v>269.52999999999997</v>
      </c>
      <c r="J24" s="10">
        <f>SUMIFS('Régua SAEB'!$C:$C,'Régua SAEB'!$B:$B,"MT",'Régua SAEB'!$D:$D,"&lt;="&amp;$I24,'Régua SAEB'!$E:$E,"&gt;"&amp;$I24,'Régua SAEB'!$A:$A,$E24)</f>
        <v>3</v>
      </c>
      <c r="K24" s="10" t="str">
        <f t="array" ref="K24">INDEX('Régua SAEB'!$F$1:$F$40,MATCH($E24&amp;"MT"&amp;$J24,'Régua SAEB'!$G$1:$G$40,0),1)</f>
        <v>Básico</v>
      </c>
    </row>
    <row r="25" spans="1:11" x14ac:dyDescent="0.2">
      <c r="A25" s="28" t="s">
        <v>10</v>
      </c>
      <c r="B25" s="24">
        <v>16950</v>
      </c>
      <c r="C25" s="28" t="s">
        <v>140</v>
      </c>
      <c r="D25" s="29">
        <v>35016950</v>
      </c>
      <c r="E25" s="29" t="s">
        <v>117</v>
      </c>
      <c r="F25" s="29">
        <v>277.51</v>
      </c>
      <c r="G25" s="10">
        <f>SUMIFS('Régua SAEB'!$C:$C,'Régua SAEB'!$B:$B,"LP",'Régua SAEB'!$D:$D,"&lt;="&amp;$F25,'Régua SAEB'!$E:$E,"&gt;"&amp;$F25,'Régua SAEB'!$A:$A,$E25)</f>
        <v>4</v>
      </c>
      <c r="H25" s="10" t="str">
        <f t="array" ref="H25">INDEX('Régua SAEB'!$F$1:$F$40,MATCH($E25&amp;"LP"&amp;$G25,'Régua SAEB'!$G$1:$G$40,0),1)</f>
        <v>Proficiente</v>
      </c>
      <c r="I25" s="29">
        <v>281.13</v>
      </c>
      <c r="J25" s="10">
        <f>SUMIFS('Régua SAEB'!$C:$C,'Régua SAEB'!$B:$B,"MT",'Régua SAEB'!$D:$D,"&lt;="&amp;$I25,'Régua SAEB'!$E:$E,"&gt;"&amp;$I25,'Régua SAEB'!$A:$A,$E25)</f>
        <v>4</v>
      </c>
      <c r="K25" s="10" t="str">
        <f t="array" ref="K25">INDEX('Régua SAEB'!$F$1:$F$40,MATCH($E25&amp;"MT"&amp;$J25,'Régua SAEB'!$G$1:$G$40,0),1)</f>
        <v>Básico</v>
      </c>
    </row>
    <row r="26" spans="1:11" x14ac:dyDescent="0.2">
      <c r="A26" s="28" t="s">
        <v>10</v>
      </c>
      <c r="B26" s="24">
        <v>16962</v>
      </c>
      <c r="C26" s="28" t="s">
        <v>141</v>
      </c>
      <c r="D26" s="29">
        <v>35016962</v>
      </c>
      <c r="E26" s="29" t="s">
        <v>117</v>
      </c>
      <c r="F26" s="29">
        <v>274.22000000000003</v>
      </c>
      <c r="G26" s="10">
        <f>SUMIFS('Régua SAEB'!$C:$C,'Régua SAEB'!$B:$B,"LP",'Régua SAEB'!$D:$D,"&lt;="&amp;$F26,'Régua SAEB'!$E:$E,"&gt;"&amp;$F26,'Régua SAEB'!$A:$A,$E26)</f>
        <v>3</v>
      </c>
      <c r="H26" s="10" t="str">
        <f t="array" ref="H26">INDEX('Régua SAEB'!$F$1:$F$40,MATCH($E26&amp;"LP"&amp;$G26,'Régua SAEB'!$G$1:$G$40,0),1)</f>
        <v>Básico</v>
      </c>
      <c r="I26" s="29">
        <v>272.76</v>
      </c>
      <c r="J26" s="10">
        <f>SUMIFS('Régua SAEB'!$C:$C,'Régua SAEB'!$B:$B,"MT",'Régua SAEB'!$D:$D,"&lt;="&amp;$I26,'Régua SAEB'!$E:$E,"&gt;"&amp;$I26,'Régua SAEB'!$A:$A,$E26)</f>
        <v>3</v>
      </c>
      <c r="K26" s="10" t="str">
        <f t="array" ref="K26">INDEX('Régua SAEB'!$F$1:$F$40,MATCH($E26&amp;"MT"&amp;$J26,'Régua SAEB'!$G$1:$G$40,0),1)</f>
        <v>Básico</v>
      </c>
    </row>
    <row r="27" spans="1:11" x14ac:dyDescent="0.2">
      <c r="A27" s="28" t="s">
        <v>10</v>
      </c>
      <c r="B27" s="24">
        <v>17139</v>
      </c>
      <c r="C27" s="28" t="s">
        <v>142</v>
      </c>
      <c r="D27" s="29">
        <v>35017139</v>
      </c>
      <c r="E27" s="29" t="s">
        <v>117</v>
      </c>
      <c r="F27" s="29">
        <v>304.5</v>
      </c>
      <c r="G27" s="10">
        <f>SUMIFS('Régua SAEB'!$C:$C,'Régua SAEB'!$B:$B,"LP",'Régua SAEB'!$D:$D,"&lt;="&amp;$F27,'Régua SAEB'!$E:$E,"&gt;"&amp;$F27,'Régua SAEB'!$A:$A,$E27)</f>
        <v>5</v>
      </c>
      <c r="H27" s="10" t="str">
        <f t="array" ref="H27">INDEX('Régua SAEB'!$F$1:$F$40,MATCH($E27&amp;"LP"&amp;$G27,'Régua SAEB'!$G$1:$G$40,0),1)</f>
        <v>Proficiente</v>
      </c>
      <c r="I27" s="29">
        <v>295.69</v>
      </c>
      <c r="J27" s="10">
        <f>SUMIFS('Régua SAEB'!$C:$C,'Régua SAEB'!$B:$B,"MT",'Régua SAEB'!$D:$D,"&lt;="&amp;$I27,'Régua SAEB'!$E:$E,"&gt;"&amp;$I27,'Régua SAEB'!$A:$A,$E27)</f>
        <v>4</v>
      </c>
      <c r="K27" s="10" t="str">
        <f t="array" ref="K27">INDEX('Régua SAEB'!$F$1:$F$40,MATCH($E27&amp;"MT"&amp;$J27,'Régua SAEB'!$G$1:$G$40,0),1)</f>
        <v>Básico</v>
      </c>
    </row>
    <row r="28" spans="1:11" x14ac:dyDescent="0.2">
      <c r="A28" s="28" t="s">
        <v>10</v>
      </c>
      <c r="B28" s="24">
        <v>17176</v>
      </c>
      <c r="C28" s="28" t="s">
        <v>143</v>
      </c>
      <c r="D28" s="29">
        <v>35017176</v>
      </c>
      <c r="E28" s="29" t="s">
        <v>117</v>
      </c>
      <c r="F28" s="29">
        <v>280.86</v>
      </c>
      <c r="G28" s="10">
        <f>SUMIFS('Régua SAEB'!$C:$C,'Régua SAEB'!$B:$B,"LP",'Régua SAEB'!$D:$D,"&lt;="&amp;$F28,'Régua SAEB'!$E:$E,"&gt;"&amp;$F28,'Régua SAEB'!$A:$A,$E28)</f>
        <v>4</v>
      </c>
      <c r="H28" s="10" t="str">
        <f t="array" ref="H28">INDEX('Régua SAEB'!$F$1:$F$40,MATCH($E28&amp;"LP"&amp;$G28,'Régua SAEB'!$G$1:$G$40,0),1)</f>
        <v>Proficiente</v>
      </c>
      <c r="I28" s="29">
        <v>284.25</v>
      </c>
      <c r="J28" s="10">
        <f>SUMIFS('Régua SAEB'!$C:$C,'Régua SAEB'!$B:$B,"MT",'Régua SAEB'!$D:$D,"&lt;="&amp;$I28,'Régua SAEB'!$E:$E,"&gt;"&amp;$I28,'Régua SAEB'!$A:$A,$E28)</f>
        <v>4</v>
      </c>
      <c r="K28" s="10" t="str">
        <f t="array" ref="K28">INDEX('Régua SAEB'!$F$1:$F$40,MATCH($E28&amp;"MT"&amp;$J28,'Régua SAEB'!$G$1:$G$40,0),1)</f>
        <v>Básico</v>
      </c>
    </row>
    <row r="29" spans="1:11" x14ac:dyDescent="0.2">
      <c r="A29" s="28" t="s">
        <v>10</v>
      </c>
      <c r="B29" s="24">
        <v>17188</v>
      </c>
      <c r="C29" s="28" t="s">
        <v>144</v>
      </c>
      <c r="D29" s="29">
        <v>35017188</v>
      </c>
      <c r="E29" s="29" t="s">
        <v>117</v>
      </c>
      <c r="F29" s="29">
        <v>256.77999999999997</v>
      </c>
      <c r="G29" s="10">
        <f>SUMIFS('Régua SAEB'!$C:$C,'Régua SAEB'!$B:$B,"LP",'Régua SAEB'!$D:$D,"&lt;="&amp;$F29,'Régua SAEB'!$E:$E,"&gt;"&amp;$F29,'Régua SAEB'!$A:$A,$E29)</f>
        <v>3</v>
      </c>
      <c r="H29" s="10" t="str">
        <f t="array" ref="H29">INDEX('Régua SAEB'!$F$1:$F$40,MATCH($E29&amp;"LP"&amp;$G29,'Régua SAEB'!$G$1:$G$40,0),1)</f>
        <v>Básico</v>
      </c>
      <c r="I29" s="29">
        <v>259.58</v>
      </c>
      <c r="J29" s="10">
        <f>SUMIFS('Régua SAEB'!$C:$C,'Régua SAEB'!$B:$B,"MT",'Régua SAEB'!$D:$D,"&lt;="&amp;$I29,'Régua SAEB'!$E:$E,"&gt;"&amp;$I29,'Régua SAEB'!$A:$A,$E29)</f>
        <v>3</v>
      </c>
      <c r="K29" s="10" t="str">
        <f t="array" ref="K29">INDEX('Régua SAEB'!$F$1:$F$40,MATCH($E29&amp;"MT"&amp;$J29,'Régua SAEB'!$G$1:$G$40,0),1)</f>
        <v>Básico</v>
      </c>
    </row>
    <row r="30" spans="1:11" x14ac:dyDescent="0.2">
      <c r="A30" s="28" t="s">
        <v>10</v>
      </c>
      <c r="B30" s="24">
        <v>17206</v>
      </c>
      <c r="C30" s="28" t="s">
        <v>145</v>
      </c>
      <c r="D30" s="29">
        <v>35017206</v>
      </c>
      <c r="E30" s="29" t="s">
        <v>117</v>
      </c>
      <c r="F30" s="29">
        <v>257.41000000000003</v>
      </c>
      <c r="G30" s="10">
        <f>SUMIFS('Régua SAEB'!$C:$C,'Régua SAEB'!$B:$B,"LP",'Régua SAEB'!$D:$D,"&lt;="&amp;$F30,'Régua SAEB'!$E:$E,"&gt;"&amp;$F30,'Régua SAEB'!$A:$A,$E30)</f>
        <v>3</v>
      </c>
      <c r="H30" s="10" t="str">
        <f t="array" ref="H30">INDEX('Régua SAEB'!$F$1:$F$40,MATCH($E30&amp;"LP"&amp;$G30,'Régua SAEB'!$G$1:$G$40,0),1)</f>
        <v>Básico</v>
      </c>
      <c r="I30" s="29">
        <v>259.97000000000003</v>
      </c>
      <c r="J30" s="10">
        <f>SUMIFS('Régua SAEB'!$C:$C,'Régua SAEB'!$B:$B,"MT",'Régua SAEB'!$D:$D,"&lt;="&amp;$I30,'Régua SAEB'!$E:$E,"&gt;"&amp;$I30,'Régua SAEB'!$A:$A,$E30)</f>
        <v>3</v>
      </c>
      <c r="K30" s="10" t="str">
        <f t="array" ref="K30">INDEX('Régua SAEB'!$F$1:$F$40,MATCH($E30&amp;"MT"&amp;$J30,'Régua SAEB'!$G$1:$G$40,0),1)</f>
        <v>Básico</v>
      </c>
    </row>
    <row r="31" spans="1:11" x14ac:dyDescent="0.2">
      <c r="A31" s="28" t="s">
        <v>10</v>
      </c>
      <c r="B31" s="24">
        <v>17334</v>
      </c>
      <c r="C31" s="28" t="s">
        <v>146</v>
      </c>
      <c r="D31" s="29">
        <v>35017334</v>
      </c>
      <c r="E31" s="29" t="s">
        <v>117</v>
      </c>
      <c r="F31" s="29">
        <v>278.99</v>
      </c>
      <c r="G31" s="10">
        <f>SUMIFS('Régua SAEB'!$C:$C,'Régua SAEB'!$B:$B,"LP",'Régua SAEB'!$D:$D,"&lt;="&amp;$F31,'Régua SAEB'!$E:$E,"&gt;"&amp;$F31,'Régua SAEB'!$A:$A,$E31)</f>
        <v>4</v>
      </c>
      <c r="H31" s="10" t="str">
        <f t="array" ref="H31">INDEX('Régua SAEB'!$F$1:$F$40,MATCH($E31&amp;"LP"&amp;$G31,'Régua SAEB'!$G$1:$G$40,0),1)</f>
        <v>Proficiente</v>
      </c>
      <c r="I31" s="29">
        <v>270.77</v>
      </c>
      <c r="J31" s="10">
        <f>SUMIFS('Régua SAEB'!$C:$C,'Régua SAEB'!$B:$B,"MT",'Régua SAEB'!$D:$D,"&lt;="&amp;$I31,'Régua SAEB'!$E:$E,"&gt;"&amp;$I31,'Régua SAEB'!$A:$A,$E31)</f>
        <v>3</v>
      </c>
      <c r="K31" s="10" t="str">
        <f t="array" ref="K31">INDEX('Régua SAEB'!$F$1:$F$40,MATCH($E31&amp;"MT"&amp;$J31,'Régua SAEB'!$G$1:$G$40,0),1)</f>
        <v>Básico</v>
      </c>
    </row>
    <row r="32" spans="1:11" x14ac:dyDescent="0.2">
      <c r="A32" s="28" t="s">
        <v>10</v>
      </c>
      <c r="B32" s="24">
        <v>17346</v>
      </c>
      <c r="C32" s="28" t="s">
        <v>147</v>
      </c>
      <c r="D32" s="29">
        <v>35017346</v>
      </c>
      <c r="E32" s="29" t="s">
        <v>117</v>
      </c>
      <c r="F32" s="29">
        <v>254.22</v>
      </c>
      <c r="G32" s="10">
        <f>SUMIFS('Régua SAEB'!$C:$C,'Régua SAEB'!$B:$B,"LP",'Régua SAEB'!$D:$D,"&lt;="&amp;$F32,'Régua SAEB'!$E:$E,"&gt;"&amp;$F32,'Régua SAEB'!$A:$A,$E32)</f>
        <v>3</v>
      </c>
      <c r="H32" s="10" t="str">
        <f t="array" ref="H32">INDEX('Régua SAEB'!$F$1:$F$40,MATCH($E32&amp;"LP"&amp;$G32,'Régua SAEB'!$G$1:$G$40,0),1)</f>
        <v>Básico</v>
      </c>
      <c r="I32" s="29">
        <v>260.97000000000003</v>
      </c>
      <c r="J32" s="10">
        <f>SUMIFS('Régua SAEB'!$C:$C,'Régua SAEB'!$B:$B,"MT",'Régua SAEB'!$D:$D,"&lt;="&amp;$I32,'Régua SAEB'!$E:$E,"&gt;"&amp;$I32,'Régua SAEB'!$A:$A,$E32)</f>
        <v>3</v>
      </c>
      <c r="K32" s="10" t="str">
        <f t="array" ref="K32">INDEX('Régua SAEB'!$F$1:$F$40,MATCH($E32&amp;"MT"&amp;$J32,'Régua SAEB'!$G$1:$G$40,0),1)</f>
        <v>Básico</v>
      </c>
    </row>
    <row r="33" spans="1:11" x14ac:dyDescent="0.2">
      <c r="A33" s="28" t="s">
        <v>10</v>
      </c>
      <c r="B33" s="24">
        <v>39846</v>
      </c>
      <c r="C33" s="28" t="s">
        <v>148</v>
      </c>
      <c r="D33" s="29">
        <v>35039846</v>
      </c>
      <c r="E33" s="29" t="s">
        <v>117</v>
      </c>
      <c r="F33" s="29">
        <v>250.04</v>
      </c>
      <c r="G33" s="10">
        <f>SUMIFS('Régua SAEB'!$C:$C,'Régua SAEB'!$B:$B,"LP",'Régua SAEB'!$D:$D,"&lt;="&amp;$F33,'Régua SAEB'!$E:$E,"&gt;"&amp;$F33,'Régua SAEB'!$A:$A,$E33)</f>
        <v>3</v>
      </c>
      <c r="H33" s="10" t="str">
        <f t="array" ref="H33">INDEX('Régua SAEB'!$F$1:$F$40,MATCH($E33&amp;"LP"&amp;$G33,'Régua SAEB'!$G$1:$G$40,0),1)</f>
        <v>Básico</v>
      </c>
      <c r="I33" s="29">
        <v>249.12</v>
      </c>
      <c r="J33" s="10">
        <f>SUMIFS('Régua SAEB'!$C:$C,'Régua SAEB'!$B:$B,"MT",'Régua SAEB'!$D:$D,"&lt;="&amp;$I33,'Régua SAEB'!$E:$E,"&gt;"&amp;$I33,'Régua SAEB'!$A:$A,$E33)</f>
        <v>2</v>
      </c>
      <c r="K33" s="10" t="str">
        <f t="array" ref="K33">INDEX('Régua SAEB'!$F$1:$F$40,MATCH($E33&amp;"MT"&amp;$J33,'Régua SAEB'!$G$1:$G$40,0),1)</f>
        <v>Básico</v>
      </c>
    </row>
    <row r="34" spans="1:11" x14ac:dyDescent="0.2">
      <c r="A34" s="28" t="s">
        <v>10</v>
      </c>
      <c r="B34" s="24">
        <v>42473</v>
      </c>
      <c r="C34" s="28" t="s">
        <v>149</v>
      </c>
      <c r="D34" s="29">
        <v>35042473</v>
      </c>
      <c r="E34" s="29" t="s">
        <v>117</v>
      </c>
      <c r="F34" s="29">
        <v>286.3</v>
      </c>
      <c r="G34" s="10">
        <f>SUMIFS('Régua SAEB'!$C:$C,'Régua SAEB'!$B:$B,"LP",'Régua SAEB'!$D:$D,"&lt;="&amp;$F34,'Régua SAEB'!$E:$E,"&gt;"&amp;$F34,'Régua SAEB'!$A:$A,$E34)</f>
        <v>4</v>
      </c>
      <c r="H34" s="10" t="str">
        <f t="array" ref="H34">INDEX('Régua SAEB'!$F$1:$F$40,MATCH($E34&amp;"LP"&amp;$G34,'Régua SAEB'!$G$1:$G$40,0),1)</f>
        <v>Proficiente</v>
      </c>
      <c r="I34" s="29">
        <v>289.93</v>
      </c>
      <c r="J34" s="10">
        <f>SUMIFS('Régua SAEB'!$C:$C,'Régua SAEB'!$B:$B,"MT",'Régua SAEB'!$D:$D,"&lt;="&amp;$I34,'Régua SAEB'!$E:$E,"&gt;"&amp;$I34,'Régua SAEB'!$A:$A,$E34)</f>
        <v>4</v>
      </c>
      <c r="K34" s="10" t="str">
        <f t="array" ref="K34">INDEX('Régua SAEB'!$F$1:$F$40,MATCH($E34&amp;"MT"&amp;$J34,'Régua SAEB'!$G$1:$G$40,0),1)</f>
        <v>Básico</v>
      </c>
    </row>
    <row r="35" spans="1:11" x14ac:dyDescent="0.2">
      <c r="A35" s="28" t="s">
        <v>10</v>
      </c>
      <c r="B35" s="24">
        <v>45500</v>
      </c>
      <c r="C35" s="28" t="s">
        <v>150</v>
      </c>
      <c r="D35" s="29">
        <v>35045500</v>
      </c>
      <c r="E35" s="29" t="s">
        <v>117</v>
      </c>
      <c r="F35" s="29">
        <v>286.74</v>
      </c>
      <c r="G35" s="10">
        <f>SUMIFS('Régua SAEB'!$C:$C,'Régua SAEB'!$B:$B,"LP",'Régua SAEB'!$D:$D,"&lt;="&amp;$F35,'Régua SAEB'!$E:$E,"&gt;"&amp;$F35,'Régua SAEB'!$A:$A,$E35)</f>
        <v>4</v>
      </c>
      <c r="H35" s="10" t="str">
        <f t="array" ref="H35">INDEX('Régua SAEB'!$F$1:$F$40,MATCH($E35&amp;"LP"&amp;$G35,'Régua SAEB'!$G$1:$G$40,0),1)</f>
        <v>Proficiente</v>
      </c>
      <c r="I35" s="29">
        <v>273.37</v>
      </c>
      <c r="J35" s="10">
        <f>SUMIFS('Régua SAEB'!$C:$C,'Régua SAEB'!$B:$B,"MT",'Régua SAEB'!$D:$D,"&lt;="&amp;$I35,'Régua SAEB'!$E:$E,"&gt;"&amp;$I35,'Régua SAEB'!$A:$A,$E35)</f>
        <v>3</v>
      </c>
      <c r="K35" s="10" t="str">
        <f t="array" ref="K35">INDEX('Régua SAEB'!$F$1:$F$40,MATCH($E35&amp;"MT"&amp;$J35,'Régua SAEB'!$G$1:$G$40,0),1)</f>
        <v>Básico</v>
      </c>
    </row>
    <row r="36" spans="1:11" x14ac:dyDescent="0.2">
      <c r="A36" s="28" t="s">
        <v>10</v>
      </c>
      <c r="B36" s="24">
        <v>435454</v>
      </c>
      <c r="C36" s="28" t="s">
        <v>151</v>
      </c>
      <c r="D36" s="29">
        <v>35435454</v>
      </c>
      <c r="E36" s="29" t="s">
        <v>117</v>
      </c>
      <c r="F36" s="29">
        <v>258.04000000000002</v>
      </c>
      <c r="G36" s="10">
        <f>SUMIFS('Régua SAEB'!$C:$C,'Régua SAEB'!$B:$B,"LP",'Régua SAEB'!$D:$D,"&lt;="&amp;$F36,'Régua SAEB'!$E:$E,"&gt;"&amp;$F36,'Régua SAEB'!$A:$A,$E36)</f>
        <v>3</v>
      </c>
      <c r="H36" s="10" t="str">
        <f t="array" ref="H36">INDEX('Régua SAEB'!$F$1:$F$40,MATCH($E36&amp;"LP"&amp;$G36,'Régua SAEB'!$G$1:$G$40,0),1)</f>
        <v>Básico</v>
      </c>
      <c r="I36" s="29">
        <v>252.94</v>
      </c>
      <c r="J36" s="10">
        <f>SUMIFS('Régua SAEB'!$C:$C,'Régua SAEB'!$B:$B,"MT",'Régua SAEB'!$D:$D,"&lt;="&amp;$I36,'Régua SAEB'!$E:$E,"&gt;"&amp;$I36,'Régua SAEB'!$A:$A,$E36)</f>
        <v>3</v>
      </c>
      <c r="K36" s="10" t="str">
        <f t="array" ref="K36">INDEX('Régua SAEB'!$F$1:$F$40,MATCH($E36&amp;"MT"&amp;$J36,'Régua SAEB'!$G$1:$G$40,0),1)</f>
        <v>Básico</v>
      </c>
    </row>
    <row r="37" spans="1:11" x14ac:dyDescent="0.2">
      <c r="A37" s="28" t="s">
        <v>10</v>
      </c>
      <c r="B37" s="24">
        <v>578563</v>
      </c>
      <c r="C37" s="28" t="s">
        <v>152</v>
      </c>
      <c r="D37" s="29">
        <v>35578563</v>
      </c>
      <c r="E37" s="29" t="s">
        <v>117</v>
      </c>
      <c r="F37" s="29">
        <v>274.17</v>
      </c>
      <c r="G37" s="10">
        <f>SUMIFS('Régua SAEB'!$C:$C,'Régua SAEB'!$B:$B,"LP",'Régua SAEB'!$D:$D,"&lt;="&amp;$F37,'Régua SAEB'!$E:$E,"&gt;"&amp;$F37,'Régua SAEB'!$A:$A,$E37)</f>
        <v>3</v>
      </c>
      <c r="H37" s="10" t="str">
        <f t="array" ref="H37">INDEX('Régua SAEB'!$F$1:$F$40,MATCH($E37&amp;"LP"&amp;$G37,'Régua SAEB'!$G$1:$G$40,0),1)</f>
        <v>Básico</v>
      </c>
      <c r="I37" s="29">
        <v>274.58</v>
      </c>
      <c r="J37" s="10">
        <f>SUMIFS('Régua SAEB'!$C:$C,'Régua SAEB'!$B:$B,"MT",'Régua SAEB'!$D:$D,"&lt;="&amp;$I37,'Régua SAEB'!$E:$E,"&gt;"&amp;$I37,'Régua SAEB'!$A:$A,$E37)</f>
        <v>3</v>
      </c>
      <c r="K37" s="10" t="str">
        <f t="array" ref="K37">INDEX('Régua SAEB'!$F$1:$F$40,MATCH($E37&amp;"MT"&amp;$J37,'Régua SAEB'!$G$1:$G$40,0),1)</f>
        <v>Básico</v>
      </c>
    </row>
    <row r="38" spans="1:11" x14ac:dyDescent="0.2">
      <c r="A38" s="28" t="s">
        <v>10</v>
      </c>
      <c r="B38" s="24">
        <v>578575</v>
      </c>
      <c r="C38" s="28" t="s">
        <v>153</v>
      </c>
      <c r="D38" s="29">
        <v>35578575</v>
      </c>
      <c r="E38" s="29" t="s">
        <v>117</v>
      </c>
      <c r="F38" s="29">
        <v>269.5</v>
      </c>
      <c r="G38" s="10">
        <f>SUMIFS('Régua SAEB'!$C:$C,'Régua SAEB'!$B:$B,"LP",'Régua SAEB'!$D:$D,"&lt;="&amp;$F38,'Régua SAEB'!$E:$E,"&gt;"&amp;$F38,'Régua SAEB'!$A:$A,$E38)</f>
        <v>3</v>
      </c>
      <c r="H38" s="10" t="str">
        <f t="array" ref="H38">INDEX('Régua SAEB'!$F$1:$F$40,MATCH($E38&amp;"LP"&amp;$G38,'Régua SAEB'!$G$1:$G$40,0),1)</f>
        <v>Básico</v>
      </c>
      <c r="I38" s="29">
        <v>266.41000000000003</v>
      </c>
      <c r="J38" s="10">
        <f>SUMIFS('Régua SAEB'!$C:$C,'Régua SAEB'!$B:$B,"MT",'Régua SAEB'!$D:$D,"&lt;="&amp;$I38,'Régua SAEB'!$E:$E,"&gt;"&amp;$I38,'Régua SAEB'!$A:$A,$E38)</f>
        <v>3</v>
      </c>
      <c r="K38" s="10" t="str">
        <f t="array" ref="K38">INDEX('Régua SAEB'!$F$1:$F$40,MATCH($E38&amp;"MT"&amp;$J38,'Régua SAEB'!$G$1:$G$40,0),1)</f>
        <v>Básico</v>
      </c>
    </row>
    <row r="39" spans="1:11" x14ac:dyDescent="0.2">
      <c r="A39" s="28" t="s">
        <v>10</v>
      </c>
      <c r="B39" s="24">
        <v>903760</v>
      </c>
      <c r="C39" s="28" t="s">
        <v>154</v>
      </c>
      <c r="D39" s="29">
        <v>35903760</v>
      </c>
      <c r="E39" s="29" t="s">
        <v>117</v>
      </c>
      <c r="F39" s="29">
        <v>287.52</v>
      </c>
      <c r="G39" s="10">
        <f>SUMIFS('Régua SAEB'!$C:$C,'Régua SAEB'!$B:$B,"LP",'Régua SAEB'!$D:$D,"&lt;="&amp;$F39,'Régua SAEB'!$E:$E,"&gt;"&amp;$F39,'Régua SAEB'!$A:$A,$E39)</f>
        <v>4</v>
      </c>
      <c r="H39" s="10" t="str">
        <f t="array" ref="H39">INDEX('Régua SAEB'!$F$1:$F$40,MATCH($E39&amp;"LP"&amp;$G39,'Régua SAEB'!$G$1:$G$40,0),1)</f>
        <v>Proficiente</v>
      </c>
      <c r="I39" s="29">
        <v>273.57</v>
      </c>
      <c r="J39" s="10">
        <f>SUMIFS('Régua SAEB'!$C:$C,'Régua SAEB'!$B:$B,"MT",'Régua SAEB'!$D:$D,"&lt;="&amp;$I39,'Régua SAEB'!$E:$E,"&gt;"&amp;$I39,'Régua SAEB'!$A:$A,$E39)</f>
        <v>3</v>
      </c>
      <c r="K39" s="10" t="str">
        <f t="array" ref="K39">INDEX('Régua SAEB'!$F$1:$F$40,MATCH($E39&amp;"MT"&amp;$J39,'Régua SAEB'!$G$1:$G$40,0),1)</f>
        <v>Básico</v>
      </c>
    </row>
    <row r="40" spans="1:11" x14ac:dyDescent="0.2">
      <c r="A40" s="28" t="s">
        <v>10</v>
      </c>
      <c r="B40" s="24">
        <v>903772</v>
      </c>
      <c r="C40" s="28" t="s">
        <v>155</v>
      </c>
      <c r="D40" s="29">
        <v>35903772</v>
      </c>
      <c r="E40" s="29" t="s">
        <v>117</v>
      </c>
      <c r="F40" s="29">
        <v>252.9</v>
      </c>
      <c r="G40" s="10">
        <f>SUMIFS('Régua SAEB'!$C:$C,'Régua SAEB'!$B:$B,"LP",'Régua SAEB'!$D:$D,"&lt;="&amp;$F40,'Régua SAEB'!$E:$E,"&gt;"&amp;$F40,'Régua SAEB'!$A:$A,$E40)</f>
        <v>3</v>
      </c>
      <c r="H40" s="10" t="str">
        <f t="array" ref="H40">INDEX('Régua SAEB'!$F$1:$F$40,MATCH($E40&amp;"LP"&amp;$G40,'Régua SAEB'!$G$1:$G$40,0),1)</f>
        <v>Básico</v>
      </c>
      <c r="I40" s="29">
        <v>248.57</v>
      </c>
      <c r="J40" s="10">
        <f>SUMIFS('Régua SAEB'!$C:$C,'Régua SAEB'!$B:$B,"MT",'Régua SAEB'!$D:$D,"&lt;="&amp;$I40,'Régua SAEB'!$E:$E,"&gt;"&amp;$I40,'Régua SAEB'!$A:$A,$E40)</f>
        <v>2</v>
      </c>
      <c r="K40" s="10" t="str">
        <f t="array" ref="K40">INDEX('Régua SAEB'!$F$1:$F$40,MATCH($E40&amp;"MT"&amp;$J40,'Régua SAEB'!$G$1:$G$40,0),1)</f>
        <v>Básico</v>
      </c>
    </row>
    <row r="41" spans="1:11" x14ac:dyDescent="0.2">
      <c r="A41" s="28" t="s">
        <v>10</v>
      </c>
      <c r="B41" s="24">
        <v>907285</v>
      </c>
      <c r="C41" s="28" t="s">
        <v>156</v>
      </c>
      <c r="D41" s="29">
        <v>35907285</v>
      </c>
      <c r="E41" s="29" t="s">
        <v>117</v>
      </c>
      <c r="F41" s="29">
        <v>260.97000000000003</v>
      </c>
      <c r="G41" s="10">
        <f>SUMIFS('Régua SAEB'!$C:$C,'Régua SAEB'!$B:$B,"LP",'Régua SAEB'!$D:$D,"&lt;="&amp;$F41,'Régua SAEB'!$E:$E,"&gt;"&amp;$F41,'Régua SAEB'!$A:$A,$E41)</f>
        <v>3</v>
      </c>
      <c r="H41" s="10" t="str">
        <f t="array" ref="H41">INDEX('Régua SAEB'!$F$1:$F$40,MATCH($E41&amp;"LP"&amp;$G41,'Régua SAEB'!$G$1:$G$40,0),1)</f>
        <v>Básico</v>
      </c>
      <c r="I41" s="29">
        <v>264.39999999999998</v>
      </c>
      <c r="J41" s="10">
        <f>SUMIFS('Régua SAEB'!$C:$C,'Régua SAEB'!$B:$B,"MT",'Régua SAEB'!$D:$D,"&lt;="&amp;$I41,'Régua SAEB'!$E:$E,"&gt;"&amp;$I41,'Régua SAEB'!$A:$A,$E41)</f>
        <v>3</v>
      </c>
      <c r="K41" s="10" t="str">
        <f t="array" ref="K41">INDEX('Régua SAEB'!$F$1:$F$40,MATCH($E41&amp;"MT"&amp;$J41,'Régua SAEB'!$G$1:$G$40,0),1)</f>
        <v>Básico</v>
      </c>
    </row>
    <row r="42" spans="1:11" x14ac:dyDescent="0.2">
      <c r="A42" s="28" t="s">
        <v>10</v>
      </c>
      <c r="B42" s="24">
        <v>907297</v>
      </c>
      <c r="C42" s="28" t="s">
        <v>157</v>
      </c>
      <c r="D42" s="29">
        <v>35907297</v>
      </c>
      <c r="E42" s="29" t="s">
        <v>117</v>
      </c>
      <c r="F42" s="29">
        <v>287.66000000000003</v>
      </c>
      <c r="G42" s="10">
        <f>SUMIFS('Régua SAEB'!$C:$C,'Régua SAEB'!$B:$B,"LP",'Régua SAEB'!$D:$D,"&lt;="&amp;$F42,'Régua SAEB'!$E:$E,"&gt;"&amp;$F42,'Régua SAEB'!$A:$A,$E42)</f>
        <v>4</v>
      </c>
      <c r="H42" s="10" t="str">
        <f t="array" ref="H42">INDEX('Régua SAEB'!$F$1:$F$40,MATCH($E42&amp;"LP"&amp;$G42,'Régua SAEB'!$G$1:$G$40,0),1)</f>
        <v>Proficiente</v>
      </c>
      <c r="I42" s="29">
        <v>291.87</v>
      </c>
      <c r="J42" s="10">
        <f>SUMIFS('Régua SAEB'!$C:$C,'Régua SAEB'!$B:$B,"MT",'Régua SAEB'!$D:$D,"&lt;="&amp;$I42,'Régua SAEB'!$E:$E,"&gt;"&amp;$I42,'Régua SAEB'!$A:$A,$E42)</f>
        <v>4</v>
      </c>
      <c r="K42" s="10" t="str">
        <f t="array" ref="K42">INDEX('Régua SAEB'!$F$1:$F$40,MATCH($E42&amp;"MT"&amp;$J42,'Régua SAEB'!$G$1:$G$40,0),1)</f>
        <v>Básico</v>
      </c>
    </row>
    <row r="43" spans="1:11" x14ac:dyDescent="0.2">
      <c r="A43" s="28" t="s">
        <v>10</v>
      </c>
      <c r="B43" s="24">
        <v>921567</v>
      </c>
      <c r="C43" s="28" t="s">
        <v>158</v>
      </c>
      <c r="D43" s="29">
        <v>35921567</v>
      </c>
      <c r="E43" s="29" t="s">
        <v>117</v>
      </c>
      <c r="F43" s="29">
        <v>279.75</v>
      </c>
      <c r="G43" s="10">
        <f>SUMIFS('Régua SAEB'!$C:$C,'Régua SAEB'!$B:$B,"LP",'Régua SAEB'!$D:$D,"&lt;="&amp;$F43,'Régua SAEB'!$E:$E,"&gt;"&amp;$F43,'Régua SAEB'!$A:$A,$E43)</f>
        <v>4</v>
      </c>
      <c r="H43" s="10" t="str">
        <f t="array" ref="H43">INDEX('Régua SAEB'!$F$1:$F$40,MATCH($E43&amp;"LP"&amp;$G43,'Régua SAEB'!$G$1:$G$40,0),1)</f>
        <v>Proficiente</v>
      </c>
      <c r="I43" s="29">
        <v>273.49</v>
      </c>
      <c r="J43" s="10">
        <f>SUMIFS('Régua SAEB'!$C:$C,'Régua SAEB'!$B:$B,"MT",'Régua SAEB'!$D:$D,"&lt;="&amp;$I43,'Régua SAEB'!$E:$E,"&gt;"&amp;$I43,'Régua SAEB'!$A:$A,$E43)</f>
        <v>3</v>
      </c>
      <c r="K43" s="10" t="str">
        <f t="array" ref="K43">INDEX('Régua SAEB'!$F$1:$F$40,MATCH($E43&amp;"MT"&amp;$J43,'Régua SAEB'!$G$1:$G$40,0),1)</f>
        <v>Básico</v>
      </c>
    </row>
    <row r="44" spans="1:11" x14ac:dyDescent="0.2">
      <c r="A44" s="28" t="s">
        <v>10</v>
      </c>
      <c r="B44" s="24">
        <v>922183</v>
      </c>
      <c r="C44" s="28" t="s">
        <v>159</v>
      </c>
      <c r="D44" s="29">
        <v>35922183</v>
      </c>
      <c r="E44" s="29" t="s">
        <v>117</v>
      </c>
      <c r="F44" s="29">
        <v>258.39</v>
      </c>
      <c r="G44" s="10">
        <f>SUMIFS('Régua SAEB'!$C:$C,'Régua SAEB'!$B:$B,"LP",'Régua SAEB'!$D:$D,"&lt;="&amp;$F44,'Régua SAEB'!$E:$E,"&gt;"&amp;$F44,'Régua SAEB'!$A:$A,$E44)</f>
        <v>3</v>
      </c>
      <c r="H44" s="10" t="str">
        <f t="array" ref="H44">INDEX('Régua SAEB'!$F$1:$F$40,MATCH($E44&amp;"LP"&amp;$G44,'Régua SAEB'!$G$1:$G$40,0),1)</f>
        <v>Básico</v>
      </c>
      <c r="I44" s="29">
        <v>270.79000000000002</v>
      </c>
      <c r="J44" s="10">
        <f>SUMIFS('Régua SAEB'!$C:$C,'Régua SAEB'!$B:$B,"MT",'Régua SAEB'!$D:$D,"&lt;="&amp;$I44,'Régua SAEB'!$E:$E,"&gt;"&amp;$I44,'Régua SAEB'!$A:$A,$E44)</f>
        <v>3</v>
      </c>
      <c r="K44" s="10" t="str">
        <f t="array" ref="K44">INDEX('Régua SAEB'!$F$1:$F$40,MATCH($E44&amp;"MT"&amp;$J44,'Régua SAEB'!$G$1:$G$40,0),1)</f>
        <v>Básico</v>
      </c>
    </row>
    <row r="45" spans="1:11" x14ac:dyDescent="0.2">
      <c r="A45" s="28" t="s">
        <v>10</v>
      </c>
      <c r="B45" s="24">
        <v>925883</v>
      </c>
      <c r="C45" s="28" t="s">
        <v>160</v>
      </c>
      <c r="D45" s="29">
        <v>35925883</v>
      </c>
      <c r="E45" s="29" t="s">
        <v>117</v>
      </c>
      <c r="F45" s="29">
        <v>257.05</v>
      </c>
      <c r="G45" s="10">
        <f>SUMIFS('Régua SAEB'!$C:$C,'Régua SAEB'!$B:$B,"LP",'Régua SAEB'!$D:$D,"&lt;="&amp;$F45,'Régua SAEB'!$E:$E,"&gt;"&amp;$F45,'Régua SAEB'!$A:$A,$E45)</f>
        <v>3</v>
      </c>
      <c r="H45" s="10" t="str">
        <f t="array" ref="H45">INDEX('Régua SAEB'!$F$1:$F$40,MATCH($E45&amp;"LP"&amp;$G45,'Régua SAEB'!$G$1:$G$40,0),1)</f>
        <v>Básico</v>
      </c>
      <c r="I45" s="29">
        <v>246.1</v>
      </c>
      <c r="J45" s="10">
        <f>SUMIFS('Régua SAEB'!$C:$C,'Régua SAEB'!$B:$B,"MT",'Régua SAEB'!$D:$D,"&lt;="&amp;$I45,'Régua SAEB'!$E:$E,"&gt;"&amp;$I45,'Régua SAEB'!$A:$A,$E45)</f>
        <v>2</v>
      </c>
      <c r="K45" s="10" t="str">
        <f t="array" ref="K45">INDEX('Régua SAEB'!$F$1:$F$40,MATCH($E45&amp;"MT"&amp;$J45,'Régua SAEB'!$G$1:$G$40,0),1)</f>
        <v>Básico</v>
      </c>
    </row>
    <row r="46" spans="1:11" x14ac:dyDescent="0.2">
      <c r="A46" s="28" t="s">
        <v>14</v>
      </c>
      <c r="B46" s="24">
        <v>21830</v>
      </c>
      <c r="C46" s="28" t="s">
        <v>161</v>
      </c>
      <c r="D46" s="29">
        <v>35021830</v>
      </c>
      <c r="E46" s="29" t="s">
        <v>117</v>
      </c>
      <c r="F46" s="29">
        <v>245.15</v>
      </c>
      <c r="G46" s="10">
        <f>SUMIFS('Régua SAEB'!$C:$C,'Régua SAEB'!$B:$B,"LP",'Régua SAEB'!$D:$D,"&lt;="&amp;$F46,'Régua SAEB'!$E:$E,"&gt;"&amp;$F46,'Régua SAEB'!$A:$A,$E46)</f>
        <v>2</v>
      </c>
      <c r="H46" s="10" t="str">
        <f t="array" ref="H46">INDEX('Régua SAEB'!$F$1:$F$40,MATCH($E46&amp;"LP"&amp;$G46,'Régua SAEB'!$G$1:$G$40,0),1)</f>
        <v>Básico</v>
      </c>
      <c r="I46" s="29">
        <v>241.19</v>
      </c>
      <c r="J46" s="10">
        <f>SUMIFS('Régua SAEB'!$C:$C,'Régua SAEB'!$B:$B,"MT",'Régua SAEB'!$D:$D,"&lt;="&amp;$I46,'Régua SAEB'!$E:$E,"&gt;"&amp;$I46,'Régua SAEB'!$A:$A,$E46)</f>
        <v>2</v>
      </c>
      <c r="K46" s="10" t="str">
        <f t="array" ref="K46">INDEX('Régua SAEB'!$F$1:$F$40,MATCH($E46&amp;"MT"&amp;$J46,'Régua SAEB'!$G$1:$G$40,0),1)</f>
        <v>Básico</v>
      </c>
    </row>
    <row r="47" spans="1:11" x14ac:dyDescent="0.2">
      <c r="A47" s="28" t="s">
        <v>14</v>
      </c>
      <c r="B47" s="24">
        <v>42778</v>
      </c>
      <c r="C47" s="28" t="s">
        <v>162</v>
      </c>
      <c r="D47" s="29">
        <v>35042778</v>
      </c>
      <c r="E47" s="29" t="s">
        <v>117</v>
      </c>
      <c r="F47" s="29">
        <v>245.53</v>
      </c>
      <c r="G47" s="10">
        <f>SUMIFS('Régua SAEB'!$C:$C,'Régua SAEB'!$B:$B,"LP",'Régua SAEB'!$D:$D,"&lt;="&amp;$F47,'Régua SAEB'!$E:$E,"&gt;"&amp;$F47,'Régua SAEB'!$A:$A,$E47)</f>
        <v>2</v>
      </c>
      <c r="H47" s="10" t="str">
        <f t="array" ref="H47">INDEX('Régua SAEB'!$F$1:$F$40,MATCH($E47&amp;"LP"&amp;$G47,'Régua SAEB'!$G$1:$G$40,0),1)</f>
        <v>Básico</v>
      </c>
      <c r="I47" s="29">
        <v>237.82</v>
      </c>
      <c r="J47" s="10">
        <f>SUMIFS('Régua SAEB'!$C:$C,'Régua SAEB'!$B:$B,"MT",'Régua SAEB'!$D:$D,"&lt;="&amp;$I47,'Régua SAEB'!$E:$E,"&gt;"&amp;$I47,'Régua SAEB'!$A:$A,$E47)</f>
        <v>2</v>
      </c>
      <c r="K47" s="10" t="str">
        <f t="array" ref="K47">INDEX('Régua SAEB'!$F$1:$F$40,MATCH($E47&amp;"MT"&amp;$J47,'Régua SAEB'!$G$1:$G$40,0),1)</f>
        <v>Básico</v>
      </c>
    </row>
    <row r="48" spans="1:11" x14ac:dyDescent="0.2">
      <c r="A48" s="28" t="s">
        <v>14</v>
      </c>
      <c r="B48" s="24">
        <v>907704</v>
      </c>
      <c r="C48" s="28" t="s">
        <v>163</v>
      </c>
      <c r="D48" s="29">
        <v>35907704</v>
      </c>
      <c r="E48" s="29" t="s">
        <v>117</v>
      </c>
      <c r="F48" s="29">
        <v>257.79000000000002</v>
      </c>
      <c r="G48" s="10">
        <f>SUMIFS('Régua SAEB'!$C:$C,'Régua SAEB'!$B:$B,"LP",'Régua SAEB'!$D:$D,"&lt;="&amp;$F48,'Régua SAEB'!$E:$E,"&gt;"&amp;$F48,'Régua SAEB'!$A:$A,$E48)</f>
        <v>3</v>
      </c>
      <c r="H48" s="10" t="str">
        <f t="array" ref="H48">INDEX('Régua SAEB'!$F$1:$F$40,MATCH($E48&amp;"LP"&amp;$G48,'Régua SAEB'!$G$1:$G$40,0),1)</f>
        <v>Básico</v>
      </c>
      <c r="I48" s="29">
        <v>241.94</v>
      </c>
      <c r="J48" s="10">
        <f>SUMIFS('Régua SAEB'!$C:$C,'Régua SAEB'!$B:$B,"MT",'Régua SAEB'!$D:$D,"&lt;="&amp;$I48,'Régua SAEB'!$E:$E,"&gt;"&amp;$I48,'Régua SAEB'!$A:$A,$E48)</f>
        <v>2</v>
      </c>
      <c r="K48" s="10" t="str">
        <f t="array" ref="K48">INDEX('Régua SAEB'!$F$1:$F$40,MATCH($E48&amp;"MT"&amp;$J48,'Régua SAEB'!$G$1:$G$40,0),1)</f>
        <v>Básico</v>
      </c>
    </row>
    <row r="49" spans="1:11" x14ac:dyDescent="0.2">
      <c r="A49" s="28" t="s">
        <v>99</v>
      </c>
      <c r="B49" s="24">
        <v>29014</v>
      </c>
      <c r="C49" s="28" t="s">
        <v>164</v>
      </c>
      <c r="D49" s="29">
        <v>35029014</v>
      </c>
      <c r="E49" s="29" t="s">
        <v>117</v>
      </c>
      <c r="F49" s="29">
        <v>267.91000000000003</v>
      </c>
      <c r="G49" s="10">
        <f>SUMIFS('Régua SAEB'!$C:$C,'Régua SAEB'!$B:$B,"LP",'Régua SAEB'!$D:$D,"&lt;="&amp;$F49,'Régua SAEB'!$E:$E,"&gt;"&amp;$F49,'Régua SAEB'!$A:$A,$E49)</f>
        <v>3</v>
      </c>
      <c r="H49" s="10" t="str">
        <f t="array" ref="H49">INDEX('Régua SAEB'!$F$1:$F$40,MATCH($E49&amp;"LP"&amp;$G49,'Régua SAEB'!$G$1:$G$40,0),1)</f>
        <v>Básico</v>
      </c>
      <c r="I49" s="29">
        <v>282.47000000000003</v>
      </c>
      <c r="J49" s="10">
        <f>SUMIFS('Régua SAEB'!$C:$C,'Régua SAEB'!$B:$B,"MT",'Régua SAEB'!$D:$D,"&lt;="&amp;$I49,'Régua SAEB'!$E:$E,"&gt;"&amp;$I49,'Régua SAEB'!$A:$A,$E49)</f>
        <v>4</v>
      </c>
      <c r="K49" s="10" t="str">
        <f t="array" ref="K49">INDEX('Régua SAEB'!$F$1:$F$40,MATCH($E49&amp;"MT"&amp;$J49,'Régua SAEB'!$G$1:$G$40,0),1)</f>
        <v>Básico</v>
      </c>
    </row>
    <row r="50" spans="1:11" x14ac:dyDescent="0.2">
      <c r="A50" s="28" t="s">
        <v>63</v>
      </c>
      <c r="B50" s="24">
        <v>17528</v>
      </c>
      <c r="C50" s="28" t="s">
        <v>165</v>
      </c>
      <c r="D50" s="29">
        <v>35017528</v>
      </c>
      <c r="E50" s="29" t="s">
        <v>117</v>
      </c>
      <c r="F50" s="29">
        <v>273.27999999999997</v>
      </c>
      <c r="G50" s="10">
        <f>SUMIFS('Régua SAEB'!$C:$C,'Régua SAEB'!$B:$B,"LP",'Régua SAEB'!$D:$D,"&lt;="&amp;$F50,'Régua SAEB'!$E:$E,"&gt;"&amp;$F50,'Régua SAEB'!$A:$A,$E50)</f>
        <v>3</v>
      </c>
      <c r="H50" s="10" t="str">
        <f t="array" ref="H50">INDEX('Régua SAEB'!$F$1:$F$40,MATCH($E50&amp;"LP"&amp;$G50,'Régua SAEB'!$G$1:$G$40,0),1)</f>
        <v>Básico</v>
      </c>
      <c r="I50" s="29">
        <v>276.18</v>
      </c>
      <c r="J50" s="10">
        <f>SUMIFS('Régua SAEB'!$C:$C,'Régua SAEB'!$B:$B,"MT",'Régua SAEB'!$D:$D,"&lt;="&amp;$I50,'Régua SAEB'!$E:$E,"&gt;"&amp;$I50,'Régua SAEB'!$A:$A,$E50)</f>
        <v>4</v>
      </c>
      <c r="K50" s="10" t="str">
        <f t="array" ref="K50">INDEX('Régua SAEB'!$F$1:$F$40,MATCH($E50&amp;"MT"&amp;$J50,'Régua SAEB'!$G$1:$G$40,0),1)</f>
        <v>Básico</v>
      </c>
    </row>
    <row r="51" spans="1:11" x14ac:dyDescent="0.2">
      <c r="A51" s="28" t="s">
        <v>63</v>
      </c>
      <c r="B51" s="24">
        <v>17536</v>
      </c>
      <c r="C51" s="28" t="s">
        <v>166</v>
      </c>
      <c r="D51" s="29">
        <v>35017536</v>
      </c>
      <c r="E51" s="29" t="s">
        <v>117</v>
      </c>
      <c r="F51" s="29">
        <v>264.83999999999997</v>
      </c>
      <c r="G51" s="10">
        <f>SUMIFS('Régua SAEB'!$C:$C,'Régua SAEB'!$B:$B,"LP",'Régua SAEB'!$D:$D,"&lt;="&amp;$F51,'Régua SAEB'!$E:$E,"&gt;"&amp;$F51,'Régua SAEB'!$A:$A,$E51)</f>
        <v>3</v>
      </c>
      <c r="H51" s="10" t="str">
        <f t="array" ref="H51">INDEX('Régua SAEB'!$F$1:$F$40,MATCH($E51&amp;"LP"&amp;$G51,'Régua SAEB'!$G$1:$G$40,0),1)</f>
        <v>Básico</v>
      </c>
      <c r="I51" s="29">
        <v>275.75</v>
      </c>
      <c r="J51" s="10">
        <f>SUMIFS('Régua SAEB'!$C:$C,'Régua SAEB'!$B:$B,"MT",'Régua SAEB'!$D:$D,"&lt;="&amp;$I51,'Régua SAEB'!$E:$E,"&gt;"&amp;$I51,'Régua SAEB'!$A:$A,$E51)</f>
        <v>4</v>
      </c>
      <c r="K51" s="10" t="str">
        <f t="array" ref="K51">INDEX('Régua SAEB'!$F$1:$F$40,MATCH($E51&amp;"MT"&amp;$J51,'Régua SAEB'!$G$1:$G$40,0),1)</f>
        <v>Básico</v>
      </c>
    </row>
    <row r="52" spans="1:11" x14ac:dyDescent="0.2">
      <c r="A52" s="28" t="s">
        <v>63</v>
      </c>
      <c r="B52" s="24">
        <v>17541</v>
      </c>
      <c r="C52" s="28" t="s">
        <v>167</v>
      </c>
      <c r="D52" s="29">
        <v>35017541</v>
      </c>
      <c r="E52" s="29" t="s">
        <v>117</v>
      </c>
      <c r="F52" s="29">
        <v>276.20999999999998</v>
      </c>
      <c r="G52" s="10">
        <f>SUMIFS('Régua SAEB'!$C:$C,'Régua SAEB'!$B:$B,"LP",'Régua SAEB'!$D:$D,"&lt;="&amp;$F52,'Régua SAEB'!$E:$E,"&gt;"&amp;$F52,'Régua SAEB'!$A:$A,$E52)</f>
        <v>4</v>
      </c>
      <c r="H52" s="10" t="str">
        <f t="array" ref="H52">INDEX('Régua SAEB'!$F$1:$F$40,MATCH($E52&amp;"LP"&amp;$G52,'Régua SAEB'!$G$1:$G$40,0),1)</f>
        <v>Proficiente</v>
      </c>
      <c r="I52" s="29">
        <v>269.97000000000003</v>
      </c>
      <c r="J52" s="10">
        <f>SUMIFS('Régua SAEB'!$C:$C,'Régua SAEB'!$B:$B,"MT",'Régua SAEB'!$D:$D,"&lt;="&amp;$I52,'Régua SAEB'!$E:$E,"&gt;"&amp;$I52,'Régua SAEB'!$A:$A,$E52)</f>
        <v>3</v>
      </c>
      <c r="K52" s="10" t="str">
        <f t="array" ref="K52">INDEX('Régua SAEB'!$F$1:$F$40,MATCH($E52&amp;"MT"&amp;$J52,'Régua SAEB'!$G$1:$G$40,0),1)</f>
        <v>Básico</v>
      </c>
    </row>
    <row r="53" spans="1:11" x14ac:dyDescent="0.2">
      <c r="A53" s="28" t="s">
        <v>63</v>
      </c>
      <c r="B53" s="24">
        <v>17553</v>
      </c>
      <c r="C53" s="28" t="s">
        <v>168</v>
      </c>
      <c r="D53" s="29">
        <v>35017553</v>
      </c>
      <c r="E53" s="29" t="s">
        <v>117</v>
      </c>
      <c r="F53" s="29">
        <v>258.32</v>
      </c>
      <c r="G53" s="10">
        <f>SUMIFS('Régua SAEB'!$C:$C,'Régua SAEB'!$B:$B,"LP",'Régua SAEB'!$D:$D,"&lt;="&amp;$F53,'Régua SAEB'!$E:$E,"&gt;"&amp;$F53,'Régua SAEB'!$A:$A,$E53)</f>
        <v>3</v>
      </c>
      <c r="H53" s="10" t="str">
        <f t="array" ref="H53">INDEX('Régua SAEB'!$F$1:$F$40,MATCH($E53&amp;"LP"&amp;$G53,'Régua SAEB'!$G$1:$G$40,0),1)</f>
        <v>Básico</v>
      </c>
      <c r="I53" s="29">
        <v>262.83999999999997</v>
      </c>
      <c r="J53" s="10">
        <f>SUMIFS('Régua SAEB'!$C:$C,'Régua SAEB'!$B:$B,"MT",'Régua SAEB'!$D:$D,"&lt;="&amp;$I53,'Régua SAEB'!$E:$E,"&gt;"&amp;$I53,'Régua SAEB'!$A:$A,$E53)</f>
        <v>3</v>
      </c>
      <c r="K53" s="10" t="str">
        <f t="array" ref="K53">INDEX('Régua SAEB'!$F$1:$F$40,MATCH($E53&amp;"MT"&amp;$J53,'Régua SAEB'!$G$1:$G$40,0),1)</f>
        <v>Básico</v>
      </c>
    </row>
    <row r="54" spans="1:11" x14ac:dyDescent="0.2">
      <c r="A54" s="28" t="s">
        <v>63</v>
      </c>
      <c r="B54" s="24">
        <v>17577</v>
      </c>
      <c r="C54" s="28" t="s">
        <v>169</v>
      </c>
      <c r="D54" s="29">
        <v>35017577</v>
      </c>
      <c r="E54" s="29" t="s">
        <v>117</v>
      </c>
      <c r="F54" s="29">
        <v>299.22000000000003</v>
      </c>
      <c r="G54" s="10">
        <f>SUMIFS('Régua SAEB'!$C:$C,'Régua SAEB'!$B:$B,"LP",'Régua SAEB'!$D:$D,"&lt;="&amp;$F54,'Régua SAEB'!$E:$E,"&gt;"&amp;$F54,'Régua SAEB'!$A:$A,$E54)</f>
        <v>4</v>
      </c>
      <c r="H54" s="10" t="str">
        <f t="array" ref="H54">INDEX('Régua SAEB'!$F$1:$F$40,MATCH($E54&amp;"LP"&amp;$G54,'Régua SAEB'!$G$1:$G$40,0),1)</f>
        <v>Proficiente</v>
      </c>
      <c r="I54" s="29">
        <v>309.45</v>
      </c>
      <c r="J54" s="10">
        <f>SUMIFS('Régua SAEB'!$C:$C,'Régua SAEB'!$B:$B,"MT",'Régua SAEB'!$D:$D,"&lt;="&amp;$I54,'Régua SAEB'!$E:$E,"&gt;"&amp;$I54,'Régua SAEB'!$A:$A,$E54)</f>
        <v>5</v>
      </c>
      <c r="K54" s="10" t="str">
        <f t="array" ref="K54">INDEX('Régua SAEB'!$F$1:$F$40,MATCH($E54&amp;"MT"&amp;$J54,'Régua SAEB'!$G$1:$G$40,0),1)</f>
        <v>Proficiente</v>
      </c>
    </row>
    <row r="55" spans="1:11" x14ac:dyDescent="0.2">
      <c r="A55" s="28" t="s">
        <v>63</v>
      </c>
      <c r="B55" s="24">
        <v>49426</v>
      </c>
      <c r="C55" s="28" t="s">
        <v>170</v>
      </c>
      <c r="D55" s="29">
        <v>35049426</v>
      </c>
      <c r="E55" s="29" t="s">
        <v>117</v>
      </c>
      <c r="F55" s="29">
        <v>255.92</v>
      </c>
      <c r="G55" s="10">
        <f>SUMIFS('Régua SAEB'!$C:$C,'Régua SAEB'!$B:$B,"LP",'Régua SAEB'!$D:$D,"&lt;="&amp;$F55,'Régua SAEB'!$E:$E,"&gt;"&amp;$F55,'Régua SAEB'!$A:$A,$E55)</f>
        <v>3</v>
      </c>
      <c r="H55" s="10" t="str">
        <f t="array" ref="H55">INDEX('Régua SAEB'!$F$1:$F$40,MATCH($E55&amp;"LP"&amp;$G55,'Régua SAEB'!$G$1:$G$40,0),1)</f>
        <v>Básico</v>
      </c>
      <c r="I55" s="29">
        <v>255.59</v>
      </c>
      <c r="J55" s="10">
        <f>SUMIFS('Régua SAEB'!$C:$C,'Régua SAEB'!$B:$B,"MT",'Régua SAEB'!$D:$D,"&lt;="&amp;$I55,'Régua SAEB'!$E:$E,"&gt;"&amp;$I55,'Régua SAEB'!$A:$A,$E55)</f>
        <v>3</v>
      </c>
      <c r="K55" s="10" t="str">
        <f t="array" ref="K55">INDEX('Régua SAEB'!$F$1:$F$40,MATCH($E55&amp;"MT"&amp;$J55,'Régua SAEB'!$G$1:$G$40,0),1)</f>
        <v>Básico</v>
      </c>
    </row>
    <row r="56" spans="1:11" x14ac:dyDescent="0.2">
      <c r="A56" s="28" t="s">
        <v>63</v>
      </c>
      <c r="B56" s="24">
        <v>903814</v>
      </c>
      <c r="C56" s="28" t="s">
        <v>171</v>
      </c>
      <c r="D56" s="29">
        <v>35903814</v>
      </c>
      <c r="E56" s="29" t="s">
        <v>117</v>
      </c>
      <c r="F56" s="29">
        <v>240.09</v>
      </c>
      <c r="G56" s="10">
        <f>SUMIFS('Régua SAEB'!$C:$C,'Régua SAEB'!$B:$B,"LP",'Régua SAEB'!$D:$D,"&lt;="&amp;$F56,'Régua SAEB'!$E:$E,"&gt;"&amp;$F56,'Régua SAEB'!$A:$A,$E56)</f>
        <v>2</v>
      </c>
      <c r="H56" s="10" t="str">
        <f t="array" ref="H56">INDEX('Régua SAEB'!$F$1:$F$40,MATCH($E56&amp;"LP"&amp;$G56,'Régua SAEB'!$G$1:$G$40,0),1)</f>
        <v>Básico</v>
      </c>
      <c r="I56" s="29">
        <v>258.99</v>
      </c>
      <c r="J56" s="10">
        <f>SUMIFS('Régua SAEB'!$C:$C,'Régua SAEB'!$B:$B,"MT",'Régua SAEB'!$D:$D,"&lt;="&amp;$I56,'Régua SAEB'!$E:$E,"&gt;"&amp;$I56,'Régua SAEB'!$A:$A,$E56)</f>
        <v>3</v>
      </c>
      <c r="K56" s="10" t="str">
        <f t="array" ref="K56">INDEX('Régua SAEB'!$F$1:$F$40,MATCH($E56&amp;"MT"&amp;$J56,'Régua SAEB'!$G$1:$G$40,0),1)</f>
        <v>Básico</v>
      </c>
    </row>
    <row r="57" spans="1:11" x14ac:dyDescent="0.2">
      <c r="A57" s="28" t="s">
        <v>63</v>
      </c>
      <c r="B57" s="24">
        <v>905392</v>
      </c>
      <c r="C57" s="28" t="s">
        <v>172</v>
      </c>
      <c r="D57" s="29">
        <v>35905392</v>
      </c>
      <c r="E57" s="29" t="s">
        <v>117</v>
      </c>
      <c r="F57" s="29">
        <v>270.3</v>
      </c>
      <c r="G57" s="10">
        <f>SUMIFS('Régua SAEB'!$C:$C,'Régua SAEB'!$B:$B,"LP",'Régua SAEB'!$D:$D,"&lt;="&amp;$F57,'Régua SAEB'!$E:$E,"&gt;"&amp;$F57,'Régua SAEB'!$A:$A,$E57)</f>
        <v>3</v>
      </c>
      <c r="H57" s="10" t="str">
        <f t="array" ref="H57">INDEX('Régua SAEB'!$F$1:$F$40,MATCH($E57&amp;"LP"&amp;$G57,'Régua SAEB'!$G$1:$G$40,0),1)</f>
        <v>Básico</v>
      </c>
      <c r="I57" s="29">
        <v>264.77999999999997</v>
      </c>
      <c r="J57" s="10">
        <f>SUMIFS('Régua SAEB'!$C:$C,'Régua SAEB'!$B:$B,"MT",'Régua SAEB'!$D:$D,"&lt;="&amp;$I57,'Régua SAEB'!$E:$E,"&gt;"&amp;$I57,'Régua SAEB'!$A:$A,$E57)</f>
        <v>3</v>
      </c>
      <c r="K57" s="10" t="str">
        <f t="array" ref="K57">INDEX('Régua SAEB'!$F$1:$F$40,MATCH($E57&amp;"MT"&amp;$J57,'Régua SAEB'!$G$1:$G$40,0),1)</f>
        <v>Básico</v>
      </c>
    </row>
    <row r="58" spans="1:11" x14ac:dyDescent="0.2">
      <c r="A58" s="28" t="s">
        <v>11</v>
      </c>
      <c r="B58" s="24">
        <v>29361</v>
      </c>
      <c r="C58" s="28" t="s">
        <v>173</v>
      </c>
      <c r="D58" s="29">
        <v>35029361</v>
      </c>
      <c r="E58" s="29" t="s">
        <v>117</v>
      </c>
      <c r="F58" s="29">
        <v>252</v>
      </c>
      <c r="G58" s="10">
        <f>SUMIFS('Régua SAEB'!$C:$C,'Régua SAEB'!$B:$B,"LP",'Régua SAEB'!$D:$D,"&lt;="&amp;$F58,'Régua SAEB'!$E:$E,"&gt;"&amp;$F58,'Régua SAEB'!$A:$A,$E58)</f>
        <v>3</v>
      </c>
      <c r="H58" s="10" t="str">
        <f t="array" ref="H58">INDEX('Régua SAEB'!$F$1:$F$40,MATCH($E58&amp;"LP"&amp;$G58,'Régua SAEB'!$G$1:$G$40,0),1)</f>
        <v>Básico</v>
      </c>
      <c r="I58" s="29">
        <v>242.58</v>
      </c>
      <c r="J58" s="10">
        <f>SUMIFS('Régua SAEB'!$C:$C,'Régua SAEB'!$B:$B,"MT",'Régua SAEB'!$D:$D,"&lt;="&amp;$I58,'Régua SAEB'!$E:$E,"&gt;"&amp;$I58,'Régua SAEB'!$A:$A,$E58)</f>
        <v>2</v>
      </c>
      <c r="K58" s="10" t="str">
        <f t="array" ref="K58">INDEX('Régua SAEB'!$F$1:$F$40,MATCH($E58&amp;"MT"&amp;$J58,'Régua SAEB'!$G$1:$G$40,0),1)</f>
        <v>Básico</v>
      </c>
    </row>
    <row r="59" spans="1:11" x14ac:dyDescent="0.2">
      <c r="A59" s="28" t="s">
        <v>11</v>
      </c>
      <c r="B59" s="24">
        <v>29373</v>
      </c>
      <c r="C59" s="28" t="s">
        <v>174</v>
      </c>
      <c r="D59" s="29">
        <v>35029373</v>
      </c>
      <c r="E59" s="29" t="s">
        <v>117</v>
      </c>
      <c r="F59" s="29">
        <v>254.54</v>
      </c>
      <c r="G59" s="10">
        <f>SUMIFS('Régua SAEB'!$C:$C,'Régua SAEB'!$B:$B,"LP",'Régua SAEB'!$D:$D,"&lt;="&amp;$F59,'Régua SAEB'!$E:$E,"&gt;"&amp;$F59,'Régua SAEB'!$A:$A,$E59)</f>
        <v>3</v>
      </c>
      <c r="H59" s="10" t="str">
        <f t="array" ref="H59">INDEX('Régua SAEB'!$F$1:$F$40,MATCH($E59&amp;"LP"&amp;$G59,'Régua SAEB'!$G$1:$G$40,0),1)</f>
        <v>Básico</v>
      </c>
      <c r="I59" s="29">
        <v>251.01</v>
      </c>
      <c r="J59" s="10">
        <f>SUMIFS('Régua SAEB'!$C:$C,'Régua SAEB'!$B:$B,"MT",'Régua SAEB'!$D:$D,"&lt;="&amp;$I59,'Régua SAEB'!$E:$E,"&gt;"&amp;$I59,'Régua SAEB'!$A:$A,$E59)</f>
        <v>3</v>
      </c>
      <c r="K59" s="10" t="str">
        <f t="array" ref="K59">INDEX('Régua SAEB'!$F$1:$F$40,MATCH($E59&amp;"MT"&amp;$J59,'Régua SAEB'!$G$1:$G$40,0),1)</f>
        <v>Básico</v>
      </c>
    </row>
    <row r="60" spans="1:11" x14ac:dyDescent="0.2">
      <c r="A60" s="28" t="s">
        <v>11</v>
      </c>
      <c r="B60" s="24">
        <v>29397</v>
      </c>
      <c r="C60" s="28" t="s">
        <v>175</v>
      </c>
      <c r="D60" s="29">
        <v>35029397</v>
      </c>
      <c r="E60" s="29" t="s">
        <v>117</v>
      </c>
      <c r="F60" s="29">
        <v>248.5</v>
      </c>
      <c r="G60" s="10">
        <f>SUMIFS('Régua SAEB'!$C:$C,'Régua SAEB'!$B:$B,"LP",'Régua SAEB'!$D:$D,"&lt;="&amp;$F60,'Régua SAEB'!$E:$E,"&gt;"&amp;$F60,'Régua SAEB'!$A:$A,$E60)</f>
        <v>2</v>
      </c>
      <c r="H60" s="10" t="str">
        <f t="array" ref="H60">INDEX('Régua SAEB'!$F$1:$F$40,MATCH($E60&amp;"LP"&amp;$G60,'Régua SAEB'!$G$1:$G$40,0),1)</f>
        <v>Básico</v>
      </c>
      <c r="I60" s="29">
        <v>252.05</v>
      </c>
      <c r="J60" s="10">
        <f>SUMIFS('Régua SAEB'!$C:$C,'Régua SAEB'!$B:$B,"MT",'Régua SAEB'!$D:$D,"&lt;="&amp;$I60,'Régua SAEB'!$E:$E,"&gt;"&amp;$I60,'Régua SAEB'!$A:$A,$E60)</f>
        <v>3</v>
      </c>
      <c r="K60" s="10" t="str">
        <f t="array" ref="K60">INDEX('Régua SAEB'!$F$1:$F$40,MATCH($E60&amp;"MT"&amp;$J60,'Régua SAEB'!$G$1:$G$40,0),1)</f>
        <v>Básico</v>
      </c>
    </row>
    <row r="61" spans="1:11" x14ac:dyDescent="0.2">
      <c r="A61" s="28" t="s">
        <v>11</v>
      </c>
      <c r="B61" s="24">
        <v>29609</v>
      </c>
      <c r="C61" s="28" t="s">
        <v>176</v>
      </c>
      <c r="D61" s="29">
        <v>35029609</v>
      </c>
      <c r="E61" s="29" t="s">
        <v>117</v>
      </c>
      <c r="F61" s="29">
        <v>253.1</v>
      </c>
      <c r="G61" s="10">
        <f>SUMIFS('Régua SAEB'!$C:$C,'Régua SAEB'!$B:$B,"LP",'Régua SAEB'!$D:$D,"&lt;="&amp;$F61,'Régua SAEB'!$E:$E,"&gt;"&amp;$F61,'Régua SAEB'!$A:$A,$E61)</f>
        <v>3</v>
      </c>
      <c r="H61" s="10" t="str">
        <f t="array" ref="H61">INDEX('Régua SAEB'!$F$1:$F$40,MATCH($E61&amp;"LP"&amp;$G61,'Régua SAEB'!$G$1:$G$40,0),1)</f>
        <v>Básico</v>
      </c>
      <c r="I61" s="29">
        <v>251.05</v>
      </c>
      <c r="J61" s="10">
        <f>SUMIFS('Régua SAEB'!$C:$C,'Régua SAEB'!$B:$B,"MT",'Régua SAEB'!$D:$D,"&lt;="&amp;$I61,'Régua SAEB'!$E:$E,"&gt;"&amp;$I61,'Régua SAEB'!$A:$A,$E61)</f>
        <v>3</v>
      </c>
      <c r="K61" s="10" t="str">
        <f t="array" ref="K61">INDEX('Régua SAEB'!$F$1:$F$40,MATCH($E61&amp;"MT"&amp;$J61,'Régua SAEB'!$G$1:$G$40,0),1)</f>
        <v>Básico</v>
      </c>
    </row>
    <row r="62" spans="1:11" x14ac:dyDescent="0.2">
      <c r="A62" s="28" t="s">
        <v>11</v>
      </c>
      <c r="B62" s="24">
        <v>922365</v>
      </c>
      <c r="C62" s="28" t="s">
        <v>177</v>
      </c>
      <c r="D62" s="29">
        <v>35922365</v>
      </c>
      <c r="E62" s="29" t="s">
        <v>117</v>
      </c>
      <c r="F62" s="29">
        <v>267.68</v>
      </c>
      <c r="G62" s="10">
        <f>SUMIFS('Régua SAEB'!$C:$C,'Régua SAEB'!$B:$B,"LP",'Régua SAEB'!$D:$D,"&lt;="&amp;$F62,'Régua SAEB'!$E:$E,"&gt;"&amp;$F62,'Régua SAEB'!$A:$A,$E62)</f>
        <v>3</v>
      </c>
      <c r="H62" s="10" t="str">
        <f t="array" ref="H62">INDEX('Régua SAEB'!$F$1:$F$40,MATCH($E62&amp;"LP"&amp;$G62,'Régua SAEB'!$G$1:$G$40,0),1)</f>
        <v>Básico</v>
      </c>
      <c r="I62" s="29">
        <v>272.43</v>
      </c>
      <c r="J62" s="10">
        <f>SUMIFS('Régua SAEB'!$C:$C,'Régua SAEB'!$B:$B,"MT",'Régua SAEB'!$D:$D,"&lt;="&amp;$I62,'Régua SAEB'!$E:$E,"&gt;"&amp;$I62,'Régua SAEB'!$A:$A,$E62)</f>
        <v>3</v>
      </c>
      <c r="K62" s="10" t="str">
        <f t="array" ref="K62">INDEX('Régua SAEB'!$F$1:$F$40,MATCH($E62&amp;"MT"&amp;$J62,'Régua SAEB'!$G$1:$G$40,0),1)</f>
        <v>Básico</v>
      </c>
    </row>
    <row r="63" spans="1:11" x14ac:dyDescent="0.2">
      <c r="A63" s="28" t="s">
        <v>39</v>
      </c>
      <c r="B63" s="24">
        <v>903197</v>
      </c>
      <c r="C63" s="28" t="s">
        <v>178</v>
      </c>
      <c r="D63" s="29">
        <v>35903197</v>
      </c>
      <c r="E63" s="29" t="s">
        <v>117</v>
      </c>
      <c r="F63" s="29">
        <v>272.63</v>
      </c>
      <c r="G63" s="10">
        <f>SUMIFS('Régua SAEB'!$C:$C,'Régua SAEB'!$B:$B,"LP",'Régua SAEB'!$D:$D,"&lt;="&amp;$F63,'Régua SAEB'!$E:$E,"&gt;"&amp;$F63,'Régua SAEB'!$A:$A,$E63)</f>
        <v>3</v>
      </c>
      <c r="H63" s="10" t="str">
        <f t="array" ref="H63">INDEX('Régua SAEB'!$F$1:$F$40,MATCH($E63&amp;"LP"&amp;$G63,'Régua SAEB'!$G$1:$G$40,0),1)</f>
        <v>Básico</v>
      </c>
      <c r="I63" s="29">
        <v>264.16000000000003</v>
      </c>
      <c r="J63" s="10">
        <f>SUMIFS('Régua SAEB'!$C:$C,'Régua SAEB'!$B:$B,"MT",'Régua SAEB'!$D:$D,"&lt;="&amp;$I63,'Régua SAEB'!$E:$E,"&gt;"&amp;$I63,'Régua SAEB'!$A:$A,$E63)</f>
        <v>3</v>
      </c>
      <c r="K63" s="10" t="str">
        <f t="array" ref="K63">INDEX('Régua SAEB'!$F$1:$F$40,MATCH($E63&amp;"MT"&amp;$J63,'Régua SAEB'!$G$1:$G$40,0),1)</f>
        <v>Básico</v>
      </c>
    </row>
    <row r="64" spans="1:11" x14ac:dyDescent="0.2">
      <c r="A64" s="28" t="s">
        <v>73</v>
      </c>
      <c r="B64" s="24">
        <v>32621</v>
      </c>
      <c r="C64" s="28" t="s">
        <v>179</v>
      </c>
      <c r="D64" s="29">
        <v>35032621</v>
      </c>
      <c r="E64" s="29" t="s">
        <v>117</v>
      </c>
      <c r="F64" s="29">
        <v>235.51</v>
      </c>
      <c r="G64" s="10">
        <f>SUMIFS('Régua SAEB'!$C:$C,'Régua SAEB'!$B:$B,"LP",'Régua SAEB'!$D:$D,"&lt;="&amp;$F64,'Régua SAEB'!$E:$E,"&gt;"&amp;$F64,'Régua SAEB'!$A:$A,$E64)</f>
        <v>2</v>
      </c>
      <c r="H64" s="10" t="str">
        <f t="array" ref="H64">INDEX('Régua SAEB'!$F$1:$F$40,MATCH($E64&amp;"LP"&amp;$G64,'Régua SAEB'!$G$1:$G$40,0),1)</f>
        <v>Básico</v>
      </c>
      <c r="I64" s="29">
        <v>243.52</v>
      </c>
      <c r="J64" s="10">
        <f>SUMIFS('Régua SAEB'!$C:$C,'Régua SAEB'!$B:$B,"MT",'Régua SAEB'!$D:$D,"&lt;="&amp;$I64,'Régua SAEB'!$E:$E,"&gt;"&amp;$I64,'Régua SAEB'!$A:$A,$E64)</f>
        <v>2</v>
      </c>
      <c r="K64" s="10" t="str">
        <f t="array" ref="K64">INDEX('Régua SAEB'!$F$1:$F$40,MATCH($E64&amp;"MT"&amp;$J64,'Régua SAEB'!$G$1:$G$40,0),1)</f>
        <v>Básico</v>
      </c>
    </row>
    <row r="65" spans="1:11" x14ac:dyDescent="0.2">
      <c r="A65" s="28" t="s">
        <v>47</v>
      </c>
      <c r="B65" s="24">
        <v>28435</v>
      </c>
      <c r="C65" s="28" t="s">
        <v>180</v>
      </c>
      <c r="D65" s="29">
        <v>35028435</v>
      </c>
      <c r="E65" s="29" t="s">
        <v>117</v>
      </c>
      <c r="F65" s="29">
        <v>267.95999999999998</v>
      </c>
      <c r="G65" s="10">
        <f>SUMIFS('Régua SAEB'!$C:$C,'Régua SAEB'!$B:$B,"LP",'Régua SAEB'!$D:$D,"&lt;="&amp;$F65,'Régua SAEB'!$E:$E,"&gt;"&amp;$F65,'Régua SAEB'!$A:$A,$E65)</f>
        <v>3</v>
      </c>
      <c r="H65" s="10" t="str">
        <f t="array" ref="H65">INDEX('Régua SAEB'!$F$1:$F$40,MATCH($E65&amp;"LP"&amp;$G65,'Régua SAEB'!$G$1:$G$40,0),1)</f>
        <v>Básico</v>
      </c>
      <c r="I65" s="29">
        <v>277.14</v>
      </c>
      <c r="J65" s="10">
        <f>SUMIFS('Régua SAEB'!$C:$C,'Régua SAEB'!$B:$B,"MT",'Régua SAEB'!$D:$D,"&lt;="&amp;$I65,'Régua SAEB'!$E:$E,"&gt;"&amp;$I65,'Régua SAEB'!$A:$A,$E65)</f>
        <v>4</v>
      </c>
      <c r="K65" s="10" t="str">
        <f t="array" ref="K65">INDEX('Régua SAEB'!$F$1:$F$40,MATCH($E65&amp;"MT"&amp;$J65,'Régua SAEB'!$G$1:$G$40,0),1)</f>
        <v>Básico</v>
      </c>
    </row>
    <row r="66" spans="1:11" x14ac:dyDescent="0.2">
      <c r="A66" s="28" t="s">
        <v>12</v>
      </c>
      <c r="B66" s="24">
        <v>14357</v>
      </c>
      <c r="C66" s="28" t="s">
        <v>181</v>
      </c>
      <c r="D66" s="29">
        <v>35014357</v>
      </c>
      <c r="E66" s="29" t="s">
        <v>117</v>
      </c>
      <c r="F66" s="29">
        <v>274.83999999999997</v>
      </c>
      <c r="G66" s="10">
        <f>SUMIFS('Régua SAEB'!$C:$C,'Régua SAEB'!$B:$B,"LP",'Régua SAEB'!$D:$D,"&lt;="&amp;$F66,'Régua SAEB'!$E:$E,"&gt;"&amp;$F66,'Régua SAEB'!$A:$A,$E66)</f>
        <v>3</v>
      </c>
      <c r="H66" s="10" t="str">
        <f t="array" ref="H66">INDEX('Régua SAEB'!$F$1:$F$40,MATCH($E66&amp;"LP"&amp;$G66,'Régua SAEB'!$G$1:$G$40,0),1)</f>
        <v>Básico</v>
      </c>
      <c r="I66" s="29">
        <v>265.79000000000002</v>
      </c>
      <c r="J66" s="10">
        <f>SUMIFS('Régua SAEB'!$C:$C,'Régua SAEB'!$B:$B,"MT",'Régua SAEB'!$D:$D,"&lt;="&amp;$I66,'Régua SAEB'!$E:$E,"&gt;"&amp;$I66,'Régua SAEB'!$A:$A,$E66)</f>
        <v>3</v>
      </c>
      <c r="K66" s="10" t="str">
        <f t="array" ref="K66">INDEX('Régua SAEB'!$F$1:$F$40,MATCH($E66&amp;"MT"&amp;$J66,'Régua SAEB'!$G$1:$G$40,0),1)</f>
        <v>Básico</v>
      </c>
    </row>
    <row r="67" spans="1:11" x14ac:dyDescent="0.2">
      <c r="A67" s="28" t="s">
        <v>12</v>
      </c>
      <c r="B67" s="24">
        <v>14424</v>
      </c>
      <c r="C67" s="28" t="s">
        <v>182</v>
      </c>
      <c r="D67" s="29">
        <v>35014424</v>
      </c>
      <c r="E67" s="29" t="s">
        <v>117</v>
      </c>
      <c r="F67" s="29">
        <v>250.06</v>
      </c>
      <c r="G67" s="10">
        <f>SUMIFS('Régua SAEB'!$C:$C,'Régua SAEB'!$B:$B,"LP",'Régua SAEB'!$D:$D,"&lt;="&amp;$F67,'Régua SAEB'!$E:$E,"&gt;"&amp;$F67,'Régua SAEB'!$A:$A,$E67)</f>
        <v>3</v>
      </c>
      <c r="H67" s="10" t="str">
        <f t="array" ref="H67">INDEX('Régua SAEB'!$F$1:$F$40,MATCH($E67&amp;"LP"&amp;$G67,'Régua SAEB'!$G$1:$G$40,0),1)</f>
        <v>Básico</v>
      </c>
      <c r="I67" s="29">
        <v>259.01</v>
      </c>
      <c r="J67" s="10">
        <f>SUMIFS('Régua SAEB'!$C:$C,'Régua SAEB'!$B:$B,"MT",'Régua SAEB'!$D:$D,"&lt;="&amp;$I67,'Régua SAEB'!$E:$E,"&gt;"&amp;$I67,'Régua SAEB'!$A:$A,$E67)</f>
        <v>3</v>
      </c>
      <c r="K67" s="10" t="str">
        <f t="array" ref="K67">INDEX('Régua SAEB'!$F$1:$F$40,MATCH($E67&amp;"MT"&amp;$J67,'Régua SAEB'!$G$1:$G$40,0),1)</f>
        <v>Básico</v>
      </c>
    </row>
    <row r="68" spans="1:11" x14ac:dyDescent="0.2">
      <c r="A68" s="28" t="s">
        <v>12</v>
      </c>
      <c r="B68" s="24">
        <v>38866</v>
      </c>
      <c r="C68" s="28" t="s">
        <v>183</v>
      </c>
      <c r="D68" s="29">
        <v>35038866</v>
      </c>
      <c r="E68" s="29" t="s">
        <v>117</v>
      </c>
      <c r="F68" s="29">
        <v>268.83999999999997</v>
      </c>
      <c r="G68" s="10">
        <f>SUMIFS('Régua SAEB'!$C:$C,'Régua SAEB'!$B:$B,"LP",'Régua SAEB'!$D:$D,"&lt;="&amp;$F68,'Régua SAEB'!$E:$E,"&gt;"&amp;$F68,'Régua SAEB'!$A:$A,$E68)</f>
        <v>3</v>
      </c>
      <c r="H68" s="10" t="str">
        <f t="array" ref="H68">INDEX('Régua SAEB'!$F$1:$F$40,MATCH($E68&amp;"LP"&amp;$G68,'Régua SAEB'!$G$1:$G$40,0),1)</f>
        <v>Básico</v>
      </c>
      <c r="I68" s="29">
        <v>268.97000000000003</v>
      </c>
      <c r="J68" s="10">
        <f>SUMIFS('Régua SAEB'!$C:$C,'Régua SAEB'!$B:$B,"MT",'Régua SAEB'!$D:$D,"&lt;="&amp;$I68,'Régua SAEB'!$E:$E,"&gt;"&amp;$I68,'Régua SAEB'!$A:$A,$E68)</f>
        <v>3</v>
      </c>
      <c r="K68" s="10" t="str">
        <f t="array" ref="K68">INDEX('Régua SAEB'!$F$1:$F$40,MATCH($E68&amp;"MT"&amp;$J68,'Régua SAEB'!$G$1:$G$40,0),1)</f>
        <v>Básico</v>
      </c>
    </row>
    <row r="69" spans="1:11" x14ac:dyDescent="0.2">
      <c r="A69" s="28" t="s">
        <v>12</v>
      </c>
      <c r="B69" s="24">
        <v>38878</v>
      </c>
      <c r="C69" s="28" t="s">
        <v>184</v>
      </c>
      <c r="D69" s="29">
        <v>35038878</v>
      </c>
      <c r="E69" s="29" t="s">
        <v>117</v>
      </c>
      <c r="F69" s="29">
        <v>263.08999999999997</v>
      </c>
      <c r="G69" s="10">
        <f>SUMIFS('Régua SAEB'!$C:$C,'Régua SAEB'!$B:$B,"LP",'Régua SAEB'!$D:$D,"&lt;="&amp;$F69,'Régua SAEB'!$E:$E,"&gt;"&amp;$F69,'Régua SAEB'!$A:$A,$E69)</f>
        <v>3</v>
      </c>
      <c r="H69" s="10" t="str">
        <f t="array" ref="H69">INDEX('Régua SAEB'!$F$1:$F$40,MATCH($E69&amp;"LP"&amp;$G69,'Régua SAEB'!$G$1:$G$40,0),1)</f>
        <v>Básico</v>
      </c>
      <c r="I69" s="29">
        <v>254.49</v>
      </c>
      <c r="J69" s="10">
        <f>SUMIFS('Régua SAEB'!$C:$C,'Régua SAEB'!$B:$B,"MT",'Régua SAEB'!$D:$D,"&lt;="&amp;$I69,'Régua SAEB'!$E:$E,"&gt;"&amp;$I69,'Régua SAEB'!$A:$A,$E69)</f>
        <v>3</v>
      </c>
      <c r="K69" s="10" t="str">
        <f t="array" ref="K69">INDEX('Régua SAEB'!$F$1:$F$40,MATCH($E69&amp;"MT"&amp;$J69,'Régua SAEB'!$G$1:$G$40,0),1)</f>
        <v>Básico</v>
      </c>
    </row>
    <row r="70" spans="1:11" x14ac:dyDescent="0.2">
      <c r="A70" s="28" t="s">
        <v>12</v>
      </c>
      <c r="B70" s="24">
        <v>41439</v>
      </c>
      <c r="C70" s="28" t="s">
        <v>185</v>
      </c>
      <c r="D70" s="29">
        <v>35041439</v>
      </c>
      <c r="E70" s="29" t="s">
        <v>117</v>
      </c>
      <c r="F70" s="29">
        <v>228.18</v>
      </c>
      <c r="G70" s="10">
        <f>SUMIFS('Régua SAEB'!$C:$C,'Régua SAEB'!$B:$B,"LP",'Régua SAEB'!$D:$D,"&lt;="&amp;$F70,'Régua SAEB'!$E:$E,"&gt;"&amp;$F70,'Régua SAEB'!$A:$A,$E70)</f>
        <v>2</v>
      </c>
      <c r="H70" s="10" t="str">
        <f t="array" ref="H70">INDEX('Régua SAEB'!$F$1:$F$40,MATCH($E70&amp;"LP"&amp;$G70,'Régua SAEB'!$G$1:$G$40,0),1)</f>
        <v>Básico</v>
      </c>
      <c r="I70" s="29">
        <v>224.59</v>
      </c>
      <c r="J70" s="10">
        <f>SUMIFS('Régua SAEB'!$C:$C,'Régua SAEB'!$B:$B,"MT",'Régua SAEB'!$D:$D,"&lt;="&amp;$I70,'Régua SAEB'!$E:$E,"&gt;"&amp;$I70,'Régua SAEB'!$A:$A,$E70)</f>
        <v>1</v>
      </c>
      <c r="K70" s="10" t="str">
        <f t="array" ref="K70">INDEX('Régua SAEB'!$F$1:$F$40,MATCH($E70&amp;"MT"&amp;$J70,'Régua SAEB'!$G$1:$G$40,0),1)</f>
        <v>Insuficiente</v>
      </c>
    </row>
    <row r="71" spans="1:11" x14ac:dyDescent="0.2">
      <c r="A71" s="28" t="s">
        <v>12</v>
      </c>
      <c r="B71" s="24">
        <v>46848</v>
      </c>
      <c r="C71" s="28" t="s">
        <v>186</v>
      </c>
      <c r="D71" s="29">
        <v>35046848</v>
      </c>
      <c r="E71" s="29" t="s">
        <v>117</v>
      </c>
      <c r="F71" s="29">
        <v>250.77</v>
      </c>
      <c r="G71" s="10">
        <f>SUMIFS('Régua SAEB'!$C:$C,'Régua SAEB'!$B:$B,"LP",'Régua SAEB'!$D:$D,"&lt;="&amp;$F71,'Régua SAEB'!$E:$E,"&gt;"&amp;$F71,'Régua SAEB'!$A:$A,$E71)</f>
        <v>3</v>
      </c>
      <c r="H71" s="10" t="str">
        <f t="array" ref="H71">INDEX('Régua SAEB'!$F$1:$F$40,MATCH($E71&amp;"LP"&amp;$G71,'Régua SAEB'!$G$1:$G$40,0),1)</f>
        <v>Básico</v>
      </c>
      <c r="I71" s="29">
        <v>243.46</v>
      </c>
      <c r="J71" s="10">
        <f>SUMIFS('Régua SAEB'!$C:$C,'Régua SAEB'!$B:$B,"MT",'Régua SAEB'!$D:$D,"&lt;="&amp;$I71,'Régua SAEB'!$E:$E,"&gt;"&amp;$I71,'Régua SAEB'!$A:$A,$E71)</f>
        <v>2</v>
      </c>
      <c r="K71" s="10" t="str">
        <f t="array" ref="K71">INDEX('Régua SAEB'!$F$1:$F$40,MATCH($E71&amp;"MT"&amp;$J71,'Régua SAEB'!$G$1:$G$40,0),1)</f>
        <v>Básico</v>
      </c>
    </row>
    <row r="72" spans="1:11" x14ac:dyDescent="0.2">
      <c r="A72" s="28" t="s">
        <v>12</v>
      </c>
      <c r="B72" s="24">
        <v>48215</v>
      </c>
      <c r="C72" s="28" t="s">
        <v>187</v>
      </c>
      <c r="D72" s="29">
        <v>35048215</v>
      </c>
      <c r="E72" s="29" t="s">
        <v>117</v>
      </c>
      <c r="F72" s="29">
        <v>283.87</v>
      </c>
      <c r="G72" s="10">
        <f>SUMIFS('Régua SAEB'!$C:$C,'Régua SAEB'!$B:$B,"LP",'Régua SAEB'!$D:$D,"&lt;="&amp;$F72,'Régua SAEB'!$E:$E,"&gt;"&amp;$F72,'Régua SAEB'!$A:$A,$E72)</f>
        <v>4</v>
      </c>
      <c r="H72" s="10" t="str">
        <f t="array" ref="H72">INDEX('Régua SAEB'!$F$1:$F$40,MATCH($E72&amp;"LP"&amp;$G72,'Régua SAEB'!$G$1:$G$40,0),1)</f>
        <v>Proficiente</v>
      </c>
      <c r="I72" s="29">
        <v>330.95</v>
      </c>
      <c r="J72" s="10">
        <f>SUMIFS('Régua SAEB'!$C:$C,'Régua SAEB'!$B:$B,"MT",'Régua SAEB'!$D:$D,"&lt;="&amp;$I72,'Régua SAEB'!$E:$E,"&gt;"&amp;$I72,'Régua SAEB'!$A:$A,$E72)</f>
        <v>6</v>
      </c>
      <c r="K72" s="10" t="str">
        <f t="array" ref="K72">INDEX('Régua SAEB'!$F$1:$F$40,MATCH($E72&amp;"MT"&amp;$J72,'Régua SAEB'!$G$1:$G$40,0),1)</f>
        <v>Proficiente</v>
      </c>
    </row>
    <row r="73" spans="1:11" x14ac:dyDescent="0.2">
      <c r="A73" s="28" t="s">
        <v>12</v>
      </c>
      <c r="B73" s="24">
        <v>912013</v>
      </c>
      <c r="C73" s="28" t="s">
        <v>188</v>
      </c>
      <c r="D73" s="29">
        <v>35912013</v>
      </c>
      <c r="E73" s="29" t="s">
        <v>117</v>
      </c>
      <c r="F73" s="29">
        <v>258</v>
      </c>
      <c r="G73" s="10">
        <f>SUMIFS('Régua SAEB'!$C:$C,'Régua SAEB'!$B:$B,"LP",'Régua SAEB'!$D:$D,"&lt;="&amp;$F73,'Régua SAEB'!$E:$E,"&gt;"&amp;$F73,'Régua SAEB'!$A:$A,$E73)</f>
        <v>3</v>
      </c>
      <c r="H73" s="10" t="str">
        <f t="array" ref="H73">INDEX('Régua SAEB'!$F$1:$F$40,MATCH($E73&amp;"LP"&amp;$G73,'Régua SAEB'!$G$1:$G$40,0),1)</f>
        <v>Básico</v>
      </c>
      <c r="I73" s="29">
        <v>265.31</v>
      </c>
      <c r="J73" s="10">
        <f>SUMIFS('Régua SAEB'!$C:$C,'Régua SAEB'!$B:$B,"MT",'Régua SAEB'!$D:$D,"&lt;="&amp;$I73,'Régua SAEB'!$E:$E,"&gt;"&amp;$I73,'Régua SAEB'!$A:$A,$E73)</f>
        <v>3</v>
      </c>
      <c r="K73" s="10" t="str">
        <f t="array" ref="K73">INDEX('Régua SAEB'!$F$1:$F$40,MATCH($E73&amp;"MT"&amp;$J73,'Régua SAEB'!$G$1:$G$40,0),1)</f>
        <v>Básico</v>
      </c>
    </row>
    <row r="74" spans="1:11" x14ac:dyDescent="0.2">
      <c r="A74" s="28" t="s">
        <v>13</v>
      </c>
      <c r="B74" s="24">
        <v>29713</v>
      </c>
      <c r="C74" s="28" t="s">
        <v>189</v>
      </c>
      <c r="D74" s="29">
        <v>35029713</v>
      </c>
      <c r="E74" s="29" t="s">
        <v>117</v>
      </c>
      <c r="F74" s="29">
        <v>300.24</v>
      </c>
      <c r="G74" s="10">
        <f>SUMIFS('Régua SAEB'!$C:$C,'Régua SAEB'!$B:$B,"LP",'Régua SAEB'!$D:$D,"&lt;="&amp;$F74,'Régua SAEB'!$E:$E,"&gt;"&amp;$F74,'Régua SAEB'!$A:$A,$E74)</f>
        <v>5</v>
      </c>
      <c r="H74" s="10" t="str">
        <f t="array" ref="H74">INDEX('Régua SAEB'!$F$1:$F$40,MATCH($E74&amp;"LP"&amp;$G74,'Régua SAEB'!$G$1:$G$40,0),1)</f>
        <v>Proficiente</v>
      </c>
      <c r="I74" s="29">
        <v>299.23</v>
      </c>
      <c r="J74" s="10">
        <f>SUMIFS('Régua SAEB'!$C:$C,'Régua SAEB'!$B:$B,"MT",'Régua SAEB'!$D:$D,"&lt;="&amp;$I74,'Régua SAEB'!$E:$E,"&gt;"&amp;$I74,'Régua SAEB'!$A:$A,$E74)</f>
        <v>4</v>
      </c>
      <c r="K74" s="10" t="str">
        <f t="array" ref="K74">INDEX('Régua SAEB'!$F$1:$F$40,MATCH($E74&amp;"MT"&amp;$J74,'Régua SAEB'!$G$1:$G$40,0),1)</f>
        <v>Básico</v>
      </c>
    </row>
    <row r="75" spans="1:11" x14ac:dyDescent="0.2">
      <c r="A75" s="28" t="s">
        <v>13</v>
      </c>
      <c r="B75" s="24">
        <v>29737</v>
      </c>
      <c r="C75" s="28" t="s">
        <v>190</v>
      </c>
      <c r="D75" s="29">
        <v>35029737</v>
      </c>
      <c r="E75" s="29" t="s">
        <v>117</v>
      </c>
      <c r="F75" s="29">
        <v>266.02</v>
      </c>
      <c r="G75" s="10">
        <f>SUMIFS('Régua SAEB'!$C:$C,'Régua SAEB'!$B:$B,"LP",'Régua SAEB'!$D:$D,"&lt;="&amp;$F75,'Régua SAEB'!$E:$E,"&gt;"&amp;$F75,'Régua SAEB'!$A:$A,$E75)</f>
        <v>3</v>
      </c>
      <c r="H75" s="10" t="str">
        <f t="array" ref="H75">INDEX('Régua SAEB'!$F$1:$F$40,MATCH($E75&amp;"LP"&amp;$G75,'Régua SAEB'!$G$1:$G$40,0),1)</f>
        <v>Básico</v>
      </c>
      <c r="I75" s="29">
        <v>283.27</v>
      </c>
      <c r="J75" s="10">
        <f>SUMIFS('Régua SAEB'!$C:$C,'Régua SAEB'!$B:$B,"MT",'Régua SAEB'!$D:$D,"&lt;="&amp;$I75,'Régua SAEB'!$E:$E,"&gt;"&amp;$I75,'Régua SAEB'!$A:$A,$E75)</f>
        <v>4</v>
      </c>
      <c r="K75" s="10" t="str">
        <f t="array" ref="K75">INDEX('Régua SAEB'!$F$1:$F$40,MATCH($E75&amp;"MT"&amp;$J75,'Régua SAEB'!$G$1:$G$40,0),1)</f>
        <v>Básico</v>
      </c>
    </row>
    <row r="76" spans="1:11" x14ac:dyDescent="0.2">
      <c r="A76" s="28" t="s">
        <v>13</v>
      </c>
      <c r="B76" s="24">
        <v>29749</v>
      </c>
      <c r="C76" s="28" t="s">
        <v>191</v>
      </c>
      <c r="D76" s="29">
        <v>35029749</v>
      </c>
      <c r="E76" s="29" t="s">
        <v>117</v>
      </c>
      <c r="F76" s="29">
        <v>247.6</v>
      </c>
      <c r="G76" s="10">
        <f>SUMIFS('Régua SAEB'!$C:$C,'Régua SAEB'!$B:$B,"LP",'Régua SAEB'!$D:$D,"&lt;="&amp;$F76,'Régua SAEB'!$E:$E,"&gt;"&amp;$F76,'Régua SAEB'!$A:$A,$E76)</f>
        <v>2</v>
      </c>
      <c r="H76" s="10" t="str">
        <f t="array" ref="H76">INDEX('Régua SAEB'!$F$1:$F$40,MATCH($E76&amp;"LP"&amp;$G76,'Régua SAEB'!$G$1:$G$40,0),1)</f>
        <v>Básico</v>
      </c>
      <c r="I76" s="29">
        <v>236.06</v>
      </c>
      <c r="J76" s="10">
        <f>SUMIFS('Régua SAEB'!$C:$C,'Régua SAEB'!$B:$B,"MT",'Régua SAEB'!$D:$D,"&lt;="&amp;$I76,'Régua SAEB'!$E:$E,"&gt;"&amp;$I76,'Régua SAEB'!$A:$A,$E76)</f>
        <v>2</v>
      </c>
      <c r="K76" s="10" t="str">
        <f t="array" ref="K76">INDEX('Régua SAEB'!$F$1:$F$40,MATCH($E76&amp;"MT"&amp;$J76,'Régua SAEB'!$G$1:$G$40,0),1)</f>
        <v>Básico</v>
      </c>
    </row>
    <row r="77" spans="1:11" x14ac:dyDescent="0.2">
      <c r="A77" s="28" t="s">
        <v>13</v>
      </c>
      <c r="B77" s="24">
        <v>29762</v>
      </c>
      <c r="C77" s="28" t="s">
        <v>192</v>
      </c>
      <c r="D77" s="29">
        <v>35029762</v>
      </c>
      <c r="E77" s="29" t="s">
        <v>117</v>
      </c>
      <c r="F77" s="29">
        <v>267</v>
      </c>
      <c r="G77" s="10">
        <f>SUMIFS('Régua SAEB'!$C:$C,'Régua SAEB'!$B:$B,"LP",'Régua SAEB'!$D:$D,"&lt;="&amp;$F77,'Régua SAEB'!$E:$E,"&gt;"&amp;$F77,'Régua SAEB'!$A:$A,$E77)</f>
        <v>3</v>
      </c>
      <c r="H77" s="10" t="str">
        <f t="array" ref="H77">INDEX('Régua SAEB'!$F$1:$F$40,MATCH($E77&amp;"LP"&amp;$G77,'Régua SAEB'!$G$1:$G$40,0),1)</f>
        <v>Básico</v>
      </c>
      <c r="I77" s="29">
        <v>245.91</v>
      </c>
      <c r="J77" s="10">
        <f>SUMIFS('Régua SAEB'!$C:$C,'Régua SAEB'!$B:$B,"MT",'Régua SAEB'!$D:$D,"&lt;="&amp;$I77,'Régua SAEB'!$E:$E,"&gt;"&amp;$I77,'Régua SAEB'!$A:$A,$E77)</f>
        <v>2</v>
      </c>
      <c r="K77" s="10" t="str">
        <f t="array" ref="K77">INDEX('Régua SAEB'!$F$1:$F$40,MATCH($E77&amp;"MT"&amp;$J77,'Régua SAEB'!$G$1:$G$40,0),1)</f>
        <v>Básico</v>
      </c>
    </row>
    <row r="78" spans="1:11" x14ac:dyDescent="0.2">
      <c r="A78" s="28" t="s">
        <v>13</v>
      </c>
      <c r="B78" s="24">
        <v>29774</v>
      </c>
      <c r="C78" s="28" t="s">
        <v>193</v>
      </c>
      <c r="D78" s="29">
        <v>35029774</v>
      </c>
      <c r="E78" s="29" t="s">
        <v>117</v>
      </c>
      <c r="F78" s="29">
        <v>294.39</v>
      </c>
      <c r="G78" s="10">
        <f>SUMIFS('Régua SAEB'!$C:$C,'Régua SAEB'!$B:$B,"LP",'Régua SAEB'!$D:$D,"&lt;="&amp;$F78,'Régua SAEB'!$E:$E,"&gt;"&amp;$F78,'Régua SAEB'!$A:$A,$E78)</f>
        <v>4</v>
      </c>
      <c r="H78" s="10" t="str">
        <f t="array" ref="H78">INDEX('Régua SAEB'!$F$1:$F$40,MATCH($E78&amp;"LP"&amp;$G78,'Régua SAEB'!$G$1:$G$40,0),1)</f>
        <v>Proficiente</v>
      </c>
      <c r="I78" s="29">
        <v>287.45999999999998</v>
      </c>
      <c r="J78" s="10">
        <f>SUMIFS('Régua SAEB'!$C:$C,'Régua SAEB'!$B:$B,"MT",'Régua SAEB'!$D:$D,"&lt;="&amp;$I78,'Régua SAEB'!$E:$E,"&gt;"&amp;$I78,'Régua SAEB'!$A:$A,$E78)</f>
        <v>4</v>
      </c>
      <c r="K78" s="10" t="str">
        <f t="array" ref="K78">INDEX('Régua SAEB'!$F$1:$F$40,MATCH($E78&amp;"MT"&amp;$J78,'Régua SAEB'!$G$1:$G$40,0),1)</f>
        <v>Básico</v>
      </c>
    </row>
    <row r="79" spans="1:11" x14ac:dyDescent="0.2">
      <c r="A79" s="28" t="s">
        <v>13</v>
      </c>
      <c r="B79" s="24">
        <v>29798</v>
      </c>
      <c r="C79" s="28" t="s">
        <v>194</v>
      </c>
      <c r="D79" s="29">
        <v>35029798</v>
      </c>
      <c r="E79" s="29" t="s">
        <v>117</v>
      </c>
      <c r="F79" s="29">
        <v>267.56</v>
      </c>
      <c r="G79" s="10">
        <f>SUMIFS('Régua SAEB'!$C:$C,'Régua SAEB'!$B:$B,"LP",'Régua SAEB'!$D:$D,"&lt;="&amp;$F79,'Régua SAEB'!$E:$E,"&gt;"&amp;$F79,'Régua SAEB'!$A:$A,$E79)</f>
        <v>3</v>
      </c>
      <c r="H79" s="10" t="str">
        <f t="array" ref="H79">INDEX('Régua SAEB'!$F$1:$F$40,MATCH($E79&amp;"LP"&amp;$G79,'Régua SAEB'!$G$1:$G$40,0),1)</f>
        <v>Básico</v>
      </c>
      <c r="I79" s="29">
        <v>258.77</v>
      </c>
      <c r="J79" s="10">
        <f>SUMIFS('Régua SAEB'!$C:$C,'Régua SAEB'!$B:$B,"MT",'Régua SAEB'!$D:$D,"&lt;="&amp;$I79,'Régua SAEB'!$E:$E,"&gt;"&amp;$I79,'Régua SAEB'!$A:$A,$E79)</f>
        <v>3</v>
      </c>
      <c r="K79" s="10" t="str">
        <f t="array" ref="K79">INDEX('Régua SAEB'!$F$1:$F$40,MATCH($E79&amp;"MT"&amp;$J79,'Régua SAEB'!$G$1:$G$40,0),1)</f>
        <v>Básico</v>
      </c>
    </row>
    <row r="80" spans="1:11" x14ac:dyDescent="0.2">
      <c r="A80" s="28" t="s">
        <v>13</v>
      </c>
      <c r="B80" s="24">
        <v>29804</v>
      </c>
      <c r="C80" s="28" t="s">
        <v>195</v>
      </c>
      <c r="D80" s="29">
        <v>35029804</v>
      </c>
      <c r="E80" s="29" t="s">
        <v>117</v>
      </c>
      <c r="F80" s="29">
        <v>260.19</v>
      </c>
      <c r="G80" s="10">
        <f>SUMIFS('Régua SAEB'!$C:$C,'Régua SAEB'!$B:$B,"LP",'Régua SAEB'!$D:$D,"&lt;="&amp;$F80,'Régua SAEB'!$E:$E,"&gt;"&amp;$F80,'Régua SAEB'!$A:$A,$E80)</f>
        <v>3</v>
      </c>
      <c r="H80" s="10" t="str">
        <f t="array" ref="H80">INDEX('Régua SAEB'!$F$1:$F$40,MATCH($E80&amp;"LP"&amp;$G80,'Régua SAEB'!$G$1:$G$40,0),1)</f>
        <v>Básico</v>
      </c>
      <c r="I80" s="29">
        <v>250.39</v>
      </c>
      <c r="J80" s="10">
        <f>SUMIFS('Régua SAEB'!$C:$C,'Régua SAEB'!$B:$B,"MT",'Régua SAEB'!$D:$D,"&lt;="&amp;$I80,'Régua SAEB'!$E:$E,"&gt;"&amp;$I80,'Régua SAEB'!$A:$A,$E80)</f>
        <v>3</v>
      </c>
      <c r="K80" s="10" t="str">
        <f t="array" ref="K80">INDEX('Régua SAEB'!$F$1:$F$40,MATCH($E80&amp;"MT"&amp;$J80,'Régua SAEB'!$G$1:$G$40,0),1)</f>
        <v>Básico</v>
      </c>
    </row>
    <row r="81" spans="1:11" x14ac:dyDescent="0.2">
      <c r="A81" s="28" t="s">
        <v>13</v>
      </c>
      <c r="B81" s="24">
        <v>29865</v>
      </c>
      <c r="C81" s="28" t="s">
        <v>196</v>
      </c>
      <c r="D81" s="29">
        <v>35029865</v>
      </c>
      <c r="E81" s="29" t="s">
        <v>117</v>
      </c>
      <c r="F81" s="29">
        <v>295.82</v>
      </c>
      <c r="G81" s="10">
        <f>SUMIFS('Régua SAEB'!$C:$C,'Régua SAEB'!$B:$B,"LP",'Régua SAEB'!$D:$D,"&lt;="&amp;$F81,'Régua SAEB'!$E:$E,"&gt;"&amp;$F81,'Régua SAEB'!$A:$A,$E81)</f>
        <v>4</v>
      </c>
      <c r="H81" s="10" t="str">
        <f t="array" ref="H81">INDEX('Régua SAEB'!$F$1:$F$40,MATCH($E81&amp;"LP"&amp;$G81,'Régua SAEB'!$G$1:$G$40,0),1)</f>
        <v>Proficiente</v>
      </c>
      <c r="I81" s="29">
        <v>296.02999999999997</v>
      </c>
      <c r="J81" s="10">
        <f>SUMIFS('Régua SAEB'!$C:$C,'Régua SAEB'!$B:$B,"MT",'Régua SAEB'!$D:$D,"&lt;="&amp;$I81,'Régua SAEB'!$E:$E,"&gt;"&amp;$I81,'Régua SAEB'!$A:$A,$E81)</f>
        <v>4</v>
      </c>
      <c r="K81" s="10" t="str">
        <f t="array" ref="K81">INDEX('Régua SAEB'!$F$1:$F$40,MATCH($E81&amp;"MT"&amp;$J81,'Régua SAEB'!$G$1:$G$40,0),1)</f>
        <v>Básico</v>
      </c>
    </row>
    <row r="82" spans="1:11" x14ac:dyDescent="0.2">
      <c r="A82" s="28" t="s">
        <v>13</v>
      </c>
      <c r="B82" s="24">
        <v>29877</v>
      </c>
      <c r="C82" s="28" t="s">
        <v>197</v>
      </c>
      <c r="D82" s="29">
        <v>35029877</v>
      </c>
      <c r="E82" s="29" t="s">
        <v>117</v>
      </c>
      <c r="F82" s="29">
        <v>257.77999999999997</v>
      </c>
      <c r="G82" s="10">
        <f>SUMIFS('Régua SAEB'!$C:$C,'Régua SAEB'!$B:$B,"LP",'Régua SAEB'!$D:$D,"&lt;="&amp;$F82,'Régua SAEB'!$E:$E,"&gt;"&amp;$F82,'Régua SAEB'!$A:$A,$E82)</f>
        <v>3</v>
      </c>
      <c r="H82" s="10" t="str">
        <f t="array" ref="H82">INDEX('Régua SAEB'!$F$1:$F$40,MATCH($E82&amp;"LP"&amp;$G82,'Régua SAEB'!$G$1:$G$40,0),1)</f>
        <v>Básico</v>
      </c>
      <c r="I82" s="29">
        <v>245.77</v>
      </c>
      <c r="J82" s="10">
        <f>SUMIFS('Régua SAEB'!$C:$C,'Régua SAEB'!$B:$B,"MT",'Régua SAEB'!$D:$D,"&lt;="&amp;$I82,'Régua SAEB'!$E:$E,"&gt;"&amp;$I82,'Régua SAEB'!$A:$A,$E82)</f>
        <v>2</v>
      </c>
      <c r="K82" s="10" t="str">
        <f t="array" ref="K82">INDEX('Régua SAEB'!$F$1:$F$40,MATCH($E82&amp;"MT"&amp;$J82,'Régua SAEB'!$G$1:$G$40,0),1)</f>
        <v>Básico</v>
      </c>
    </row>
    <row r="83" spans="1:11" x14ac:dyDescent="0.2">
      <c r="A83" s="28" t="s">
        <v>13</v>
      </c>
      <c r="B83" s="24">
        <v>29889</v>
      </c>
      <c r="C83" s="28" t="s">
        <v>198</v>
      </c>
      <c r="D83" s="29">
        <v>35029889</v>
      </c>
      <c r="E83" s="29" t="s">
        <v>117</v>
      </c>
      <c r="F83" s="29">
        <v>295.70999999999998</v>
      </c>
      <c r="G83" s="10">
        <f>SUMIFS('Régua SAEB'!$C:$C,'Régua SAEB'!$B:$B,"LP",'Régua SAEB'!$D:$D,"&lt;="&amp;$F83,'Régua SAEB'!$E:$E,"&gt;"&amp;$F83,'Régua SAEB'!$A:$A,$E83)</f>
        <v>4</v>
      </c>
      <c r="H83" s="10" t="str">
        <f t="array" ref="H83">INDEX('Régua SAEB'!$F$1:$F$40,MATCH($E83&amp;"LP"&amp;$G83,'Régua SAEB'!$G$1:$G$40,0),1)</f>
        <v>Proficiente</v>
      </c>
      <c r="I83" s="29">
        <v>301.31</v>
      </c>
      <c r="J83" s="10">
        <f>SUMIFS('Régua SAEB'!$C:$C,'Régua SAEB'!$B:$B,"MT",'Régua SAEB'!$D:$D,"&lt;="&amp;$I83,'Régua SAEB'!$E:$E,"&gt;"&amp;$I83,'Régua SAEB'!$A:$A,$E83)</f>
        <v>5</v>
      </c>
      <c r="K83" s="10" t="str">
        <f t="array" ref="K83">INDEX('Régua SAEB'!$F$1:$F$40,MATCH($E83&amp;"MT"&amp;$J83,'Régua SAEB'!$G$1:$G$40,0),1)</f>
        <v>Proficiente</v>
      </c>
    </row>
    <row r="84" spans="1:11" x14ac:dyDescent="0.2">
      <c r="A84" s="28" t="s">
        <v>13</v>
      </c>
      <c r="B84" s="24">
        <v>29890</v>
      </c>
      <c r="C84" s="28" t="s">
        <v>199</v>
      </c>
      <c r="D84" s="29">
        <v>35029890</v>
      </c>
      <c r="E84" s="29" t="s">
        <v>117</v>
      </c>
      <c r="F84" s="29">
        <v>279.02999999999997</v>
      </c>
      <c r="G84" s="10">
        <f>SUMIFS('Régua SAEB'!$C:$C,'Régua SAEB'!$B:$B,"LP",'Régua SAEB'!$D:$D,"&lt;="&amp;$F84,'Régua SAEB'!$E:$E,"&gt;"&amp;$F84,'Régua SAEB'!$A:$A,$E84)</f>
        <v>4</v>
      </c>
      <c r="H84" s="10" t="str">
        <f t="array" ref="H84">INDEX('Régua SAEB'!$F$1:$F$40,MATCH($E84&amp;"LP"&amp;$G84,'Régua SAEB'!$G$1:$G$40,0),1)</f>
        <v>Proficiente</v>
      </c>
      <c r="I84" s="29">
        <v>280.11</v>
      </c>
      <c r="J84" s="10">
        <f>SUMIFS('Régua SAEB'!$C:$C,'Régua SAEB'!$B:$B,"MT",'Régua SAEB'!$D:$D,"&lt;="&amp;$I84,'Régua SAEB'!$E:$E,"&gt;"&amp;$I84,'Régua SAEB'!$A:$A,$E84)</f>
        <v>4</v>
      </c>
      <c r="K84" s="10" t="str">
        <f t="array" ref="K84">INDEX('Régua SAEB'!$F$1:$F$40,MATCH($E84&amp;"MT"&amp;$J84,'Régua SAEB'!$G$1:$G$40,0),1)</f>
        <v>Básico</v>
      </c>
    </row>
    <row r="85" spans="1:11" x14ac:dyDescent="0.2">
      <c r="A85" s="28" t="s">
        <v>13</v>
      </c>
      <c r="B85" s="24">
        <v>30016</v>
      </c>
      <c r="C85" s="28" t="s">
        <v>200</v>
      </c>
      <c r="D85" s="29">
        <v>35030016</v>
      </c>
      <c r="E85" s="29" t="s">
        <v>117</v>
      </c>
      <c r="F85" s="29">
        <v>245.39</v>
      </c>
      <c r="G85" s="10">
        <f>SUMIFS('Régua SAEB'!$C:$C,'Régua SAEB'!$B:$B,"LP",'Régua SAEB'!$D:$D,"&lt;="&amp;$F85,'Régua SAEB'!$E:$E,"&gt;"&amp;$F85,'Régua SAEB'!$A:$A,$E85)</f>
        <v>2</v>
      </c>
      <c r="H85" s="10" t="str">
        <f t="array" ref="H85">INDEX('Régua SAEB'!$F$1:$F$40,MATCH($E85&amp;"LP"&amp;$G85,'Régua SAEB'!$G$1:$G$40,0),1)</f>
        <v>Básico</v>
      </c>
      <c r="I85" s="29">
        <v>248.84</v>
      </c>
      <c r="J85" s="10">
        <f>SUMIFS('Régua SAEB'!$C:$C,'Régua SAEB'!$B:$B,"MT",'Régua SAEB'!$D:$D,"&lt;="&amp;$I85,'Régua SAEB'!$E:$E,"&gt;"&amp;$I85,'Régua SAEB'!$A:$A,$E85)</f>
        <v>2</v>
      </c>
      <c r="K85" s="10" t="str">
        <f t="array" ref="K85">INDEX('Régua SAEB'!$F$1:$F$40,MATCH($E85&amp;"MT"&amp;$J85,'Régua SAEB'!$G$1:$G$40,0),1)</f>
        <v>Básico</v>
      </c>
    </row>
    <row r="86" spans="1:11" x14ac:dyDescent="0.2">
      <c r="A86" s="28" t="s">
        <v>13</v>
      </c>
      <c r="B86" s="24">
        <v>30053</v>
      </c>
      <c r="C86" s="28" t="s">
        <v>201</v>
      </c>
      <c r="D86" s="29">
        <v>35030053</v>
      </c>
      <c r="E86" s="29" t="s">
        <v>117</v>
      </c>
      <c r="F86" s="29">
        <v>260.68</v>
      </c>
      <c r="G86" s="10">
        <f>SUMIFS('Régua SAEB'!$C:$C,'Régua SAEB'!$B:$B,"LP",'Régua SAEB'!$D:$D,"&lt;="&amp;$F86,'Régua SAEB'!$E:$E,"&gt;"&amp;$F86,'Régua SAEB'!$A:$A,$E86)</f>
        <v>3</v>
      </c>
      <c r="H86" s="10" t="str">
        <f t="array" ref="H86">INDEX('Régua SAEB'!$F$1:$F$40,MATCH($E86&amp;"LP"&amp;$G86,'Régua SAEB'!$G$1:$G$40,0),1)</f>
        <v>Básico</v>
      </c>
      <c r="I86" s="29">
        <v>253.1</v>
      </c>
      <c r="J86" s="10">
        <f>SUMIFS('Régua SAEB'!$C:$C,'Régua SAEB'!$B:$B,"MT",'Régua SAEB'!$D:$D,"&lt;="&amp;$I86,'Régua SAEB'!$E:$E,"&gt;"&amp;$I86,'Régua SAEB'!$A:$A,$E86)</f>
        <v>3</v>
      </c>
      <c r="K86" s="10" t="str">
        <f t="array" ref="K86">INDEX('Régua SAEB'!$F$1:$F$40,MATCH($E86&amp;"MT"&amp;$J86,'Régua SAEB'!$G$1:$G$40,0),1)</f>
        <v>Básico</v>
      </c>
    </row>
    <row r="87" spans="1:11" x14ac:dyDescent="0.2">
      <c r="A87" s="28" t="s">
        <v>13</v>
      </c>
      <c r="B87" s="24">
        <v>30065</v>
      </c>
      <c r="C87" s="28" t="s">
        <v>202</v>
      </c>
      <c r="D87" s="29">
        <v>35030065</v>
      </c>
      <c r="E87" s="29" t="s">
        <v>117</v>
      </c>
      <c r="F87" s="29">
        <v>255.25</v>
      </c>
      <c r="G87" s="10">
        <f>SUMIFS('Régua SAEB'!$C:$C,'Régua SAEB'!$B:$B,"LP",'Régua SAEB'!$D:$D,"&lt;="&amp;$F87,'Régua SAEB'!$E:$E,"&gt;"&amp;$F87,'Régua SAEB'!$A:$A,$E87)</f>
        <v>3</v>
      </c>
      <c r="H87" s="10" t="str">
        <f t="array" ref="H87">INDEX('Régua SAEB'!$F$1:$F$40,MATCH($E87&amp;"LP"&amp;$G87,'Régua SAEB'!$G$1:$G$40,0),1)</f>
        <v>Básico</v>
      </c>
      <c r="I87" s="29">
        <v>255.01</v>
      </c>
      <c r="J87" s="10">
        <f>SUMIFS('Régua SAEB'!$C:$C,'Régua SAEB'!$B:$B,"MT",'Régua SAEB'!$D:$D,"&lt;="&amp;$I87,'Régua SAEB'!$E:$E,"&gt;"&amp;$I87,'Régua SAEB'!$A:$A,$E87)</f>
        <v>3</v>
      </c>
      <c r="K87" s="10" t="str">
        <f t="array" ref="K87">INDEX('Régua SAEB'!$F$1:$F$40,MATCH($E87&amp;"MT"&amp;$J87,'Régua SAEB'!$G$1:$G$40,0),1)</f>
        <v>Básico</v>
      </c>
    </row>
    <row r="88" spans="1:11" x14ac:dyDescent="0.2">
      <c r="A88" s="28" t="s">
        <v>13</v>
      </c>
      <c r="B88" s="24">
        <v>30089</v>
      </c>
      <c r="C88" s="28" t="s">
        <v>203</v>
      </c>
      <c r="D88" s="29">
        <v>35030089</v>
      </c>
      <c r="E88" s="29" t="s">
        <v>117</v>
      </c>
      <c r="F88" s="29">
        <v>281.58</v>
      </c>
      <c r="G88" s="10">
        <f>SUMIFS('Régua SAEB'!$C:$C,'Régua SAEB'!$B:$B,"LP",'Régua SAEB'!$D:$D,"&lt;="&amp;$F88,'Régua SAEB'!$E:$E,"&gt;"&amp;$F88,'Régua SAEB'!$A:$A,$E88)</f>
        <v>4</v>
      </c>
      <c r="H88" s="10" t="str">
        <f t="array" ref="H88">INDEX('Régua SAEB'!$F$1:$F$40,MATCH($E88&amp;"LP"&amp;$G88,'Régua SAEB'!$G$1:$G$40,0),1)</f>
        <v>Proficiente</v>
      </c>
      <c r="I88" s="29">
        <v>280.67</v>
      </c>
      <c r="J88" s="10">
        <f>SUMIFS('Régua SAEB'!$C:$C,'Régua SAEB'!$B:$B,"MT",'Régua SAEB'!$D:$D,"&lt;="&amp;$I88,'Régua SAEB'!$E:$E,"&gt;"&amp;$I88,'Régua SAEB'!$A:$A,$E88)</f>
        <v>4</v>
      </c>
      <c r="K88" s="10" t="str">
        <f t="array" ref="K88">INDEX('Régua SAEB'!$F$1:$F$40,MATCH($E88&amp;"MT"&amp;$J88,'Régua SAEB'!$G$1:$G$40,0),1)</f>
        <v>Básico</v>
      </c>
    </row>
    <row r="89" spans="1:11" x14ac:dyDescent="0.2">
      <c r="A89" s="28" t="s">
        <v>13</v>
      </c>
      <c r="B89" s="24">
        <v>47612</v>
      </c>
      <c r="C89" s="28" t="s">
        <v>204</v>
      </c>
      <c r="D89" s="29">
        <v>35047612</v>
      </c>
      <c r="E89" s="29" t="s">
        <v>117</v>
      </c>
      <c r="F89" s="29">
        <v>258.7</v>
      </c>
      <c r="G89" s="10">
        <f>SUMIFS('Régua SAEB'!$C:$C,'Régua SAEB'!$B:$B,"LP",'Régua SAEB'!$D:$D,"&lt;="&amp;$F89,'Régua SAEB'!$E:$E,"&gt;"&amp;$F89,'Régua SAEB'!$A:$A,$E89)</f>
        <v>3</v>
      </c>
      <c r="H89" s="10" t="str">
        <f t="array" ref="H89">INDEX('Régua SAEB'!$F$1:$F$40,MATCH($E89&amp;"LP"&amp;$G89,'Régua SAEB'!$G$1:$G$40,0),1)</f>
        <v>Básico</v>
      </c>
      <c r="I89" s="29">
        <v>252.22</v>
      </c>
      <c r="J89" s="10">
        <f>SUMIFS('Régua SAEB'!$C:$C,'Régua SAEB'!$B:$B,"MT",'Régua SAEB'!$D:$D,"&lt;="&amp;$I89,'Régua SAEB'!$E:$E,"&gt;"&amp;$I89,'Régua SAEB'!$A:$A,$E89)</f>
        <v>3</v>
      </c>
      <c r="K89" s="10" t="str">
        <f t="array" ref="K89">INDEX('Régua SAEB'!$F$1:$F$40,MATCH($E89&amp;"MT"&amp;$J89,'Régua SAEB'!$G$1:$G$40,0),1)</f>
        <v>Básico</v>
      </c>
    </row>
    <row r="90" spans="1:11" x14ac:dyDescent="0.2">
      <c r="A90" s="28" t="s">
        <v>13</v>
      </c>
      <c r="B90" s="24">
        <v>48513</v>
      </c>
      <c r="C90" s="28" t="s">
        <v>205</v>
      </c>
      <c r="D90" s="29">
        <v>35048513</v>
      </c>
      <c r="E90" s="29" t="s">
        <v>117</v>
      </c>
      <c r="F90" s="29">
        <v>274.94</v>
      </c>
      <c r="G90" s="10">
        <f>SUMIFS('Régua SAEB'!$C:$C,'Régua SAEB'!$B:$B,"LP",'Régua SAEB'!$D:$D,"&lt;="&amp;$F90,'Régua SAEB'!$E:$E,"&gt;"&amp;$F90,'Régua SAEB'!$A:$A,$E90)</f>
        <v>3</v>
      </c>
      <c r="H90" s="10" t="str">
        <f t="array" ref="H90">INDEX('Régua SAEB'!$F$1:$F$40,MATCH($E90&amp;"LP"&amp;$G90,'Régua SAEB'!$G$1:$G$40,0),1)</f>
        <v>Básico</v>
      </c>
      <c r="I90" s="29">
        <v>266.95</v>
      </c>
      <c r="J90" s="10">
        <f>SUMIFS('Régua SAEB'!$C:$C,'Régua SAEB'!$B:$B,"MT",'Régua SAEB'!$D:$D,"&lt;="&amp;$I90,'Régua SAEB'!$E:$E,"&gt;"&amp;$I90,'Régua SAEB'!$A:$A,$E90)</f>
        <v>3</v>
      </c>
      <c r="K90" s="10" t="str">
        <f t="array" ref="K90">INDEX('Régua SAEB'!$F$1:$F$40,MATCH($E90&amp;"MT"&amp;$J90,'Régua SAEB'!$G$1:$G$40,0),1)</f>
        <v>Básico</v>
      </c>
    </row>
    <row r="91" spans="1:11" x14ac:dyDescent="0.2">
      <c r="A91" s="28" t="s">
        <v>13</v>
      </c>
      <c r="B91" s="24">
        <v>907224</v>
      </c>
      <c r="C91" s="28" t="s">
        <v>206</v>
      </c>
      <c r="D91" s="29">
        <v>35907224</v>
      </c>
      <c r="E91" s="29" t="s">
        <v>117</v>
      </c>
      <c r="F91" s="29">
        <v>274.32</v>
      </c>
      <c r="G91" s="10">
        <f>SUMIFS('Régua SAEB'!$C:$C,'Régua SAEB'!$B:$B,"LP",'Régua SAEB'!$D:$D,"&lt;="&amp;$F91,'Régua SAEB'!$E:$E,"&gt;"&amp;$F91,'Régua SAEB'!$A:$A,$E91)</f>
        <v>3</v>
      </c>
      <c r="H91" s="10" t="str">
        <f t="array" ref="H91">INDEX('Régua SAEB'!$F$1:$F$40,MATCH($E91&amp;"LP"&amp;$G91,'Régua SAEB'!$G$1:$G$40,0),1)</f>
        <v>Básico</v>
      </c>
      <c r="I91" s="29">
        <v>276.60000000000002</v>
      </c>
      <c r="J91" s="10">
        <f>SUMIFS('Régua SAEB'!$C:$C,'Régua SAEB'!$B:$B,"MT",'Régua SAEB'!$D:$D,"&lt;="&amp;$I91,'Régua SAEB'!$E:$E,"&gt;"&amp;$I91,'Régua SAEB'!$A:$A,$E91)</f>
        <v>4</v>
      </c>
      <c r="K91" s="10" t="str">
        <f t="array" ref="K91">INDEX('Régua SAEB'!$F$1:$F$40,MATCH($E91&amp;"MT"&amp;$J91,'Régua SAEB'!$G$1:$G$40,0),1)</f>
        <v>Básico</v>
      </c>
    </row>
    <row r="92" spans="1:11" x14ac:dyDescent="0.2">
      <c r="A92" s="28" t="s">
        <v>13</v>
      </c>
      <c r="B92" s="24">
        <v>907236</v>
      </c>
      <c r="C92" s="28" t="s">
        <v>207</v>
      </c>
      <c r="D92" s="29">
        <v>35907236</v>
      </c>
      <c r="E92" s="29" t="s">
        <v>117</v>
      </c>
      <c r="F92" s="29">
        <v>250.84</v>
      </c>
      <c r="G92" s="10">
        <f>SUMIFS('Régua SAEB'!$C:$C,'Régua SAEB'!$B:$B,"LP",'Régua SAEB'!$D:$D,"&lt;="&amp;$F92,'Régua SAEB'!$E:$E,"&gt;"&amp;$F92,'Régua SAEB'!$A:$A,$E92)</f>
        <v>3</v>
      </c>
      <c r="H92" s="10" t="str">
        <f t="array" ref="H92">INDEX('Régua SAEB'!$F$1:$F$40,MATCH($E92&amp;"LP"&amp;$G92,'Régua SAEB'!$G$1:$G$40,0),1)</f>
        <v>Básico</v>
      </c>
      <c r="I92" s="29">
        <v>245.95</v>
      </c>
      <c r="J92" s="10">
        <f>SUMIFS('Régua SAEB'!$C:$C,'Régua SAEB'!$B:$B,"MT",'Régua SAEB'!$D:$D,"&lt;="&amp;$I92,'Régua SAEB'!$E:$E,"&gt;"&amp;$I92,'Régua SAEB'!$A:$A,$E92)</f>
        <v>2</v>
      </c>
      <c r="K92" s="10" t="str">
        <f t="array" ref="K92">INDEX('Régua SAEB'!$F$1:$F$40,MATCH($E92&amp;"MT"&amp;$J92,'Régua SAEB'!$G$1:$G$40,0),1)</f>
        <v>Básico</v>
      </c>
    </row>
    <row r="93" spans="1:11" x14ac:dyDescent="0.2">
      <c r="A93" s="28" t="s">
        <v>13</v>
      </c>
      <c r="B93" s="24">
        <v>909257</v>
      </c>
      <c r="C93" s="28" t="s">
        <v>208</v>
      </c>
      <c r="D93" s="29">
        <v>35909257</v>
      </c>
      <c r="E93" s="29" t="s">
        <v>117</v>
      </c>
      <c r="F93" s="29">
        <v>282.79000000000002</v>
      </c>
      <c r="G93" s="10">
        <f>SUMIFS('Régua SAEB'!$C:$C,'Régua SAEB'!$B:$B,"LP",'Régua SAEB'!$D:$D,"&lt;="&amp;$F93,'Régua SAEB'!$E:$E,"&gt;"&amp;$F93,'Régua SAEB'!$A:$A,$E93)</f>
        <v>4</v>
      </c>
      <c r="H93" s="10" t="str">
        <f t="array" ref="H93">INDEX('Régua SAEB'!$F$1:$F$40,MATCH($E93&amp;"LP"&amp;$G93,'Régua SAEB'!$G$1:$G$40,0),1)</f>
        <v>Proficiente</v>
      </c>
      <c r="I93" s="29">
        <v>273.18</v>
      </c>
      <c r="J93" s="10">
        <f>SUMIFS('Régua SAEB'!$C:$C,'Régua SAEB'!$B:$B,"MT",'Régua SAEB'!$D:$D,"&lt;="&amp;$I93,'Régua SAEB'!$E:$E,"&gt;"&amp;$I93,'Régua SAEB'!$A:$A,$E93)</f>
        <v>3</v>
      </c>
      <c r="K93" s="10" t="str">
        <f t="array" ref="K93">INDEX('Régua SAEB'!$F$1:$F$40,MATCH($E93&amp;"MT"&amp;$J93,'Régua SAEB'!$G$1:$G$40,0),1)</f>
        <v>Básico</v>
      </c>
    </row>
    <row r="94" spans="1:11" x14ac:dyDescent="0.2">
      <c r="A94" s="28" t="s">
        <v>13</v>
      </c>
      <c r="B94" s="24">
        <v>920575</v>
      </c>
      <c r="C94" s="28" t="s">
        <v>209</v>
      </c>
      <c r="D94" s="29">
        <v>35920575</v>
      </c>
      <c r="E94" s="29" t="s">
        <v>117</v>
      </c>
      <c r="F94" s="29">
        <v>248.63</v>
      </c>
      <c r="G94" s="10">
        <f>SUMIFS('Régua SAEB'!$C:$C,'Régua SAEB'!$B:$B,"LP",'Régua SAEB'!$D:$D,"&lt;="&amp;$F94,'Régua SAEB'!$E:$E,"&gt;"&amp;$F94,'Régua SAEB'!$A:$A,$E94)</f>
        <v>2</v>
      </c>
      <c r="H94" s="10" t="str">
        <f t="array" ref="H94">INDEX('Régua SAEB'!$F$1:$F$40,MATCH($E94&amp;"LP"&amp;$G94,'Régua SAEB'!$G$1:$G$40,0),1)</f>
        <v>Básico</v>
      </c>
      <c r="I94" s="29">
        <v>239.58</v>
      </c>
      <c r="J94" s="10">
        <f>SUMIFS('Régua SAEB'!$C:$C,'Régua SAEB'!$B:$B,"MT",'Régua SAEB'!$D:$D,"&lt;="&amp;$I94,'Régua SAEB'!$E:$E,"&gt;"&amp;$I94,'Régua SAEB'!$A:$A,$E94)</f>
        <v>2</v>
      </c>
      <c r="K94" s="10" t="str">
        <f t="array" ref="K94">INDEX('Régua SAEB'!$F$1:$F$40,MATCH($E94&amp;"MT"&amp;$J94,'Régua SAEB'!$G$1:$G$40,0),1)</f>
        <v>Básico</v>
      </c>
    </row>
    <row r="95" spans="1:11" x14ac:dyDescent="0.2">
      <c r="A95" s="28" t="s">
        <v>13</v>
      </c>
      <c r="B95" s="24">
        <v>924611</v>
      </c>
      <c r="C95" s="28" t="s">
        <v>210</v>
      </c>
      <c r="D95" s="29">
        <v>35924611</v>
      </c>
      <c r="E95" s="29" t="s">
        <v>117</v>
      </c>
      <c r="F95" s="29">
        <v>257.06</v>
      </c>
      <c r="G95" s="10">
        <f>SUMIFS('Régua SAEB'!$C:$C,'Régua SAEB'!$B:$B,"LP",'Régua SAEB'!$D:$D,"&lt;="&amp;$F95,'Régua SAEB'!$E:$E,"&gt;"&amp;$F95,'Régua SAEB'!$A:$A,$E95)</f>
        <v>3</v>
      </c>
      <c r="H95" s="10" t="str">
        <f t="array" ref="H95">INDEX('Régua SAEB'!$F$1:$F$40,MATCH($E95&amp;"LP"&amp;$G95,'Régua SAEB'!$G$1:$G$40,0),1)</f>
        <v>Básico</v>
      </c>
      <c r="I95" s="29">
        <v>258.88</v>
      </c>
      <c r="J95" s="10">
        <f>SUMIFS('Régua SAEB'!$C:$C,'Régua SAEB'!$B:$B,"MT",'Régua SAEB'!$D:$D,"&lt;="&amp;$I95,'Régua SAEB'!$E:$E,"&gt;"&amp;$I95,'Régua SAEB'!$A:$A,$E95)</f>
        <v>3</v>
      </c>
      <c r="K95" s="10" t="str">
        <f t="array" ref="K95">INDEX('Régua SAEB'!$F$1:$F$40,MATCH($E95&amp;"MT"&amp;$J95,'Régua SAEB'!$G$1:$G$40,0),1)</f>
        <v>Básico</v>
      </c>
    </row>
    <row r="96" spans="1:11" x14ac:dyDescent="0.2">
      <c r="A96" s="28" t="s">
        <v>82</v>
      </c>
      <c r="B96" s="24">
        <v>23334</v>
      </c>
      <c r="C96" s="28" t="s">
        <v>211</v>
      </c>
      <c r="D96" s="29">
        <v>35023334</v>
      </c>
      <c r="E96" s="29" t="s">
        <v>117</v>
      </c>
      <c r="F96" s="29">
        <v>251.92</v>
      </c>
      <c r="G96" s="10">
        <f>SUMIFS('Régua SAEB'!$C:$C,'Régua SAEB'!$B:$B,"LP",'Régua SAEB'!$D:$D,"&lt;="&amp;$F96,'Régua SAEB'!$E:$E,"&gt;"&amp;$F96,'Régua SAEB'!$A:$A,$E96)</f>
        <v>3</v>
      </c>
      <c r="H96" s="10" t="str">
        <f t="array" ref="H96">INDEX('Régua SAEB'!$F$1:$F$40,MATCH($E96&amp;"LP"&amp;$G96,'Régua SAEB'!$G$1:$G$40,0),1)</f>
        <v>Básico</v>
      </c>
      <c r="I96" s="29">
        <v>258.19</v>
      </c>
      <c r="J96" s="10">
        <f>SUMIFS('Régua SAEB'!$C:$C,'Régua SAEB'!$B:$B,"MT",'Régua SAEB'!$D:$D,"&lt;="&amp;$I96,'Régua SAEB'!$E:$E,"&gt;"&amp;$I96,'Régua SAEB'!$A:$A,$E96)</f>
        <v>3</v>
      </c>
      <c r="K96" s="10" t="str">
        <f t="array" ref="K96">INDEX('Régua SAEB'!$F$1:$F$40,MATCH($E96&amp;"MT"&amp;$J96,'Régua SAEB'!$G$1:$G$40,0),1)</f>
        <v>Básico</v>
      </c>
    </row>
    <row r="97" spans="1:11" x14ac:dyDescent="0.2">
      <c r="A97" s="28" t="s">
        <v>16</v>
      </c>
      <c r="B97" s="24">
        <v>14503</v>
      </c>
      <c r="C97" s="28" t="s">
        <v>212</v>
      </c>
      <c r="D97" s="29">
        <v>35014503</v>
      </c>
      <c r="E97" s="29" t="s">
        <v>117</v>
      </c>
      <c r="F97" s="29">
        <v>245.56</v>
      </c>
      <c r="G97" s="10">
        <f>SUMIFS('Régua SAEB'!$C:$C,'Régua SAEB'!$B:$B,"LP",'Régua SAEB'!$D:$D,"&lt;="&amp;$F97,'Régua SAEB'!$E:$E,"&gt;"&amp;$F97,'Régua SAEB'!$A:$A,$E97)</f>
        <v>2</v>
      </c>
      <c r="H97" s="10" t="str">
        <f t="array" ref="H97">INDEX('Régua SAEB'!$F$1:$F$40,MATCH($E97&amp;"LP"&amp;$G97,'Régua SAEB'!$G$1:$G$40,0),1)</f>
        <v>Básico</v>
      </c>
      <c r="I97" s="29">
        <v>249.16</v>
      </c>
      <c r="J97" s="10">
        <f>SUMIFS('Régua SAEB'!$C:$C,'Régua SAEB'!$B:$B,"MT",'Régua SAEB'!$D:$D,"&lt;="&amp;$I97,'Régua SAEB'!$E:$E,"&gt;"&amp;$I97,'Régua SAEB'!$A:$A,$E97)</f>
        <v>2</v>
      </c>
      <c r="K97" s="10" t="str">
        <f t="array" ref="K97">INDEX('Régua SAEB'!$F$1:$F$40,MATCH($E97&amp;"MT"&amp;$J97,'Régua SAEB'!$G$1:$G$40,0),1)</f>
        <v>Básico</v>
      </c>
    </row>
    <row r="98" spans="1:11" x14ac:dyDescent="0.2">
      <c r="A98" s="28" t="s">
        <v>14</v>
      </c>
      <c r="B98" s="24">
        <v>4092</v>
      </c>
      <c r="C98" s="28" t="s">
        <v>213</v>
      </c>
      <c r="D98" s="29">
        <v>35004092</v>
      </c>
      <c r="E98" s="29" t="s">
        <v>117</v>
      </c>
      <c r="F98" s="29">
        <v>247.41</v>
      </c>
      <c r="G98" s="10">
        <f>SUMIFS('Régua SAEB'!$C:$C,'Régua SAEB'!$B:$B,"LP",'Régua SAEB'!$D:$D,"&lt;="&amp;$F98,'Régua SAEB'!$E:$E,"&gt;"&amp;$F98,'Régua SAEB'!$A:$A,$E98)</f>
        <v>2</v>
      </c>
      <c r="H98" s="10" t="str">
        <f t="array" ref="H98">INDEX('Régua SAEB'!$F$1:$F$40,MATCH($E98&amp;"LP"&amp;$G98,'Régua SAEB'!$G$1:$G$40,0),1)</f>
        <v>Básico</v>
      </c>
      <c r="I98" s="29">
        <v>245.08</v>
      </c>
      <c r="J98" s="10">
        <f>SUMIFS('Régua SAEB'!$C:$C,'Régua SAEB'!$B:$B,"MT",'Régua SAEB'!$D:$D,"&lt;="&amp;$I98,'Régua SAEB'!$E:$E,"&gt;"&amp;$I98,'Régua SAEB'!$A:$A,$E98)</f>
        <v>2</v>
      </c>
      <c r="K98" s="10" t="str">
        <f t="array" ref="K98">INDEX('Régua SAEB'!$F$1:$F$40,MATCH($E98&amp;"MT"&amp;$J98,'Régua SAEB'!$G$1:$G$40,0),1)</f>
        <v>Básico</v>
      </c>
    </row>
    <row r="99" spans="1:11" x14ac:dyDescent="0.2">
      <c r="A99" s="28" t="s">
        <v>14</v>
      </c>
      <c r="B99" s="24">
        <v>4714</v>
      </c>
      <c r="C99" s="28" t="s">
        <v>214</v>
      </c>
      <c r="D99" s="29">
        <v>35004714</v>
      </c>
      <c r="E99" s="29" t="s">
        <v>117</v>
      </c>
      <c r="F99" s="29">
        <v>244.56</v>
      </c>
      <c r="G99" s="10">
        <f>SUMIFS('Régua SAEB'!$C:$C,'Régua SAEB'!$B:$B,"LP",'Régua SAEB'!$D:$D,"&lt;="&amp;$F99,'Régua SAEB'!$E:$E,"&gt;"&amp;$F99,'Régua SAEB'!$A:$A,$E99)</f>
        <v>2</v>
      </c>
      <c r="H99" s="10" t="str">
        <f t="array" ref="H99">INDEX('Régua SAEB'!$F$1:$F$40,MATCH($E99&amp;"LP"&amp;$G99,'Régua SAEB'!$G$1:$G$40,0),1)</f>
        <v>Básico</v>
      </c>
      <c r="I99" s="29">
        <v>251.13</v>
      </c>
      <c r="J99" s="10">
        <f>SUMIFS('Régua SAEB'!$C:$C,'Régua SAEB'!$B:$B,"MT",'Régua SAEB'!$D:$D,"&lt;="&amp;$I99,'Régua SAEB'!$E:$E,"&gt;"&amp;$I99,'Régua SAEB'!$A:$A,$E99)</f>
        <v>3</v>
      </c>
      <c r="K99" s="10" t="str">
        <f t="array" ref="K99">INDEX('Régua SAEB'!$F$1:$F$40,MATCH($E99&amp;"MT"&amp;$J99,'Régua SAEB'!$G$1:$G$40,0),1)</f>
        <v>Básico</v>
      </c>
    </row>
    <row r="100" spans="1:11" x14ac:dyDescent="0.2">
      <c r="A100" s="28" t="s">
        <v>14</v>
      </c>
      <c r="B100" s="24">
        <v>21854</v>
      </c>
      <c r="C100" s="28" t="s">
        <v>215</v>
      </c>
      <c r="D100" s="29">
        <v>35021854</v>
      </c>
      <c r="E100" s="29" t="s">
        <v>117</v>
      </c>
      <c r="F100" s="29">
        <v>261.58</v>
      </c>
      <c r="G100" s="10">
        <f>SUMIFS('Régua SAEB'!$C:$C,'Régua SAEB'!$B:$B,"LP",'Régua SAEB'!$D:$D,"&lt;="&amp;$F100,'Régua SAEB'!$E:$E,"&gt;"&amp;$F100,'Régua SAEB'!$A:$A,$E100)</f>
        <v>3</v>
      </c>
      <c r="H100" s="10" t="str">
        <f t="array" ref="H100">INDEX('Régua SAEB'!$F$1:$F$40,MATCH($E100&amp;"LP"&amp;$G100,'Régua SAEB'!$G$1:$G$40,0),1)</f>
        <v>Básico</v>
      </c>
      <c r="I100" s="29">
        <v>254.78</v>
      </c>
      <c r="J100" s="10">
        <f>SUMIFS('Régua SAEB'!$C:$C,'Régua SAEB'!$B:$B,"MT",'Régua SAEB'!$D:$D,"&lt;="&amp;$I100,'Régua SAEB'!$E:$E,"&gt;"&amp;$I100,'Régua SAEB'!$A:$A,$E100)</f>
        <v>3</v>
      </c>
      <c r="K100" s="10" t="str">
        <f t="array" ref="K100">INDEX('Régua SAEB'!$F$1:$F$40,MATCH($E100&amp;"MT"&amp;$J100,'Régua SAEB'!$G$1:$G$40,0),1)</f>
        <v>Básico</v>
      </c>
    </row>
    <row r="101" spans="1:11" x14ac:dyDescent="0.2">
      <c r="A101" s="28" t="s">
        <v>14</v>
      </c>
      <c r="B101" s="24">
        <v>21945</v>
      </c>
      <c r="C101" s="28" t="s">
        <v>216</v>
      </c>
      <c r="D101" s="29">
        <v>35021945</v>
      </c>
      <c r="E101" s="29" t="s">
        <v>117</v>
      </c>
      <c r="F101" s="29">
        <v>268.52999999999997</v>
      </c>
      <c r="G101" s="10">
        <f>SUMIFS('Régua SAEB'!$C:$C,'Régua SAEB'!$B:$B,"LP",'Régua SAEB'!$D:$D,"&lt;="&amp;$F101,'Régua SAEB'!$E:$E,"&gt;"&amp;$F101,'Régua SAEB'!$A:$A,$E101)</f>
        <v>3</v>
      </c>
      <c r="H101" s="10" t="str">
        <f t="array" ref="H101">INDEX('Régua SAEB'!$F$1:$F$40,MATCH($E101&amp;"LP"&amp;$G101,'Régua SAEB'!$G$1:$G$40,0),1)</f>
        <v>Básico</v>
      </c>
      <c r="I101" s="29">
        <v>267.58999999999997</v>
      </c>
      <c r="J101" s="10">
        <f>SUMIFS('Régua SAEB'!$C:$C,'Régua SAEB'!$B:$B,"MT",'Régua SAEB'!$D:$D,"&lt;="&amp;$I101,'Régua SAEB'!$E:$E,"&gt;"&amp;$I101,'Régua SAEB'!$A:$A,$E101)</f>
        <v>3</v>
      </c>
      <c r="K101" s="10" t="str">
        <f t="array" ref="K101">INDEX('Régua SAEB'!$F$1:$F$40,MATCH($E101&amp;"MT"&amp;$J101,'Régua SAEB'!$G$1:$G$40,0),1)</f>
        <v>Básico</v>
      </c>
    </row>
    <row r="102" spans="1:11" x14ac:dyDescent="0.2">
      <c r="A102" s="28" t="s">
        <v>14</v>
      </c>
      <c r="B102" s="24">
        <v>21957</v>
      </c>
      <c r="C102" s="28" t="s">
        <v>217</v>
      </c>
      <c r="D102" s="29">
        <v>35021957</v>
      </c>
      <c r="E102" s="29" t="s">
        <v>117</v>
      </c>
      <c r="F102" s="29">
        <v>269.76</v>
      </c>
      <c r="G102" s="10">
        <f>SUMIFS('Régua SAEB'!$C:$C,'Régua SAEB'!$B:$B,"LP",'Régua SAEB'!$D:$D,"&lt;="&amp;$F102,'Régua SAEB'!$E:$E,"&gt;"&amp;$F102,'Régua SAEB'!$A:$A,$E102)</f>
        <v>3</v>
      </c>
      <c r="H102" s="10" t="str">
        <f t="array" ref="H102">INDEX('Régua SAEB'!$F$1:$F$40,MATCH($E102&amp;"LP"&amp;$G102,'Régua SAEB'!$G$1:$G$40,0),1)</f>
        <v>Básico</v>
      </c>
      <c r="I102" s="29">
        <v>266.98</v>
      </c>
      <c r="J102" s="10">
        <f>SUMIFS('Régua SAEB'!$C:$C,'Régua SAEB'!$B:$B,"MT",'Régua SAEB'!$D:$D,"&lt;="&amp;$I102,'Régua SAEB'!$E:$E,"&gt;"&amp;$I102,'Régua SAEB'!$A:$A,$E102)</f>
        <v>3</v>
      </c>
      <c r="K102" s="10" t="str">
        <f t="array" ref="K102">INDEX('Régua SAEB'!$F$1:$F$40,MATCH($E102&amp;"MT"&amp;$J102,'Régua SAEB'!$G$1:$G$40,0),1)</f>
        <v>Básico</v>
      </c>
    </row>
    <row r="103" spans="1:11" x14ac:dyDescent="0.2">
      <c r="A103" s="28" t="s">
        <v>14</v>
      </c>
      <c r="B103" s="24">
        <v>21970</v>
      </c>
      <c r="C103" s="28" t="s">
        <v>218</v>
      </c>
      <c r="D103" s="29">
        <v>35021970</v>
      </c>
      <c r="E103" s="29" t="s">
        <v>117</v>
      </c>
      <c r="F103" s="29">
        <v>242.8</v>
      </c>
      <c r="G103" s="10">
        <f>SUMIFS('Régua SAEB'!$C:$C,'Régua SAEB'!$B:$B,"LP",'Régua SAEB'!$D:$D,"&lt;="&amp;$F103,'Régua SAEB'!$E:$E,"&gt;"&amp;$F103,'Régua SAEB'!$A:$A,$E103)</f>
        <v>2</v>
      </c>
      <c r="H103" s="10" t="str">
        <f t="array" ref="H103">INDEX('Régua SAEB'!$F$1:$F$40,MATCH($E103&amp;"LP"&amp;$G103,'Régua SAEB'!$G$1:$G$40,0),1)</f>
        <v>Básico</v>
      </c>
      <c r="I103" s="29">
        <v>257.66000000000003</v>
      </c>
      <c r="J103" s="10">
        <f>SUMIFS('Régua SAEB'!$C:$C,'Régua SAEB'!$B:$B,"MT",'Régua SAEB'!$D:$D,"&lt;="&amp;$I103,'Régua SAEB'!$E:$E,"&gt;"&amp;$I103,'Régua SAEB'!$A:$A,$E103)</f>
        <v>3</v>
      </c>
      <c r="K103" s="10" t="str">
        <f t="array" ref="K103">INDEX('Régua SAEB'!$F$1:$F$40,MATCH($E103&amp;"MT"&amp;$J103,'Régua SAEB'!$G$1:$G$40,0),1)</f>
        <v>Básico</v>
      </c>
    </row>
    <row r="104" spans="1:11" x14ac:dyDescent="0.2">
      <c r="A104" s="28" t="s">
        <v>14</v>
      </c>
      <c r="B104" s="24">
        <v>22073</v>
      </c>
      <c r="C104" s="28" t="s">
        <v>219</v>
      </c>
      <c r="D104" s="29">
        <v>35022073</v>
      </c>
      <c r="E104" s="29" t="s">
        <v>117</v>
      </c>
      <c r="F104" s="29">
        <v>316.58999999999997</v>
      </c>
      <c r="G104" s="10">
        <f>SUMIFS('Régua SAEB'!$C:$C,'Régua SAEB'!$B:$B,"LP",'Régua SAEB'!$D:$D,"&lt;="&amp;$F104,'Régua SAEB'!$E:$E,"&gt;"&amp;$F104,'Régua SAEB'!$A:$A,$E104)</f>
        <v>5</v>
      </c>
      <c r="H104" s="10" t="str">
        <f t="array" ref="H104">INDEX('Régua SAEB'!$F$1:$F$40,MATCH($E104&amp;"LP"&amp;$G104,'Régua SAEB'!$G$1:$G$40,0),1)</f>
        <v>Proficiente</v>
      </c>
      <c r="I104" s="29">
        <v>318.5</v>
      </c>
      <c r="J104" s="10">
        <f>SUMIFS('Régua SAEB'!$C:$C,'Régua SAEB'!$B:$B,"MT",'Régua SAEB'!$D:$D,"&lt;="&amp;$I104,'Régua SAEB'!$E:$E,"&gt;"&amp;$I104,'Régua SAEB'!$A:$A,$E104)</f>
        <v>5</v>
      </c>
      <c r="K104" s="10" t="str">
        <f t="array" ref="K104">INDEX('Régua SAEB'!$F$1:$F$40,MATCH($E104&amp;"MT"&amp;$J104,'Régua SAEB'!$G$1:$G$40,0),1)</f>
        <v>Proficiente</v>
      </c>
    </row>
    <row r="105" spans="1:11" x14ac:dyDescent="0.2">
      <c r="A105" s="28" t="s">
        <v>14</v>
      </c>
      <c r="B105" s="24">
        <v>22123</v>
      </c>
      <c r="C105" s="28" t="s">
        <v>220</v>
      </c>
      <c r="D105" s="29">
        <v>35022123</v>
      </c>
      <c r="E105" s="29" t="s">
        <v>117</v>
      </c>
      <c r="F105" s="29">
        <v>284.33999999999997</v>
      </c>
      <c r="G105" s="10">
        <f>SUMIFS('Régua SAEB'!$C:$C,'Régua SAEB'!$B:$B,"LP",'Régua SAEB'!$D:$D,"&lt;="&amp;$F105,'Régua SAEB'!$E:$E,"&gt;"&amp;$F105,'Régua SAEB'!$A:$A,$E105)</f>
        <v>4</v>
      </c>
      <c r="H105" s="10" t="str">
        <f t="array" ref="H105">INDEX('Régua SAEB'!$F$1:$F$40,MATCH($E105&amp;"LP"&amp;$G105,'Régua SAEB'!$G$1:$G$40,0),1)</f>
        <v>Proficiente</v>
      </c>
      <c r="I105" s="29">
        <v>284.39999999999998</v>
      </c>
      <c r="J105" s="10">
        <f>SUMIFS('Régua SAEB'!$C:$C,'Régua SAEB'!$B:$B,"MT",'Régua SAEB'!$D:$D,"&lt;="&amp;$I105,'Régua SAEB'!$E:$E,"&gt;"&amp;$I105,'Régua SAEB'!$A:$A,$E105)</f>
        <v>4</v>
      </c>
      <c r="K105" s="10" t="str">
        <f t="array" ref="K105">INDEX('Régua SAEB'!$F$1:$F$40,MATCH($E105&amp;"MT"&amp;$J105,'Régua SAEB'!$G$1:$G$40,0),1)</f>
        <v>Básico</v>
      </c>
    </row>
    <row r="106" spans="1:11" x14ac:dyDescent="0.2">
      <c r="A106" s="28" t="s">
        <v>14</v>
      </c>
      <c r="B106" s="24">
        <v>22147</v>
      </c>
      <c r="C106" s="28" t="s">
        <v>221</v>
      </c>
      <c r="D106" s="29">
        <v>35022147</v>
      </c>
      <c r="E106" s="29" t="s">
        <v>117</v>
      </c>
      <c r="F106" s="29">
        <v>263.60000000000002</v>
      </c>
      <c r="G106" s="10">
        <f>SUMIFS('Régua SAEB'!$C:$C,'Régua SAEB'!$B:$B,"LP",'Régua SAEB'!$D:$D,"&lt;="&amp;$F106,'Régua SAEB'!$E:$E,"&gt;"&amp;$F106,'Régua SAEB'!$A:$A,$E106)</f>
        <v>3</v>
      </c>
      <c r="H106" s="10" t="str">
        <f t="array" ref="H106">INDEX('Régua SAEB'!$F$1:$F$40,MATCH($E106&amp;"LP"&amp;$G106,'Régua SAEB'!$G$1:$G$40,0),1)</f>
        <v>Básico</v>
      </c>
      <c r="I106" s="29">
        <v>258.87</v>
      </c>
      <c r="J106" s="10">
        <f>SUMIFS('Régua SAEB'!$C:$C,'Régua SAEB'!$B:$B,"MT",'Régua SAEB'!$D:$D,"&lt;="&amp;$I106,'Régua SAEB'!$E:$E,"&gt;"&amp;$I106,'Régua SAEB'!$A:$A,$E106)</f>
        <v>3</v>
      </c>
      <c r="K106" s="10" t="str">
        <f t="array" ref="K106">INDEX('Régua SAEB'!$F$1:$F$40,MATCH($E106&amp;"MT"&amp;$J106,'Régua SAEB'!$G$1:$G$40,0),1)</f>
        <v>Básico</v>
      </c>
    </row>
    <row r="107" spans="1:11" x14ac:dyDescent="0.2">
      <c r="A107" s="28" t="s">
        <v>14</v>
      </c>
      <c r="B107" s="24">
        <v>22160</v>
      </c>
      <c r="C107" s="28" t="s">
        <v>222</v>
      </c>
      <c r="D107" s="29">
        <v>35022160</v>
      </c>
      <c r="E107" s="29" t="s">
        <v>117</v>
      </c>
      <c r="F107" s="29">
        <v>274.61</v>
      </c>
      <c r="G107" s="10">
        <f>SUMIFS('Régua SAEB'!$C:$C,'Régua SAEB'!$B:$B,"LP",'Régua SAEB'!$D:$D,"&lt;="&amp;$F107,'Régua SAEB'!$E:$E,"&gt;"&amp;$F107,'Régua SAEB'!$A:$A,$E107)</f>
        <v>3</v>
      </c>
      <c r="H107" s="10" t="str">
        <f t="array" ref="H107">INDEX('Régua SAEB'!$F$1:$F$40,MATCH($E107&amp;"LP"&amp;$G107,'Régua SAEB'!$G$1:$G$40,0),1)</f>
        <v>Básico</v>
      </c>
      <c r="I107" s="29">
        <v>285.08</v>
      </c>
      <c r="J107" s="10">
        <f>SUMIFS('Régua SAEB'!$C:$C,'Régua SAEB'!$B:$B,"MT",'Régua SAEB'!$D:$D,"&lt;="&amp;$I107,'Régua SAEB'!$E:$E,"&gt;"&amp;$I107,'Régua SAEB'!$A:$A,$E107)</f>
        <v>4</v>
      </c>
      <c r="K107" s="10" t="str">
        <f t="array" ref="K107">INDEX('Régua SAEB'!$F$1:$F$40,MATCH($E107&amp;"MT"&amp;$J107,'Régua SAEB'!$G$1:$G$40,0),1)</f>
        <v>Básico</v>
      </c>
    </row>
    <row r="108" spans="1:11" x14ac:dyDescent="0.2">
      <c r="A108" s="28" t="s">
        <v>14</v>
      </c>
      <c r="B108" s="24">
        <v>38982</v>
      </c>
      <c r="C108" s="28" t="s">
        <v>223</v>
      </c>
      <c r="D108" s="29">
        <v>35038982</v>
      </c>
      <c r="E108" s="29" t="s">
        <v>117</v>
      </c>
      <c r="F108" s="29">
        <v>269.8</v>
      </c>
      <c r="G108" s="10">
        <f>SUMIFS('Régua SAEB'!$C:$C,'Régua SAEB'!$B:$B,"LP",'Régua SAEB'!$D:$D,"&lt;="&amp;$F108,'Régua SAEB'!$E:$E,"&gt;"&amp;$F108,'Régua SAEB'!$A:$A,$E108)</f>
        <v>3</v>
      </c>
      <c r="H108" s="10" t="str">
        <f t="array" ref="H108">INDEX('Régua SAEB'!$F$1:$F$40,MATCH($E108&amp;"LP"&amp;$G108,'Régua SAEB'!$G$1:$G$40,0),1)</f>
        <v>Básico</v>
      </c>
      <c r="I108" s="29">
        <v>268.77</v>
      </c>
      <c r="J108" s="10">
        <f>SUMIFS('Régua SAEB'!$C:$C,'Régua SAEB'!$B:$B,"MT",'Régua SAEB'!$D:$D,"&lt;="&amp;$I108,'Régua SAEB'!$E:$E,"&gt;"&amp;$I108,'Régua SAEB'!$A:$A,$E108)</f>
        <v>3</v>
      </c>
      <c r="K108" s="10" t="str">
        <f t="array" ref="K108">INDEX('Régua SAEB'!$F$1:$F$40,MATCH($E108&amp;"MT"&amp;$J108,'Régua SAEB'!$G$1:$G$40,0),1)</f>
        <v>Básico</v>
      </c>
    </row>
    <row r="109" spans="1:11" x14ac:dyDescent="0.2">
      <c r="A109" s="28" t="s">
        <v>14</v>
      </c>
      <c r="B109" s="24">
        <v>47405</v>
      </c>
      <c r="C109" s="28" t="s">
        <v>224</v>
      </c>
      <c r="D109" s="29">
        <v>35047405</v>
      </c>
      <c r="E109" s="29" t="s">
        <v>117</v>
      </c>
      <c r="F109" s="29">
        <v>292.02999999999997</v>
      </c>
      <c r="G109" s="10">
        <f>SUMIFS('Régua SAEB'!$C:$C,'Régua SAEB'!$B:$B,"LP",'Régua SAEB'!$D:$D,"&lt;="&amp;$F109,'Régua SAEB'!$E:$E,"&gt;"&amp;$F109,'Régua SAEB'!$A:$A,$E109)</f>
        <v>4</v>
      </c>
      <c r="H109" s="10" t="str">
        <f t="array" ref="H109">INDEX('Régua SAEB'!$F$1:$F$40,MATCH($E109&amp;"LP"&amp;$G109,'Régua SAEB'!$G$1:$G$40,0),1)</f>
        <v>Proficiente</v>
      </c>
      <c r="I109" s="29">
        <v>284.56</v>
      </c>
      <c r="J109" s="10">
        <f>SUMIFS('Régua SAEB'!$C:$C,'Régua SAEB'!$B:$B,"MT",'Régua SAEB'!$D:$D,"&lt;="&amp;$I109,'Régua SAEB'!$E:$E,"&gt;"&amp;$I109,'Régua SAEB'!$A:$A,$E109)</f>
        <v>4</v>
      </c>
      <c r="K109" s="10" t="str">
        <f t="array" ref="K109">INDEX('Régua SAEB'!$F$1:$F$40,MATCH($E109&amp;"MT"&amp;$J109,'Régua SAEB'!$G$1:$G$40,0),1)</f>
        <v>Básico</v>
      </c>
    </row>
    <row r="110" spans="1:11" x14ac:dyDescent="0.2">
      <c r="A110" s="28" t="s">
        <v>14</v>
      </c>
      <c r="B110" s="24">
        <v>462536</v>
      </c>
      <c r="C110" s="28" t="s">
        <v>225</v>
      </c>
      <c r="D110" s="29">
        <v>35462536</v>
      </c>
      <c r="E110" s="29" t="s">
        <v>117</v>
      </c>
      <c r="F110" s="29">
        <v>282.77</v>
      </c>
      <c r="G110" s="10">
        <f>SUMIFS('Régua SAEB'!$C:$C,'Régua SAEB'!$B:$B,"LP",'Régua SAEB'!$D:$D,"&lt;="&amp;$F110,'Régua SAEB'!$E:$E,"&gt;"&amp;$F110,'Régua SAEB'!$A:$A,$E110)</f>
        <v>4</v>
      </c>
      <c r="H110" s="10" t="str">
        <f t="array" ref="H110">INDEX('Régua SAEB'!$F$1:$F$40,MATCH($E110&amp;"LP"&amp;$G110,'Régua SAEB'!$G$1:$G$40,0),1)</f>
        <v>Proficiente</v>
      </c>
      <c r="I110" s="29">
        <v>279.61</v>
      </c>
      <c r="J110" s="10">
        <f>SUMIFS('Régua SAEB'!$C:$C,'Régua SAEB'!$B:$B,"MT",'Régua SAEB'!$D:$D,"&lt;="&amp;$I110,'Régua SAEB'!$E:$E,"&gt;"&amp;$I110,'Régua SAEB'!$A:$A,$E110)</f>
        <v>4</v>
      </c>
      <c r="K110" s="10" t="str">
        <f t="array" ref="K110">INDEX('Régua SAEB'!$F$1:$F$40,MATCH($E110&amp;"MT"&amp;$J110,'Régua SAEB'!$G$1:$G$40,0),1)</f>
        <v>Básico</v>
      </c>
    </row>
    <row r="111" spans="1:11" x14ac:dyDescent="0.2">
      <c r="A111" s="28" t="s">
        <v>14</v>
      </c>
      <c r="B111" s="24">
        <v>479342</v>
      </c>
      <c r="C111" s="28" t="s">
        <v>226</v>
      </c>
      <c r="D111" s="29">
        <v>35479342</v>
      </c>
      <c r="E111" s="29" t="s">
        <v>117</v>
      </c>
      <c r="F111" s="29">
        <v>271.57</v>
      </c>
      <c r="G111" s="10">
        <f>SUMIFS('Régua SAEB'!$C:$C,'Régua SAEB'!$B:$B,"LP",'Régua SAEB'!$D:$D,"&lt;="&amp;$F111,'Régua SAEB'!$E:$E,"&gt;"&amp;$F111,'Régua SAEB'!$A:$A,$E111)</f>
        <v>3</v>
      </c>
      <c r="H111" s="10" t="str">
        <f t="array" ref="H111">INDEX('Régua SAEB'!$F$1:$F$40,MATCH($E111&amp;"LP"&amp;$G111,'Régua SAEB'!$G$1:$G$40,0),1)</f>
        <v>Básico</v>
      </c>
      <c r="I111" s="29">
        <v>277.68</v>
      </c>
      <c r="J111" s="10">
        <f>SUMIFS('Régua SAEB'!$C:$C,'Régua SAEB'!$B:$B,"MT",'Régua SAEB'!$D:$D,"&lt;="&amp;$I111,'Régua SAEB'!$E:$E,"&gt;"&amp;$I111,'Régua SAEB'!$A:$A,$E111)</f>
        <v>4</v>
      </c>
      <c r="K111" s="10" t="str">
        <f t="array" ref="K111">INDEX('Régua SAEB'!$F$1:$F$40,MATCH($E111&amp;"MT"&amp;$J111,'Régua SAEB'!$G$1:$G$40,0),1)</f>
        <v>Básico</v>
      </c>
    </row>
    <row r="112" spans="1:11" x14ac:dyDescent="0.2">
      <c r="A112" s="28" t="s">
        <v>14</v>
      </c>
      <c r="B112" s="24">
        <v>903358</v>
      </c>
      <c r="C112" s="28" t="s">
        <v>227</v>
      </c>
      <c r="D112" s="29">
        <v>35903358</v>
      </c>
      <c r="E112" s="29" t="s">
        <v>117</v>
      </c>
      <c r="F112" s="29">
        <v>252.8</v>
      </c>
      <c r="G112" s="10">
        <f>SUMIFS('Régua SAEB'!$C:$C,'Régua SAEB'!$B:$B,"LP",'Régua SAEB'!$D:$D,"&lt;="&amp;$F112,'Régua SAEB'!$E:$E,"&gt;"&amp;$F112,'Régua SAEB'!$A:$A,$E112)</f>
        <v>3</v>
      </c>
      <c r="H112" s="10" t="str">
        <f t="array" ref="H112">INDEX('Régua SAEB'!$F$1:$F$40,MATCH($E112&amp;"LP"&amp;$G112,'Régua SAEB'!$G$1:$G$40,0),1)</f>
        <v>Básico</v>
      </c>
      <c r="I112" s="29">
        <v>258.25</v>
      </c>
      <c r="J112" s="10">
        <f>SUMIFS('Régua SAEB'!$C:$C,'Régua SAEB'!$B:$B,"MT",'Régua SAEB'!$D:$D,"&lt;="&amp;$I112,'Régua SAEB'!$E:$E,"&gt;"&amp;$I112,'Régua SAEB'!$A:$A,$E112)</f>
        <v>3</v>
      </c>
      <c r="K112" s="10" t="str">
        <f t="array" ref="K112">INDEX('Régua SAEB'!$F$1:$F$40,MATCH($E112&amp;"MT"&amp;$J112,'Régua SAEB'!$G$1:$G$40,0),1)</f>
        <v>Básico</v>
      </c>
    </row>
    <row r="113" spans="1:11" x14ac:dyDescent="0.2">
      <c r="A113" s="28" t="s">
        <v>14</v>
      </c>
      <c r="B113" s="24">
        <v>922973</v>
      </c>
      <c r="C113" s="28" t="s">
        <v>228</v>
      </c>
      <c r="D113" s="29">
        <v>35922973</v>
      </c>
      <c r="E113" s="29" t="s">
        <v>117</v>
      </c>
      <c r="F113" s="29">
        <v>233.95</v>
      </c>
      <c r="G113" s="10">
        <f>SUMIFS('Régua SAEB'!$C:$C,'Régua SAEB'!$B:$B,"LP",'Régua SAEB'!$D:$D,"&lt;="&amp;$F113,'Régua SAEB'!$E:$E,"&gt;"&amp;$F113,'Régua SAEB'!$A:$A,$E113)</f>
        <v>2</v>
      </c>
      <c r="H113" s="10" t="str">
        <f t="array" ref="H113">INDEX('Régua SAEB'!$F$1:$F$40,MATCH($E113&amp;"LP"&amp;$G113,'Régua SAEB'!$G$1:$G$40,0),1)</f>
        <v>Básico</v>
      </c>
      <c r="I113" s="29">
        <v>222.32</v>
      </c>
      <c r="J113" s="10">
        <f>SUMIFS('Régua SAEB'!$C:$C,'Régua SAEB'!$B:$B,"MT",'Régua SAEB'!$D:$D,"&lt;="&amp;$I113,'Régua SAEB'!$E:$E,"&gt;"&amp;$I113,'Régua SAEB'!$A:$A,$E113)</f>
        <v>1</v>
      </c>
      <c r="K113" s="10" t="str">
        <f t="array" ref="K113">INDEX('Régua SAEB'!$F$1:$F$40,MATCH($E113&amp;"MT"&amp;$J113,'Régua SAEB'!$G$1:$G$40,0),1)</f>
        <v>Insuficiente</v>
      </c>
    </row>
    <row r="114" spans="1:11" x14ac:dyDescent="0.2">
      <c r="A114" s="28" t="s">
        <v>72</v>
      </c>
      <c r="B114" s="24">
        <v>20023</v>
      </c>
      <c r="C114" s="28" t="s">
        <v>229</v>
      </c>
      <c r="D114" s="29">
        <v>35020023</v>
      </c>
      <c r="E114" s="29" t="s">
        <v>117</v>
      </c>
      <c r="F114" s="29">
        <v>278.69</v>
      </c>
      <c r="G114" s="10">
        <f>SUMIFS('Régua SAEB'!$C:$C,'Régua SAEB'!$B:$B,"LP",'Régua SAEB'!$D:$D,"&lt;="&amp;$F114,'Régua SAEB'!$E:$E,"&gt;"&amp;$F114,'Régua SAEB'!$A:$A,$E114)</f>
        <v>4</v>
      </c>
      <c r="H114" s="10" t="str">
        <f t="array" ref="H114">INDEX('Régua SAEB'!$F$1:$F$40,MATCH($E114&amp;"LP"&amp;$G114,'Régua SAEB'!$G$1:$G$40,0),1)</f>
        <v>Proficiente</v>
      </c>
      <c r="I114" s="29">
        <v>295.76</v>
      </c>
      <c r="J114" s="10">
        <f>SUMIFS('Régua SAEB'!$C:$C,'Régua SAEB'!$B:$B,"MT",'Régua SAEB'!$D:$D,"&lt;="&amp;$I114,'Régua SAEB'!$E:$E,"&gt;"&amp;$I114,'Régua SAEB'!$A:$A,$E114)</f>
        <v>4</v>
      </c>
      <c r="K114" s="10" t="str">
        <f t="array" ref="K114">INDEX('Régua SAEB'!$F$1:$F$40,MATCH($E114&amp;"MT"&amp;$J114,'Régua SAEB'!$G$1:$G$40,0),1)</f>
        <v>Básico</v>
      </c>
    </row>
    <row r="115" spans="1:11" x14ac:dyDescent="0.2">
      <c r="A115" s="28" t="s">
        <v>72</v>
      </c>
      <c r="B115" s="24">
        <v>20035</v>
      </c>
      <c r="C115" s="28" t="s">
        <v>230</v>
      </c>
      <c r="D115" s="29">
        <v>35020035</v>
      </c>
      <c r="E115" s="29" t="s">
        <v>117</v>
      </c>
      <c r="F115" s="29">
        <v>287.94</v>
      </c>
      <c r="G115" s="10">
        <f>SUMIFS('Régua SAEB'!$C:$C,'Régua SAEB'!$B:$B,"LP",'Régua SAEB'!$D:$D,"&lt;="&amp;$F115,'Régua SAEB'!$E:$E,"&gt;"&amp;$F115,'Régua SAEB'!$A:$A,$E115)</f>
        <v>4</v>
      </c>
      <c r="H115" s="10" t="str">
        <f t="array" ref="H115">INDEX('Régua SAEB'!$F$1:$F$40,MATCH($E115&amp;"LP"&amp;$G115,'Régua SAEB'!$G$1:$G$40,0),1)</f>
        <v>Proficiente</v>
      </c>
      <c r="I115" s="29">
        <v>279.86</v>
      </c>
      <c r="J115" s="10">
        <f>SUMIFS('Régua SAEB'!$C:$C,'Régua SAEB'!$B:$B,"MT",'Régua SAEB'!$D:$D,"&lt;="&amp;$I115,'Régua SAEB'!$E:$E,"&gt;"&amp;$I115,'Régua SAEB'!$A:$A,$E115)</f>
        <v>4</v>
      </c>
      <c r="K115" s="10" t="str">
        <f t="array" ref="K115">INDEX('Régua SAEB'!$F$1:$F$40,MATCH($E115&amp;"MT"&amp;$J115,'Régua SAEB'!$G$1:$G$40,0),1)</f>
        <v>Básico</v>
      </c>
    </row>
    <row r="116" spans="1:11" x14ac:dyDescent="0.2">
      <c r="A116" s="28" t="s">
        <v>72</v>
      </c>
      <c r="B116" s="24">
        <v>20047</v>
      </c>
      <c r="C116" s="28" t="s">
        <v>231</v>
      </c>
      <c r="D116" s="29">
        <v>35020047</v>
      </c>
      <c r="E116" s="29" t="s">
        <v>117</v>
      </c>
      <c r="F116" s="29">
        <v>245.08</v>
      </c>
      <c r="G116" s="10">
        <f>SUMIFS('Régua SAEB'!$C:$C,'Régua SAEB'!$B:$B,"LP",'Régua SAEB'!$D:$D,"&lt;="&amp;$F116,'Régua SAEB'!$E:$E,"&gt;"&amp;$F116,'Régua SAEB'!$A:$A,$E116)</f>
        <v>2</v>
      </c>
      <c r="H116" s="10" t="str">
        <f t="array" ref="H116">INDEX('Régua SAEB'!$F$1:$F$40,MATCH($E116&amp;"LP"&amp;$G116,'Régua SAEB'!$G$1:$G$40,0),1)</f>
        <v>Básico</v>
      </c>
      <c r="I116" s="29">
        <v>249.34</v>
      </c>
      <c r="J116" s="10">
        <f>SUMIFS('Régua SAEB'!$C:$C,'Régua SAEB'!$B:$B,"MT",'Régua SAEB'!$D:$D,"&lt;="&amp;$I116,'Régua SAEB'!$E:$E,"&gt;"&amp;$I116,'Régua SAEB'!$A:$A,$E116)</f>
        <v>2</v>
      </c>
      <c r="K116" s="10" t="str">
        <f t="array" ref="K116">INDEX('Régua SAEB'!$F$1:$F$40,MATCH($E116&amp;"MT"&amp;$J116,'Régua SAEB'!$G$1:$G$40,0),1)</f>
        <v>Básico</v>
      </c>
    </row>
    <row r="117" spans="1:11" x14ac:dyDescent="0.2">
      <c r="A117" s="28" t="s">
        <v>72</v>
      </c>
      <c r="B117" s="24">
        <v>20059</v>
      </c>
      <c r="C117" s="28" t="s">
        <v>232</v>
      </c>
      <c r="D117" s="29">
        <v>35020059</v>
      </c>
      <c r="E117" s="29" t="s">
        <v>117</v>
      </c>
      <c r="F117" s="29">
        <v>281.24</v>
      </c>
      <c r="G117" s="10">
        <f>SUMIFS('Régua SAEB'!$C:$C,'Régua SAEB'!$B:$B,"LP",'Régua SAEB'!$D:$D,"&lt;="&amp;$F117,'Régua SAEB'!$E:$E,"&gt;"&amp;$F117,'Régua SAEB'!$A:$A,$E117)</f>
        <v>4</v>
      </c>
      <c r="H117" s="10" t="str">
        <f t="array" ref="H117">INDEX('Régua SAEB'!$F$1:$F$40,MATCH($E117&amp;"LP"&amp;$G117,'Régua SAEB'!$G$1:$G$40,0),1)</f>
        <v>Proficiente</v>
      </c>
      <c r="I117" s="29">
        <v>282.11</v>
      </c>
      <c r="J117" s="10">
        <f>SUMIFS('Régua SAEB'!$C:$C,'Régua SAEB'!$B:$B,"MT",'Régua SAEB'!$D:$D,"&lt;="&amp;$I117,'Régua SAEB'!$E:$E,"&gt;"&amp;$I117,'Régua SAEB'!$A:$A,$E117)</f>
        <v>4</v>
      </c>
      <c r="K117" s="10" t="str">
        <f t="array" ref="K117">INDEX('Régua SAEB'!$F$1:$F$40,MATCH($E117&amp;"MT"&amp;$J117,'Régua SAEB'!$G$1:$G$40,0),1)</f>
        <v>Básico</v>
      </c>
    </row>
    <row r="118" spans="1:11" x14ac:dyDescent="0.2">
      <c r="A118" s="28" t="s">
        <v>72</v>
      </c>
      <c r="B118" s="24">
        <v>20060</v>
      </c>
      <c r="C118" s="28" t="s">
        <v>233</v>
      </c>
      <c r="D118" s="29">
        <v>35020060</v>
      </c>
      <c r="E118" s="29" t="s">
        <v>117</v>
      </c>
      <c r="F118" s="29">
        <v>275.27999999999997</v>
      </c>
      <c r="G118" s="10">
        <f>SUMIFS('Régua SAEB'!$C:$C,'Régua SAEB'!$B:$B,"LP",'Régua SAEB'!$D:$D,"&lt;="&amp;$F118,'Régua SAEB'!$E:$E,"&gt;"&amp;$F118,'Régua SAEB'!$A:$A,$E118)</f>
        <v>4</v>
      </c>
      <c r="H118" s="10" t="str">
        <f t="array" ref="H118">INDEX('Régua SAEB'!$F$1:$F$40,MATCH($E118&amp;"LP"&amp;$G118,'Régua SAEB'!$G$1:$G$40,0),1)</f>
        <v>Proficiente</v>
      </c>
      <c r="I118" s="29">
        <v>273.24</v>
      </c>
      <c r="J118" s="10">
        <f>SUMIFS('Régua SAEB'!$C:$C,'Régua SAEB'!$B:$B,"MT",'Régua SAEB'!$D:$D,"&lt;="&amp;$I118,'Régua SAEB'!$E:$E,"&gt;"&amp;$I118,'Régua SAEB'!$A:$A,$E118)</f>
        <v>3</v>
      </c>
      <c r="K118" s="10" t="str">
        <f t="array" ref="K118">INDEX('Régua SAEB'!$F$1:$F$40,MATCH($E118&amp;"MT"&amp;$J118,'Régua SAEB'!$G$1:$G$40,0),1)</f>
        <v>Básico</v>
      </c>
    </row>
    <row r="119" spans="1:11" x14ac:dyDescent="0.2">
      <c r="A119" s="28" t="s">
        <v>72</v>
      </c>
      <c r="B119" s="24">
        <v>47260</v>
      </c>
      <c r="C119" s="28" t="s">
        <v>234</v>
      </c>
      <c r="D119" s="29">
        <v>35047260</v>
      </c>
      <c r="E119" s="29" t="s">
        <v>117</v>
      </c>
      <c r="F119" s="29">
        <v>260.56</v>
      </c>
      <c r="G119" s="10">
        <f>SUMIFS('Régua SAEB'!$C:$C,'Régua SAEB'!$B:$B,"LP",'Régua SAEB'!$D:$D,"&lt;="&amp;$F119,'Régua SAEB'!$E:$E,"&gt;"&amp;$F119,'Régua SAEB'!$A:$A,$E119)</f>
        <v>3</v>
      </c>
      <c r="H119" s="10" t="str">
        <f t="array" ref="H119">INDEX('Régua SAEB'!$F$1:$F$40,MATCH($E119&amp;"LP"&amp;$G119,'Régua SAEB'!$G$1:$G$40,0),1)</f>
        <v>Básico</v>
      </c>
      <c r="I119" s="29">
        <v>262.57</v>
      </c>
      <c r="J119" s="10">
        <f>SUMIFS('Régua SAEB'!$C:$C,'Régua SAEB'!$B:$B,"MT",'Régua SAEB'!$D:$D,"&lt;="&amp;$I119,'Régua SAEB'!$E:$E,"&gt;"&amp;$I119,'Régua SAEB'!$A:$A,$E119)</f>
        <v>3</v>
      </c>
      <c r="K119" s="10" t="str">
        <f t="array" ref="K119">INDEX('Régua SAEB'!$F$1:$F$40,MATCH($E119&amp;"MT"&amp;$J119,'Régua SAEB'!$G$1:$G$40,0),1)</f>
        <v>Básico</v>
      </c>
    </row>
    <row r="120" spans="1:11" x14ac:dyDescent="0.2">
      <c r="A120" s="28" t="s">
        <v>72</v>
      </c>
      <c r="B120" s="24">
        <v>901064</v>
      </c>
      <c r="C120" s="28" t="s">
        <v>235</v>
      </c>
      <c r="D120" s="29">
        <v>35901064</v>
      </c>
      <c r="E120" s="29" t="s">
        <v>117</v>
      </c>
      <c r="F120" s="29">
        <v>257.20999999999998</v>
      </c>
      <c r="G120" s="10">
        <f>SUMIFS('Régua SAEB'!$C:$C,'Régua SAEB'!$B:$B,"LP",'Régua SAEB'!$D:$D,"&lt;="&amp;$F120,'Régua SAEB'!$E:$E,"&gt;"&amp;$F120,'Régua SAEB'!$A:$A,$E120)</f>
        <v>3</v>
      </c>
      <c r="H120" s="10" t="str">
        <f t="array" ref="H120">INDEX('Régua SAEB'!$F$1:$F$40,MATCH($E120&amp;"LP"&amp;$G120,'Régua SAEB'!$G$1:$G$40,0),1)</f>
        <v>Básico</v>
      </c>
      <c r="I120" s="29">
        <v>257.95</v>
      </c>
      <c r="J120" s="10">
        <f>SUMIFS('Régua SAEB'!$C:$C,'Régua SAEB'!$B:$B,"MT",'Régua SAEB'!$D:$D,"&lt;="&amp;$I120,'Régua SAEB'!$E:$E,"&gt;"&amp;$I120,'Régua SAEB'!$A:$A,$E120)</f>
        <v>3</v>
      </c>
      <c r="K120" s="10" t="str">
        <f t="array" ref="K120">INDEX('Régua SAEB'!$F$1:$F$40,MATCH($E120&amp;"MT"&amp;$J120,'Régua SAEB'!$G$1:$G$40,0),1)</f>
        <v>Básico</v>
      </c>
    </row>
    <row r="121" spans="1:11" x14ac:dyDescent="0.2">
      <c r="A121" s="28" t="s">
        <v>72</v>
      </c>
      <c r="B121" s="24">
        <v>901076</v>
      </c>
      <c r="C121" s="28" t="s">
        <v>236</v>
      </c>
      <c r="D121" s="29">
        <v>35901076</v>
      </c>
      <c r="E121" s="29" t="s">
        <v>117</v>
      </c>
      <c r="F121" s="29">
        <v>265.86</v>
      </c>
      <c r="G121" s="10">
        <f>SUMIFS('Régua SAEB'!$C:$C,'Régua SAEB'!$B:$B,"LP",'Régua SAEB'!$D:$D,"&lt;="&amp;$F121,'Régua SAEB'!$E:$E,"&gt;"&amp;$F121,'Régua SAEB'!$A:$A,$E121)</f>
        <v>3</v>
      </c>
      <c r="H121" s="10" t="str">
        <f t="array" ref="H121">INDEX('Régua SAEB'!$F$1:$F$40,MATCH($E121&amp;"LP"&amp;$G121,'Régua SAEB'!$G$1:$G$40,0),1)</f>
        <v>Básico</v>
      </c>
      <c r="I121" s="29">
        <v>263.42</v>
      </c>
      <c r="J121" s="10">
        <f>SUMIFS('Régua SAEB'!$C:$C,'Régua SAEB'!$B:$B,"MT",'Régua SAEB'!$D:$D,"&lt;="&amp;$I121,'Régua SAEB'!$E:$E,"&gt;"&amp;$I121,'Régua SAEB'!$A:$A,$E121)</f>
        <v>3</v>
      </c>
      <c r="K121" s="10" t="str">
        <f t="array" ref="K121">INDEX('Régua SAEB'!$F$1:$F$40,MATCH($E121&amp;"MT"&amp;$J121,'Régua SAEB'!$G$1:$G$40,0),1)</f>
        <v>Básico</v>
      </c>
    </row>
    <row r="122" spans="1:11" x14ac:dyDescent="0.2">
      <c r="A122" s="28" t="s">
        <v>72</v>
      </c>
      <c r="B122" s="24">
        <v>903985</v>
      </c>
      <c r="C122" s="28" t="s">
        <v>237</v>
      </c>
      <c r="D122" s="29">
        <v>35903985</v>
      </c>
      <c r="E122" s="29" t="s">
        <v>117</v>
      </c>
      <c r="F122" s="29">
        <v>269.92</v>
      </c>
      <c r="G122" s="10">
        <f>SUMIFS('Régua SAEB'!$C:$C,'Régua SAEB'!$B:$B,"LP",'Régua SAEB'!$D:$D,"&lt;="&amp;$F122,'Régua SAEB'!$E:$E,"&gt;"&amp;$F122,'Régua SAEB'!$A:$A,$E122)</f>
        <v>3</v>
      </c>
      <c r="H122" s="10" t="str">
        <f t="array" ref="H122">INDEX('Régua SAEB'!$F$1:$F$40,MATCH($E122&amp;"LP"&amp;$G122,'Régua SAEB'!$G$1:$G$40,0),1)</f>
        <v>Básico</v>
      </c>
      <c r="I122" s="29">
        <v>263.41000000000003</v>
      </c>
      <c r="J122" s="10">
        <f>SUMIFS('Régua SAEB'!$C:$C,'Régua SAEB'!$B:$B,"MT",'Régua SAEB'!$D:$D,"&lt;="&amp;$I122,'Régua SAEB'!$E:$E,"&gt;"&amp;$I122,'Régua SAEB'!$A:$A,$E122)</f>
        <v>3</v>
      </c>
      <c r="K122" s="10" t="str">
        <f t="array" ref="K122">INDEX('Régua SAEB'!$F$1:$F$40,MATCH($E122&amp;"MT"&amp;$J122,'Régua SAEB'!$G$1:$G$40,0),1)</f>
        <v>Básico</v>
      </c>
    </row>
    <row r="123" spans="1:11" x14ac:dyDescent="0.2">
      <c r="A123" s="28" t="s">
        <v>72</v>
      </c>
      <c r="B123" s="24">
        <v>905409</v>
      </c>
      <c r="C123" s="28" t="s">
        <v>238</v>
      </c>
      <c r="D123" s="29">
        <v>35905409</v>
      </c>
      <c r="E123" s="29" t="s">
        <v>117</v>
      </c>
      <c r="F123" s="29">
        <v>282.70999999999998</v>
      </c>
      <c r="G123" s="10">
        <f>SUMIFS('Régua SAEB'!$C:$C,'Régua SAEB'!$B:$B,"LP",'Régua SAEB'!$D:$D,"&lt;="&amp;$F123,'Régua SAEB'!$E:$E,"&gt;"&amp;$F123,'Régua SAEB'!$A:$A,$E123)</f>
        <v>4</v>
      </c>
      <c r="H123" s="10" t="str">
        <f t="array" ref="H123">INDEX('Régua SAEB'!$F$1:$F$40,MATCH($E123&amp;"LP"&amp;$G123,'Régua SAEB'!$G$1:$G$40,0),1)</f>
        <v>Proficiente</v>
      </c>
      <c r="I123" s="29">
        <v>276.23</v>
      </c>
      <c r="J123" s="10">
        <f>SUMIFS('Régua SAEB'!$C:$C,'Régua SAEB'!$B:$B,"MT",'Régua SAEB'!$D:$D,"&lt;="&amp;$I123,'Régua SAEB'!$E:$E,"&gt;"&amp;$I123,'Régua SAEB'!$A:$A,$E123)</f>
        <v>4</v>
      </c>
      <c r="K123" s="10" t="str">
        <f t="array" ref="K123">INDEX('Régua SAEB'!$F$1:$F$40,MATCH($E123&amp;"MT"&amp;$J123,'Régua SAEB'!$G$1:$G$40,0),1)</f>
        <v>Básico</v>
      </c>
    </row>
    <row r="124" spans="1:11" x14ac:dyDescent="0.2">
      <c r="A124" s="28" t="s">
        <v>18</v>
      </c>
      <c r="B124" s="24">
        <v>25252</v>
      </c>
      <c r="C124" s="28" t="s">
        <v>239</v>
      </c>
      <c r="D124" s="29">
        <v>35025252</v>
      </c>
      <c r="E124" s="29" t="s">
        <v>117</v>
      </c>
      <c r="F124" s="29">
        <v>268.92</v>
      </c>
      <c r="G124" s="10">
        <f>SUMIFS('Régua SAEB'!$C:$C,'Régua SAEB'!$B:$B,"LP",'Régua SAEB'!$D:$D,"&lt;="&amp;$F124,'Régua SAEB'!$E:$E,"&gt;"&amp;$F124,'Régua SAEB'!$A:$A,$E124)</f>
        <v>3</v>
      </c>
      <c r="H124" s="10" t="str">
        <f t="array" ref="H124">INDEX('Régua SAEB'!$F$1:$F$40,MATCH($E124&amp;"LP"&amp;$G124,'Régua SAEB'!$G$1:$G$40,0),1)</f>
        <v>Básico</v>
      </c>
      <c r="I124" s="29">
        <v>269.14999999999998</v>
      </c>
      <c r="J124" s="10">
        <f>SUMIFS('Régua SAEB'!$C:$C,'Régua SAEB'!$B:$B,"MT",'Régua SAEB'!$D:$D,"&lt;="&amp;$I124,'Régua SAEB'!$E:$E,"&gt;"&amp;$I124,'Régua SAEB'!$A:$A,$E124)</f>
        <v>3</v>
      </c>
      <c r="K124" s="10" t="str">
        <f t="array" ref="K124">INDEX('Régua SAEB'!$F$1:$F$40,MATCH($E124&amp;"MT"&amp;$J124,'Régua SAEB'!$G$1:$G$40,0),1)</f>
        <v>Básico</v>
      </c>
    </row>
    <row r="125" spans="1:11" x14ac:dyDescent="0.2">
      <c r="A125" s="28" t="s">
        <v>28</v>
      </c>
      <c r="B125" s="24">
        <v>26736</v>
      </c>
      <c r="C125" s="28" t="s">
        <v>240</v>
      </c>
      <c r="D125" s="29">
        <v>35026736</v>
      </c>
      <c r="E125" s="29" t="s">
        <v>117</v>
      </c>
      <c r="F125" s="29">
        <v>267.43</v>
      </c>
      <c r="G125" s="10">
        <f>SUMIFS('Régua SAEB'!$C:$C,'Régua SAEB'!$B:$B,"LP",'Régua SAEB'!$D:$D,"&lt;="&amp;$F125,'Régua SAEB'!$E:$E,"&gt;"&amp;$F125,'Régua SAEB'!$A:$A,$E125)</f>
        <v>3</v>
      </c>
      <c r="H125" s="10" t="str">
        <f t="array" ref="H125">INDEX('Régua SAEB'!$F$1:$F$40,MATCH($E125&amp;"LP"&amp;$G125,'Régua SAEB'!$G$1:$G$40,0),1)</f>
        <v>Básico</v>
      </c>
      <c r="I125" s="29">
        <v>278.79000000000002</v>
      </c>
      <c r="J125" s="10">
        <f>SUMIFS('Régua SAEB'!$C:$C,'Régua SAEB'!$B:$B,"MT",'Régua SAEB'!$D:$D,"&lt;="&amp;$I125,'Régua SAEB'!$E:$E,"&gt;"&amp;$I125,'Régua SAEB'!$A:$A,$E125)</f>
        <v>4</v>
      </c>
      <c r="K125" s="10" t="str">
        <f t="array" ref="K125">INDEX('Régua SAEB'!$F$1:$F$40,MATCH($E125&amp;"MT"&amp;$J125,'Régua SAEB'!$G$1:$G$40,0),1)</f>
        <v>Básico</v>
      </c>
    </row>
    <row r="126" spans="1:11" x14ac:dyDescent="0.2">
      <c r="A126" s="28" t="s">
        <v>56</v>
      </c>
      <c r="B126" s="24">
        <v>20230</v>
      </c>
      <c r="C126" s="28" t="s">
        <v>241</v>
      </c>
      <c r="D126" s="29">
        <v>35020230</v>
      </c>
      <c r="E126" s="29" t="s">
        <v>117</v>
      </c>
      <c r="F126" s="29">
        <v>265.02</v>
      </c>
      <c r="G126" s="10">
        <f>SUMIFS('Régua SAEB'!$C:$C,'Régua SAEB'!$B:$B,"LP",'Régua SAEB'!$D:$D,"&lt;="&amp;$F126,'Régua SAEB'!$E:$E,"&gt;"&amp;$F126,'Régua SAEB'!$A:$A,$E126)</f>
        <v>3</v>
      </c>
      <c r="H126" s="10" t="str">
        <f t="array" ref="H126">INDEX('Régua SAEB'!$F$1:$F$40,MATCH($E126&amp;"LP"&amp;$G126,'Régua SAEB'!$G$1:$G$40,0),1)</f>
        <v>Básico</v>
      </c>
      <c r="I126" s="29">
        <v>255.87</v>
      </c>
      <c r="J126" s="10">
        <f>SUMIFS('Régua SAEB'!$C:$C,'Régua SAEB'!$B:$B,"MT",'Régua SAEB'!$D:$D,"&lt;="&amp;$I126,'Régua SAEB'!$E:$E,"&gt;"&amp;$I126,'Régua SAEB'!$A:$A,$E126)</f>
        <v>3</v>
      </c>
      <c r="K126" s="10" t="str">
        <f t="array" ref="K126">INDEX('Régua SAEB'!$F$1:$F$40,MATCH($E126&amp;"MT"&amp;$J126,'Régua SAEB'!$G$1:$G$40,0),1)</f>
        <v>Básico</v>
      </c>
    </row>
    <row r="127" spans="1:11" x14ac:dyDescent="0.2">
      <c r="A127" s="28" t="s">
        <v>56</v>
      </c>
      <c r="B127" s="24">
        <v>903991</v>
      </c>
      <c r="C127" s="28" t="s">
        <v>242</v>
      </c>
      <c r="D127" s="29">
        <v>35903991</v>
      </c>
      <c r="E127" s="29" t="s">
        <v>117</v>
      </c>
      <c r="F127" s="29">
        <v>268.24</v>
      </c>
      <c r="G127" s="10">
        <f>SUMIFS('Régua SAEB'!$C:$C,'Régua SAEB'!$B:$B,"LP",'Régua SAEB'!$D:$D,"&lt;="&amp;$F127,'Régua SAEB'!$E:$E,"&gt;"&amp;$F127,'Régua SAEB'!$A:$A,$E127)</f>
        <v>3</v>
      </c>
      <c r="H127" s="10" t="str">
        <f t="array" ref="H127">INDEX('Régua SAEB'!$F$1:$F$40,MATCH($E127&amp;"LP"&amp;$G127,'Régua SAEB'!$G$1:$G$40,0),1)</f>
        <v>Básico</v>
      </c>
      <c r="I127" s="29">
        <v>262.69</v>
      </c>
      <c r="J127" s="10">
        <f>SUMIFS('Régua SAEB'!$C:$C,'Régua SAEB'!$B:$B,"MT",'Régua SAEB'!$D:$D,"&lt;="&amp;$I127,'Régua SAEB'!$E:$E,"&gt;"&amp;$I127,'Régua SAEB'!$A:$A,$E127)</f>
        <v>3</v>
      </c>
      <c r="K127" s="10" t="str">
        <f t="array" ref="K127">INDEX('Régua SAEB'!$F$1:$F$40,MATCH($E127&amp;"MT"&amp;$J127,'Régua SAEB'!$G$1:$G$40,0),1)</f>
        <v>Básico</v>
      </c>
    </row>
    <row r="128" spans="1:11" x14ac:dyDescent="0.2">
      <c r="A128" s="28" t="s">
        <v>56</v>
      </c>
      <c r="B128" s="24">
        <v>919317</v>
      </c>
      <c r="C128" s="28" t="s">
        <v>243</v>
      </c>
      <c r="D128" s="29">
        <v>35919317</v>
      </c>
      <c r="E128" s="29" t="s">
        <v>117</v>
      </c>
      <c r="F128" s="29">
        <v>266.49</v>
      </c>
      <c r="G128" s="10">
        <f>SUMIFS('Régua SAEB'!$C:$C,'Régua SAEB'!$B:$B,"LP",'Régua SAEB'!$D:$D,"&lt;="&amp;$F128,'Régua SAEB'!$E:$E,"&gt;"&amp;$F128,'Régua SAEB'!$A:$A,$E128)</f>
        <v>3</v>
      </c>
      <c r="H128" s="10" t="str">
        <f t="array" ref="H128">INDEX('Régua SAEB'!$F$1:$F$40,MATCH($E128&amp;"LP"&amp;$G128,'Régua SAEB'!$G$1:$G$40,0),1)</f>
        <v>Básico</v>
      </c>
      <c r="I128" s="29">
        <v>262.32</v>
      </c>
      <c r="J128" s="10">
        <f>SUMIFS('Régua SAEB'!$C:$C,'Régua SAEB'!$B:$B,"MT",'Régua SAEB'!$D:$D,"&lt;="&amp;$I128,'Régua SAEB'!$E:$E,"&gt;"&amp;$I128,'Régua SAEB'!$A:$A,$E128)</f>
        <v>3</v>
      </c>
      <c r="K128" s="10" t="str">
        <f t="array" ref="K128">INDEX('Régua SAEB'!$F$1:$F$40,MATCH($E128&amp;"MT"&amp;$J128,'Régua SAEB'!$G$1:$G$40,0),1)</f>
        <v>Básico</v>
      </c>
    </row>
    <row r="129" spans="1:11" x14ac:dyDescent="0.2">
      <c r="A129" s="28" t="s">
        <v>56</v>
      </c>
      <c r="B129" s="24">
        <v>924854</v>
      </c>
      <c r="C129" s="28" t="s">
        <v>244</v>
      </c>
      <c r="D129" s="29">
        <v>35924854</v>
      </c>
      <c r="E129" s="29" t="s">
        <v>117</v>
      </c>
      <c r="F129" s="29">
        <v>282.39</v>
      </c>
      <c r="G129" s="10">
        <f>SUMIFS('Régua SAEB'!$C:$C,'Régua SAEB'!$B:$B,"LP",'Régua SAEB'!$D:$D,"&lt;="&amp;$F129,'Régua SAEB'!$E:$E,"&gt;"&amp;$F129,'Régua SAEB'!$A:$A,$E129)</f>
        <v>4</v>
      </c>
      <c r="H129" s="10" t="str">
        <f t="array" ref="H129">INDEX('Régua SAEB'!$F$1:$F$40,MATCH($E129&amp;"LP"&amp;$G129,'Régua SAEB'!$G$1:$G$40,0),1)</f>
        <v>Proficiente</v>
      </c>
      <c r="I129" s="29">
        <v>287.31</v>
      </c>
      <c r="J129" s="10">
        <f>SUMIFS('Régua SAEB'!$C:$C,'Régua SAEB'!$B:$B,"MT",'Régua SAEB'!$D:$D,"&lt;="&amp;$I129,'Régua SAEB'!$E:$E,"&gt;"&amp;$I129,'Régua SAEB'!$A:$A,$E129)</f>
        <v>4</v>
      </c>
      <c r="K129" s="10" t="str">
        <f t="array" ref="K129">INDEX('Régua SAEB'!$F$1:$F$40,MATCH($E129&amp;"MT"&amp;$J129,'Régua SAEB'!$G$1:$G$40,0),1)</f>
        <v>Básico</v>
      </c>
    </row>
    <row r="130" spans="1:11" x14ac:dyDescent="0.2">
      <c r="A130" s="28" t="s">
        <v>56</v>
      </c>
      <c r="B130" s="24">
        <v>924866</v>
      </c>
      <c r="C130" s="28" t="s">
        <v>245</v>
      </c>
      <c r="D130" s="29">
        <v>35924866</v>
      </c>
      <c r="E130" s="29" t="s">
        <v>117</v>
      </c>
      <c r="F130" s="29">
        <v>241.78</v>
      </c>
      <c r="G130" s="10">
        <f>SUMIFS('Régua SAEB'!$C:$C,'Régua SAEB'!$B:$B,"LP",'Régua SAEB'!$D:$D,"&lt;="&amp;$F130,'Régua SAEB'!$E:$E,"&gt;"&amp;$F130,'Régua SAEB'!$A:$A,$E130)</f>
        <v>2</v>
      </c>
      <c r="H130" s="10" t="str">
        <f t="array" ref="H130">INDEX('Régua SAEB'!$F$1:$F$40,MATCH($E130&amp;"LP"&amp;$G130,'Régua SAEB'!$G$1:$G$40,0),1)</f>
        <v>Básico</v>
      </c>
      <c r="I130" s="29">
        <v>245.8</v>
      </c>
      <c r="J130" s="10">
        <f>SUMIFS('Régua SAEB'!$C:$C,'Régua SAEB'!$B:$B,"MT",'Régua SAEB'!$D:$D,"&lt;="&amp;$I130,'Régua SAEB'!$E:$E,"&gt;"&amp;$I130,'Régua SAEB'!$A:$A,$E130)</f>
        <v>2</v>
      </c>
      <c r="K130" s="10" t="str">
        <f t="array" ref="K130">INDEX('Régua SAEB'!$F$1:$F$40,MATCH($E130&amp;"MT"&amp;$J130,'Régua SAEB'!$G$1:$G$40,0),1)</f>
        <v>Básico</v>
      </c>
    </row>
    <row r="131" spans="1:11" x14ac:dyDescent="0.2">
      <c r="A131" s="28" t="s">
        <v>46</v>
      </c>
      <c r="B131" s="24">
        <v>6385</v>
      </c>
      <c r="C131" s="28" t="s">
        <v>246</v>
      </c>
      <c r="D131" s="29">
        <v>35006385</v>
      </c>
      <c r="E131" s="29" t="s">
        <v>117</v>
      </c>
      <c r="F131" s="29">
        <v>277.2</v>
      </c>
      <c r="G131" s="10">
        <f>SUMIFS('Régua SAEB'!$C:$C,'Régua SAEB'!$B:$B,"LP",'Régua SAEB'!$D:$D,"&lt;="&amp;$F131,'Régua SAEB'!$E:$E,"&gt;"&amp;$F131,'Régua SAEB'!$A:$A,$E131)</f>
        <v>4</v>
      </c>
      <c r="H131" s="10" t="str">
        <f t="array" ref="H131">INDEX('Régua SAEB'!$F$1:$F$40,MATCH($E131&amp;"LP"&amp;$G131,'Régua SAEB'!$G$1:$G$40,0),1)</f>
        <v>Proficiente</v>
      </c>
      <c r="I131" s="29">
        <v>276.18</v>
      </c>
      <c r="J131" s="10">
        <f>SUMIFS('Régua SAEB'!$C:$C,'Régua SAEB'!$B:$B,"MT",'Régua SAEB'!$D:$D,"&lt;="&amp;$I131,'Régua SAEB'!$E:$E,"&gt;"&amp;$I131,'Régua SAEB'!$A:$A,$E131)</f>
        <v>4</v>
      </c>
      <c r="K131" s="10" t="str">
        <f t="array" ref="K131">INDEX('Régua SAEB'!$F$1:$F$40,MATCH($E131&amp;"MT"&amp;$J131,'Régua SAEB'!$G$1:$G$40,0),1)</f>
        <v>Básico</v>
      </c>
    </row>
    <row r="132" spans="1:11" x14ac:dyDescent="0.2">
      <c r="A132" s="28" t="s">
        <v>46</v>
      </c>
      <c r="B132" s="24">
        <v>6403</v>
      </c>
      <c r="C132" s="28" t="s">
        <v>247</v>
      </c>
      <c r="D132" s="29">
        <v>35006403</v>
      </c>
      <c r="E132" s="29" t="s">
        <v>117</v>
      </c>
      <c r="F132" s="29">
        <v>258.33999999999997</v>
      </c>
      <c r="G132" s="10">
        <f>SUMIFS('Régua SAEB'!$C:$C,'Régua SAEB'!$B:$B,"LP",'Régua SAEB'!$D:$D,"&lt;="&amp;$F132,'Régua SAEB'!$E:$E,"&gt;"&amp;$F132,'Régua SAEB'!$A:$A,$E132)</f>
        <v>3</v>
      </c>
      <c r="H132" s="10" t="str">
        <f t="array" ref="H132">INDEX('Régua SAEB'!$F$1:$F$40,MATCH($E132&amp;"LP"&amp;$G132,'Régua SAEB'!$G$1:$G$40,0),1)</f>
        <v>Básico</v>
      </c>
      <c r="I132" s="29">
        <v>257.20999999999998</v>
      </c>
      <c r="J132" s="10">
        <f>SUMIFS('Régua SAEB'!$C:$C,'Régua SAEB'!$B:$B,"MT",'Régua SAEB'!$D:$D,"&lt;="&amp;$I132,'Régua SAEB'!$E:$E,"&gt;"&amp;$I132,'Régua SAEB'!$A:$A,$E132)</f>
        <v>3</v>
      </c>
      <c r="K132" s="10" t="str">
        <f t="array" ref="K132">INDEX('Régua SAEB'!$F$1:$F$40,MATCH($E132&amp;"MT"&amp;$J132,'Régua SAEB'!$G$1:$G$40,0),1)</f>
        <v>Básico</v>
      </c>
    </row>
    <row r="133" spans="1:11" x14ac:dyDescent="0.2">
      <c r="A133" s="28" t="s">
        <v>46</v>
      </c>
      <c r="B133" s="24">
        <v>6415</v>
      </c>
      <c r="C133" s="28" t="s">
        <v>248</v>
      </c>
      <c r="D133" s="29">
        <v>35006415</v>
      </c>
      <c r="E133" s="29" t="s">
        <v>117</v>
      </c>
      <c r="F133" s="29">
        <v>267.45</v>
      </c>
      <c r="G133" s="10">
        <f>SUMIFS('Régua SAEB'!$C:$C,'Régua SAEB'!$B:$B,"LP",'Régua SAEB'!$D:$D,"&lt;="&amp;$F133,'Régua SAEB'!$E:$E,"&gt;"&amp;$F133,'Régua SAEB'!$A:$A,$E133)</f>
        <v>3</v>
      </c>
      <c r="H133" s="10" t="str">
        <f t="array" ref="H133">INDEX('Régua SAEB'!$F$1:$F$40,MATCH($E133&amp;"LP"&amp;$G133,'Régua SAEB'!$G$1:$G$40,0),1)</f>
        <v>Básico</v>
      </c>
      <c r="I133" s="29">
        <v>263.33</v>
      </c>
      <c r="J133" s="10">
        <f>SUMIFS('Régua SAEB'!$C:$C,'Régua SAEB'!$B:$B,"MT",'Régua SAEB'!$D:$D,"&lt;="&amp;$I133,'Régua SAEB'!$E:$E,"&gt;"&amp;$I133,'Régua SAEB'!$A:$A,$E133)</f>
        <v>3</v>
      </c>
      <c r="K133" s="10" t="str">
        <f t="array" ref="K133">INDEX('Régua SAEB'!$F$1:$F$40,MATCH($E133&amp;"MT"&amp;$J133,'Régua SAEB'!$G$1:$G$40,0),1)</f>
        <v>Básico</v>
      </c>
    </row>
    <row r="134" spans="1:11" x14ac:dyDescent="0.2">
      <c r="A134" s="28" t="s">
        <v>46</v>
      </c>
      <c r="B134" s="24">
        <v>6476</v>
      </c>
      <c r="C134" s="28" t="s">
        <v>249</v>
      </c>
      <c r="D134" s="29">
        <v>35006476</v>
      </c>
      <c r="E134" s="29" t="s">
        <v>117</v>
      </c>
      <c r="F134" s="29">
        <v>276.47000000000003</v>
      </c>
      <c r="G134" s="10">
        <f>SUMIFS('Régua SAEB'!$C:$C,'Régua SAEB'!$B:$B,"LP",'Régua SAEB'!$D:$D,"&lt;="&amp;$F134,'Régua SAEB'!$E:$E,"&gt;"&amp;$F134,'Régua SAEB'!$A:$A,$E134)</f>
        <v>4</v>
      </c>
      <c r="H134" s="10" t="str">
        <f t="array" ref="H134">INDEX('Régua SAEB'!$F$1:$F$40,MATCH($E134&amp;"LP"&amp;$G134,'Régua SAEB'!$G$1:$G$40,0),1)</f>
        <v>Proficiente</v>
      </c>
      <c r="I134" s="29">
        <v>273.04000000000002</v>
      </c>
      <c r="J134" s="10">
        <f>SUMIFS('Régua SAEB'!$C:$C,'Régua SAEB'!$B:$B,"MT",'Régua SAEB'!$D:$D,"&lt;="&amp;$I134,'Régua SAEB'!$E:$E,"&gt;"&amp;$I134,'Régua SAEB'!$A:$A,$E134)</f>
        <v>3</v>
      </c>
      <c r="K134" s="10" t="str">
        <f t="array" ref="K134">INDEX('Régua SAEB'!$F$1:$F$40,MATCH($E134&amp;"MT"&amp;$J134,'Régua SAEB'!$G$1:$G$40,0),1)</f>
        <v>Básico</v>
      </c>
    </row>
    <row r="135" spans="1:11" x14ac:dyDescent="0.2">
      <c r="A135" s="28" t="s">
        <v>46</v>
      </c>
      <c r="B135" s="24">
        <v>39457</v>
      </c>
      <c r="C135" s="28" t="s">
        <v>250</v>
      </c>
      <c r="D135" s="29">
        <v>35039457</v>
      </c>
      <c r="E135" s="29" t="s">
        <v>117</v>
      </c>
      <c r="F135" s="29">
        <v>238.93</v>
      </c>
      <c r="G135" s="10">
        <f>SUMIFS('Régua SAEB'!$C:$C,'Régua SAEB'!$B:$B,"LP",'Régua SAEB'!$D:$D,"&lt;="&amp;$F135,'Régua SAEB'!$E:$E,"&gt;"&amp;$F135,'Régua SAEB'!$A:$A,$E135)</f>
        <v>2</v>
      </c>
      <c r="H135" s="10" t="str">
        <f t="array" ref="H135">INDEX('Régua SAEB'!$F$1:$F$40,MATCH($E135&amp;"LP"&amp;$G135,'Régua SAEB'!$G$1:$G$40,0),1)</f>
        <v>Básico</v>
      </c>
      <c r="I135" s="29">
        <v>245.26</v>
      </c>
      <c r="J135" s="10">
        <f>SUMIFS('Régua SAEB'!$C:$C,'Régua SAEB'!$B:$B,"MT",'Régua SAEB'!$D:$D,"&lt;="&amp;$I135,'Régua SAEB'!$E:$E,"&gt;"&amp;$I135,'Régua SAEB'!$A:$A,$E135)</f>
        <v>2</v>
      </c>
      <c r="K135" s="10" t="str">
        <f t="array" ref="K135">INDEX('Régua SAEB'!$F$1:$F$40,MATCH($E135&amp;"MT"&amp;$J135,'Régua SAEB'!$G$1:$G$40,0),1)</f>
        <v>Básico</v>
      </c>
    </row>
    <row r="136" spans="1:11" x14ac:dyDescent="0.2">
      <c r="A136" s="28" t="s">
        <v>46</v>
      </c>
      <c r="B136" s="24">
        <v>41907</v>
      </c>
      <c r="C136" s="28" t="s">
        <v>251</v>
      </c>
      <c r="D136" s="29">
        <v>35041907</v>
      </c>
      <c r="E136" s="29" t="s">
        <v>117</v>
      </c>
      <c r="F136" s="29">
        <v>282.82</v>
      </c>
      <c r="G136" s="10">
        <f>SUMIFS('Régua SAEB'!$C:$C,'Régua SAEB'!$B:$B,"LP",'Régua SAEB'!$D:$D,"&lt;="&amp;$F136,'Régua SAEB'!$E:$E,"&gt;"&amp;$F136,'Régua SAEB'!$A:$A,$E136)</f>
        <v>4</v>
      </c>
      <c r="H136" s="10" t="str">
        <f t="array" ref="H136">INDEX('Régua SAEB'!$F$1:$F$40,MATCH($E136&amp;"LP"&amp;$G136,'Régua SAEB'!$G$1:$G$40,0),1)</f>
        <v>Proficiente</v>
      </c>
      <c r="I136" s="29">
        <v>270.98</v>
      </c>
      <c r="J136" s="10">
        <f>SUMIFS('Régua SAEB'!$C:$C,'Régua SAEB'!$B:$B,"MT",'Régua SAEB'!$D:$D,"&lt;="&amp;$I136,'Régua SAEB'!$E:$E,"&gt;"&amp;$I136,'Régua SAEB'!$A:$A,$E136)</f>
        <v>3</v>
      </c>
      <c r="K136" s="10" t="str">
        <f t="array" ref="K136">INDEX('Régua SAEB'!$F$1:$F$40,MATCH($E136&amp;"MT"&amp;$J136,'Régua SAEB'!$G$1:$G$40,0),1)</f>
        <v>Básico</v>
      </c>
    </row>
    <row r="137" spans="1:11" x14ac:dyDescent="0.2">
      <c r="A137" s="28" t="s">
        <v>46</v>
      </c>
      <c r="B137" s="24">
        <v>46401</v>
      </c>
      <c r="C137" s="28" t="s">
        <v>252</v>
      </c>
      <c r="D137" s="29">
        <v>35046401</v>
      </c>
      <c r="E137" s="29" t="s">
        <v>117</v>
      </c>
      <c r="F137" s="29">
        <v>269.06</v>
      </c>
      <c r="G137" s="10">
        <f>SUMIFS('Régua SAEB'!$C:$C,'Régua SAEB'!$B:$B,"LP",'Régua SAEB'!$D:$D,"&lt;="&amp;$F137,'Régua SAEB'!$E:$E,"&gt;"&amp;$F137,'Régua SAEB'!$A:$A,$E137)</f>
        <v>3</v>
      </c>
      <c r="H137" s="10" t="str">
        <f t="array" ref="H137">INDEX('Régua SAEB'!$F$1:$F$40,MATCH($E137&amp;"LP"&amp;$G137,'Régua SAEB'!$G$1:$G$40,0),1)</f>
        <v>Básico</v>
      </c>
      <c r="I137" s="29">
        <v>263.16000000000003</v>
      </c>
      <c r="J137" s="10">
        <f>SUMIFS('Régua SAEB'!$C:$C,'Régua SAEB'!$B:$B,"MT",'Régua SAEB'!$D:$D,"&lt;="&amp;$I137,'Régua SAEB'!$E:$E,"&gt;"&amp;$I137,'Régua SAEB'!$A:$A,$E137)</f>
        <v>3</v>
      </c>
      <c r="K137" s="10" t="str">
        <f t="array" ref="K137">INDEX('Régua SAEB'!$F$1:$F$40,MATCH($E137&amp;"MT"&amp;$J137,'Régua SAEB'!$G$1:$G$40,0),1)</f>
        <v>Básico</v>
      </c>
    </row>
    <row r="138" spans="1:11" x14ac:dyDescent="0.2">
      <c r="A138" s="28" t="s">
        <v>46</v>
      </c>
      <c r="B138" s="24">
        <v>901854</v>
      </c>
      <c r="C138" s="28" t="s">
        <v>253</v>
      </c>
      <c r="D138" s="29">
        <v>35901854</v>
      </c>
      <c r="E138" s="29" t="s">
        <v>117</v>
      </c>
      <c r="F138" s="29">
        <v>247.39</v>
      </c>
      <c r="G138" s="10">
        <f>SUMIFS('Régua SAEB'!$C:$C,'Régua SAEB'!$B:$B,"LP",'Régua SAEB'!$D:$D,"&lt;="&amp;$F138,'Régua SAEB'!$E:$E,"&gt;"&amp;$F138,'Régua SAEB'!$A:$A,$E138)</f>
        <v>2</v>
      </c>
      <c r="H138" s="10" t="str">
        <f t="array" ref="H138">INDEX('Régua SAEB'!$F$1:$F$40,MATCH($E138&amp;"LP"&amp;$G138,'Régua SAEB'!$G$1:$G$40,0),1)</f>
        <v>Básico</v>
      </c>
      <c r="I138" s="29">
        <v>242.66</v>
      </c>
      <c r="J138" s="10">
        <f>SUMIFS('Régua SAEB'!$C:$C,'Régua SAEB'!$B:$B,"MT",'Régua SAEB'!$D:$D,"&lt;="&amp;$I138,'Régua SAEB'!$E:$E,"&gt;"&amp;$I138,'Régua SAEB'!$A:$A,$E138)</f>
        <v>2</v>
      </c>
      <c r="K138" s="10" t="str">
        <f t="array" ref="K138">INDEX('Régua SAEB'!$F$1:$F$40,MATCH($E138&amp;"MT"&amp;$J138,'Régua SAEB'!$G$1:$G$40,0),1)</f>
        <v>Básico</v>
      </c>
    </row>
    <row r="139" spans="1:11" x14ac:dyDescent="0.2">
      <c r="A139" s="28" t="s">
        <v>46</v>
      </c>
      <c r="B139" s="24">
        <v>908903</v>
      </c>
      <c r="C139" s="28" t="s">
        <v>254</v>
      </c>
      <c r="D139" s="29">
        <v>35908903</v>
      </c>
      <c r="E139" s="29" t="s">
        <v>117</v>
      </c>
      <c r="F139" s="29">
        <v>260.42</v>
      </c>
      <c r="G139" s="10">
        <f>SUMIFS('Régua SAEB'!$C:$C,'Régua SAEB'!$B:$B,"LP",'Régua SAEB'!$D:$D,"&lt;="&amp;$F139,'Régua SAEB'!$E:$E,"&gt;"&amp;$F139,'Régua SAEB'!$A:$A,$E139)</f>
        <v>3</v>
      </c>
      <c r="H139" s="10" t="str">
        <f t="array" ref="H139">INDEX('Régua SAEB'!$F$1:$F$40,MATCH($E139&amp;"LP"&amp;$G139,'Régua SAEB'!$G$1:$G$40,0),1)</f>
        <v>Básico</v>
      </c>
      <c r="I139" s="29">
        <v>256.42</v>
      </c>
      <c r="J139" s="10">
        <f>SUMIFS('Régua SAEB'!$C:$C,'Régua SAEB'!$B:$B,"MT",'Régua SAEB'!$D:$D,"&lt;="&amp;$I139,'Régua SAEB'!$E:$E,"&gt;"&amp;$I139,'Régua SAEB'!$A:$A,$E139)</f>
        <v>3</v>
      </c>
      <c r="K139" s="10" t="str">
        <f t="array" ref="K139">INDEX('Régua SAEB'!$F$1:$F$40,MATCH($E139&amp;"MT"&amp;$J139,'Régua SAEB'!$G$1:$G$40,0),1)</f>
        <v>Básico</v>
      </c>
    </row>
    <row r="140" spans="1:11" x14ac:dyDescent="0.2">
      <c r="A140" s="28" t="s">
        <v>46</v>
      </c>
      <c r="B140" s="24">
        <v>910375</v>
      </c>
      <c r="C140" s="28" t="s">
        <v>255</v>
      </c>
      <c r="D140" s="29">
        <v>35910375</v>
      </c>
      <c r="E140" s="29" t="s">
        <v>117</v>
      </c>
      <c r="F140" s="29">
        <v>256.01</v>
      </c>
      <c r="G140" s="10">
        <f>SUMIFS('Régua SAEB'!$C:$C,'Régua SAEB'!$B:$B,"LP",'Régua SAEB'!$D:$D,"&lt;="&amp;$F140,'Régua SAEB'!$E:$E,"&gt;"&amp;$F140,'Régua SAEB'!$A:$A,$E140)</f>
        <v>3</v>
      </c>
      <c r="H140" s="10" t="str">
        <f t="array" ref="H140">INDEX('Régua SAEB'!$F$1:$F$40,MATCH($E140&amp;"LP"&amp;$G140,'Régua SAEB'!$G$1:$G$40,0),1)</f>
        <v>Básico</v>
      </c>
      <c r="I140" s="29">
        <v>265.39999999999998</v>
      </c>
      <c r="J140" s="10">
        <f>SUMIFS('Régua SAEB'!$C:$C,'Régua SAEB'!$B:$B,"MT",'Régua SAEB'!$D:$D,"&lt;="&amp;$I140,'Régua SAEB'!$E:$E,"&gt;"&amp;$I140,'Régua SAEB'!$A:$A,$E140)</f>
        <v>3</v>
      </c>
      <c r="K140" s="10" t="str">
        <f t="array" ref="K140">INDEX('Régua SAEB'!$F$1:$F$40,MATCH($E140&amp;"MT"&amp;$J140,'Régua SAEB'!$G$1:$G$40,0),1)</f>
        <v>Básico</v>
      </c>
    </row>
    <row r="141" spans="1:11" x14ac:dyDescent="0.2">
      <c r="A141" s="28" t="s">
        <v>46</v>
      </c>
      <c r="B141" s="24">
        <v>921051</v>
      </c>
      <c r="C141" s="28" t="s">
        <v>256</v>
      </c>
      <c r="D141" s="29">
        <v>35921051</v>
      </c>
      <c r="E141" s="29" t="s">
        <v>117</v>
      </c>
      <c r="F141" s="29">
        <v>257.77999999999997</v>
      </c>
      <c r="G141" s="10">
        <f>SUMIFS('Régua SAEB'!$C:$C,'Régua SAEB'!$B:$B,"LP",'Régua SAEB'!$D:$D,"&lt;="&amp;$F141,'Régua SAEB'!$E:$E,"&gt;"&amp;$F141,'Régua SAEB'!$A:$A,$E141)</f>
        <v>3</v>
      </c>
      <c r="H141" s="10" t="str">
        <f t="array" ref="H141">INDEX('Régua SAEB'!$F$1:$F$40,MATCH($E141&amp;"LP"&amp;$G141,'Régua SAEB'!$G$1:$G$40,0),1)</f>
        <v>Básico</v>
      </c>
      <c r="I141" s="29">
        <v>270.58999999999997</v>
      </c>
      <c r="J141" s="10">
        <f>SUMIFS('Régua SAEB'!$C:$C,'Régua SAEB'!$B:$B,"MT",'Régua SAEB'!$D:$D,"&lt;="&amp;$I141,'Régua SAEB'!$E:$E,"&gt;"&amp;$I141,'Régua SAEB'!$A:$A,$E141)</f>
        <v>3</v>
      </c>
      <c r="K141" s="10" t="str">
        <f t="array" ref="K141">INDEX('Régua SAEB'!$F$1:$F$40,MATCH($E141&amp;"MT"&amp;$J141,'Régua SAEB'!$G$1:$G$40,0),1)</f>
        <v>Básico</v>
      </c>
    </row>
    <row r="142" spans="1:11" x14ac:dyDescent="0.2">
      <c r="A142" s="28" t="s">
        <v>46</v>
      </c>
      <c r="B142" s="24">
        <v>923205</v>
      </c>
      <c r="C142" s="28" t="s">
        <v>257</v>
      </c>
      <c r="D142" s="29">
        <v>35923205</v>
      </c>
      <c r="E142" s="29" t="s">
        <v>117</v>
      </c>
      <c r="F142" s="29">
        <v>253.89</v>
      </c>
      <c r="G142" s="10">
        <f>SUMIFS('Régua SAEB'!$C:$C,'Régua SAEB'!$B:$B,"LP",'Régua SAEB'!$D:$D,"&lt;="&amp;$F142,'Régua SAEB'!$E:$E,"&gt;"&amp;$F142,'Régua SAEB'!$A:$A,$E142)</f>
        <v>3</v>
      </c>
      <c r="H142" s="10" t="str">
        <f t="array" ref="H142">INDEX('Régua SAEB'!$F$1:$F$40,MATCH($E142&amp;"LP"&amp;$G142,'Régua SAEB'!$G$1:$G$40,0),1)</f>
        <v>Básico</v>
      </c>
      <c r="I142" s="29">
        <v>252.16</v>
      </c>
      <c r="J142" s="10">
        <f>SUMIFS('Régua SAEB'!$C:$C,'Régua SAEB'!$B:$B,"MT",'Régua SAEB'!$D:$D,"&lt;="&amp;$I142,'Régua SAEB'!$E:$E,"&gt;"&amp;$I142,'Régua SAEB'!$A:$A,$E142)</f>
        <v>3</v>
      </c>
      <c r="K142" s="10" t="str">
        <f t="array" ref="K142">INDEX('Régua SAEB'!$F$1:$F$40,MATCH($E142&amp;"MT"&amp;$J142,'Régua SAEB'!$G$1:$G$40,0),1)</f>
        <v>Básico</v>
      </c>
    </row>
    <row r="143" spans="1:11" x14ac:dyDescent="0.2">
      <c r="A143" s="28" t="s">
        <v>47</v>
      </c>
      <c r="B143" s="24">
        <v>27259</v>
      </c>
      <c r="C143" s="28" t="s">
        <v>258</v>
      </c>
      <c r="D143" s="29">
        <v>35027259</v>
      </c>
      <c r="E143" s="29" t="s">
        <v>117</v>
      </c>
      <c r="F143" s="29">
        <v>288.42</v>
      </c>
      <c r="G143" s="10">
        <f>SUMIFS('Régua SAEB'!$C:$C,'Régua SAEB'!$B:$B,"LP",'Régua SAEB'!$D:$D,"&lt;="&amp;$F143,'Régua SAEB'!$E:$E,"&gt;"&amp;$F143,'Régua SAEB'!$A:$A,$E143)</f>
        <v>4</v>
      </c>
      <c r="H143" s="10" t="str">
        <f t="array" ref="H143">INDEX('Régua SAEB'!$F$1:$F$40,MATCH($E143&amp;"LP"&amp;$G143,'Régua SAEB'!$G$1:$G$40,0),1)</f>
        <v>Proficiente</v>
      </c>
      <c r="I143" s="29">
        <v>291.08</v>
      </c>
      <c r="J143" s="10">
        <f>SUMIFS('Régua SAEB'!$C:$C,'Régua SAEB'!$B:$B,"MT",'Régua SAEB'!$D:$D,"&lt;="&amp;$I143,'Régua SAEB'!$E:$E,"&gt;"&amp;$I143,'Régua SAEB'!$A:$A,$E143)</f>
        <v>4</v>
      </c>
      <c r="K143" s="10" t="str">
        <f t="array" ref="K143">INDEX('Régua SAEB'!$F$1:$F$40,MATCH($E143&amp;"MT"&amp;$J143,'Régua SAEB'!$G$1:$G$40,0),1)</f>
        <v>Básico</v>
      </c>
    </row>
    <row r="144" spans="1:11" x14ac:dyDescent="0.2">
      <c r="A144" s="28" t="s">
        <v>15</v>
      </c>
      <c r="B144" s="24">
        <v>33108</v>
      </c>
      <c r="C144" s="28" t="s">
        <v>259</v>
      </c>
      <c r="D144" s="29">
        <v>35033108</v>
      </c>
      <c r="E144" s="29" t="s">
        <v>117</v>
      </c>
      <c r="F144" s="29">
        <v>259.48</v>
      </c>
      <c r="G144" s="10">
        <f>SUMIFS('Régua SAEB'!$C:$C,'Régua SAEB'!$B:$B,"LP",'Régua SAEB'!$D:$D,"&lt;="&amp;$F144,'Régua SAEB'!$E:$E,"&gt;"&amp;$F144,'Régua SAEB'!$A:$A,$E144)</f>
        <v>3</v>
      </c>
      <c r="H144" s="10" t="str">
        <f t="array" ref="H144">INDEX('Régua SAEB'!$F$1:$F$40,MATCH($E144&amp;"LP"&amp;$G144,'Régua SAEB'!$G$1:$G$40,0),1)</f>
        <v>Básico</v>
      </c>
      <c r="I144" s="29">
        <v>257.44</v>
      </c>
      <c r="J144" s="10">
        <f>SUMIFS('Régua SAEB'!$C:$C,'Régua SAEB'!$B:$B,"MT",'Régua SAEB'!$D:$D,"&lt;="&amp;$I144,'Régua SAEB'!$E:$E,"&gt;"&amp;$I144,'Régua SAEB'!$A:$A,$E144)</f>
        <v>3</v>
      </c>
      <c r="K144" s="10" t="str">
        <f t="array" ref="K144">INDEX('Régua SAEB'!$F$1:$F$40,MATCH($E144&amp;"MT"&amp;$J144,'Régua SAEB'!$G$1:$G$40,0),1)</f>
        <v>Básico</v>
      </c>
    </row>
    <row r="145" spans="1:11" x14ac:dyDescent="0.2">
      <c r="A145" s="28" t="s">
        <v>15</v>
      </c>
      <c r="B145" s="24">
        <v>33112</v>
      </c>
      <c r="C145" s="28" t="s">
        <v>260</v>
      </c>
      <c r="D145" s="29">
        <v>35033112</v>
      </c>
      <c r="E145" s="29" t="s">
        <v>117</v>
      </c>
      <c r="F145" s="29">
        <v>247.18</v>
      </c>
      <c r="G145" s="10">
        <f>SUMIFS('Régua SAEB'!$C:$C,'Régua SAEB'!$B:$B,"LP",'Régua SAEB'!$D:$D,"&lt;="&amp;$F145,'Régua SAEB'!$E:$E,"&gt;"&amp;$F145,'Régua SAEB'!$A:$A,$E145)</f>
        <v>2</v>
      </c>
      <c r="H145" s="10" t="str">
        <f t="array" ref="H145">INDEX('Régua SAEB'!$F$1:$F$40,MATCH($E145&amp;"LP"&amp;$G145,'Régua SAEB'!$G$1:$G$40,0),1)</f>
        <v>Básico</v>
      </c>
      <c r="I145" s="29">
        <v>234.98</v>
      </c>
      <c r="J145" s="10">
        <f>SUMIFS('Régua SAEB'!$C:$C,'Régua SAEB'!$B:$B,"MT",'Régua SAEB'!$D:$D,"&lt;="&amp;$I145,'Régua SAEB'!$E:$E,"&gt;"&amp;$I145,'Régua SAEB'!$A:$A,$E145)</f>
        <v>2</v>
      </c>
      <c r="K145" s="10" t="str">
        <f t="array" ref="K145">INDEX('Régua SAEB'!$F$1:$F$40,MATCH($E145&amp;"MT"&amp;$J145,'Régua SAEB'!$G$1:$G$40,0),1)</f>
        <v>Básico</v>
      </c>
    </row>
    <row r="146" spans="1:11" x14ac:dyDescent="0.2">
      <c r="A146" s="28" t="s">
        <v>15</v>
      </c>
      <c r="B146" s="24">
        <v>33145</v>
      </c>
      <c r="C146" s="28" t="s">
        <v>261</v>
      </c>
      <c r="D146" s="29">
        <v>35033145</v>
      </c>
      <c r="E146" s="29" t="s">
        <v>117</v>
      </c>
      <c r="F146" s="29">
        <v>288.77999999999997</v>
      </c>
      <c r="G146" s="10">
        <f>SUMIFS('Régua SAEB'!$C:$C,'Régua SAEB'!$B:$B,"LP",'Régua SAEB'!$D:$D,"&lt;="&amp;$F146,'Régua SAEB'!$E:$E,"&gt;"&amp;$F146,'Régua SAEB'!$A:$A,$E146)</f>
        <v>4</v>
      </c>
      <c r="H146" s="10" t="str">
        <f t="array" ref="H146">INDEX('Régua SAEB'!$F$1:$F$40,MATCH($E146&amp;"LP"&amp;$G146,'Régua SAEB'!$G$1:$G$40,0),1)</f>
        <v>Proficiente</v>
      </c>
      <c r="I146" s="29">
        <v>290.93</v>
      </c>
      <c r="J146" s="10">
        <f>SUMIFS('Régua SAEB'!$C:$C,'Régua SAEB'!$B:$B,"MT",'Régua SAEB'!$D:$D,"&lt;="&amp;$I146,'Régua SAEB'!$E:$E,"&gt;"&amp;$I146,'Régua SAEB'!$A:$A,$E146)</f>
        <v>4</v>
      </c>
      <c r="K146" s="10" t="str">
        <f t="array" ref="K146">INDEX('Régua SAEB'!$F$1:$F$40,MATCH($E146&amp;"MT"&amp;$J146,'Régua SAEB'!$G$1:$G$40,0),1)</f>
        <v>Básico</v>
      </c>
    </row>
    <row r="147" spans="1:11" x14ac:dyDescent="0.2">
      <c r="A147" s="28" t="s">
        <v>15</v>
      </c>
      <c r="B147" s="24">
        <v>33182</v>
      </c>
      <c r="C147" s="28" t="s">
        <v>262</v>
      </c>
      <c r="D147" s="29">
        <v>35033182</v>
      </c>
      <c r="E147" s="29" t="s">
        <v>117</v>
      </c>
      <c r="F147" s="29">
        <v>282</v>
      </c>
      <c r="G147" s="10">
        <f>SUMIFS('Régua SAEB'!$C:$C,'Régua SAEB'!$B:$B,"LP",'Régua SAEB'!$D:$D,"&lt;="&amp;$F147,'Régua SAEB'!$E:$E,"&gt;"&amp;$F147,'Régua SAEB'!$A:$A,$E147)</f>
        <v>4</v>
      </c>
      <c r="H147" s="10" t="str">
        <f t="array" ref="H147">INDEX('Régua SAEB'!$F$1:$F$40,MATCH($E147&amp;"LP"&amp;$G147,'Régua SAEB'!$G$1:$G$40,0),1)</f>
        <v>Proficiente</v>
      </c>
      <c r="I147" s="29">
        <v>284</v>
      </c>
      <c r="J147" s="10">
        <f>SUMIFS('Régua SAEB'!$C:$C,'Régua SAEB'!$B:$B,"MT",'Régua SAEB'!$D:$D,"&lt;="&amp;$I147,'Régua SAEB'!$E:$E,"&gt;"&amp;$I147,'Régua SAEB'!$A:$A,$E147)</f>
        <v>4</v>
      </c>
      <c r="K147" s="10" t="str">
        <f t="array" ref="K147">INDEX('Régua SAEB'!$F$1:$F$40,MATCH($E147&amp;"MT"&amp;$J147,'Régua SAEB'!$G$1:$G$40,0),1)</f>
        <v>Básico</v>
      </c>
    </row>
    <row r="148" spans="1:11" x14ac:dyDescent="0.2">
      <c r="A148" s="28" t="s">
        <v>15</v>
      </c>
      <c r="B148" s="24">
        <v>33200</v>
      </c>
      <c r="C148" s="28" t="s">
        <v>263</v>
      </c>
      <c r="D148" s="29">
        <v>35033200</v>
      </c>
      <c r="E148" s="29" t="s">
        <v>117</v>
      </c>
      <c r="F148" s="29">
        <v>255.64</v>
      </c>
      <c r="G148" s="10">
        <f>SUMIFS('Régua SAEB'!$C:$C,'Régua SAEB'!$B:$B,"LP",'Régua SAEB'!$D:$D,"&lt;="&amp;$F148,'Régua SAEB'!$E:$E,"&gt;"&amp;$F148,'Régua SAEB'!$A:$A,$E148)</f>
        <v>3</v>
      </c>
      <c r="H148" s="10" t="str">
        <f t="array" ref="H148">INDEX('Régua SAEB'!$F$1:$F$40,MATCH($E148&amp;"LP"&amp;$G148,'Régua SAEB'!$G$1:$G$40,0),1)</f>
        <v>Básico</v>
      </c>
      <c r="I148" s="29">
        <v>259.83999999999997</v>
      </c>
      <c r="J148" s="10">
        <f>SUMIFS('Régua SAEB'!$C:$C,'Régua SAEB'!$B:$B,"MT",'Régua SAEB'!$D:$D,"&lt;="&amp;$I148,'Régua SAEB'!$E:$E,"&gt;"&amp;$I148,'Régua SAEB'!$A:$A,$E148)</f>
        <v>3</v>
      </c>
      <c r="K148" s="10" t="str">
        <f t="array" ref="K148">INDEX('Régua SAEB'!$F$1:$F$40,MATCH($E148&amp;"MT"&amp;$J148,'Régua SAEB'!$G$1:$G$40,0),1)</f>
        <v>Básico</v>
      </c>
    </row>
    <row r="149" spans="1:11" x14ac:dyDescent="0.2">
      <c r="A149" s="28" t="s">
        <v>15</v>
      </c>
      <c r="B149" s="24">
        <v>33212</v>
      </c>
      <c r="C149" s="28" t="s">
        <v>264</v>
      </c>
      <c r="D149" s="29">
        <v>35033212</v>
      </c>
      <c r="E149" s="29" t="s">
        <v>117</v>
      </c>
      <c r="F149" s="29">
        <v>249.81</v>
      </c>
      <c r="G149" s="10">
        <f>SUMIFS('Régua SAEB'!$C:$C,'Régua SAEB'!$B:$B,"LP",'Régua SAEB'!$D:$D,"&lt;="&amp;$F149,'Régua SAEB'!$E:$E,"&gt;"&amp;$F149,'Régua SAEB'!$A:$A,$E149)</f>
        <v>2</v>
      </c>
      <c r="H149" s="10" t="str">
        <f t="array" ref="H149">INDEX('Régua SAEB'!$F$1:$F$40,MATCH($E149&amp;"LP"&amp;$G149,'Régua SAEB'!$G$1:$G$40,0),1)</f>
        <v>Básico</v>
      </c>
      <c r="I149" s="29">
        <v>241.92</v>
      </c>
      <c r="J149" s="10">
        <f>SUMIFS('Régua SAEB'!$C:$C,'Régua SAEB'!$B:$B,"MT",'Régua SAEB'!$D:$D,"&lt;="&amp;$I149,'Régua SAEB'!$E:$E,"&gt;"&amp;$I149,'Régua SAEB'!$A:$A,$E149)</f>
        <v>2</v>
      </c>
      <c r="K149" s="10" t="str">
        <f t="array" ref="K149">INDEX('Régua SAEB'!$F$1:$F$40,MATCH($E149&amp;"MT"&amp;$J149,'Régua SAEB'!$G$1:$G$40,0),1)</f>
        <v>Básico</v>
      </c>
    </row>
    <row r="150" spans="1:11" x14ac:dyDescent="0.2">
      <c r="A150" s="28" t="s">
        <v>15</v>
      </c>
      <c r="B150" s="24">
        <v>33236</v>
      </c>
      <c r="C150" s="28" t="s">
        <v>265</v>
      </c>
      <c r="D150" s="29">
        <v>35033236</v>
      </c>
      <c r="E150" s="29" t="s">
        <v>117</v>
      </c>
      <c r="F150" s="29">
        <v>270.20999999999998</v>
      </c>
      <c r="G150" s="10">
        <f>SUMIFS('Régua SAEB'!$C:$C,'Régua SAEB'!$B:$B,"LP",'Régua SAEB'!$D:$D,"&lt;="&amp;$F150,'Régua SAEB'!$E:$E,"&gt;"&amp;$F150,'Régua SAEB'!$A:$A,$E150)</f>
        <v>3</v>
      </c>
      <c r="H150" s="10" t="str">
        <f t="array" ref="H150">INDEX('Régua SAEB'!$F$1:$F$40,MATCH($E150&amp;"LP"&amp;$G150,'Régua SAEB'!$G$1:$G$40,0),1)</f>
        <v>Básico</v>
      </c>
      <c r="I150" s="29">
        <v>268.11</v>
      </c>
      <c r="J150" s="10">
        <f>SUMIFS('Régua SAEB'!$C:$C,'Régua SAEB'!$B:$B,"MT",'Régua SAEB'!$D:$D,"&lt;="&amp;$I150,'Régua SAEB'!$E:$E,"&gt;"&amp;$I150,'Régua SAEB'!$A:$A,$E150)</f>
        <v>3</v>
      </c>
      <c r="K150" s="10" t="str">
        <f t="array" ref="K150">INDEX('Régua SAEB'!$F$1:$F$40,MATCH($E150&amp;"MT"&amp;$J150,'Régua SAEB'!$G$1:$G$40,0),1)</f>
        <v>Básico</v>
      </c>
    </row>
    <row r="151" spans="1:11" x14ac:dyDescent="0.2">
      <c r="A151" s="28" t="s">
        <v>15</v>
      </c>
      <c r="B151" s="24">
        <v>33261</v>
      </c>
      <c r="C151" s="28" t="s">
        <v>266</v>
      </c>
      <c r="D151" s="29">
        <v>35033261</v>
      </c>
      <c r="E151" s="29" t="s">
        <v>117</v>
      </c>
      <c r="F151" s="29">
        <v>276.12</v>
      </c>
      <c r="G151" s="10">
        <f>SUMIFS('Régua SAEB'!$C:$C,'Régua SAEB'!$B:$B,"LP",'Régua SAEB'!$D:$D,"&lt;="&amp;$F151,'Régua SAEB'!$E:$E,"&gt;"&amp;$F151,'Régua SAEB'!$A:$A,$E151)</f>
        <v>4</v>
      </c>
      <c r="H151" s="10" t="str">
        <f t="array" ref="H151">INDEX('Régua SAEB'!$F$1:$F$40,MATCH($E151&amp;"LP"&amp;$G151,'Régua SAEB'!$G$1:$G$40,0),1)</f>
        <v>Proficiente</v>
      </c>
      <c r="I151" s="29">
        <v>272.72000000000003</v>
      </c>
      <c r="J151" s="10">
        <f>SUMIFS('Régua SAEB'!$C:$C,'Régua SAEB'!$B:$B,"MT",'Régua SAEB'!$D:$D,"&lt;="&amp;$I151,'Régua SAEB'!$E:$E,"&gt;"&amp;$I151,'Régua SAEB'!$A:$A,$E151)</f>
        <v>3</v>
      </c>
      <c r="K151" s="10" t="str">
        <f t="array" ref="K151">INDEX('Régua SAEB'!$F$1:$F$40,MATCH($E151&amp;"MT"&amp;$J151,'Régua SAEB'!$G$1:$G$40,0),1)</f>
        <v>Básico</v>
      </c>
    </row>
    <row r="152" spans="1:11" x14ac:dyDescent="0.2">
      <c r="A152" s="28" t="s">
        <v>15</v>
      </c>
      <c r="B152" s="24">
        <v>33273</v>
      </c>
      <c r="C152" s="28" t="s">
        <v>267</v>
      </c>
      <c r="D152" s="29">
        <v>35033273</v>
      </c>
      <c r="E152" s="29" t="s">
        <v>117</v>
      </c>
      <c r="F152" s="29">
        <v>282.08</v>
      </c>
      <c r="G152" s="10">
        <f>SUMIFS('Régua SAEB'!$C:$C,'Régua SAEB'!$B:$B,"LP",'Régua SAEB'!$D:$D,"&lt;="&amp;$F152,'Régua SAEB'!$E:$E,"&gt;"&amp;$F152,'Régua SAEB'!$A:$A,$E152)</f>
        <v>4</v>
      </c>
      <c r="H152" s="10" t="str">
        <f t="array" ref="H152">INDEX('Régua SAEB'!$F$1:$F$40,MATCH($E152&amp;"LP"&amp;$G152,'Régua SAEB'!$G$1:$G$40,0),1)</f>
        <v>Proficiente</v>
      </c>
      <c r="I152" s="29">
        <v>280.72000000000003</v>
      </c>
      <c r="J152" s="10">
        <f>SUMIFS('Régua SAEB'!$C:$C,'Régua SAEB'!$B:$B,"MT",'Régua SAEB'!$D:$D,"&lt;="&amp;$I152,'Régua SAEB'!$E:$E,"&gt;"&amp;$I152,'Régua SAEB'!$A:$A,$E152)</f>
        <v>4</v>
      </c>
      <c r="K152" s="10" t="str">
        <f t="array" ref="K152">INDEX('Régua SAEB'!$F$1:$F$40,MATCH($E152&amp;"MT"&amp;$J152,'Régua SAEB'!$G$1:$G$40,0),1)</f>
        <v>Básico</v>
      </c>
    </row>
    <row r="153" spans="1:11" x14ac:dyDescent="0.2">
      <c r="A153" s="28" t="s">
        <v>15</v>
      </c>
      <c r="B153" s="24">
        <v>33285</v>
      </c>
      <c r="C153" s="28" t="s">
        <v>268</v>
      </c>
      <c r="D153" s="29">
        <v>35033285</v>
      </c>
      <c r="E153" s="29" t="s">
        <v>117</v>
      </c>
      <c r="F153" s="29">
        <v>259.95999999999998</v>
      </c>
      <c r="G153" s="10">
        <f>SUMIFS('Régua SAEB'!$C:$C,'Régua SAEB'!$B:$B,"LP",'Régua SAEB'!$D:$D,"&lt;="&amp;$F153,'Régua SAEB'!$E:$E,"&gt;"&amp;$F153,'Régua SAEB'!$A:$A,$E153)</f>
        <v>3</v>
      </c>
      <c r="H153" s="10" t="str">
        <f t="array" ref="H153">INDEX('Régua SAEB'!$F$1:$F$40,MATCH($E153&amp;"LP"&amp;$G153,'Régua SAEB'!$G$1:$G$40,0),1)</f>
        <v>Básico</v>
      </c>
      <c r="I153" s="29">
        <v>259.77999999999997</v>
      </c>
      <c r="J153" s="10">
        <f>SUMIFS('Régua SAEB'!$C:$C,'Régua SAEB'!$B:$B,"MT",'Régua SAEB'!$D:$D,"&lt;="&amp;$I153,'Régua SAEB'!$E:$E,"&gt;"&amp;$I153,'Régua SAEB'!$A:$A,$E153)</f>
        <v>3</v>
      </c>
      <c r="K153" s="10" t="str">
        <f t="array" ref="K153">INDEX('Régua SAEB'!$F$1:$F$40,MATCH($E153&amp;"MT"&amp;$J153,'Régua SAEB'!$G$1:$G$40,0),1)</f>
        <v>Básico</v>
      </c>
    </row>
    <row r="154" spans="1:11" x14ac:dyDescent="0.2">
      <c r="A154" s="28" t="s">
        <v>15</v>
      </c>
      <c r="B154" s="24">
        <v>917977</v>
      </c>
      <c r="C154" s="28" t="s">
        <v>269</v>
      </c>
      <c r="D154" s="29">
        <v>35917977</v>
      </c>
      <c r="E154" s="29" t="s">
        <v>117</v>
      </c>
      <c r="F154" s="29">
        <v>261.94</v>
      </c>
      <c r="G154" s="10">
        <f>SUMIFS('Régua SAEB'!$C:$C,'Régua SAEB'!$B:$B,"LP",'Régua SAEB'!$D:$D,"&lt;="&amp;$F154,'Régua SAEB'!$E:$E,"&gt;"&amp;$F154,'Régua SAEB'!$A:$A,$E154)</f>
        <v>3</v>
      </c>
      <c r="H154" s="10" t="str">
        <f t="array" ref="H154">INDEX('Régua SAEB'!$F$1:$F$40,MATCH($E154&amp;"LP"&amp;$G154,'Régua SAEB'!$G$1:$G$40,0),1)</f>
        <v>Básico</v>
      </c>
      <c r="I154" s="29">
        <v>262.93</v>
      </c>
      <c r="J154" s="10">
        <f>SUMIFS('Régua SAEB'!$C:$C,'Régua SAEB'!$B:$B,"MT",'Régua SAEB'!$D:$D,"&lt;="&amp;$I154,'Régua SAEB'!$E:$E,"&gt;"&amp;$I154,'Régua SAEB'!$A:$A,$E154)</f>
        <v>3</v>
      </c>
      <c r="K154" s="10" t="str">
        <f t="array" ref="K154">INDEX('Régua SAEB'!$F$1:$F$40,MATCH($E154&amp;"MT"&amp;$J154,'Régua SAEB'!$G$1:$G$40,0),1)</f>
        <v>Básico</v>
      </c>
    </row>
    <row r="155" spans="1:11" x14ac:dyDescent="0.2">
      <c r="A155" s="28" t="s">
        <v>21</v>
      </c>
      <c r="B155" s="24">
        <v>17887</v>
      </c>
      <c r="C155" s="28" t="s">
        <v>270</v>
      </c>
      <c r="D155" s="29">
        <v>35017887</v>
      </c>
      <c r="E155" s="29" t="s">
        <v>117</v>
      </c>
      <c r="F155" s="29">
        <v>250.83</v>
      </c>
      <c r="G155" s="10">
        <f>SUMIFS('Régua SAEB'!$C:$C,'Régua SAEB'!$B:$B,"LP",'Régua SAEB'!$D:$D,"&lt;="&amp;$F155,'Régua SAEB'!$E:$E,"&gt;"&amp;$F155,'Régua SAEB'!$A:$A,$E155)</f>
        <v>3</v>
      </c>
      <c r="H155" s="10" t="str">
        <f t="array" ref="H155">INDEX('Régua SAEB'!$F$1:$F$40,MATCH($E155&amp;"LP"&amp;$G155,'Régua SAEB'!$G$1:$G$40,0),1)</f>
        <v>Básico</v>
      </c>
      <c r="I155" s="29">
        <v>250.44</v>
      </c>
      <c r="J155" s="10">
        <f>SUMIFS('Régua SAEB'!$C:$C,'Régua SAEB'!$B:$B,"MT",'Régua SAEB'!$D:$D,"&lt;="&amp;$I155,'Régua SAEB'!$E:$E,"&gt;"&amp;$I155,'Régua SAEB'!$A:$A,$E155)</f>
        <v>3</v>
      </c>
      <c r="K155" s="10" t="str">
        <f t="array" ref="K155">INDEX('Régua SAEB'!$F$1:$F$40,MATCH($E155&amp;"MT"&amp;$J155,'Régua SAEB'!$G$1:$G$40,0),1)</f>
        <v>Básico</v>
      </c>
    </row>
    <row r="156" spans="1:11" x14ac:dyDescent="0.2">
      <c r="A156" s="28" t="s">
        <v>21</v>
      </c>
      <c r="B156" s="24">
        <v>17899</v>
      </c>
      <c r="C156" s="28" t="s">
        <v>271</v>
      </c>
      <c r="D156" s="29">
        <v>35017899</v>
      </c>
      <c r="E156" s="29" t="s">
        <v>117</v>
      </c>
      <c r="F156" s="29">
        <v>239.93</v>
      </c>
      <c r="G156" s="10">
        <f>SUMIFS('Régua SAEB'!$C:$C,'Régua SAEB'!$B:$B,"LP",'Régua SAEB'!$D:$D,"&lt;="&amp;$F156,'Régua SAEB'!$E:$E,"&gt;"&amp;$F156,'Régua SAEB'!$A:$A,$E156)</f>
        <v>2</v>
      </c>
      <c r="H156" s="10" t="str">
        <f t="array" ref="H156">INDEX('Régua SAEB'!$F$1:$F$40,MATCH($E156&amp;"LP"&amp;$G156,'Régua SAEB'!$G$1:$G$40,0),1)</f>
        <v>Básico</v>
      </c>
      <c r="I156" s="29">
        <v>221.49</v>
      </c>
      <c r="J156" s="10">
        <f>SUMIFS('Régua SAEB'!$C:$C,'Régua SAEB'!$B:$B,"MT",'Régua SAEB'!$D:$D,"&lt;="&amp;$I156,'Régua SAEB'!$E:$E,"&gt;"&amp;$I156,'Régua SAEB'!$A:$A,$E156)</f>
        <v>1</v>
      </c>
      <c r="K156" s="10" t="str">
        <f t="array" ref="K156">INDEX('Régua SAEB'!$F$1:$F$40,MATCH($E156&amp;"MT"&amp;$J156,'Régua SAEB'!$G$1:$G$40,0),1)</f>
        <v>Insuficiente</v>
      </c>
    </row>
    <row r="157" spans="1:11" x14ac:dyDescent="0.2">
      <c r="A157" s="28" t="s">
        <v>21</v>
      </c>
      <c r="B157" s="24">
        <v>17917</v>
      </c>
      <c r="C157" s="28" t="s">
        <v>272</v>
      </c>
      <c r="D157" s="29">
        <v>35017917</v>
      </c>
      <c r="E157" s="29" t="s">
        <v>117</v>
      </c>
      <c r="F157" s="29">
        <v>272.16000000000003</v>
      </c>
      <c r="G157" s="10">
        <f>SUMIFS('Régua SAEB'!$C:$C,'Régua SAEB'!$B:$B,"LP",'Régua SAEB'!$D:$D,"&lt;="&amp;$F157,'Régua SAEB'!$E:$E,"&gt;"&amp;$F157,'Régua SAEB'!$A:$A,$E157)</f>
        <v>3</v>
      </c>
      <c r="H157" s="10" t="str">
        <f t="array" ref="H157">INDEX('Régua SAEB'!$F$1:$F$40,MATCH($E157&amp;"LP"&amp;$G157,'Régua SAEB'!$G$1:$G$40,0),1)</f>
        <v>Básico</v>
      </c>
      <c r="I157" s="29">
        <v>253.71</v>
      </c>
      <c r="J157" s="10">
        <f>SUMIFS('Régua SAEB'!$C:$C,'Régua SAEB'!$B:$B,"MT",'Régua SAEB'!$D:$D,"&lt;="&amp;$I157,'Régua SAEB'!$E:$E,"&gt;"&amp;$I157,'Régua SAEB'!$A:$A,$E157)</f>
        <v>3</v>
      </c>
      <c r="K157" s="10" t="str">
        <f t="array" ref="K157">INDEX('Régua SAEB'!$F$1:$F$40,MATCH($E157&amp;"MT"&amp;$J157,'Régua SAEB'!$G$1:$G$40,0),1)</f>
        <v>Básico</v>
      </c>
    </row>
    <row r="158" spans="1:11" x14ac:dyDescent="0.2">
      <c r="A158" s="28" t="s">
        <v>21</v>
      </c>
      <c r="B158" s="24">
        <v>17929</v>
      </c>
      <c r="C158" s="28" t="s">
        <v>273</v>
      </c>
      <c r="D158" s="29">
        <v>35017929</v>
      </c>
      <c r="E158" s="29" t="s">
        <v>117</v>
      </c>
      <c r="F158" s="29">
        <v>268.70999999999998</v>
      </c>
      <c r="G158" s="10">
        <f>SUMIFS('Régua SAEB'!$C:$C,'Régua SAEB'!$B:$B,"LP",'Régua SAEB'!$D:$D,"&lt;="&amp;$F158,'Régua SAEB'!$E:$E,"&gt;"&amp;$F158,'Régua SAEB'!$A:$A,$E158)</f>
        <v>3</v>
      </c>
      <c r="H158" s="10" t="str">
        <f t="array" ref="H158">INDEX('Régua SAEB'!$F$1:$F$40,MATCH($E158&amp;"LP"&amp;$G158,'Régua SAEB'!$G$1:$G$40,0),1)</f>
        <v>Básico</v>
      </c>
      <c r="I158" s="29">
        <v>262.64999999999998</v>
      </c>
      <c r="J158" s="10">
        <f>SUMIFS('Régua SAEB'!$C:$C,'Régua SAEB'!$B:$B,"MT",'Régua SAEB'!$D:$D,"&lt;="&amp;$I158,'Régua SAEB'!$E:$E,"&gt;"&amp;$I158,'Régua SAEB'!$A:$A,$E158)</f>
        <v>3</v>
      </c>
      <c r="K158" s="10" t="str">
        <f t="array" ref="K158">INDEX('Régua SAEB'!$F$1:$F$40,MATCH($E158&amp;"MT"&amp;$J158,'Régua SAEB'!$G$1:$G$40,0),1)</f>
        <v>Básico</v>
      </c>
    </row>
    <row r="159" spans="1:11" x14ac:dyDescent="0.2">
      <c r="A159" s="28" t="s">
        <v>21</v>
      </c>
      <c r="B159" s="24">
        <v>17954</v>
      </c>
      <c r="C159" s="28" t="s">
        <v>274</v>
      </c>
      <c r="D159" s="29">
        <v>35017954</v>
      </c>
      <c r="E159" s="29" t="s">
        <v>117</v>
      </c>
      <c r="F159" s="29">
        <v>258.60000000000002</v>
      </c>
      <c r="G159" s="10">
        <f>SUMIFS('Régua SAEB'!$C:$C,'Régua SAEB'!$B:$B,"LP",'Régua SAEB'!$D:$D,"&lt;="&amp;$F159,'Régua SAEB'!$E:$E,"&gt;"&amp;$F159,'Régua SAEB'!$A:$A,$E159)</f>
        <v>3</v>
      </c>
      <c r="H159" s="10" t="str">
        <f t="array" ref="H159">INDEX('Régua SAEB'!$F$1:$F$40,MATCH($E159&amp;"LP"&amp;$G159,'Régua SAEB'!$G$1:$G$40,0),1)</f>
        <v>Básico</v>
      </c>
      <c r="I159" s="29">
        <v>257.39</v>
      </c>
      <c r="J159" s="10">
        <f>SUMIFS('Régua SAEB'!$C:$C,'Régua SAEB'!$B:$B,"MT",'Régua SAEB'!$D:$D,"&lt;="&amp;$I159,'Régua SAEB'!$E:$E,"&gt;"&amp;$I159,'Régua SAEB'!$A:$A,$E159)</f>
        <v>3</v>
      </c>
      <c r="K159" s="10" t="str">
        <f t="array" ref="K159">INDEX('Régua SAEB'!$F$1:$F$40,MATCH($E159&amp;"MT"&amp;$J159,'Régua SAEB'!$G$1:$G$40,0),1)</f>
        <v>Básico</v>
      </c>
    </row>
    <row r="160" spans="1:11" x14ac:dyDescent="0.2">
      <c r="A160" s="28" t="s">
        <v>21</v>
      </c>
      <c r="B160" s="24">
        <v>18004</v>
      </c>
      <c r="C160" s="28" t="s">
        <v>275</v>
      </c>
      <c r="D160" s="29">
        <v>35018004</v>
      </c>
      <c r="E160" s="29" t="s">
        <v>117</v>
      </c>
      <c r="F160" s="29">
        <v>274.16000000000003</v>
      </c>
      <c r="G160" s="10">
        <f>SUMIFS('Régua SAEB'!$C:$C,'Régua SAEB'!$B:$B,"LP",'Régua SAEB'!$D:$D,"&lt;="&amp;$F160,'Régua SAEB'!$E:$E,"&gt;"&amp;$F160,'Régua SAEB'!$A:$A,$E160)</f>
        <v>3</v>
      </c>
      <c r="H160" s="10" t="str">
        <f t="array" ref="H160">INDEX('Régua SAEB'!$F$1:$F$40,MATCH($E160&amp;"LP"&amp;$G160,'Régua SAEB'!$G$1:$G$40,0),1)</f>
        <v>Básico</v>
      </c>
      <c r="I160" s="29">
        <v>269.86</v>
      </c>
      <c r="J160" s="10">
        <f>SUMIFS('Régua SAEB'!$C:$C,'Régua SAEB'!$B:$B,"MT",'Régua SAEB'!$D:$D,"&lt;="&amp;$I160,'Régua SAEB'!$E:$E,"&gt;"&amp;$I160,'Régua SAEB'!$A:$A,$E160)</f>
        <v>3</v>
      </c>
      <c r="K160" s="10" t="str">
        <f t="array" ref="K160">INDEX('Régua SAEB'!$F$1:$F$40,MATCH($E160&amp;"MT"&amp;$J160,'Régua SAEB'!$G$1:$G$40,0),1)</f>
        <v>Básico</v>
      </c>
    </row>
    <row r="161" spans="1:11" x14ac:dyDescent="0.2">
      <c r="A161" s="28" t="s">
        <v>21</v>
      </c>
      <c r="B161" s="24">
        <v>18041</v>
      </c>
      <c r="C161" s="28" t="s">
        <v>276</v>
      </c>
      <c r="D161" s="29">
        <v>35018041</v>
      </c>
      <c r="E161" s="29" t="s">
        <v>117</v>
      </c>
      <c r="F161" s="29">
        <v>289.95</v>
      </c>
      <c r="G161" s="10">
        <f>SUMIFS('Régua SAEB'!$C:$C,'Régua SAEB'!$B:$B,"LP",'Régua SAEB'!$D:$D,"&lt;="&amp;$F161,'Régua SAEB'!$E:$E,"&gt;"&amp;$F161,'Régua SAEB'!$A:$A,$E161)</f>
        <v>4</v>
      </c>
      <c r="H161" s="10" t="str">
        <f t="array" ref="H161">INDEX('Régua SAEB'!$F$1:$F$40,MATCH($E161&amp;"LP"&amp;$G161,'Régua SAEB'!$G$1:$G$40,0),1)</f>
        <v>Proficiente</v>
      </c>
      <c r="I161" s="29">
        <v>305.58999999999997</v>
      </c>
      <c r="J161" s="10">
        <f>SUMIFS('Régua SAEB'!$C:$C,'Régua SAEB'!$B:$B,"MT",'Régua SAEB'!$D:$D,"&lt;="&amp;$I161,'Régua SAEB'!$E:$E,"&gt;"&amp;$I161,'Régua SAEB'!$A:$A,$E161)</f>
        <v>5</v>
      </c>
      <c r="K161" s="10" t="str">
        <f t="array" ref="K161">INDEX('Régua SAEB'!$F$1:$F$40,MATCH($E161&amp;"MT"&amp;$J161,'Régua SAEB'!$G$1:$G$40,0),1)</f>
        <v>Proficiente</v>
      </c>
    </row>
    <row r="162" spans="1:11" x14ac:dyDescent="0.2">
      <c r="A162" s="28" t="s">
        <v>21</v>
      </c>
      <c r="B162" s="24">
        <v>18053</v>
      </c>
      <c r="C162" s="28" t="s">
        <v>277</v>
      </c>
      <c r="D162" s="29">
        <v>35018053</v>
      </c>
      <c r="E162" s="29" t="s">
        <v>117</v>
      </c>
      <c r="F162" s="29">
        <v>258.91000000000003</v>
      </c>
      <c r="G162" s="10">
        <f>SUMIFS('Régua SAEB'!$C:$C,'Régua SAEB'!$B:$B,"LP",'Régua SAEB'!$D:$D,"&lt;="&amp;$F162,'Régua SAEB'!$E:$E,"&gt;"&amp;$F162,'Régua SAEB'!$A:$A,$E162)</f>
        <v>3</v>
      </c>
      <c r="H162" s="10" t="str">
        <f t="array" ref="H162">INDEX('Régua SAEB'!$F$1:$F$40,MATCH($E162&amp;"LP"&amp;$G162,'Régua SAEB'!$G$1:$G$40,0),1)</f>
        <v>Básico</v>
      </c>
      <c r="I162" s="29">
        <v>259.20999999999998</v>
      </c>
      <c r="J162" s="10">
        <f>SUMIFS('Régua SAEB'!$C:$C,'Régua SAEB'!$B:$B,"MT",'Régua SAEB'!$D:$D,"&lt;="&amp;$I162,'Régua SAEB'!$E:$E,"&gt;"&amp;$I162,'Régua SAEB'!$A:$A,$E162)</f>
        <v>3</v>
      </c>
      <c r="K162" s="10" t="str">
        <f t="array" ref="K162">INDEX('Régua SAEB'!$F$1:$F$40,MATCH($E162&amp;"MT"&amp;$J162,'Régua SAEB'!$G$1:$G$40,0),1)</f>
        <v>Básico</v>
      </c>
    </row>
    <row r="163" spans="1:11" x14ac:dyDescent="0.2">
      <c r="A163" s="28" t="s">
        <v>21</v>
      </c>
      <c r="B163" s="24">
        <v>40368</v>
      </c>
      <c r="C163" s="28" t="s">
        <v>278</v>
      </c>
      <c r="D163" s="29">
        <v>35040368</v>
      </c>
      <c r="E163" s="29" t="s">
        <v>117</v>
      </c>
      <c r="F163" s="29">
        <v>255.71</v>
      </c>
      <c r="G163" s="10">
        <f>SUMIFS('Régua SAEB'!$C:$C,'Régua SAEB'!$B:$B,"LP",'Régua SAEB'!$D:$D,"&lt;="&amp;$F163,'Régua SAEB'!$E:$E,"&gt;"&amp;$F163,'Régua SAEB'!$A:$A,$E163)</f>
        <v>3</v>
      </c>
      <c r="H163" s="10" t="str">
        <f t="array" ref="H163">INDEX('Régua SAEB'!$F$1:$F$40,MATCH($E163&amp;"LP"&amp;$G163,'Régua SAEB'!$G$1:$G$40,0),1)</f>
        <v>Básico</v>
      </c>
      <c r="I163" s="29">
        <v>264.77</v>
      </c>
      <c r="J163" s="10">
        <f>SUMIFS('Régua SAEB'!$C:$C,'Régua SAEB'!$B:$B,"MT",'Régua SAEB'!$D:$D,"&lt;="&amp;$I163,'Régua SAEB'!$E:$E,"&gt;"&amp;$I163,'Régua SAEB'!$A:$A,$E163)</f>
        <v>3</v>
      </c>
      <c r="K163" s="10" t="str">
        <f t="array" ref="K163">INDEX('Régua SAEB'!$F$1:$F$40,MATCH($E163&amp;"MT"&amp;$J163,'Régua SAEB'!$G$1:$G$40,0),1)</f>
        <v>Básico</v>
      </c>
    </row>
    <row r="164" spans="1:11" x14ac:dyDescent="0.2">
      <c r="A164" s="28" t="s">
        <v>21</v>
      </c>
      <c r="B164" s="24">
        <v>42584</v>
      </c>
      <c r="C164" s="28" t="s">
        <v>279</v>
      </c>
      <c r="D164" s="29">
        <v>35042584</v>
      </c>
      <c r="E164" s="29" t="s">
        <v>117</v>
      </c>
      <c r="F164" s="29">
        <v>277.23</v>
      </c>
      <c r="G164" s="10">
        <f>SUMIFS('Régua SAEB'!$C:$C,'Régua SAEB'!$B:$B,"LP",'Régua SAEB'!$D:$D,"&lt;="&amp;$F164,'Régua SAEB'!$E:$E,"&gt;"&amp;$F164,'Régua SAEB'!$A:$A,$E164)</f>
        <v>4</v>
      </c>
      <c r="H164" s="10" t="str">
        <f t="array" ref="H164">INDEX('Régua SAEB'!$F$1:$F$40,MATCH($E164&amp;"LP"&amp;$G164,'Régua SAEB'!$G$1:$G$40,0),1)</f>
        <v>Proficiente</v>
      </c>
      <c r="I164" s="29">
        <v>276</v>
      </c>
      <c r="J164" s="10">
        <f>SUMIFS('Régua SAEB'!$C:$C,'Régua SAEB'!$B:$B,"MT",'Régua SAEB'!$D:$D,"&lt;="&amp;$I164,'Régua SAEB'!$E:$E,"&gt;"&amp;$I164,'Régua SAEB'!$A:$A,$E164)</f>
        <v>4</v>
      </c>
      <c r="K164" s="10" t="str">
        <f t="array" ref="K164">INDEX('Régua SAEB'!$F$1:$F$40,MATCH($E164&amp;"MT"&amp;$J164,'Régua SAEB'!$G$1:$G$40,0),1)</f>
        <v>Básico</v>
      </c>
    </row>
    <row r="165" spans="1:11" x14ac:dyDescent="0.2">
      <c r="A165" s="28" t="s">
        <v>21</v>
      </c>
      <c r="B165" s="24">
        <v>47077</v>
      </c>
      <c r="C165" s="28" t="s">
        <v>280</v>
      </c>
      <c r="D165" s="29">
        <v>35047077</v>
      </c>
      <c r="E165" s="29" t="s">
        <v>117</v>
      </c>
      <c r="F165" s="29">
        <v>273.42</v>
      </c>
      <c r="G165" s="10">
        <f>SUMIFS('Régua SAEB'!$C:$C,'Régua SAEB'!$B:$B,"LP",'Régua SAEB'!$D:$D,"&lt;="&amp;$F165,'Régua SAEB'!$E:$E,"&gt;"&amp;$F165,'Régua SAEB'!$A:$A,$E165)</f>
        <v>3</v>
      </c>
      <c r="H165" s="10" t="str">
        <f t="array" ref="H165">INDEX('Régua SAEB'!$F$1:$F$40,MATCH($E165&amp;"LP"&amp;$G165,'Régua SAEB'!$G$1:$G$40,0),1)</f>
        <v>Básico</v>
      </c>
      <c r="I165" s="29">
        <v>266.12</v>
      </c>
      <c r="J165" s="10">
        <f>SUMIFS('Régua SAEB'!$C:$C,'Régua SAEB'!$B:$B,"MT",'Régua SAEB'!$D:$D,"&lt;="&amp;$I165,'Régua SAEB'!$E:$E,"&gt;"&amp;$I165,'Régua SAEB'!$A:$A,$E165)</f>
        <v>3</v>
      </c>
      <c r="K165" s="10" t="str">
        <f t="array" ref="K165">INDEX('Régua SAEB'!$F$1:$F$40,MATCH($E165&amp;"MT"&amp;$J165,'Régua SAEB'!$G$1:$G$40,0),1)</f>
        <v>Básico</v>
      </c>
    </row>
    <row r="166" spans="1:11" x14ac:dyDescent="0.2">
      <c r="A166" s="28" t="s">
        <v>21</v>
      </c>
      <c r="B166" s="24">
        <v>47089</v>
      </c>
      <c r="C166" s="28" t="s">
        <v>281</v>
      </c>
      <c r="D166" s="29">
        <v>35047089</v>
      </c>
      <c r="E166" s="29" t="s">
        <v>117</v>
      </c>
      <c r="F166" s="29">
        <v>254.7</v>
      </c>
      <c r="G166" s="10">
        <f>SUMIFS('Régua SAEB'!$C:$C,'Régua SAEB'!$B:$B,"LP",'Régua SAEB'!$D:$D,"&lt;="&amp;$F166,'Régua SAEB'!$E:$E,"&gt;"&amp;$F166,'Régua SAEB'!$A:$A,$E166)</f>
        <v>3</v>
      </c>
      <c r="H166" s="10" t="str">
        <f t="array" ref="H166">INDEX('Régua SAEB'!$F$1:$F$40,MATCH($E166&amp;"LP"&amp;$G166,'Régua SAEB'!$G$1:$G$40,0),1)</f>
        <v>Básico</v>
      </c>
      <c r="I166" s="29">
        <v>249.37</v>
      </c>
      <c r="J166" s="10">
        <f>SUMIFS('Régua SAEB'!$C:$C,'Régua SAEB'!$B:$B,"MT",'Régua SAEB'!$D:$D,"&lt;="&amp;$I166,'Régua SAEB'!$E:$E,"&gt;"&amp;$I166,'Régua SAEB'!$A:$A,$E166)</f>
        <v>2</v>
      </c>
      <c r="K166" s="10" t="str">
        <f t="array" ref="K166">INDEX('Régua SAEB'!$F$1:$F$40,MATCH($E166&amp;"MT"&amp;$J166,'Régua SAEB'!$G$1:$G$40,0),1)</f>
        <v>Básico</v>
      </c>
    </row>
    <row r="167" spans="1:11" x14ac:dyDescent="0.2">
      <c r="A167" s="28" t="s">
        <v>21</v>
      </c>
      <c r="B167" s="24">
        <v>49448</v>
      </c>
      <c r="C167" s="28" t="s">
        <v>282</v>
      </c>
      <c r="D167" s="29">
        <v>35049448</v>
      </c>
      <c r="E167" s="29" t="s">
        <v>117</v>
      </c>
      <c r="F167" s="29">
        <v>285.89</v>
      </c>
      <c r="G167" s="10">
        <f>SUMIFS('Régua SAEB'!$C:$C,'Régua SAEB'!$B:$B,"LP",'Régua SAEB'!$D:$D,"&lt;="&amp;$F167,'Régua SAEB'!$E:$E,"&gt;"&amp;$F167,'Régua SAEB'!$A:$A,$E167)</f>
        <v>4</v>
      </c>
      <c r="H167" s="10" t="str">
        <f t="array" ref="H167">INDEX('Régua SAEB'!$F$1:$F$40,MATCH($E167&amp;"LP"&amp;$G167,'Régua SAEB'!$G$1:$G$40,0),1)</f>
        <v>Proficiente</v>
      </c>
      <c r="I167" s="29">
        <v>274.05</v>
      </c>
      <c r="J167" s="10">
        <f>SUMIFS('Régua SAEB'!$C:$C,'Régua SAEB'!$B:$B,"MT",'Régua SAEB'!$D:$D,"&lt;="&amp;$I167,'Régua SAEB'!$E:$E,"&gt;"&amp;$I167,'Régua SAEB'!$A:$A,$E167)</f>
        <v>3</v>
      </c>
      <c r="K167" s="10" t="str">
        <f t="array" ref="K167">INDEX('Régua SAEB'!$F$1:$F$40,MATCH($E167&amp;"MT"&amp;$J167,'Régua SAEB'!$G$1:$G$40,0),1)</f>
        <v>Básico</v>
      </c>
    </row>
    <row r="168" spans="1:11" x14ac:dyDescent="0.2">
      <c r="A168" s="28" t="s">
        <v>21</v>
      </c>
      <c r="B168" s="24">
        <v>49924</v>
      </c>
      <c r="C168" s="28" t="s">
        <v>283</v>
      </c>
      <c r="D168" s="29">
        <v>35049924</v>
      </c>
      <c r="E168" s="29" t="s">
        <v>117</v>
      </c>
      <c r="F168" s="29">
        <v>246.52</v>
      </c>
      <c r="G168" s="10">
        <f>SUMIFS('Régua SAEB'!$C:$C,'Régua SAEB'!$B:$B,"LP",'Régua SAEB'!$D:$D,"&lt;="&amp;$F168,'Régua SAEB'!$E:$E,"&gt;"&amp;$F168,'Régua SAEB'!$A:$A,$E168)</f>
        <v>2</v>
      </c>
      <c r="H168" s="10" t="str">
        <f t="array" ref="H168">INDEX('Régua SAEB'!$F$1:$F$40,MATCH($E168&amp;"LP"&amp;$G168,'Régua SAEB'!$G$1:$G$40,0),1)</f>
        <v>Básico</v>
      </c>
      <c r="I168" s="29">
        <v>244.22</v>
      </c>
      <c r="J168" s="10">
        <f>SUMIFS('Régua SAEB'!$C:$C,'Régua SAEB'!$B:$B,"MT",'Régua SAEB'!$D:$D,"&lt;="&amp;$I168,'Régua SAEB'!$E:$E,"&gt;"&amp;$I168,'Régua SAEB'!$A:$A,$E168)</f>
        <v>2</v>
      </c>
      <c r="K168" s="10" t="str">
        <f t="array" ref="K168">INDEX('Régua SAEB'!$F$1:$F$40,MATCH($E168&amp;"MT"&amp;$J168,'Régua SAEB'!$G$1:$G$40,0),1)</f>
        <v>Básico</v>
      </c>
    </row>
    <row r="169" spans="1:11" x14ac:dyDescent="0.2">
      <c r="A169" s="28" t="s">
        <v>21</v>
      </c>
      <c r="B169" s="24">
        <v>498452</v>
      </c>
      <c r="C169" s="28" t="s">
        <v>284</v>
      </c>
      <c r="D169" s="29">
        <v>35498452</v>
      </c>
      <c r="E169" s="29" t="s">
        <v>117</v>
      </c>
      <c r="F169" s="29">
        <v>273.58999999999997</v>
      </c>
      <c r="G169" s="10">
        <f>SUMIFS('Régua SAEB'!$C:$C,'Régua SAEB'!$B:$B,"LP",'Régua SAEB'!$D:$D,"&lt;="&amp;$F169,'Régua SAEB'!$E:$E,"&gt;"&amp;$F169,'Régua SAEB'!$A:$A,$E169)</f>
        <v>3</v>
      </c>
      <c r="H169" s="10" t="str">
        <f t="array" ref="H169">INDEX('Régua SAEB'!$F$1:$F$40,MATCH($E169&amp;"LP"&amp;$G169,'Régua SAEB'!$G$1:$G$40,0),1)</f>
        <v>Básico</v>
      </c>
      <c r="I169" s="29">
        <v>261.17</v>
      </c>
      <c r="J169" s="10">
        <f>SUMIFS('Régua SAEB'!$C:$C,'Régua SAEB'!$B:$B,"MT",'Régua SAEB'!$D:$D,"&lt;="&amp;$I169,'Régua SAEB'!$E:$E,"&gt;"&amp;$I169,'Régua SAEB'!$A:$A,$E169)</f>
        <v>3</v>
      </c>
      <c r="K169" s="10" t="str">
        <f t="array" ref="K169">INDEX('Régua SAEB'!$F$1:$F$40,MATCH($E169&amp;"MT"&amp;$J169,'Régua SAEB'!$G$1:$G$40,0),1)</f>
        <v>Básico</v>
      </c>
    </row>
    <row r="170" spans="1:11" x14ac:dyDescent="0.2">
      <c r="A170" s="28" t="s">
        <v>21</v>
      </c>
      <c r="B170" s="24">
        <v>903838</v>
      </c>
      <c r="C170" s="28" t="s">
        <v>285</v>
      </c>
      <c r="D170" s="29">
        <v>35903838</v>
      </c>
      <c r="E170" s="29" t="s">
        <v>117</v>
      </c>
      <c r="F170" s="29">
        <v>253.37</v>
      </c>
      <c r="G170" s="10">
        <f>SUMIFS('Régua SAEB'!$C:$C,'Régua SAEB'!$B:$B,"LP",'Régua SAEB'!$D:$D,"&lt;="&amp;$F170,'Régua SAEB'!$E:$E,"&gt;"&amp;$F170,'Régua SAEB'!$A:$A,$E170)</f>
        <v>3</v>
      </c>
      <c r="H170" s="10" t="str">
        <f t="array" ref="H170">INDEX('Régua SAEB'!$F$1:$F$40,MATCH($E170&amp;"LP"&amp;$G170,'Régua SAEB'!$G$1:$G$40,0),1)</f>
        <v>Básico</v>
      </c>
      <c r="I170" s="29">
        <v>249.62</v>
      </c>
      <c r="J170" s="10">
        <f>SUMIFS('Régua SAEB'!$C:$C,'Régua SAEB'!$B:$B,"MT",'Régua SAEB'!$D:$D,"&lt;="&amp;$I170,'Régua SAEB'!$E:$E,"&gt;"&amp;$I170,'Régua SAEB'!$A:$A,$E170)</f>
        <v>2</v>
      </c>
      <c r="K170" s="10" t="str">
        <f t="array" ref="K170">INDEX('Régua SAEB'!$F$1:$F$40,MATCH($E170&amp;"MT"&amp;$J170,'Régua SAEB'!$G$1:$G$40,0),1)</f>
        <v>Básico</v>
      </c>
    </row>
    <row r="171" spans="1:11" x14ac:dyDescent="0.2">
      <c r="A171" s="28" t="s">
        <v>21</v>
      </c>
      <c r="B171" s="24">
        <v>903848</v>
      </c>
      <c r="C171" s="28" t="s">
        <v>286</v>
      </c>
      <c r="D171" s="29">
        <v>35903848</v>
      </c>
      <c r="E171" s="29" t="s">
        <v>117</v>
      </c>
      <c r="F171" s="29">
        <v>264.74</v>
      </c>
      <c r="G171" s="10">
        <f>SUMIFS('Régua SAEB'!$C:$C,'Régua SAEB'!$B:$B,"LP",'Régua SAEB'!$D:$D,"&lt;="&amp;$F171,'Régua SAEB'!$E:$E,"&gt;"&amp;$F171,'Régua SAEB'!$A:$A,$E171)</f>
        <v>3</v>
      </c>
      <c r="H171" s="10" t="str">
        <f t="array" ref="H171">INDEX('Régua SAEB'!$F$1:$F$40,MATCH($E171&amp;"LP"&amp;$G171,'Régua SAEB'!$G$1:$G$40,0),1)</f>
        <v>Básico</v>
      </c>
      <c r="I171" s="29">
        <v>267.86</v>
      </c>
      <c r="J171" s="10">
        <f>SUMIFS('Régua SAEB'!$C:$C,'Régua SAEB'!$B:$B,"MT",'Régua SAEB'!$D:$D,"&lt;="&amp;$I171,'Régua SAEB'!$E:$E,"&gt;"&amp;$I171,'Régua SAEB'!$A:$A,$E171)</f>
        <v>3</v>
      </c>
      <c r="K171" s="10" t="str">
        <f t="array" ref="K171">INDEX('Régua SAEB'!$F$1:$F$40,MATCH($E171&amp;"MT"&amp;$J171,'Régua SAEB'!$G$1:$G$40,0),1)</f>
        <v>Básico</v>
      </c>
    </row>
    <row r="172" spans="1:11" x14ac:dyDescent="0.2">
      <c r="A172" s="28" t="s">
        <v>21</v>
      </c>
      <c r="B172" s="24">
        <v>905410</v>
      </c>
      <c r="C172" s="28" t="s">
        <v>287</v>
      </c>
      <c r="D172" s="29">
        <v>35905410</v>
      </c>
      <c r="E172" s="29" t="s">
        <v>117</v>
      </c>
      <c r="F172" s="29">
        <v>287.63</v>
      </c>
      <c r="G172" s="10">
        <f>SUMIFS('Régua SAEB'!$C:$C,'Régua SAEB'!$B:$B,"LP",'Régua SAEB'!$D:$D,"&lt;="&amp;$F172,'Régua SAEB'!$E:$E,"&gt;"&amp;$F172,'Régua SAEB'!$A:$A,$E172)</f>
        <v>4</v>
      </c>
      <c r="H172" s="10" t="str">
        <f t="array" ref="H172">INDEX('Régua SAEB'!$F$1:$F$40,MATCH($E172&amp;"LP"&amp;$G172,'Régua SAEB'!$G$1:$G$40,0),1)</f>
        <v>Proficiente</v>
      </c>
      <c r="I172" s="29">
        <v>298.13</v>
      </c>
      <c r="J172" s="10">
        <f>SUMIFS('Régua SAEB'!$C:$C,'Régua SAEB'!$B:$B,"MT",'Régua SAEB'!$D:$D,"&lt;="&amp;$I172,'Régua SAEB'!$E:$E,"&gt;"&amp;$I172,'Régua SAEB'!$A:$A,$E172)</f>
        <v>4</v>
      </c>
      <c r="K172" s="10" t="str">
        <f t="array" ref="K172">INDEX('Régua SAEB'!$F$1:$F$40,MATCH($E172&amp;"MT"&amp;$J172,'Régua SAEB'!$G$1:$G$40,0),1)</f>
        <v>Básico</v>
      </c>
    </row>
    <row r="173" spans="1:11" x14ac:dyDescent="0.2">
      <c r="A173" s="28" t="s">
        <v>21</v>
      </c>
      <c r="B173" s="24">
        <v>907315</v>
      </c>
      <c r="C173" s="28" t="s">
        <v>288</v>
      </c>
      <c r="D173" s="29">
        <v>35907315</v>
      </c>
      <c r="E173" s="29" t="s">
        <v>117</v>
      </c>
      <c r="F173" s="29">
        <v>260.10000000000002</v>
      </c>
      <c r="G173" s="10">
        <f>SUMIFS('Régua SAEB'!$C:$C,'Régua SAEB'!$B:$B,"LP",'Régua SAEB'!$D:$D,"&lt;="&amp;$F173,'Régua SAEB'!$E:$E,"&gt;"&amp;$F173,'Régua SAEB'!$A:$A,$E173)</f>
        <v>3</v>
      </c>
      <c r="H173" s="10" t="str">
        <f t="array" ref="H173">INDEX('Régua SAEB'!$F$1:$F$40,MATCH($E173&amp;"LP"&amp;$G173,'Régua SAEB'!$G$1:$G$40,0),1)</f>
        <v>Básico</v>
      </c>
      <c r="I173" s="29">
        <v>249.91</v>
      </c>
      <c r="J173" s="10">
        <f>SUMIFS('Régua SAEB'!$C:$C,'Régua SAEB'!$B:$B,"MT",'Régua SAEB'!$D:$D,"&lt;="&amp;$I173,'Régua SAEB'!$E:$E,"&gt;"&amp;$I173,'Régua SAEB'!$A:$A,$E173)</f>
        <v>2</v>
      </c>
      <c r="K173" s="10" t="str">
        <f t="array" ref="K173">INDEX('Régua SAEB'!$F$1:$F$40,MATCH($E173&amp;"MT"&amp;$J173,'Régua SAEB'!$G$1:$G$40,0),1)</f>
        <v>Básico</v>
      </c>
    </row>
    <row r="174" spans="1:11" x14ac:dyDescent="0.2">
      <c r="A174" s="28" t="s">
        <v>47</v>
      </c>
      <c r="B174" s="24">
        <v>30624</v>
      </c>
      <c r="C174" s="28" t="s">
        <v>289</v>
      </c>
      <c r="D174" s="29">
        <v>35030624</v>
      </c>
      <c r="E174" s="29" t="s">
        <v>117</v>
      </c>
      <c r="F174" s="29">
        <v>265.22000000000003</v>
      </c>
      <c r="G174" s="10">
        <f>SUMIFS('Régua SAEB'!$C:$C,'Régua SAEB'!$B:$B,"LP",'Régua SAEB'!$D:$D,"&lt;="&amp;$F174,'Régua SAEB'!$E:$E,"&gt;"&amp;$F174,'Régua SAEB'!$A:$A,$E174)</f>
        <v>3</v>
      </c>
      <c r="H174" s="10" t="str">
        <f t="array" ref="H174">INDEX('Régua SAEB'!$F$1:$F$40,MATCH($E174&amp;"LP"&amp;$G174,'Régua SAEB'!$G$1:$G$40,0),1)</f>
        <v>Básico</v>
      </c>
      <c r="I174" s="29">
        <v>256.73</v>
      </c>
      <c r="J174" s="10">
        <f>SUMIFS('Régua SAEB'!$C:$C,'Régua SAEB'!$B:$B,"MT",'Régua SAEB'!$D:$D,"&lt;="&amp;$I174,'Régua SAEB'!$E:$E,"&gt;"&amp;$I174,'Régua SAEB'!$A:$A,$E174)</f>
        <v>3</v>
      </c>
      <c r="K174" s="10" t="str">
        <f t="array" ref="K174">INDEX('Régua SAEB'!$F$1:$F$40,MATCH($E174&amp;"MT"&amp;$J174,'Régua SAEB'!$G$1:$G$40,0),1)</f>
        <v>Básico</v>
      </c>
    </row>
    <row r="175" spans="1:11" x14ac:dyDescent="0.2">
      <c r="A175" s="28" t="s">
        <v>47</v>
      </c>
      <c r="B175" s="24">
        <v>30636</v>
      </c>
      <c r="C175" s="28" t="s">
        <v>290</v>
      </c>
      <c r="D175" s="29">
        <v>35030636</v>
      </c>
      <c r="E175" s="29" t="s">
        <v>117</v>
      </c>
      <c r="F175" s="29">
        <v>284.18</v>
      </c>
      <c r="G175" s="10">
        <f>SUMIFS('Régua SAEB'!$C:$C,'Régua SAEB'!$B:$B,"LP",'Régua SAEB'!$D:$D,"&lt;="&amp;$F175,'Régua SAEB'!$E:$E,"&gt;"&amp;$F175,'Régua SAEB'!$A:$A,$E175)</f>
        <v>4</v>
      </c>
      <c r="H175" s="10" t="str">
        <f t="array" ref="H175">INDEX('Régua SAEB'!$F$1:$F$40,MATCH($E175&amp;"LP"&amp;$G175,'Régua SAEB'!$G$1:$G$40,0),1)</f>
        <v>Proficiente</v>
      </c>
      <c r="I175" s="29">
        <v>291.41000000000003</v>
      </c>
      <c r="J175" s="10">
        <f>SUMIFS('Régua SAEB'!$C:$C,'Régua SAEB'!$B:$B,"MT",'Régua SAEB'!$D:$D,"&lt;="&amp;$I175,'Régua SAEB'!$E:$E,"&gt;"&amp;$I175,'Régua SAEB'!$A:$A,$E175)</f>
        <v>4</v>
      </c>
      <c r="K175" s="10" t="str">
        <f t="array" ref="K175">INDEX('Régua SAEB'!$F$1:$F$40,MATCH($E175&amp;"MT"&amp;$J175,'Régua SAEB'!$G$1:$G$40,0),1)</f>
        <v>Básico</v>
      </c>
    </row>
    <row r="176" spans="1:11" x14ac:dyDescent="0.2">
      <c r="A176" s="28" t="s">
        <v>18</v>
      </c>
      <c r="B176" s="24">
        <v>25264</v>
      </c>
      <c r="C176" s="28" t="s">
        <v>291</v>
      </c>
      <c r="D176" s="29">
        <v>35025264</v>
      </c>
      <c r="E176" s="29" t="s">
        <v>117</v>
      </c>
      <c r="F176" s="29">
        <v>247.18</v>
      </c>
      <c r="G176" s="10">
        <f>SUMIFS('Régua SAEB'!$C:$C,'Régua SAEB'!$B:$B,"LP",'Régua SAEB'!$D:$D,"&lt;="&amp;$F176,'Régua SAEB'!$E:$E,"&gt;"&amp;$F176,'Régua SAEB'!$A:$A,$E176)</f>
        <v>2</v>
      </c>
      <c r="H176" s="10" t="str">
        <f t="array" ref="H176">INDEX('Régua SAEB'!$F$1:$F$40,MATCH($E176&amp;"LP"&amp;$G176,'Régua SAEB'!$G$1:$G$40,0),1)</f>
        <v>Básico</v>
      </c>
      <c r="I176" s="29">
        <v>246.54</v>
      </c>
      <c r="J176" s="10">
        <f>SUMIFS('Régua SAEB'!$C:$C,'Régua SAEB'!$B:$B,"MT",'Régua SAEB'!$D:$D,"&lt;="&amp;$I176,'Régua SAEB'!$E:$E,"&gt;"&amp;$I176,'Régua SAEB'!$A:$A,$E176)</f>
        <v>2</v>
      </c>
      <c r="K176" s="10" t="str">
        <f t="array" ref="K176">INDEX('Régua SAEB'!$F$1:$F$40,MATCH($E176&amp;"MT"&amp;$J176,'Régua SAEB'!$G$1:$G$40,0),1)</f>
        <v>Básico</v>
      </c>
    </row>
    <row r="177" spans="1:11" x14ac:dyDescent="0.2">
      <c r="A177" s="28" t="s">
        <v>68</v>
      </c>
      <c r="B177" s="24">
        <v>30348</v>
      </c>
      <c r="C177" s="28" t="s">
        <v>292</v>
      </c>
      <c r="D177" s="29">
        <v>35030348</v>
      </c>
      <c r="E177" s="29" t="s">
        <v>117</v>
      </c>
      <c r="F177" s="29">
        <v>243.86</v>
      </c>
      <c r="G177" s="10">
        <f>SUMIFS('Régua SAEB'!$C:$C,'Régua SAEB'!$B:$B,"LP",'Régua SAEB'!$D:$D,"&lt;="&amp;$F177,'Régua SAEB'!$E:$E,"&gt;"&amp;$F177,'Régua SAEB'!$A:$A,$E177)</f>
        <v>2</v>
      </c>
      <c r="H177" s="10" t="str">
        <f t="array" ref="H177">INDEX('Régua SAEB'!$F$1:$F$40,MATCH($E177&amp;"LP"&amp;$G177,'Régua SAEB'!$G$1:$G$40,0),1)</f>
        <v>Básico</v>
      </c>
      <c r="I177" s="29">
        <v>249.9</v>
      </c>
      <c r="J177" s="10">
        <f>SUMIFS('Régua SAEB'!$C:$C,'Régua SAEB'!$B:$B,"MT",'Régua SAEB'!$D:$D,"&lt;="&amp;$I177,'Régua SAEB'!$E:$E,"&gt;"&amp;$I177,'Régua SAEB'!$A:$A,$E177)</f>
        <v>2</v>
      </c>
      <c r="K177" s="10" t="str">
        <f t="array" ref="K177">INDEX('Régua SAEB'!$F$1:$F$40,MATCH($E177&amp;"MT"&amp;$J177,'Régua SAEB'!$G$1:$G$40,0),1)</f>
        <v>Básico</v>
      </c>
    </row>
    <row r="178" spans="1:11" x14ac:dyDescent="0.2">
      <c r="A178" s="28" t="s">
        <v>16</v>
      </c>
      <c r="B178" s="24">
        <v>14461</v>
      </c>
      <c r="C178" s="28" t="s">
        <v>293</v>
      </c>
      <c r="D178" s="29">
        <v>35014461</v>
      </c>
      <c r="E178" s="29" t="s">
        <v>117</v>
      </c>
      <c r="F178" s="29">
        <v>255.02</v>
      </c>
      <c r="G178" s="10">
        <f>SUMIFS('Régua SAEB'!$C:$C,'Régua SAEB'!$B:$B,"LP",'Régua SAEB'!$D:$D,"&lt;="&amp;$F178,'Régua SAEB'!$E:$E,"&gt;"&amp;$F178,'Régua SAEB'!$A:$A,$E178)</f>
        <v>3</v>
      </c>
      <c r="H178" s="10" t="str">
        <f t="array" ref="H178">INDEX('Régua SAEB'!$F$1:$F$40,MATCH($E178&amp;"LP"&amp;$G178,'Régua SAEB'!$G$1:$G$40,0),1)</f>
        <v>Básico</v>
      </c>
      <c r="I178" s="29">
        <v>260.13</v>
      </c>
      <c r="J178" s="10">
        <f>SUMIFS('Régua SAEB'!$C:$C,'Régua SAEB'!$B:$B,"MT",'Régua SAEB'!$D:$D,"&lt;="&amp;$I178,'Régua SAEB'!$E:$E,"&gt;"&amp;$I178,'Régua SAEB'!$A:$A,$E178)</f>
        <v>3</v>
      </c>
      <c r="K178" s="10" t="str">
        <f t="array" ref="K178">INDEX('Régua SAEB'!$F$1:$F$40,MATCH($E178&amp;"MT"&amp;$J178,'Régua SAEB'!$G$1:$G$40,0),1)</f>
        <v>Básico</v>
      </c>
    </row>
    <row r="179" spans="1:11" x14ac:dyDescent="0.2">
      <c r="A179" s="28" t="s">
        <v>16</v>
      </c>
      <c r="B179" s="24">
        <v>14497</v>
      </c>
      <c r="C179" s="28" t="s">
        <v>294</v>
      </c>
      <c r="D179" s="29">
        <v>35014497</v>
      </c>
      <c r="E179" s="29" t="s">
        <v>117</v>
      </c>
      <c r="F179" s="29">
        <v>261.67</v>
      </c>
      <c r="G179" s="10">
        <f>SUMIFS('Régua SAEB'!$C:$C,'Régua SAEB'!$B:$B,"LP",'Régua SAEB'!$D:$D,"&lt;="&amp;$F179,'Régua SAEB'!$E:$E,"&gt;"&amp;$F179,'Régua SAEB'!$A:$A,$E179)</f>
        <v>3</v>
      </c>
      <c r="H179" s="10" t="str">
        <f t="array" ref="H179">INDEX('Régua SAEB'!$F$1:$F$40,MATCH($E179&amp;"LP"&amp;$G179,'Régua SAEB'!$G$1:$G$40,0),1)</f>
        <v>Básico</v>
      </c>
      <c r="I179" s="29">
        <v>255.4</v>
      </c>
      <c r="J179" s="10">
        <f>SUMIFS('Régua SAEB'!$C:$C,'Régua SAEB'!$B:$B,"MT",'Régua SAEB'!$D:$D,"&lt;="&amp;$I179,'Régua SAEB'!$E:$E,"&gt;"&amp;$I179,'Régua SAEB'!$A:$A,$E179)</f>
        <v>3</v>
      </c>
      <c r="K179" s="10" t="str">
        <f t="array" ref="K179">INDEX('Régua SAEB'!$F$1:$F$40,MATCH($E179&amp;"MT"&amp;$J179,'Régua SAEB'!$G$1:$G$40,0),1)</f>
        <v>Básico</v>
      </c>
    </row>
    <row r="180" spans="1:11" x14ac:dyDescent="0.2">
      <c r="A180" s="28" t="s">
        <v>16</v>
      </c>
      <c r="B180" s="24">
        <v>14588</v>
      </c>
      <c r="C180" s="28" t="s">
        <v>295</v>
      </c>
      <c r="D180" s="29">
        <v>35014588</v>
      </c>
      <c r="E180" s="29" t="s">
        <v>117</v>
      </c>
      <c r="F180" s="29">
        <v>256.08</v>
      </c>
      <c r="G180" s="10">
        <f>SUMIFS('Régua SAEB'!$C:$C,'Régua SAEB'!$B:$B,"LP",'Régua SAEB'!$D:$D,"&lt;="&amp;$F180,'Régua SAEB'!$E:$E,"&gt;"&amp;$F180,'Régua SAEB'!$A:$A,$E180)</f>
        <v>3</v>
      </c>
      <c r="H180" s="10" t="str">
        <f t="array" ref="H180">INDEX('Régua SAEB'!$F$1:$F$40,MATCH($E180&amp;"LP"&amp;$G180,'Régua SAEB'!$G$1:$G$40,0),1)</f>
        <v>Básico</v>
      </c>
      <c r="I180" s="29">
        <v>251.37</v>
      </c>
      <c r="J180" s="10">
        <f>SUMIFS('Régua SAEB'!$C:$C,'Régua SAEB'!$B:$B,"MT",'Régua SAEB'!$D:$D,"&lt;="&amp;$I180,'Régua SAEB'!$E:$E,"&gt;"&amp;$I180,'Régua SAEB'!$A:$A,$E180)</f>
        <v>3</v>
      </c>
      <c r="K180" s="10" t="str">
        <f t="array" ref="K180">INDEX('Régua SAEB'!$F$1:$F$40,MATCH($E180&amp;"MT"&amp;$J180,'Régua SAEB'!$G$1:$G$40,0),1)</f>
        <v>Básico</v>
      </c>
    </row>
    <row r="181" spans="1:11" x14ac:dyDescent="0.2">
      <c r="A181" s="28" t="s">
        <v>16</v>
      </c>
      <c r="B181" s="24">
        <v>14631</v>
      </c>
      <c r="C181" s="28" t="s">
        <v>296</v>
      </c>
      <c r="D181" s="29">
        <v>35014631</v>
      </c>
      <c r="E181" s="29" t="s">
        <v>117</v>
      </c>
      <c r="F181" s="29">
        <v>257.91000000000003</v>
      </c>
      <c r="G181" s="10">
        <f>SUMIFS('Régua SAEB'!$C:$C,'Régua SAEB'!$B:$B,"LP",'Régua SAEB'!$D:$D,"&lt;="&amp;$F181,'Régua SAEB'!$E:$E,"&gt;"&amp;$F181,'Régua SAEB'!$A:$A,$E181)</f>
        <v>3</v>
      </c>
      <c r="H181" s="10" t="str">
        <f t="array" ref="H181">INDEX('Régua SAEB'!$F$1:$F$40,MATCH($E181&amp;"LP"&amp;$G181,'Régua SAEB'!$G$1:$G$40,0),1)</f>
        <v>Básico</v>
      </c>
      <c r="I181" s="29">
        <v>258.29000000000002</v>
      </c>
      <c r="J181" s="10">
        <f>SUMIFS('Régua SAEB'!$C:$C,'Régua SAEB'!$B:$B,"MT",'Régua SAEB'!$D:$D,"&lt;="&amp;$I181,'Régua SAEB'!$E:$E,"&gt;"&amp;$I181,'Régua SAEB'!$A:$A,$E181)</f>
        <v>3</v>
      </c>
      <c r="K181" s="10" t="str">
        <f t="array" ref="K181">INDEX('Régua SAEB'!$F$1:$F$40,MATCH($E181&amp;"MT"&amp;$J181,'Régua SAEB'!$G$1:$G$40,0),1)</f>
        <v>Básico</v>
      </c>
    </row>
    <row r="182" spans="1:11" x14ac:dyDescent="0.2">
      <c r="A182" s="28" t="s">
        <v>16</v>
      </c>
      <c r="B182" s="24">
        <v>14679</v>
      </c>
      <c r="C182" s="28" t="s">
        <v>297</v>
      </c>
      <c r="D182" s="29">
        <v>35014679</v>
      </c>
      <c r="E182" s="29" t="s">
        <v>117</v>
      </c>
      <c r="F182" s="29">
        <v>270.72000000000003</v>
      </c>
      <c r="G182" s="10">
        <f>SUMIFS('Régua SAEB'!$C:$C,'Régua SAEB'!$B:$B,"LP",'Régua SAEB'!$D:$D,"&lt;="&amp;$F182,'Régua SAEB'!$E:$E,"&gt;"&amp;$F182,'Régua SAEB'!$A:$A,$E182)</f>
        <v>3</v>
      </c>
      <c r="H182" s="10" t="str">
        <f t="array" ref="H182">INDEX('Régua SAEB'!$F$1:$F$40,MATCH($E182&amp;"LP"&amp;$G182,'Régua SAEB'!$G$1:$G$40,0),1)</f>
        <v>Básico</v>
      </c>
      <c r="I182" s="29">
        <v>265.29000000000002</v>
      </c>
      <c r="J182" s="10">
        <f>SUMIFS('Régua SAEB'!$C:$C,'Régua SAEB'!$B:$B,"MT",'Régua SAEB'!$D:$D,"&lt;="&amp;$I182,'Régua SAEB'!$E:$E,"&gt;"&amp;$I182,'Régua SAEB'!$A:$A,$E182)</f>
        <v>3</v>
      </c>
      <c r="K182" s="10" t="str">
        <f t="array" ref="K182">INDEX('Régua SAEB'!$F$1:$F$40,MATCH($E182&amp;"MT"&amp;$J182,'Régua SAEB'!$G$1:$G$40,0),1)</f>
        <v>Básico</v>
      </c>
    </row>
    <row r="183" spans="1:11" x14ac:dyDescent="0.2">
      <c r="A183" s="28" t="s">
        <v>16</v>
      </c>
      <c r="B183" s="24">
        <v>38908</v>
      </c>
      <c r="C183" s="28" t="s">
        <v>298</v>
      </c>
      <c r="D183" s="29">
        <v>35038908</v>
      </c>
      <c r="E183" s="29" t="s">
        <v>117</v>
      </c>
      <c r="F183" s="29">
        <v>237.41</v>
      </c>
      <c r="G183" s="10">
        <f>SUMIFS('Régua SAEB'!$C:$C,'Régua SAEB'!$B:$B,"LP",'Régua SAEB'!$D:$D,"&lt;="&amp;$F183,'Régua SAEB'!$E:$E,"&gt;"&amp;$F183,'Régua SAEB'!$A:$A,$E183)</f>
        <v>2</v>
      </c>
      <c r="H183" s="10" t="str">
        <f t="array" ref="H183">INDEX('Régua SAEB'!$F$1:$F$40,MATCH($E183&amp;"LP"&amp;$G183,'Régua SAEB'!$G$1:$G$40,0),1)</f>
        <v>Básico</v>
      </c>
      <c r="I183" s="29">
        <v>237.75</v>
      </c>
      <c r="J183" s="10">
        <f>SUMIFS('Régua SAEB'!$C:$C,'Régua SAEB'!$B:$B,"MT",'Régua SAEB'!$D:$D,"&lt;="&amp;$I183,'Régua SAEB'!$E:$E,"&gt;"&amp;$I183,'Régua SAEB'!$A:$A,$E183)</f>
        <v>2</v>
      </c>
      <c r="K183" s="10" t="str">
        <f t="array" ref="K183">INDEX('Régua SAEB'!$F$1:$F$40,MATCH($E183&amp;"MT"&amp;$J183,'Régua SAEB'!$G$1:$G$40,0),1)</f>
        <v>Básico</v>
      </c>
    </row>
    <row r="184" spans="1:11" x14ac:dyDescent="0.2">
      <c r="A184" s="28" t="s">
        <v>16</v>
      </c>
      <c r="B184" s="24">
        <v>45226</v>
      </c>
      <c r="C184" s="28" t="s">
        <v>299</v>
      </c>
      <c r="D184" s="29">
        <v>35045226</v>
      </c>
      <c r="E184" s="29" t="s">
        <v>117</v>
      </c>
      <c r="F184" s="29">
        <v>245.52</v>
      </c>
      <c r="G184" s="10">
        <f>SUMIFS('Régua SAEB'!$C:$C,'Régua SAEB'!$B:$B,"LP",'Régua SAEB'!$D:$D,"&lt;="&amp;$F184,'Régua SAEB'!$E:$E,"&gt;"&amp;$F184,'Régua SAEB'!$A:$A,$E184)</f>
        <v>2</v>
      </c>
      <c r="H184" s="10" t="str">
        <f t="array" ref="H184">INDEX('Régua SAEB'!$F$1:$F$40,MATCH($E184&amp;"LP"&amp;$G184,'Régua SAEB'!$G$1:$G$40,0),1)</f>
        <v>Básico</v>
      </c>
      <c r="I184" s="29">
        <v>241.25</v>
      </c>
      <c r="J184" s="10">
        <f>SUMIFS('Régua SAEB'!$C:$C,'Régua SAEB'!$B:$B,"MT",'Régua SAEB'!$D:$D,"&lt;="&amp;$I184,'Régua SAEB'!$E:$E,"&gt;"&amp;$I184,'Régua SAEB'!$A:$A,$E184)</f>
        <v>2</v>
      </c>
      <c r="K184" s="10" t="str">
        <f t="array" ref="K184">INDEX('Régua SAEB'!$F$1:$F$40,MATCH($E184&amp;"MT"&amp;$J184,'Régua SAEB'!$G$1:$G$40,0),1)</f>
        <v>Básico</v>
      </c>
    </row>
    <row r="185" spans="1:11" x14ac:dyDescent="0.2">
      <c r="A185" s="28" t="s">
        <v>16</v>
      </c>
      <c r="B185" s="24">
        <v>905185</v>
      </c>
      <c r="C185" s="28" t="s">
        <v>300</v>
      </c>
      <c r="D185" s="29">
        <v>35905185</v>
      </c>
      <c r="E185" s="29" t="s">
        <v>117</v>
      </c>
      <c r="F185" s="29">
        <v>263.48</v>
      </c>
      <c r="G185" s="10">
        <f>SUMIFS('Régua SAEB'!$C:$C,'Régua SAEB'!$B:$B,"LP",'Régua SAEB'!$D:$D,"&lt;="&amp;$F185,'Régua SAEB'!$E:$E,"&gt;"&amp;$F185,'Régua SAEB'!$A:$A,$E185)</f>
        <v>3</v>
      </c>
      <c r="H185" s="10" t="str">
        <f t="array" ref="H185">INDEX('Régua SAEB'!$F$1:$F$40,MATCH($E185&amp;"LP"&amp;$G185,'Régua SAEB'!$G$1:$G$40,0),1)</f>
        <v>Básico</v>
      </c>
      <c r="I185" s="29">
        <v>261.45999999999998</v>
      </c>
      <c r="J185" s="10">
        <f>SUMIFS('Régua SAEB'!$C:$C,'Régua SAEB'!$B:$B,"MT",'Régua SAEB'!$D:$D,"&lt;="&amp;$I185,'Régua SAEB'!$E:$E,"&gt;"&amp;$I185,'Régua SAEB'!$A:$A,$E185)</f>
        <v>3</v>
      </c>
      <c r="K185" s="10" t="str">
        <f t="array" ref="K185">INDEX('Régua SAEB'!$F$1:$F$40,MATCH($E185&amp;"MT"&amp;$J185,'Régua SAEB'!$G$1:$G$40,0),1)</f>
        <v>Básico</v>
      </c>
    </row>
    <row r="186" spans="1:11" x14ac:dyDescent="0.2">
      <c r="A186" s="28" t="s">
        <v>16</v>
      </c>
      <c r="B186" s="24">
        <v>914484</v>
      </c>
      <c r="C186" s="28" t="s">
        <v>301</v>
      </c>
      <c r="D186" s="29">
        <v>35914484</v>
      </c>
      <c r="E186" s="29" t="s">
        <v>117</v>
      </c>
      <c r="F186" s="29">
        <v>232.61</v>
      </c>
      <c r="G186" s="10">
        <f>SUMIFS('Régua SAEB'!$C:$C,'Régua SAEB'!$B:$B,"LP",'Régua SAEB'!$D:$D,"&lt;="&amp;$F186,'Régua SAEB'!$E:$E,"&gt;"&amp;$F186,'Régua SAEB'!$A:$A,$E186)</f>
        <v>2</v>
      </c>
      <c r="H186" s="10" t="str">
        <f t="array" ref="H186">INDEX('Régua SAEB'!$F$1:$F$40,MATCH($E186&amp;"LP"&amp;$G186,'Régua SAEB'!$G$1:$G$40,0),1)</f>
        <v>Básico</v>
      </c>
      <c r="I186" s="29">
        <v>234.67</v>
      </c>
      <c r="J186" s="10">
        <f>SUMIFS('Régua SAEB'!$C:$C,'Régua SAEB'!$B:$B,"MT",'Régua SAEB'!$D:$D,"&lt;="&amp;$I186,'Régua SAEB'!$E:$E,"&gt;"&amp;$I186,'Régua SAEB'!$A:$A,$E186)</f>
        <v>2</v>
      </c>
      <c r="K186" s="10" t="str">
        <f t="array" ref="K186">INDEX('Régua SAEB'!$F$1:$F$40,MATCH($E186&amp;"MT"&amp;$J186,'Régua SAEB'!$G$1:$G$40,0),1)</f>
        <v>Básico</v>
      </c>
    </row>
    <row r="187" spans="1:11" x14ac:dyDescent="0.2">
      <c r="A187" s="28" t="s">
        <v>16</v>
      </c>
      <c r="B187" s="24">
        <v>918489</v>
      </c>
      <c r="C187" s="28" t="s">
        <v>302</v>
      </c>
      <c r="D187" s="29">
        <v>35918489</v>
      </c>
      <c r="E187" s="29" t="s">
        <v>117</v>
      </c>
      <c r="F187" s="29">
        <v>260.51</v>
      </c>
      <c r="G187" s="10">
        <f>SUMIFS('Régua SAEB'!$C:$C,'Régua SAEB'!$B:$B,"LP",'Régua SAEB'!$D:$D,"&lt;="&amp;$F187,'Régua SAEB'!$E:$E,"&gt;"&amp;$F187,'Régua SAEB'!$A:$A,$E187)</f>
        <v>3</v>
      </c>
      <c r="H187" s="10" t="str">
        <f t="array" ref="H187">INDEX('Régua SAEB'!$F$1:$F$40,MATCH($E187&amp;"LP"&amp;$G187,'Régua SAEB'!$G$1:$G$40,0),1)</f>
        <v>Básico</v>
      </c>
      <c r="I187" s="29">
        <v>238.37</v>
      </c>
      <c r="J187" s="10">
        <f>SUMIFS('Régua SAEB'!$C:$C,'Régua SAEB'!$B:$B,"MT",'Régua SAEB'!$D:$D,"&lt;="&amp;$I187,'Régua SAEB'!$E:$E,"&gt;"&amp;$I187,'Régua SAEB'!$A:$A,$E187)</f>
        <v>2</v>
      </c>
      <c r="K187" s="10" t="str">
        <f t="array" ref="K187">INDEX('Régua SAEB'!$F$1:$F$40,MATCH($E187&amp;"MT"&amp;$J187,'Régua SAEB'!$G$1:$G$40,0),1)</f>
        <v>Básico</v>
      </c>
    </row>
    <row r="188" spans="1:11" x14ac:dyDescent="0.2">
      <c r="A188" s="28" t="s">
        <v>83</v>
      </c>
      <c r="B188" s="24">
        <v>28666</v>
      </c>
      <c r="C188" s="28" t="s">
        <v>303</v>
      </c>
      <c r="D188" s="29">
        <v>35028666</v>
      </c>
      <c r="E188" s="29" t="s">
        <v>117</v>
      </c>
      <c r="F188" s="29">
        <v>265.14</v>
      </c>
      <c r="G188" s="10">
        <f>SUMIFS('Régua SAEB'!$C:$C,'Régua SAEB'!$B:$B,"LP",'Régua SAEB'!$D:$D,"&lt;="&amp;$F188,'Régua SAEB'!$E:$E,"&gt;"&amp;$F188,'Régua SAEB'!$A:$A,$E188)</f>
        <v>3</v>
      </c>
      <c r="H188" s="10" t="str">
        <f t="array" ref="H188">INDEX('Régua SAEB'!$F$1:$F$40,MATCH($E188&amp;"LP"&amp;$G188,'Régua SAEB'!$G$1:$G$40,0),1)</f>
        <v>Básico</v>
      </c>
      <c r="I188" s="29">
        <v>275.56</v>
      </c>
      <c r="J188" s="10">
        <f>SUMIFS('Régua SAEB'!$C:$C,'Régua SAEB'!$B:$B,"MT",'Régua SAEB'!$D:$D,"&lt;="&amp;$I188,'Régua SAEB'!$E:$E,"&gt;"&amp;$I188,'Régua SAEB'!$A:$A,$E188)</f>
        <v>4</v>
      </c>
      <c r="K188" s="10" t="str">
        <f t="array" ref="K188">INDEX('Régua SAEB'!$F$1:$F$40,MATCH($E188&amp;"MT"&amp;$J188,'Régua SAEB'!$G$1:$G$40,0),1)</f>
        <v>Básico</v>
      </c>
    </row>
    <row r="189" spans="1:11" x14ac:dyDescent="0.2">
      <c r="A189" s="28" t="s">
        <v>18</v>
      </c>
      <c r="B189" s="24">
        <v>26273</v>
      </c>
      <c r="C189" s="28" t="s">
        <v>304</v>
      </c>
      <c r="D189" s="29">
        <v>35026273</v>
      </c>
      <c r="E189" s="29" t="s">
        <v>117</v>
      </c>
      <c r="F189" s="29">
        <v>256.17</v>
      </c>
      <c r="G189" s="10">
        <f>SUMIFS('Régua SAEB'!$C:$C,'Régua SAEB'!$B:$B,"LP",'Régua SAEB'!$D:$D,"&lt;="&amp;$F189,'Régua SAEB'!$E:$E,"&gt;"&amp;$F189,'Régua SAEB'!$A:$A,$E189)</f>
        <v>3</v>
      </c>
      <c r="H189" s="10" t="str">
        <f t="array" ref="H189">INDEX('Régua SAEB'!$F$1:$F$40,MATCH($E189&amp;"LP"&amp;$G189,'Régua SAEB'!$G$1:$G$40,0),1)</f>
        <v>Básico</v>
      </c>
      <c r="I189" s="29">
        <v>258.76</v>
      </c>
      <c r="J189" s="10">
        <f>SUMIFS('Régua SAEB'!$C:$C,'Régua SAEB'!$B:$B,"MT",'Régua SAEB'!$D:$D,"&lt;="&amp;$I189,'Régua SAEB'!$E:$E,"&gt;"&amp;$I189,'Régua SAEB'!$A:$A,$E189)</f>
        <v>3</v>
      </c>
      <c r="K189" s="10" t="str">
        <f t="array" ref="K189">INDEX('Régua SAEB'!$F$1:$F$40,MATCH($E189&amp;"MT"&amp;$J189,'Régua SAEB'!$G$1:$G$40,0),1)</f>
        <v>Básico</v>
      </c>
    </row>
    <row r="190" spans="1:11" x14ac:dyDescent="0.2">
      <c r="A190" s="28" t="s">
        <v>49</v>
      </c>
      <c r="B190" s="24">
        <v>28642</v>
      </c>
      <c r="C190" s="28" t="s">
        <v>305</v>
      </c>
      <c r="D190" s="29">
        <v>35028642</v>
      </c>
      <c r="E190" s="29" t="s">
        <v>117</v>
      </c>
      <c r="F190" s="29">
        <v>268.91000000000003</v>
      </c>
      <c r="G190" s="10">
        <f>SUMIFS('Régua SAEB'!$C:$C,'Régua SAEB'!$B:$B,"LP",'Régua SAEB'!$D:$D,"&lt;="&amp;$F190,'Régua SAEB'!$E:$E,"&gt;"&amp;$F190,'Régua SAEB'!$A:$A,$E190)</f>
        <v>3</v>
      </c>
      <c r="H190" s="10" t="str">
        <f t="array" ref="H190">INDEX('Régua SAEB'!$F$1:$F$40,MATCH($E190&amp;"LP"&amp;$G190,'Régua SAEB'!$G$1:$G$40,0),1)</f>
        <v>Básico</v>
      </c>
      <c r="I190" s="29">
        <v>261.35000000000002</v>
      </c>
      <c r="J190" s="10">
        <f>SUMIFS('Régua SAEB'!$C:$C,'Régua SAEB'!$B:$B,"MT",'Régua SAEB'!$D:$D,"&lt;="&amp;$I190,'Régua SAEB'!$E:$E,"&gt;"&amp;$I190,'Régua SAEB'!$A:$A,$E190)</f>
        <v>3</v>
      </c>
      <c r="K190" s="10" t="str">
        <f t="array" ref="K190">INDEX('Régua SAEB'!$F$1:$F$40,MATCH($E190&amp;"MT"&amp;$J190,'Régua SAEB'!$G$1:$G$40,0),1)</f>
        <v>Básico</v>
      </c>
    </row>
    <row r="191" spans="1:11" x14ac:dyDescent="0.2">
      <c r="A191" s="28" t="s">
        <v>43</v>
      </c>
      <c r="B191" s="24">
        <v>15581</v>
      </c>
      <c r="C191" s="28" t="s">
        <v>306</v>
      </c>
      <c r="D191" s="29">
        <v>35015581</v>
      </c>
      <c r="E191" s="29" t="s">
        <v>117</v>
      </c>
      <c r="F191" s="29">
        <v>254.43</v>
      </c>
      <c r="G191" s="10">
        <f>SUMIFS('Régua SAEB'!$C:$C,'Régua SAEB'!$B:$B,"LP",'Régua SAEB'!$D:$D,"&lt;="&amp;$F191,'Régua SAEB'!$E:$E,"&gt;"&amp;$F191,'Régua SAEB'!$A:$A,$E191)</f>
        <v>3</v>
      </c>
      <c r="H191" s="10" t="str">
        <f t="array" ref="H191">INDEX('Régua SAEB'!$F$1:$F$40,MATCH($E191&amp;"LP"&amp;$G191,'Régua SAEB'!$G$1:$G$40,0),1)</f>
        <v>Básico</v>
      </c>
      <c r="I191" s="29">
        <v>262.24</v>
      </c>
      <c r="J191" s="10">
        <f>SUMIFS('Régua SAEB'!$C:$C,'Régua SAEB'!$B:$B,"MT",'Régua SAEB'!$D:$D,"&lt;="&amp;$I191,'Régua SAEB'!$E:$E,"&gt;"&amp;$I191,'Régua SAEB'!$A:$A,$E191)</f>
        <v>3</v>
      </c>
      <c r="K191" s="10" t="str">
        <f t="array" ref="K191">INDEX('Régua SAEB'!$F$1:$F$40,MATCH($E191&amp;"MT"&amp;$J191,'Régua SAEB'!$G$1:$G$40,0),1)</f>
        <v>Básico</v>
      </c>
    </row>
    <row r="192" spans="1:11" x14ac:dyDescent="0.2">
      <c r="A192" s="28" t="s">
        <v>68</v>
      </c>
      <c r="B192" s="24">
        <v>30387</v>
      </c>
      <c r="C192" s="28" t="s">
        <v>307</v>
      </c>
      <c r="D192" s="29">
        <v>35030387</v>
      </c>
      <c r="E192" s="29" t="s">
        <v>117</v>
      </c>
      <c r="F192" s="29">
        <v>247.63</v>
      </c>
      <c r="G192" s="10">
        <f>SUMIFS('Régua SAEB'!$C:$C,'Régua SAEB'!$B:$B,"LP",'Régua SAEB'!$D:$D,"&lt;="&amp;$F192,'Régua SAEB'!$E:$E,"&gt;"&amp;$F192,'Régua SAEB'!$A:$A,$E192)</f>
        <v>2</v>
      </c>
      <c r="H192" s="10" t="str">
        <f t="array" ref="H192">INDEX('Régua SAEB'!$F$1:$F$40,MATCH($E192&amp;"LP"&amp;$G192,'Régua SAEB'!$G$1:$G$40,0),1)</f>
        <v>Básico</v>
      </c>
      <c r="I192" s="29">
        <v>246.41</v>
      </c>
      <c r="J192" s="10">
        <f>SUMIFS('Régua SAEB'!$C:$C,'Régua SAEB'!$B:$B,"MT",'Régua SAEB'!$D:$D,"&lt;="&amp;$I192,'Régua SAEB'!$E:$E,"&gt;"&amp;$I192,'Régua SAEB'!$A:$A,$E192)</f>
        <v>2</v>
      </c>
      <c r="K192" s="10" t="str">
        <f t="array" ref="K192">INDEX('Régua SAEB'!$F$1:$F$40,MATCH($E192&amp;"MT"&amp;$J192,'Régua SAEB'!$G$1:$G$40,0),1)</f>
        <v>Básico</v>
      </c>
    </row>
    <row r="193" spans="1:11" x14ac:dyDescent="0.2">
      <c r="A193" s="28" t="s">
        <v>48</v>
      </c>
      <c r="B193" s="24">
        <v>25719</v>
      </c>
      <c r="C193" s="28" t="s">
        <v>308</v>
      </c>
      <c r="D193" s="29">
        <v>35025719</v>
      </c>
      <c r="E193" s="29" t="s">
        <v>117</v>
      </c>
      <c r="F193" s="29">
        <v>263.67</v>
      </c>
      <c r="G193" s="10">
        <f>SUMIFS('Régua SAEB'!$C:$C,'Régua SAEB'!$B:$B,"LP",'Régua SAEB'!$D:$D,"&lt;="&amp;$F193,'Régua SAEB'!$E:$E,"&gt;"&amp;$F193,'Régua SAEB'!$A:$A,$E193)</f>
        <v>3</v>
      </c>
      <c r="H193" s="10" t="str">
        <f t="array" ref="H193">INDEX('Régua SAEB'!$F$1:$F$40,MATCH($E193&amp;"LP"&amp;$G193,'Régua SAEB'!$G$1:$G$40,0),1)</f>
        <v>Básico</v>
      </c>
      <c r="I193" s="29">
        <v>263.25</v>
      </c>
      <c r="J193" s="10">
        <f>SUMIFS('Régua SAEB'!$C:$C,'Régua SAEB'!$B:$B,"MT",'Régua SAEB'!$D:$D,"&lt;="&amp;$I193,'Régua SAEB'!$E:$E,"&gt;"&amp;$I193,'Régua SAEB'!$A:$A,$E193)</f>
        <v>3</v>
      </c>
      <c r="K193" s="10" t="str">
        <f t="array" ref="K193">INDEX('Régua SAEB'!$F$1:$F$40,MATCH($E193&amp;"MT"&amp;$J193,'Régua SAEB'!$G$1:$G$40,0),1)</f>
        <v>Básico</v>
      </c>
    </row>
    <row r="194" spans="1:11" x14ac:dyDescent="0.2">
      <c r="A194" s="28" t="s">
        <v>48</v>
      </c>
      <c r="B194" s="24">
        <v>25860</v>
      </c>
      <c r="C194" s="28" t="s">
        <v>309</v>
      </c>
      <c r="D194" s="29">
        <v>35025860</v>
      </c>
      <c r="E194" s="29" t="s">
        <v>117</v>
      </c>
      <c r="F194" s="29">
        <v>239.31</v>
      </c>
      <c r="G194" s="10">
        <f>SUMIFS('Régua SAEB'!$C:$C,'Régua SAEB'!$B:$B,"LP",'Régua SAEB'!$D:$D,"&lt;="&amp;$F194,'Régua SAEB'!$E:$E,"&gt;"&amp;$F194,'Régua SAEB'!$A:$A,$E194)</f>
        <v>2</v>
      </c>
      <c r="H194" s="10" t="str">
        <f t="array" ref="H194">INDEX('Régua SAEB'!$F$1:$F$40,MATCH($E194&amp;"LP"&amp;$G194,'Régua SAEB'!$G$1:$G$40,0),1)</f>
        <v>Básico</v>
      </c>
      <c r="I194" s="29">
        <v>259</v>
      </c>
      <c r="J194" s="10">
        <f>SUMIFS('Régua SAEB'!$C:$C,'Régua SAEB'!$B:$B,"MT",'Régua SAEB'!$D:$D,"&lt;="&amp;$I194,'Régua SAEB'!$E:$E,"&gt;"&amp;$I194,'Régua SAEB'!$A:$A,$E194)</f>
        <v>3</v>
      </c>
      <c r="K194" s="10" t="str">
        <f t="array" ref="K194">INDEX('Régua SAEB'!$F$1:$F$40,MATCH($E194&amp;"MT"&amp;$J194,'Régua SAEB'!$G$1:$G$40,0),1)</f>
        <v>Básico</v>
      </c>
    </row>
    <row r="195" spans="1:11" x14ac:dyDescent="0.2">
      <c r="A195" s="28" t="s">
        <v>48</v>
      </c>
      <c r="B195" s="24">
        <v>26062</v>
      </c>
      <c r="C195" s="28" t="s">
        <v>310</v>
      </c>
      <c r="D195" s="29">
        <v>35026062</v>
      </c>
      <c r="E195" s="29" t="s">
        <v>117</v>
      </c>
      <c r="F195" s="29">
        <v>261.22000000000003</v>
      </c>
      <c r="G195" s="10">
        <f>SUMIFS('Régua SAEB'!$C:$C,'Régua SAEB'!$B:$B,"LP",'Régua SAEB'!$D:$D,"&lt;="&amp;$F195,'Régua SAEB'!$E:$E,"&gt;"&amp;$F195,'Régua SAEB'!$A:$A,$E195)</f>
        <v>3</v>
      </c>
      <c r="H195" s="10" t="str">
        <f t="array" ref="H195">INDEX('Régua SAEB'!$F$1:$F$40,MATCH($E195&amp;"LP"&amp;$G195,'Régua SAEB'!$G$1:$G$40,0),1)</f>
        <v>Básico</v>
      </c>
      <c r="I195" s="29">
        <v>257.02</v>
      </c>
      <c r="J195" s="10">
        <f>SUMIFS('Régua SAEB'!$C:$C,'Régua SAEB'!$B:$B,"MT",'Régua SAEB'!$D:$D,"&lt;="&amp;$I195,'Régua SAEB'!$E:$E,"&gt;"&amp;$I195,'Régua SAEB'!$A:$A,$E195)</f>
        <v>3</v>
      </c>
      <c r="K195" s="10" t="str">
        <f t="array" ref="K195">INDEX('Régua SAEB'!$F$1:$F$40,MATCH($E195&amp;"MT"&amp;$J195,'Régua SAEB'!$G$1:$G$40,0),1)</f>
        <v>Básico</v>
      </c>
    </row>
    <row r="196" spans="1:11" x14ac:dyDescent="0.2">
      <c r="A196" s="28" t="s">
        <v>48</v>
      </c>
      <c r="B196" s="24">
        <v>35836</v>
      </c>
      <c r="C196" s="28" t="s">
        <v>311</v>
      </c>
      <c r="D196" s="29">
        <v>35035836</v>
      </c>
      <c r="E196" s="29" t="s">
        <v>117</v>
      </c>
      <c r="F196" s="29">
        <v>281.16000000000003</v>
      </c>
      <c r="G196" s="10">
        <f>SUMIFS('Régua SAEB'!$C:$C,'Régua SAEB'!$B:$B,"LP",'Régua SAEB'!$D:$D,"&lt;="&amp;$F196,'Régua SAEB'!$E:$E,"&gt;"&amp;$F196,'Régua SAEB'!$A:$A,$E196)</f>
        <v>4</v>
      </c>
      <c r="H196" s="10" t="str">
        <f t="array" ref="H196">INDEX('Régua SAEB'!$F$1:$F$40,MATCH($E196&amp;"LP"&amp;$G196,'Régua SAEB'!$G$1:$G$40,0),1)</f>
        <v>Proficiente</v>
      </c>
      <c r="I196" s="29">
        <v>268.77</v>
      </c>
      <c r="J196" s="10">
        <f>SUMIFS('Régua SAEB'!$C:$C,'Régua SAEB'!$B:$B,"MT",'Régua SAEB'!$D:$D,"&lt;="&amp;$I196,'Régua SAEB'!$E:$E,"&gt;"&amp;$I196,'Régua SAEB'!$A:$A,$E196)</f>
        <v>3</v>
      </c>
      <c r="K196" s="10" t="str">
        <f t="array" ref="K196">INDEX('Régua SAEB'!$F$1:$F$40,MATCH($E196&amp;"MT"&amp;$J196,'Régua SAEB'!$G$1:$G$40,0),1)</f>
        <v>Básico</v>
      </c>
    </row>
    <row r="197" spans="1:11" x14ac:dyDescent="0.2">
      <c r="A197" s="28" t="s">
        <v>48</v>
      </c>
      <c r="B197" s="24">
        <v>42959</v>
      </c>
      <c r="C197" s="28" t="s">
        <v>312</v>
      </c>
      <c r="D197" s="29">
        <v>35042959</v>
      </c>
      <c r="E197" s="29" t="s">
        <v>117</v>
      </c>
      <c r="F197" s="29">
        <v>267.11</v>
      </c>
      <c r="G197" s="10">
        <f>SUMIFS('Régua SAEB'!$C:$C,'Régua SAEB'!$B:$B,"LP",'Régua SAEB'!$D:$D,"&lt;="&amp;$F197,'Régua SAEB'!$E:$E,"&gt;"&amp;$F197,'Régua SAEB'!$A:$A,$E197)</f>
        <v>3</v>
      </c>
      <c r="H197" s="10" t="str">
        <f t="array" ref="H197">INDEX('Régua SAEB'!$F$1:$F$40,MATCH($E197&amp;"LP"&amp;$G197,'Régua SAEB'!$G$1:$G$40,0),1)</f>
        <v>Básico</v>
      </c>
      <c r="I197" s="29">
        <v>261.25</v>
      </c>
      <c r="J197" s="10">
        <f>SUMIFS('Régua SAEB'!$C:$C,'Régua SAEB'!$B:$B,"MT",'Régua SAEB'!$D:$D,"&lt;="&amp;$I197,'Régua SAEB'!$E:$E,"&gt;"&amp;$I197,'Régua SAEB'!$A:$A,$E197)</f>
        <v>3</v>
      </c>
      <c r="K197" s="10" t="str">
        <f t="array" ref="K197">INDEX('Régua SAEB'!$F$1:$F$40,MATCH($E197&amp;"MT"&amp;$J197,'Régua SAEB'!$G$1:$G$40,0),1)</f>
        <v>Básico</v>
      </c>
    </row>
    <row r="198" spans="1:11" x14ac:dyDescent="0.2">
      <c r="A198" s="28" t="s">
        <v>12</v>
      </c>
      <c r="B198" s="24">
        <v>14412</v>
      </c>
      <c r="C198" s="28" t="s">
        <v>313</v>
      </c>
      <c r="D198" s="29">
        <v>35014412</v>
      </c>
      <c r="E198" s="29" t="s">
        <v>117</v>
      </c>
      <c r="F198" s="29">
        <v>247.84</v>
      </c>
      <c r="G198" s="10">
        <f>SUMIFS('Régua SAEB'!$C:$C,'Régua SAEB'!$B:$B,"LP",'Régua SAEB'!$D:$D,"&lt;="&amp;$F198,'Régua SAEB'!$E:$E,"&gt;"&amp;$F198,'Régua SAEB'!$A:$A,$E198)</f>
        <v>2</v>
      </c>
      <c r="H198" s="10" t="str">
        <f t="array" ref="H198">INDEX('Régua SAEB'!$F$1:$F$40,MATCH($E198&amp;"LP"&amp;$G198,'Régua SAEB'!$G$1:$G$40,0),1)</f>
        <v>Básico</v>
      </c>
      <c r="I198" s="29">
        <v>246.63</v>
      </c>
      <c r="J198" s="10">
        <f>SUMIFS('Régua SAEB'!$C:$C,'Régua SAEB'!$B:$B,"MT",'Régua SAEB'!$D:$D,"&lt;="&amp;$I198,'Régua SAEB'!$E:$E,"&gt;"&amp;$I198,'Régua SAEB'!$A:$A,$E198)</f>
        <v>2</v>
      </c>
      <c r="K198" s="10" t="str">
        <f t="array" ref="K198">INDEX('Régua SAEB'!$F$1:$F$40,MATCH($E198&amp;"MT"&amp;$J198,'Régua SAEB'!$G$1:$G$40,0),1)</f>
        <v>Básico</v>
      </c>
    </row>
    <row r="199" spans="1:11" x14ac:dyDescent="0.2">
      <c r="A199" s="28" t="s">
        <v>12</v>
      </c>
      <c r="B199" s="24">
        <v>913522</v>
      </c>
      <c r="C199" s="28" t="s">
        <v>314</v>
      </c>
      <c r="D199" s="29">
        <v>35913522</v>
      </c>
      <c r="E199" s="29" t="s">
        <v>117</v>
      </c>
      <c r="F199" s="29">
        <v>256.95999999999998</v>
      </c>
      <c r="G199" s="10">
        <f>SUMIFS('Régua SAEB'!$C:$C,'Régua SAEB'!$B:$B,"LP",'Régua SAEB'!$D:$D,"&lt;="&amp;$F199,'Régua SAEB'!$E:$E,"&gt;"&amp;$F199,'Régua SAEB'!$A:$A,$E199)</f>
        <v>3</v>
      </c>
      <c r="H199" s="10" t="str">
        <f t="array" ref="H199">INDEX('Régua SAEB'!$F$1:$F$40,MATCH($E199&amp;"LP"&amp;$G199,'Régua SAEB'!$G$1:$G$40,0),1)</f>
        <v>Básico</v>
      </c>
      <c r="I199" s="29">
        <v>256.31</v>
      </c>
      <c r="J199" s="10">
        <f>SUMIFS('Régua SAEB'!$C:$C,'Régua SAEB'!$B:$B,"MT",'Régua SAEB'!$D:$D,"&lt;="&amp;$I199,'Régua SAEB'!$E:$E,"&gt;"&amp;$I199,'Régua SAEB'!$A:$A,$E199)</f>
        <v>3</v>
      </c>
      <c r="K199" s="10" t="str">
        <f t="array" ref="K199">INDEX('Régua SAEB'!$F$1:$F$40,MATCH($E199&amp;"MT"&amp;$J199,'Régua SAEB'!$G$1:$G$40,0),1)</f>
        <v>Básico</v>
      </c>
    </row>
    <row r="200" spans="1:11" x14ac:dyDescent="0.2">
      <c r="A200" s="28" t="s">
        <v>74</v>
      </c>
      <c r="B200" s="24">
        <v>14400</v>
      </c>
      <c r="C200" s="28" t="s">
        <v>315</v>
      </c>
      <c r="D200" s="29">
        <v>35014400</v>
      </c>
      <c r="E200" s="29" t="s">
        <v>117</v>
      </c>
      <c r="F200" s="29">
        <v>244.63</v>
      </c>
      <c r="G200" s="10">
        <f>SUMIFS('Régua SAEB'!$C:$C,'Régua SAEB'!$B:$B,"LP",'Régua SAEB'!$D:$D,"&lt;="&amp;$F200,'Régua SAEB'!$E:$E,"&gt;"&amp;$F200,'Régua SAEB'!$A:$A,$E200)</f>
        <v>2</v>
      </c>
      <c r="H200" s="10" t="str">
        <f t="array" ref="H200">INDEX('Régua SAEB'!$F$1:$F$40,MATCH($E200&amp;"LP"&amp;$G200,'Régua SAEB'!$G$1:$G$40,0),1)</f>
        <v>Básico</v>
      </c>
      <c r="I200" s="29">
        <v>253.71</v>
      </c>
      <c r="J200" s="10">
        <f>SUMIFS('Régua SAEB'!$C:$C,'Régua SAEB'!$B:$B,"MT",'Régua SAEB'!$D:$D,"&lt;="&amp;$I200,'Régua SAEB'!$E:$E,"&gt;"&amp;$I200,'Régua SAEB'!$A:$A,$E200)</f>
        <v>3</v>
      </c>
      <c r="K200" s="10" t="str">
        <f t="array" ref="K200">INDEX('Régua SAEB'!$F$1:$F$40,MATCH($E200&amp;"MT"&amp;$J200,'Régua SAEB'!$G$1:$G$40,0),1)</f>
        <v>Básico</v>
      </c>
    </row>
    <row r="201" spans="1:11" x14ac:dyDescent="0.2">
      <c r="A201" s="28" t="s">
        <v>74</v>
      </c>
      <c r="B201" s="24">
        <v>924362</v>
      </c>
      <c r="C201" s="28" t="s">
        <v>316</v>
      </c>
      <c r="D201" s="29">
        <v>35924362</v>
      </c>
      <c r="E201" s="29" t="s">
        <v>117</v>
      </c>
      <c r="F201" s="29">
        <v>254.06</v>
      </c>
      <c r="G201" s="10">
        <f>SUMIFS('Régua SAEB'!$C:$C,'Régua SAEB'!$B:$B,"LP",'Régua SAEB'!$D:$D,"&lt;="&amp;$F201,'Régua SAEB'!$E:$E,"&gt;"&amp;$F201,'Régua SAEB'!$A:$A,$E201)</f>
        <v>3</v>
      </c>
      <c r="H201" s="10" t="str">
        <f t="array" ref="H201">INDEX('Régua SAEB'!$F$1:$F$40,MATCH($E201&amp;"LP"&amp;$G201,'Régua SAEB'!$G$1:$G$40,0),1)</f>
        <v>Básico</v>
      </c>
      <c r="I201" s="29">
        <v>252.88</v>
      </c>
      <c r="J201" s="10">
        <f>SUMIFS('Régua SAEB'!$C:$C,'Régua SAEB'!$B:$B,"MT",'Régua SAEB'!$D:$D,"&lt;="&amp;$I201,'Régua SAEB'!$E:$E,"&gt;"&amp;$I201,'Régua SAEB'!$A:$A,$E201)</f>
        <v>3</v>
      </c>
      <c r="K201" s="10" t="str">
        <f t="array" ref="K201">INDEX('Régua SAEB'!$F$1:$F$40,MATCH($E201&amp;"MT"&amp;$J201,'Régua SAEB'!$G$1:$G$40,0),1)</f>
        <v>Básico</v>
      </c>
    </row>
    <row r="202" spans="1:11" x14ac:dyDescent="0.2">
      <c r="A202" s="28" t="s">
        <v>17</v>
      </c>
      <c r="B202" s="24">
        <v>22214</v>
      </c>
      <c r="C202" s="28" t="s">
        <v>317</v>
      </c>
      <c r="D202" s="29">
        <v>35022214</v>
      </c>
      <c r="E202" s="29" t="s">
        <v>117</v>
      </c>
      <c r="F202" s="29">
        <v>263.70999999999998</v>
      </c>
      <c r="G202" s="10">
        <f>SUMIFS('Régua SAEB'!$C:$C,'Régua SAEB'!$B:$B,"LP",'Régua SAEB'!$D:$D,"&lt;="&amp;$F202,'Régua SAEB'!$E:$E,"&gt;"&amp;$F202,'Régua SAEB'!$A:$A,$E202)</f>
        <v>3</v>
      </c>
      <c r="H202" s="10" t="str">
        <f t="array" ref="H202">INDEX('Régua SAEB'!$F$1:$F$40,MATCH($E202&amp;"LP"&amp;$G202,'Régua SAEB'!$G$1:$G$40,0),1)</f>
        <v>Básico</v>
      </c>
      <c r="I202" s="29">
        <v>267.5</v>
      </c>
      <c r="J202" s="10">
        <f>SUMIFS('Régua SAEB'!$C:$C,'Régua SAEB'!$B:$B,"MT",'Régua SAEB'!$D:$D,"&lt;="&amp;$I202,'Régua SAEB'!$E:$E,"&gt;"&amp;$I202,'Régua SAEB'!$A:$A,$E202)</f>
        <v>3</v>
      </c>
      <c r="K202" s="10" t="str">
        <f t="array" ref="K202">INDEX('Régua SAEB'!$F$1:$F$40,MATCH($E202&amp;"MT"&amp;$J202,'Régua SAEB'!$G$1:$G$40,0),1)</f>
        <v>Básico</v>
      </c>
    </row>
    <row r="203" spans="1:11" x14ac:dyDescent="0.2">
      <c r="A203" s="28" t="s">
        <v>17</v>
      </c>
      <c r="B203" s="24">
        <v>22263</v>
      </c>
      <c r="C203" s="28" t="s">
        <v>318</v>
      </c>
      <c r="D203" s="29">
        <v>35022263</v>
      </c>
      <c r="E203" s="29" t="s">
        <v>117</v>
      </c>
      <c r="F203" s="29">
        <v>273.5</v>
      </c>
      <c r="G203" s="10">
        <f>SUMIFS('Régua SAEB'!$C:$C,'Régua SAEB'!$B:$B,"LP",'Régua SAEB'!$D:$D,"&lt;="&amp;$F203,'Régua SAEB'!$E:$E,"&gt;"&amp;$F203,'Régua SAEB'!$A:$A,$E203)</f>
        <v>3</v>
      </c>
      <c r="H203" s="10" t="str">
        <f t="array" ref="H203">INDEX('Régua SAEB'!$F$1:$F$40,MATCH($E203&amp;"LP"&amp;$G203,'Régua SAEB'!$G$1:$G$40,0),1)</f>
        <v>Básico</v>
      </c>
      <c r="I203" s="29">
        <v>264.01</v>
      </c>
      <c r="J203" s="10">
        <f>SUMIFS('Régua SAEB'!$C:$C,'Régua SAEB'!$B:$B,"MT",'Régua SAEB'!$D:$D,"&lt;="&amp;$I203,'Régua SAEB'!$E:$E,"&gt;"&amp;$I203,'Régua SAEB'!$A:$A,$E203)</f>
        <v>3</v>
      </c>
      <c r="K203" s="10" t="str">
        <f t="array" ref="K203">INDEX('Régua SAEB'!$F$1:$F$40,MATCH($E203&amp;"MT"&amp;$J203,'Régua SAEB'!$G$1:$G$40,0),1)</f>
        <v>Básico</v>
      </c>
    </row>
    <row r="204" spans="1:11" x14ac:dyDescent="0.2">
      <c r="A204" s="28" t="s">
        <v>17</v>
      </c>
      <c r="B204" s="24">
        <v>22329</v>
      </c>
      <c r="C204" s="28" t="s">
        <v>319</v>
      </c>
      <c r="D204" s="29">
        <v>35022329</v>
      </c>
      <c r="E204" s="29" t="s">
        <v>117</v>
      </c>
      <c r="F204" s="29">
        <v>259.70999999999998</v>
      </c>
      <c r="G204" s="10">
        <f>SUMIFS('Régua SAEB'!$C:$C,'Régua SAEB'!$B:$B,"LP",'Régua SAEB'!$D:$D,"&lt;="&amp;$F204,'Régua SAEB'!$E:$E,"&gt;"&amp;$F204,'Régua SAEB'!$A:$A,$E204)</f>
        <v>3</v>
      </c>
      <c r="H204" s="10" t="str">
        <f t="array" ref="H204">INDEX('Régua SAEB'!$F$1:$F$40,MATCH($E204&amp;"LP"&amp;$G204,'Régua SAEB'!$G$1:$G$40,0),1)</f>
        <v>Básico</v>
      </c>
      <c r="I204" s="29">
        <v>249.19</v>
      </c>
      <c r="J204" s="10">
        <f>SUMIFS('Régua SAEB'!$C:$C,'Régua SAEB'!$B:$B,"MT",'Régua SAEB'!$D:$D,"&lt;="&amp;$I204,'Régua SAEB'!$E:$E,"&gt;"&amp;$I204,'Régua SAEB'!$A:$A,$E204)</f>
        <v>2</v>
      </c>
      <c r="K204" s="10" t="str">
        <f t="array" ref="K204">INDEX('Régua SAEB'!$F$1:$F$40,MATCH($E204&amp;"MT"&amp;$J204,'Régua SAEB'!$G$1:$G$40,0),1)</f>
        <v>Básico</v>
      </c>
    </row>
    <row r="205" spans="1:11" x14ac:dyDescent="0.2">
      <c r="A205" s="28" t="s">
        <v>17</v>
      </c>
      <c r="B205" s="24">
        <v>22354</v>
      </c>
      <c r="C205" s="28" t="s">
        <v>320</v>
      </c>
      <c r="D205" s="29">
        <v>35022354</v>
      </c>
      <c r="E205" s="29" t="s">
        <v>117</v>
      </c>
      <c r="F205" s="29">
        <v>261.62</v>
      </c>
      <c r="G205" s="10">
        <f>SUMIFS('Régua SAEB'!$C:$C,'Régua SAEB'!$B:$B,"LP",'Régua SAEB'!$D:$D,"&lt;="&amp;$F205,'Régua SAEB'!$E:$E,"&gt;"&amp;$F205,'Régua SAEB'!$A:$A,$E205)</f>
        <v>3</v>
      </c>
      <c r="H205" s="10" t="str">
        <f t="array" ref="H205">INDEX('Régua SAEB'!$F$1:$F$40,MATCH($E205&amp;"LP"&amp;$G205,'Régua SAEB'!$G$1:$G$40,0),1)</f>
        <v>Básico</v>
      </c>
      <c r="I205" s="29">
        <v>270.47000000000003</v>
      </c>
      <c r="J205" s="10">
        <f>SUMIFS('Régua SAEB'!$C:$C,'Régua SAEB'!$B:$B,"MT",'Régua SAEB'!$D:$D,"&lt;="&amp;$I205,'Régua SAEB'!$E:$E,"&gt;"&amp;$I205,'Régua SAEB'!$A:$A,$E205)</f>
        <v>3</v>
      </c>
      <c r="K205" s="10" t="str">
        <f t="array" ref="K205">INDEX('Régua SAEB'!$F$1:$F$40,MATCH($E205&amp;"MT"&amp;$J205,'Régua SAEB'!$G$1:$G$40,0),1)</f>
        <v>Básico</v>
      </c>
    </row>
    <row r="206" spans="1:11" x14ac:dyDescent="0.2">
      <c r="A206" s="28" t="s">
        <v>17</v>
      </c>
      <c r="B206" s="24">
        <v>22391</v>
      </c>
      <c r="C206" s="28" t="s">
        <v>321</v>
      </c>
      <c r="D206" s="29">
        <v>35022391</v>
      </c>
      <c r="E206" s="29" t="s">
        <v>117</v>
      </c>
      <c r="F206" s="29">
        <v>266.16000000000003</v>
      </c>
      <c r="G206" s="10">
        <f>SUMIFS('Régua SAEB'!$C:$C,'Régua SAEB'!$B:$B,"LP",'Régua SAEB'!$D:$D,"&lt;="&amp;$F206,'Régua SAEB'!$E:$E,"&gt;"&amp;$F206,'Régua SAEB'!$A:$A,$E206)</f>
        <v>3</v>
      </c>
      <c r="H206" s="10" t="str">
        <f t="array" ref="H206">INDEX('Régua SAEB'!$F$1:$F$40,MATCH($E206&amp;"LP"&amp;$G206,'Régua SAEB'!$G$1:$G$40,0),1)</f>
        <v>Básico</v>
      </c>
      <c r="I206" s="29">
        <v>263.70999999999998</v>
      </c>
      <c r="J206" s="10">
        <f>SUMIFS('Régua SAEB'!$C:$C,'Régua SAEB'!$B:$B,"MT",'Régua SAEB'!$D:$D,"&lt;="&amp;$I206,'Régua SAEB'!$E:$E,"&gt;"&amp;$I206,'Régua SAEB'!$A:$A,$E206)</f>
        <v>3</v>
      </c>
      <c r="K206" s="10" t="str">
        <f t="array" ref="K206">INDEX('Régua SAEB'!$F$1:$F$40,MATCH($E206&amp;"MT"&amp;$J206,'Régua SAEB'!$G$1:$G$40,0),1)</f>
        <v>Básico</v>
      </c>
    </row>
    <row r="207" spans="1:11" x14ac:dyDescent="0.2">
      <c r="A207" s="28" t="s">
        <v>17</v>
      </c>
      <c r="B207" s="24">
        <v>22445</v>
      </c>
      <c r="C207" s="28" t="s">
        <v>322</v>
      </c>
      <c r="D207" s="29">
        <v>35022445</v>
      </c>
      <c r="E207" s="29" t="s">
        <v>117</v>
      </c>
      <c r="F207" s="29">
        <v>270.63</v>
      </c>
      <c r="G207" s="10">
        <f>SUMIFS('Régua SAEB'!$C:$C,'Régua SAEB'!$B:$B,"LP",'Régua SAEB'!$D:$D,"&lt;="&amp;$F207,'Régua SAEB'!$E:$E,"&gt;"&amp;$F207,'Régua SAEB'!$A:$A,$E207)</f>
        <v>3</v>
      </c>
      <c r="H207" s="10" t="str">
        <f t="array" ref="H207">INDEX('Régua SAEB'!$F$1:$F$40,MATCH($E207&amp;"LP"&amp;$G207,'Régua SAEB'!$G$1:$G$40,0),1)</f>
        <v>Básico</v>
      </c>
      <c r="I207" s="29">
        <v>274.24</v>
      </c>
      <c r="J207" s="10">
        <f>SUMIFS('Régua SAEB'!$C:$C,'Régua SAEB'!$B:$B,"MT",'Régua SAEB'!$D:$D,"&lt;="&amp;$I207,'Régua SAEB'!$E:$E,"&gt;"&amp;$I207,'Régua SAEB'!$A:$A,$E207)</f>
        <v>3</v>
      </c>
      <c r="K207" s="10" t="str">
        <f t="array" ref="K207">INDEX('Régua SAEB'!$F$1:$F$40,MATCH($E207&amp;"MT"&amp;$J207,'Régua SAEB'!$G$1:$G$40,0),1)</f>
        <v>Básico</v>
      </c>
    </row>
    <row r="208" spans="1:11" x14ac:dyDescent="0.2">
      <c r="A208" s="28" t="s">
        <v>17</v>
      </c>
      <c r="B208" s="24">
        <v>22457</v>
      </c>
      <c r="C208" s="28" t="s">
        <v>323</v>
      </c>
      <c r="D208" s="29">
        <v>35022457</v>
      </c>
      <c r="E208" s="29" t="s">
        <v>117</v>
      </c>
      <c r="F208" s="29">
        <v>277.44</v>
      </c>
      <c r="G208" s="10">
        <f>SUMIFS('Régua SAEB'!$C:$C,'Régua SAEB'!$B:$B,"LP",'Régua SAEB'!$D:$D,"&lt;="&amp;$F208,'Régua SAEB'!$E:$E,"&gt;"&amp;$F208,'Régua SAEB'!$A:$A,$E208)</f>
        <v>4</v>
      </c>
      <c r="H208" s="10" t="str">
        <f t="array" ref="H208">INDEX('Régua SAEB'!$F$1:$F$40,MATCH($E208&amp;"LP"&amp;$G208,'Régua SAEB'!$G$1:$G$40,0),1)</f>
        <v>Proficiente</v>
      </c>
      <c r="I208" s="29">
        <v>286.08</v>
      </c>
      <c r="J208" s="10">
        <f>SUMIFS('Régua SAEB'!$C:$C,'Régua SAEB'!$B:$B,"MT",'Régua SAEB'!$D:$D,"&lt;="&amp;$I208,'Régua SAEB'!$E:$E,"&gt;"&amp;$I208,'Régua SAEB'!$A:$A,$E208)</f>
        <v>4</v>
      </c>
      <c r="K208" s="10" t="str">
        <f t="array" ref="K208">INDEX('Régua SAEB'!$F$1:$F$40,MATCH($E208&amp;"MT"&amp;$J208,'Régua SAEB'!$G$1:$G$40,0),1)</f>
        <v>Básico</v>
      </c>
    </row>
    <row r="209" spans="1:11" x14ac:dyDescent="0.2">
      <c r="A209" s="28" t="s">
        <v>17</v>
      </c>
      <c r="B209" s="24">
        <v>22469</v>
      </c>
      <c r="C209" s="28" t="s">
        <v>324</v>
      </c>
      <c r="D209" s="29">
        <v>35022469</v>
      </c>
      <c r="E209" s="29" t="s">
        <v>117</v>
      </c>
      <c r="F209" s="29">
        <v>284.33</v>
      </c>
      <c r="G209" s="10">
        <f>SUMIFS('Régua SAEB'!$C:$C,'Régua SAEB'!$B:$B,"LP",'Régua SAEB'!$D:$D,"&lt;="&amp;$F209,'Régua SAEB'!$E:$E,"&gt;"&amp;$F209,'Régua SAEB'!$A:$A,$E209)</f>
        <v>4</v>
      </c>
      <c r="H209" s="10" t="str">
        <f t="array" ref="H209">INDEX('Régua SAEB'!$F$1:$F$40,MATCH($E209&amp;"LP"&amp;$G209,'Régua SAEB'!$G$1:$G$40,0),1)</f>
        <v>Proficiente</v>
      </c>
      <c r="I209" s="29">
        <v>273.64</v>
      </c>
      <c r="J209" s="10">
        <f>SUMIFS('Régua SAEB'!$C:$C,'Régua SAEB'!$B:$B,"MT",'Régua SAEB'!$D:$D,"&lt;="&amp;$I209,'Régua SAEB'!$E:$E,"&gt;"&amp;$I209,'Régua SAEB'!$A:$A,$E209)</f>
        <v>3</v>
      </c>
      <c r="K209" s="10" t="str">
        <f t="array" ref="K209">INDEX('Régua SAEB'!$F$1:$F$40,MATCH($E209&amp;"MT"&amp;$J209,'Régua SAEB'!$G$1:$G$40,0),1)</f>
        <v>Básico</v>
      </c>
    </row>
    <row r="210" spans="1:11" x14ac:dyDescent="0.2">
      <c r="A210" s="28" t="s">
        <v>17</v>
      </c>
      <c r="B210" s="24">
        <v>36894</v>
      </c>
      <c r="C210" s="28" t="s">
        <v>325</v>
      </c>
      <c r="D210" s="29">
        <v>35036894</v>
      </c>
      <c r="E210" s="29" t="s">
        <v>117</v>
      </c>
      <c r="F210" s="29">
        <v>296.93</v>
      </c>
      <c r="G210" s="10">
        <f>SUMIFS('Régua SAEB'!$C:$C,'Régua SAEB'!$B:$B,"LP",'Régua SAEB'!$D:$D,"&lt;="&amp;$F210,'Régua SAEB'!$E:$E,"&gt;"&amp;$F210,'Régua SAEB'!$A:$A,$E210)</f>
        <v>4</v>
      </c>
      <c r="H210" s="10" t="str">
        <f t="array" ref="H210">INDEX('Régua SAEB'!$F$1:$F$40,MATCH($E210&amp;"LP"&amp;$G210,'Régua SAEB'!$G$1:$G$40,0),1)</f>
        <v>Proficiente</v>
      </c>
      <c r="I210" s="29">
        <v>301.39999999999998</v>
      </c>
      <c r="J210" s="10">
        <f>SUMIFS('Régua SAEB'!$C:$C,'Régua SAEB'!$B:$B,"MT",'Régua SAEB'!$D:$D,"&lt;="&amp;$I210,'Régua SAEB'!$E:$E,"&gt;"&amp;$I210,'Régua SAEB'!$A:$A,$E210)</f>
        <v>5</v>
      </c>
      <c r="K210" s="10" t="str">
        <f t="array" ref="K210">INDEX('Régua SAEB'!$F$1:$F$40,MATCH($E210&amp;"MT"&amp;$J210,'Régua SAEB'!$G$1:$G$40,0),1)</f>
        <v>Proficiente</v>
      </c>
    </row>
    <row r="211" spans="1:11" x14ac:dyDescent="0.2">
      <c r="A211" s="28" t="s">
        <v>17</v>
      </c>
      <c r="B211" s="24">
        <v>907736</v>
      </c>
      <c r="C211" s="28" t="s">
        <v>326</v>
      </c>
      <c r="D211" s="29">
        <v>35907736</v>
      </c>
      <c r="E211" s="29" t="s">
        <v>117</v>
      </c>
      <c r="F211" s="29">
        <v>245.6</v>
      </c>
      <c r="G211" s="10">
        <f>SUMIFS('Régua SAEB'!$C:$C,'Régua SAEB'!$B:$B,"LP",'Régua SAEB'!$D:$D,"&lt;="&amp;$F211,'Régua SAEB'!$E:$E,"&gt;"&amp;$F211,'Régua SAEB'!$A:$A,$E211)</f>
        <v>2</v>
      </c>
      <c r="H211" s="10" t="str">
        <f t="array" ref="H211">INDEX('Régua SAEB'!$F$1:$F$40,MATCH($E211&amp;"LP"&amp;$G211,'Régua SAEB'!$G$1:$G$40,0),1)</f>
        <v>Básico</v>
      </c>
      <c r="I211" s="29">
        <v>252.48</v>
      </c>
      <c r="J211" s="10">
        <f>SUMIFS('Régua SAEB'!$C:$C,'Régua SAEB'!$B:$B,"MT",'Régua SAEB'!$D:$D,"&lt;="&amp;$I211,'Régua SAEB'!$E:$E,"&gt;"&amp;$I211,'Régua SAEB'!$A:$A,$E211)</f>
        <v>3</v>
      </c>
      <c r="K211" s="10" t="str">
        <f t="array" ref="K211">INDEX('Régua SAEB'!$F$1:$F$40,MATCH($E211&amp;"MT"&amp;$J211,'Régua SAEB'!$G$1:$G$40,0),1)</f>
        <v>Básico</v>
      </c>
    </row>
    <row r="212" spans="1:11" x14ac:dyDescent="0.2">
      <c r="A212" s="28" t="s">
        <v>17</v>
      </c>
      <c r="B212" s="24">
        <v>907741</v>
      </c>
      <c r="C212" s="28" t="s">
        <v>327</v>
      </c>
      <c r="D212" s="29">
        <v>35907741</v>
      </c>
      <c r="E212" s="29" t="s">
        <v>117</v>
      </c>
      <c r="F212" s="29">
        <v>268.45</v>
      </c>
      <c r="G212" s="10">
        <f>SUMIFS('Régua SAEB'!$C:$C,'Régua SAEB'!$B:$B,"LP",'Régua SAEB'!$D:$D,"&lt;="&amp;$F212,'Régua SAEB'!$E:$E,"&gt;"&amp;$F212,'Régua SAEB'!$A:$A,$E212)</f>
        <v>3</v>
      </c>
      <c r="H212" s="10" t="str">
        <f t="array" ref="H212">INDEX('Régua SAEB'!$F$1:$F$40,MATCH($E212&amp;"LP"&amp;$G212,'Régua SAEB'!$G$1:$G$40,0),1)</f>
        <v>Básico</v>
      </c>
      <c r="I212" s="29">
        <v>272.5</v>
      </c>
      <c r="J212" s="10">
        <f>SUMIFS('Régua SAEB'!$C:$C,'Régua SAEB'!$B:$B,"MT",'Régua SAEB'!$D:$D,"&lt;="&amp;$I212,'Régua SAEB'!$E:$E,"&gt;"&amp;$I212,'Régua SAEB'!$A:$A,$E212)</f>
        <v>3</v>
      </c>
      <c r="K212" s="10" t="str">
        <f t="array" ref="K212">INDEX('Régua SAEB'!$F$1:$F$40,MATCH($E212&amp;"MT"&amp;$J212,'Régua SAEB'!$G$1:$G$40,0),1)</f>
        <v>Básico</v>
      </c>
    </row>
    <row r="213" spans="1:11" x14ac:dyDescent="0.2">
      <c r="A213" s="28" t="s">
        <v>97</v>
      </c>
      <c r="B213" s="24">
        <v>34666</v>
      </c>
      <c r="C213" s="28" t="s">
        <v>328</v>
      </c>
      <c r="D213" s="29">
        <v>35034666</v>
      </c>
      <c r="E213" s="29" t="s">
        <v>117</v>
      </c>
      <c r="F213" s="29">
        <v>259.48</v>
      </c>
      <c r="G213" s="10">
        <f>SUMIFS('Régua SAEB'!$C:$C,'Régua SAEB'!$B:$B,"LP",'Régua SAEB'!$D:$D,"&lt;="&amp;$F213,'Régua SAEB'!$E:$E,"&gt;"&amp;$F213,'Régua SAEB'!$A:$A,$E213)</f>
        <v>3</v>
      </c>
      <c r="H213" s="10" t="str">
        <f t="array" ref="H213">INDEX('Régua SAEB'!$F$1:$F$40,MATCH($E213&amp;"LP"&amp;$G213,'Régua SAEB'!$G$1:$G$40,0),1)</f>
        <v>Básico</v>
      </c>
      <c r="I213" s="29">
        <v>257.43</v>
      </c>
      <c r="J213" s="10">
        <f>SUMIFS('Régua SAEB'!$C:$C,'Régua SAEB'!$B:$B,"MT",'Régua SAEB'!$D:$D,"&lt;="&amp;$I213,'Régua SAEB'!$E:$E,"&gt;"&amp;$I213,'Régua SAEB'!$A:$A,$E213)</f>
        <v>3</v>
      </c>
      <c r="K213" s="10" t="str">
        <f t="array" ref="K213">INDEX('Régua SAEB'!$F$1:$F$40,MATCH($E213&amp;"MT"&amp;$J213,'Régua SAEB'!$G$1:$G$40,0),1)</f>
        <v>Básico</v>
      </c>
    </row>
    <row r="214" spans="1:11" x14ac:dyDescent="0.2">
      <c r="A214" s="28" t="s">
        <v>97</v>
      </c>
      <c r="B214" s="24">
        <v>34721</v>
      </c>
      <c r="C214" s="28" t="s">
        <v>329</v>
      </c>
      <c r="D214" s="29">
        <v>35034721</v>
      </c>
      <c r="E214" s="29" t="s">
        <v>117</v>
      </c>
      <c r="F214" s="29">
        <v>268.58</v>
      </c>
      <c r="G214" s="10">
        <f>SUMIFS('Régua SAEB'!$C:$C,'Régua SAEB'!$B:$B,"LP",'Régua SAEB'!$D:$D,"&lt;="&amp;$F214,'Régua SAEB'!$E:$E,"&gt;"&amp;$F214,'Régua SAEB'!$A:$A,$E214)</f>
        <v>3</v>
      </c>
      <c r="H214" s="10" t="str">
        <f t="array" ref="H214">INDEX('Régua SAEB'!$F$1:$F$40,MATCH($E214&amp;"LP"&amp;$G214,'Régua SAEB'!$G$1:$G$40,0),1)</f>
        <v>Básico</v>
      </c>
      <c r="I214" s="29">
        <v>264.70999999999998</v>
      </c>
      <c r="J214" s="10">
        <f>SUMIFS('Régua SAEB'!$C:$C,'Régua SAEB'!$B:$B,"MT",'Régua SAEB'!$D:$D,"&lt;="&amp;$I214,'Régua SAEB'!$E:$E,"&gt;"&amp;$I214,'Régua SAEB'!$A:$A,$E214)</f>
        <v>3</v>
      </c>
      <c r="K214" s="10" t="str">
        <f t="array" ref="K214">INDEX('Régua SAEB'!$F$1:$F$40,MATCH($E214&amp;"MT"&amp;$J214,'Régua SAEB'!$G$1:$G$40,0),1)</f>
        <v>Básico</v>
      </c>
    </row>
    <row r="215" spans="1:11" x14ac:dyDescent="0.2">
      <c r="A215" s="28" t="s">
        <v>97</v>
      </c>
      <c r="B215" s="24">
        <v>925007</v>
      </c>
      <c r="C215" s="28" t="s">
        <v>330</v>
      </c>
      <c r="D215" s="29">
        <v>35925007</v>
      </c>
      <c r="E215" s="29" t="s">
        <v>117</v>
      </c>
      <c r="F215" s="29">
        <v>289.57</v>
      </c>
      <c r="G215" s="10">
        <f>SUMIFS('Régua SAEB'!$C:$C,'Régua SAEB'!$B:$B,"LP",'Régua SAEB'!$D:$D,"&lt;="&amp;$F215,'Régua SAEB'!$E:$E,"&gt;"&amp;$F215,'Régua SAEB'!$A:$A,$E215)</f>
        <v>4</v>
      </c>
      <c r="H215" s="10" t="str">
        <f t="array" ref="H215">INDEX('Régua SAEB'!$F$1:$F$40,MATCH($E215&amp;"LP"&amp;$G215,'Régua SAEB'!$G$1:$G$40,0),1)</f>
        <v>Proficiente</v>
      </c>
      <c r="I215" s="29">
        <v>281.14999999999998</v>
      </c>
      <c r="J215" s="10">
        <f>SUMIFS('Régua SAEB'!$C:$C,'Régua SAEB'!$B:$B,"MT",'Régua SAEB'!$D:$D,"&lt;="&amp;$I215,'Régua SAEB'!$E:$E,"&gt;"&amp;$I215,'Régua SAEB'!$A:$A,$E215)</f>
        <v>4</v>
      </c>
      <c r="K215" s="10" t="str">
        <f t="array" ref="K215">INDEX('Régua SAEB'!$F$1:$F$40,MATCH($E215&amp;"MT"&amp;$J215,'Régua SAEB'!$G$1:$G$40,0),1)</f>
        <v>Básico</v>
      </c>
    </row>
    <row r="216" spans="1:11" x14ac:dyDescent="0.2">
      <c r="A216" s="28" t="s">
        <v>75</v>
      </c>
      <c r="B216" s="24">
        <v>22925</v>
      </c>
      <c r="C216" s="28" t="s">
        <v>331</v>
      </c>
      <c r="D216" s="29">
        <v>35022925</v>
      </c>
      <c r="E216" s="29" t="s">
        <v>117</v>
      </c>
      <c r="F216" s="29">
        <v>256.42</v>
      </c>
      <c r="G216" s="10">
        <f>SUMIFS('Régua SAEB'!$C:$C,'Régua SAEB'!$B:$B,"LP",'Régua SAEB'!$D:$D,"&lt;="&amp;$F216,'Régua SAEB'!$E:$E,"&gt;"&amp;$F216,'Régua SAEB'!$A:$A,$E216)</f>
        <v>3</v>
      </c>
      <c r="H216" s="10" t="str">
        <f t="array" ref="H216">INDEX('Régua SAEB'!$F$1:$F$40,MATCH($E216&amp;"LP"&amp;$G216,'Régua SAEB'!$G$1:$G$40,0),1)</f>
        <v>Básico</v>
      </c>
      <c r="I216" s="29">
        <v>250.61</v>
      </c>
      <c r="J216" s="10">
        <f>SUMIFS('Régua SAEB'!$C:$C,'Régua SAEB'!$B:$B,"MT",'Régua SAEB'!$D:$D,"&lt;="&amp;$I216,'Régua SAEB'!$E:$E,"&gt;"&amp;$I216,'Régua SAEB'!$A:$A,$E216)</f>
        <v>3</v>
      </c>
      <c r="K216" s="10" t="str">
        <f t="array" ref="K216">INDEX('Régua SAEB'!$F$1:$F$40,MATCH($E216&amp;"MT"&amp;$J216,'Régua SAEB'!$G$1:$G$40,0),1)</f>
        <v>Básico</v>
      </c>
    </row>
    <row r="217" spans="1:11" x14ac:dyDescent="0.2">
      <c r="A217" s="28" t="s">
        <v>75</v>
      </c>
      <c r="B217" s="24">
        <v>22949</v>
      </c>
      <c r="C217" s="28" t="s">
        <v>332</v>
      </c>
      <c r="D217" s="29">
        <v>35022949</v>
      </c>
      <c r="E217" s="29" t="s">
        <v>117</v>
      </c>
      <c r="F217" s="29">
        <v>253.1</v>
      </c>
      <c r="G217" s="10">
        <f>SUMIFS('Régua SAEB'!$C:$C,'Régua SAEB'!$B:$B,"LP",'Régua SAEB'!$D:$D,"&lt;="&amp;$F217,'Régua SAEB'!$E:$E,"&gt;"&amp;$F217,'Régua SAEB'!$A:$A,$E217)</f>
        <v>3</v>
      </c>
      <c r="H217" s="10" t="str">
        <f t="array" ref="H217">INDEX('Régua SAEB'!$F$1:$F$40,MATCH($E217&amp;"LP"&amp;$G217,'Régua SAEB'!$G$1:$G$40,0),1)</f>
        <v>Básico</v>
      </c>
      <c r="I217" s="29">
        <v>258</v>
      </c>
      <c r="J217" s="10">
        <f>SUMIFS('Régua SAEB'!$C:$C,'Régua SAEB'!$B:$B,"MT",'Régua SAEB'!$D:$D,"&lt;="&amp;$I217,'Régua SAEB'!$E:$E,"&gt;"&amp;$I217,'Régua SAEB'!$A:$A,$E217)</f>
        <v>3</v>
      </c>
      <c r="K217" s="10" t="str">
        <f t="array" ref="K217">INDEX('Régua SAEB'!$F$1:$F$40,MATCH($E217&amp;"MT"&amp;$J217,'Régua SAEB'!$G$1:$G$40,0),1)</f>
        <v>Básico</v>
      </c>
    </row>
    <row r="218" spans="1:11" x14ac:dyDescent="0.2">
      <c r="A218" s="28" t="s">
        <v>75</v>
      </c>
      <c r="B218" s="24">
        <v>23000</v>
      </c>
      <c r="C218" s="28" t="s">
        <v>333</v>
      </c>
      <c r="D218" s="29">
        <v>35023000</v>
      </c>
      <c r="E218" s="29" t="s">
        <v>117</v>
      </c>
      <c r="F218" s="29">
        <v>251.19</v>
      </c>
      <c r="G218" s="10">
        <f>SUMIFS('Régua SAEB'!$C:$C,'Régua SAEB'!$B:$B,"LP",'Régua SAEB'!$D:$D,"&lt;="&amp;$F218,'Régua SAEB'!$E:$E,"&gt;"&amp;$F218,'Régua SAEB'!$A:$A,$E218)</f>
        <v>3</v>
      </c>
      <c r="H218" s="10" t="str">
        <f t="array" ref="H218">INDEX('Régua SAEB'!$F$1:$F$40,MATCH($E218&amp;"LP"&amp;$G218,'Régua SAEB'!$G$1:$G$40,0),1)</f>
        <v>Básico</v>
      </c>
      <c r="I218" s="29">
        <v>234.61</v>
      </c>
      <c r="J218" s="10">
        <f>SUMIFS('Régua SAEB'!$C:$C,'Régua SAEB'!$B:$B,"MT",'Régua SAEB'!$D:$D,"&lt;="&amp;$I218,'Régua SAEB'!$E:$E,"&gt;"&amp;$I218,'Régua SAEB'!$A:$A,$E218)</f>
        <v>2</v>
      </c>
      <c r="K218" s="10" t="str">
        <f t="array" ref="K218">INDEX('Régua SAEB'!$F$1:$F$40,MATCH($E218&amp;"MT"&amp;$J218,'Régua SAEB'!$G$1:$G$40,0),1)</f>
        <v>Básico</v>
      </c>
    </row>
    <row r="219" spans="1:11" x14ac:dyDescent="0.2">
      <c r="A219" s="28" t="s">
        <v>75</v>
      </c>
      <c r="B219" s="24">
        <v>49566</v>
      </c>
      <c r="C219" s="28" t="s">
        <v>334</v>
      </c>
      <c r="D219" s="29">
        <v>35049566</v>
      </c>
      <c r="E219" s="29" t="s">
        <v>117</v>
      </c>
      <c r="F219" s="29">
        <v>242.32</v>
      </c>
      <c r="G219" s="10">
        <f>SUMIFS('Régua SAEB'!$C:$C,'Régua SAEB'!$B:$B,"LP",'Régua SAEB'!$D:$D,"&lt;="&amp;$F219,'Régua SAEB'!$E:$E,"&gt;"&amp;$F219,'Régua SAEB'!$A:$A,$E219)</f>
        <v>2</v>
      </c>
      <c r="H219" s="10" t="str">
        <f t="array" ref="H219">INDEX('Régua SAEB'!$F$1:$F$40,MATCH($E219&amp;"LP"&amp;$G219,'Régua SAEB'!$G$1:$G$40,0),1)</f>
        <v>Básico</v>
      </c>
      <c r="I219" s="29">
        <v>240.41</v>
      </c>
      <c r="J219" s="10">
        <f>SUMIFS('Régua SAEB'!$C:$C,'Régua SAEB'!$B:$B,"MT",'Régua SAEB'!$D:$D,"&lt;="&amp;$I219,'Régua SAEB'!$E:$E,"&gt;"&amp;$I219,'Régua SAEB'!$A:$A,$E219)</f>
        <v>2</v>
      </c>
      <c r="K219" s="10" t="str">
        <f t="array" ref="K219">INDEX('Régua SAEB'!$F$1:$F$40,MATCH($E219&amp;"MT"&amp;$J219,'Régua SAEB'!$G$1:$G$40,0),1)</f>
        <v>Básico</v>
      </c>
    </row>
    <row r="220" spans="1:11" x14ac:dyDescent="0.2">
      <c r="A220" s="28" t="s">
        <v>75</v>
      </c>
      <c r="B220" s="24">
        <v>919433</v>
      </c>
      <c r="C220" s="28" t="s">
        <v>335</v>
      </c>
      <c r="D220" s="29">
        <v>35919433</v>
      </c>
      <c r="E220" s="29" t="s">
        <v>117</v>
      </c>
      <c r="F220" s="29">
        <v>294.19</v>
      </c>
      <c r="G220" s="10">
        <f>SUMIFS('Régua SAEB'!$C:$C,'Régua SAEB'!$B:$B,"LP",'Régua SAEB'!$D:$D,"&lt;="&amp;$F220,'Régua SAEB'!$E:$E,"&gt;"&amp;$F220,'Régua SAEB'!$A:$A,$E220)</f>
        <v>4</v>
      </c>
      <c r="H220" s="10" t="str">
        <f t="array" ref="H220">INDEX('Régua SAEB'!$F$1:$F$40,MATCH($E220&amp;"LP"&amp;$G220,'Régua SAEB'!$G$1:$G$40,0),1)</f>
        <v>Proficiente</v>
      </c>
      <c r="I220" s="29">
        <v>294.27999999999997</v>
      </c>
      <c r="J220" s="10">
        <f>SUMIFS('Régua SAEB'!$C:$C,'Régua SAEB'!$B:$B,"MT",'Régua SAEB'!$D:$D,"&lt;="&amp;$I220,'Régua SAEB'!$E:$E,"&gt;"&amp;$I220,'Régua SAEB'!$A:$A,$E220)</f>
        <v>4</v>
      </c>
      <c r="K220" s="10" t="str">
        <f t="array" ref="K220">INDEX('Régua SAEB'!$F$1:$F$40,MATCH($E220&amp;"MT"&amp;$J220,'Régua SAEB'!$G$1:$G$40,0),1)</f>
        <v>Básico</v>
      </c>
    </row>
    <row r="221" spans="1:11" x14ac:dyDescent="0.2">
      <c r="A221" s="28" t="s">
        <v>18</v>
      </c>
      <c r="B221" s="24">
        <v>5898</v>
      </c>
      <c r="C221" s="28" t="s">
        <v>336</v>
      </c>
      <c r="D221" s="29">
        <v>35005898</v>
      </c>
      <c r="E221" s="29" t="s">
        <v>117</v>
      </c>
      <c r="F221" s="29">
        <v>243.39</v>
      </c>
      <c r="G221" s="10">
        <f>SUMIFS('Régua SAEB'!$C:$C,'Régua SAEB'!$B:$B,"LP",'Régua SAEB'!$D:$D,"&lt;="&amp;$F221,'Régua SAEB'!$E:$E,"&gt;"&amp;$F221,'Régua SAEB'!$A:$A,$E221)</f>
        <v>2</v>
      </c>
      <c r="H221" s="10" t="str">
        <f t="array" ref="H221">INDEX('Régua SAEB'!$F$1:$F$40,MATCH($E221&amp;"LP"&amp;$G221,'Régua SAEB'!$G$1:$G$40,0),1)</f>
        <v>Básico</v>
      </c>
      <c r="I221" s="29">
        <v>249.58</v>
      </c>
      <c r="J221" s="10">
        <f>SUMIFS('Régua SAEB'!$C:$C,'Régua SAEB'!$B:$B,"MT",'Régua SAEB'!$D:$D,"&lt;="&amp;$I221,'Régua SAEB'!$E:$E,"&gt;"&amp;$I221,'Régua SAEB'!$A:$A,$E221)</f>
        <v>2</v>
      </c>
      <c r="K221" s="10" t="str">
        <f t="array" ref="K221">INDEX('Régua SAEB'!$F$1:$F$40,MATCH($E221&amp;"MT"&amp;$J221,'Régua SAEB'!$G$1:$G$40,0),1)</f>
        <v>Básico</v>
      </c>
    </row>
    <row r="222" spans="1:11" x14ac:dyDescent="0.2">
      <c r="A222" s="28" t="s">
        <v>18</v>
      </c>
      <c r="B222" s="24">
        <v>25161</v>
      </c>
      <c r="C222" s="28" t="s">
        <v>337</v>
      </c>
      <c r="D222" s="29">
        <v>35025161</v>
      </c>
      <c r="E222" s="29" t="s">
        <v>117</v>
      </c>
      <c r="F222" s="29">
        <v>246.06</v>
      </c>
      <c r="G222" s="10">
        <f>SUMIFS('Régua SAEB'!$C:$C,'Régua SAEB'!$B:$B,"LP",'Régua SAEB'!$D:$D,"&lt;="&amp;$F222,'Régua SAEB'!$E:$E,"&gt;"&amp;$F222,'Régua SAEB'!$A:$A,$E222)</f>
        <v>2</v>
      </c>
      <c r="H222" s="10" t="str">
        <f t="array" ref="H222">INDEX('Régua SAEB'!$F$1:$F$40,MATCH($E222&amp;"LP"&amp;$G222,'Régua SAEB'!$G$1:$G$40,0),1)</f>
        <v>Básico</v>
      </c>
      <c r="I222" s="29">
        <v>244.43</v>
      </c>
      <c r="J222" s="10">
        <f>SUMIFS('Régua SAEB'!$C:$C,'Régua SAEB'!$B:$B,"MT",'Régua SAEB'!$D:$D,"&lt;="&amp;$I222,'Régua SAEB'!$E:$E,"&gt;"&amp;$I222,'Régua SAEB'!$A:$A,$E222)</f>
        <v>2</v>
      </c>
      <c r="K222" s="10" t="str">
        <f t="array" ref="K222">INDEX('Régua SAEB'!$F$1:$F$40,MATCH($E222&amp;"MT"&amp;$J222,'Régua SAEB'!$G$1:$G$40,0),1)</f>
        <v>Básico</v>
      </c>
    </row>
    <row r="223" spans="1:11" x14ac:dyDescent="0.2">
      <c r="A223" s="28" t="s">
        <v>18</v>
      </c>
      <c r="B223" s="24">
        <v>25173</v>
      </c>
      <c r="C223" s="28" t="s">
        <v>338</v>
      </c>
      <c r="D223" s="29">
        <v>35025173</v>
      </c>
      <c r="E223" s="29" t="s">
        <v>117</v>
      </c>
      <c r="F223" s="29">
        <v>266.76</v>
      </c>
      <c r="G223" s="10">
        <f>SUMIFS('Régua SAEB'!$C:$C,'Régua SAEB'!$B:$B,"LP",'Régua SAEB'!$D:$D,"&lt;="&amp;$F223,'Régua SAEB'!$E:$E,"&gt;"&amp;$F223,'Régua SAEB'!$A:$A,$E223)</f>
        <v>3</v>
      </c>
      <c r="H223" s="10" t="str">
        <f t="array" ref="H223">INDEX('Régua SAEB'!$F$1:$F$40,MATCH($E223&amp;"LP"&amp;$G223,'Régua SAEB'!$G$1:$G$40,0),1)</f>
        <v>Básico</v>
      </c>
      <c r="I223" s="29">
        <v>256.27999999999997</v>
      </c>
      <c r="J223" s="10">
        <f>SUMIFS('Régua SAEB'!$C:$C,'Régua SAEB'!$B:$B,"MT",'Régua SAEB'!$D:$D,"&lt;="&amp;$I223,'Régua SAEB'!$E:$E,"&gt;"&amp;$I223,'Régua SAEB'!$A:$A,$E223)</f>
        <v>3</v>
      </c>
      <c r="K223" s="10" t="str">
        <f t="array" ref="K223">INDEX('Régua SAEB'!$F$1:$F$40,MATCH($E223&amp;"MT"&amp;$J223,'Régua SAEB'!$G$1:$G$40,0),1)</f>
        <v>Básico</v>
      </c>
    </row>
    <row r="224" spans="1:11" x14ac:dyDescent="0.2">
      <c r="A224" s="28" t="s">
        <v>18</v>
      </c>
      <c r="B224" s="24">
        <v>25239</v>
      </c>
      <c r="C224" s="28" t="s">
        <v>339</v>
      </c>
      <c r="D224" s="29">
        <v>35025239</v>
      </c>
      <c r="E224" s="29" t="s">
        <v>117</v>
      </c>
      <c r="F224" s="29">
        <v>243.76</v>
      </c>
      <c r="G224" s="10">
        <f>SUMIFS('Régua SAEB'!$C:$C,'Régua SAEB'!$B:$B,"LP",'Régua SAEB'!$D:$D,"&lt;="&amp;$F224,'Régua SAEB'!$E:$E,"&gt;"&amp;$F224,'Régua SAEB'!$A:$A,$E224)</f>
        <v>2</v>
      </c>
      <c r="H224" s="10" t="str">
        <f t="array" ref="H224">INDEX('Régua SAEB'!$F$1:$F$40,MATCH($E224&amp;"LP"&amp;$G224,'Régua SAEB'!$G$1:$G$40,0),1)</f>
        <v>Básico</v>
      </c>
      <c r="I224" s="29">
        <v>239.22</v>
      </c>
      <c r="J224" s="10">
        <f>SUMIFS('Régua SAEB'!$C:$C,'Régua SAEB'!$B:$B,"MT",'Régua SAEB'!$D:$D,"&lt;="&amp;$I224,'Régua SAEB'!$E:$E,"&gt;"&amp;$I224,'Régua SAEB'!$A:$A,$E224)</f>
        <v>2</v>
      </c>
      <c r="K224" s="10" t="str">
        <f t="array" ref="K224">INDEX('Régua SAEB'!$F$1:$F$40,MATCH($E224&amp;"MT"&amp;$J224,'Régua SAEB'!$G$1:$G$40,0),1)</f>
        <v>Básico</v>
      </c>
    </row>
    <row r="225" spans="1:11" x14ac:dyDescent="0.2">
      <c r="A225" s="28" t="s">
        <v>18</v>
      </c>
      <c r="B225" s="24">
        <v>25276</v>
      </c>
      <c r="C225" s="28" t="s">
        <v>340</v>
      </c>
      <c r="D225" s="29">
        <v>35025276</v>
      </c>
      <c r="E225" s="29" t="s">
        <v>117</v>
      </c>
      <c r="F225" s="29">
        <v>267.87</v>
      </c>
      <c r="G225" s="10">
        <f>SUMIFS('Régua SAEB'!$C:$C,'Régua SAEB'!$B:$B,"LP",'Régua SAEB'!$D:$D,"&lt;="&amp;$F225,'Régua SAEB'!$E:$E,"&gt;"&amp;$F225,'Régua SAEB'!$A:$A,$E225)</f>
        <v>3</v>
      </c>
      <c r="H225" s="10" t="str">
        <f t="array" ref="H225">INDEX('Régua SAEB'!$F$1:$F$40,MATCH($E225&amp;"LP"&amp;$G225,'Régua SAEB'!$G$1:$G$40,0),1)</f>
        <v>Básico</v>
      </c>
      <c r="I225" s="29">
        <v>262.06</v>
      </c>
      <c r="J225" s="10">
        <f>SUMIFS('Régua SAEB'!$C:$C,'Régua SAEB'!$B:$B,"MT",'Régua SAEB'!$D:$D,"&lt;="&amp;$I225,'Régua SAEB'!$E:$E,"&gt;"&amp;$I225,'Régua SAEB'!$A:$A,$E225)</f>
        <v>3</v>
      </c>
      <c r="K225" s="10" t="str">
        <f t="array" ref="K225">INDEX('Régua SAEB'!$F$1:$F$40,MATCH($E225&amp;"MT"&amp;$J225,'Régua SAEB'!$G$1:$G$40,0),1)</f>
        <v>Básico</v>
      </c>
    </row>
    <row r="226" spans="1:11" x14ac:dyDescent="0.2">
      <c r="A226" s="28" t="s">
        <v>18</v>
      </c>
      <c r="B226" s="24">
        <v>25297</v>
      </c>
      <c r="C226" s="28" t="s">
        <v>341</v>
      </c>
      <c r="D226" s="29">
        <v>35025297</v>
      </c>
      <c r="E226" s="29" t="s">
        <v>117</v>
      </c>
      <c r="F226" s="29">
        <v>249.66</v>
      </c>
      <c r="G226" s="10">
        <f>SUMIFS('Régua SAEB'!$C:$C,'Régua SAEB'!$B:$B,"LP",'Régua SAEB'!$D:$D,"&lt;="&amp;$F226,'Régua SAEB'!$E:$E,"&gt;"&amp;$F226,'Régua SAEB'!$A:$A,$E226)</f>
        <v>2</v>
      </c>
      <c r="H226" s="10" t="str">
        <f t="array" ref="H226">INDEX('Régua SAEB'!$F$1:$F$40,MATCH($E226&amp;"LP"&amp;$G226,'Régua SAEB'!$G$1:$G$40,0),1)</f>
        <v>Básico</v>
      </c>
      <c r="I226" s="29">
        <v>247.4</v>
      </c>
      <c r="J226" s="10">
        <f>SUMIFS('Régua SAEB'!$C:$C,'Régua SAEB'!$B:$B,"MT",'Régua SAEB'!$D:$D,"&lt;="&amp;$I226,'Régua SAEB'!$E:$E,"&gt;"&amp;$I226,'Régua SAEB'!$A:$A,$E226)</f>
        <v>2</v>
      </c>
      <c r="K226" s="10" t="str">
        <f t="array" ref="K226">INDEX('Régua SAEB'!$F$1:$F$40,MATCH($E226&amp;"MT"&amp;$J226,'Régua SAEB'!$G$1:$G$40,0),1)</f>
        <v>Básico</v>
      </c>
    </row>
    <row r="227" spans="1:11" x14ac:dyDescent="0.2">
      <c r="A227" s="28" t="s">
        <v>18</v>
      </c>
      <c r="B227" s="24">
        <v>25446</v>
      </c>
      <c r="C227" s="28" t="s">
        <v>342</v>
      </c>
      <c r="D227" s="29">
        <v>35025446</v>
      </c>
      <c r="E227" s="29" t="s">
        <v>117</v>
      </c>
      <c r="F227" s="29">
        <v>241.56</v>
      </c>
      <c r="G227" s="10">
        <f>SUMIFS('Régua SAEB'!$C:$C,'Régua SAEB'!$B:$B,"LP",'Régua SAEB'!$D:$D,"&lt;="&amp;$F227,'Régua SAEB'!$E:$E,"&gt;"&amp;$F227,'Régua SAEB'!$A:$A,$E227)</f>
        <v>2</v>
      </c>
      <c r="H227" s="10" t="str">
        <f t="array" ref="H227">INDEX('Régua SAEB'!$F$1:$F$40,MATCH($E227&amp;"LP"&amp;$G227,'Régua SAEB'!$G$1:$G$40,0),1)</f>
        <v>Básico</v>
      </c>
      <c r="I227" s="29">
        <v>237.19</v>
      </c>
      <c r="J227" s="10">
        <f>SUMIFS('Régua SAEB'!$C:$C,'Régua SAEB'!$B:$B,"MT",'Régua SAEB'!$D:$D,"&lt;="&amp;$I227,'Régua SAEB'!$E:$E,"&gt;"&amp;$I227,'Régua SAEB'!$A:$A,$E227)</f>
        <v>2</v>
      </c>
      <c r="K227" s="10" t="str">
        <f t="array" ref="K227">INDEX('Régua SAEB'!$F$1:$F$40,MATCH($E227&amp;"MT"&amp;$J227,'Régua SAEB'!$G$1:$G$40,0),1)</f>
        <v>Básico</v>
      </c>
    </row>
    <row r="228" spans="1:11" x14ac:dyDescent="0.2">
      <c r="A228" s="28" t="s">
        <v>18</v>
      </c>
      <c r="B228" s="24">
        <v>25483</v>
      </c>
      <c r="C228" s="28" t="s">
        <v>343</v>
      </c>
      <c r="D228" s="29">
        <v>35025483</v>
      </c>
      <c r="E228" s="29" t="s">
        <v>117</v>
      </c>
      <c r="F228" s="29">
        <v>253.07</v>
      </c>
      <c r="G228" s="10">
        <f>SUMIFS('Régua SAEB'!$C:$C,'Régua SAEB'!$B:$B,"LP",'Régua SAEB'!$D:$D,"&lt;="&amp;$F228,'Régua SAEB'!$E:$E,"&gt;"&amp;$F228,'Régua SAEB'!$A:$A,$E228)</f>
        <v>3</v>
      </c>
      <c r="H228" s="10" t="str">
        <f t="array" ref="H228">INDEX('Régua SAEB'!$F$1:$F$40,MATCH($E228&amp;"LP"&amp;$G228,'Régua SAEB'!$G$1:$G$40,0),1)</f>
        <v>Básico</v>
      </c>
      <c r="I228" s="29">
        <v>249.12</v>
      </c>
      <c r="J228" s="10">
        <f>SUMIFS('Régua SAEB'!$C:$C,'Régua SAEB'!$B:$B,"MT",'Régua SAEB'!$D:$D,"&lt;="&amp;$I228,'Régua SAEB'!$E:$E,"&gt;"&amp;$I228,'Régua SAEB'!$A:$A,$E228)</f>
        <v>2</v>
      </c>
      <c r="K228" s="10" t="str">
        <f t="array" ref="K228">INDEX('Régua SAEB'!$F$1:$F$40,MATCH($E228&amp;"MT"&amp;$J228,'Régua SAEB'!$G$1:$G$40,0),1)</f>
        <v>Básico</v>
      </c>
    </row>
    <row r="229" spans="1:11" x14ac:dyDescent="0.2">
      <c r="A229" s="28" t="s">
        <v>18</v>
      </c>
      <c r="B229" s="24">
        <v>25495</v>
      </c>
      <c r="C229" s="28" t="s">
        <v>344</v>
      </c>
      <c r="D229" s="29">
        <v>35025495</v>
      </c>
      <c r="E229" s="29" t="s">
        <v>117</v>
      </c>
      <c r="F229" s="29">
        <v>266.36</v>
      </c>
      <c r="G229" s="10">
        <f>SUMIFS('Régua SAEB'!$C:$C,'Régua SAEB'!$B:$B,"LP",'Régua SAEB'!$D:$D,"&lt;="&amp;$F229,'Régua SAEB'!$E:$E,"&gt;"&amp;$F229,'Régua SAEB'!$A:$A,$E229)</f>
        <v>3</v>
      </c>
      <c r="H229" s="10" t="str">
        <f t="array" ref="H229">INDEX('Régua SAEB'!$F$1:$F$40,MATCH($E229&amp;"LP"&amp;$G229,'Régua SAEB'!$G$1:$G$40,0),1)</f>
        <v>Básico</v>
      </c>
      <c r="I229" s="29">
        <v>268.68</v>
      </c>
      <c r="J229" s="10">
        <f>SUMIFS('Régua SAEB'!$C:$C,'Régua SAEB'!$B:$B,"MT",'Régua SAEB'!$D:$D,"&lt;="&amp;$I229,'Régua SAEB'!$E:$E,"&gt;"&amp;$I229,'Régua SAEB'!$A:$A,$E229)</f>
        <v>3</v>
      </c>
      <c r="K229" s="10" t="str">
        <f t="array" ref="K229">INDEX('Régua SAEB'!$F$1:$F$40,MATCH($E229&amp;"MT"&amp;$J229,'Régua SAEB'!$G$1:$G$40,0),1)</f>
        <v>Básico</v>
      </c>
    </row>
    <row r="230" spans="1:11" x14ac:dyDescent="0.2">
      <c r="A230" s="28" t="s">
        <v>18</v>
      </c>
      <c r="B230" s="24">
        <v>25501</v>
      </c>
      <c r="C230" s="28" t="s">
        <v>345</v>
      </c>
      <c r="D230" s="29">
        <v>35025501</v>
      </c>
      <c r="E230" s="29" t="s">
        <v>117</v>
      </c>
      <c r="F230" s="29">
        <v>237.32</v>
      </c>
      <c r="G230" s="10">
        <f>SUMIFS('Régua SAEB'!$C:$C,'Régua SAEB'!$B:$B,"LP",'Régua SAEB'!$D:$D,"&lt;="&amp;$F230,'Régua SAEB'!$E:$E,"&gt;"&amp;$F230,'Régua SAEB'!$A:$A,$E230)</f>
        <v>2</v>
      </c>
      <c r="H230" s="10" t="str">
        <f t="array" ref="H230">INDEX('Régua SAEB'!$F$1:$F$40,MATCH($E230&amp;"LP"&amp;$G230,'Régua SAEB'!$G$1:$G$40,0),1)</f>
        <v>Básico</v>
      </c>
      <c r="I230" s="29">
        <v>244.07</v>
      </c>
      <c r="J230" s="10">
        <f>SUMIFS('Régua SAEB'!$C:$C,'Régua SAEB'!$B:$B,"MT",'Régua SAEB'!$D:$D,"&lt;="&amp;$I230,'Régua SAEB'!$E:$E,"&gt;"&amp;$I230,'Régua SAEB'!$A:$A,$E230)</f>
        <v>2</v>
      </c>
      <c r="K230" s="10" t="str">
        <f t="array" ref="K230">INDEX('Régua SAEB'!$F$1:$F$40,MATCH($E230&amp;"MT"&amp;$J230,'Régua SAEB'!$G$1:$G$40,0),1)</f>
        <v>Básico</v>
      </c>
    </row>
    <row r="231" spans="1:11" x14ac:dyDescent="0.2">
      <c r="A231" s="28" t="s">
        <v>18</v>
      </c>
      <c r="B231" s="24">
        <v>25525</v>
      </c>
      <c r="C231" s="28" t="s">
        <v>346</v>
      </c>
      <c r="D231" s="29">
        <v>35025525</v>
      </c>
      <c r="E231" s="29" t="s">
        <v>117</v>
      </c>
      <c r="F231" s="29">
        <v>293.02</v>
      </c>
      <c r="G231" s="10">
        <f>SUMIFS('Régua SAEB'!$C:$C,'Régua SAEB'!$B:$B,"LP",'Régua SAEB'!$D:$D,"&lt;="&amp;$F231,'Régua SAEB'!$E:$E,"&gt;"&amp;$F231,'Régua SAEB'!$A:$A,$E231)</f>
        <v>4</v>
      </c>
      <c r="H231" s="10" t="str">
        <f t="array" ref="H231">INDEX('Régua SAEB'!$F$1:$F$40,MATCH($E231&amp;"LP"&amp;$G231,'Régua SAEB'!$G$1:$G$40,0),1)</f>
        <v>Proficiente</v>
      </c>
      <c r="I231" s="29">
        <v>291.19</v>
      </c>
      <c r="J231" s="10">
        <f>SUMIFS('Régua SAEB'!$C:$C,'Régua SAEB'!$B:$B,"MT",'Régua SAEB'!$D:$D,"&lt;="&amp;$I231,'Régua SAEB'!$E:$E,"&gt;"&amp;$I231,'Régua SAEB'!$A:$A,$E231)</f>
        <v>4</v>
      </c>
      <c r="K231" s="10" t="str">
        <f t="array" ref="K231">INDEX('Régua SAEB'!$F$1:$F$40,MATCH($E231&amp;"MT"&amp;$J231,'Régua SAEB'!$G$1:$G$40,0),1)</f>
        <v>Básico</v>
      </c>
    </row>
    <row r="232" spans="1:11" x14ac:dyDescent="0.2">
      <c r="A232" s="28" t="s">
        <v>18</v>
      </c>
      <c r="B232" s="24">
        <v>25562</v>
      </c>
      <c r="C232" s="28" t="s">
        <v>347</v>
      </c>
      <c r="D232" s="29">
        <v>35025562</v>
      </c>
      <c r="E232" s="29" t="s">
        <v>117</v>
      </c>
      <c r="F232" s="29">
        <v>271.77</v>
      </c>
      <c r="G232" s="10">
        <f>SUMIFS('Régua SAEB'!$C:$C,'Régua SAEB'!$B:$B,"LP",'Régua SAEB'!$D:$D,"&lt;="&amp;$F232,'Régua SAEB'!$E:$E,"&gt;"&amp;$F232,'Régua SAEB'!$A:$A,$E232)</f>
        <v>3</v>
      </c>
      <c r="H232" s="10" t="str">
        <f t="array" ref="H232">INDEX('Régua SAEB'!$F$1:$F$40,MATCH($E232&amp;"LP"&amp;$G232,'Régua SAEB'!$G$1:$G$40,0),1)</f>
        <v>Básico</v>
      </c>
      <c r="I232" s="29">
        <v>262.56</v>
      </c>
      <c r="J232" s="10">
        <f>SUMIFS('Régua SAEB'!$C:$C,'Régua SAEB'!$B:$B,"MT",'Régua SAEB'!$D:$D,"&lt;="&amp;$I232,'Régua SAEB'!$E:$E,"&gt;"&amp;$I232,'Régua SAEB'!$A:$A,$E232)</f>
        <v>3</v>
      </c>
      <c r="K232" s="10" t="str">
        <f t="array" ref="K232">INDEX('Régua SAEB'!$F$1:$F$40,MATCH($E232&amp;"MT"&amp;$J232,'Régua SAEB'!$G$1:$G$40,0),1)</f>
        <v>Básico</v>
      </c>
    </row>
    <row r="233" spans="1:11" x14ac:dyDescent="0.2">
      <c r="A233" s="28" t="s">
        <v>18</v>
      </c>
      <c r="B233" s="24">
        <v>25574</v>
      </c>
      <c r="C233" s="28" t="s">
        <v>348</v>
      </c>
      <c r="D233" s="29">
        <v>35025574</v>
      </c>
      <c r="E233" s="29" t="s">
        <v>117</v>
      </c>
      <c r="F233" s="29">
        <v>265.32</v>
      </c>
      <c r="G233" s="10">
        <f>SUMIFS('Régua SAEB'!$C:$C,'Régua SAEB'!$B:$B,"LP",'Régua SAEB'!$D:$D,"&lt;="&amp;$F233,'Régua SAEB'!$E:$E,"&gt;"&amp;$F233,'Régua SAEB'!$A:$A,$E233)</f>
        <v>3</v>
      </c>
      <c r="H233" s="10" t="str">
        <f t="array" ref="H233">INDEX('Régua SAEB'!$F$1:$F$40,MATCH($E233&amp;"LP"&amp;$G233,'Régua SAEB'!$G$1:$G$40,0),1)</f>
        <v>Básico</v>
      </c>
      <c r="I233" s="29">
        <v>252.07</v>
      </c>
      <c r="J233" s="10">
        <f>SUMIFS('Régua SAEB'!$C:$C,'Régua SAEB'!$B:$B,"MT",'Régua SAEB'!$D:$D,"&lt;="&amp;$I233,'Régua SAEB'!$E:$E,"&gt;"&amp;$I233,'Régua SAEB'!$A:$A,$E233)</f>
        <v>3</v>
      </c>
      <c r="K233" s="10" t="str">
        <f t="array" ref="K233">INDEX('Régua SAEB'!$F$1:$F$40,MATCH($E233&amp;"MT"&amp;$J233,'Régua SAEB'!$G$1:$G$40,0),1)</f>
        <v>Básico</v>
      </c>
    </row>
    <row r="234" spans="1:11" x14ac:dyDescent="0.2">
      <c r="A234" s="28" t="s">
        <v>18</v>
      </c>
      <c r="B234" s="24">
        <v>38003</v>
      </c>
      <c r="C234" s="28" t="s">
        <v>349</v>
      </c>
      <c r="D234" s="29">
        <v>35038003</v>
      </c>
      <c r="E234" s="29" t="s">
        <v>117</v>
      </c>
      <c r="F234" s="29">
        <v>264.02999999999997</v>
      </c>
      <c r="G234" s="10">
        <f>SUMIFS('Régua SAEB'!$C:$C,'Régua SAEB'!$B:$B,"LP",'Régua SAEB'!$D:$D,"&lt;="&amp;$F234,'Régua SAEB'!$E:$E,"&gt;"&amp;$F234,'Régua SAEB'!$A:$A,$E234)</f>
        <v>3</v>
      </c>
      <c r="H234" s="10" t="str">
        <f t="array" ref="H234">INDEX('Régua SAEB'!$F$1:$F$40,MATCH($E234&amp;"LP"&amp;$G234,'Régua SAEB'!$G$1:$G$40,0),1)</f>
        <v>Básico</v>
      </c>
      <c r="I234" s="29">
        <v>260.68</v>
      </c>
      <c r="J234" s="10">
        <f>SUMIFS('Régua SAEB'!$C:$C,'Régua SAEB'!$B:$B,"MT",'Régua SAEB'!$D:$D,"&lt;="&amp;$I234,'Régua SAEB'!$E:$E,"&gt;"&amp;$I234,'Régua SAEB'!$A:$A,$E234)</f>
        <v>3</v>
      </c>
      <c r="K234" s="10" t="str">
        <f t="array" ref="K234">INDEX('Régua SAEB'!$F$1:$F$40,MATCH($E234&amp;"MT"&amp;$J234,'Régua SAEB'!$G$1:$G$40,0),1)</f>
        <v>Básico</v>
      </c>
    </row>
    <row r="235" spans="1:11" x14ac:dyDescent="0.2">
      <c r="A235" s="28" t="s">
        <v>18</v>
      </c>
      <c r="B235" s="24">
        <v>40939</v>
      </c>
      <c r="C235" s="28" t="s">
        <v>350</v>
      </c>
      <c r="D235" s="29">
        <v>35040939</v>
      </c>
      <c r="E235" s="29" t="s">
        <v>117</v>
      </c>
      <c r="F235" s="29">
        <v>236.72</v>
      </c>
      <c r="G235" s="10">
        <f>SUMIFS('Régua SAEB'!$C:$C,'Régua SAEB'!$B:$B,"LP",'Régua SAEB'!$D:$D,"&lt;="&amp;$F235,'Régua SAEB'!$E:$E,"&gt;"&amp;$F235,'Régua SAEB'!$A:$A,$E235)</f>
        <v>2</v>
      </c>
      <c r="H235" s="10" t="str">
        <f t="array" ref="H235">INDEX('Régua SAEB'!$F$1:$F$40,MATCH($E235&amp;"LP"&amp;$G235,'Régua SAEB'!$G$1:$G$40,0),1)</f>
        <v>Básico</v>
      </c>
      <c r="I235" s="29">
        <v>229.76</v>
      </c>
      <c r="J235" s="10">
        <f>SUMIFS('Régua SAEB'!$C:$C,'Régua SAEB'!$B:$B,"MT",'Régua SAEB'!$D:$D,"&lt;="&amp;$I235,'Régua SAEB'!$E:$E,"&gt;"&amp;$I235,'Régua SAEB'!$A:$A,$E235)</f>
        <v>2</v>
      </c>
      <c r="K235" s="10" t="str">
        <f t="array" ref="K235">INDEX('Régua SAEB'!$F$1:$F$40,MATCH($E235&amp;"MT"&amp;$J235,'Régua SAEB'!$G$1:$G$40,0),1)</f>
        <v>Básico</v>
      </c>
    </row>
    <row r="236" spans="1:11" x14ac:dyDescent="0.2">
      <c r="A236" s="28" t="s">
        <v>18</v>
      </c>
      <c r="B236" s="24">
        <v>42936</v>
      </c>
      <c r="C236" s="28" t="s">
        <v>351</v>
      </c>
      <c r="D236" s="29">
        <v>35042936</v>
      </c>
      <c r="E236" s="29" t="s">
        <v>117</v>
      </c>
      <c r="F236" s="29">
        <v>237.63</v>
      </c>
      <c r="G236" s="10">
        <f>SUMIFS('Régua SAEB'!$C:$C,'Régua SAEB'!$B:$B,"LP",'Régua SAEB'!$D:$D,"&lt;="&amp;$F236,'Régua SAEB'!$E:$E,"&gt;"&amp;$F236,'Régua SAEB'!$A:$A,$E236)</f>
        <v>2</v>
      </c>
      <c r="H236" s="10" t="str">
        <f t="array" ref="H236">INDEX('Régua SAEB'!$F$1:$F$40,MATCH($E236&amp;"LP"&amp;$G236,'Régua SAEB'!$G$1:$G$40,0),1)</f>
        <v>Básico</v>
      </c>
      <c r="I236" s="29">
        <v>238.91</v>
      </c>
      <c r="J236" s="10">
        <f>SUMIFS('Régua SAEB'!$C:$C,'Régua SAEB'!$B:$B,"MT",'Régua SAEB'!$D:$D,"&lt;="&amp;$I236,'Régua SAEB'!$E:$E,"&gt;"&amp;$I236,'Régua SAEB'!$A:$A,$E236)</f>
        <v>2</v>
      </c>
      <c r="K236" s="10" t="str">
        <f t="array" ref="K236">INDEX('Régua SAEB'!$F$1:$F$40,MATCH($E236&amp;"MT"&amp;$J236,'Régua SAEB'!$G$1:$G$40,0),1)</f>
        <v>Básico</v>
      </c>
    </row>
    <row r="237" spans="1:11" x14ac:dyDescent="0.2">
      <c r="A237" s="28" t="s">
        <v>18</v>
      </c>
      <c r="B237" s="24">
        <v>49645</v>
      </c>
      <c r="C237" s="28" t="s">
        <v>352</v>
      </c>
      <c r="D237" s="29">
        <v>35049645</v>
      </c>
      <c r="E237" s="29" t="s">
        <v>117</v>
      </c>
      <c r="F237" s="29">
        <v>276.16000000000003</v>
      </c>
      <c r="G237" s="10">
        <f>SUMIFS('Régua SAEB'!$C:$C,'Régua SAEB'!$B:$B,"LP",'Régua SAEB'!$D:$D,"&lt;="&amp;$F237,'Régua SAEB'!$E:$E,"&gt;"&amp;$F237,'Régua SAEB'!$A:$A,$E237)</f>
        <v>4</v>
      </c>
      <c r="H237" s="10" t="str">
        <f t="array" ref="H237">INDEX('Régua SAEB'!$F$1:$F$40,MATCH($E237&amp;"LP"&amp;$G237,'Régua SAEB'!$G$1:$G$40,0),1)</f>
        <v>Proficiente</v>
      </c>
      <c r="I237" s="29">
        <v>274.54000000000002</v>
      </c>
      <c r="J237" s="10">
        <f>SUMIFS('Régua SAEB'!$C:$C,'Régua SAEB'!$B:$B,"MT",'Régua SAEB'!$D:$D,"&lt;="&amp;$I237,'Régua SAEB'!$E:$E,"&gt;"&amp;$I237,'Régua SAEB'!$A:$A,$E237)</f>
        <v>3</v>
      </c>
      <c r="K237" s="10" t="str">
        <f t="array" ref="K237">INDEX('Régua SAEB'!$F$1:$F$40,MATCH($E237&amp;"MT"&amp;$J237,'Régua SAEB'!$G$1:$G$40,0),1)</f>
        <v>Básico</v>
      </c>
    </row>
    <row r="238" spans="1:11" x14ac:dyDescent="0.2">
      <c r="A238" s="28" t="s">
        <v>18</v>
      </c>
      <c r="B238" s="24">
        <v>49657</v>
      </c>
      <c r="C238" s="28" t="s">
        <v>353</v>
      </c>
      <c r="D238" s="29">
        <v>35049657</v>
      </c>
      <c r="E238" s="29" t="s">
        <v>117</v>
      </c>
      <c r="F238" s="29">
        <v>252.82</v>
      </c>
      <c r="G238" s="10">
        <f>SUMIFS('Régua SAEB'!$C:$C,'Régua SAEB'!$B:$B,"LP",'Régua SAEB'!$D:$D,"&lt;="&amp;$F238,'Régua SAEB'!$E:$E,"&gt;"&amp;$F238,'Régua SAEB'!$A:$A,$E238)</f>
        <v>3</v>
      </c>
      <c r="H238" s="10" t="str">
        <f t="array" ref="H238">INDEX('Régua SAEB'!$F$1:$F$40,MATCH($E238&amp;"LP"&amp;$G238,'Régua SAEB'!$G$1:$G$40,0),1)</f>
        <v>Básico</v>
      </c>
      <c r="I238" s="29">
        <v>247.17</v>
      </c>
      <c r="J238" s="10">
        <f>SUMIFS('Régua SAEB'!$C:$C,'Régua SAEB'!$B:$B,"MT",'Régua SAEB'!$D:$D,"&lt;="&amp;$I238,'Régua SAEB'!$E:$E,"&gt;"&amp;$I238,'Régua SAEB'!$A:$A,$E238)</f>
        <v>2</v>
      </c>
      <c r="K238" s="10" t="str">
        <f t="array" ref="K238">INDEX('Régua SAEB'!$F$1:$F$40,MATCH($E238&amp;"MT"&amp;$J238,'Régua SAEB'!$G$1:$G$40,0),1)</f>
        <v>Básico</v>
      </c>
    </row>
    <row r="239" spans="1:11" x14ac:dyDescent="0.2">
      <c r="A239" s="28" t="s">
        <v>18</v>
      </c>
      <c r="B239" s="24">
        <v>70634</v>
      </c>
      <c r="C239" s="28" t="s">
        <v>354</v>
      </c>
      <c r="D239" s="29">
        <v>35070634</v>
      </c>
      <c r="E239" s="29" t="s">
        <v>117</v>
      </c>
      <c r="F239" s="29">
        <v>252.15</v>
      </c>
      <c r="G239" s="10">
        <f>SUMIFS('Régua SAEB'!$C:$C,'Régua SAEB'!$B:$B,"LP",'Régua SAEB'!$D:$D,"&lt;="&amp;$F239,'Régua SAEB'!$E:$E,"&gt;"&amp;$F239,'Régua SAEB'!$A:$A,$E239)</f>
        <v>3</v>
      </c>
      <c r="H239" s="10" t="str">
        <f t="array" ref="H239">INDEX('Régua SAEB'!$F$1:$F$40,MATCH($E239&amp;"LP"&amp;$G239,'Régua SAEB'!$G$1:$G$40,0),1)</f>
        <v>Básico</v>
      </c>
      <c r="I239" s="29">
        <v>250.02</v>
      </c>
      <c r="J239" s="10">
        <f>SUMIFS('Régua SAEB'!$C:$C,'Régua SAEB'!$B:$B,"MT",'Régua SAEB'!$D:$D,"&lt;="&amp;$I239,'Régua SAEB'!$E:$E,"&gt;"&amp;$I239,'Régua SAEB'!$A:$A,$E239)</f>
        <v>3</v>
      </c>
      <c r="K239" s="10" t="str">
        <f t="array" ref="K239">INDEX('Régua SAEB'!$F$1:$F$40,MATCH($E239&amp;"MT"&amp;$J239,'Régua SAEB'!$G$1:$G$40,0),1)</f>
        <v>Básico</v>
      </c>
    </row>
    <row r="240" spans="1:11" x14ac:dyDescent="0.2">
      <c r="A240" s="28" t="s">
        <v>18</v>
      </c>
      <c r="B240" s="24">
        <v>441818</v>
      </c>
      <c r="C240" s="28" t="s">
        <v>355</v>
      </c>
      <c r="D240" s="29">
        <v>35441818</v>
      </c>
      <c r="E240" s="29" t="s">
        <v>117</v>
      </c>
      <c r="F240" s="29">
        <v>256.41000000000003</v>
      </c>
      <c r="G240" s="10">
        <f>SUMIFS('Régua SAEB'!$C:$C,'Régua SAEB'!$B:$B,"LP",'Régua SAEB'!$D:$D,"&lt;="&amp;$F240,'Régua SAEB'!$E:$E,"&gt;"&amp;$F240,'Régua SAEB'!$A:$A,$E240)</f>
        <v>3</v>
      </c>
      <c r="H240" s="10" t="str">
        <f t="array" ref="H240">INDEX('Régua SAEB'!$F$1:$F$40,MATCH($E240&amp;"LP"&amp;$G240,'Régua SAEB'!$G$1:$G$40,0),1)</f>
        <v>Básico</v>
      </c>
      <c r="I240" s="29">
        <v>256.37</v>
      </c>
      <c r="J240" s="10">
        <f>SUMIFS('Régua SAEB'!$C:$C,'Régua SAEB'!$B:$B,"MT",'Régua SAEB'!$D:$D,"&lt;="&amp;$I240,'Régua SAEB'!$E:$E,"&gt;"&amp;$I240,'Régua SAEB'!$A:$A,$E240)</f>
        <v>3</v>
      </c>
      <c r="K240" s="10" t="str">
        <f t="array" ref="K240">INDEX('Régua SAEB'!$F$1:$F$40,MATCH($E240&amp;"MT"&amp;$J240,'Régua SAEB'!$G$1:$G$40,0),1)</f>
        <v>Básico</v>
      </c>
    </row>
    <row r="241" spans="1:11" x14ac:dyDescent="0.2">
      <c r="A241" s="28" t="s">
        <v>18</v>
      </c>
      <c r="B241" s="24">
        <v>462724</v>
      </c>
      <c r="C241" s="28" t="s">
        <v>356</v>
      </c>
      <c r="D241" s="29">
        <v>35462724</v>
      </c>
      <c r="E241" s="29" t="s">
        <v>117</v>
      </c>
      <c r="F241" s="29">
        <v>242.64</v>
      </c>
      <c r="G241" s="10">
        <f>SUMIFS('Régua SAEB'!$C:$C,'Régua SAEB'!$B:$B,"LP",'Régua SAEB'!$D:$D,"&lt;="&amp;$F241,'Régua SAEB'!$E:$E,"&gt;"&amp;$F241,'Régua SAEB'!$A:$A,$E241)</f>
        <v>2</v>
      </c>
      <c r="H241" s="10" t="str">
        <f t="array" ref="H241">INDEX('Régua SAEB'!$F$1:$F$40,MATCH($E241&amp;"LP"&amp;$G241,'Régua SAEB'!$G$1:$G$40,0),1)</f>
        <v>Básico</v>
      </c>
      <c r="I241" s="29">
        <v>235.87</v>
      </c>
      <c r="J241" s="10">
        <f>SUMIFS('Régua SAEB'!$C:$C,'Régua SAEB'!$B:$B,"MT",'Régua SAEB'!$D:$D,"&lt;="&amp;$I241,'Régua SAEB'!$E:$E,"&gt;"&amp;$I241,'Régua SAEB'!$A:$A,$E241)</f>
        <v>2</v>
      </c>
      <c r="K241" s="10" t="str">
        <f t="array" ref="K241">INDEX('Régua SAEB'!$F$1:$F$40,MATCH($E241&amp;"MT"&amp;$J241,'Régua SAEB'!$G$1:$G$40,0),1)</f>
        <v>Básico</v>
      </c>
    </row>
    <row r="242" spans="1:11" x14ac:dyDescent="0.2">
      <c r="A242" s="28" t="s">
        <v>18</v>
      </c>
      <c r="B242" s="24">
        <v>565696</v>
      </c>
      <c r="C242" s="28" t="s">
        <v>357</v>
      </c>
      <c r="D242" s="29">
        <v>35565696</v>
      </c>
      <c r="E242" s="29" t="s">
        <v>117</v>
      </c>
      <c r="F242" s="29">
        <v>243.51</v>
      </c>
      <c r="G242" s="10">
        <f>SUMIFS('Régua SAEB'!$C:$C,'Régua SAEB'!$B:$B,"LP",'Régua SAEB'!$D:$D,"&lt;="&amp;$F242,'Régua SAEB'!$E:$E,"&gt;"&amp;$F242,'Régua SAEB'!$A:$A,$E242)</f>
        <v>2</v>
      </c>
      <c r="H242" s="10" t="str">
        <f t="array" ref="H242">INDEX('Régua SAEB'!$F$1:$F$40,MATCH($E242&amp;"LP"&amp;$G242,'Régua SAEB'!$G$1:$G$40,0),1)</f>
        <v>Básico</v>
      </c>
      <c r="I242" s="29">
        <v>245.36</v>
      </c>
      <c r="J242" s="10">
        <f>SUMIFS('Régua SAEB'!$C:$C,'Régua SAEB'!$B:$B,"MT",'Régua SAEB'!$D:$D,"&lt;="&amp;$I242,'Régua SAEB'!$E:$E,"&gt;"&amp;$I242,'Régua SAEB'!$A:$A,$E242)</f>
        <v>2</v>
      </c>
      <c r="K242" s="10" t="str">
        <f t="array" ref="K242">INDEX('Régua SAEB'!$F$1:$F$40,MATCH($E242&amp;"MT"&amp;$J242,'Régua SAEB'!$G$1:$G$40,0),1)</f>
        <v>Básico</v>
      </c>
    </row>
    <row r="243" spans="1:11" x14ac:dyDescent="0.2">
      <c r="A243" s="28" t="s">
        <v>18</v>
      </c>
      <c r="B243" s="24">
        <v>900217</v>
      </c>
      <c r="C243" s="28" t="s">
        <v>358</v>
      </c>
      <c r="D243" s="29">
        <v>35900217</v>
      </c>
      <c r="E243" s="29" t="s">
        <v>117</v>
      </c>
      <c r="F243" s="29">
        <v>252.52</v>
      </c>
      <c r="G243" s="10">
        <f>SUMIFS('Régua SAEB'!$C:$C,'Régua SAEB'!$B:$B,"LP",'Régua SAEB'!$D:$D,"&lt;="&amp;$F243,'Régua SAEB'!$E:$E,"&gt;"&amp;$F243,'Régua SAEB'!$A:$A,$E243)</f>
        <v>3</v>
      </c>
      <c r="H243" s="10" t="str">
        <f t="array" ref="H243">INDEX('Régua SAEB'!$F$1:$F$40,MATCH($E243&amp;"LP"&amp;$G243,'Régua SAEB'!$G$1:$G$40,0),1)</f>
        <v>Básico</v>
      </c>
      <c r="I243" s="29">
        <v>243.51</v>
      </c>
      <c r="J243" s="10">
        <f>SUMIFS('Régua SAEB'!$C:$C,'Régua SAEB'!$B:$B,"MT",'Régua SAEB'!$D:$D,"&lt;="&amp;$I243,'Régua SAEB'!$E:$E,"&gt;"&amp;$I243,'Régua SAEB'!$A:$A,$E243)</f>
        <v>2</v>
      </c>
      <c r="K243" s="10" t="str">
        <f t="array" ref="K243">INDEX('Régua SAEB'!$F$1:$F$40,MATCH($E243&amp;"MT"&amp;$J243,'Régua SAEB'!$G$1:$G$40,0),1)</f>
        <v>Básico</v>
      </c>
    </row>
    <row r="244" spans="1:11" x14ac:dyDescent="0.2">
      <c r="A244" s="28" t="s">
        <v>18</v>
      </c>
      <c r="B244" s="24">
        <v>900229</v>
      </c>
      <c r="C244" s="28" t="s">
        <v>359</v>
      </c>
      <c r="D244" s="29">
        <v>35900229</v>
      </c>
      <c r="E244" s="29" t="s">
        <v>117</v>
      </c>
      <c r="F244" s="29">
        <v>252.41</v>
      </c>
      <c r="G244" s="10">
        <f>SUMIFS('Régua SAEB'!$C:$C,'Régua SAEB'!$B:$B,"LP",'Régua SAEB'!$D:$D,"&lt;="&amp;$F244,'Régua SAEB'!$E:$E,"&gt;"&amp;$F244,'Régua SAEB'!$A:$A,$E244)</f>
        <v>3</v>
      </c>
      <c r="H244" s="10" t="str">
        <f t="array" ref="H244">INDEX('Régua SAEB'!$F$1:$F$40,MATCH($E244&amp;"LP"&amp;$G244,'Régua SAEB'!$G$1:$G$40,0),1)</f>
        <v>Básico</v>
      </c>
      <c r="I244" s="29">
        <v>247.3</v>
      </c>
      <c r="J244" s="10">
        <f>SUMIFS('Régua SAEB'!$C:$C,'Régua SAEB'!$B:$B,"MT",'Régua SAEB'!$D:$D,"&lt;="&amp;$I244,'Régua SAEB'!$E:$E,"&gt;"&amp;$I244,'Régua SAEB'!$A:$A,$E244)</f>
        <v>2</v>
      </c>
      <c r="K244" s="10" t="str">
        <f t="array" ref="K244">INDEX('Régua SAEB'!$F$1:$F$40,MATCH($E244&amp;"MT"&amp;$J244,'Régua SAEB'!$G$1:$G$40,0),1)</f>
        <v>Básico</v>
      </c>
    </row>
    <row r="245" spans="1:11" x14ac:dyDescent="0.2">
      <c r="A245" s="28" t="s">
        <v>18</v>
      </c>
      <c r="B245" s="24">
        <v>900990</v>
      </c>
      <c r="C245" s="28" t="s">
        <v>360</v>
      </c>
      <c r="D245" s="29">
        <v>35900990</v>
      </c>
      <c r="E245" s="29" t="s">
        <v>117</v>
      </c>
      <c r="F245" s="29">
        <v>284.01</v>
      </c>
      <c r="G245" s="10">
        <f>SUMIFS('Régua SAEB'!$C:$C,'Régua SAEB'!$B:$B,"LP",'Régua SAEB'!$D:$D,"&lt;="&amp;$F245,'Régua SAEB'!$E:$E,"&gt;"&amp;$F245,'Régua SAEB'!$A:$A,$E245)</f>
        <v>4</v>
      </c>
      <c r="H245" s="10" t="str">
        <f t="array" ref="H245">INDEX('Régua SAEB'!$F$1:$F$40,MATCH($E245&amp;"LP"&amp;$G245,'Régua SAEB'!$G$1:$G$40,0),1)</f>
        <v>Proficiente</v>
      </c>
      <c r="I245" s="29">
        <v>275.83999999999997</v>
      </c>
      <c r="J245" s="10">
        <f>SUMIFS('Régua SAEB'!$C:$C,'Régua SAEB'!$B:$B,"MT",'Régua SAEB'!$D:$D,"&lt;="&amp;$I245,'Régua SAEB'!$E:$E,"&gt;"&amp;$I245,'Régua SAEB'!$A:$A,$E245)</f>
        <v>4</v>
      </c>
      <c r="K245" s="10" t="str">
        <f t="array" ref="K245">INDEX('Régua SAEB'!$F$1:$F$40,MATCH($E245&amp;"MT"&amp;$J245,'Régua SAEB'!$G$1:$G$40,0),1)</f>
        <v>Básico</v>
      </c>
    </row>
    <row r="246" spans="1:11" x14ac:dyDescent="0.2">
      <c r="A246" s="28" t="s">
        <v>18</v>
      </c>
      <c r="B246" s="24">
        <v>901003</v>
      </c>
      <c r="C246" s="28" t="s">
        <v>361</v>
      </c>
      <c r="D246" s="29">
        <v>35901003</v>
      </c>
      <c r="E246" s="29" t="s">
        <v>117</v>
      </c>
      <c r="F246" s="29">
        <v>227.81</v>
      </c>
      <c r="G246" s="10">
        <f>SUMIFS('Régua SAEB'!$C:$C,'Régua SAEB'!$B:$B,"LP",'Régua SAEB'!$D:$D,"&lt;="&amp;$F246,'Régua SAEB'!$E:$E,"&gt;"&amp;$F246,'Régua SAEB'!$A:$A,$E246)</f>
        <v>2</v>
      </c>
      <c r="H246" s="10" t="str">
        <f t="array" ref="H246">INDEX('Régua SAEB'!$F$1:$F$40,MATCH($E246&amp;"LP"&amp;$G246,'Régua SAEB'!$G$1:$G$40,0),1)</f>
        <v>Básico</v>
      </c>
      <c r="I246" s="29">
        <v>226.88</v>
      </c>
      <c r="J246" s="10">
        <f>SUMIFS('Régua SAEB'!$C:$C,'Régua SAEB'!$B:$B,"MT",'Régua SAEB'!$D:$D,"&lt;="&amp;$I246,'Régua SAEB'!$E:$E,"&gt;"&amp;$I246,'Régua SAEB'!$A:$A,$E246)</f>
        <v>2</v>
      </c>
      <c r="K246" s="10" t="str">
        <f t="array" ref="K246">INDEX('Régua SAEB'!$F$1:$F$40,MATCH($E246&amp;"MT"&amp;$J246,'Régua SAEB'!$G$1:$G$40,0),1)</f>
        <v>Básico</v>
      </c>
    </row>
    <row r="247" spans="1:11" x14ac:dyDescent="0.2">
      <c r="A247" s="28" t="s">
        <v>18</v>
      </c>
      <c r="B247" s="24">
        <v>901015</v>
      </c>
      <c r="C247" s="28" t="s">
        <v>362</v>
      </c>
      <c r="D247" s="29">
        <v>35901015</v>
      </c>
      <c r="E247" s="29" t="s">
        <v>117</v>
      </c>
      <c r="F247" s="29">
        <v>264.5</v>
      </c>
      <c r="G247" s="10">
        <f>SUMIFS('Régua SAEB'!$C:$C,'Régua SAEB'!$B:$B,"LP",'Régua SAEB'!$D:$D,"&lt;="&amp;$F247,'Régua SAEB'!$E:$E,"&gt;"&amp;$F247,'Régua SAEB'!$A:$A,$E247)</f>
        <v>3</v>
      </c>
      <c r="H247" s="10" t="str">
        <f t="array" ref="H247">INDEX('Régua SAEB'!$F$1:$F$40,MATCH($E247&amp;"LP"&amp;$G247,'Régua SAEB'!$G$1:$G$40,0),1)</f>
        <v>Básico</v>
      </c>
      <c r="I247" s="29">
        <v>255.14</v>
      </c>
      <c r="J247" s="10">
        <f>SUMIFS('Régua SAEB'!$C:$C,'Régua SAEB'!$B:$B,"MT",'Régua SAEB'!$D:$D,"&lt;="&amp;$I247,'Régua SAEB'!$E:$E,"&gt;"&amp;$I247,'Régua SAEB'!$A:$A,$E247)</f>
        <v>3</v>
      </c>
      <c r="K247" s="10" t="str">
        <f t="array" ref="K247">INDEX('Régua SAEB'!$F$1:$F$40,MATCH($E247&amp;"MT"&amp;$J247,'Régua SAEB'!$G$1:$G$40,0),1)</f>
        <v>Básico</v>
      </c>
    </row>
    <row r="248" spans="1:11" x14ac:dyDescent="0.2">
      <c r="A248" s="28" t="s">
        <v>18</v>
      </c>
      <c r="B248" s="24">
        <v>919019</v>
      </c>
      <c r="C248" s="28" t="s">
        <v>363</v>
      </c>
      <c r="D248" s="29">
        <v>35919019</v>
      </c>
      <c r="E248" s="29" t="s">
        <v>117</v>
      </c>
      <c r="F248" s="29">
        <v>261.93</v>
      </c>
      <c r="G248" s="10">
        <f>SUMIFS('Régua SAEB'!$C:$C,'Régua SAEB'!$B:$B,"LP",'Régua SAEB'!$D:$D,"&lt;="&amp;$F248,'Régua SAEB'!$E:$E,"&gt;"&amp;$F248,'Régua SAEB'!$A:$A,$E248)</f>
        <v>3</v>
      </c>
      <c r="H248" s="10" t="str">
        <f t="array" ref="H248">INDEX('Régua SAEB'!$F$1:$F$40,MATCH($E248&amp;"LP"&amp;$G248,'Régua SAEB'!$G$1:$G$40,0),1)</f>
        <v>Básico</v>
      </c>
      <c r="I248" s="29">
        <v>249.83</v>
      </c>
      <c r="J248" s="10">
        <f>SUMIFS('Régua SAEB'!$C:$C,'Régua SAEB'!$B:$B,"MT",'Régua SAEB'!$D:$D,"&lt;="&amp;$I248,'Régua SAEB'!$E:$E,"&gt;"&amp;$I248,'Régua SAEB'!$A:$A,$E248)</f>
        <v>2</v>
      </c>
      <c r="K248" s="10" t="str">
        <f t="array" ref="K248">INDEX('Régua SAEB'!$F$1:$F$40,MATCH($E248&amp;"MT"&amp;$J248,'Régua SAEB'!$G$1:$G$40,0),1)</f>
        <v>Básico</v>
      </c>
    </row>
    <row r="249" spans="1:11" x14ac:dyDescent="0.2">
      <c r="A249" s="28" t="s">
        <v>18</v>
      </c>
      <c r="B249" s="24">
        <v>920484</v>
      </c>
      <c r="C249" s="28" t="s">
        <v>364</v>
      </c>
      <c r="D249" s="29">
        <v>35920484</v>
      </c>
      <c r="E249" s="29" t="s">
        <v>117</v>
      </c>
      <c r="F249" s="29">
        <v>251.9</v>
      </c>
      <c r="G249" s="10">
        <f>SUMIFS('Régua SAEB'!$C:$C,'Régua SAEB'!$B:$B,"LP",'Régua SAEB'!$D:$D,"&lt;="&amp;$F249,'Régua SAEB'!$E:$E,"&gt;"&amp;$F249,'Régua SAEB'!$A:$A,$E249)</f>
        <v>3</v>
      </c>
      <c r="H249" s="10" t="str">
        <f t="array" ref="H249">INDEX('Régua SAEB'!$F$1:$F$40,MATCH($E249&amp;"LP"&amp;$G249,'Régua SAEB'!$G$1:$G$40,0),1)</f>
        <v>Básico</v>
      </c>
      <c r="I249" s="29">
        <v>255.32</v>
      </c>
      <c r="J249" s="10">
        <f>SUMIFS('Régua SAEB'!$C:$C,'Régua SAEB'!$B:$B,"MT",'Régua SAEB'!$D:$D,"&lt;="&amp;$I249,'Régua SAEB'!$E:$E,"&gt;"&amp;$I249,'Régua SAEB'!$A:$A,$E249)</f>
        <v>3</v>
      </c>
      <c r="K249" s="10" t="str">
        <f t="array" ref="K249">INDEX('Régua SAEB'!$F$1:$F$40,MATCH($E249&amp;"MT"&amp;$J249,'Régua SAEB'!$G$1:$G$40,0),1)</f>
        <v>Básico</v>
      </c>
    </row>
    <row r="250" spans="1:11" x14ac:dyDescent="0.2">
      <c r="A250" s="28" t="s">
        <v>18</v>
      </c>
      <c r="B250" s="24">
        <v>921373</v>
      </c>
      <c r="C250" s="28" t="s">
        <v>365</v>
      </c>
      <c r="D250" s="29">
        <v>35921373</v>
      </c>
      <c r="E250" s="29" t="s">
        <v>117</v>
      </c>
      <c r="F250" s="29">
        <v>243.22</v>
      </c>
      <c r="G250" s="10">
        <f>SUMIFS('Régua SAEB'!$C:$C,'Régua SAEB'!$B:$B,"LP",'Régua SAEB'!$D:$D,"&lt;="&amp;$F250,'Régua SAEB'!$E:$E,"&gt;"&amp;$F250,'Régua SAEB'!$A:$A,$E250)</f>
        <v>2</v>
      </c>
      <c r="H250" s="10" t="str">
        <f t="array" ref="H250">INDEX('Régua SAEB'!$F$1:$F$40,MATCH($E250&amp;"LP"&amp;$G250,'Régua SAEB'!$G$1:$G$40,0),1)</f>
        <v>Básico</v>
      </c>
      <c r="I250" s="29">
        <v>231.99</v>
      </c>
      <c r="J250" s="10">
        <f>SUMIFS('Régua SAEB'!$C:$C,'Régua SAEB'!$B:$B,"MT",'Régua SAEB'!$D:$D,"&lt;="&amp;$I250,'Régua SAEB'!$E:$E,"&gt;"&amp;$I250,'Régua SAEB'!$A:$A,$E250)</f>
        <v>2</v>
      </c>
      <c r="K250" s="10" t="str">
        <f t="array" ref="K250">INDEX('Régua SAEB'!$F$1:$F$40,MATCH($E250&amp;"MT"&amp;$J250,'Régua SAEB'!$G$1:$G$40,0),1)</f>
        <v>Básico</v>
      </c>
    </row>
    <row r="251" spans="1:11" x14ac:dyDescent="0.2">
      <c r="A251" s="28" t="s">
        <v>18</v>
      </c>
      <c r="B251" s="24">
        <v>925263</v>
      </c>
      <c r="C251" s="28" t="s">
        <v>366</v>
      </c>
      <c r="D251" s="29">
        <v>35925263</v>
      </c>
      <c r="E251" s="29" t="s">
        <v>117</v>
      </c>
      <c r="F251" s="29">
        <v>255.82</v>
      </c>
      <c r="G251" s="10">
        <f>SUMIFS('Régua SAEB'!$C:$C,'Régua SAEB'!$B:$B,"LP",'Régua SAEB'!$D:$D,"&lt;="&amp;$F251,'Régua SAEB'!$E:$E,"&gt;"&amp;$F251,'Régua SAEB'!$A:$A,$E251)</f>
        <v>3</v>
      </c>
      <c r="H251" s="10" t="str">
        <f t="array" ref="H251">INDEX('Régua SAEB'!$F$1:$F$40,MATCH($E251&amp;"LP"&amp;$G251,'Régua SAEB'!$G$1:$G$40,0),1)</f>
        <v>Básico</v>
      </c>
      <c r="I251" s="29">
        <v>247.13</v>
      </c>
      <c r="J251" s="10">
        <f>SUMIFS('Régua SAEB'!$C:$C,'Régua SAEB'!$B:$B,"MT",'Régua SAEB'!$D:$D,"&lt;="&amp;$I251,'Régua SAEB'!$E:$E,"&gt;"&amp;$I251,'Régua SAEB'!$A:$A,$E251)</f>
        <v>2</v>
      </c>
      <c r="K251" s="10" t="str">
        <f t="array" ref="K251">INDEX('Régua SAEB'!$F$1:$F$40,MATCH($E251&amp;"MT"&amp;$J251,'Régua SAEB'!$G$1:$G$40,0),1)</f>
        <v>Básico</v>
      </c>
    </row>
    <row r="252" spans="1:11" x14ac:dyDescent="0.2">
      <c r="A252" s="28" t="s">
        <v>45</v>
      </c>
      <c r="B252" s="24">
        <v>22603</v>
      </c>
      <c r="C252" s="28" t="s">
        <v>367</v>
      </c>
      <c r="D252" s="29">
        <v>35022603</v>
      </c>
      <c r="E252" s="29" t="s">
        <v>117</v>
      </c>
      <c r="F252" s="29">
        <v>274.14</v>
      </c>
      <c r="G252" s="10">
        <f>SUMIFS('Régua SAEB'!$C:$C,'Régua SAEB'!$B:$B,"LP",'Régua SAEB'!$D:$D,"&lt;="&amp;$F252,'Régua SAEB'!$E:$E,"&gt;"&amp;$F252,'Régua SAEB'!$A:$A,$E252)</f>
        <v>3</v>
      </c>
      <c r="H252" s="10" t="str">
        <f t="array" ref="H252">INDEX('Régua SAEB'!$F$1:$F$40,MATCH($E252&amp;"LP"&amp;$G252,'Régua SAEB'!$G$1:$G$40,0),1)</f>
        <v>Básico</v>
      </c>
      <c r="I252" s="29">
        <v>286.44</v>
      </c>
      <c r="J252" s="10">
        <f>SUMIFS('Régua SAEB'!$C:$C,'Régua SAEB'!$B:$B,"MT",'Régua SAEB'!$D:$D,"&lt;="&amp;$I252,'Régua SAEB'!$E:$E,"&gt;"&amp;$I252,'Régua SAEB'!$A:$A,$E252)</f>
        <v>4</v>
      </c>
      <c r="K252" s="10" t="str">
        <f t="array" ref="K252">INDEX('Régua SAEB'!$F$1:$F$40,MATCH($E252&amp;"MT"&amp;$J252,'Régua SAEB'!$G$1:$G$40,0),1)</f>
        <v>Básico</v>
      </c>
    </row>
    <row r="253" spans="1:11" x14ac:dyDescent="0.2">
      <c r="A253" s="28" t="s">
        <v>45</v>
      </c>
      <c r="B253" s="24">
        <v>22627</v>
      </c>
      <c r="C253" s="28" t="s">
        <v>368</v>
      </c>
      <c r="D253" s="29">
        <v>35022627</v>
      </c>
      <c r="E253" s="29" t="s">
        <v>117</v>
      </c>
      <c r="F253" s="29">
        <v>238.59</v>
      </c>
      <c r="G253" s="10">
        <f>SUMIFS('Régua SAEB'!$C:$C,'Régua SAEB'!$B:$B,"LP",'Régua SAEB'!$D:$D,"&lt;="&amp;$F253,'Régua SAEB'!$E:$E,"&gt;"&amp;$F253,'Régua SAEB'!$A:$A,$E253)</f>
        <v>2</v>
      </c>
      <c r="H253" s="10" t="str">
        <f t="array" ref="H253">INDEX('Régua SAEB'!$F$1:$F$40,MATCH($E253&amp;"LP"&amp;$G253,'Régua SAEB'!$G$1:$G$40,0),1)</f>
        <v>Básico</v>
      </c>
      <c r="I253" s="29">
        <v>247.75</v>
      </c>
      <c r="J253" s="10">
        <f>SUMIFS('Régua SAEB'!$C:$C,'Régua SAEB'!$B:$B,"MT",'Régua SAEB'!$D:$D,"&lt;="&amp;$I253,'Régua SAEB'!$E:$E,"&gt;"&amp;$I253,'Régua SAEB'!$A:$A,$E253)</f>
        <v>2</v>
      </c>
      <c r="K253" s="10" t="str">
        <f t="array" ref="K253">INDEX('Régua SAEB'!$F$1:$F$40,MATCH($E253&amp;"MT"&amp;$J253,'Régua SAEB'!$G$1:$G$40,0),1)</f>
        <v>Básico</v>
      </c>
    </row>
    <row r="254" spans="1:11" x14ac:dyDescent="0.2">
      <c r="A254" s="28" t="s">
        <v>45</v>
      </c>
      <c r="B254" s="24">
        <v>22724</v>
      </c>
      <c r="C254" s="28" t="s">
        <v>369</v>
      </c>
      <c r="D254" s="29">
        <v>35022724</v>
      </c>
      <c r="E254" s="29" t="s">
        <v>117</v>
      </c>
      <c r="F254" s="29">
        <v>254.89</v>
      </c>
      <c r="G254" s="10">
        <f>SUMIFS('Régua SAEB'!$C:$C,'Régua SAEB'!$B:$B,"LP",'Régua SAEB'!$D:$D,"&lt;="&amp;$F254,'Régua SAEB'!$E:$E,"&gt;"&amp;$F254,'Régua SAEB'!$A:$A,$E254)</f>
        <v>3</v>
      </c>
      <c r="H254" s="10" t="str">
        <f t="array" ref="H254">INDEX('Régua SAEB'!$F$1:$F$40,MATCH($E254&amp;"LP"&amp;$G254,'Régua SAEB'!$G$1:$G$40,0),1)</f>
        <v>Básico</v>
      </c>
      <c r="I254" s="29">
        <v>253.85</v>
      </c>
      <c r="J254" s="10">
        <f>SUMIFS('Régua SAEB'!$C:$C,'Régua SAEB'!$B:$B,"MT",'Régua SAEB'!$D:$D,"&lt;="&amp;$I254,'Régua SAEB'!$E:$E,"&gt;"&amp;$I254,'Régua SAEB'!$A:$A,$E254)</f>
        <v>3</v>
      </c>
      <c r="K254" s="10" t="str">
        <f t="array" ref="K254">INDEX('Régua SAEB'!$F$1:$F$40,MATCH($E254&amp;"MT"&amp;$J254,'Régua SAEB'!$G$1:$G$40,0),1)</f>
        <v>Básico</v>
      </c>
    </row>
    <row r="255" spans="1:11" x14ac:dyDescent="0.2">
      <c r="A255" s="28" t="s">
        <v>45</v>
      </c>
      <c r="B255" s="24">
        <v>22731</v>
      </c>
      <c r="C255" s="28" t="s">
        <v>370</v>
      </c>
      <c r="D255" s="29">
        <v>35022731</v>
      </c>
      <c r="E255" s="29" t="s">
        <v>117</v>
      </c>
      <c r="F255" s="29">
        <v>275.74</v>
      </c>
      <c r="G255" s="10">
        <f>SUMIFS('Régua SAEB'!$C:$C,'Régua SAEB'!$B:$B,"LP",'Régua SAEB'!$D:$D,"&lt;="&amp;$F255,'Régua SAEB'!$E:$E,"&gt;"&amp;$F255,'Régua SAEB'!$A:$A,$E255)</f>
        <v>4</v>
      </c>
      <c r="H255" s="10" t="str">
        <f t="array" ref="H255">INDEX('Régua SAEB'!$F$1:$F$40,MATCH($E255&amp;"LP"&amp;$G255,'Régua SAEB'!$G$1:$G$40,0),1)</f>
        <v>Proficiente</v>
      </c>
      <c r="I255" s="29">
        <v>293.52</v>
      </c>
      <c r="J255" s="10">
        <f>SUMIFS('Régua SAEB'!$C:$C,'Régua SAEB'!$B:$B,"MT",'Régua SAEB'!$D:$D,"&lt;="&amp;$I255,'Régua SAEB'!$E:$E,"&gt;"&amp;$I255,'Régua SAEB'!$A:$A,$E255)</f>
        <v>4</v>
      </c>
      <c r="K255" s="10" t="str">
        <f t="array" ref="K255">INDEX('Régua SAEB'!$F$1:$F$40,MATCH($E255&amp;"MT"&amp;$J255,'Régua SAEB'!$G$1:$G$40,0),1)</f>
        <v>Básico</v>
      </c>
    </row>
    <row r="256" spans="1:11" x14ac:dyDescent="0.2">
      <c r="A256" s="28" t="s">
        <v>45</v>
      </c>
      <c r="B256" s="24">
        <v>22767</v>
      </c>
      <c r="C256" s="28" t="s">
        <v>371</v>
      </c>
      <c r="D256" s="29">
        <v>35022767</v>
      </c>
      <c r="E256" s="29" t="s">
        <v>117</v>
      </c>
      <c r="F256" s="29">
        <v>256.57</v>
      </c>
      <c r="G256" s="10">
        <f>SUMIFS('Régua SAEB'!$C:$C,'Régua SAEB'!$B:$B,"LP",'Régua SAEB'!$D:$D,"&lt;="&amp;$F256,'Régua SAEB'!$E:$E,"&gt;"&amp;$F256,'Régua SAEB'!$A:$A,$E256)</f>
        <v>3</v>
      </c>
      <c r="H256" s="10" t="str">
        <f t="array" ref="H256">INDEX('Régua SAEB'!$F$1:$F$40,MATCH($E256&amp;"LP"&amp;$G256,'Régua SAEB'!$G$1:$G$40,0),1)</f>
        <v>Básico</v>
      </c>
      <c r="I256" s="29">
        <v>259.97000000000003</v>
      </c>
      <c r="J256" s="10">
        <f>SUMIFS('Régua SAEB'!$C:$C,'Régua SAEB'!$B:$B,"MT",'Régua SAEB'!$D:$D,"&lt;="&amp;$I256,'Régua SAEB'!$E:$E,"&gt;"&amp;$I256,'Régua SAEB'!$A:$A,$E256)</f>
        <v>3</v>
      </c>
      <c r="K256" s="10" t="str">
        <f t="array" ref="K256">INDEX('Régua SAEB'!$F$1:$F$40,MATCH($E256&amp;"MT"&amp;$J256,'Régua SAEB'!$G$1:$G$40,0),1)</f>
        <v>Básico</v>
      </c>
    </row>
    <row r="257" spans="1:11" x14ac:dyDescent="0.2">
      <c r="A257" s="28" t="s">
        <v>45</v>
      </c>
      <c r="B257" s="24">
        <v>43552</v>
      </c>
      <c r="C257" s="28" t="s">
        <v>372</v>
      </c>
      <c r="D257" s="29">
        <v>35043552</v>
      </c>
      <c r="E257" s="29" t="s">
        <v>117</v>
      </c>
      <c r="F257" s="29">
        <v>251.56</v>
      </c>
      <c r="G257" s="10">
        <f>SUMIFS('Régua SAEB'!$C:$C,'Régua SAEB'!$B:$B,"LP",'Régua SAEB'!$D:$D,"&lt;="&amp;$F257,'Régua SAEB'!$E:$E,"&gt;"&amp;$F257,'Régua SAEB'!$A:$A,$E257)</f>
        <v>3</v>
      </c>
      <c r="H257" s="10" t="str">
        <f t="array" ref="H257">INDEX('Régua SAEB'!$F$1:$F$40,MATCH($E257&amp;"LP"&amp;$G257,'Régua SAEB'!$G$1:$G$40,0),1)</f>
        <v>Básico</v>
      </c>
      <c r="I257" s="29">
        <v>246.59</v>
      </c>
      <c r="J257" s="10">
        <f>SUMIFS('Régua SAEB'!$C:$C,'Régua SAEB'!$B:$B,"MT",'Régua SAEB'!$D:$D,"&lt;="&amp;$I257,'Régua SAEB'!$E:$E,"&gt;"&amp;$I257,'Régua SAEB'!$A:$A,$E257)</f>
        <v>2</v>
      </c>
      <c r="K257" s="10" t="str">
        <f t="array" ref="K257">INDEX('Régua SAEB'!$F$1:$F$40,MATCH($E257&amp;"MT"&amp;$J257,'Régua SAEB'!$G$1:$G$40,0),1)</f>
        <v>Básico</v>
      </c>
    </row>
    <row r="258" spans="1:11" x14ac:dyDescent="0.2">
      <c r="A258" s="28" t="s">
        <v>45</v>
      </c>
      <c r="B258" s="24">
        <v>44600</v>
      </c>
      <c r="C258" s="28" t="s">
        <v>373</v>
      </c>
      <c r="D258" s="29">
        <v>35044600</v>
      </c>
      <c r="E258" s="29" t="s">
        <v>117</v>
      </c>
      <c r="F258" s="29">
        <v>265.75</v>
      </c>
      <c r="G258" s="10">
        <f>SUMIFS('Régua SAEB'!$C:$C,'Régua SAEB'!$B:$B,"LP",'Régua SAEB'!$D:$D,"&lt;="&amp;$F258,'Régua SAEB'!$E:$E,"&gt;"&amp;$F258,'Régua SAEB'!$A:$A,$E258)</f>
        <v>3</v>
      </c>
      <c r="H258" s="10" t="str">
        <f t="array" ref="H258">INDEX('Régua SAEB'!$F$1:$F$40,MATCH($E258&amp;"LP"&amp;$G258,'Régua SAEB'!$G$1:$G$40,0),1)</f>
        <v>Básico</v>
      </c>
      <c r="I258" s="29">
        <v>267.11</v>
      </c>
      <c r="J258" s="10">
        <f>SUMIFS('Régua SAEB'!$C:$C,'Régua SAEB'!$B:$B,"MT",'Régua SAEB'!$D:$D,"&lt;="&amp;$I258,'Régua SAEB'!$E:$E,"&gt;"&amp;$I258,'Régua SAEB'!$A:$A,$E258)</f>
        <v>3</v>
      </c>
      <c r="K258" s="10" t="str">
        <f t="array" ref="K258">INDEX('Régua SAEB'!$F$1:$F$40,MATCH($E258&amp;"MT"&amp;$J258,'Régua SAEB'!$G$1:$G$40,0),1)</f>
        <v>Básico</v>
      </c>
    </row>
    <row r="259" spans="1:11" x14ac:dyDescent="0.2">
      <c r="A259" s="28" t="s">
        <v>45</v>
      </c>
      <c r="B259" s="24">
        <v>127814</v>
      </c>
      <c r="C259" s="28" t="s">
        <v>374</v>
      </c>
      <c r="D259" s="29">
        <v>35127814</v>
      </c>
      <c r="E259" s="29" t="s">
        <v>117</v>
      </c>
      <c r="F259" s="29">
        <v>223.12</v>
      </c>
      <c r="G259" s="10">
        <f>SUMIFS('Régua SAEB'!$C:$C,'Régua SAEB'!$B:$B,"LP",'Régua SAEB'!$D:$D,"&lt;="&amp;$F259,'Régua SAEB'!$E:$E,"&gt;"&amp;$F259,'Régua SAEB'!$A:$A,$E259)</f>
        <v>1</v>
      </c>
      <c r="H259" s="10" t="str">
        <f t="array" ref="H259">INDEX('Régua SAEB'!$F$1:$F$40,MATCH($E259&amp;"LP"&amp;$G259,'Régua SAEB'!$G$1:$G$40,0),1)</f>
        <v>Básico</v>
      </c>
      <c r="I259" s="29">
        <v>230.65</v>
      </c>
      <c r="J259" s="10">
        <f>SUMIFS('Régua SAEB'!$C:$C,'Régua SAEB'!$B:$B,"MT",'Régua SAEB'!$D:$D,"&lt;="&amp;$I259,'Régua SAEB'!$E:$E,"&gt;"&amp;$I259,'Régua SAEB'!$A:$A,$E259)</f>
        <v>2</v>
      </c>
      <c r="K259" s="10" t="str">
        <f t="array" ref="K259">INDEX('Régua SAEB'!$F$1:$F$40,MATCH($E259&amp;"MT"&amp;$J259,'Régua SAEB'!$G$1:$G$40,0),1)</f>
        <v>Básico</v>
      </c>
    </row>
    <row r="260" spans="1:11" x14ac:dyDescent="0.2">
      <c r="A260" s="28" t="s">
        <v>45</v>
      </c>
      <c r="B260" s="24">
        <v>903371</v>
      </c>
      <c r="C260" s="28" t="s">
        <v>375</v>
      </c>
      <c r="D260" s="29">
        <v>35903371</v>
      </c>
      <c r="E260" s="29" t="s">
        <v>117</v>
      </c>
      <c r="F260" s="29">
        <v>261.47000000000003</v>
      </c>
      <c r="G260" s="10">
        <f>SUMIFS('Régua SAEB'!$C:$C,'Régua SAEB'!$B:$B,"LP",'Régua SAEB'!$D:$D,"&lt;="&amp;$F260,'Régua SAEB'!$E:$E,"&gt;"&amp;$F260,'Régua SAEB'!$A:$A,$E260)</f>
        <v>3</v>
      </c>
      <c r="H260" s="10" t="str">
        <f t="array" ref="H260">INDEX('Régua SAEB'!$F$1:$F$40,MATCH($E260&amp;"LP"&amp;$G260,'Régua SAEB'!$G$1:$G$40,0),1)</f>
        <v>Básico</v>
      </c>
      <c r="I260" s="29">
        <v>255.84</v>
      </c>
      <c r="J260" s="10">
        <f>SUMIFS('Régua SAEB'!$C:$C,'Régua SAEB'!$B:$B,"MT",'Régua SAEB'!$D:$D,"&lt;="&amp;$I260,'Régua SAEB'!$E:$E,"&gt;"&amp;$I260,'Régua SAEB'!$A:$A,$E260)</f>
        <v>3</v>
      </c>
      <c r="K260" s="10" t="str">
        <f t="array" ref="K260">INDEX('Régua SAEB'!$F$1:$F$40,MATCH($E260&amp;"MT"&amp;$J260,'Régua SAEB'!$G$1:$G$40,0),1)</f>
        <v>Básico</v>
      </c>
    </row>
    <row r="261" spans="1:11" x14ac:dyDescent="0.2">
      <c r="A261" s="28" t="s">
        <v>13</v>
      </c>
      <c r="B261" s="24">
        <v>29993</v>
      </c>
      <c r="C261" s="28" t="s">
        <v>376</v>
      </c>
      <c r="D261" s="29">
        <v>35029993</v>
      </c>
      <c r="E261" s="29" t="s">
        <v>117</v>
      </c>
      <c r="F261" s="29">
        <v>276.98</v>
      </c>
      <c r="G261" s="10">
        <f>SUMIFS('Régua SAEB'!$C:$C,'Régua SAEB'!$B:$B,"LP",'Régua SAEB'!$D:$D,"&lt;="&amp;$F261,'Régua SAEB'!$E:$E,"&gt;"&amp;$F261,'Régua SAEB'!$A:$A,$E261)</f>
        <v>4</v>
      </c>
      <c r="H261" s="10" t="str">
        <f t="array" ref="H261">INDEX('Régua SAEB'!$F$1:$F$40,MATCH($E261&amp;"LP"&amp;$G261,'Régua SAEB'!$G$1:$G$40,0),1)</f>
        <v>Proficiente</v>
      </c>
      <c r="I261" s="29">
        <v>287.69</v>
      </c>
      <c r="J261" s="10">
        <f>SUMIFS('Régua SAEB'!$C:$C,'Régua SAEB'!$B:$B,"MT",'Régua SAEB'!$D:$D,"&lt;="&amp;$I261,'Régua SAEB'!$E:$E,"&gt;"&amp;$I261,'Régua SAEB'!$A:$A,$E261)</f>
        <v>4</v>
      </c>
      <c r="K261" s="10" t="str">
        <f t="array" ref="K261">INDEX('Régua SAEB'!$F$1:$F$40,MATCH($E261&amp;"MT"&amp;$J261,'Régua SAEB'!$G$1:$G$40,0),1)</f>
        <v>Básico</v>
      </c>
    </row>
    <row r="262" spans="1:11" x14ac:dyDescent="0.2">
      <c r="A262" s="28" t="s">
        <v>67</v>
      </c>
      <c r="B262" s="24">
        <v>34393</v>
      </c>
      <c r="C262" s="28" t="s">
        <v>377</v>
      </c>
      <c r="D262" s="29">
        <v>35034393</v>
      </c>
      <c r="E262" s="29" t="s">
        <v>117</v>
      </c>
      <c r="F262" s="29">
        <v>264.73</v>
      </c>
      <c r="G262" s="10">
        <f>SUMIFS('Régua SAEB'!$C:$C,'Régua SAEB'!$B:$B,"LP",'Régua SAEB'!$D:$D,"&lt;="&amp;$F262,'Régua SAEB'!$E:$E,"&gt;"&amp;$F262,'Régua SAEB'!$A:$A,$E262)</f>
        <v>3</v>
      </c>
      <c r="H262" s="10" t="str">
        <f t="array" ref="H262">INDEX('Régua SAEB'!$F$1:$F$40,MATCH($E262&amp;"LP"&amp;$G262,'Régua SAEB'!$G$1:$G$40,0),1)</f>
        <v>Básico</v>
      </c>
      <c r="I262" s="29">
        <v>258.61</v>
      </c>
      <c r="J262" s="10">
        <f>SUMIFS('Régua SAEB'!$C:$C,'Régua SAEB'!$B:$B,"MT",'Régua SAEB'!$D:$D,"&lt;="&amp;$I262,'Régua SAEB'!$E:$E,"&gt;"&amp;$I262,'Régua SAEB'!$A:$A,$E262)</f>
        <v>3</v>
      </c>
      <c r="K262" s="10" t="str">
        <f t="array" ref="K262">INDEX('Régua SAEB'!$F$1:$F$40,MATCH($E262&amp;"MT"&amp;$J262,'Régua SAEB'!$G$1:$G$40,0),1)</f>
        <v>Básico</v>
      </c>
    </row>
    <row r="263" spans="1:11" x14ac:dyDescent="0.2">
      <c r="A263" s="28" t="s">
        <v>67</v>
      </c>
      <c r="B263" s="24">
        <v>35737</v>
      </c>
      <c r="C263" s="28" t="s">
        <v>378</v>
      </c>
      <c r="D263" s="29">
        <v>35035737</v>
      </c>
      <c r="E263" s="29" t="s">
        <v>117</v>
      </c>
      <c r="F263" s="29">
        <v>268.32</v>
      </c>
      <c r="G263" s="10">
        <f>SUMIFS('Régua SAEB'!$C:$C,'Régua SAEB'!$B:$B,"LP",'Régua SAEB'!$D:$D,"&lt;="&amp;$F263,'Régua SAEB'!$E:$E,"&gt;"&amp;$F263,'Régua SAEB'!$A:$A,$E263)</f>
        <v>3</v>
      </c>
      <c r="H263" s="10" t="str">
        <f t="array" ref="H263">INDEX('Régua SAEB'!$F$1:$F$40,MATCH($E263&amp;"LP"&amp;$G263,'Régua SAEB'!$G$1:$G$40,0),1)</f>
        <v>Básico</v>
      </c>
      <c r="I263" s="29">
        <v>279.77</v>
      </c>
      <c r="J263" s="10">
        <f>SUMIFS('Régua SAEB'!$C:$C,'Régua SAEB'!$B:$B,"MT",'Régua SAEB'!$D:$D,"&lt;="&amp;$I263,'Régua SAEB'!$E:$E,"&gt;"&amp;$I263,'Régua SAEB'!$A:$A,$E263)</f>
        <v>4</v>
      </c>
      <c r="K263" s="10" t="str">
        <f t="array" ref="K263">INDEX('Régua SAEB'!$F$1:$F$40,MATCH($E263&amp;"MT"&amp;$J263,'Régua SAEB'!$G$1:$G$40,0),1)</f>
        <v>Básico</v>
      </c>
    </row>
    <row r="264" spans="1:11" x14ac:dyDescent="0.2">
      <c r="A264" s="28" t="s">
        <v>78</v>
      </c>
      <c r="B264" s="24">
        <v>11605</v>
      </c>
      <c r="C264" s="28" t="s">
        <v>379</v>
      </c>
      <c r="D264" s="29">
        <v>35011605</v>
      </c>
      <c r="E264" s="29" t="s">
        <v>117</v>
      </c>
      <c r="F264" s="29">
        <v>262.58</v>
      </c>
      <c r="G264" s="10">
        <f>SUMIFS('Régua SAEB'!$C:$C,'Régua SAEB'!$B:$B,"LP",'Régua SAEB'!$D:$D,"&lt;="&amp;$F264,'Régua SAEB'!$E:$E,"&gt;"&amp;$F264,'Régua SAEB'!$A:$A,$E264)</f>
        <v>3</v>
      </c>
      <c r="H264" s="10" t="str">
        <f t="array" ref="H264">INDEX('Régua SAEB'!$F$1:$F$40,MATCH($E264&amp;"LP"&amp;$G264,'Régua SAEB'!$G$1:$G$40,0),1)</f>
        <v>Básico</v>
      </c>
      <c r="I264" s="29">
        <v>255.76</v>
      </c>
      <c r="J264" s="10">
        <f>SUMIFS('Régua SAEB'!$C:$C,'Régua SAEB'!$B:$B,"MT",'Régua SAEB'!$D:$D,"&lt;="&amp;$I264,'Régua SAEB'!$E:$E,"&gt;"&amp;$I264,'Régua SAEB'!$A:$A,$E264)</f>
        <v>3</v>
      </c>
      <c r="K264" s="10" t="str">
        <f t="array" ref="K264">INDEX('Régua SAEB'!$F$1:$F$40,MATCH($E264&amp;"MT"&amp;$J264,'Régua SAEB'!$G$1:$G$40,0),1)</f>
        <v>Básico</v>
      </c>
    </row>
    <row r="265" spans="1:11" x14ac:dyDescent="0.2">
      <c r="A265" s="28" t="s">
        <v>78</v>
      </c>
      <c r="B265" s="24">
        <v>11617</v>
      </c>
      <c r="C265" s="28" t="s">
        <v>380</v>
      </c>
      <c r="D265" s="29">
        <v>35011617</v>
      </c>
      <c r="E265" s="29" t="s">
        <v>117</v>
      </c>
      <c r="F265" s="29">
        <v>252.47</v>
      </c>
      <c r="G265" s="10">
        <f>SUMIFS('Régua SAEB'!$C:$C,'Régua SAEB'!$B:$B,"LP",'Régua SAEB'!$D:$D,"&lt;="&amp;$F265,'Régua SAEB'!$E:$E,"&gt;"&amp;$F265,'Régua SAEB'!$A:$A,$E265)</f>
        <v>3</v>
      </c>
      <c r="H265" s="10" t="str">
        <f t="array" ref="H265">INDEX('Régua SAEB'!$F$1:$F$40,MATCH($E265&amp;"LP"&amp;$G265,'Régua SAEB'!$G$1:$G$40,0),1)</f>
        <v>Básico</v>
      </c>
      <c r="I265" s="29">
        <v>249.15</v>
      </c>
      <c r="J265" s="10">
        <f>SUMIFS('Régua SAEB'!$C:$C,'Régua SAEB'!$B:$B,"MT",'Régua SAEB'!$D:$D,"&lt;="&amp;$I265,'Régua SAEB'!$E:$E,"&gt;"&amp;$I265,'Régua SAEB'!$A:$A,$E265)</f>
        <v>2</v>
      </c>
      <c r="K265" s="10" t="str">
        <f t="array" ref="K265">INDEX('Régua SAEB'!$F$1:$F$40,MATCH($E265&amp;"MT"&amp;$J265,'Régua SAEB'!$G$1:$G$40,0),1)</f>
        <v>Básico</v>
      </c>
    </row>
    <row r="266" spans="1:11" x14ac:dyDescent="0.2">
      <c r="A266" s="28" t="s">
        <v>78</v>
      </c>
      <c r="B266" s="24">
        <v>269323</v>
      </c>
      <c r="C266" s="28" t="s">
        <v>381</v>
      </c>
      <c r="D266" s="29">
        <v>35269323</v>
      </c>
      <c r="E266" s="29" t="s">
        <v>117</v>
      </c>
      <c r="F266" s="29">
        <v>252.98</v>
      </c>
      <c r="G266" s="10">
        <f>SUMIFS('Régua SAEB'!$C:$C,'Régua SAEB'!$B:$B,"LP",'Régua SAEB'!$D:$D,"&lt;="&amp;$F266,'Régua SAEB'!$E:$E,"&gt;"&amp;$F266,'Régua SAEB'!$A:$A,$E266)</f>
        <v>3</v>
      </c>
      <c r="H266" s="10" t="str">
        <f t="array" ref="H266">INDEX('Régua SAEB'!$F$1:$F$40,MATCH($E266&amp;"LP"&amp;$G266,'Régua SAEB'!$G$1:$G$40,0),1)</f>
        <v>Básico</v>
      </c>
      <c r="I266" s="29">
        <v>246.11</v>
      </c>
      <c r="J266" s="10">
        <f>SUMIFS('Régua SAEB'!$C:$C,'Régua SAEB'!$B:$B,"MT",'Régua SAEB'!$D:$D,"&lt;="&amp;$I266,'Régua SAEB'!$E:$E,"&gt;"&amp;$I266,'Régua SAEB'!$A:$A,$E266)</f>
        <v>2</v>
      </c>
      <c r="K266" s="10" t="str">
        <f t="array" ref="K266">INDEX('Régua SAEB'!$F$1:$F$40,MATCH($E266&amp;"MT"&amp;$J266,'Régua SAEB'!$G$1:$G$40,0),1)</f>
        <v>Básico</v>
      </c>
    </row>
    <row r="267" spans="1:11" x14ac:dyDescent="0.2">
      <c r="A267" s="28" t="s">
        <v>78</v>
      </c>
      <c r="B267" s="24">
        <v>901398</v>
      </c>
      <c r="C267" s="28" t="s">
        <v>382</v>
      </c>
      <c r="D267" s="29">
        <v>35901398</v>
      </c>
      <c r="E267" s="29" t="s">
        <v>117</v>
      </c>
      <c r="F267" s="29">
        <v>233.97</v>
      </c>
      <c r="G267" s="10">
        <f>SUMIFS('Régua SAEB'!$C:$C,'Régua SAEB'!$B:$B,"LP",'Régua SAEB'!$D:$D,"&lt;="&amp;$F267,'Régua SAEB'!$E:$E,"&gt;"&amp;$F267,'Régua SAEB'!$A:$A,$E267)</f>
        <v>2</v>
      </c>
      <c r="H267" s="10" t="str">
        <f t="array" ref="H267">INDEX('Régua SAEB'!$F$1:$F$40,MATCH($E267&amp;"LP"&amp;$G267,'Régua SAEB'!$G$1:$G$40,0),1)</f>
        <v>Básico</v>
      </c>
      <c r="I267" s="29">
        <v>235.41</v>
      </c>
      <c r="J267" s="10">
        <f>SUMIFS('Régua SAEB'!$C:$C,'Régua SAEB'!$B:$B,"MT",'Régua SAEB'!$D:$D,"&lt;="&amp;$I267,'Régua SAEB'!$E:$E,"&gt;"&amp;$I267,'Régua SAEB'!$A:$A,$E267)</f>
        <v>2</v>
      </c>
      <c r="K267" s="10" t="str">
        <f t="array" ref="K267">INDEX('Régua SAEB'!$F$1:$F$40,MATCH($E267&amp;"MT"&amp;$J267,'Régua SAEB'!$G$1:$G$40,0),1)</f>
        <v>Básico</v>
      </c>
    </row>
    <row r="268" spans="1:11" x14ac:dyDescent="0.2">
      <c r="A268" s="28" t="s">
        <v>78</v>
      </c>
      <c r="B268" s="24">
        <v>909798</v>
      </c>
      <c r="C268" s="28" t="s">
        <v>383</v>
      </c>
      <c r="D268" s="29">
        <v>35909798</v>
      </c>
      <c r="E268" s="29" t="s">
        <v>117</v>
      </c>
      <c r="F268" s="29">
        <v>264.04000000000002</v>
      </c>
      <c r="G268" s="10">
        <f>SUMIFS('Régua SAEB'!$C:$C,'Régua SAEB'!$B:$B,"LP",'Régua SAEB'!$D:$D,"&lt;="&amp;$F268,'Régua SAEB'!$E:$E,"&gt;"&amp;$F268,'Régua SAEB'!$A:$A,$E268)</f>
        <v>3</v>
      </c>
      <c r="H268" s="10" t="str">
        <f t="array" ref="H268">INDEX('Régua SAEB'!$F$1:$F$40,MATCH($E268&amp;"LP"&amp;$G268,'Régua SAEB'!$G$1:$G$40,0),1)</f>
        <v>Básico</v>
      </c>
      <c r="I268" s="29">
        <v>258.58</v>
      </c>
      <c r="J268" s="10">
        <f>SUMIFS('Régua SAEB'!$C:$C,'Régua SAEB'!$B:$B,"MT",'Régua SAEB'!$D:$D,"&lt;="&amp;$I268,'Régua SAEB'!$E:$E,"&gt;"&amp;$I268,'Régua SAEB'!$A:$A,$E268)</f>
        <v>3</v>
      </c>
      <c r="K268" s="10" t="str">
        <f t="array" ref="K268">INDEX('Régua SAEB'!$F$1:$F$40,MATCH($E268&amp;"MT"&amp;$J268,'Régua SAEB'!$G$1:$G$40,0),1)</f>
        <v>Básico</v>
      </c>
    </row>
    <row r="269" spans="1:11" x14ac:dyDescent="0.2">
      <c r="A269" s="28" t="s">
        <v>78</v>
      </c>
      <c r="B269" s="24">
        <v>921737</v>
      </c>
      <c r="C269" s="28" t="s">
        <v>384</v>
      </c>
      <c r="D269" s="29">
        <v>35921737</v>
      </c>
      <c r="E269" s="29" t="s">
        <v>117</v>
      </c>
      <c r="F269" s="29">
        <v>252.29</v>
      </c>
      <c r="G269" s="10">
        <f>SUMIFS('Régua SAEB'!$C:$C,'Régua SAEB'!$B:$B,"LP",'Régua SAEB'!$D:$D,"&lt;="&amp;$F269,'Régua SAEB'!$E:$E,"&gt;"&amp;$F269,'Régua SAEB'!$A:$A,$E269)</f>
        <v>3</v>
      </c>
      <c r="H269" s="10" t="str">
        <f t="array" ref="H269">INDEX('Régua SAEB'!$F$1:$F$40,MATCH($E269&amp;"LP"&amp;$G269,'Régua SAEB'!$G$1:$G$40,0),1)</f>
        <v>Básico</v>
      </c>
      <c r="I269" s="29">
        <v>248.08</v>
      </c>
      <c r="J269" s="10">
        <f>SUMIFS('Régua SAEB'!$C:$C,'Régua SAEB'!$B:$B,"MT",'Régua SAEB'!$D:$D,"&lt;="&amp;$I269,'Régua SAEB'!$E:$E,"&gt;"&amp;$I269,'Régua SAEB'!$A:$A,$E269)</f>
        <v>2</v>
      </c>
      <c r="K269" s="10" t="str">
        <f t="array" ref="K269">INDEX('Régua SAEB'!$F$1:$F$40,MATCH($E269&amp;"MT"&amp;$J269,'Régua SAEB'!$G$1:$G$40,0),1)</f>
        <v>Básico</v>
      </c>
    </row>
    <row r="270" spans="1:11" x14ac:dyDescent="0.2">
      <c r="A270" s="28" t="s">
        <v>78</v>
      </c>
      <c r="B270" s="24">
        <v>921749</v>
      </c>
      <c r="C270" s="28" t="s">
        <v>385</v>
      </c>
      <c r="D270" s="29">
        <v>35921749</v>
      </c>
      <c r="E270" s="29" t="s">
        <v>117</v>
      </c>
      <c r="F270" s="29">
        <v>250.93</v>
      </c>
      <c r="G270" s="10">
        <f>SUMIFS('Régua SAEB'!$C:$C,'Régua SAEB'!$B:$B,"LP",'Régua SAEB'!$D:$D,"&lt;="&amp;$F270,'Régua SAEB'!$E:$E,"&gt;"&amp;$F270,'Régua SAEB'!$A:$A,$E270)</f>
        <v>3</v>
      </c>
      <c r="H270" s="10" t="str">
        <f t="array" ref="H270">INDEX('Régua SAEB'!$F$1:$F$40,MATCH($E270&amp;"LP"&amp;$G270,'Régua SAEB'!$G$1:$G$40,0),1)</f>
        <v>Básico</v>
      </c>
      <c r="I270" s="29">
        <v>246.5</v>
      </c>
      <c r="J270" s="10">
        <f>SUMIFS('Régua SAEB'!$C:$C,'Régua SAEB'!$B:$B,"MT",'Régua SAEB'!$D:$D,"&lt;="&amp;$I270,'Régua SAEB'!$E:$E,"&gt;"&amp;$I270,'Régua SAEB'!$A:$A,$E270)</f>
        <v>2</v>
      </c>
      <c r="K270" s="10" t="str">
        <f t="array" ref="K270">INDEX('Régua SAEB'!$F$1:$F$40,MATCH($E270&amp;"MT"&amp;$J270,'Régua SAEB'!$G$1:$G$40,0),1)</f>
        <v>Básico</v>
      </c>
    </row>
    <row r="271" spans="1:11" x14ac:dyDescent="0.2">
      <c r="A271" s="28" t="s">
        <v>78</v>
      </c>
      <c r="B271" s="24">
        <v>922821</v>
      </c>
      <c r="C271" s="28" t="s">
        <v>386</v>
      </c>
      <c r="D271" s="29">
        <v>35922821</v>
      </c>
      <c r="E271" s="29" t="s">
        <v>117</v>
      </c>
      <c r="F271" s="29">
        <v>280.70999999999998</v>
      </c>
      <c r="G271" s="10">
        <f>SUMIFS('Régua SAEB'!$C:$C,'Régua SAEB'!$B:$B,"LP",'Régua SAEB'!$D:$D,"&lt;="&amp;$F271,'Régua SAEB'!$E:$E,"&gt;"&amp;$F271,'Régua SAEB'!$A:$A,$E271)</f>
        <v>4</v>
      </c>
      <c r="H271" s="10" t="str">
        <f t="array" ref="H271">INDEX('Régua SAEB'!$F$1:$F$40,MATCH($E271&amp;"LP"&amp;$G271,'Régua SAEB'!$G$1:$G$40,0),1)</f>
        <v>Proficiente</v>
      </c>
      <c r="I271" s="29">
        <v>270.79000000000002</v>
      </c>
      <c r="J271" s="10">
        <f>SUMIFS('Régua SAEB'!$C:$C,'Régua SAEB'!$B:$B,"MT",'Régua SAEB'!$D:$D,"&lt;="&amp;$I271,'Régua SAEB'!$E:$E,"&gt;"&amp;$I271,'Régua SAEB'!$A:$A,$E271)</f>
        <v>3</v>
      </c>
      <c r="K271" s="10" t="str">
        <f t="array" ref="K271">INDEX('Régua SAEB'!$F$1:$F$40,MATCH($E271&amp;"MT"&amp;$J271,'Régua SAEB'!$G$1:$G$40,0),1)</f>
        <v>Básico</v>
      </c>
    </row>
    <row r="272" spans="1:11" x14ac:dyDescent="0.2">
      <c r="A272" s="28" t="s">
        <v>19</v>
      </c>
      <c r="B272" s="24">
        <v>30235</v>
      </c>
      <c r="C272" s="28" t="s">
        <v>387</v>
      </c>
      <c r="D272" s="29">
        <v>35030235</v>
      </c>
      <c r="E272" s="29" t="s">
        <v>117</v>
      </c>
      <c r="F272" s="29">
        <v>270.62</v>
      </c>
      <c r="G272" s="10">
        <f>SUMIFS('Régua SAEB'!$C:$C,'Régua SAEB'!$B:$B,"LP",'Régua SAEB'!$D:$D,"&lt;="&amp;$F272,'Régua SAEB'!$E:$E,"&gt;"&amp;$F272,'Régua SAEB'!$A:$A,$E272)</f>
        <v>3</v>
      </c>
      <c r="H272" s="10" t="str">
        <f t="array" ref="H272">INDEX('Régua SAEB'!$F$1:$F$40,MATCH($E272&amp;"LP"&amp;$G272,'Régua SAEB'!$G$1:$G$40,0),1)</f>
        <v>Básico</v>
      </c>
      <c r="I272" s="29">
        <v>279.87</v>
      </c>
      <c r="J272" s="10">
        <f>SUMIFS('Régua SAEB'!$C:$C,'Régua SAEB'!$B:$B,"MT",'Régua SAEB'!$D:$D,"&lt;="&amp;$I272,'Régua SAEB'!$E:$E,"&gt;"&amp;$I272,'Régua SAEB'!$A:$A,$E272)</f>
        <v>4</v>
      </c>
      <c r="K272" s="10" t="str">
        <f t="array" ref="K272">INDEX('Régua SAEB'!$F$1:$F$40,MATCH($E272&amp;"MT"&amp;$J272,'Régua SAEB'!$G$1:$G$40,0),1)</f>
        <v>Básico</v>
      </c>
    </row>
    <row r="273" spans="1:11" x14ac:dyDescent="0.2">
      <c r="A273" s="28" t="s">
        <v>19</v>
      </c>
      <c r="B273" s="24">
        <v>30119</v>
      </c>
      <c r="C273" s="28" t="s">
        <v>388</v>
      </c>
      <c r="D273" s="29">
        <v>35030119</v>
      </c>
      <c r="E273" s="29" t="s">
        <v>117</v>
      </c>
      <c r="F273" s="29">
        <v>292.24</v>
      </c>
      <c r="G273" s="10">
        <f>SUMIFS('Régua SAEB'!$C:$C,'Régua SAEB'!$B:$B,"LP",'Régua SAEB'!$D:$D,"&lt;="&amp;$F273,'Régua SAEB'!$E:$E,"&gt;"&amp;$F273,'Régua SAEB'!$A:$A,$E273)</f>
        <v>4</v>
      </c>
      <c r="H273" s="10" t="str">
        <f t="array" ref="H273">INDEX('Régua SAEB'!$F$1:$F$40,MATCH($E273&amp;"LP"&amp;$G273,'Régua SAEB'!$G$1:$G$40,0),1)</f>
        <v>Proficiente</v>
      </c>
      <c r="I273" s="29">
        <v>289.77</v>
      </c>
      <c r="J273" s="10">
        <f>SUMIFS('Régua SAEB'!$C:$C,'Régua SAEB'!$B:$B,"MT",'Régua SAEB'!$D:$D,"&lt;="&amp;$I273,'Régua SAEB'!$E:$E,"&gt;"&amp;$I273,'Régua SAEB'!$A:$A,$E273)</f>
        <v>4</v>
      </c>
      <c r="K273" s="10" t="str">
        <f t="array" ref="K273">INDEX('Régua SAEB'!$F$1:$F$40,MATCH($E273&amp;"MT"&amp;$J273,'Régua SAEB'!$G$1:$G$40,0),1)</f>
        <v>Básico</v>
      </c>
    </row>
    <row r="274" spans="1:11" x14ac:dyDescent="0.2">
      <c r="A274" s="28" t="s">
        <v>19</v>
      </c>
      <c r="B274" s="24">
        <v>30120</v>
      </c>
      <c r="C274" s="28" t="s">
        <v>389</v>
      </c>
      <c r="D274" s="29">
        <v>35030120</v>
      </c>
      <c r="E274" s="29" t="s">
        <v>117</v>
      </c>
      <c r="F274" s="29">
        <v>290.72000000000003</v>
      </c>
      <c r="G274" s="10">
        <f>SUMIFS('Régua SAEB'!$C:$C,'Régua SAEB'!$B:$B,"LP",'Régua SAEB'!$D:$D,"&lt;="&amp;$F274,'Régua SAEB'!$E:$E,"&gt;"&amp;$F274,'Régua SAEB'!$A:$A,$E274)</f>
        <v>4</v>
      </c>
      <c r="H274" s="10" t="str">
        <f t="array" ref="H274">INDEX('Régua SAEB'!$F$1:$F$40,MATCH($E274&amp;"LP"&amp;$G274,'Régua SAEB'!$G$1:$G$40,0),1)</f>
        <v>Proficiente</v>
      </c>
      <c r="I274" s="29">
        <v>298.12</v>
      </c>
      <c r="J274" s="10">
        <f>SUMIFS('Régua SAEB'!$C:$C,'Régua SAEB'!$B:$B,"MT",'Régua SAEB'!$D:$D,"&lt;="&amp;$I274,'Régua SAEB'!$E:$E,"&gt;"&amp;$I274,'Régua SAEB'!$A:$A,$E274)</f>
        <v>4</v>
      </c>
      <c r="K274" s="10" t="str">
        <f t="array" ref="K274">INDEX('Régua SAEB'!$F$1:$F$40,MATCH($E274&amp;"MT"&amp;$J274,'Régua SAEB'!$G$1:$G$40,0),1)</f>
        <v>Básico</v>
      </c>
    </row>
    <row r="275" spans="1:11" x14ac:dyDescent="0.2">
      <c r="A275" s="28" t="s">
        <v>19</v>
      </c>
      <c r="B275" s="24">
        <v>30259</v>
      </c>
      <c r="C275" s="28" t="s">
        <v>390</v>
      </c>
      <c r="D275" s="29">
        <v>35030259</v>
      </c>
      <c r="E275" s="29" t="s">
        <v>117</v>
      </c>
      <c r="F275" s="29">
        <v>278.7</v>
      </c>
      <c r="G275" s="10">
        <f>SUMIFS('Régua SAEB'!$C:$C,'Régua SAEB'!$B:$B,"LP",'Régua SAEB'!$D:$D,"&lt;="&amp;$F275,'Régua SAEB'!$E:$E,"&gt;"&amp;$F275,'Régua SAEB'!$A:$A,$E275)</f>
        <v>4</v>
      </c>
      <c r="H275" s="10" t="str">
        <f t="array" ref="H275">INDEX('Régua SAEB'!$F$1:$F$40,MATCH($E275&amp;"LP"&amp;$G275,'Régua SAEB'!$G$1:$G$40,0),1)</f>
        <v>Proficiente</v>
      </c>
      <c r="I275" s="29">
        <v>282.13</v>
      </c>
      <c r="J275" s="10">
        <f>SUMIFS('Régua SAEB'!$C:$C,'Régua SAEB'!$B:$B,"MT",'Régua SAEB'!$D:$D,"&lt;="&amp;$I275,'Régua SAEB'!$E:$E,"&gt;"&amp;$I275,'Régua SAEB'!$A:$A,$E275)</f>
        <v>4</v>
      </c>
      <c r="K275" s="10" t="str">
        <f t="array" ref="K275">INDEX('Régua SAEB'!$F$1:$F$40,MATCH($E275&amp;"MT"&amp;$J275,'Régua SAEB'!$G$1:$G$40,0),1)</f>
        <v>Básico</v>
      </c>
    </row>
    <row r="276" spans="1:11" x14ac:dyDescent="0.2">
      <c r="A276" s="28" t="s">
        <v>19</v>
      </c>
      <c r="B276" s="24">
        <v>30272</v>
      </c>
      <c r="C276" s="28" t="s">
        <v>391</v>
      </c>
      <c r="D276" s="29">
        <v>35030272</v>
      </c>
      <c r="E276" s="29" t="s">
        <v>117</v>
      </c>
      <c r="F276" s="29">
        <v>294.05</v>
      </c>
      <c r="G276" s="10">
        <f>SUMIFS('Régua SAEB'!$C:$C,'Régua SAEB'!$B:$B,"LP",'Régua SAEB'!$D:$D,"&lt;="&amp;$F276,'Régua SAEB'!$E:$E,"&gt;"&amp;$F276,'Régua SAEB'!$A:$A,$E276)</f>
        <v>4</v>
      </c>
      <c r="H276" s="10" t="str">
        <f t="array" ref="H276">INDEX('Régua SAEB'!$F$1:$F$40,MATCH($E276&amp;"LP"&amp;$G276,'Régua SAEB'!$G$1:$G$40,0),1)</f>
        <v>Proficiente</v>
      </c>
      <c r="I276" s="29">
        <v>294.83999999999997</v>
      </c>
      <c r="J276" s="10">
        <f>SUMIFS('Régua SAEB'!$C:$C,'Régua SAEB'!$B:$B,"MT",'Régua SAEB'!$D:$D,"&lt;="&amp;$I276,'Régua SAEB'!$E:$E,"&gt;"&amp;$I276,'Régua SAEB'!$A:$A,$E276)</f>
        <v>4</v>
      </c>
      <c r="K276" s="10" t="str">
        <f t="array" ref="K276">INDEX('Régua SAEB'!$F$1:$F$40,MATCH($E276&amp;"MT"&amp;$J276,'Régua SAEB'!$G$1:$G$40,0),1)</f>
        <v>Básico</v>
      </c>
    </row>
    <row r="277" spans="1:11" x14ac:dyDescent="0.2">
      <c r="A277" s="28" t="s">
        <v>19</v>
      </c>
      <c r="B277" s="24">
        <v>43102</v>
      </c>
      <c r="C277" s="28" t="s">
        <v>392</v>
      </c>
      <c r="D277" s="29">
        <v>35043102</v>
      </c>
      <c r="E277" s="29" t="s">
        <v>117</v>
      </c>
      <c r="F277" s="29">
        <v>267.7</v>
      </c>
      <c r="G277" s="10">
        <f>SUMIFS('Régua SAEB'!$C:$C,'Régua SAEB'!$B:$B,"LP",'Régua SAEB'!$D:$D,"&lt;="&amp;$F277,'Régua SAEB'!$E:$E,"&gt;"&amp;$F277,'Régua SAEB'!$A:$A,$E277)</f>
        <v>3</v>
      </c>
      <c r="H277" s="10" t="str">
        <f t="array" ref="H277">INDEX('Régua SAEB'!$F$1:$F$40,MATCH($E277&amp;"LP"&amp;$G277,'Régua SAEB'!$G$1:$G$40,0),1)</f>
        <v>Básico</v>
      </c>
      <c r="I277" s="29">
        <v>266.06</v>
      </c>
      <c r="J277" s="10">
        <f>SUMIFS('Régua SAEB'!$C:$C,'Régua SAEB'!$B:$B,"MT",'Régua SAEB'!$D:$D,"&lt;="&amp;$I277,'Régua SAEB'!$E:$E,"&gt;"&amp;$I277,'Régua SAEB'!$A:$A,$E277)</f>
        <v>3</v>
      </c>
      <c r="K277" s="10" t="str">
        <f t="array" ref="K277">INDEX('Régua SAEB'!$F$1:$F$40,MATCH($E277&amp;"MT"&amp;$J277,'Régua SAEB'!$G$1:$G$40,0),1)</f>
        <v>Básico</v>
      </c>
    </row>
    <row r="278" spans="1:11" x14ac:dyDescent="0.2">
      <c r="A278" s="28" t="s">
        <v>19</v>
      </c>
      <c r="B278" s="24">
        <v>48562</v>
      </c>
      <c r="C278" s="28" t="s">
        <v>393</v>
      </c>
      <c r="D278" s="29">
        <v>35048562</v>
      </c>
      <c r="E278" s="29" t="s">
        <v>117</v>
      </c>
      <c r="F278" s="29">
        <v>292.43</v>
      </c>
      <c r="G278" s="10">
        <f>SUMIFS('Régua SAEB'!$C:$C,'Régua SAEB'!$B:$B,"LP",'Régua SAEB'!$D:$D,"&lt;="&amp;$F278,'Régua SAEB'!$E:$E,"&gt;"&amp;$F278,'Régua SAEB'!$A:$A,$E278)</f>
        <v>4</v>
      </c>
      <c r="H278" s="10" t="str">
        <f t="array" ref="H278">INDEX('Régua SAEB'!$F$1:$F$40,MATCH($E278&amp;"LP"&amp;$G278,'Régua SAEB'!$G$1:$G$40,0),1)</f>
        <v>Proficiente</v>
      </c>
      <c r="I278" s="29">
        <v>297.3</v>
      </c>
      <c r="J278" s="10">
        <f>SUMIFS('Régua SAEB'!$C:$C,'Régua SAEB'!$B:$B,"MT",'Régua SAEB'!$D:$D,"&lt;="&amp;$I278,'Régua SAEB'!$E:$E,"&gt;"&amp;$I278,'Régua SAEB'!$A:$A,$E278)</f>
        <v>4</v>
      </c>
      <c r="K278" s="10" t="str">
        <f t="array" ref="K278">INDEX('Régua SAEB'!$F$1:$F$40,MATCH($E278&amp;"MT"&amp;$J278,'Régua SAEB'!$G$1:$G$40,0),1)</f>
        <v>Básico</v>
      </c>
    </row>
    <row r="279" spans="1:11" x14ac:dyDescent="0.2">
      <c r="A279" s="28" t="s">
        <v>19</v>
      </c>
      <c r="B279" s="24">
        <v>446981</v>
      </c>
      <c r="C279" s="28" t="s">
        <v>394</v>
      </c>
      <c r="D279" s="29">
        <v>35446981</v>
      </c>
      <c r="E279" s="29" t="s">
        <v>117</v>
      </c>
      <c r="F279" s="29">
        <v>245.56</v>
      </c>
      <c r="G279" s="10">
        <f>SUMIFS('Régua SAEB'!$C:$C,'Régua SAEB'!$B:$B,"LP",'Régua SAEB'!$D:$D,"&lt;="&amp;$F279,'Régua SAEB'!$E:$E,"&gt;"&amp;$F279,'Régua SAEB'!$A:$A,$E279)</f>
        <v>2</v>
      </c>
      <c r="H279" s="10" t="str">
        <f t="array" ref="H279">INDEX('Régua SAEB'!$F$1:$F$40,MATCH($E279&amp;"LP"&amp;$G279,'Régua SAEB'!$G$1:$G$40,0),1)</f>
        <v>Básico</v>
      </c>
      <c r="I279" s="29">
        <v>248.1</v>
      </c>
      <c r="J279" s="10">
        <f>SUMIFS('Régua SAEB'!$C:$C,'Régua SAEB'!$B:$B,"MT",'Régua SAEB'!$D:$D,"&lt;="&amp;$I279,'Régua SAEB'!$E:$E,"&gt;"&amp;$I279,'Régua SAEB'!$A:$A,$E279)</f>
        <v>2</v>
      </c>
      <c r="K279" s="10" t="str">
        <f t="array" ref="K279">INDEX('Régua SAEB'!$F$1:$F$40,MATCH($E279&amp;"MT"&amp;$J279,'Régua SAEB'!$G$1:$G$40,0),1)</f>
        <v>Básico</v>
      </c>
    </row>
    <row r="280" spans="1:11" x14ac:dyDescent="0.2">
      <c r="A280" s="28" t="s">
        <v>19</v>
      </c>
      <c r="B280" s="24">
        <v>905926</v>
      </c>
      <c r="C280" s="28" t="s">
        <v>395</v>
      </c>
      <c r="D280" s="29">
        <v>35905926</v>
      </c>
      <c r="E280" s="29" t="s">
        <v>117</v>
      </c>
      <c r="F280" s="29">
        <v>275.16000000000003</v>
      </c>
      <c r="G280" s="10">
        <f>SUMIFS('Régua SAEB'!$C:$C,'Régua SAEB'!$B:$B,"LP",'Régua SAEB'!$D:$D,"&lt;="&amp;$F280,'Régua SAEB'!$E:$E,"&gt;"&amp;$F280,'Régua SAEB'!$A:$A,$E280)</f>
        <v>4</v>
      </c>
      <c r="H280" s="10" t="str">
        <f t="array" ref="H280">INDEX('Régua SAEB'!$F$1:$F$40,MATCH($E280&amp;"LP"&amp;$G280,'Régua SAEB'!$G$1:$G$40,0),1)</f>
        <v>Proficiente</v>
      </c>
      <c r="I280" s="29">
        <v>269.27999999999997</v>
      </c>
      <c r="J280" s="10">
        <f>SUMIFS('Régua SAEB'!$C:$C,'Régua SAEB'!$B:$B,"MT",'Régua SAEB'!$D:$D,"&lt;="&amp;$I280,'Régua SAEB'!$E:$E,"&gt;"&amp;$I280,'Régua SAEB'!$A:$A,$E280)</f>
        <v>3</v>
      </c>
      <c r="K280" s="10" t="str">
        <f t="array" ref="K280">INDEX('Régua SAEB'!$F$1:$F$40,MATCH($E280&amp;"MT"&amp;$J280,'Régua SAEB'!$G$1:$G$40,0),1)</f>
        <v>Básico</v>
      </c>
    </row>
    <row r="281" spans="1:11" x14ac:dyDescent="0.2">
      <c r="A281" s="28" t="s">
        <v>19</v>
      </c>
      <c r="B281" s="24">
        <v>905938</v>
      </c>
      <c r="C281" s="28" t="s">
        <v>396</v>
      </c>
      <c r="D281" s="29">
        <v>35905938</v>
      </c>
      <c r="E281" s="29" t="s">
        <v>117</v>
      </c>
      <c r="F281" s="29">
        <v>277.26</v>
      </c>
      <c r="G281" s="10">
        <f>SUMIFS('Régua SAEB'!$C:$C,'Régua SAEB'!$B:$B,"LP",'Régua SAEB'!$D:$D,"&lt;="&amp;$F281,'Régua SAEB'!$E:$E,"&gt;"&amp;$F281,'Régua SAEB'!$A:$A,$E281)</f>
        <v>4</v>
      </c>
      <c r="H281" s="10" t="str">
        <f t="array" ref="H281">INDEX('Régua SAEB'!$F$1:$F$40,MATCH($E281&amp;"LP"&amp;$G281,'Régua SAEB'!$G$1:$G$40,0),1)</f>
        <v>Proficiente</v>
      </c>
      <c r="I281" s="29">
        <v>273.64999999999998</v>
      </c>
      <c r="J281" s="10">
        <f>SUMIFS('Régua SAEB'!$C:$C,'Régua SAEB'!$B:$B,"MT",'Régua SAEB'!$D:$D,"&lt;="&amp;$I281,'Régua SAEB'!$E:$E,"&gt;"&amp;$I281,'Régua SAEB'!$A:$A,$E281)</f>
        <v>3</v>
      </c>
      <c r="K281" s="10" t="str">
        <f t="array" ref="K281">INDEX('Régua SAEB'!$F$1:$F$40,MATCH($E281&amp;"MT"&amp;$J281,'Régua SAEB'!$G$1:$G$40,0),1)</f>
        <v>Básico</v>
      </c>
    </row>
    <row r="282" spans="1:11" x14ac:dyDescent="0.2">
      <c r="A282" s="28" t="s">
        <v>19</v>
      </c>
      <c r="B282" s="24">
        <v>913856</v>
      </c>
      <c r="C282" s="28" t="s">
        <v>397</v>
      </c>
      <c r="D282" s="29">
        <v>35913856</v>
      </c>
      <c r="E282" s="29" t="s">
        <v>117</v>
      </c>
      <c r="F282" s="29">
        <v>272.97000000000003</v>
      </c>
      <c r="G282" s="10">
        <f>SUMIFS('Régua SAEB'!$C:$C,'Régua SAEB'!$B:$B,"LP",'Régua SAEB'!$D:$D,"&lt;="&amp;$F282,'Régua SAEB'!$E:$E,"&gt;"&amp;$F282,'Régua SAEB'!$A:$A,$E282)</f>
        <v>3</v>
      </c>
      <c r="H282" s="10" t="str">
        <f t="array" ref="H282">INDEX('Régua SAEB'!$F$1:$F$40,MATCH($E282&amp;"LP"&amp;$G282,'Régua SAEB'!$G$1:$G$40,0),1)</f>
        <v>Básico</v>
      </c>
      <c r="I282" s="29">
        <v>281.08999999999997</v>
      </c>
      <c r="J282" s="10">
        <f>SUMIFS('Régua SAEB'!$C:$C,'Régua SAEB'!$B:$B,"MT",'Régua SAEB'!$D:$D,"&lt;="&amp;$I282,'Régua SAEB'!$E:$E,"&gt;"&amp;$I282,'Régua SAEB'!$A:$A,$E282)</f>
        <v>4</v>
      </c>
      <c r="K282" s="10" t="str">
        <f t="array" ref="K282">INDEX('Régua SAEB'!$F$1:$F$40,MATCH($E282&amp;"MT"&amp;$J282,'Régua SAEB'!$G$1:$G$40,0),1)</f>
        <v>Básico</v>
      </c>
    </row>
    <row r="283" spans="1:11" x14ac:dyDescent="0.2">
      <c r="A283" s="28" t="s">
        <v>19</v>
      </c>
      <c r="B283" s="24">
        <v>917643</v>
      </c>
      <c r="C283" s="28" t="s">
        <v>398</v>
      </c>
      <c r="D283" s="29">
        <v>35917643</v>
      </c>
      <c r="E283" s="29" t="s">
        <v>117</v>
      </c>
      <c r="F283" s="29">
        <v>270.61</v>
      </c>
      <c r="G283" s="10">
        <f>SUMIFS('Régua SAEB'!$C:$C,'Régua SAEB'!$B:$B,"LP",'Régua SAEB'!$D:$D,"&lt;="&amp;$F283,'Régua SAEB'!$E:$E,"&gt;"&amp;$F283,'Régua SAEB'!$A:$A,$E283)</f>
        <v>3</v>
      </c>
      <c r="H283" s="10" t="str">
        <f t="array" ref="H283">INDEX('Régua SAEB'!$F$1:$F$40,MATCH($E283&amp;"LP"&amp;$G283,'Régua SAEB'!$G$1:$G$40,0),1)</f>
        <v>Básico</v>
      </c>
      <c r="I283" s="29">
        <v>268.31</v>
      </c>
      <c r="J283" s="10">
        <f>SUMIFS('Régua SAEB'!$C:$C,'Régua SAEB'!$B:$B,"MT",'Régua SAEB'!$D:$D,"&lt;="&amp;$I283,'Régua SAEB'!$E:$E,"&gt;"&amp;$I283,'Régua SAEB'!$A:$A,$E283)</f>
        <v>3</v>
      </c>
      <c r="K283" s="10" t="str">
        <f t="array" ref="K283">INDEX('Régua SAEB'!$F$1:$F$40,MATCH($E283&amp;"MT"&amp;$J283,'Régua SAEB'!$G$1:$G$40,0),1)</f>
        <v>Básico</v>
      </c>
    </row>
    <row r="284" spans="1:11" x14ac:dyDescent="0.2">
      <c r="A284" s="28" t="s">
        <v>19</v>
      </c>
      <c r="B284" s="24">
        <v>923382</v>
      </c>
      <c r="C284" s="28" t="s">
        <v>399</v>
      </c>
      <c r="D284" s="29">
        <v>35923382</v>
      </c>
      <c r="E284" s="29" t="s">
        <v>117</v>
      </c>
      <c r="F284" s="29">
        <v>264.2</v>
      </c>
      <c r="G284" s="10">
        <f>SUMIFS('Régua SAEB'!$C:$C,'Régua SAEB'!$B:$B,"LP",'Régua SAEB'!$D:$D,"&lt;="&amp;$F284,'Régua SAEB'!$E:$E,"&gt;"&amp;$F284,'Régua SAEB'!$A:$A,$E284)</f>
        <v>3</v>
      </c>
      <c r="H284" s="10" t="str">
        <f t="array" ref="H284">INDEX('Régua SAEB'!$F$1:$F$40,MATCH($E284&amp;"LP"&amp;$G284,'Régua SAEB'!$G$1:$G$40,0),1)</f>
        <v>Básico</v>
      </c>
      <c r="I284" s="29">
        <v>264.86</v>
      </c>
      <c r="J284" s="10">
        <f>SUMIFS('Régua SAEB'!$C:$C,'Régua SAEB'!$B:$B,"MT",'Régua SAEB'!$D:$D,"&lt;="&amp;$I284,'Régua SAEB'!$E:$E,"&gt;"&amp;$I284,'Régua SAEB'!$A:$A,$E284)</f>
        <v>3</v>
      </c>
      <c r="K284" s="10" t="str">
        <f t="array" ref="K284">INDEX('Régua SAEB'!$F$1:$F$40,MATCH($E284&amp;"MT"&amp;$J284,'Régua SAEB'!$G$1:$G$40,0),1)</f>
        <v>Básico</v>
      </c>
    </row>
    <row r="285" spans="1:11" x14ac:dyDescent="0.2">
      <c r="A285" s="28" t="s">
        <v>19</v>
      </c>
      <c r="B285" s="24">
        <v>924283</v>
      </c>
      <c r="C285" s="28" t="s">
        <v>400</v>
      </c>
      <c r="D285" s="29">
        <v>35924283</v>
      </c>
      <c r="E285" s="29" t="s">
        <v>117</v>
      </c>
      <c r="F285" s="29">
        <v>260.54000000000002</v>
      </c>
      <c r="G285" s="10">
        <f>SUMIFS('Régua SAEB'!$C:$C,'Régua SAEB'!$B:$B,"LP",'Régua SAEB'!$D:$D,"&lt;="&amp;$F285,'Régua SAEB'!$E:$E,"&gt;"&amp;$F285,'Régua SAEB'!$A:$A,$E285)</f>
        <v>3</v>
      </c>
      <c r="H285" s="10" t="str">
        <f t="array" ref="H285">INDEX('Régua SAEB'!$F$1:$F$40,MATCH($E285&amp;"LP"&amp;$G285,'Régua SAEB'!$G$1:$G$40,0),1)</f>
        <v>Básico</v>
      </c>
      <c r="I285" s="29">
        <v>259.52</v>
      </c>
      <c r="J285" s="10">
        <f>SUMIFS('Régua SAEB'!$C:$C,'Régua SAEB'!$B:$B,"MT",'Régua SAEB'!$D:$D,"&lt;="&amp;$I285,'Régua SAEB'!$E:$E,"&gt;"&amp;$I285,'Régua SAEB'!$A:$A,$E285)</f>
        <v>3</v>
      </c>
      <c r="K285" s="10" t="str">
        <f t="array" ref="K285">INDEX('Régua SAEB'!$F$1:$F$40,MATCH($E285&amp;"MT"&amp;$J285,'Régua SAEB'!$G$1:$G$40,0),1)</f>
        <v>Básico</v>
      </c>
    </row>
    <row r="286" spans="1:11" x14ac:dyDescent="0.2">
      <c r="A286" s="28" t="s">
        <v>62</v>
      </c>
      <c r="B286" s="24">
        <v>6592</v>
      </c>
      <c r="C286" s="28" t="s">
        <v>401</v>
      </c>
      <c r="D286" s="29">
        <v>35006592</v>
      </c>
      <c r="E286" s="29" t="s">
        <v>117</v>
      </c>
      <c r="F286" s="29">
        <v>248.72</v>
      </c>
      <c r="G286" s="10">
        <f>SUMIFS('Régua SAEB'!$C:$C,'Régua SAEB'!$B:$B,"LP",'Régua SAEB'!$D:$D,"&lt;="&amp;$F286,'Régua SAEB'!$E:$E,"&gt;"&amp;$F286,'Régua SAEB'!$A:$A,$E286)</f>
        <v>2</v>
      </c>
      <c r="H286" s="10" t="str">
        <f t="array" ref="H286">INDEX('Régua SAEB'!$F$1:$F$40,MATCH($E286&amp;"LP"&amp;$G286,'Régua SAEB'!$G$1:$G$40,0),1)</f>
        <v>Básico</v>
      </c>
      <c r="I286" s="29">
        <v>248.95</v>
      </c>
      <c r="J286" s="10">
        <f>SUMIFS('Régua SAEB'!$C:$C,'Régua SAEB'!$B:$B,"MT",'Régua SAEB'!$D:$D,"&lt;="&amp;$I286,'Régua SAEB'!$E:$E,"&gt;"&amp;$I286,'Régua SAEB'!$A:$A,$E286)</f>
        <v>2</v>
      </c>
      <c r="K286" s="10" t="str">
        <f t="array" ref="K286">INDEX('Régua SAEB'!$F$1:$F$40,MATCH($E286&amp;"MT"&amp;$J286,'Régua SAEB'!$G$1:$G$40,0),1)</f>
        <v>Básico</v>
      </c>
    </row>
    <row r="287" spans="1:11" x14ac:dyDescent="0.2">
      <c r="A287" s="28" t="s">
        <v>62</v>
      </c>
      <c r="B287" s="24">
        <v>61585</v>
      </c>
      <c r="C287" s="28" t="s">
        <v>402</v>
      </c>
      <c r="D287" s="29">
        <v>35061585</v>
      </c>
      <c r="E287" s="29" t="s">
        <v>117</v>
      </c>
      <c r="F287" s="29">
        <v>245.9</v>
      </c>
      <c r="G287" s="10">
        <f>SUMIFS('Régua SAEB'!$C:$C,'Régua SAEB'!$B:$B,"LP",'Régua SAEB'!$D:$D,"&lt;="&amp;$F287,'Régua SAEB'!$E:$E,"&gt;"&amp;$F287,'Régua SAEB'!$A:$A,$E287)</f>
        <v>2</v>
      </c>
      <c r="H287" s="10" t="str">
        <f t="array" ref="H287">INDEX('Régua SAEB'!$F$1:$F$40,MATCH($E287&amp;"LP"&amp;$G287,'Régua SAEB'!$G$1:$G$40,0),1)</f>
        <v>Básico</v>
      </c>
      <c r="I287" s="29">
        <v>248.32</v>
      </c>
      <c r="J287" s="10">
        <f>SUMIFS('Régua SAEB'!$C:$C,'Régua SAEB'!$B:$B,"MT",'Régua SAEB'!$D:$D,"&lt;="&amp;$I287,'Régua SAEB'!$E:$E,"&gt;"&amp;$I287,'Régua SAEB'!$A:$A,$E287)</f>
        <v>2</v>
      </c>
      <c r="K287" s="10" t="str">
        <f t="array" ref="K287">INDEX('Régua SAEB'!$F$1:$F$40,MATCH($E287&amp;"MT"&amp;$J287,'Régua SAEB'!$G$1:$G$40,0),1)</f>
        <v>Básico</v>
      </c>
    </row>
    <row r="288" spans="1:11" x14ac:dyDescent="0.2">
      <c r="A288" s="28" t="s">
        <v>48</v>
      </c>
      <c r="B288" s="24">
        <v>25732</v>
      </c>
      <c r="C288" s="28" t="s">
        <v>403</v>
      </c>
      <c r="D288" s="29">
        <v>35025732</v>
      </c>
      <c r="E288" s="29" t="s">
        <v>117</v>
      </c>
      <c r="F288" s="29">
        <v>252.32</v>
      </c>
      <c r="G288" s="10">
        <f>SUMIFS('Régua SAEB'!$C:$C,'Régua SAEB'!$B:$B,"LP",'Régua SAEB'!$D:$D,"&lt;="&amp;$F288,'Régua SAEB'!$E:$E,"&gt;"&amp;$F288,'Régua SAEB'!$A:$A,$E288)</f>
        <v>3</v>
      </c>
      <c r="H288" s="10" t="str">
        <f t="array" ref="H288">INDEX('Régua SAEB'!$F$1:$F$40,MATCH($E288&amp;"LP"&amp;$G288,'Régua SAEB'!$G$1:$G$40,0),1)</f>
        <v>Básico</v>
      </c>
      <c r="I288" s="29">
        <v>259.68</v>
      </c>
      <c r="J288" s="10">
        <f>SUMIFS('Régua SAEB'!$C:$C,'Régua SAEB'!$B:$B,"MT",'Régua SAEB'!$D:$D,"&lt;="&amp;$I288,'Régua SAEB'!$E:$E,"&gt;"&amp;$I288,'Régua SAEB'!$A:$A,$E288)</f>
        <v>3</v>
      </c>
      <c r="K288" s="10" t="str">
        <f t="array" ref="K288">INDEX('Régua SAEB'!$F$1:$F$40,MATCH($E288&amp;"MT"&amp;$J288,'Régua SAEB'!$G$1:$G$40,0),1)</f>
        <v>Básico</v>
      </c>
    </row>
    <row r="289" spans="1:11" x14ac:dyDescent="0.2">
      <c r="A289" s="28" t="s">
        <v>48</v>
      </c>
      <c r="B289" s="24">
        <v>580065</v>
      </c>
      <c r="C289" s="28" t="s">
        <v>404</v>
      </c>
      <c r="D289" s="29">
        <v>35580065</v>
      </c>
      <c r="E289" s="29" t="s">
        <v>117</v>
      </c>
      <c r="F289" s="29">
        <v>274.3</v>
      </c>
      <c r="G289" s="10">
        <f>SUMIFS('Régua SAEB'!$C:$C,'Régua SAEB'!$B:$B,"LP",'Régua SAEB'!$D:$D,"&lt;="&amp;$F289,'Régua SAEB'!$E:$E,"&gt;"&amp;$F289,'Régua SAEB'!$A:$A,$E289)</f>
        <v>3</v>
      </c>
      <c r="H289" s="10" t="str">
        <f t="array" ref="H289">INDEX('Régua SAEB'!$F$1:$F$40,MATCH($E289&amp;"LP"&amp;$G289,'Régua SAEB'!$G$1:$G$40,0),1)</f>
        <v>Básico</v>
      </c>
      <c r="I289" s="29">
        <v>261.61</v>
      </c>
      <c r="J289" s="10">
        <f>SUMIFS('Régua SAEB'!$C:$C,'Régua SAEB'!$B:$B,"MT",'Régua SAEB'!$D:$D,"&lt;="&amp;$I289,'Régua SAEB'!$E:$E,"&gt;"&amp;$I289,'Régua SAEB'!$A:$A,$E289)</f>
        <v>3</v>
      </c>
      <c r="K289" s="10" t="str">
        <f t="array" ref="K289">INDEX('Régua SAEB'!$F$1:$F$40,MATCH($E289&amp;"MT"&amp;$J289,'Régua SAEB'!$G$1:$G$40,0),1)</f>
        <v>Básico</v>
      </c>
    </row>
    <row r="290" spans="1:11" x14ac:dyDescent="0.2">
      <c r="A290" s="28" t="s">
        <v>20</v>
      </c>
      <c r="B290" s="24">
        <v>495311</v>
      </c>
      <c r="C290" s="28" t="s">
        <v>405</v>
      </c>
      <c r="D290" s="29">
        <v>35495311</v>
      </c>
      <c r="E290" s="29" t="s">
        <v>117</v>
      </c>
      <c r="F290" s="29">
        <v>280.27</v>
      </c>
      <c r="G290" s="10">
        <f>SUMIFS('Régua SAEB'!$C:$C,'Régua SAEB'!$B:$B,"LP",'Régua SAEB'!$D:$D,"&lt;="&amp;$F290,'Régua SAEB'!$E:$E,"&gt;"&amp;$F290,'Régua SAEB'!$A:$A,$E290)</f>
        <v>4</v>
      </c>
      <c r="H290" s="10" t="str">
        <f t="array" ref="H290">INDEX('Régua SAEB'!$F$1:$F$40,MATCH($E290&amp;"LP"&amp;$G290,'Régua SAEB'!$G$1:$G$40,0),1)</f>
        <v>Proficiente</v>
      </c>
      <c r="I290" s="29">
        <v>292.8</v>
      </c>
      <c r="J290" s="10">
        <f>SUMIFS('Régua SAEB'!$C:$C,'Régua SAEB'!$B:$B,"MT",'Régua SAEB'!$D:$D,"&lt;="&amp;$I290,'Régua SAEB'!$E:$E,"&gt;"&amp;$I290,'Régua SAEB'!$A:$A,$E290)</f>
        <v>4</v>
      </c>
      <c r="K290" s="10" t="str">
        <f t="array" ref="K290">INDEX('Régua SAEB'!$F$1:$F$40,MATCH($E290&amp;"MT"&amp;$J290,'Régua SAEB'!$G$1:$G$40,0),1)</f>
        <v>Básico</v>
      </c>
    </row>
    <row r="291" spans="1:11" x14ac:dyDescent="0.2">
      <c r="A291" s="28" t="s">
        <v>21</v>
      </c>
      <c r="B291" s="24">
        <v>17942</v>
      </c>
      <c r="C291" s="28" t="s">
        <v>406</v>
      </c>
      <c r="D291" s="29">
        <v>35017942</v>
      </c>
      <c r="E291" s="29" t="s">
        <v>117</v>
      </c>
      <c r="F291" s="29">
        <v>275.14</v>
      </c>
      <c r="G291" s="10">
        <f>SUMIFS('Régua SAEB'!$C:$C,'Régua SAEB'!$B:$B,"LP",'Régua SAEB'!$D:$D,"&lt;="&amp;$F291,'Régua SAEB'!$E:$E,"&gt;"&amp;$F291,'Régua SAEB'!$A:$A,$E291)</f>
        <v>4</v>
      </c>
      <c r="H291" s="10" t="str">
        <f t="array" ref="H291">INDEX('Régua SAEB'!$F$1:$F$40,MATCH($E291&amp;"LP"&amp;$G291,'Régua SAEB'!$G$1:$G$40,0),1)</f>
        <v>Proficiente</v>
      </c>
      <c r="I291" s="29">
        <v>265.83999999999997</v>
      </c>
      <c r="J291" s="10">
        <f>SUMIFS('Régua SAEB'!$C:$C,'Régua SAEB'!$B:$B,"MT",'Régua SAEB'!$D:$D,"&lt;="&amp;$I291,'Régua SAEB'!$E:$E,"&gt;"&amp;$I291,'Régua SAEB'!$A:$A,$E291)</f>
        <v>3</v>
      </c>
      <c r="K291" s="10" t="str">
        <f t="array" ref="K291">INDEX('Régua SAEB'!$F$1:$F$40,MATCH($E291&amp;"MT"&amp;$J291,'Régua SAEB'!$G$1:$G$40,0),1)</f>
        <v>Básico</v>
      </c>
    </row>
    <row r="292" spans="1:11" x14ac:dyDescent="0.2">
      <c r="A292" s="28" t="s">
        <v>21</v>
      </c>
      <c r="B292" s="24">
        <v>20850</v>
      </c>
      <c r="C292" s="28" t="s">
        <v>407</v>
      </c>
      <c r="D292" s="29">
        <v>35020850</v>
      </c>
      <c r="E292" s="29" t="s">
        <v>117</v>
      </c>
      <c r="F292" s="29">
        <v>279.66000000000003</v>
      </c>
      <c r="G292" s="10">
        <f>SUMIFS('Régua SAEB'!$C:$C,'Régua SAEB'!$B:$B,"LP",'Régua SAEB'!$D:$D,"&lt;="&amp;$F292,'Régua SAEB'!$E:$E,"&gt;"&amp;$F292,'Régua SAEB'!$A:$A,$E292)</f>
        <v>4</v>
      </c>
      <c r="H292" s="10" t="str">
        <f t="array" ref="H292">INDEX('Régua SAEB'!$F$1:$F$40,MATCH($E292&amp;"LP"&amp;$G292,'Régua SAEB'!$G$1:$G$40,0),1)</f>
        <v>Proficiente</v>
      </c>
      <c r="I292" s="29">
        <v>265.32</v>
      </c>
      <c r="J292" s="10">
        <f>SUMIFS('Régua SAEB'!$C:$C,'Régua SAEB'!$B:$B,"MT",'Régua SAEB'!$D:$D,"&lt;="&amp;$I292,'Régua SAEB'!$E:$E,"&gt;"&amp;$I292,'Régua SAEB'!$A:$A,$E292)</f>
        <v>3</v>
      </c>
      <c r="K292" s="10" t="str">
        <f t="array" ref="K292">INDEX('Régua SAEB'!$F$1:$F$40,MATCH($E292&amp;"MT"&amp;$J292,'Régua SAEB'!$G$1:$G$40,0),1)</f>
        <v>Básico</v>
      </c>
    </row>
    <row r="293" spans="1:11" x14ac:dyDescent="0.2">
      <c r="A293" s="28" t="s">
        <v>21</v>
      </c>
      <c r="B293" s="24">
        <v>45627</v>
      </c>
      <c r="C293" s="28" t="s">
        <v>408</v>
      </c>
      <c r="D293" s="29">
        <v>35045627</v>
      </c>
      <c r="E293" s="29" t="s">
        <v>117</v>
      </c>
      <c r="F293" s="29">
        <v>245.39</v>
      </c>
      <c r="G293" s="10">
        <f>SUMIFS('Régua SAEB'!$C:$C,'Régua SAEB'!$B:$B,"LP",'Régua SAEB'!$D:$D,"&lt;="&amp;$F293,'Régua SAEB'!$E:$E,"&gt;"&amp;$F293,'Régua SAEB'!$A:$A,$E293)</f>
        <v>2</v>
      </c>
      <c r="H293" s="10" t="str">
        <f t="array" ref="H293">INDEX('Régua SAEB'!$F$1:$F$40,MATCH($E293&amp;"LP"&amp;$G293,'Régua SAEB'!$G$1:$G$40,0),1)</f>
        <v>Básico</v>
      </c>
      <c r="I293" s="29">
        <v>245.61</v>
      </c>
      <c r="J293" s="10">
        <f>SUMIFS('Régua SAEB'!$C:$C,'Régua SAEB'!$B:$B,"MT",'Régua SAEB'!$D:$D,"&lt;="&amp;$I293,'Régua SAEB'!$E:$E,"&gt;"&amp;$I293,'Régua SAEB'!$A:$A,$E293)</f>
        <v>2</v>
      </c>
      <c r="K293" s="10" t="str">
        <f t="array" ref="K293">INDEX('Régua SAEB'!$F$1:$F$40,MATCH($E293&amp;"MT"&amp;$J293,'Régua SAEB'!$G$1:$G$40,0),1)</f>
        <v>Básico</v>
      </c>
    </row>
    <row r="294" spans="1:11" x14ac:dyDescent="0.2">
      <c r="A294" s="28" t="s">
        <v>43</v>
      </c>
      <c r="B294" s="24">
        <v>15283</v>
      </c>
      <c r="C294" s="28" t="s">
        <v>409</v>
      </c>
      <c r="D294" s="29">
        <v>35015283</v>
      </c>
      <c r="E294" s="29" t="s">
        <v>117</v>
      </c>
      <c r="F294" s="29">
        <v>248.88</v>
      </c>
      <c r="G294" s="10">
        <f>SUMIFS('Régua SAEB'!$C:$C,'Régua SAEB'!$B:$B,"LP",'Régua SAEB'!$D:$D,"&lt;="&amp;$F294,'Régua SAEB'!$E:$E,"&gt;"&amp;$F294,'Régua SAEB'!$A:$A,$E294)</f>
        <v>2</v>
      </c>
      <c r="H294" s="10" t="str">
        <f t="array" ref="H294">INDEX('Régua SAEB'!$F$1:$F$40,MATCH($E294&amp;"LP"&amp;$G294,'Régua SAEB'!$G$1:$G$40,0),1)</f>
        <v>Básico</v>
      </c>
      <c r="I294" s="29">
        <v>252.76</v>
      </c>
      <c r="J294" s="10">
        <f>SUMIFS('Régua SAEB'!$C:$C,'Régua SAEB'!$B:$B,"MT",'Régua SAEB'!$D:$D,"&lt;="&amp;$I294,'Régua SAEB'!$E:$E,"&gt;"&amp;$I294,'Régua SAEB'!$A:$A,$E294)</f>
        <v>3</v>
      </c>
      <c r="K294" s="10" t="str">
        <f t="array" ref="K294">INDEX('Régua SAEB'!$F$1:$F$40,MATCH($E294&amp;"MT"&amp;$J294,'Régua SAEB'!$G$1:$G$40,0),1)</f>
        <v>Básico</v>
      </c>
    </row>
    <row r="295" spans="1:11" x14ac:dyDescent="0.2">
      <c r="A295" s="28" t="s">
        <v>15</v>
      </c>
      <c r="B295" s="24">
        <v>44490</v>
      </c>
      <c r="C295" s="28" t="s">
        <v>410</v>
      </c>
      <c r="D295" s="29">
        <v>35044490</v>
      </c>
      <c r="E295" s="29" t="s">
        <v>117</v>
      </c>
      <c r="F295" s="29">
        <v>268.57</v>
      </c>
      <c r="G295" s="10">
        <f>SUMIFS('Régua SAEB'!$C:$C,'Régua SAEB'!$B:$B,"LP",'Régua SAEB'!$D:$D,"&lt;="&amp;$F295,'Régua SAEB'!$E:$E,"&gt;"&amp;$F295,'Régua SAEB'!$A:$A,$E295)</f>
        <v>3</v>
      </c>
      <c r="H295" s="10" t="str">
        <f t="array" ref="H295">INDEX('Régua SAEB'!$F$1:$F$40,MATCH($E295&amp;"LP"&amp;$G295,'Régua SAEB'!$G$1:$G$40,0),1)</f>
        <v>Básico</v>
      </c>
      <c r="I295" s="29">
        <v>274.89</v>
      </c>
      <c r="J295" s="10">
        <f>SUMIFS('Régua SAEB'!$C:$C,'Régua SAEB'!$B:$B,"MT",'Régua SAEB'!$D:$D,"&lt;="&amp;$I295,'Régua SAEB'!$E:$E,"&gt;"&amp;$I295,'Régua SAEB'!$A:$A,$E295)</f>
        <v>3</v>
      </c>
      <c r="K295" s="10" t="str">
        <f t="array" ref="K295">INDEX('Régua SAEB'!$F$1:$F$40,MATCH($E295&amp;"MT"&amp;$J295,'Régua SAEB'!$G$1:$G$40,0),1)</f>
        <v>Básico</v>
      </c>
    </row>
    <row r="296" spans="1:11" x14ac:dyDescent="0.2">
      <c r="A296" s="28" t="s">
        <v>48</v>
      </c>
      <c r="B296" s="24">
        <v>25756</v>
      </c>
      <c r="C296" s="28" t="s">
        <v>411</v>
      </c>
      <c r="D296" s="29">
        <v>35025756</v>
      </c>
      <c r="E296" s="29" t="s">
        <v>117</v>
      </c>
      <c r="F296" s="29">
        <v>253.43</v>
      </c>
      <c r="G296" s="10">
        <f>SUMIFS('Régua SAEB'!$C:$C,'Régua SAEB'!$B:$B,"LP",'Régua SAEB'!$D:$D,"&lt;="&amp;$F296,'Régua SAEB'!$E:$E,"&gt;"&amp;$F296,'Régua SAEB'!$A:$A,$E296)</f>
        <v>3</v>
      </c>
      <c r="H296" s="10" t="str">
        <f t="array" ref="H296">INDEX('Régua SAEB'!$F$1:$F$40,MATCH($E296&amp;"LP"&amp;$G296,'Régua SAEB'!$G$1:$G$40,0),1)</f>
        <v>Básico</v>
      </c>
      <c r="I296" s="29">
        <v>263.55</v>
      </c>
      <c r="J296" s="10">
        <f>SUMIFS('Régua SAEB'!$C:$C,'Régua SAEB'!$B:$B,"MT",'Régua SAEB'!$D:$D,"&lt;="&amp;$I296,'Régua SAEB'!$E:$E,"&gt;"&amp;$I296,'Régua SAEB'!$A:$A,$E296)</f>
        <v>3</v>
      </c>
      <c r="K296" s="10" t="str">
        <f t="array" ref="K296">INDEX('Régua SAEB'!$F$1:$F$40,MATCH($E296&amp;"MT"&amp;$J296,'Régua SAEB'!$G$1:$G$40,0),1)</f>
        <v>Básico</v>
      </c>
    </row>
    <row r="297" spans="1:11" x14ac:dyDescent="0.2">
      <c r="A297" s="28" t="s">
        <v>95</v>
      </c>
      <c r="B297" s="24">
        <v>24843</v>
      </c>
      <c r="C297" s="28" t="s">
        <v>412</v>
      </c>
      <c r="D297" s="29">
        <v>35024843</v>
      </c>
      <c r="E297" s="29" t="s">
        <v>117</v>
      </c>
      <c r="F297" s="29">
        <v>280.52</v>
      </c>
      <c r="G297" s="10">
        <f>SUMIFS('Régua SAEB'!$C:$C,'Régua SAEB'!$B:$B,"LP",'Régua SAEB'!$D:$D,"&lt;="&amp;$F297,'Régua SAEB'!$E:$E,"&gt;"&amp;$F297,'Régua SAEB'!$A:$A,$E297)</f>
        <v>4</v>
      </c>
      <c r="H297" s="10" t="str">
        <f t="array" ref="H297">INDEX('Régua SAEB'!$F$1:$F$40,MATCH($E297&amp;"LP"&amp;$G297,'Régua SAEB'!$G$1:$G$40,0),1)</f>
        <v>Proficiente</v>
      </c>
      <c r="I297" s="29">
        <v>283.82</v>
      </c>
      <c r="J297" s="10">
        <f>SUMIFS('Régua SAEB'!$C:$C,'Régua SAEB'!$B:$B,"MT",'Régua SAEB'!$D:$D,"&lt;="&amp;$I297,'Régua SAEB'!$E:$E,"&gt;"&amp;$I297,'Régua SAEB'!$A:$A,$E297)</f>
        <v>4</v>
      </c>
      <c r="K297" s="10" t="str">
        <f t="array" ref="K297">INDEX('Régua SAEB'!$F$1:$F$40,MATCH($E297&amp;"MT"&amp;$J297,'Régua SAEB'!$G$1:$G$40,0),1)</f>
        <v>Básico</v>
      </c>
    </row>
    <row r="298" spans="1:11" x14ac:dyDescent="0.2">
      <c r="A298" s="28" t="s">
        <v>95</v>
      </c>
      <c r="B298" s="24">
        <v>24855</v>
      </c>
      <c r="C298" s="28" t="s">
        <v>413</v>
      </c>
      <c r="D298" s="29">
        <v>35024855</v>
      </c>
      <c r="E298" s="29" t="s">
        <v>117</v>
      </c>
      <c r="F298" s="29">
        <v>245.83</v>
      </c>
      <c r="G298" s="10">
        <f>SUMIFS('Régua SAEB'!$C:$C,'Régua SAEB'!$B:$B,"LP",'Régua SAEB'!$D:$D,"&lt;="&amp;$F298,'Régua SAEB'!$E:$E,"&gt;"&amp;$F298,'Régua SAEB'!$A:$A,$E298)</f>
        <v>2</v>
      </c>
      <c r="H298" s="10" t="str">
        <f t="array" ref="H298">INDEX('Régua SAEB'!$F$1:$F$40,MATCH($E298&amp;"LP"&amp;$G298,'Régua SAEB'!$G$1:$G$40,0),1)</f>
        <v>Básico</v>
      </c>
      <c r="I298" s="29">
        <v>253.03</v>
      </c>
      <c r="J298" s="10">
        <f>SUMIFS('Régua SAEB'!$C:$C,'Régua SAEB'!$B:$B,"MT",'Régua SAEB'!$D:$D,"&lt;="&amp;$I298,'Régua SAEB'!$E:$E,"&gt;"&amp;$I298,'Régua SAEB'!$A:$A,$E298)</f>
        <v>3</v>
      </c>
      <c r="K298" s="10" t="str">
        <f t="array" ref="K298">INDEX('Régua SAEB'!$F$1:$F$40,MATCH($E298&amp;"MT"&amp;$J298,'Régua SAEB'!$G$1:$G$40,0),1)</f>
        <v>Básico</v>
      </c>
    </row>
    <row r="299" spans="1:11" x14ac:dyDescent="0.2">
      <c r="A299" s="28" t="s">
        <v>20</v>
      </c>
      <c r="B299" s="24">
        <v>14795</v>
      </c>
      <c r="C299" s="28" t="s">
        <v>414</v>
      </c>
      <c r="D299" s="29">
        <v>35014795</v>
      </c>
      <c r="E299" s="29" t="s">
        <v>117</v>
      </c>
      <c r="F299" s="29">
        <v>275.25</v>
      </c>
      <c r="G299" s="10">
        <f>SUMIFS('Régua SAEB'!$C:$C,'Régua SAEB'!$B:$B,"LP",'Régua SAEB'!$D:$D,"&lt;="&amp;$F299,'Régua SAEB'!$E:$E,"&gt;"&amp;$F299,'Régua SAEB'!$A:$A,$E299)</f>
        <v>4</v>
      </c>
      <c r="H299" s="10" t="str">
        <f t="array" ref="H299">INDEX('Régua SAEB'!$F$1:$F$40,MATCH($E299&amp;"LP"&amp;$G299,'Régua SAEB'!$G$1:$G$40,0),1)</f>
        <v>Proficiente</v>
      </c>
      <c r="I299" s="29">
        <v>276.95</v>
      </c>
      <c r="J299" s="10">
        <f>SUMIFS('Régua SAEB'!$C:$C,'Régua SAEB'!$B:$B,"MT",'Régua SAEB'!$D:$D,"&lt;="&amp;$I299,'Régua SAEB'!$E:$E,"&gt;"&amp;$I299,'Régua SAEB'!$A:$A,$E299)</f>
        <v>4</v>
      </c>
      <c r="K299" s="10" t="str">
        <f t="array" ref="K299">INDEX('Régua SAEB'!$F$1:$F$40,MATCH($E299&amp;"MT"&amp;$J299,'Régua SAEB'!$G$1:$G$40,0),1)</f>
        <v>Básico</v>
      </c>
    </row>
    <row r="300" spans="1:11" x14ac:dyDescent="0.2">
      <c r="A300" s="28" t="s">
        <v>20</v>
      </c>
      <c r="B300" s="24">
        <v>14825</v>
      </c>
      <c r="C300" s="28" t="s">
        <v>415</v>
      </c>
      <c r="D300" s="29">
        <v>35014825</v>
      </c>
      <c r="E300" s="29" t="s">
        <v>117</v>
      </c>
      <c r="F300" s="29">
        <v>268.20999999999998</v>
      </c>
      <c r="G300" s="10">
        <f>SUMIFS('Régua SAEB'!$C:$C,'Régua SAEB'!$B:$B,"LP",'Régua SAEB'!$D:$D,"&lt;="&amp;$F300,'Régua SAEB'!$E:$E,"&gt;"&amp;$F300,'Régua SAEB'!$A:$A,$E300)</f>
        <v>3</v>
      </c>
      <c r="H300" s="10" t="str">
        <f t="array" ref="H300">INDEX('Régua SAEB'!$F$1:$F$40,MATCH($E300&amp;"LP"&amp;$G300,'Régua SAEB'!$G$1:$G$40,0),1)</f>
        <v>Básico</v>
      </c>
      <c r="I300" s="29">
        <v>262.08</v>
      </c>
      <c r="J300" s="10">
        <f>SUMIFS('Régua SAEB'!$C:$C,'Régua SAEB'!$B:$B,"MT",'Régua SAEB'!$D:$D,"&lt;="&amp;$I300,'Régua SAEB'!$E:$E,"&gt;"&amp;$I300,'Régua SAEB'!$A:$A,$E300)</f>
        <v>3</v>
      </c>
      <c r="K300" s="10" t="str">
        <f t="array" ref="K300">INDEX('Régua SAEB'!$F$1:$F$40,MATCH($E300&amp;"MT"&amp;$J300,'Régua SAEB'!$G$1:$G$40,0),1)</f>
        <v>Básico</v>
      </c>
    </row>
    <row r="301" spans="1:11" x14ac:dyDescent="0.2">
      <c r="A301" s="28" t="s">
        <v>20</v>
      </c>
      <c r="B301" s="24">
        <v>14837</v>
      </c>
      <c r="C301" s="28" t="s">
        <v>416</v>
      </c>
      <c r="D301" s="29">
        <v>35014837</v>
      </c>
      <c r="E301" s="29" t="s">
        <v>117</v>
      </c>
      <c r="F301" s="29">
        <v>252.8</v>
      </c>
      <c r="G301" s="10">
        <f>SUMIFS('Régua SAEB'!$C:$C,'Régua SAEB'!$B:$B,"LP",'Régua SAEB'!$D:$D,"&lt;="&amp;$F301,'Régua SAEB'!$E:$E,"&gt;"&amp;$F301,'Régua SAEB'!$A:$A,$E301)</f>
        <v>3</v>
      </c>
      <c r="H301" s="10" t="str">
        <f t="array" ref="H301">INDEX('Régua SAEB'!$F$1:$F$40,MATCH($E301&amp;"LP"&amp;$G301,'Régua SAEB'!$G$1:$G$40,0),1)</f>
        <v>Básico</v>
      </c>
      <c r="I301" s="29">
        <v>247.37</v>
      </c>
      <c r="J301" s="10">
        <f>SUMIFS('Régua SAEB'!$C:$C,'Régua SAEB'!$B:$B,"MT",'Régua SAEB'!$D:$D,"&lt;="&amp;$I301,'Régua SAEB'!$E:$E,"&gt;"&amp;$I301,'Régua SAEB'!$A:$A,$E301)</f>
        <v>2</v>
      </c>
      <c r="K301" s="10" t="str">
        <f t="array" ref="K301">INDEX('Régua SAEB'!$F$1:$F$40,MATCH($E301&amp;"MT"&amp;$J301,'Régua SAEB'!$G$1:$G$40,0),1)</f>
        <v>Básico</v>
      </c>
    </row>
    <row r="302" spans="1:11" x14ac:dyDescent="0.2">
      <c r="A302" s="28" t="s">
        <v>20</v>
      </c>
      <c r="B302" s="24">
        <v>14849</v>
      </c>
      <c r="C302" s="28" t="s">
        <v>417</v>
      </c>
      <c r="D302" s="29">
        <v>35014849</v>
      </c>
      <c r="E302" s="29" t="s">
        <v>117</v>
      </c>
      <c r="F302" s="29">
        <v>250.2</v>
      </c>
      <c r="G302" s="10">
        <f>SUMIFS('Régua SAEB'!$C:$C,'Régua SAEB'!$B:$B,"LP",'Régua SAEB'!$D:$D,"&lt;="&amp;$F302,'Régua SAEB'!$E:$E,"&gt;"&amp;$F302,'Régua SAEB'!$A:$A,$E302)</f>
        <v>3</v>
      </c>
      <c r="H302" s="10" t="str">
        <f t="array" ref="H302">INDEX('Régua SAEB'!$F$1:$F$40,MATCH($E302&amp;"LP"&amp;$G302,'Régua SAEB'!$G$1:$G$40,0),1)</f>
        <v>Básico</v>
      </c>
      <c r="I302" s="29">
        <v>247.47</v>
      </c>
      <c r="J302" s="10">
        <f>SUMIFS('Régua SAEB'!$C:$C,'Régua SAEB'!$B:$B,"MT",'Régua SAEB'!$D:$D,"&lt;="&amp;$I302,'Régua SAEB'!$E:$E,"&gt;"&amp;$I302,'Régua SAEB'!$A:$A,$E302)</f>
        <v>2</v>
      </c>
      <c r="K302" s="10" t="str">
        <f t="array" ref="K302">INDEX('Régua SAEB'!$F$1:$F$40,MATCH($E302&amp;"MT"&amp;$J302,'Régua SAEB'!$G$1:$G$40,0),1)</f>
        <v>Básico</v>
      </c>
    </row>
    <row r="303" spans="1:11" x14ac:dyDescent="0.2">
      <c r="A303" s="28" t="s">
        <v>20</v>
      </c>
      <c r="B303" s="24">
        <v>14850</v>
      </c>
      <c r="C303" s="28" t="s">
        <v>418</v>
      </c>
      <c r="D303" s="29">
        <v>35014850</v>
      </c>
      <c r="E303" s="29" t="s">
        <v>117</v>
      </c>
      <c r="F303" s="29">
        <v>237.47</v>
      </c>
      <c r="G303" s="10">
        <f>SUMIFS('Régua SAEB'!$C:$C,'Régua SAEB'!$B:$B,"LP",'Régua SAEB'!$D:$D,"&lt;="&amp;$F303,'Régua SAEB'!$E:$E,"&gt;"&amp;$F303,'Régua SAEB'!$A:$A,$E303)</f>
        <v>2</v>
      </c>
      <c r="H303" s="10" t="str">
        <f t="array" ref="H303">INDEX('Régua SAEB'!$F$1:$F$40,MATCH($E303&amp;"LP"&amp;$G303,'Régua SAEB'!$G$1:$G$40,0),1)</f>
        <v>Básico</v>
      </c>
      <c r="I303" s="29">
        <v>237.12</v>
      </c>
      <c r="J303" s="10">
        <f>SUMIFS('Régua SAEB'!$C:$C,'Régua SAEB'!$B:$B,"MT",'Régua SAEB'!$D:$D,"&lt;="&amp;$I303,'Régua SAEB'!$E:$E,"&gt;"&amp;$I303,'Régua SAEB'!$A:$A,$E303)</f>
        <v>2</v>
      </c>
      <c r="K303" s="10" t="str">
        <f t="array" ref="K303">INDEX('Régua SAEB'!$F$1:$F$40,MATCH($E303&amp;"MT"&amp;$J303,'Régua SAEB'!$G$1:$G$40,0),1)</f>
        <v>Básico</v>
      </c>
    </row>
    <row r="304" spans="1:11" x14ac:dyDescent="0.2">
      <c r="A304" s="28" t="s">
        <v>20</v>
      </c>
      <c r="B304" s="24">
        <v>14862</v>
      </c>
      <c r="C304" s="28" t="s">
        <v>419</v>
      </c>
      <c r="D304" s="29">
        <v>35014862</v>
      </c>
      <c r="E304" s="29" t="s">
        <v>117</v>
      </c>
      <c r="F304" s="29">
        <v>243.13</v>
      </c>
      <c r="G304" s="10">
        <f>SUMIFS('Régua SAEB'!$C:$C,'Régua SAEB'!$B:$B,"LP",'Régua SAEB'!$D:$D,"&lt;="&amp;$F304,'Régua SAEB'!$E:$E,"&gt;"&amp;$F304,'Régua SAEB'!$A:$A,$E304)</f>
        <v>2</v>
      </c>
      <c r="H304" s="10" t="str">
        <f t="array" ref="H304">INDEX('Régua SAEB'!$F$1:$F$40,MATCH($E304&amp;"LP"&amp;$G304,'Régua SAEB'!$G$1:$G$40,0),1)</f>
        <v>Básico</v>
      </c>
      <c r="I304" s="29">
        <v>246.26</v>
      </c>
      <c r="J304" s="10">
        <f>SUMIFS('Régua SAEB'!$C:$C,'Régua SAEB'!$B:$B,"MT",'Régua SAEB'!$D:$D,"&lt;="&amp;$I304,'Régua SAEB'!$E:$E,"&gt;"&amp;$I304,'Régua SAEB'!$A:$A,$E304)</f>
        <v>2</v>
      </c>
      <c r="K304" s="10" t="str">
        <f t="array" ref="K304">INDEX('Régua SAEB'!$F$1:$F$40,MATCH($E304&amp;"MT"&amp;$J304,'Régua SAEB'!$G$1:$G$40,0),1)</f>
        <v>Básico</v>
      </c>
    </row>
    <row r="305" spans="1:11" x14ac:dyDescent="0.2">
      <c r="A305" s="28" t="s">
        <v>20</v>
      </c>
      <c r="B305" s="24">
        <v>14874</v>
      </c>
      <c r="C305" s="28" t="s">
        <v>420</v>
      </c>
      <c r="D305" s="29">
        <v>35014874</v>
      </c>
      <c r="E305" s="29" t="s">
        <v>117</v>
      </c>
      <c r="F305" s="29">
        <v>239.59</v>
      </c>
      <c r="G305" s="10">
        <f>SUMIFS('Régua SAEB'!$C:$C,'Régua SAEB'!$B:$B,"LP",'Régua SAEB'!$D:$D,"&lt;="&amp;$F305,'Régua SAEB'!$E:$E,"&gt;"&amp;$F305,'Régua SAEB'!$A:$A,$E305)</f>
        <v>2</v>
      </c>
      <c r="H305" s="10" t="str">
        <f t="array" ref="H305">INDEX('Régua SAEB'!$F$1:$F$40,MATCH($E305&amp;"LP"&amp;$G305,'Régua SAEB'!$G$1:$G$40,0),1)</f>
        <v>Básico</v>
      </c>
      <c r="I305" s="29">
        <v>240.86</v>
      </c>
      <c r="J305" s="10">
        <f>SUMIFS('Régua SAEB'!$C:$C,'Régua SAEB'!$B:$B,"MT",'Régua SAEB'!$D:$D,"&lt;="&amp;$I305,'Régua SAEB'!$E:$E,"&gt;"&amp;$I305,'Régua SAEB'!$A:$A,$E305)</f>
        <v>2</v>
      </c>
      <c r="K305" s="10" t="str">
        <f t="array" ref="K305">INDEX('Régua SAEB'!$F$1:$F$40,MATCH($E305&amp;"MT"&amp;$J305,'Régua SAEB'!$G$1:$G$40,0),1)</f>
        <v>Básico</v>
      </c>
    </row>
    <row r="306" spans="1:11" x14ac:dyDescent="0.2">
      <c r="A306" s="28" t="s">
        <v>20</v>
      </c>
      <c r="B306" s="24">
        <v>14886</v>
      </c>
      <c r="C306" s="28" t="s">
        <v>421</v>
      </c>
      <c r="D306" s="29">
        <v>35014886</v>
      </c>
      <c r="E306" s="29" t="s">
        <v>117</v>
      </c>
      <c r="F306" s="29">
        <v>281.64999999999998</v>
      </c>
      <c r="G306" s="10">
        <f>SUMIFS('Régua SAEB'!$C:$C,'Régua SAEB'!$B:$B,"LP",'Régua SAEB'!$D:$D,"&lt;="&amp;$F306,'Régua SAEB'!$E:$E,"&gt;"&amp;$F306,'Régua SAEB'!$A:$A,$E306)</f>
        <v>4</v>
      </c>
      <c r="H306" s="10" t="str">
        <f t="array" ref="H306">INDEX('Régua SAEB'!$F$1:$F$40,MATCH($E306&amp;"LP"&amp;$G306,'Régua SAEB'!$G$1:$G$40,0),1)</f>
        <v>Proficiente</v>
      </c>
      <c r="I306" s="29">
        <v>270.29000000000002</v>
      </c>
      <c r="J306" s="10">
        <f>SUMIFS('Régua SAEB'!$C:$C,'Régua SAEB'!$B:$B,"MT",'Régua SAEB'!$D:$D,"&lt;="&amp;$I306,'Régua SAEB'!$E:$E,"&gt;"&amp;$I306,'Régua SAEB'!$A:$A,$E306)</f>
        <v>3</v>
      </c>
      <c r="K306" s="10" t="str">
        <f t="array" ref="K306">INDEX('Régua SAEB'!$F$1:$F$40,MATCH($E306&amp;"MT"&amp;$J306,'Régua SAEB'!$G$1:$G$40,0),1)</f>
        <v>Básico</v>
      </c>
    </row>
    <row r="307" spans="1:11" x14ac:dyDescent="0.2">
      <c r="A307" s="28" t="s">
        <v>20</v>
      </c>
      <c r="B307" s="24">
        <v>14941</v>
      </c>
      <c r="C307" s="28" t="s">
        <v>422</v>
      </c>
      <c r="D307" s="29">
        <v>35014941</v>
      </c>
      <c r="E307" s="29" t="s">
        <v>117</v>
      </c>
      <c r="F307" s="29">
        <v>267.05</v>
      </c>
      <c r="G307" s="10">
        <f>SUMIFS('Régua SAEB'!$C:$C,'Régua SAEB'!$B:$B,"LP",'Régua SAEB'!$D:$D,"&lt;="&amp;$F307,'Régua SAEB'!$E:$E,"&gt;"&amp;$F307,'Régua SAEB'!$A:$A,$E307)</f>
        <v>3</v>
      </c>
      <c r="H307" s="10" t="str">
        <f t="array" ref="H307">INDEX('Régua SAEB'!$F$1:$F$40,MATCH($E307&amp;"LP"&amp;$G307,'Régua SAEB'!$G$1:$G$40,0),1)</f>
        <v>Básico</v>
      </c>
      <c r="I307" s="29">
        <v>257.92</v>
      </c>
      <c r="J307" s="10">
        <f>SUMIFS('Régua SAEB'!$C:$C,'Régua SAEB'!$B:$B,"MT",'Régua SAEB'!$D:$D,"&lt;="&amp;$I307,'Régua SAEB'!$E:$E,"&gt;"&amp;$I307,'Régua SAEB'!$A:$A,$E307)</f>
        <v>3</v>
      </c>
      <c r="K307" s="10" t="str">
        <f t="array" ref="K307">INDEX('Régua SAEB'!$F$1:$F$40,MATCH($E307&amp;"MT"&amp;$J307,'Régua SAEB'!$G$1:$G$40,0),1)</f>
        <v>Básico</v>
      </c>
    </row>
    <row r="308" spans="1:11" x14ac:dyDescent="0.2">
      <c r="A308" s="28" t="s">
        <v>20</v>
      </c>
      <c r="B308" s="24">
        <v>65468</v>
      </c>
      <c r="C308" s="28" t="s">
        <v>423</v>
      </c>
      <c r="D308" s="29">
        <v>35065468</v>
      </c>
      <c r="E308" s="29" t="s">
        <v>117</v>
      </c>
      <c r="F308" s="29">
        <v>252.88</v>
      </c>
      <c r="G308" s="10">
        <f>SUMIFS('Régua SAEB'!$C:$C,'Régua SAEB'!$B:$B,"LP",'Régua SAEB'!$D:$D,"&lt;="&amp;$F308,'Régua SAEB'!$E:$E,"&gt;"&amp;$F308,'Régua SAEB'!$A:$A,$E308)</f>
        <v>3</v>
      </c>
      <c r="H308" s="10" t="str">
        <f t="array" ref="H308">INDEX('Régua SAEB'!$F$1:$F$40,MATCH($E308&amp;"LP"&amp;$G308,'Régua SAEB'!$G$1:$G$40,0),1)</f>
        <v>Básico</v>
      </c>
      <c r="I308" s="29">
        <v>251.08</v>
      </c>
      <c r="J308" s="10">
        <f>SUMIFS('Régua SAEB'!$C:$C,'Régua SAEB'!$B:$B,"MT",'Régua SAEB'!$D:$D,"&lt;="&amp;$I308,'Régua SAEB'!$E:$E,"&gt;"&amp;$I308,'Régua SAEB'!$A:$A,$E308)</f>
        <v>3</v>
      </c>
      <c r="K308" s="10" t="str">
        <f t="array" ref="K308">INDEX('Régua SAEB'!$F$1:$F$40,MATCH($E308&amp;"MT"&amp;$J308,'Régua SAEB'!$G$1:$G$40,0),1)</f>
        <v>Básico</v>
      </c>
    </row>
    <row r="309" spans="1:11" x14ac:dyDescent="0.2">
      <c r="A309" s="28" t="s">
        <v>20</v>
      </c>
      <c r="B309" s="24">
        <v>900266</v>
      </c>
      <c r="C309" s="28" t="s">
        <v>424</v>
      </c>
      <c r="D309" s="29">
        <v>35900266</v>
      </c>
      <c r="E309" s="29" t="s">
        <v>117</v>
      </c>
      <c r="F309" s="29">
        <v>254.2</v>
      </c>
      <c r="G309" s="10">
        <f>SUMIFS('Régua SAEB'!$C:$C,'Régua SAEB'!$B:$B,"LP",'Régua SAEB'!$D:$D,"&lt;="&amp;$F309,'Régua SAEB'!$E:$E,"&gt;"&amp;$F309,'Régua SAEB'!$A:$A,$E309)</f>
        <v>3</v>
      </c>
      <c r="H309" s="10" t="str">
        <f t="array" ref="H309">INDEX('Régua SAEB'!$F$1:$F$40,MATCH($E309&amp;"LP"&amp;$G309,'Régua SAEB'!$G$1:$G$40,0),1)</f>
        <v>Básico</v>
      </c>
      <c r="I309" s="29">
        <v>251.39</v>
      </c>
      <c r="J309" s="10">
        <f>SUMIFS('Régua SAEB'!$C:$C,'Régua SAEB'!$B:$B,"MT",'Régua SAEB'!$D:$D,"&lt;="&amp;$I309,'Régua SAEB'!$E:$E,"&gt;"&amp;$I309,'Régua SAEB'!$A:$A,$E309)</f>
        <v>3</v>
      </c>
      <c r="K309" s="10" t="str">
        <f t="array" ref="K309">INDEX('Régua SAEB'!$F$1:$F$40,MATCH($E309&amp;"MT"&amp;$J309,'Régua SAEB'!$G$1:$G$40,0),1)</f>
        <v>Básico</v>
      </c>
    </row>
    <row r="310" spans="1:11" x14ac:dyDescent="0.2">
      <c r="A310" s="28" t="s">
        <v>20</v>
      </c>
      <c r="B310" s="24">
        <v>917312</v>
      </c>
      <c r="C310" s="28" t="s">
        <v>425</v>
      </c>
      <c r="D310" s="29">
        <v>35917312</v>
      </c>
      <c r="E310" s="29" t="s">
        <v>117</v>
      </c>
      <c r="F310" s="29">
        <v>205.72</v>
      </c>
      <c r="G310" s="10">
        <f>SUMIFS('Régua SAEB'!$C:$C,'Régua SAEB'!$B:$B,"LP",'Régua SAEB'!$D:$D,"&lt;="&amp;$F310,'Régua SAEB'!$E:$E,"&gt;"&amp;$F310,'Régua SAEB'!$A:$A,$E310)</f>
        <v>1</v>
      </c>
      <c r="H310" s="10" t="str">
        <f t="array" ref="H310">INDEX('Régua SAEB'!$F$1:$F$40,MATCH($E310&amp;"LP"&amp;$G310,'Régua SAEB'!$G$1:$G$40,0),1)</f>
        <v>Básico</v>
      </c>
      <c r="I310" s="29">
        <v>206.38</v>
      </c>
      <c r="J310" s="10">
        <f>SUMIFS('Régua SAEB'!$C:$C,'Régua SAEB'!$B:$B,"MT",'Régua SAEB'!$D:$D,"&lt;="&amp;$I310,'Régua SAEB'!$E:$E,"&gt;"&amp;$I310,'Régua SAEB'!$A:$A,$E310)</f>
        <v>1</v>
      </c>
      <c r="K310" s="10" t="str">
        <f t="array" ref="K310">INDEX('Régua SAEB'!$F$1:$F$40,MATCH($E310&amp;"MT"&amp;$J310,'Régua SAEB'!$G$1:$G$40,0),1)</f>
        <v>Insuficiente</v>
      </c>
    </row>
    <row r="311" spans="1:11" x14ac:dyDescent="0.2">
      <c r="A311" s="28" t="s">
        <v>20</v>
      </c>
      <c r="B311" s="24">
        <v>925755</v>
      </c>
      <c r="C311" s="28" t="s">
        <v>426</v>
      </c>
      <c r="D311" s="29">
        <v>35925755</v>
      </c>
      <c r="E311" s="29" t="s">
        <v>117</v>
      </c>
      <c r="F311" s="29">
        <v>248.08</v>
      </c>
      <c r="G311" s="10">
        <f>SUMIFS('Régua SAEB'!$C:$C,'Régua SAEB'!$B:$B,"LP",'Régua SAEB'!$D:$D,"&lt;="&amp;$F311,'Régua SAEB'!$E:$E,"&gt;"&amp;$F311,'Régua SAEB'!$A:$A,$E311)</f>
        <v>2</v>
      </c>
      <c r="H311" s="10" t="str">
        <f t="array" ref="H311">INDEX('Régua SAEB'!$F$1:$F$40,MATCH($E311&amp;"LP"&amp;$G311,'Régua SAEB'!$G$1:$G$40,0),1)</f>
        <v>Básico</v>
      </c>
      <c r="I311" s="29">
        <v>242.36</v>
      </c>
      <c r="J311" s="10">
        <f>SUMIFS('Régua SAEB'!$C:$C,'Régua SAEB'!$B:$B,"MT",'Régua SAEB'!$D:$D,"&lt;="&amp;$I311,'Régua SAEB'!$E:$E,"&gt;"&amp;$I311,'Régua SAEB'!$A:$A,$E311)</f>
        <v>2</v>
      </c>
      <c r="K311" s="10" t="str">
        <f t="array" ref="K311">INDEX('Régua SAEB'!$F$1:$F$40,MATCH($E311&amp;"MT"&amp;$J311,'Régua SAEB'!$G$1:$G$40,0),1)</f>
        <v>Básico</v>
      </c>
    </row>
    <row r="312" spans="1:11" x14ac:dyDescent="0.2">
      <c r="A312" s="28" t="s">
        <v>21</v>
      </c>
      <c r="B312" s="24">
        <v>6792</v>
      </c>
      <c r="C312" s="28" t="s">
        <v>427</v>
      </c>
      <c r="D312" s="29">
        <v>35006792</v>
      </c>
      <c r="E312" s="29" t="s">
        <v>117</v>
      </c>
      <c r="F312" s="29">
        <v>263.41000000000003</v>
      </c>
      <c r="G312" s="10">
        <f>SUMIFS('Régua SAEB'!$C:$C,'Régua SAEB'!$B:$B,"LP",'Régua SAEB'!$D:$D,"&lt;="&amp;$F312,'Régua SAEB'!$E:$E,"&gt;"&amp;$F312,'Régua SAEB'!$A:$A,$E312)</f>
        <v>3</v>
      </c>
      <c r="H312" s="10" t="str">
        <f t="array" ref="H312">INDEX('Régua SAEB'!$F$1:$F$40,MATCH($E312&amp;"LP"&amp;$G312,'Régua SAEB'!$G$1:$G$40,0),1)</f>
        <v>Básico</v>
      </c>
      <c r="I312" s="29">
        <v>268.68</v>
      </c>
      <c r="J312" s="10">
        <f>SUMIFS('Régua SAEB'!$C:$C,'Régua SAEB'!$B:$B,"MT",'Régua SAEB'!$D:$D,"&lt;="&amp;$I312,'Régua SAEB'!$E:$E,"&gt;"&amp;$I312,'Régua SAEB'!$A:$A,$E312)</f>
        <v>3</v>
      </c>
      <c r="K312" s="10" t="str">
        <f t="array" ref="K312">INDEX('Régua SAEB'!$F$1:$F$40,MATCH($E312&amp;"MT"&amp;$J312,'Régua SAEB'!$G$1:$G$40,0),1)</f>
        <v>Básico</v>
      </c>
    </row>
    <row r="313" spans="1:11" x14ac:dyDescent="0.2">
      <c r="A313" s="28" t="s">
        <v>21</v>
      </c>
      <c r="B313" s="24">
        <v>17760</v>
      </c>
      <c r="C313" s="28" t="s">
        <v>428</v>
      </c>
      <c r="D313" s="29">
        <v>35017760</v>
      </c>
      <c r="E313" s="29" t="s">
        <v>117</v>
      </c>
      <c r="F313" s="29">
        <v>260.58</v>
      </c>
      <c r="G313" s="10">
        <f>SUMIFS('Régua SAEB'!$C:$C,'Régua SAEB'!$B:$B,"LP",'Régua SAEB'!$D:$D,"&lt;="&amp;$F313,'Régua SAEB'!$E:$E,"&gt;"&amp;$F313,'Régua SAEB'!$A:$A,$E313)</f>
        <v>3</v>
      </c>
      <c r="H313" s="10" t="str">
        <f t="array" ref="H313">INDEX('Régua SAEB'!$F$1:$F$40,MATCH($E313&amp;"LP"&amp;$G313,'Régua SAEB'!$G$1:$G$40,0),1)</f>
        <v>Básico</v>
      </c>
      <c r="I313" s="29">
        <v>256.45999999999998</v>
      </c>
      <c r="J313" s="10">
        <f>SUMIFS('Régua SAEB'!$C:$C,'Régua SAEB'!$B:$B,"MT",'Régua SAEB'!$D:$D,"&lt;="&amp;$I313,'Régua SAEB'!$E:$E,"&gt;"&amp;$I313,'Régua SAEB'!$A:$A,$E313)</f>
        <v>3</v>
      </c>
      <c r="K313" s="10" t="str">
        <f t="array" ref="K313">INDEX('Régua SAEB'!$F$1:$F$40,MATCH($E313&amp;"MT"&amp;$J313,'Régua SAEB'!$G$1:$G$40,0),1)</f>
        <v>Básico</v>
      </c>
    </row>
    <row r="314" spans="1:11" x14ac:dyDescent="0.2">
      <c r="A314" s="28" t="s">
        <v>21</v>
      </c>
      <c r="B314" s="24">
        <v>17772</v>
      </c>
      <c r="C314" s="28" t="s">
        <v>429</v>
      </c>
      <c r="D314" s="29">
        <v>35017772</v>
      </c>
      <c r="E314" s="29" t="s">
        <v>117</v>
      </c>
      <c r="F314" s="29">
        <v>263.89999999999998</v>
      </c>
      <c r="G314" s="10">
        <f>SUMIFS('Régua SAEB'!$C:$C,'Régua SAEB'!$B:$B,"LP",'Régua SAEB'!$D:$D,"&lt;="&amp;$F314,'Régua SAEB'!$E:$E,"&gt;"&amp;$F314,'Régua SAEB'!$A:$A,$E314)</f>
        <v>3</v>
      </c>
      <c r="H314" s="10" t="str">
        <f t="array" ref="H314">INDEX('Régua SAEB'!$F$1:$F$40,MATCH($E314&amp;"LP"&amp;$G314,'Régua SAEB'!$G$1:$G$40,0),1)</f>
        <v>Básico</v>
      </c>
      <c r="I314" s="29">
        <v>264.42</v>
      </c>
      <c r="J314" s="10">
        <f>SUMIFS('Régua SAEB'!$C:$C,'Régua SAEB'!$B:$B,"MT",'Régua SAEB'!$D:$D,"&lt;="&amp;$I314,'Régua SAEB'!$E:$E,"&gt;"&amp;$I314,'Régua SAEB'!$A:$A,$E314)</f>
        <v>3</v>
      </c>
      <c r="K314" s="10" t="str">
        <f t="array" ref="K314">INDEX('Régua SAEB'!$F$1:$F$40,MATCH($E314&amp;"MT"&amp;$J314,'Régua SAEB'!$G$1:$G$40,0),1)</f>
        <v>Básico</v>
      </c>
    </row>
    <row r="315" spans="1:11" x14ac:dyDescent="0.2">
      <c r="A315" s="28" t="s">
        <v>21</v>
      </c>
      <c r="B315" s="24">
        <v>17784</v>
      </c>
      <c r="C315" s="28" t="s">
        <v>430</v>
      </c>
      <c r="D315" s="29">
        <v>35017784</v>
      </c>
      <c r="E315" s="29" t="s">
        <v>117</v>
      </c>
      <c r="F315" s="29">
        <v>269.07</v>
      </c>
      <c r="G315" s="10">
        <f>SUMIFS('Régua SAEB'!$C:$C,'Régua SAEB'!$B:$B,"LP",'Régua SAEB'!$D:$D,"&lt;="&amp;$F315,'Régua SAEB'!$E:$E,"&gt;"&amp;$F315,'Régua SAEB'!$A:$A,$E315)</f>
        <v>3</v>
      </c>
      <c r="H315" s="10" t="str">
        <f t="array" ref="H315">INDEX('Régua SAEB'!$F$1:$F$40,MATCH($E315&amp;"LP"&amp;$G315,'Régua SAEB'!$G$1:$G$40,0),1)</f>
        <v>Básico</v>
      </c>
      <c r="I315" s="29">
        <v>264.19</v>
      </c>
      <c r="J315" s="10">
        <f>SUMIFS('Régua SAEB'!$C:$C,'Régua SAEB'!$B:$B,"MT",'Régua SAEB'!$D:$D,"&lt;="&amp;$I315,'Régua SAEB'!$E:$E,"&gt;"&amp;$I315,'Régua SAEB'!$A:$A,$E315)</f>
        <v>3</v>
      </c>
      <c r="K315" s="10" t="str">
        <f t="array" ref="K315">INDEX('Régua SAEB'!$F$1:$F$40,MATCH($E315&amp;"MT"&amp;$J315,'Régua SAEB'!$G$1:$G$40,0),1)</f>
        <v>Básico</v>
      </c>
    </row>
    <row r="316" spans="1:11" x14ac:dyDescent="0.2">
      <c r="A316" s="28" t="s">
        <v>21</v>
      </c>
      <c r="B316" s="24">
        <v>17978</v>
      </c>
      <c r="C316" s="28" t="s">
        <v>431</v>
      </c>
      <c r="D316" s="29">
        <v>35017978</v>
      </c>
      <c r="E316" s="29" t="s">
        <v>117</v>
      </c>
      <c r="F316" s="29">
        <v>267.98</v>
      </c>
      <c r="G316" s="10">
        <f>SUMIFS('Régua SAEB'!$C:$C,'Régua SAEB'!$B:$B,"LP",'Régua SAEB'!$D:$D,"&lt;="&amp;$F316,'Régua SAEB'!$E:$E,"&gt;"&amp;$F316,'Régua SAEB'!$A:$A,$E316)</f>
        <v>3</v>
      </c>
      <c r="H316" s="10" t="str">
        <f t="array" ref="H316">INDEX('Régua SAEB'!$F$1:$F$40,MATCH($E316&amp;"LP"&amp;$G316,'Régua SAEB'!$G$1:$G$40,0),1)</f>
        <v>Básico</v>
      </c>
      <c r="I316" s="29">
        <v>264.43</v>
      </c>
      <c r="J316" s="10">
        <f>SUMIFS('Régua SAEB'!$C:$C,'Régua SAEB'!$B:$B,"MT",'Régua SAEB'!$D:$D,"&lt;="&amp;$I316,'Régua SAEB'!$E:$E,"&gt;"&amp;$I316,'Régua SAEB'!$A:$A,$E316)</f>
        <v>3</v>
      </c>
      <c r="K316" s="10" t="str">
        <f t="array" ref="K316">INDEX('Régua SAEB'!$F$1:$F$40,MATCH($E316&amp;"MT"&amp;$J316,'Régua SAEB'!$G$1:$G$40,0),1)</f>
        <v>Básico</v>
      </c>
    </row>
    <row r="317" spans="1:11" x14ac:dyDescent="0.2">
      <c r="A317" s="28" t="s">
        <v>21</v>
      </c>
      <c r="B317" s="24">
        <v>17985</v>
      </c>
      <c r="C317" s="28" t="s">
        <v>432</v>
      </c>
      <c r="D317" s="29">
        <v>35017985</v>
      </c>
      <c r="E317" s="29" t="s">
        <v>117</v>
      </c>
      <c r="F317" s="29">
        <v>279.18</v>
      </c>
      <c r="G317" s="10">
        <f>SUMIFS('Régua SAEB'!$C:$C,'Régua SAEB'!$B:$B,"LP",'Régua SAEB'!$D:$D,"&lt;="&amp;$F317,'Régua SAEB'!$E:$E,"&gt;"&amp;$F317,'Régua SAEB'!$A:$A,$E317)</f>
        <v>4</v>
      </c>
      <c r="H317" s="10" t="str">
        <f t="array" ref="H317">INDEX('Régua SAEB'!$F$1:$F$40,MATCH($E317&amp;"LP"&amp;$G317,'Régua SAEB'!$G$1:$G$40,0),1)</f>
        <v>Proficiente</v>
      </c>
      <c r="I317" s="29">
        <v>265.69</v>
      </c>
      <c r="J317" s="10">
        <f>SUMIFS('Régua SAEB'!$C:$C,'Régua SAEB'!$B:$B,"MT",'Régua SAEB'!$D:$D,"&lt;="&amp;$I317,'Régua SAEB'!$E:$E,"&gt;"&amp;$I317,'Régua SAEB'!$A:$A,$E317)</f>
        <v>3</v>
      </c>
      <c r="K317" s="10" t="str">
        <f t="array" ref="K317">INDEX('Régua SAEB'!$F$1:$F$40,MATCH($E317&amp;"MT"&amp;$J317,'Régua SAEB'!$G$1:$G$40,0),1)</f>
        <v>Básico</v>
      </c>
    </row>
    <row r="318" spans="1:11" x14ac:dyDescent="0.2">
      <c r="A318" s="28" t="s">
        <v>21</v>
      </c>
      <c r="B318" s="24">
        <v>17991</v>
      </c>
      <c r="C318" s="28" t="s">
        <v>433</v>
      </c>
      <c r="D318" s="29">
        <v>35017991</v>
      </c>
      <c r="E318" s="29" t="s">
        <v>117</v>
      </c>
      <c r="F318" s="29">
        <v>276.12</v>
      </c>
      <c r="G318" s="10">
        <f>SUMIFS('Régua SAEB'!$C:$C,'Régua SAEB'!$B:$B,"LP",'Régua SAEB'!$D:$D,"&lt;="&amp;$F318,'Régua SAEB'!$E:$E,"&gt;"&amp;$F318,'Régua SAEB'!$A:$A,$E318)</f>
        <v>4</v>
      </c>
      <c r="H318" s="10" t="str">
        <f t="array" ref="H318">INDEX('Régua SAEB'!$F$1:$F$40,MATCH($E318&amp;"LP"&amp;$G318,'Régua SAEB'!$G$1:$G$40,0),1)</f>
        <v>Proficiente</v>
      </c>
      <c r="I318" s="29">
        <v>264.67</v>
      </c>
      <c r="J318" s="10">
        <f>SUMIFS('Régua SAEB'!$C:$C,'Régua SAEB'!$B:$B,"MT",'Régua SAEB'!$D:$D,"&lt;="&amp;$I318,'Régua SAEB'!$E:$E,"&gt;"&amp;$I318,'Régua SAEB'!$A:$A,$E318)</f>
        <v>3</v>
      </c>
      <c r="K318" s="10" t="str">
        <f t="array" ref="K318">INDEX('Régua SAEB'!$F$1:$F$40,MATCH($E318&amp;"MT"&amp;$J318,'Régua SAEB'!$G$1:$G$40,0),1)</f>
        <v>Básico</v>
      </c>
    </row>
    <row r="319" spans="1:11" x14ac:dyDescent="0.2">
      <c r="A319" s="28" t="s">
        <v>21</v>
      </c>
      <c r="B319" s="24">
        <v>18036</v>
      </c>
      <c r="C319" s="28" t="s">
        <v>434</v>
      </c>
      <c r="D319" s="29">
        <v>35018036</v>
      </c>
      <c r="E319" s="29" t="s">
        <v>117</v>
      </c>
      <c r="F319" s="29">
        <v>274.64999999999998</v>
      </c>
      <c r="G319" s="10">
        <f>SUMIFS('Régua SAEB'!$C:$C,'Régua SAEB'!$B:$B,"LP",'Régua SAEB'!$D:$D,"&lt;="&amp;$F319,'Régua SAEB'!$E:$E,"&gt;"&amp;$F319,'Régua SAEB'!$A:$A,$E319)</f>
        <v>3</v>
      </c>
      <c r="H319" s="10" t="str">
        <f t="array" ref="H319">INDEX('Régua SAEB'!$F$1:$F$40,MATCH($E319&amp;"LP"&amp;$G319,'Régua SAEB'!$G$1:$G$40,0),1)</f>
        <v>Básico</v>
      </c>
      <c r="I319" s="29">
        <v>264.2</v>
      </c>
      <c r="J319" s="10">
        <f>SUMIFS('Régua SAEB'!$C:$C,'Régua SAEB'!$B:$B,"MT",'Régua SAEB'!$D:$D,"&lt;="&amp;$I319,'Régua SAEB'!$E:$E,"&gt;"&amp;$I319,'Régua SAEB'!$A:$A,$E319)</f>
        <v>3</v>
      </c>
      <c r="K319" s="10" t="str">
        <f t="array" ref="K319">INDEX('Régua SAEB'!$F$1:$F$40,MATCH($E319&amp;"MT"&amp;$J319,'Régua SAEB'!$G$1:$G$40,0),1)</f>
        <v>Básico</v>
      </c>
    </row>
    <row r="320" spans="1:11" x14ac:dyDescent="0.2">
      <c r="A320" s="28" t="s">
        <v>21</v>
      </c>
      <c r="B320" s="24">
        <v>49931</v>
      </c>
      <c r="C320" s="28" t="s">
        <v>435</v>
      </c>
      <c r="D320" s="29">
        <v>35049931</v>
      </c>
      <c r="E320" s="29" t="s">
        <v>117</v>
      </c>
      <c r="F320" s="29">
        <v>254.34</v>
      </c>
      <c r="G320" s="10">
        <f>SUMIFS('Régua SAEB'!$C:$C,'Régua SAEB'!$B:$B,"LP",'Régua SAEB'!$D:$D,"&lt;="&amp;$F320,'Régua SAEB'!$E:$E,"&gt;"&amp;$F320,'Régua SAEB'!$A:$A,$E320)</f>
        <v>3</v>
      </c>
      <c r="H320" s="10" t="str">
        <f t="array" ref="H320">INDEX('Régua SAEB'!$F$1:$F$40,MATCH($E320&amp;"LP"&amp;$G320,'Régua SAEB'!$G$1:$G$40,0),1)</f>
        <v>Básico</v>
      </c>
      <c r="I320" s="29">
        <v>262.27</v>
      </c>
      <c r="J320" s="10">
        <f>SUMIFS('Régua SAEB'!$C:$C,'Régua SAEB'!$B:$B,"MT",'Régua SAEB'!$D:$D,"&lt;="&amp;$I320,'Régua SAEB'!$E:$E,"&gt;"&amp;$I320,'Régua SAEB'!$A:$A,$E320)</f>
        <v>3</v>
      </c>
      <c r="K320" s="10" t="str">
        <f t="array" ref="K320">INDEX('Régua SAEB'!$F$1:$F$40,MATCH($E320&amp;"MT"&amp;$J320,'Régua SAEB'!$G$1:$G$40,0),1)</f>
        <v>Básico</v>
      </c>
    </row>
    <row r="321" spans="1:11" x14ac:dyDescent="0.2">
      <c r="A321" s="28" t="s">
        <v>21</v>
      </c>
      <c r="B321" s="24">
        <v>434814</v>
      </c>
      <c r="C321" s="28" t="s">
        <v>436</v>
      </c>
      <c r="D321" s="29">
        <v>35434814</v>
      </c>
      <c r="E321" s="29" t="s">
        <v>117</v>
      </c>
      <c r="F321" s="29">
        <v>270.66000000000003</v>
      </c>
      <c r="G321" s="10">
        <f>SUMIFS('Régua SAEB'!$C:$C,'Régua SAEB'!$B:$B,"LP",'Régua SAEB'!$D:$D,"&lt;="&amp;$F321,'Régua SAEB'!$E:$E,"&gt;"&amp;$F321,'Régua SAEB'!$A:$A,$E321)</f>
        <v>3</v>
      </c>
      <c r="H321" s="10" t="str">
        <f t="array" ref="H321">INDEX('Régua SAEB'!$F$1:$F$40,MATCH($E321&amp;"LP"&amp;$G321,'Régua SAEB'!$G$1:$G$40,0),1)</f>
        <v>Básico</v>
      </c>
      <c r="I321" s="29">
        <v>266.54000000000002</v>
      </c>
      <c r="J321" s="10">
        <f>SUMIFS('Régua SAEB'!$C:$C,'Régua SAEB'!$B:$B,"MT",'Régua SAEB'!$D:$D,"&lt;="&amp;$I321,'Régua SAEB'!$E:$E,"&gt;"&amp;$I321,'Régua SAEB'!$A:$A,$E321)</f>
        <v>3</v>
      </c>
      <c r="K321" s="10" t="str">
        <f t="array" ref="K321">INDEX('Régua SAEB'!$F$1:$F$40,MATCH($E321&amp;"MT"&amp;$J321,'Régua SAEB'!$G$1:$G$40,0),1)</f>
        <v>Básico</v>
      </c>
    </row>
    <row r="322" spans="1:11" x14ac:dyDescent="0.2">
      <c r="A322" s="28" t="s">
        <v>21</v>
      </c>
      <c r="B322" s="24">
        <v>564680</v>
      </c>
      <c r="C322" s="28" t="s">
        <v>437</v>
      </c>
      <c r="D322" s="29">
        <v>35564680</v>
      </c>
      <c r="E322" s="29" t="s">
        <v>117</v>
      </c>
      <c r="F322" s="29">
        <v>256.41000000000003</v>
      </c>
      <c r="G322" s="10">
        <f>SUMIFS('Régua SAEB'!$C:$C,'Régua SAEB'!$B:$B,"LP",'Régua SAEB'!$D:$D,"&lt;="&amp;$F322,'Régua SAEB'!$E:$E,"&gt;"&amp;$F322,'Régua SAEB'!$A:$A,$E322)</f>
        <v>3</v>
      </c>
      <c r="H322" s="10" t="str">
        <f t="array" ref="H322">INDEX('Régua SAEB'!$F$1:$F$40,MATCH($E322&amp;"LP"&amp;$G322,'Régua SAEB'!$G$1:$G$40,0),1)</f>
        <v>Básico</v>
      </c>
      <c r="I322" s="29">
        <v>244.53</v>
      </c>
      <c r="J322" s="10">
        <f>SUMIFS('Régua SAEB'!$C:$C,'Régua SAEB'!$B:$B,"MT",'Régua SAEB'!$D:$D,"&lt;="&amp;$I322,'Régua SAEB'!$E:$E,"&gt;"&amp;$I322,'Régua SAEB'!$A:$A,$E322)</f>
        <v>2</v>
      </c>
      <c r="K322" s="10" t="str">
        <f t="array" ref="K322">INDEX('Régua SAEB'!$F$1:$F$40,MATCH($E322&amp;"MT"&amp;$J322,'Régua SAEB'!$G$1:$G$40,0),1)</f>
        <v>Básico</v>
      </c>
    </row>
    <row r="323" spans="1:11" x14ac:dyDescent="0.2">
      <c r="A323" s="28" t="s">
        <v>21</v>
      </c>
      <c r="B323" s="24">
        <v>900187</v>
      </c>
      <c r="C323" s="28" t="s">
        <v>438</v>
      </c>
      <c r="D323" s="29">
        <v>35900187</v>
      </c>
      <c r="E323" s="29" t="s">
        <v>117</v>
      </c>
      <c r="F323" s="29">
        <v>268.87</v>
      </c>
      <c r="G323" s="10">
        <f>SUMIFS('Régua SAEB'!$C:$C,'Régua SAEB'!$B:$B,"LP",'Régua SAEB'!$D:$D,"&lt;="&amp;$F323,'Régua SAEB'!$E:$E,"&gt;"&amp;$F323,'Régua SAEB'!$A:$A,$E323)</f>
        <v>3</v>
      </c>
      <c r="H323" s="10" t="str">
        <f t="array" ref="H323">INDEX('Régua SAEB'!$F$1:$F$40,MATCH($E323&amp;"LP"&amp;$G323,'Régua SAEB'!$G$1:$G$40,0),1)</f>
        <v>Básico</v>
      </c>
      <c r="I323" s="29">
        <v>261.61</v>
      </c>
      <c r="J323" s="10">
        <f>SUMIFS('Régua SAEB'!$C:$C,'Régua SAEB'!$B:$B,"MT",'Régua SAEB'!$D:$D,"&lt;="&amp;$I323,'Régua SAEB'!$E:$E,"&gt;"&amp;$I323,'Régua SAEB'!$A:$A,$E323)</f>
        <v>3</v>
      </c>
      <c r="K323" s="10" t="str">
        <f t="array" ref="K323">INDEX('Régua SAEB'!$F$1:$F$40,MATCH($E323&amp;"MT"&amp;$J323,'Régua SAEB'!$G$1:$G$40,0),1)</f>
        <v>Básico</v>
      </c>
    </row>
    <row r="324" spans="1:11" x14ac:dyDescent="0.2">
      <c r="A324" s="28" t="s">
        <v>21</v>
      </c>
      <c r="B324" s="24">
        <v>903851</v>
      </c>
      <c r="C324" s="28" t="s">
        <v>439</v>
      </c>
      <c r="D324" s="29">
        <v>35903851</v>
      </c>
      <c r="E324" s="29" t="s">
        <v>117</v>
      </c>
      <c r="F324" s="29">
        <v>289.75</v>
      </c>
      <c r="G324" s="10">
        <f>SUMIFS('Régua SAEB'!$C:$C,'Régua SAEB'!$B:$B,"LP",'Régua SAEB'!$D:$D,"&lt;="&amp;$F324,'Régua SAEB'!$E:$E,"&gt;"&amp;$F324,'Régua SAEB'!$A:$A,$E324)</f>
        <v>4</v>
      </c>
      <c r="H324" s="10" t="str">
        <f t="array" ref="H324">INDEX('Régua SAEB'!$F$1:$F$40,MATCH($E324&amp;"LP"&amp;$G324,'Régua SAEB'!$G$1:$G$40,0),1)</f>
        <v>Proficiente</v>
      </c>
      <c r="I324" s="29">
        <v>290.83</v>
      </c>
      <c r="J324" s="10">
        <f>SUMIFS('Régua SAEB'!$C:$C,'Régua SAEB'!$B:$B,"MT",'Régua SAEB'!$D:$D,"&lt;="&amp;$I324,'Régua SAEB'!$E:$E,"&gt;"&amp;$I324,'Régua SAEB'!$A:$A,$E324)</f>
        <v>4</v>
      </c>
      <c r="K324" s="10" t="str">
        <f t="array" ref="K324">INDEX('Régua SAEB'!$F$1:$F$40,MATCH($E324&amp;"MT"&amp;$J324,'Régua SAEB'!$G$1:$G$40,0),1)</f>
        <v>Básico</v>
      </c>
    </row>
    <row r="325" spans="1:11" x14ac:dyDescent="0.2">
      <c r="A325" s="28" t="s">
        <v>21</v>
      </c>
      <c r="B325" s="24">
        <v>907327</v>
      </c>
      <c r="C325" s="28" t="s">
        <v>440</v>
      </c>
      <c r="D325" s="29">
        <v>35907327</v>
      </c>
      <c r="E325" s="29" t="s">
        <v>117</v>
      </c>
      <c r="F325" s="29">
        <v>243.38</v>
      </c>
      <c r="G325" s="10">
        <f>SUMIFS('Régua SAEB'!$C:$C,'Régua SAEB'!$B:$B,"LP",'Régua SAEB'!$D:$D,"&lt;="&amp;$F325,'Régua SAEB'!$E:$E,"&gt;"&amp;$F325,'Régua SAEB'!$A:$A,$E325)</f>
        <v>2</v>
      </c>
      <c r="H325" s="10" t="str">
        <f t="array" ref="H325">INDEX('Régua SAEB'!$F$1:$F$40,MATCH($E325&amp;"LP"&amp;$G325,'Régua SAEB'!$G$1:$G$40,0),1)</f>
        <v>Básico</v>
      </c>
      <c r="I325" s="29">
        <v>250.25</v>
      </c>
      <c r="J325" s="10">
        <f>SUMIFS('Régua SAEB'!$C:$C,'Régua SAEB'!$B:$B,"MT",'Régua SAEB'!$D:$D,"&lt;="&amp;$I325,'Régua SAEB'!$E:$E,"&gt;"&amp;$I325,'Régua SAEB'!$A:$A,$E325)</f>
        <v>3</v>
      </c>
      <c r="K325" s="10" t="str">
        <f t="array" ref="K325">INDEX('Régua SAEB'!$F$1:$F$40,MATCH($E325&amp;"MT"&amp;$J325,'Régua SAEB'!$G$1:$G$40,0),1)</f>
        <v>Básico</v>
      </c>
    </row>
    <row r="326" spans="1:11" x14ac:dyDescent="0.2">
      <c r="A326" s="28" t="s">
        <v>21</v>
      </c>
      <c r="B326" s="24">
        <v>907340</v>
      </c>
      <c r="C326" s="28" t="s">
        <v>441</v>
      </c>
      <c r="D326" s="29">
        <v>35907340</v>
      </c>
      <c r="E326" s="29" t="s">
        <v>117</v>
      </c>
      <c r="F326" s="29">
        <v>277.39</v>
      </c>
      <c r="G326" s="10">
        <f>SUMIFS('Régua SAEB'!$C:$C,'Régua SAEB'!$B:$B,"LP",'Régua SAEB'!$D:$D,"&lt;="&amp;$F326,'Régua SAEB'!$E:$E,"&gt;"&amp;$F326,'Régua SAEB'!$A:$A,$E326)</f>
        <v>4</v>
      </c>
      <c r="H326" s="10" t="str">
        <f t="array" ref="H326">INDEX('Régua SAEB'!$F$1:$F$40,MATCH($E326&amp;"LP"&amp;$G326,'Régua SAEB'!$G$1:$G$40,0),1)</f>
        <v>Proficiente</v>
      </c>
      <c r="I326" s="29">
        <v>273.33999999999997</v>
      </c>
      <c r="J326" s="10">
        <f>SUMIFS('Régua SAEB'!$C:$C,'Régua SAEB'!$B:$B,"MT",'Régua SAEB'!$D:$D,"&lt;="&amp;$I326,'Régua SAEB'!$E:$E,"&gt;"&amp;$I326,'Régua SAEB'!$A:$A,$E326)</f>
        <v>3</v>
      </c>
      <c r="K326" s="10" t="str">
        <f t="array" ref="K326">INDEX('Régua SAEB'!$F$1:$F$40,MATCH($E326&amp;"MT"&amp;$J326,'Régua SAEB'!$G$1:$G$40,0),1)</f>
        <v>Básico</v>
      </c>
    </row>
    <row r="327" spans="1:11" x14ac:dyDescent="0.2">
      <c r="A327" s="28" t="s">
        <v>21</v>
      </c>
      <c r="B327" s="24">
        <v>909361</v>
      </c>
      <c r="C327" s="28" t="s">
        <v>442</v>
      </c>
      <c r="D327" s="29">
        <v>35909361</v>
      </c>
      <c r="E327" s="29" t="s">
        <v>117</v>
      </c>
      <c r="F327" s="29">
        <v>265.06</v>
      </c>
      <c r="G327" s="10">
        <f>SUMIFS('Régua SAEB'!$C:$C,'Régua SAEB'!$B:$B,"LP",'Régua SAEB'!$D:$D,"&lt;="&amp;$F327,'Régua SAEB'!$E:$E,"&gt;"&amp;$F327,'Régua SAEB'!$A:$A,$E327)</f>
        <v>3</v>
      </c>
      <c r="H327" s="10" t="str">
        <f t="array" ref="H327">INDEX('Régua SAEB'!$F$1:$F$40,MATCH($E327&amp;"LP"&amp;$G327,'Régua SAEB'!$G$1:$G$40,0),1)</f>
        <v>Básico</v>
      </c>
      <c r="I327" s="29">
        <v>258.02</v>
      </c>
      <c r="J327" s="10">
        <f>SUMIFS('Régua SAEB'!$C:$C,'Régua SAEB'!$B:$B,"MT",'Régua SAEB'!$D:$D,"&lt;="&amp;$I327,'Régua SAEB'!$E:$E,"&gt;"&amp;$I327,'Régua SAEB'!$A:$A,$E327)</f>
        <v>3</v>
      </c>
      <c r="K327" s="10" t="str">
        <f t="array" ref="K327">INDEX('Régua SAEB'!$F$1:$F$40,MATCH($E327&amp;"MT"&amp;$J327,'Régua SAEB'!$G$1:$G$40,0),1)</f>
        <v>Básico</v>
      </c>
    </row>
    <row r="328" spans="1:11" x14ac:dyDescent="0.2">
      <c r="A328" s="28" t="s">
        <v>21</v>
      </c>
      <c r="B328" s="24">
        <v>912864</v>
      </c>
      <c r="C328" s="28" t="s">
        <v>443</v>
      </c>
      <c r="D328" s="29">
        <v>35912864</v>
      </c>
      <c r="E328" s="29" t="s">
        <v>117</v>
      </c>
      <c r="F328" s="29">
        <v>257.29000000000002</v>
      </c>
      <c r="G328" s="10">
        <f>SUMIFS('Régua SAEB'!$C:$C,'Régua SAEB'!$B:$B,"LP",'Régua SAEB'!$D:$D,"&lt;="&amp;$F328,'Régua SAEB'!$E:$E,"&gt;"&amp;$F328,'Régua SAEB'!$A:$A,$E328)</f>
        <v>3</v>
      </c>
      <c r="H328" s="10" t="str">
        <f t="array" ref="H328">INDEX('Régua SAEB'!$F$1:$F$40,MATCH($E328&amp;"LP"&amp;$G328,'Régua SAEB'!$G$1:$G$40,0),1)</f>
        <v>Básico</v>
      </c>
      <c r="I328" s="29">
        <v>254.07</v>
      </c>
      <c r="J328" s="10">
        <f>SUMIFS('Régua SAEB'!$C:$C,'Régua SAEB'!$B:$B,"MT",'Régua SAEB'!$D:$D,"&lt;="&amp;$I328,'Régua SAEB'!$E:$E,"&gt;"&amp;$I328,'Régua SAEB'!$A:$A,$E328)</f>
        <v>3</v>
      </c>
      <c r="K328" s="10" t="str">
        <f t="array" ref="K328">INDEX('Régua SAEB'!$F$1:$F$40,MATCH($E328&amp;"MT"&amp;$J328,'Régua SAEB'!$G$1:$G$40,0),1)</f>
        <v>Básico</v>
      </c>
    </row>
    <row r="329" spans="1:11" x14ac:dyDescent="0.2">
      <c r="A329" s="28" t="s">
        <v>21</v>
      </c>
      <c r="B329" s="24">
        <v>912888</v>
      </c>
      <c r="C329" s="28" t="s">
        <v>444</v>
      </c>
      <c r="D329" s="29">
        <v>35912888</v>
      </c>
      <c r="E329" s="29" t="s">
        <v>117</v>
      </c>
      <c r="F329" s="29">
        <v>274.45999999999998</v>
      </c>
      <c r="G329" s="10">
        <f>SUMIFS('Régua SAEB'!$C:$C,'Régua SAEB'!$B:$B,"LP",'Régua SAEB'!$D:$D,"&lt;="&amp;$F329,'Régua SAEB'!$E:$E,"&gt;"&amp;$F329,'Régua SAEB'!$A:$A,$E329)</f>
        <v>3</v>
      </c>
      <c r="H329" s="10" t="str">
        <f t="array" ref="H329">INDEX('Régua SAEB'!$F$1:$F$40,MATCH($E329&amp;"LP"&amp;$G329,'Régua SAEB'!$G$1:$G$40,0),1)</f>
        <v>Básico</v>
      </c>
      <c r="I329" s="29">
        <v>277.08</v>
      </c>
      <c r="J329" s="10">
        <f>SUMIFS('Régua SAEB'!$C:$C,'Régua SAEB'!$B:$B,"MT",'Régua SAEB'!$D:$D,"&lt;="&amp;$I329,'Régua SAEB'!$E:$E,"&gt;"&amp;$I329,'Régua SAEB'!$A:$A,$E329)</f>
        <v>4</v>
      </c>
      <c r="K329" s="10" t="str">
        <f t="array" ref="K329">INDEX('Régua SAEB'!$F$1:$F$40,MATCH($E329&amp;"MT"&amp;$J329,'Régua SAEB'!$G$1:$G$40,0),1)</f>
        <v>Básico</v>
      </c>
    </row>
    <row r="330" spans="1:11" x14ac:dyDescent="0.2">
      <c r="A330" s="28" t="s">
        <v>21</v>
      </c>
      <c r="B330" s="24">
        <v>921185</v>
      </c>
      <c r="C330" s="28" t="s">
        <v>445</v>
      </c>
      <c r="D330" s="29">
        <v>35921185</v>
      </c>
      <c r="E330" s="29" t="s">
        <v>117</v>
      </c>
      <c r="F330" s="29">
        <v>273.02</v>
      </c>
      <c r="G330" s="10">
        <f>SUMIFS('Régua SAEB'!$C:$C,'Régua SAEB'!$B:$B,"LP",'Régua SAEB'!$D:$D,"&lt;="&amp;$F330,'Régua SAEB'!$E:$E,"&gt;"&amp;$F330,'Régua SAEB'!$A:$A,$E330)</f>
        <v>3</v>
      </c>
      <c r="H330" s="10" t="str">
        <f t="array" ref="H330">INDEX('Régua SAEB'!$F$1:$F$40,MATCH($E330&amp;"LP"&amp;$G330,'Régua SAEB'!$G$1:$G$40,0),1)</f>
        <v>Básico</v>
      </c>
      <c r="I330" s="29">
        <v>265.08</v>
      </c>
      <c r="J330" s="10">
        <f>SUMIFS('Régua SAEB'!$C:$C,'Régua SAEB'!$B:$B,"MT",'Régua SAEB'!$D:$D,"&lt;="&amp;$I330,'Régua SAEB'!$E:$E,"&gt;"&amp;$I330,'Régua SAEB'!$A:$A,$E330)</f>
        <v>3</v>
      </c>
      <c r="K330" s="10" t="str">
        <f t="array" ref="K330">INDEX('Régua SAEB'!$F$1:$F$40,MATCH($E330&amp;"MT"&amp;$J330,'Régua SAEB'!$G$1:$G$40,0),1)</f>
        <v>Básico</v>
      </c>
    </row>
    <row r="331" spans="1:11" x14ac:dyDescent="0.2">
      <c r="A331" s="28" t="s">
        <v>68</v>
      </c>
      <c r="B331" s="24">
        <v>30512</v>
      </c>
      <c r="C331" s="28" t="s">
        <v>446</v>
      </c>
      <c r="D331" s="29">
        <v>35030512</v>
      </c>
      <c r="E331" s="29" t="s">
        <v>117</v>
      </c>
      <c r="F331" s="29">
        <v>277.86</v>
      </c>
      <c r="G331" s="10">
        <f>SUMIFS('Régua SAEB'!$C:$C,'Régua SAEB'!$B:$B,"LP",'Régua SAEB'!$D:$D,"&lt;="&amp;$F331,'Régua SAEB'!$E:$E,"&gt;"&amp;$F331,'Régua SAEB'!$A:$A,$E331)</f>
        <v>4</v>
      </c>
      <c r="H331" s="10" t="str">
        <f t="array" ref="H331">INDEX('Régua SAEB'!$F$1:$F$40,MATCH($E331&amp;"LP"&amp;$G331,'Régua SAEB'!$G$1:$G$40,0),1)</f>
        <v>Proficiente</v>
      </c>
      <c r="I331" s="29">
        <v>276.57</v>
      </c>
      <c r="J331" s="10">
        <f>SUMIFS('Régua SAEB'!$C:$C,'Régua SAEB'!$B:$B,"MT",'Régua SAEB'!$D:$D,"&lt;="&amp;$I331,'Régua SAEB'!$E:$E,"&gt;"&amp;$I331,'Régua SAEB'!$A:$A,$E331)</f>
        <v>4</v>
      </c>
      <c r="K331" s="10" t="str">
        <f t="array" ref="K331">INDEX('Régua SAEB'!$F$1:$F$40,MATCH($E331&amp;"MT"&amp;$J331,'Régua SAEB'!$G$1:$G$40,0),1)</f>
        <v>Básico</v>
      </c>
    </row>
    <row r="332" spans="1:11" x14ac:dyDescent="0.2">
      <c r="A332" s="28" t="s">
        <v>19</v>
      </c>
      <c r="B332" s="24">
        <v>30107</v>
      </c>
      <c r="C332" s="28" t="s">
        <v>447</v>
      </c>
      <c r="D332" s="29">
        <v>35030107</v>
      </c>
      <c r="E332" s="29" t="s">
        <v>117</v>
      </c>
      <c r="F332" s="29">
        <v>262.55</v>
      </c>
      <c r="G332" s="10">
        <f>SUMIFS('Régua SAEB'!$C:$C,'Régua SAEB'!$B:$B,"LP",'Régua SAEB'!$D:$D,"&lt;="&amp;$F332,'Régua SAEB'!$E:$E,"&gt;"&amp;$F332,'Régua SAEB'!$A:$A,$E332)</f>
        <v>3</v>
      </c>
      <c r="H332" s="10" t="str">
        <f t="array" ref="H332">INDEX('Régua SAEB'!$F$1:$F$40,MATCH($E332&amp;"LP"&amp;$G332,'Régua SAEB'!$G$1:$G$40,0),1)</f>
        <v>Básico</v>
      </c>
      <c r="I332" s="29">
        <v>261.19</v>
      </c>
      <c r="J332" s="10">
        <f>SUMIFS('Régua SAEB'!$C:$C,'Régua SAEB'!$B:$B,"MT",'Régua SAEB'!$D:$D,"&lt;="&amp;$I332,'Régua SAEB'!$E:$E,"&gt;"&amp;$I332,'Régua SAEB'!$A:$A,$E332)</f>
        <v>3</v>
      </c>
      <c r="K332" s="10" t="str">
        <f t="array" ref="K332">INDEX('Régua SAEB'!$F$1:$F$40,MATCH($E332&amp;"MT"&amp;$J332,'Régua SAEB'!$G$1:$G$40,0),1)</f>
        <v>Básico</v>
      </c>
    </row>
    <row r="333" spans="1:11" x14ac:dyDescent="0.2">
      <c r="A333" s="28" t="s">
        <v>75</v>
      </c>
      <c r="B333" s="24">
        <v>23838</v>
      </c>
      <c r="C333" s="28" t="s">
        <v>448</v>
      </c>
      <c r="D333" s="29">
        <v>35023838</v>
      </c>
      <c r="E333" s="29" t="s">
        <v>117</v>
      </c>
      <c r="F333" s="29">
        <v>240.42</v>
      </c>
      <c r="G333" s="10">
        <f>SUMIFS('Régua SAEB'!$C:$C,'Régua SAEB'!$B:$B,"LP",'Régua SAEB'!$D:$D,"&lt;="&amp;$F333,'Régua SAEB'!$E:$E,"&gt;"&amp;$F333,'Régua SAEB'!$A:$A,$E333)</f>
        <v>2</v>
      </c>
      <c r="H333" s="10" t="str">
        <f t="array" ref="H333">INDEX('Régua SAEB'!$F$1:$F$40,MATCH($E333&amp;"LP"&amp;$G333,'Régua SAEB'!$G$1:$G$40,0),1)</f>
        <v>Básico</v>
      </c>
      <c r="I333" s="29">
        <v>240</v>
      </c>
      <c r="J333" s="10">
        <f>SUMIFS('Régua SAEB'!$C:$C,'Régua SAEB'!$B:$B,"MT",'Régua SAEB'!$D:$D,"&lt;="&amp;$I333,'Régua SAEB'!$E:$E,"&gt;"&amp;$I333,'Régua SAEB'!$A:$A,$E333)</f>
        <v>2</v>
      </c>
      <c r="K333" s="10" t="str">
        <f t="array" ref="K333">INDEX('Régua SAEB'!$F$1:$F$40,MATCH($E333&amp;"MT"&amp;$J333,'Régua SAEB'!$G$1:$G$40,0),1)</f>
        <v>Básico</v>
      </c>
    </row>
    <row r="334" spans="1:11" x14ac:dyDescent="0.2">
      <c r="A334" s="28" t="s">
        <v>48</v>
      </c>
      <c r="B334" s="24">
        <v>21805</v>
      </c>
      <c r="C334" s="28" t="s">
        <v>449</v>
      </c>
      <c r="D334" s="29">
        <v>35021805</v>
      </c>
      <c r="E334" s="29" t="s">
        <v>117</v>
      </c>
      <c r="F334" s="29">
        <v>255.05</v>
      </c>
      <c r="G334" s="10">
        <f>SUMIFS('Régua SAEB'!$C:$C,'Régua SAEB'!$B:$B,"LP",'Régua SAEB'!$D:$D,"&lt;="&amp;$F334,'Régua SAEB'!$E:$E,"&gt;"&amp;$F334,'Régua SAEB'!$A:$A,$E334)</f>
        <v>3</v>
      </c>
      <c r="H334" s="10" t="str">
        <f t="array" ref="H334">INDEX('Régua SAEB'!$F$1:$F$40,MATCH($E334&amp;"LP"&amp;$G334,'Régua SAEB'!$G$1:$G$40,0),1)</f>
        <v>Básico</v>
      </c>
      <c r="I334" s="29">
        <v>250.09</v>
      </c>
      <c r="J334" s="10">
        <f>SUMIFS('Régua SAEB'!$C:$C,'Régua SAEB'!$B:$B,"MT",'Régua SAEB'!$D:$D,"&lt;="&amp;$I334,'Régua SAEB'!$E:$E,"&gt;"&amp;$I334,'Régua SAEB'!$A:$A,$E334)</f>
        <v>3</v>
      </c>
      <c r="K334" s="10" t="str">
        <f t="array" ref="K334">INDEX('Régua SAEB'!$F$1:$F$40,MATCH($E334&amp;"MT"&amp;$J334,'Régua SAEB'!$G$1:$G$40,0),1)</f>
        <v>Básico</v>
      </c>
    </row>
    <row r="335" spans="1:11" x14ac:dyDescent="0.2">
      <c r="A335" s="28" t="s">
        <v>48</v>
      </c>
      <c r="B335" s="24">
        <v>909555</v>
      </c>
      <c r="C335" s="28" t="s">
        <v>450</v>
      </c>
      <c r="D335" s="29">
        <v>35909555</v>
      </c>
      <c r="E335" s="29" t="s">
        <v>117</v>
      </c>
      <c r="F335" s="29">
        <v>243.18</v>
      </c>
      <c r="G335" s="10">
        <f>SUMIFS('Régua SAEB'!$C:$C,'Régua SAEB'!$B:$B,"LP",'Régua SAEB'!$D:$D,"&lt;="&amp;$F335,'Régua SAEB'!$E:$E,"&gt;"&amp;$F335,'Régua SAEB'!$A:$A,$E335)</f>
        <v>2</v>
      </c>
      <c r="H335" s="10" t="str">
        <f t="array" ref="H335">INDEX('Régua SAEB'!$F$1:$F$40,MATCH($E335&amp;"LP"&amp;$G335,'Régua SAEB'!$G$1:$G$40,0),1)</f>
        <v>Básico</v>
      </c>
      <c r="I335" s="29">
        <v>244.03</v>
      </c>
      <c r="J335" s="10">
        <f>SUMIFS('Régua SAEB'!$C:$C,'Régua SAEB'!$B:$B,"MT",'Régua SAEB'!$D:$D,"&lt;="&amp;$I335,'Régua SAEB'!$E:$E,"&gt;"&amp;$I335,'Régua SAEB'!$A:$A,$E335)</f>
        <v>2</v>
      </c>
      <c r="K335" s="10" t="str">
        <f t="array" ref="K335">INDEX('Régua SAEB'!$F$1:$F$40,MATCH($E335&amp;"MT"&amp;$J335,'Régua SAEB'!$G$1:$G$40,0),1)</f>
        <v>Básico</v>
      </c>
    </row>
    <row r="336" spans="1:11" x14ac:dyDescent="0.2">
      <c r="A336" s="28" t="s">
        <v>19</v>
      </c>
      <c r="B336" s="24">
        <v>30132</v>
      </c>
      <c r="C336" s="28" t="s">
        <v>451</v>
      </c>
      <c r="D336" s="29">
        <v>35030132</v>
      </c>
      <c r="E336" s="29" t="s">
        <v>117</v>
      </c>
      <c r="F336" s="29">
        <v>268.3</v>
      </c>
      <c r="G336" s="10">
        <f>SUMIFS('Régua SAEB'!$C:$C,'Régua SAEB'!$B:$B,"LP",'Régua SAEB'!$D:$D,"&lt;="&amp;$F336,'Régua SAEB'!$E:$E,"&gt;"&amp;$F336,'Régua SAEB'!$A:$A,$E336)</f>
        <v>3</v>
      </c>
      <c r="H336" s="10" t="str">
        <f t="array" ref="H336">INDEX('Régua SAEB'!$F$1:$F$40,MATCH($E336&amp;"LP"&amp;$G336,'Régua SAEB'!$G$1:$G$40,0),1)</f>
        <v>Básico</v>
      </c>
      <c r="I336" s="29">
        <v>257.69</v>
      </c>
      <c r="J336" s="10">
        <f>SUMIFS('Régua SAEB'!$C:$C,'Régua SAEB'!$B:$B,"MT",'Régua SAEB'!$D:$D,"&lt;="&amp;$I336,'Régua SAEB'!$E:$E,"&gt;"&amp;$I336,'Régua SAEB'!$A:$A,$E336)</f>
        <v>3</v>
      </c>
      <c r="K336" s="10" t="str">
        <f t="array" ref="K336">INDEX('Régua SAEB'!$F$1:$F$40,MATCH($E336&amp;"MT"&amp;$J336,'Régua SAEB'!$G$1:$G$40,0),1)</f>
        <v>Básico</v>
      </c>
    </row>
    <row r="337" spans="1:11" x14ac:dyDescent="0.2">
      <c r="A337" s="28" t="s">
        <v>19</v>
      </c>
      <c r="B337" s="24">
        <v>30173</v>
      </c>
      <c r="C337" s="28" t="s">
        <v>452</v>
      </c>
      <c r="D337" s="29">
        <v>35030173</v>
      </c>
      <c r="E337" s="29" t="s">
        <v>117</v>
      </c>
      <c r="F337" s="29">
        <v>251.12</v>
      </c>
      <c r="G337" s="10">
        <f>SUMIFS('Régua SAEB'!$C:$C,'Régua SAEB'!$B:$B,"LP",'Régua SAEB'!$D:$D,"&lt;="&amp;$F337,'Régua SAEB'!$E:$E,"&gt;"&amp;$F337,'Régua SAEB'!$A:$A,$E337)</f>
        <v>3</v>
      </c>
      <c r="H337" s="10" t="str">
        <f t="array" ref="H337">INDEX('Régua SAEB'!$F$1:$F$40,MATCH($E337&amp;"LP"&amp;$G337,'Régua SAEB'!$G$1:$G$40,0),1)</f>
        <v>Básico</v>
      </c>
      <c r="I337" s="29">
        <v>259.38</v>
      </c>
      <c r="J337" s="10">
        <f>SUMIFS('Régua SAEB'!$C:$C,'Régua SAEB'!$B:$B,"MT",'Régua SAEB'!$D:$D,"&lt;="&amp;$I337,'Régua SAEB'!$E:$E,"&gt;"&amp;$I337,'Régua SAEB'!$A:$A,$E337)</f>
        <v>3</v>
      </c>
      <c r="K337" s="10" t="str">
        <f t="array" ref="K337">INDEX('Régua SAEB'!$F$1:$F$40,MATCH($E337&amp;"MT"&amp;$J337,'Régua SAEB'!$G$1:$G$40,0),1)</f>
        <v>Básico</v>
      </c>
    </row>
    <row r="338" spans="1:11" x14ac:dyDescent="0.2">
      <c r="A338" s="28" t="s">
        <v>18</v>
      </c>
      <c r="B338" s="24">
        <v>25324</v>
      </c>
      <c r="C338" s="28" t="s">
        <v>453</v>
      </c>
      <c r="D338" s="29">
        <v>35025324</v>
      </c>
      <c r="E338" s="29" t="s">
        <v>117</v>
      </c>
      <c r="F338" s="29">
        <v>264.62</v>
      </c>
      <c r="G338" s="10">
        <f>SUMIFS('Régua SAEB'!$C:$C,'Régua SAEB'!$B:$B,"LP",'Régua SAEB'!$D:$D,"&lt;="&amp;$F338,'Régua SAEB'!$E:$E,"&gt;"&amp;$F338,'Régua SAEB'!$A:$A,$E338)</f>
        <v>3</v>
      </c>
      <c r="H338" s="10" t="str">
        <f t="array" ref="H338">INDEX('Régua SAEB'!$F$1:$F$40,MATCH($E338&amp;"LP"&amp;$G338,'Régua SAEB'!$G$1:$G$40,0),1)</f>
        <v>Básico</v>
      </c>
      <c r="I338" s="29">
        <v>265.68</v>
      </c>
      <c r="J338" s="10">
        <f>SUMIFS('Régua SAEB'!$C:$C,'Régua SAEB'!$B:$B,"MT",'Régua SAEB'!$D:$D,"&lt;="&amp;$I338,'Régua SAEB'!$E:$E,"&gt;"&amp;$I338,'Régua SAEB'!$A:$A,$E338)</f>
        <v>3</v>
      </c>
      <c r="K338" s="10" t="str">
        <f t="array" ref="K338">INDEX('Régua SAEB'!$F$1:$F$40,MATCH($E338&amp;"MT"&amp;$J338,'Régua SAEB'!$G$1:$G$40,0),1)</f>
        <v>Básico</v>
      </c>
    </row>
    <row r="339" spans="1:11" x14ac:dyDescent="0.2">
      <c r="A339" s="28" t="s">
        <v>44</v>
      </c>
      <c r="B339" s="24">
        <v>15799</v>
      </c>
      <c r="C339" s="28" t="s">
        <v>454</v>
      </c>
      <c r="D339" s="29">
        <v>35015799</v>
      </c>
      <c r="E339" s="29" t="s">
        <v>117</v>
      </c>
      <c r="F339" s="29">
        <v>284.14999999999998</v>
      </c>
      <c r="G339" s="10">
        <f>SUMIFS('Régua SAEB'!$C:$C,'Régua SAEB'!$B:$B,"LP",'Régua SAEB'!$D:$D,"&lt;="&amp;$F339,'Régua SAEB'!$E:$E,"&gt;"&amp;$F339,'Régua SAEB'!$A:$A,$E339)</f>
        <v>4</v>
      </c>
      <c r="H339" s="10" t="str">
        <f t="array" ref="H339">INDEX('Régua SAEB'!$F$1:$F$40,MATCH($E339&amp;"LP"&amp;$G339,'Régua SAEB'!$G$1:$G$40,0),1)</f>
        <v>Proficiente</v>
      </c>
      <c r="I339" s="29">
        <v>281.05</v>
      </c>
      <c r="J339" s="10">
        <f>SUMIFS('Régua SAEB'!$C:$C,'Régua SAEB'!$B:$B,"MT",'Régua SAEB'!$D:$D,"&lt;="&amp;$I339,'Régua SAEB'!$E:$E,"&gt;"&amp;$I339,'Régua SAEB'!$A:$A,$E339)</f>
        <v>4</v>
      </c>
      <c r="K339" s="10" t="str">
        <f t="array" ref="K339">INDEX('Régua SAEB'!$F$1:$F$40,MATCH($E339&amp;"MT"&amp;$J339,'Régua SAEB'!$G$1:$G$40,0),1)</f>
        <v>Básico</v>
      </c>
    </row>
    <row r="340" spans="1:11" x14ac:dyDescent="0.2">
      <c r="A340" s="28" t="s">
        <v>44</v>
      </c>
      <c r="B340" s="24">
        <v>15805</v>
      </c>
      <c r="C340" s="28" t="s">
        <v>455</v>
      </c>
      <c r="D340" s="29">
        <v>35015805</v>
      </c>
      <c r="E340" s="29" t="s">
        <v>117</v>
      </c>
      <c r="F340" s="29">
        <v>257.43</v>
      </c>
      <c r="G340" s="10">
        <f>SUMIFS('Régua SAEB'!$C:$C,'Régua SAEB'!$B:$B,"LP",'Régua SAEB'!$D:$D,"&lt;="&amp;$F340,'Régua SAEB'!$E:$E,"&gt;"&amp;$F340,'Régua SAEB'!$A:$A,$E340)</f>
        <v>3</v>
      </c>
      <c r="H340" s="10" t="str">
        <f t="array" ref="H340">INDEX('Régua SAEB'!$F$1:$F$40,MATCH($E340&amp;"LP"&amp;$G340,'Régua SAEB'!$G$1:$G$40,0),1)</f>
        <v>Básico</v>
      </c>
      <c r="I340" s="29">
        <v>257.13</v>
      </c>
      <c r="J340" s="10">
        <f>SUMIFS('Régua SAEB'!$C:$C,'Régua SAEB'!$B:$B,"MT",'Régua SAEB'!$D:$D,"&lt;="&amp;$I340,'Régua SAEB'!$E:$E,"&gt;"&amp;$I340,'Régua SAEB'!$A:$A,$E340)</f>
        <v>3</v>
      </c>
      <c r="K340" s="10" t="str">
        <f t="array" ref="K340">INDEX('Régua SAEB'!$F$1:$F$40,MATCH($E340&amp;"MT"&amp;$J340,'Régua SAEB'!$G$1:$G$40,0),1)</f>
        <v>Básico</v>
      </c>
    </row>
    <row r="341" spans="1:11" x14ac:dyDescent="0.2">
      <c r="A341" s="28" t="s">
        <v>44</v>
      </c>
      <c r="B341" s="24">
        <v>36171</v>
      </c>
      <c r="C341" s="28" t="s">
        <v>456</v>
      </c>
      <c r="D341" s="29">
        <v>35036171</v>
      </c>
      <c r="E341" s="29" t="s">
        <v>117</v>
      </c>
      <c r="F341" s="29">
        <v>258.16000000000003</v>
      </c>
      <c r="G341" s="10">
        <f>SUMIFS('Régua SAEB'!$C:$C,'Régua SAEB'!$B:$B,"LP",'Régua SAEB'!$D:$D,"&lt;="&amp;$F341,'Régua SAEB'!$E:$E,"&gt;"&amp;$F341,'Régua SAEB'!$A:$A,$E341)</f>
        <v>3</v>
      </c>
      <c r="H341" s="10" t="str">
        <f t="array" ref="H341">INDEX('Régua SAEB'!$F$1:$F$40,MATCH($E341&amp;"LP"&amp;$G341,'Régua SAEB'!$G$1:$G$40,0),1)</f>
        <v>Básico</v>
      </c>
      <c r="I341" s="29">
        <v>252.3</v>
      </c>
      <c r="J341" s="10">
        <f>SUMIFS('Régua SAEB'!$C:$C,'Régua SAEB'!$B:$B,"MT",'Régua SAEB'!$D:$D,"&lt;="&amp;$I341,'Régua SAEB'!$E:$E,"&gt;"&amp;$I341,'Régua SAEB'!$A:$A,$E341)</f>
        <v>3</v>
      </c>
      <c r="K341" s="10" t="str">
        <f t="array" ref="K341">INDEX('Régua SAEB'!$F$1:$F$40,MATCH($E341&amp;"MT"&amp;$J341,'Régua SAEB'!$G$1:$G$40,0),1)</f>
        <v>Básico</v>
      </c>
    </row>
    <row r="342" spans="1:11" x14ac:dyDescent="0.2">
      <c r="A342" s="28" t="s">
        <v>44</v>
      </c>
      <c r="B342" s="24">
        <v>39743</v>
      </c>
      <c r="C342" s="28" t="s">
        <v>457</v>
      </c>
      <c r="D342" s="29">
        <v>35039743</v>
      </c>
      <c r="E342" s="29" t="s">
        <v>117</v>
      </c>
      <c r="F342" s="29">
        <v>260.51</v>
      </c>
      <c r="G342" s="10">
        <f>SUMIFS('Régua SAEB'!$C:$C,'Régua SAEB'!$B:$B,"LP",'Régua SAEB'!$D:$D,"&lt;="&amp;$F342,'Régua SAEB'!$E:$E,"&gt;"&amp;$F342,'Régua SAEB'!$A:$A,$E342)</f>
        <v>3</v>
      </c>
      <c r="H342" s="10" t="str">
        <f t="array" ref="H342">INDEX('Régua SAEB'!$F$1:$F$40,MATCH($E342&amp;"LP"&amp;$G342,'Régua SAEB'!$G$1:$G$40,0),1)</f>
        <v>Básico</v>
      </c>
      <c r="I342" s="29">
        <v>255.02</v>
      </c>
      <c r="J342" s="10">
        <f>SUMIFS('Régua SAEB'!$C:$C,'Régua SAEB'!$B:$B,"MT",'Régua SAEB'!$D:$D,"&lt;="&amp;$I342,'Régua SAEB'!$E:$E,"&gt;"&amp;$I342,'Régua SAEB'!$A:$A,$E342)</f>
        <v>3</v>
      </c>
      <c r="K342" s="10" t="str">
        <f t="array" ref="K342">INDEX('Régua SAEB'!$F$1:$F$40,MATCH($E342&amp;"MT"&amp;$J342,'Régua SAEB'!$G$1:$G$40,0),1)</f>
        <v>Básico</v>
      </c>
    </row>
    <row r="343" spans="1:11" x14ac:dyDescent="0.2">
      <c r="A343" s="28" t="s">
        <v>44</v>
      </c>
      <c r="B343" s="24">
        <v>70233</v>
      </c>
      <c r="C343" s="28" t="s">
        <v>458</v>
      </c>
      <c r="D343" s="29">
        <v>35070233</v>
      </c>
      <c r="E343" s="29" t="s">
        <v>117</v>
      </c>
      <c r="F343" s="29">
        <v>274.29000000000002</v>
      </c>
      <c r="G343" s="10">
        <f>SUMIFS('Régua SAEB'!$C:$C,'Régua SAEB'!$B:$B,"LP",'Régua SAEB'!$D:$D,"&lt;="&amp;$F343,'Régua SAEB'!$E:$E,"&gt;"&amp;$F343,'Régua SAEB'!$A:$A,$E343)</f>
        <v>3</v>
      </c>
      <c r="H343" s="10" t="str">
        <f t="array" ref="H343">INDEX('Régua SAEB'!$F$1:$F$40,MATCH($E343&amp;"LP"&amp;$G343,'Régua SAEB'!$G$1:$G$40,0),1)</f>
        <v>Básico</v>
      </c>
      <c r="I343" s="29">
        <v>257.76</v>
      </c>
      <c r="J343" s="10">
        <f>SUMIFS('Régua SAEB'!$C:$C,'Régua SAEB'!$B:$B,"MT",'Régua SAEB'!$D:$D,"&lt;="&amp;$I343,'Régua SAEB'!$E:$E,"&gt;"&amp;$I343,'Régua SAEB'!$A:$A,$E343)</f>
        <v>3</v>
      </c>
      <c r="K343" s="10" t="str">
        <f t="array" ref="K343">INDEX('Régua SAEB'!$F$1:$F$40,MATCH($E343&amp;"MT"&amp;$J343,'Régua SAEB'!$G$1:$G$40,0),1)</f>
        <v>Básico</v>
      </c>
    </row>
    <row r="344" spans="1:11" x14ac:dyDescent="0.2">
      <c r="A344" s="28" t="s">
        <v>44</v>
      </c>
      <c r="B344" s="24">
        <v>924659</v>
      </c>
      <c r="C344" s="28" t="s">
        <v>459</v>
      </c>
      <c r="D344" s="29">
        <v>35924659</v>
      </c>
      <c r="E344" s="29" t="s">
        <v>117</v>
      </c>
      <c r="F344" s="29">
        <v>262.39</v>
      </c>
      <c r="G344" s="10">
        <f>SUMIFS('Régua SAEB'!$C:$C,'Régua SAEB'!$B:$B,"LP",'Régua SAEB'!$D:$D,"&lt;="&amp;$F344,'Régua SAEB'!$E:$E,"&gt;"&amp;$F344,'Régua SAEB'!$A:$A,$E344)</f>
        <v>3</v>
      </c>
      <c r="H344" s="10" t="str">
        <f t="array" ref="H344">INDEX('Régua SAEB'!$F$1:$F$40,MATCH($E344&amp;"LP"&amp;$G344,'Régua SAEB'!$G$1:$G$40,0),1)</f>
        <v>Básico</v>
      </c>
      <c r="I344" s="29">
        <v>252.32</v>
      </c>
      <c r="J344" s="10">
        <f>SUMIFS('Régua SAEB'!$C:$C,'Régua SAEB'!$B:$B,"MT",'Régua SAEB'!$D:$D,"&lt;="&amp;$I344,'Régua SAEB'!$E:$E,"&gt;"&amp;$I344,'Régua SAEB'!$A:$A,$E344)</f>
        <v>3</v>
      </c>
      <c r="K344" s="10" t="str">
        <f t="array" ref="K344">INDEX('Régua SAEB'!$F$1:$F$40,MATCH($E344&amp;"MT"&amp;$J344,'Régua SAEB'!$G$1:$G$40,0),1)</f>
        <v>Básico</v>
      </c>
    </row>
    <row r="345" spans="1:11" x14ac:dyDescent="0.2">
      <c r="A345" s="28" t="s">
        <v>96</v>
      </c>
      <c r="B345" s="24">
        <v>14060</v>
      </c>
      <c r="C345" s="28" t="s">
        <v>460</v>
      </c>
      <c r="D345" s="29">
        <v>35014060</v>
      </c>
      <c r="E345" s="29" t="s">
        <v>117</v>
      </c>
      <c r="F345" s="29">
        <v>257.01</v>
      </c>
      <c r="G345" s="10">
        <f>SUMIFS('Régua SAEB'!$C:$C,'Régua SAEB'!$B:$B,"LP",'Régua SAEB'!$D:$D,"&lt;="&amp;$F345,'Régua SAEB'!$E:$E,"&gt;"&amp;$F345,'Régua SAEB'!$A:$A,$E345)</f>
        <v>3</v>
      </c>
      <c r="H345" s="10" t="str">
        <f t="array" ref="H345">INDEX('Régua SAEB'!$F$1:$F$40,MATCH($E345&amp;"LP"&amp;$G345,'Régua SAEB'!$G$1:$G$40,0),1)</f>
        <v>Básico</v>
      </c>
      <c r="I345" s="29">
        <v>254.75</v>
      </c>
      <c r="J345" s="10">
        <f>SUMIFS('Régua SAEB'!$C:$C,'Régua SAEB'!$B:$B,"MT",'Régua SAEB'!$D:$D,"&lt;="&amp;$I345,'Régua SAEB'!$E:$E,"&gt;"&amp;$I345,'Régua SAEB'!$A:$A,$E345)</f>
        <v>3</v>
      </c>
      <c r="K345" s="10" t="str">
        <f t="array" ref="K345">INDEX('Régua SAEB'!$F$1:$F$40,MATCH($E345&amp;"MT"&amp;$J345,'Régua SAEB'!$G$1:$G$40,0),1)</f>
        <v>Básico</v>
      </c>
    </row>
    <row r="346" spans="1:11" x14ac:dyDescent="0.2">
      <c r="A346" s="28" t="s">
        <v>96</v>
      </c>
      <c r="B346" s="24">
        <v>14084</v>
      </c>
      <c r="C346" s="28" t="s">
        <v>461</v>
      </c>
      <c r="D346" s="29">
        <v>35014084</v>
      </c>
      <c r="E346" s="29" t="s">
        <v>117</v>
      </c>
      <c r="F346" s="29">
        <v>258.89999999999998</v>
      </c>
      <c r="G346" s="10">
        <f>SUMIFS('Régua SAEB'!$C:$C,'Régua SAEB'!$B:$B,"LP",'Régua SAEB'!$D:$D,"&lt;="&amp;$F346,'Régua SAEB'!$E:$E,"&gt;"&amp;$F346,'Régua SAEB'!$A:$A,$E346)</f>
        <v>3</v>
      </c>
      <c r="H346" s="10" t="str">
        <f t="array" ref="H346">INDEX('Régua SAEB'!$F$1:$F$40,MATCH($E346&amp;"LP"&amp;$G346,'Régua SAEB'!$G$1:$G$40,0),1)</f>
        <v>Básico</v>
      </c>
      <c r="I346" s="29">
        <v>259.08999999999997</v>
      </c>
      <c r="J346" s="10">
        <f>SUMIFS('Régua SAEB'!$C:$C,'Régua SAEB'!$B:$B,"MT",'Régua SAEB'!$D:$D,"&lt;="&amp;$I346,'Régua SAEB'!$E:$E,"&gt;"&amp;$I346,'Régua SAEB'!$A:$A,$E346)</f>
        <v>3</v>
      </c>
      <c r="K346" s="10" t="str">
        <f t="array" ref="K346">INDEX('Régua SAEB'!$F$1:$F$40,MATCH($E346&amp;"MT"&amp;$J346,'Régua SAEB'!$G$1:$G$40,0),1)</f>
        <v>Básico</v>
      </c>
    </row>
    <row r="347" spans="1:11" x14ac:dyDescent="0.2">
      <c r="A347" s="28" t="s">
        <v>96</v>
      </c>
      <c r="B347" s="24">
        <v>14148</v>
      </c>
      <c r="C347" s="28" t="s">
        <v>462</v>
      </c>
      <c r="D347" s="29">
        <v>35014148</v>
      </c>
      <c r="E347" s="29" t="s">
        <v>117</v>
      </c>
      <c r="F347" s="29">
        <v>257.72000000000003</v>
      </c>
      <c r="G347" s="10">
        <f>SUMIFS('Régua SAEB'!$C:$C,'Régua SAEB'!$B:$B,"LP",'Régua SAEB'!$D:$D,"&lt;="&amp;$F347,'Régua SAEB'!$E:$E,"&gt;"&amp;$F347,'Régua SAEB'!$A:$A,$E347)</f>
        <v>3</v>
      </c>
      <c r="H347" s="10" t="str">
        <f t="array" ref="H347">INDEX('Régua SAEB'!$F$1:$F$40,MATCH($E347&amp;"LP"&amp;$G347,'Régua SAEB'!$G$1:$G$40,0),1)</f>
        <v>Básico</v>
      </c>
      <c r="I347" s="29">
        <v>258.74</v>
      </c>
      <c r="J347" s="10">
        <f>SUMIFS('Régua SAEB'!$C:$C,'Régua SAEB'!$B:$B,"MT",'Régua SAEB'!$D:$D,"&lt;="&amp;$I347,'Régua SAEB'!$E:$E,"&gt;"&amp;$I347,'Régua SAEB'!$A:$A,$E347)</f>
        <v>3</v>
      </c>
      <c r="K347" s="10" t="str">
        <f t="array" ref="K347">INDEX('Régua SAEB'!$F$1:$F$40,MATCH($E347&amp;"MT"&amp;$J347,'Régua SAEB'!$G$1:$G$40,0),1)</f>
        <v>Básico</v>
      </c>
    </row>
    <row r="348" spans="1:11" x14ac:dyDescent="0.2">
      <c r="A348" s="28" t="s">
        <v>96</v>
      </c>
      <c r="B348" s="24">
        <v>39676</v>
      </c>
      <c r="C348" s="28" t="s">
        <v>463</v>
      </c>
      <c r="D348" s="29">
        <v>35039676</v>
      </c>
      <c r="E348" s="29" t="s">
        <v>117</v>
      </c>
      <c r="F348" s="29">
        <v>268.07</v>
      </c>
      <c r="G348" s="10">
        <f>SUMIFS('Régua SAEB'!$C:$C,'Régua SAEB'!$B:$B,"LP",'Régua SAEB'!$D:$D,"&lt;="&amp;$F348,'Régua SAEB'!$E:$E,"&gt;"&amp;$F348,'Régua SAEB'!$A:$A,$E348)</f>
        <v>3</v>
      </c>
      <c r="H348" s="10" t="str">
        <f t="array" ref="H348">INDEX('Régua SAEB'!$F$1:$F$40,MATCH($E348&amp;"LP"&amp;$G348,'Régua SAEB'!$G$1:$G$40,0),1)</f>
        <v>Básico</v>
      </c>
      <c r="I348" s="29">
        <v>249.29</v>
      </c>
      <c r="J348" s="10">
        <f>SUMIFS('Régua SAEB'!$C:$C,'Régua SAEB'!$B:$B,"MT",'Régua SAEB'!$D:$D,"&lt;="&amp;$I348,'Régua SAEB'!$E:$E,"&gt;"&amp;$I348,'Régua SAEB'!$A:$A,$E348)</f>
        <v>2</v>
      </c>
      <c r="K348" s="10" t="str">
        <f t="array" ref="K348">INDEX('Régua SAEB'!$F$1:$F$40,MATCH($E348&amp;"MT"&amp;$J348,'Régua SAEB'!$G$1:$G$40,0),1)</f>
        <v>Básico</v>
      </c>
    </row>
    <row r="349" spans="1:11" x14ac:dyDescent="0.2">
      <c r="A349" s="28" t="s">
        <v>96</v>
      </c>
      <c r="B349" s="24">
        <v>42341</v>
      </c>
      <c r="C349" s="28" t="s">
        <v>464</v>
      </c>
      <c r="D349" s="29">
        <v>35042341</v>
      </c>
      <c r="E349" s="29" t="s">
        <v>117</v>
      </c>
      <c r="F349" s="29">
        <v>281.20999999999998</v>
      </c>
      <c r="G349" s="10">
        <f>SUMIFS('Régua SAEB'!$C:$C,'Régua SAEB'!$B:$B,"LP",'Régua SAEB'!$D:$D,"&lt;="&amp;$F349,'Régua SAEB'!$E:$E,"&gt;"&amp;$F349,'Régua SAEB'!$A:$A,$E349)</f>
        <v>4</v>
      </c>
      <c r="H349" s="10" t="str">
        <f t="array" ref="H349">INDEX('Régua SAEB'!$F$1:$F$40,MATCH($E349&amp;"LP"&amp;$G349,'Régua SAEB'!$G$1:$G$40,0),1)</f>
        <v>Proficiente</v>
      </c>
      <c r="I349" s="29">
        <v>275.72000000000003</v>
      </c>
      <c r="J349" s="10">
        <f>SUMIFS('Régua SAEB'!$C:$C,'Régua SAEB'!$B:$B,"MT",'Régua SAEB'!$D:$D,"&lt;="&amp;$I349,'Régua SAEB'!$E:$E,"&gt;"&amp;$I349,'Régua SAEB'!$A:$A,$E349)</f>
        <v>4</v>
      </c>
      <c r="K349" s="10" t="str">
        <f t="array" ref="K349">INDEX('Régua SAEB'!$F$1:$F$40,MATCH($E349&amp;"MT"&amp;$J349,'Régua SAEB'!$G$1:$G$40,0),1)</f>
        <v>Básico</v>
      </c>
    </row>
    <row r="350" spans="1:11" x14ac:dyDescent="0.2">
      <c r="A350" s="28" t="s">
        <v>96</v>
      </c>
      <c r="B350" s="24">
        <v>45482</v>
      </c>
      <c r="C350" s="28" t="s">
        <v>465</v>
      </c>
      <c r="D350" s="29">
        <v>35045482</v>
      </c>
      <c r="E350" s="29" t="s">
        <v>117</v>
      </c>
      <c r="F350" s="29">
        <v>266.29000000000002</v>
      </c>
      <c r="G350" s="10">
        <f>SUMIFS('Régua SAEB'!$C:$C,'Régua SAEB'!$B:$B,"LP",'Régua SAEB'!$D:$D,"&lt;="&amp;$F350,'Régua SAEB'!$E:$E,"&gt;"&amp;$F350,'Régua SAEB'!$A:$A,$E350)</f>
        <v>3</v>
      </c>
      <c r="H350" s="10" t="str">
        <f t="array" ref="H350">INDEX('Régua SAEB'!$F$1:$F$40,MATCH($E350&amp;"LP"&amp;$G350,'Régua SAEB'!$G$1:$G$40,0),1)</f>
        <v>Básico</v>
      </c>
      <c r="I350" s="29">
        <v>252.3</v>
      </c>
      <c r="J350" s="10">
        <f>SUMIFS('Régua SAEB'!$C:$C,'Régua SAEB'!$B:$B,"MT",'Régua SAEB'!$D:$D,"&lt;="&amp;$I350,'Régua SAEB'!$E:$E,"&gt;"&amp;$I350,'Régua SAEB'!$A:$A,$E350)</f>
        <v>3</v>
      </c>
      <c r="K350" s="10" t="str">
        <f t="array" ref="K350">INDEX('Régua SAEB'!$F$1:$F$40,MATCH($E350&amp;"MT"&amp;$J350,'Régua SAEB'!$G$1:$G$40,0),1)</f>
        <v>Básico</v>
      </c>
    </row>
    <row r="351" spans="1:11" x14ac:dyDescent="0.2">
      <c r="A351" s="28" t="s">
        <v>96</v>
      </c>
      <c r="B351" s="24">
        <v>45494</v>
      </c>
      <c r="C351" s="28" t="s">
        <v>466</v>
      </c>
      <c r="D351" s="29">
        <v>35045494</v>
      </c>
      <c r="E351" s="29" t="s">
        <v>117</v>
      </c>
      <c r="F351" s="29">
        <v>266.12</v>
      </c>
      <c r="G351" s="10">
        <f>SUMIFS('Régua SAEB'!$C:$C,'Régua SAEB'!$B:$B,"LP",'Régua SAEB'!$D:$D,"&lt;="&amp;$F351,'Régua SAEB'!$E:$E,"&gt;"&amp;$F351,'Régua SAEB'!$A:$A,$E351)</f>
        <v>3</v>
      </c>
      <c r="H351" s="10" t="str">
        <f t="array" ref="H351">INDEX('Régua SAEB'!$F$1:$F$40,MATCH($E351&amp;"LP"&amp;$G351,'Régua SAEB'!$G$1:$G$40,0),1)</f>
        <v>Básico</v>
      </c>
      <c r="I351" s="29">
        <v>257.48</v>
      </c>
      <c r="J351" s="10">
        <f>SUMIFS('Régua SAEB'!$C:$C,'Régua SAEB'!$B:$B,"MT",'Régua SAEB'!$D:$D,"&lt;="&amp;$I351,'Régua SAEB'!$E:$E,"&gt;"&amp;$I351,'Régua SAEB'!$A:$A,$E351)</f>
        <v>3</v>
      </c>
      <c r="K351" s="10" t="str">
        <f t="array" ref="K351">INDEX('Régua SAEB'!$F$1:$F$40,MATCH($E351&amp;"MT"&amp;$J351,'Régua SAEB'!$G$1:$G$40,0),1)</f>
        <v>Básico</v>
      </c>
    </row>
    <row r="352" spans="1:11" x14ac:dyDescent="0.2">
      <c r="A352" s="28" t="s">
        <v>96</v>
      </c>
      <c r="B352" s="24">
        <v>566846</v>
      </c>
      <c r="C352" s="28" t="s">
        <v>467</v>
      </c>
      <c r="D352" s="29">
        <v>35566846</v>
      </c>
      <c r="E352" s="29" t="s">
        <v>117</v>
      </c>
      <c r="F352" s="29">
        <v>239.27</v>
      </c>
      <c r="G352" s="10">
        <f>SUMIFS('Régua SAEB'!$C:$C,'Régua SAEB'!$B:$B,"LP",'Régua SAEB'!$D:$D,"&lt;="&amp;$F352,'Régua SAEB'!$E:$E,"&gt;"&amp;$F352,'Régua SAEB'!$A:$A,$E352)</f>
        <v>2</v>
      </c>
      <c r="H352" s="10" t="str">
        <f t="array" ref="H352">INDEX('Régua SAEB'!$F$1:$F$40,MATCH($E352&amp;"LP"&amp;$G352,'Régua SAEB'!$G$1:$G$40,0),1)</f>
        <v>Básico</v>
      </c>
      <c r="I352" s="29">
        <v>242.85</v>
      </c>
      <c r="J352" s="10">
        <f>SUMIFS('Régua SAEB'!$C:$C,'Régua SAEB'!$B:$B,"MT",'Régua SAEB'!$D:$D,"&lt;="&amp;$I352,'Régua SAEB'!$E:$E,"&gt;"&amp;$I352,'Régua SAEB'!$A:$A,$E352)</f>
        <v>2</v>
      </c>
      <c r="K352" s="10" t="str">
        <f t="array" ref="K352">INDEX('Régua SAEB'!$F$1:$F$40,MATCH($E352&amp;"MT"&amp;$J352,'Régua SAEB'!$G$1:$G$40,0),1)</f>
        <v>Básico</v>
      </c>
    </row>
    <row r="353" spans="1:11" x14ac:dyDescent="0.2">
      <c r="A353" s="28" t="s">
        <v>96</v>
      </c>
      <c r="B353" s="24">
        <v>906748</v>
      </c>
      <c r="C353" s="28" t="s">
        <v>468</v>
      </c>
      <c r="D353" s="29">
        <v>35906748</v>
      </c>
      <c r="E353" s="29" t="s">
        <v>117</v>
      </c>
      <c r="F353" s="29">
        <v>260.58</v>
      </c>
      <c r="G353" s="10">
        <f>SUMIFS('Régua SAEB'!$C:$C,'Régua SAEB'!$B:$B,"LP",'Régua SAEB'!$D:$D,"&lt;="&amp;$F353,'Régua SAEB'!$E:$E,"&gt;"&amp;$F353,'Régua SAEB'!$A:$A,$E353)</f>
        <v>3</v>
      </c>
      <c r="H353" s="10" t="str">
        <f t="array" ref="H353">INDEX('Régua SAEB'!$F$1:$F$40,MATCH($E353&amp;"LP"&amp;$G353,'Régua SAEB'!$G$1:$G$40,0),1)</f>
        <v>Básico</v>
      </c>
      <c r="I353" s="29">
        <v>250.33</v>
      </c>
      <c r="J353" s="10">
        <f>SUMIFS('Régua SAEB'!$C:$C,'Régua SAEB'!$B:$B,"MT",'Régua SAEB'!$D:$D,"&lt;="&amp;$I353,'Régua SAEB'!$E:$E,"&gt;"&amp;$I353,'Régua SAEB'!$A:$A,$E353)</f>
        <v>3</v>
      </c>
      <c r="K353" s="10" t="str">
        <f t="array" ref="K353">INDEX('Régua SAEB'!$F$1:$F$40,MATCH($E353&amp;"MT"&amp;$J353,'Régua SAEB'!$G$1:$G$40,0),1)</f>
        <v>Básico</v>
      </c>
    </row>
    <row r="354" spans="1:11" x14ac:dyDescent="0.2">
      <c r="A354" s="28" t="s">
        <v>96</v>
      </c>
      <c r="B354" s="24">
        <v>914459</v>
      </c>
      <c r="C354" s="28" t="s">
        <v>469</v>
      </c>
      <c r="D354" s="29">
        <v>35914459</v>
      </c>
      <c r="E354" s="29" t="s">
        <v>117</v>
      </c>
      <c r="F354" s="29">
        <v>265.41000000000003</v>
      </c>
      <c r="G354" s="10">
        <f>SUMIFS('Régua SAEB'!$C:$C,'Régua SAEB'!$B:$B,"LP",'Régua SAEB'!$D:$D,"&lt;="&amp;$F354,'Régua SAEB'!$E:$E,"&gt;"&amp;$F354,'Régua SAEB'!$A:$A,$E354)</f>
        <v>3</v>
      </c>
      <c r="H354" s="10" t="str">
        <f t="array" ref="H354">INDEX('Régua SAEB'!$F$1:$F$40,MATCH($E354&amp;"LP"&amp;$G354,'Régua SAEB'!$G$1:$G$40,0),1)</f>
        <v>Básico</v>
      </c>
      <c r="I354" s="29">
        <v>262.93</v>
      </c>
      <c r="J354" s="10">
        <f>SUMIFS('Régua SAEB'!$C:$C,'Régua SAEB'!$B:$B,"MT",'Régua SAEB'!$D:$D,"&lt;="&amp;$I354,'Régua SAEB'!$E:$E,"&gt;"&amp;$I354,'Régua SAEB'!$A:$A,$E354)</f>
        <v>3</v>
      </c>
      <c r="K354" s="10" t="str">
        <f t="array" ref="K354">INDEX('Régua SAEB'!$F$1:$F$40,MATCH($E354&amp;"MT"&amp;$J354,'Régua SAEB'!$G$1:$G$40,0),1)</f>
        <v>Básico</v>
      </c>
    </row>
    <row r="355" spans="1:11" x14ac:dyDescent="0.2">
      <c r="A355" s="28" t="s">
        <v>96</v>
      </c>
      <c r="B355" s="24">
        <v>919767</v>
      </c>
      <c r="C355" s="28" t="s">
        <v>470</v>
      </c>
      <c r="D355" s="29">
        <v>35919767</v>
      </c>
      <c r="E355" s="29" t="s">
        <v>117</v>
      </c>
      <c r="F355" s="29">
        <v>265.20999999999998</v>
      </c>
      <c r="G355" s="10">
        <f>SUMIFS('Régua SAEB'!$C:$C,'Régua SAEB'!$B:$B,"LP",'Régua SAEB'!$D:$D,"&lt;="&amp;$F355,'Régua SAEB'!$E:$E,"&gt;"&amp;$F355,'Régua SAEB'!$A:$A,$E355)</f>
        <v>3</v>
      </c>
      <c r="H355" s="10" t="str">
        <f t="array" ref="H355">INDEX('Régua SAEB'!$F$1:$F$40,MATCH($E355&amp;"LP"&amp;$G355,'Régua SAEB'!$G$1:$G$40,0),1)</f>
        <v>Básico</v>
      </c>
      <c r="I355" s="29">
        <v>258.91000000000003</v>
      </c>
      <c r="J355" s="10">
        <f>SUMIFS('Régua SAEB'!$C:$C,'Régua SAEB'!$B:$B,"MT",'Régua SAEB'!$D:$D,"&lt;="&amp;$I355,'Régua SAEB'!$E:$E,"&gt;"&amp;$I355,'Régua SAEB'!$A:$A,$E355)</f>
        <v>3</v>
      </c>
      <c r="K355" s="10" t="str">
        <f t="array" ref="K355">INDEX('Régua SAEB'!$F$1:$F$40,MATCH($E355&amp;"MT"&amp;$J355,'Régua SAEB'!$G$1:$G$40,0),1)</f>
        <v>Básico</v>
      </c>
    </row>
    <row r="356" spans="1:11" x14ac:dyDescent="0.2">
      <c r="A356" s="28" t="s">
        <v>35</v>
      </c>
      <c r="B356" s="24">
        <v>13055</v>
      </c>
      <c r="C356" s="28" t="s">
        <v>471</v>
      </c>
      <c r="D356" s="29">
        <v>35013055</v>
      </c>
      <c r="E356" s="29" t="s">
        <v>117</v>
      </c>
      <c r="F356" s="29">
        <v>260.51</v>
      </c>
      <c r="G356" s="10">
        <f>SUMIFS('Régua SAEB'!$C:$C,'Régua SAEB'!$B:$B,"LP",'Régua SAEB'!$D:$D,"&lt;="&amp;$F356,'Régua SAEB'!$E:$E,"&gt;"&amp;$F356,'Régua SAEB'!$A:$A,$E356)</f>
        <v>3</v>
      </c>
      <c r="H356" s="10" t="str">
        <f t="array" ref="H356">INDEX('Régua SAEB'!$F$1:$F$40,MATCH($E356&amp;"LP"&amp;$G356,'Régua SAEB'!$G$1:$G$40,0),1)</f>
        <v>Básico</v>
      </c>
      <c r="I356" s="29">
        <v>260.3</v>
      </c>
      <c r="J356" s="10">
        <f>SUMIFS('Régua SAEB'!$C:$C,'Régua SAEB'!$B:$B,"MT",'Régua SAEB'!$D:$D,"&lt;="&amp;$I356,'Régua SAEB'!$E:$E,"&gt;"&amp;$I356,'Régua SAEB'!$A:$A,$E356)</f>
        <v>3</v>
      </c>
      <c r="K356" s="10" t="str">
        <f t="array" ref="K356">INDEX('Régua SAEB'!$F$1:$F$40,MATCH($E356&amp;"MT"&amp;$J356,'Régua SAEB'!$G$1:$G$40,0),1)</f>
        <v>Básico</v>
      </c>
    </row>
    <row r="357" spans="1:11" x14ac:dyDescent="0.2">
      <c r="A357" s="28" t="s">
        <v>35</v>
      </c>
      <c r="B357" s="24">
        <v>13079</v>
      </c>
      <c r="C357" s="28" t="s">
        <v>472</v>
      </c>
      <c r="D357" s="29">
        <v>35013079</v>
      </c>
      <c r="E357" s="29" t="s">
        <v>117</v>
      </c>
      <c r="F357" s="29">
        <v>262.32</v>
      </c>
      <c r="G357" s="10">
        <f>SUMIFS('Régua SAEB'!$C:$C,'Régua SAEB'!$B:$B,"LP",'Régua SAEB'!$D:$D,"&lt;="&amp;$F357,'Régua SAEB'!$E:$E,"&gt;"&amp;$F357,'Régua SAEB'!$A:$A,$E357)</f>
        <v>3</v>
      </c>
      <c r="H357" s="10" t="str">
        <f t="array" ref="H357">INDEX('Régua SAEB'!$F$1:$F$40,MATCH($E357&amp;"LP"&amp;$G357,'Régua SAEB'!$G$1:$G$40,0),1)</f>
        <v>Básico</v>
      </c>
      <c r="I357" s="29">
        <v>261.07</v>
      </c>
      <c r="J357" s="10">
        <f>SUMIFS('Régua SAEB'!$C:$C,'Régua SAEB'!$B:$B,"MT",'Régua SAEB'!$D:$D,"&lt;="&amp;$I357,'Régua SAEB'!$E:$E,"&gt;"&amp;$I357,'Régua SAEB'!$A:$A,$E357)</f>
        <v>3</v>
      </c>
      <c r="K357" s="10" t="str">
        <f t="array" ref="K357">INDEX('Régua SAEB'!$F$1:$F$40,MATCH($E357&amp;"MT"&amp;$J357,'Régua SAEB'!$G$1:$G$40,0),1)</f>
        <v>Básico</v>
      </c>
    </row>
    <row r="358" spans="1:11" x14ac:dyDescent="0.2">
      <c r="A358" s="28" t="s">
        <v>35</v>
      </c>
      <c r="B358" s="24">
        <v>13080</v>
      </c>
      <c r="C358" s="28" t="s">
        <v>473</v>
      </c>
      <c r="D358" s="29">
        <v>35013080</v>
      </c>
      <c r="E358" s="29" t="s">
        <v>117</v>
      </c>
      <c r="F358" s="29">
        <v>268.14999999999998</v>
      </c>
      <c r="G358" s="10">
        <f>SUMIFS('Régua SAEB'!$C:$C,'Régua SAEB'!$B:$B,"LP",'Régua SAEB'!$D:$D,"&lt;="&amp;$F358,'Régua SAEB'!$E:$E,"&gt;"&amp;$F358,'Régua SAEB'!$A:$A,$E358)</f>
        <v>3</v>
      </c>
      <c r="H358" s="10" t="str">
        <f t="array" ref="H358">INDEX('Régua SAEB'!$F$1:$F$40,MATCH($E358&amp;"LP"&amp;$G358,'Régua SAEB'!$G$1:$G$40,0),1)</f>
        <v>Básico</v>
      </c>
      <c r="I358" s="29">
        <v>261.89</v>
      </c>
      <c r="J358" s="10">
        <f>SUMIFS('Régua SAEB'!$C:$C,'Régua SAEB'!$B:$B,"MT",'Régua SAEB'!$D:$D,"&lt;="&amp;$I358,'Régua SAEB'!$E:$E,"&gt;"&amp;$I358,'Régua SAEB'!$A:$A,$E358)</f>
        <v>3</v>
      </c>
      <c r="K358" s="10" t="str">
        <f t="array" ref="K358">INDEX('Régua SAEB'!$F$1:$F$40,MATCH($E358&amp;"MT"&amp;$J358,'Régua SAEB'!$G$1:$G$40,0),1)</f>
        <v>Básico</v>
      </c>
    </row>
    <row r="359" spans="1:11" x14ac:dyDescent="0.2">
      <c r="A359" s="28" t="s">
        <v>35</v>
      </c>
      <c r="B359" s="24">
        <v>13146</v>
      </c>
      <c r="C359" s="28" t="s">
        <v>474</v>
      </c>
      <c r="D359" s="29">
        <v>35013146</v>
      </c>
      <c r="E359" s="29" t="s">
        <v>117</v>
      </c>
      <c r="F359" s="29">
        <v>262.51</v>
      </c>
      <c r="G359" s="10">
        <f>SUMIFS('Régua SAEB'!$C:$C,'Régua SAEB'!$B:$B,"LP",'Régua SAEB'!$D:$D,"&lt;="&amp;$F359,'Régua SAEB'!$E:$E,"&gt;"&amp;$F359,'Régua SAEB'!$A:$A,$E359)</f>
        <v>3</v>
      </c>
      <c r="H359" s="10" t="str">
        <f t="array" ref="H359">INDEX('Régua SAEB'!$F$1:$F$40,MATCH($E359&amp;"LP"&amp;$G359,'Régua SAEB'!$G$1:$G$40,0),1)</f>
        <v>Básico</v>
      </c>
      <c r="I359" s="29">
        <v>259.04000000000002</v>
      </c>
      <c r="J359" s="10">
        <f>SUMIFS('Régua SAEB'!$C:$C,'Régua SAEB'!$B:$B,"MT",'Régua SAEB'!$D:$D,"&lt;="&amp;$I359,'Régua SAEB'!$E:$E,"&gt;"&amp;$I359,'Régua SAEB'!$A:$A,$E359)</f>
        <v>3</v>
      </c>
      <c r="K359" s="10" t="str">
        <f t="array" ref="K359">INDEX('Régua SAEB'!$F$1:$F$40,MATCH($E359&amp;"MT"&amp;$J359,'Régua SAEB'!$G$1:$G$40,0),1)</f>
        <v>Básico</v>
      </c>
    </row>
    <row r="360" spans="1:11" x14ac:dyDescent="0.2">
      <c r="A360" s="28" t="s">
        <v>35</v>
      </c>
      <c r="B360" s="24">
        <v>13158</v>
      </c>
      <c r="C360" s="28" t="s">
        <v>475</v>
      </c>
      <c r="D360" s="29">
        <v>35013158</v>
      </c>
      <c r="E360" s="29" t="s">
        <v>117</v>
      </c>
      <c r="F360" s="29">
        <v>260.76</v>
      </c>
      <c r="G360" s="10">
        <f>SUMIFS('Régua SAEB'!$C:$C,'Régua SAEB'!$B:$B,"LP",'Régua SAEB'!$D:$D,"&lt;="&amp;$F360,'Régua SAEB'!$E:$E,"&gt;"&amp;$F360,'Régua SAEB'!$A:$A,$E360)</f>
        <v>3</v>
      </c>
      <c r="H360" s="10" t="str">
        <f t="array" ref="H360">INDEX('Régua SAEB'!$F$1:$F$40,MATCH($E360&amp;"LP"&amp;$G360,'Régua SAEB'!$G$1:$G$40,0),1)</f>
        <v>Básico</v>
      </c>
      <c r="I360" s="29">
        <v>254.88</v>
      </c>
      <c r="J360" s="10">
        <f>SUMIFS('Régua SAEB'!$C:$C,'Régua SAEB'!$B:$B,"MT",'Régua SAEB'!$D:$D,"&lt;="&amp;$I360,'Régua SAEB'!$E:$E,"&gt;"&amp;$I360,'Régua SAEB'!$A:$A,$E360)</f>
        <v>3</v>
      </c>
      <c r="K360" s="10" t="str">
        <f t="array" ref="K360">INDEX('Régua SAEB'!$F$1:$F$40,MATCH($E360&amp;"MT"&amp;$J360,'Régua SAEB'!$G$1:$G$40,0),1)</f>
        <v>Básico</v>
      </c>
    </row>
    <row r="361" spans="1:11" x14ac:dyDescent="0.2">
      <c r="A361" s="28" t="s">
        <v>35</v>
      </c>
      <c r="B361" s="24">
        <v>920435</v>
      </c>
      <c r="C361" s="28" t="s">
        <v>476</v>
      </c>
      <c r="D361" s="29">
        <v>35920435</v>
      </c>
      <c r="E361" s="29" t="s">
        <v>117</v>
      </c>
      <c r="F361" s="29">
        <v>281.33</v>
      </c>
      <c r="G361" s="10">
        <f>SUMIFS('Régua SAEB'!$C:$C,'Régua SAEB'!$B:$B,"LP",'Régua SAEB'!$D:$D,"&lt;="&amp;$F361,'Régua SAEB'!$E:$E,"&gt;"&amp;$F361,'Régua SAEB'!$A:$A,$E361)</f>
        <v>4</v>
      </c>
      <c r="H361" s="10" t="str">
        <f t="array" ref="H361">INDEX('Régua SAEB'!$F$1:$F$40,MATCH($E361&amp;"LP"&amp;$G361,'Régua SAEB'!$G$1:$G$40,0),1)</f>
        <v>Proficiente</v>
      </c>
      <c r="I361" s="29">
        <v>271.33999999999997</v>
      </c>
      <c r="J361" s="10">
        <f>SUMIFS('Régua SAEB'!$C:$C,'Régua SAEB'!$B:$B,"MT",'Régua SAEB'!$D:$D,"&lt;="&amp;$I361,'Régua SAEB'!$E:$E,"&gt;"&amp;$I361,'Régua SAEB'!$A:$A,$E361)</f>
        <v>3</v>
      </c>
      <c r="K361" s="10" t="str">
        <f t="array" ref="K361">INDEX('Régua SAEB'!$F$1:$F$40,MATCH($E361&amp;"MT"&amp;$J361,'Régua SAEB'!$G$1:$G$40,0),1)</f>
        <v>Básico</v>
      </c>
    </row>
    <row r="362" spans="1:11" x14ac:dyDescent="0.2">
      <c r="A362" s="28" t="s">
        <v>35</v>
      </c>
      <c r="B362" s="24">
        <v>924635</v>
      </c>
      <c r="C362" s="28" t="s">
        <v>477</v>
      </c>
      <c r="D362" s="29">
        <v>35924635</v>
      </c>
      <c r="E362" s="29" t="s">
        <v>117</v>
      </c>
      <c r="F362" s="29">
        <v>226.13</v>
      </c>
      <c r="G362" s="10">
        <f>SUMIFS('Régua SAEB'!$C:$C,'Régua SAEB'!$B:$B,"LP",'Régua SAEB'!$D:$D,"&lt;="&amp;$F362,'Régua SAEB'!$E:$E,"&gt;"&amp;$F362,'Régua SAEB'!$A:$A,$E362)</f>
        <v>2</v>
      </c>
      <c r="H362" s="10" t="str">
        <f t="array" ref="H362">INDEX('Régua SAEB'!$F$1:$F$40,MATCH($E362&amp;"LP"&amp;$G362,'Régua SAEB'!$G$1:$G$40,0),1)</f>
        <v>Básico</v>
      </c>
      <c r="I362" s="29">
        <v>236.57</v>
      </c>
      <c r="J362" s="10">
        <f>SUMIFS('Régua SAEB'!$C:$C,'Régua SAEB'!$B:$B,"MT",'Régua SAEB'!$D:$D,"&lt;="&amp;$I362,'Régua SAEB'!$E:$E,"&gt;"&amp;$I362,'Régua SAEB'!$A:$A,$E362)</f>
        <v>2</v>
      </c>
      <c r="K362" s="10" t="str">
        <f t="array" ref="K362">INDEX('Régua SAEB'!$F$1:$F$40,MATCH($E362&amp;"MT"&amp;$J362,'Régua SAEB'!$G$1:$G$40,0),1)</f>
        <v>Básico</v>
      </c>
    </row>
    <row r="363" spans="1:11" x14ac:dyDescent="0.2">
      <c r="A363" s="28" t="s">
        <v>81</v>
      </c>
      <c r="B363" s="24">
        <v>19318</v>
      </c>
      <c r="C363" s="28" t="s">
        <v>478</v>
      </c>
      <c r="D363" s="29">
        <v>35019318</v>
      </c>
      <c r="E363" s="29" t="s">
        <v>117</v>
      </c>
      <c r="F363" s="29">
        <v>281.24</v>
      </c>
      <c r="G363" s="10">
        <f>SUMIFS('Régua SAEB'!$C:$C,'Régua SAEB'!$B:$B,"LP",'Régua SAEB'!$D:$D,"&lt;="&amp;$F363,'Régua SAEB'!$E:$E,"&gt;"&amp;$F363,'Régua SAEB'!$A:$A,$E363)</f>
        <v>4</v>
      </c>
      <c r="H363" s="10" t="str">
        <f t="array" ref="H363">INDEX('Régua SAEB'!$F$1:$F$40,MATCH($E363&amp;"LP"&amp;$G363,'Régua SAEB'!$G$1:$G$40,0),1)</f>
        <v>Proficiente</v>
      </c>
      <c r="I363" s="29">
        <v>276.14</v>
      </c>
      <c r="J363" s="10">
        <f>SUMIFS('Régua SAEB'!$C:$C,'Régua SAEB'!$B:$B,"MT",'Régua SAEB'!$D:$D,"&lt;="&amp;$I363,'Régua SAEB'!$E:$E,"&gt;"&amp;$I363,'Régua SAEB'!$A:$A,$E363)</f>
        <v>4</v>
      </c>
      <c r="K363" s="10" t="str">
        <f t="array" ref="K363">INDEX('Régua SAEB'!$F$1:$F$40,MATCH($E363&amp;"MT"&amp;$J363,'Régua SAEB'!$G$1:$G$40,0),1)</f>
        <v>Básico</v>
      </c>
    </row>
    <row r="364" spans="1:11" x14ac:dyDescent="0.2">
      <c r="A364" s="28" t="s">
        <v>81</v>
      </c>
      <c r="B364" s="24">
        <v>925724</v>
      </c>
      <c r="C364" s="28" t="s">
        <v>479</v>
      </c>
      <c r="D364" s="29">
        <v>35925724</v>
      </c>
      <c r="E364" s="29" t="s">
        <v>117</v>
      </c>
      <c r="F364" s="29">
        <v>232.26</v>
      </c>
      <c r="G364" s="10">
        <f>SUMIFS('Régua SAEB'!$C:$C,'Régua SAEB'!$B:$B,"LP",'Régua SAEB'!$D:$D,"&lt;="&amp;$F364,'Régua SAEB'!$E:$E,"&gt;"&amp;$F364,'Régua SAEB'!$A:$A,$E364)</f>
        <v>2</v>
      </c>
      <c r="H364" s="10" t="str">
        <f t="array" ref="H364">INDEX('Régua SAEB'!$F$1:$F$40,MATCH($E364&amp;"LP"&amp;$G364,'Régua SAEB'!$G$1:$G$40,0),1)</f>
        <v>Básico</v>
      </c>
      <c r="I364" s="29">
        <v>234.58</v>
      </c>
      <c r="J364" s="10">
        <f>SUMIFS('Régua SAEB'!$C:$C,'Régua SAEB'!$B:$B,"MT",'Régua SAEB'!$D:$D,"&lt;="&amp;$I364,'Régua SAEB'!$E:$E,"&gt;"&amp;$I364,'Régua SAEB'!$A:$A,$E364)</f>
        <v>2</v>
      </c>
      <c r="K364" s="10" t="str">
        <f t="array" ref="K364">INDEX('Régua SAEB'!$F$1:$F$40,MATCH($E364&amp;"MT"&amp;$J364,'Régua SAEB'!$G$1:$G$40,0),1)</f>
        <v>Básico</v>
      </c>
    </row>
    <row r="365" spans="1:11" x14ac:dyDescent="0.2">
      <c r="A365" s="28" t="s">
        <v>57</v>
      </c>
      <c r="B365" s="24">
        <v>26293</v>
      </c>
      <c r="C365" s="28" t="s">
        <v>480</v>
      </c>
      <c r="D365" s="29">
        <v>35026293</v>
      </c>
      <c r="E365" s="29" t="s">
        <v>117</v>
      </c>
      <c r="F365" s="29">
        <v>246.19</v>
      </c>
      <c r="G365" s="10">
        <f>SUMIFS('Régua SAEB'!$C:$C,'Régua SAEB'!$B:$B,"LP",'Régua SAEB'!$D:$D,"&lt;="&amp;$F365,'Régua SAEB'!$E:$E,"&gt;"&amp;$F365,'Régua SAEB'!$A:$A,$E365)</f>
        <v>2</v>
      </c>
      <c r="H365" s="10" t="str">
        <f t="array" ref="H365">INDEX('Régua SAEB'!$F$1:$F$40,MATCH($E365&amp;"LP"&amp;$G365,'Régua SAEB'!$G$1:$G$40,0),1)</f>
        <v>Básico</v>
      </c>
      <c r="I365" s="29">
        <v>245.09</v>
      </c>
      <c r="J365" s="10">
        <f>SUMIFS('Régua SAEB'!$C:$C,'Régua SAEB'!$B:$B,"MT",'Régua SAEB'!$D:$D,"&lt;="&amp;$I365,'Régua SAEB'!$E:$E,"&gt;"&amp;$I365,'Régua SAEB'!$A:$A,$E365)</f>
        <v>2</v>
      </c>
      <c r="K365" s="10" t="str">
        <f t="array" ref="K365">INDEX('Régua SAEB'!$F$1:$F$40,MATCH($E365&amp;"MT"&amp;$J365,'Régua SAEB'!$G$1:$G$40,0),1)</f>
        <v>Básico</v>
      </c>
    </row>
    <row r="366" spans="1:11" x14ac:dyDescent="0.2">
      <c r="A366" s="28" t="s">
        <v>57</v>
      </c>
      <c r="B366" s="24">
        <v>26300</v>
      </c>
      <c r="C366" s="28" t="s">
        <v>481</v>
      </c>
      <c r="D366" s="29">
        <v>35026300</v>
      </c>
      <c r="E366" s="29" t="s">
        <v>117</v>
      </c>
      <c r="F366" s="29">
        <v>257.85000000000002</v>
      </c>
      <c r="G366" s="10">
        <f>SUMIFS('Régua SAEB'!$C:$C,'Régua SAEB'!$B:$B,"LP",'Régua SAEB'!$D:$D,"&lt;="&amp;$F366,'Régua SAEB'!$E:$E,"&gt;"&amp;$F366,'Régua SAEB'!$A:$A,$E366)</f>
        <v>3</v>
      </c>
      <c r="H366" s="10" t="str">
        <f t="array" ref="H366">INDEX('Régua SAEB'!$F$1:$F$40,MATCH($E366&amp;"LP"&amp;$G366,'Régua SAEB'!$G$1:$G$40,0),1)</f>
        <v>Básico</v>
      </c>
      <c r="I366" s="29">
        <v>257.76</v>
      </c>
      <c r="J366" s="10">
        <f>SUMIFS('Régua SAEB'!$C:$C,'Régua SAEB'!$B:$B,"MT",'Régua SAEB'!$D:$D,"&lt;="&amp;$I366,'Régua SAEB'!$E:$E,"&gt;"&amp;$I366,'Régua SAEB'!$A:$A,$E366)</f>
        <v>3</v>
      </c>
      <c r="K366" s="10" t="str">
        <f t="array" ref="K366">INDEX('Régua SAEB'!$F$1:$F$40,MATCH($E366&amp;"MT"&amp;$J366,'Régua SAEB'!$G$1:$G$40,0),1)</f>
        <v>Básico</v>
      </c>
    </row>
    <row r="367" spans="1:11" x14ac:dyDescent="0.2">
      <c r="A367" s="28" t="s">
        <v>57</v>
      </c>
      <c r="B367" s="24">
        <v>26311</v>
      </c>
      <c r="C367" s="28" t="s">
        <v>482</v>
      </c>
      <c r="D367" s="29">
        <v>35026311</v>
      </c>
      <c r="E367" s="29" t="s">
        <v>117</v>
      </c>
      <c r="F367" s="29">
        <v>265.63</v>
      </c>
      <c r="G367" s="10">
        <f>SUMIFS('Régua SAEB'!$C:$C,'Régua SAEB'!$B:$B,"LP",'Régua SAEB'!$D:$D,"&lt;="&amp;$F367,'Régua SAEB'!$E:$E,"&gt;"&amp;$F367,'Régua SAEB'!$A:$A,$E367)</f>
        <v>3</v>
      </c>
      <c r="H367" s="10" t="str">
        <f t="array" ref="H367">INDEX('Régua SAEB'!$F$1:$F$40,MATCH($E367&amp;"LP"&amp;$G367,'Régua SAEB'!$G$1:$G$40,0),1)</f>
        <v>Básico</v>
      </c>
      <c r="I367" s="29">
        <v>262.10000000000002</v>
      </c>
      <c r="J367" s="10">
        <f>SUMIFS('Régua SAEB'!$C:$C,'Régua SAEB'!$B:$B,"MT",'Régua SAEB'!$D:$D,"&lt;="&amp;$I367,'Régua SAEB'!$E:$E,"&gt;"&amp;$I367,'Régua SAEB'!$A:$A,$E367)</f>
        <v>3</v>
      </c>
      <c r="K367" s="10" t="str">
        <f t="array" ref="K367">INDEX('Régua SAEB'!$F$1:$F$40,MATCH($E367&amp;"MT"&amp;$J367,'Régua SAEB'!$G$1:$G$40,0),1)</f>
        <v>Básico</v>
      </c>
    </row>
    <row r="368" spans="1:11" x14ac:dyDescent="0.2">
      <c r="A368" s="28" t="s">
        <v>57</v>
      </c>
      <c r="B368" s="24">
        <v>26335</v>
      </c>
      <c r="C368" s="28" t="s">
        <v>483</v>
      </c>
      <c r="D368" s="29">
        <v>35026335</v>
      </c>
      <c r="E368" s="29" t="s">
        <v>117</v>
      </c>
      <c r="F368" s="29">
        <v>231.16</v>
      </c>
      <c r="G368" s="10">
        <f>SUMIFS('Régua SAEB'!$C:$C,'Régua SAEB'!$B:$B,"LP",'Régua SAEB'!$D:$D,"&lt;="&amp;$F368,'Régua SAEB'!$E:$E,"&gt;"&amp;$F368,'Régua SAEB'!$A:$A,$E368)</f>
        <v>2</v>
      </c>
      <c r="H368" s="10" t="str">
        <f t="array" ref="H368">INDEX('Régua SAEB'!$F$1:$F$40,MATCH($E368&amp;"LP"&amp;$G368,'Régua SAEB'!$G$1:$G$40,0),1)</f>
        <v>Básico</v>
      </c>
      <c r="I368" s="29">
        <v>237.91</v>
      </c>
      <c r="J368" s="10">
        <f>SUMIFS('Régua SAEB'!$C:$C,'Régua SAEB'!$B:$B,"MT",'Régua SAEB'!$D:$D,"&lt;="&amp;$I368,'Régua SAEB'!$E:$E,"&gt;"&amp;$I368,'Régua SAEB'!$A:$A,$E368)</f>
        <v>2</v>
      </c>
      <c r="K368" s="10" t="str">
        <f t="array" ref="K368">INDEX('Régua SAEB'!$F$1:$F$40,MATCH($E368&amp;"MT"&amp;$J368,'Régua SAEB'!$G$1:$G$40,0),1)</f>
        <v>Básico</v>
      </c>
    </row>
    <row r="369" spans="1:11" x14ac:dyDescent="0.2">
      <c r="A369" s="28" t="s">
        <v>73</v>
      </c>
      <c r="B369" s="24">
        <v>32591</v>
      </c>
      <c r="C369" s="28" t="s">
        <v>484</v>
      </c>
      <c r="D369" s="29">
        <v>35032591</v>
      </c>
      <c r="E369" s="29" t="s">
        <v>117</v>
      </c>
      <c r="F369" s="29">
        <v>260.66000000000003</v>
      </c>
      <c r="G369" s="10">
        <f>SUMIFS('Régua SAEB'!$C:$C,'Régua SAEB'!$B:$B,"LP",'Régua SAEB'!$D:$D,"&lt;="&amp;$F369,'Régua SAEB'!$E:$E,"&gt;"&amp;$F369,'Régua SAEB'!$A:$A,$E369)</f>
        <v>3</v>
      </c>
      <c r="H369" s="10" t="str">
        <f t="array" ref="H369">INDEX('Régua SAEB'!$F$1:$F$40,MATCH($E369&amp;"LP"&amp;$G369,'Régua SAEB'!$G$1:$G$40,0),1)</f>
        <v>Básico</v>
      </c>
      <c r="I369" s="29">
        <v>268.94</v>
      </c>
      <c r="J369" s="10">
        <f>SUMIFS('Régua SAEB'!$C:$C,'Régua SAEB'!$B:$B,"MT",'Régua SAEB'!$D:$D,"&lt;="&amp;$I369,'Régua SAEB'!$E:$E,"&gt;"&amp;$I369,'Régua SAEB'!$A:$A,$E369)</f>
        <v>3</v>
      </c>
      <c r="K369" s="10" t="str">
        <f t="array" ref="K369">INDEX('Régua SAEB'!$F$1:$F$40,MATCH($E369&amp;"MT"&amp;$J369,'Régua SAEB'!$G$1:$G$40,0),1)</f>
        <v>Básico</v>
      </c>
    </row>
    <row r="370" spans="1:11" x14ac:dyDescent="0.2">
      <c r="A370" s="28" t="s">
        <v>22</v>
      </c>
      <c r="B370" s="24">
        <v>5575</v>
      </c>
      <c r="C370" s="28" t="s">
        <v>485</v>
      </c>
      <c r="D370" s="29">
        <v>35005575</v>
      </c>
      <c r="E370" s="29" t="s">
        <v>117</v>
      </c>
      <c r="F370" s="29">
        <v>266.93</v>
      </c>
      <c r="G370" s="10">
        <f>SUMIFS('Régua SAEB'!$C:$C,'Régua SAEB'!$B:$B,"LP",'Régua SAEB'!$D:$D,"&lt;="&amp;$F370,'Régua SAEB'!$E:$E,"&gt;"&amp;$F370,'Régua SAEB'!$A:$A,$E370)</f>
        <v>3</v>
      </c>
      <c r="H370" s="10" t="str">
        <f t="array" ref="H370">INDEX('Régua SAEB'!$F$1:$F$40,MATCH($E370&amp;"LP"&amp;$G370,'Régua SAEB'!$G$1:$G$40,0),1)</f>
        <v>Básico</v>
      </c>
      <c r="I370" s="29">
        <v>258.74</v>
      </c>
      <c r="J370" s="10">
        <f>SUMIFS('Régua SAEB'!$C:$C,'Régua SAEB'!$B:$B,"MT",'Régua SAEB'!$D:$D,"&lt;="&amp;$I370,'Régua SAEB'!$E:$E,"&gt;"&amp;$I370,'Régua SAEB'!$A:$A,$E370)</f>
        <v>3</v>
      </c>
      <c r="K370" s="10" t="str">
        <f t="array" ref="K370">INDEX('Régua SAEB'!$F$1:$F$40,MATCH($E370&amp;"MT"&amp;$J370,'Régua SAEB'!$G$1:$G$40,0),1)</f>
        <v>Básico</v>
      </c>
    </row>
    <row r="371" spans="1:11" x14ac:dyDescent="0.2">
      <c r="A371" s="28" t="s">
        <v>22</v>
      </c>
      <c r="B371" s="24">
        <v>5587</v>
      </c>
      <c r="C371" s="28" t="s">
        <v>486</v>
      </c>
      <c r="D371" s="29">
        <v>35005587</v>
      </c>
      <c r="E371" s="29" t="s">
        <v>117</v>
      </c>
      <c r="F371" s="29">
        <v>276.77</v>
      </c>
      <c r="G371" s="10">
        <f>SUMIFS('Régua SAEB'!$C:$C,'Régua SAEB'!$B:$B,"LP",'Régua SAEB'!$D:$D,"&lt;="&amp;$F371,'Régua SAEB'!$E:$E,"&gt;"&amp;$F371,'Régua SAEB'!$A:$A,$E371)</f>
        <v>4</v>
      </c>
      <c r="H371" s="10" t="str">
        <f t="array" ref="H371">INDEX('Régua SAEB'!$F$1:$F$40,MATCH($E371&amp;"LP"&amp;$G371,'Régua SAEB'!$G$1:$G$40,0),1)</f>
        <v>Proficiente</v>
      </c>
      <c r="I371" s="29">
        <v>270.37</v>
      </c>
      <c r="J371" s="10">
        <f>SUMIFS('Régua SAEB'!$C:$C,'Régua SAEB'!$B:$B,"MT",'Régua SAEB'!$D:$D,"&lt;="&amp;$I371,'Régua SAEB'!$E:$E,"&gt;"&amp;$I371,'Régua SAEB'!$A:$A,$E371)</f>
        <v>3</v>
      </c>
      <c r="K371" s="10" t="str">
        <f t="array" ref="K371">INDEX('Régua SAEB'!$F$1:$F$40,MATCH($E371&amp;"MT"&amp;$J371,'Régua SAEB'!$G$1:$G$40,0),1)</f>
        <v>Básico</v>
      </c>
    </row>
    <row r="372" spans="1:11" x14ac:dyDescent="0.2">
      <c r="A372" s="28" t="s">
        <v>22</v>
      </c>
      <c r="B372" s="24">
        <v>5599</v>
      </c>
      <c r="C372" s="28" t="s">
        <v>487</v>
      </c>
      <c r="D372" s="29">
        <v>35005599</v>
      </c>
      <c r="E372" s="29" t="s">
        <v>117</v>
      </c>
      <c r="F372" s="29">
        <v>242.44</v>
      </c>
      <c r="G372" s="10">
        <f>SUMIFS('Régua SAEB'!$C:$C,'Régua SAEB'!$B:$B,"LP",'Régua SAEB'!$D:$D,"&lt;="&amp;$F372,'Régua SAEB'!$E:$E,"&gt;"&amp;$F372,'Régua SAEB'!$A:$A,$E372)</f>
        <v>2</v>
      </c>
      <c r="H372" s="10" t="str">
        <f t="array" ref="H372">INDEX('Régua SAEB'!$F$1:$F$40,MATCH($E372&amp;"LP"&amp;$G372,'Régua SAEB'!$G$1:$G$40,0),1)</f>
        <v>Básico</v>
      </c>
      <c r="I372" s="29">
        <v>246.41</v>
      </c>
      <c r="J372" s="10">
        <f>SUMIFS('Régua SAEB'!$C:$C,'Régua SAEB'!$B:$B,"MT",'Régua SAEB'!$D:$D,"&lt;="&amp;$I372,'Régua SAEB'!$E:$E,"&gt;"&amp;$I372,'Régua SAEB'!$A:$A,$E372)</f>
        <v>2</v>
      </c>
      <c r="K372" s="10" t="str">
        <f t="array" ref="K372">INDEX('Régua SAEB'!$F$1:$F$40,MATCH($E372&amp;"MT"&amp;$J372,'Régua SAEB'!$G$1:$G$40,0),1)</f>
        <v>Básico</v>
      </c>
    </row>
    <row r="373" spans="1:11" x14ac:dyDescent="0.2">
      <c r="A373" s="28" t="s">
        <v>22</v>
      </c>
      <c r="B373" s="24">
        <v>5605</v>
      </c>
      <c r="C373" s="28" t="s">
        <v>488</v>
      </c>
      <c r="D373" s="29">
        <v>35005605</v>
      </c>
      <c r="E373" s="29" t="s">
        <v>117</v>
      </c>
      <c r="F373" s="29">
        <v>265.02999999999997</v>
      </c>
      <c r="G373" s="10">
        <f>SUMIFS('Régua SAEB'!$C:$C,'Régua SAEB'!$B:$B,"LP",'Régua SAEB'!$D:$D,"&lt;="&amp;$F373,'Régua SAEB'!$E:$E,"&gt;"&amp;$F373,'Régua SAEB'!$A:$A,$E373)</f>
        <v>3</v>
      </c>
      <c r="H373" s="10" t="str">
        <f t="array" ref="H373">INDEX('Régua SAEB'!$F$1:$F$40,MATCH($E373&amp;"LP"&amp;$G373,'Régua SAEB'!$G$1:$G$40,0),1)</f>
        <v>Básico</v>
      </c>
      <c r="I373" s="29">
        <v>255.16</v>
      </c>
      <c r="J373" s="10">
        <f>SUMIFS('Régua SAEB'!$C:$C,'Régua SAEB'!$B:$B,"MT",'Régua SAEB'!$D:$D,"&lt;="&amp;$I373,'Régua SAEB'!$E:$E,"&gt;"&amp;$I373,'Régua SAEB'!$A:$A,$E373)</f>
        <v>3</v>
      </c>
      <c r="K373" s="10" t="str">
        <f t="array" ref="K373">INDEX('Régua SAEB'!$F$1:$F$40,MATCH($E373&amp;"MT"&amp;$J373,'Régua SAEB'!$G$1:$G$40,0),1)</f>
        <v>Básico</v>
      </c>
    </row>
    <row r="374" spans="1:11" x14ac:dyDescent="0.2">
      <c r="A374" s="28" t="s">
        <v>22</v>
      </c>
      <c r="B374" s="24">
        <v>5629</v>
      </c>
      <c r="C374" s="28" t="s">
        <v>489</v>
      </c>
      <c r="D374" s="29">
        <v>35005629</v>
      </c>
      <c r="E374" s="29" t="s">
        <v>117</v>
      </c>
      <c r="F374" s="29">
        <v>280.61</v>
      </c>
      <c r="G374" s="10">
        <f>SUMIFS('Régua SAEB'!$C:$C,'Régua SAEB'!$B:$B,"LP",'Régua SAEB'!$D:$D,"&lt;="&amp;$F374,'Régua SAEB'!$E:$E,"&gt;"&amp;$F374,'Régua SAEB'!$A:$A,$E374)</f>
        <v>4</v>
      </c>
      <c r="H374" s="10" t="str">
        <f t="array" ref="H374">INDEX('Régua SAEB'!$F$1:$F$40,MATCH($E374&amp;"LP"&amp;$G374,'Régua SAEB'!$G$1:$G$40,0),1)</f>
        <v>Proficiente</v>
      </c>
      <c r="I374" s="29">
        <v>277.26</v>
      </c>
      <c r="J374" s="10">
        <f>SUMIFS('Régua SAEB'!$C:$C,'Régua SAEB'!$B:$B,"MT",'Régua SAEB'!$D:$D,"&lt;="&amp;$I374,'Régua SAEB'!$E:$E,"&gt;"&amp;$I374,'Régua SAEB'!$A:$A,$E374)</f>
        <v>4</v>
      </c>
      <c r="K374" s="10" t="str">
        <f t="array" ref="K374">INDEX('Régua SAEB'!$F$1:$F$40,MATCH($E374&amp;"MT"&amp;$J374,'Régua SAEB'!$G$1:$G$40,0),1)</f>
        <v>Básico</v>
      </c>
    </row>
    <row r="375" spans="1:11" x14ac:dyDescent="0.2">
      <c r="A375" s="28" t="s">
        <v>22</v>
      </c>
      <c r="B375" s="24">
        <v>38325</v>
      </c>
      <c r="C375" s="28" t="s">
        <v>490</v>
      </c>
      <c r="D375" s="29">
        <v>35038325</v>
      </c>
      <c r="E375" s="29" t="s">
        <v>117</v>
      </c>
      <c r="F375" s="29">
        <v>281.27</v>
      </c>
      <c r="G375" s="10">
        <f>SUMIFS('Régua SAEB'!$C:$C,'Régua SAEB'!$B:$B,"LP",'Régua SAEB'!$D:$D,"&lt;="&amp;$F375,'Régua SAEB'!$E:$E,"&gt;"&amp;$F375,'Régua SAEB'!$A:$A,$E375)</f>
        <v>4</v>
      </c>
      <c r="H375" s="10" t="str">
        <f t="array" ref="H375">INDEX('Régua SAEB'!$F$1:$F$40,MATCH($E375&amp;"LP"&amp;$G375,'Régua SAEB'!$G$1:$G$40,0),1)</f>
        <v>Proficiente</v>
      </c>
      <c r="I375" s="29">
        <v>265.52999999999997</v>
      </c>
      <c r="J375" s="10">
        <f>SUMIFS('Régua SAEB'!$C:$C,'Régua SAEB'!$B:$B,"MT",'Régua SAEB'!$D:$D,"&lt;="&amp;$I375,'Régua SAEB'!$E:$E,"&gt;"&amp;$I375,'Régua SAEB'!$A:$A,$E375)</f>
        <v>3</v>
      </c>
      <c r="K375" s="10" t="str">
        <f t="array" ref="K375">INDEX('Régua SAEB'!$F$1:$F$40,MATCH($E375&amp;"MT"&amp;$J375,'Régua SAEB'!$G$1:$G$40,0),1)</f>
        <v>Básico</v>
      </c>
    </row>
    <row r="376" spans="1:11" x14ac:dyDescent="0.2">
      <c r="A376" s="28" t="s">
        <v>22</v>
      </c>
      <c r="B376" s="24">
        <v>41836</v>
      </c>
      <c r="C376" s="28" t="s">
        <v>491</v>
      </c>
      <c r="D376" s="29">
        <v>35041836</v>
      </c>
      <c r="E376" s="29" t="s">
        <v>117</v>
      </c>
      <c r="F376" s="29">
        <v>239.13</v>
      </c>
      <c r="G376" s="10">
        <f>SUMIFS('Régua SAEB'!$C:$C,'Régua SAEB'!$B:$B,"LP",'Régua SAEB'!$D:$D,"&lt;="&amp;$F376,'Régua SAEB'!$E:$E,"&gt;"&amp;$F376,'Régua SAEB'!$A:$A,$E376)</f>
        <v>2</v>
      </c>
      <c r="H376" s="10" t="str">
        <f t="array" ref="H376">INDEX('Régua SAEB'!$F$1:$F$40,MATCH($E376&amp;"LP"&amp;$G376,'Régua SAEB'!$G$1:$G$40,0),1)</f>
        <v>Básico</v>
      </c>
      <c r="I376" s="29">
        <v>235.45</v>
      </c>
      <c r="J376" s="10">
        <f>SUMIFS('Régua SAEB'!$C:$C,'Régua SAEB'!$B:$B,"MT",'Régua SAEB'!$D:$D,"&lt;="&amp;$I376,'Régua SAEB'!$E:$E,"&gt;"&amp;$I376,'Régua SAEB'!$A:$A,$E376)</f>
        <v>2</v>
      </c>
      <c r="K376" s="10" t="str">
        <f t="array" ref="K376">INDEX('Régua SAEB'!$F$1:$F$40,MATCH($E376&amp;"MT"&amp;$J376,'Régua SAEB'!$G$1:$G$40,0),1)</f>
        <v>Básico</v>
      </c>
    </row>
    <row r="377" spans="1:11" x14ac:dyDescent="0.2">
      <c r="A377" s="28" t="s">
        <v>22</v>
      </c>
      <c r="B377" s="24">
        <v>44945</v>
      </c>
      <c r="C377" s="28" t="s">
        <v>492</v>
      </c>
      <c r="D377" s="29">
        <v>35044945</v>
      </c>
      <c r="E377" s="29" t="s">
        <v>117</v>
      </c>
      <c r="F377" s="29">
        <v>271.35000000000002</v>
      </c>
      <c r="G377" s="10">
        <f>SUMIFS('Régua SAEB'!$C:$C,'Régua SAEB'!$B:$B,"LP",'Régua SAEB'!$D:$D,"&lt;="&amp;$F377,'Régua SAEB'!$E:$E,"&gt;"&amp;$F377,'Régua SAEB'!$A:$A,$E377)</f>
        <v>3</v>
      </c>
      <c r="H377" s="10" t="str">
        <f t="array" ref="H377">INDEX('Régua SAEB'!$F$1:$F$40,MATCH($E377&amp;"LP"&amp;$G377,'Régua SAEB'!$G$1:$G$40,0),1)</f>
        <v>Básico</v>
      </c>
      <c r="I377" s="29">
        <v>250.45</v>
      </c>
      <c r="J377" s="10">
        <f>SUMIFS('Régua SAEB'!$C:$C,'Régua SAEB'!$B:$B,"MT",'Régua SAEB'!$D:$D,"&lt;="&amp;$I377,'Régua SAEB'!$E:$E,"&gt;"&amp;$I377,'Régua SAEB'!$A:$A,$E377)</f>
        <v>3</v>
      </c>
      <c r="K377" s="10" t="str">
        <f t="array" ref="K377">INDEX('Régua SAEB'!$F$1:$F$40,MATCH($E377&amp;"MT"&amp;$J377,'Régua SAEB'!$G$1:$G$40,0),1)</f>
        <v>Básico</v>
      </c>
    </row>
    <row r="378" spans="1:11" x14ac:dyDescent="0.2">
      <c r="A378" s="28" t="s">
        <v>22</v>
      </c>
      <c r="B378" s="24">
        <v>901805</v>
      </c>
      <c r="C378" s="28" t="s">
        <v>493</v>
      </c>
      <c r="D378" s="29">
        <v>35901805</v>
      </c>
      <c r="E378" s="29" t="s">
        <v>117</v>
      </c>
      <c r="F378" s="29">
        <v>264.04000000000002</v>
      </c>
      <c r="G378" s="10">
        <f>SUMIFS('Régua SAEB'!$C:$C,'Régua SAEB'!$B:$B,"LP",'Régua SAEB'!$D:$D,"&lt;="&amp;$F378,'Régua SAEB'!$E:$E,"&gt;"&amp;$F378,'Régua SAEB'!$A:$A,$E378)</f>
        <v>3</v>
      </c>
      <c r="H378" s="10" t="str">
        <f t="array" ref="H378">INDEX('Régua SAEB'!$F$1:$F$40,MATCH($E378&amp;"LP"&amp;$G378,'Régua SAEB'!$G$1:$G$40,0),1)</f>
        <v>Básico</v>
      </c>
      <c r="I378" s="29">
        <v>251.48</v>
      </c>
      <c r="J378" s="10">
        <f>SUMIFS('Régua SAEB'!$C:$C,'Régua SAEB'!$B:$B,"MT",'Régua SAEB'!$D:$D,"&lt;="&amp;$I378,'Régua SAEB'!$E:$E,"&gt;"&amp;$I378,'Régua SAEB'!$A:$A,$E378)</f>
        <v>3</v>
      </c>
      <c r="K378" s="10" t="str">
        <f t="array" ref="K378">INDEX('Régua SAEB'!$F$1:$F$40,MATCH($E378&amp;"MT"&amp;$J378,'Régua SAEB'!$G$1:$G$40,0),1)</f>
        <v>Básico</v>
      </c>
    </row>
    <row r="379" spans="1:11" x14ac:dyDescent="0.2">
      <c r="A379" s="28" t="s">
        <v>22</v>
      </c>
      <c r="B379" s="24">
        <v>904351</v>
      </c>
      <c r="C379" s="28" t="s">
        <v>494</v>
      </c>
      <c r="D379" s="29">
        <v>35904351</v>
      </c>
      <c r="E379" s="29" t="s">
        <v>117</v>
      </c>
      <c r="F379" s="29">
        <v>281.18</v>
      </c>
      <c r="G379" s="10">
        <f>SUMIFS('Régua SAEB'!$C:$C,'Régua SAEB'!$B:$B,"LP",'Régua SAEB'!$D:$D,"&lt;="&amp;$F379,'Régua SAEB'!$E:$E,"&gt;"&amp;$F379,'Régua SAEB'!$A:$A,$E379)</f>
        <v>4</v>
      </c>
      <c r="H379" s="10" t="str">
        <f t="array" ref="H379">INDEX('Régua SAEB'!$F$1:$F$40,MATCH($E379&amp;"LP"&amp;$G379,'Régua SAEB'!$G$1:$G$40,0),1)</f>
        <v>Proficiente</v>
      </c>
      <c r="I379" s="29">
        <v>284.94</v>
      </c>
      <c r="J379" s="10">
        <f>SUMIFS('Régua SAEB'!$C:$C,'Régua SAEB'!$B:$B,"MT",'Régua SAEB'!$D:$D,"&lt;="&amp;$I379,'Régua SAEB'!$E:$E,"&gt;"&amp;$I379,'Régua SAEB'!$A:$A,$E379)</f>
        <v>4</v>
      </c>
      <c r="K379" s="10" t="str">
        <f t="array" ref="K379">INDEX('Régua SAEB'!$F$1:$F$40,MATCH($E379&amp;"MT"&amp;$J379,'Régua SAEB'!$G$1:$G$40,0),1)</f>
        <v>Básico</v>
      </c>
    </row>
    <row r="380" spans="1:11" x14ac:dyDescent="0.2">
      <c r="A380" s="28" t="s">
        <v>22</v>
      </c>
      <c r="B380" s="24">
        <v>908381</v>
      </c>
      <c r="C380" s="28" t="s">
        <v>495</v>
      </c>
      <c r="D380" s="29">
        <v>35908381</v>
      </c>
      <c r="E380" s="29" t="s">
        <v>117</v>
      </c>
      <c r="F380" s="29">
        <v>270.04000000000002</v>
      </c>
      <c r="G380" s="10">
        <f>SUMIFS('Régua SAEB'!$C:$C,'Régua SAEB'!$B:$B,"LP",'Régua SAEB'!$D:$D,"&lt;="&amp;$F380,'Régua SAEB'!$E:$E,"&gt;"&amp;$F380,'Régua SAEB'!$A:$A,$E380)</f>
        <v>3</v>
      </c>
      <c r="H380" s="10" t="str">
        <f t="array" ref="H380">INDEX('Régua SAEB'!$F$1:$F$40,MATCH($E380&amp;"LP"&amp;$G380,'Régua SAEB'!$G$1:$G$40,0),1)</f>
        <v>Básico</v>
      </c>
      <c r="I380" s="29">
        <v>266.81</v>
      </c>
      <c r="J380" s="10">
        <f>SUMIFS('Régua SAEB'!$C:$C,'Régua SAEB'!$B:$B,"MT",'Régua SAEB'!$D:$D,"&lt;="&amp;$I380,'Régua SAEB'!$E:$E,"&gt;"&amp;$I380,'Régua SAEB'!$A:$A,$E380)</f>
        <v>3</v>
      </c>
      <c r="K380" s="10" t="str">
        <f t="array" ref="K380">INDEX('Régua SAEB'!$F$1:$F$40,MATCH($E380&amp;"MT"&amp;$J380,'Régua SAEB'!$G$1:$G$40,0),1)</f>
        <v>Básico</v>
      </c>
    </row>
    <row r="381" spans="1:11" x14ac:dyDescent="0.2">
      <c r="A381" s="28" t="s">
        <v>22</v>
      </c>
      <c r="B381" s="24">
        <v>921002</v>
      </c>
      <c r="C381" s="28" t="s">
        <v>496</v>
      </c>
      <c r="D381" s="29">
        <v>35921002</v>
      </c>
      <c r="E381" s="29" t="s">
        <v>117</v>
      </c>
      <c r="F381" s="29">
        <v>258.92</v>
      </c>
      <c r="G381" s="10">
        <f>SUMIFS('Régua SAEB'!$C:$C,'Régua SAEB'!$B:$B,"LP",'Régua SAEB'!$D:$D,"&lt;="&amp;$F381,'Régua SAEB'!$E:$E,"&gt;"&amp;$F381,'Régua SAEB'!$A:$A,$E381)</f>
        <v>3</v>
      </c>
      <c r="H381" s="10" t="str">
        <f t="array" ref="H381">INDEX('Régua SAEB'!$F$1:$F$40,MATCH($E381&amp;"LP"&amp;$G381,'Régua SAEB'!$G$1:$G$40,0),1)</f>
        <v>Básico</v>
      </c>
      <c r="I381" s="29">
        <v>260.58999999999997</v>
      </c>
      <c r="J381" s="10">
        <f>SUMIFS('Régua SAEB'!$C:$C,'Régua SAEB'!$B:$B,"MT",'Régua SAEB'!$D:$D,"&lt;="&amp;$I381,'Régua SAEB'!$E:$E,"&gt;"&amp;$I381,'Régua SAEB'!$A:$A,$E381)</f>
        <v>3</v>
      </c>
      <c r="K381" s="10" t="str">
        <f t="array" ref="K381">INDEX('Régua SAEB'!$F$1:$F$40,MATCH($E381&amp;"MT"&amp;$J381,'Régua SAEB'!$G$1:$G$40,0),1)</f>
        <v>Básico</v>
      </c>
    </row>
    <row r="382" spans="1:11" x14ac:dyDescent="0.2">
      <c r="A382" s="28" t="s">
        <v>22</v>
      </c>
      <c r="B382" s="24">
        <v>923138</v>
      </c>
      <c r="C382" s="28" t="s">
        <v>497</v>
      </c>
      <c r="D382" s="29">
        <v>35923138</v>
      </c>
      <c r="E382" s="29" t="s">
        <v>117</v>
      </c>
      <c r="F382" s="29">
        <v>270.58999999999997</v>
      </c>
      <c r="G382" s="10">
        <f>SUMIFS('Régua SAEB'!$C:$C,'Régua SAEB'!$B:$B,"LP",'Régua SAEB'!$D:$D,"&lt;="&amp;$F382,'Régua SAEB'!$E:$E,"&gt;"&amp;$F382,'Régua SAEB'!$A:$A,$E382)</f>
        <v>3</v>
      </c>
      <c r="H382" s="10" t="str">
        <f t="array" ref="H382">INDEX('Régua SAEB'!$F$1:$F$40,MATCH($E382&amp;"LP"&amp;$G382,'Régua SAEB'!$G$1:$G$40,0),1)</f>
        <v>Básico</v>
      </c>
      <c r="I382" s="29">
        <v>262.83</v>
      </c>
      <c r="J382" s="10">
        <f>SUMIFS('Régua SAEB'!$C:$C,'Régua SAEB'!$B:$B,"MT",'Régua SAEB'!$D:$D,"&lt;="&amp;$I382,'Régua SAEB'!$E:$E,"&gt;"&amp;$I382,'Régua SAEB'!$A:$A,$E382)</f>
        <v>3</v>
      </c>
      <c r="K382" s="10" t="str">
        <f t="array" ref="K382">INDEX('Régua SAEB'!$F$1:$F$40,MATCH($E382&amp;"MT"&amp;$J382,'Régua SAEB'!$G$1:$G$40,0),1)</f>
        <v>Básico</v>
      </c>
    </row>
    <row r="383" spans="1:11" x14ac:dyDescent="0.2">
      <c r="A383" s="28" t="s">
        <v>76</v>
      </c>
      <c r="B383" s="24">
        <v>32165</v>
      </c>
      <c r="C383" s="28" t="s">
        <v>498</v>
      </c>
      <c r="D383" s="29">
        <v>35032165</v>
      </c>
      <c r="E383" s="29" t="s">
        <v>117</v>
      </c>
      <c r="F383" s="29">
        <v>268.7</v>
      </c>
      <c r="G383" s="10">
        <f>SUMIFS('Régua SAEB'!$C:$C,'Régua SAEB'!$B:$B,"LP",'Régua SAEB'!$D:$D,"&lt;="&amp;$F383,'Régua SAEB'!$E:$E,"&gt;"&amp;$F383,'Régua SAEB'!$A:$A,$E383)</f>
        <v>3</v>
      </c>
      <c r="H383" s="10" t="str">
        <f t="array" ref="H383">INDEX('Régua SAEB'!$F$1:$F$40,MATCH($E383&amp;"LP"&amp;$G383,'Régua SAEB'!$G$1:$G$40,0),1)</f>
        <v>Básico</v>
      </c>
      <c r="I383" s="29">
        <v>265.35000000000002</v>
      </c>
      <c r="J383" s="10">
        <f>SUMIFS('Régua SAEB'!$C:$C,'Régua SAEB'!$B:$B,"MT",'Régua SAEB'!$D:$D,"&lt;="&amp;$I383,'Régua SAEB'!$E:$E,"&gt;"&amp;$I383,'Régua SAEB'!$A:$A,$E383)</f>
        <v>3</v>
      </c>
      <c r="K383" s="10" t="str">
        <f t="array" ref="K383">INDEX('Régua SAEB'!$F$1:$F$40,MATCH($E383&amp;"MT"&amp;$J383,'Régua SAEB'!$G$1:$G$40,0),1)</f>
        <v>Básico</v>
      </c>
    </row>
    <row r="384" spans="1:11" x14ac:dyDescent="0.2">
      <c r="A384" s="28" t="s">
        <v>76</v>
      </c>
      <c r="B384" s="24">
        <v>904211</v>
      </c>
      <c r="C384" s="28" t="s">
        <v>499</v>
      </c>
      <c r="D384" s="29">
        <v>35904211</v>
      </c>
      <c r="E384" s="29" t="s">
        <v>117</v>
      </c>
      <c r="F384" s="29">
        <v>263.58</v>
      </c>
      <c r="G384" s="10">
        <f>SUMIFS('Régua SAEB'!$C:$C,'Régua SAEB'!$B:$B,"LP",'Régua SAEB'!$D:$D,"&lt;="&amp;$F384,'Régua SAEB'!$E:$E,"&gt;"&amp;$F384,'Régua SAEB'!$A:$A,$E384)</f>
        <v>3</v>
      </c>
      <c r="H384" s="10" t="str">
        <f t="array" ref="H384">INDEX('Régua SAEB'!$F$1:$F$40,MATCH($E384&amp;"LP"&amp;$G384,'Régua SAEB'!$G$1:$G$40,0),1)</f>
        <v>Básico</v>
      </c>
      <c r="I384" s="29">
        <v>271.08</v>
      </c>
      <c r="J384" s="10">
        <f>SUMIFS('Régua SAEB'!$C:$C,'Régua SAEB'!$B:$B,"MT",'Régua SAEB'!$D:$D,"&lt;="&amp;$I384,'Régua SAEB'!$E:$E,"&gt;"&amp;$I384,'Régua SAEB'!$A:$A,$E384)</f>
        <v>3</v>
      </c>
      <c r="K384" s="10" t="str">
        <f t="array" ref="K384">INDEX('Régua SAEB'!$F$1:$F$40,MATCH($E384&amp;"MT"&amp;$J384,'Régua SAEB'!$G$1:$G$40,0),1)</f>
        <v>Básico</v>
      </c>
    </row>
    <row r="385" spans="1:11" x14ac:dyDescent="0.2">
      <c r="A385" s="28" t="s">
        <v>22</v>
      </c>
      <c r="B385" s="24">
        <v>5538</v>
      </c>
      <c r="C385" s="28" t="s">
        <v>500</v>
      </c>
      <c r="D385" s="29">
        <v>35005538</v>
      </c>
      <c r="E385" s="29" t="s">
        <v>117</v>
      </c>
      <c r="F385" s="29">
        <v>231.47</v>
      </c>
      <c r="G385" s="10">
        <f>SUMIFS('Régua SAEB'!$C:$C,'Régua SAEB'!$B:$B,"LP",'Régua SAEB'!$D:$D,"&lt;="&amp;$F385,'Régua SAEB'!$E:$E,"&gt;"&amp;$F385,'Régua SAEB'!$A:$A,$E385)</f>
        <v>2</v>
      </c>
      <c r="H385" s="10" t="str">
        <f t="array" ref="H385">INDEX('Régua SAEB'!$F$1:$F$40,MATCH($E385&amp;"LP"&amp;$G385,'Régua SAEB'!$G$1:$G$40,0),1)</f>
        <v>Básico</v>
      </c>
      <c r="I385" s="29">
        <v>228.36</v>
      </c>
      <c r="J385" s="10">
        <f>SUMIFS('Régua SAEB'!$C:$C,'Régua SAEB'!$B:$B,"MT",'Régua SAEB'!$D:$D,"&lt;="&amp;$I385,'Régua SAEB'!$E:$E,"&gt;"&amp;$I385,'Régua SAEB'!$A:$A,$E385)</f>
        <v>2</v>
      </c>
      <c r="K385" s="10" t="str">
        <f t="array" ref="K385">INDEX('Régua SAEB'!$F$1:$F$40,MATCH($E385&amp;"MT"&amp;$J385,'Régua SAEB'!$G$1:$G$40,0),1)</f>
        <v>Básico</v>
      </c>
    </row>
    <row r="386" spans="1:11" x14ac:dyDescent="0.2">
      <c r="A386" s="28" t="s">
        <v>22</v>
      </c>
      <c r="B386" s="24">
        <v>38337</v>
      </c>
      <c r="C386" s="28" t="s">
        <v>501</v>
      </c>
      <c r="D386" s="29">
        <v>35038337</v>
      </c>
      <c r="E386" s="29" t="s">
        <v>117</v>
      </c>
      <c r="F386" s="29">
        <v>253.5</v>
      </c>
      <c r="G386" s="10">
        <f>SUMIFS('Régua SAEB'!$C:$C,'Régua SAEB'!$B:$B,"LP",'Régua SAEB'!$D:$D,"&lt;="&amp;$F386,'Régua SAEB'!$E:$E,"&gt;"&amp;$F386,'Régua SAEB'!$A:$A,$E386)</f>
        <v>3</v>
      </c>
      <c r="H386" s="10" t="str">
        <f t="array" ref="H386">INDEX('Régua SAEB'!$F$1:$F$40,MATCH($E386&amp;"LP"&amp;$G386,'Régua SAEB'!$G$1:$G$40,0),1)</f>
        <v>Básico</v>
      </c>
      <c r="I386" s="29">
        <v>243.47</v>
      </c>
      <c r="J386" s="10">
        <f>SUMIFS('Régua SAEB'!$C:$C,'Régua SAEB'!$B:$B,"MT",'Régua SAEB'!$D:$D,"&lt;="&amp;$I386,'Régua SAEB'!$E:$E,"&gt;"&amp;$I386,'Régua SAEB'!$A:$A,$E386)</f>
        <v>2</v>
      </c>
      <c r="K386" s="10" t="str">
        <f t="array" ref="K386">INDEX('Régua SAEB'!$F$1:$F$40,MATCH($E386&amp;"MT"&amp;$J386,'Régua SAEB'!$G$1:$G$40,0),1)</f>
        <v>Básico</v>
      </c>
    </row>
    <row r="387" spans="1:11" x14ac:dyDescent="0.2">
      <c r="A387" s="28" t="s">
        <v>74</v>
      </c>
      <c r="B387" s="24">
        <v>34997</v>
      </c>
      <c r="C387" s="28" t="s">
        <v>502</v>
      </c>
      <c r="D387" s="29">
        <v>35034997</v>
      </c>
      <c r="E387" s="29" t="s">
        <v>117</v>
      </c>
      <c r="F387" s="29">
        <v>270.33</v>
      </c>
      <c r="G387" s="10">
        <f>SUMIFS('Régua SAEB'!$C:$C,'Régua SAEB'!$B:$B,"LP",'Régua SAEB'!$D:$D,"&lt;="&amp;$F387,'Régua SAEB'!$E:$E,"&gt;"&amp;$F387,'Régua SAEB'!$A:$A,$E387)</f>
        <v>3</v>
      </c>
      <c r="H387" s="10" t="str">
        <f t="array" ref="H387">INDEX('Régua SAEB'!$F$1:$F$40,MATCH($E387&amp;"LP"&amp;$G387,'Régua SAEB'!$G$1:$G$40,0),1)</f>
        <v>Básico</v>
      </c>
      <c r="I387" s="29">
        <v>267.63</v>
      </c>
      <c r="J387" s="10">
        <f>SUMIFS('Régua SAEB'!$C:$C,'Régua SAEB'!$B:$B,"MT",'Régua SAEB'!$D:$D,"&lt;="&amp;$I387,'Régua SAEB'!$E:$E,"&gt;"&amp;$I387,'Régua SAEB'!$A:$A,$E387)</f>
        <v>3</v>
      </c>
      <c r="K387" s="10" t="str">
        <f t="array" ref="K387">INDEX('Régua SAEB'!$F$1:$F$40,MATCH($E387&amp;"MT"&amp;$J387,'Régua SAEB'!$G$1:$G$40,0),1)</f>
        <v>Básico</v>
      </c>
    </row>
    <row r="388" spans="1:11" x14ac:dyDescent="0.2">
      <c r="A388" s="28" t="s">
        <v>74</v>
      </c>
      <c r="B388" s="24">
        <v>35002</v>
      </c>
      <c r="C388" s="28" t="s">
        <v>503</v>
      </c>
      <c r="D388" s="29">
        <v>35035002</v>
      </c>
      <c r="E388" s="29" t="s">
        <v>117</v>
      </c>
      <c r="F388" s="29">
        <v>261.73</v>
      </c>
      <c r="G388" s="10">
        <f>SUMIFS('Régua SAEB'!$C:$C,'Régua SAEB'!$B:$B,"LP",'Régua SAEB'!$D:$D,"&lt;="&amp;$F388,'Régua SAEB'!$E:$E,"&gt;"&amp;$F388,'Régua SAEB'!$A:$A,$E388)</f>
        <v>3</v>
      </c>
      <c r="H388" s="10" t="str">
        <f t="array" ref="H388">INDEX('Régua SAEB'!$F$1:$F$40,MATCH($E388&amp;"LP"&amp;$G388,'Régua SAEB'!$G$1:$G$40,0),1)</f>
        <v>Básico</v>
      </c>
      <c r="I388" s="29">
        <v>259.29000000000002</v>
      </c>
      <c r="J388" s="10">
        <f>SUMIFS('Régua SAEB'!$C:$C,'Régua SAEB'!$B:$B,"MT",'Régua SAEB'!$D:$D,"&lt;="&amp;$I388,'Régua SAEB'!$E:$E,"&gt;"&amp;$I388,'Régua SAEB'!$A:$A,$E388)</f>
        <v>3</v>
      </c>
      <c r="K388" s="10" t="str">
        <f t="array" ref="K388">INDEX('Régua SAEB'!$F$1:$F$40,MATCH($E388&amp;"MT"&amp;$J388,'Régua SAEB'!$G$1:$G$40,0),1)</f>
        <v>Básico</v>
      </c>
    </row>
    <row r="389" spans="1:11" x14ac:dyDescent="0.2">
      <c r="A389" s="28" t="s">
        <v>74</v>
      </c>
      <c r="B389" s="24">
        <v>35294</v>
      </c>
      <c r="C389" s="28" t="s">
        <v>504</v>
      </c>
      <c r="D389" s="29">
        <v>35035294</v>
      </c>
      <c r="E389" s="29" t="s">
        <v>117</v>
      </c>
      <c r="F389" s="29">
        <v>238.45</v>
      </c>
      <c r="G389" s="10">
        <f>SUMIFS('Régua SAEB'!$C:$C,'Régua SAEB'!$B:$B,"LP",'Régua SAEB'!$D:$D,"&lt;="&amp;$F389,'Régua SAEB'!$E:$E,"&gt;"&amp;$F389,'Régua SAEB'!$A:$A,$E389)</f>
        <v>2</v>
      </c>
      <c r="H389" s="10" t="str">
        <f t="array" ref="H389">INDEX('Régua SAEB'!$F$1:$F$40,MATCH($E389&amp;"LP"&amp;$G389,'Régua SAEB'!$G$1:$G$40,0),1)</f>
        <v>Básico</v>
      </c>
      <c r="I389" s="29">
        <v>240.48</v>
      </c>
      <c r="J389" s="10">
        <f>SUMIFS('Régua SAEB'!$C:$C,'Régua SAEB'!$B:$B,"MT",'Régua SAEB'!$D:$D,"&lt;="&amp;$I389,'Régua SAEB'!$E:$E,"&gt;"&amp;$I389,'Régua SAEB'!$A:$A,$E389)</f>
        <v>2</v>
      </c>
      <c r="K389" s="10" t="str">
        <f t="array" ref="K389">INDEX('Régua SAEB'!$F$1:$F$40,MATCH($E389&amp;"MT"&amp;$J389,'Régua SAEB'!$G$1:$G$40,0),1)</f>
        <v>Básico</v>
      </c>
    </row>
    <row r="390" spans="1:11" x14ac:dyDescent="0.2">
      <c r="A390" s="28" t="s">
        <v>74</v>
      </c>
      <c r="B390" s="24">
        <v>49803</v>
      </c>
      <c r="C390" s="28" t="s">
        <v>505</v>
      </c>
      <c r="D390" s="29">
        <v>35049803</v>
      </c>
      <c r="E390" s="29" t="s">
        <v>117</v>
      </c>
      <c r="F390" s="29">
        <v>252.61</v>
      </c>
      <c r="G390" s="10">
        <f>SUMIFS('Régua SAEB'!$C:$C,'Régua SAEB'!$B:$B,"LP",'Régua SAEB'!$D:$D,"&lt;="&amp;$F390,'Régua SAEB'!$E:$E,"&gt;"&amp;$F390,'Régua SAEB'!$A:$A,$E390)</f>
        <v>3</v>
      </c>
      <c r="H390" s="10" t="str">
        <f t="array" ref="H390">INDEX('Régua SAEB'!$F$1:$F$40,MATCH($E390&amp;"LP"&amp;$G390,'Régua SAEB'!$G$1:$G$40,0),1)</f>
        <v>Básico</v>
      </c>
      <c r="I390" s="29">
        <v>252.18</v>
      </c>
      <c r="J390" s="10">
        <f>SUMIFS('Régua SAEB'!$C:$C,'Régua SAEB'!$B:$B,"MT",'Régua SAEB'!$D:$D,"&lt;="&amp;$I390,'Régua SAEB'!$E:$E,"&gt;"&amp;$I390,'Régua SAEB'!$A:$A,$E390)</f>
        <v>3</v>
      </c>
      <c r="K390" s="10" t="str">
        <f t="array" ref="K390">INDEX('Régua SAEB'!$F$1:$F$40,MATCH($E390&amp;"MT"&amp;$J390,'Régua SAEB'!$G$1:$G$40,0),1)</f>
        <v>Básico</v>
      </c>
    </row>
    <row r="391" spans="1:11" x14ac:dyDescent="0.2">
      <c r="A391" s="28" t="s">
        <v>74</v>
      </c>
      <c r="B391" s="24">
        <v>49815</v>
      </c>
      <c r="C391" s="28" t="s">
        <v>506</v>
      </c>
      <c r="D391" s="29">
        <v>35049815</v>
      </c>
      <c r="E391" s="29" t="s">
        <v>117</v>
      </c>
      <c r="F391" s="29">
        <v>270.83</v>
      </c>
      <c r="G391" s="10">
        <f>SUMIFS('Régua SAEB'!$C:$C,'Régua SAEB'!$B:$B,"LP",'Régua SAEB'!$D:$D,"&lt;="&amp;$F391,'Régua SAEB'!$E:$E,"&gt;"&amp;$F391,'Régua SAEB'!$A:$A,$E391)</f>
        <v>3</v>
      </c>
      <c r="H391" s="10" t="str">
        <f t="array" ref="H391">INDEX('Régua SAEB'!$F$1:$F$40,MATCH($E391&amp;"LP"&amp;$G391,'Régua SAEB'!$G$1:$G$40,0),1)</f>
        <v>Básico</v>
      </c>
      <c r="I391" s="29">
        <v>243.83</v>
      </c>
      <c r="J391" s="10">
        <f>SUMIFS('Régua SAEB'!$C:$C,'Régua SAEB'!$B:$B,"MT",'Régua SAEB'!$D:$D,"&lt;="&amp;$I391,'Régua SAEB'!$E:$E,"&gt;"&amp;$I391,'Régua SAEB'!$A:$A,$E391)</f>
        <v>2</v>
      </c>
      <c r="K391" s="10" t="str">
        <f t="array" ref="K391">INDEX('Régua SAEB'!$F$1:$F$40,MATCH($E391&amp;"MT"&amp;$J391,'Régua SAEB'!$G$1:$G$40,0),1)</f>
        <v>Básico</v>
      </c>
    </row>
    <row r="392" spans="1:11" x14ac:dyDescent="0.2">
      <c r="A392" s="28" t="s">
        <v>75</v>
      </c>
      <c r="B392" s="24">
        <v>22330</v>
      </c>
      <c r="C392" s="28" t="s">
        <v>507</v>
      </c>
      <c r="D392" s="29">
        <v>35022330</v>
      </c>
      <c r="E392" s="29" t="s">
        <v>117</v>
      </c>
      <c r="F392" s="29">
        <v>242.64</v>
      </c>
      <c r="G392" s="10">
        <f>SUMIFS('Régua SAEB'!$C:$C,'Régua SAEB'!$B:$B,"LP",'Régua SAEB'!$D:$D,"&lt;="&amp;$F392,'Régua SAEB'!$E:$E,"&gt;"&amp;$F392,'Régua SAEB'!$A:$A,$E392)</f>
        <v>2</v>
      </c>
      <c r="H392" s="10" t="str">
        <f t="array" ref="H392">INDEX('Régua SAEB'!$F$1:$F$40,MATCH($E392&amp;"LP"&amp;$G392,'Régua SAEB'!$G$1:$G$40,0),1)</f>
        <v>Básico</v>
      </c>
      <c r="I392" s="29">
        <v>239.76</v>
      </c>
      <c r="J392" s="10">
        <f>SUMIFS('Régua SAEB'!$C:$C,'Régua SAEB'!$B:$B,"MT",'Régua SAEB'!$D:$D,"&lt;="&amp;$I392,'Régua SAEB'!$E:$E,"&gt;"&amp;$I392,'Régua SAEB'!$A:$A,$E392)</f>
        <v>2</v>
      </c>
      <c r="K392" s="10" t="str">
        <f t="array" ref="K392">INDEX('Régua SAEB'!$F$1:$F$40,MATCH($E392&amp;"MT"&amp;$J392,'Régua SAEB'!$G$1:$G$40,0),1)</f>
        <v>Básico</v>
      </c>
    </row>
    <row r="393" spans="1:11" x14ac:dyDescent="0.2">
      <c r="A393" s="28" t="s">
        <v>75</v>
      </c>
      <c r="B393" s="24">
        <v>24200</v>
      </c>
      <c r="C393" s="28" t="s">
        <v>508</v>
      </c>
      <c r="D393" s="29">
        <v>35024200</v>
      </c>
      <c r="E393" s="29" t="s">
        <v>117</v>
      </c>
      <c r="F393" s="29">
        <v>232.27</v>
      </c>
      <c r="G393" s="10">
        <f>SUMIFS('Régua SAEB'!$C:$C,'Régua SAEB'!$B:$B,"LP",'Régua SAEB'!$D:$D,"&lt;="&amp;$F393,'Régua SAEB'!$E:$E,"&gt;"&amp;$F393,'Régua SAEB'!$A:$A,$E393)</f>
        <v>2</v>
      </c>
      <c r="H393" s="10" t="str">
        <f t="array" ref="H393">INDEX('Régua SAEB'!$F$1:$F$40,MATCH($E393&amp;"LP"&amp;$G393,'Régua SAEB'!$G$1:$G$40,0),1)</f>
        <v>Básico</v>
      </c>
      <c r="I393" s="29">
        <v>235.55</v>
      </c>
      <c r="J393" s="10">
        <f>SUMIFS('Régua SAEB'!$C:$C,'Régua SAEB'!$B:$B,"MT",'Régua SAEB'!$D:$D,"&lt;="&amp;$I393,'Régua SAEB'!$E:$E,"&gt;"&amp;$I393,'Régua SAEB'!$A:$A,$E393)</f>
        <v>2</v>
      </c>
      <c r="K393" s="10" t="str">
        <f t="array" ref="K393">INDEX('Régua SAEB'!$F$1:$F$40,MATCH($E393&amp;"MT"&amp;$J393,'Régua SAEB'!$G$1:$G$40,0),1)</f>
        <v>Básico</v>
      </c>
    </row>
    <row r="394" spans="1:11" x14ac:dyDescent="0.2">
      <c r="A394" s="28" t="s">
        <v>75</v>
      </c>
      <c r="B394" s="24">
        <v>903498</v>
      </c>
      <c r="C394" s="28" t="s">
        <v>509</v>
      </c>
      <c r="D394" s="29">
        <v>35903498</v>
      </c>
      <c r="E394" s="29" t="s">
        <v>117</v>
      </c>
      <c r="F394" s="29">
        <v>239.58</v>
      </c>
      <c r="G394" s="10">
        <f>SUMIFS('Régua SAEB'!$C:$C,'Régua SAEB'!$B:$B,"LP",'Régua SAEB'!$D:$D,"&lt;="&amp;$F394,'Régua SAEB'!$E:$E,"&gt;"&amp;$F394,'Régua SAEB'!$A:$A,$E394)</f>
        <v>2</v>
      </c>
      <c r="H394" s="10" t="str">
        <f t="array" ref="H394">INDEX('Régua SAEB'!$F$1:$F$40,MATCH($E394&amp;"LP"&amp;$G394,'Régua SAEB'!$G$1:$G$40,0),1)</f>
        <v>Básico</v>
      </c>
      <c r="I394" s="29">
        <v>242.79</v>
      </c>
      <c r="J394" s="10">
        <f>SUMIFS('Régua SAEB'!$C:$C,'Régua SAEB'!$B:$B,"MT",'Régua SAEB'!$D:$D,"&lt;="&amp;$I394,'Régua SAEB'!$E:$E,"&gt;"&amp;$I394,'Régua SAEB'!$A:$A,$E394)</f>
        <v>2</v>
      </c>
      <c r="K394" s="10" t="str">
        <f t="array" ref="K394">INDEX('Régua SAEB'!$F$1:$F$40,MATCH($E394&amp;"MT"&amp;$J394,'Régua SAEB'!$G$1:$G$40,0),1)</f>
        <v>Básico</v>
      </c>
    </row>
    <row r="395" spans="1:11" x14ac:dyDescent="0.2">
      <c r="A395" s="28" t="s">
        <v>24</v>
      </c>
      <c r="B395" s="24">
        <v>4766</v>
      </c>
      <c r="C395" s="28" t="s">
        <v>510</v>
      </c>
      <c r="D395" s="29">
        <v>35004766</v>
      </c>
      <c r="E395" s="29" t="s">
        <v>117</v>
      </c>
      <c r="F395" s="29">
        <v>265.36</v>
      </c>
      <c r="G395" s="10">
        <f>SUMIFS('Régua SAEB'!$C:$C,'Régua SAEB'!$B:$B,"LP",'Régua SAEB'!$D:$D,"&lt;="&amp;$F395,'Régua SAEB'!$E:$E,"&gt;"&amp;$F395,'Régua SAEB'!$A:$A,$E395)</f>
        <v>3</v>
      </c>
      <c r="H395" s="10" t="str">
        <f t="array" ref="H395">INDEX('Régua SAEB'!$F$1:$F$40,MATCH($E395&amp;"LP"&amp;$G395,'Régua SAEB'!$G$1:$G$40,0),1)</f>
        <v>Básico</v>
      </c>
      <c r="I395" s="29">
        <v>256.86</v>
      </c>
      <c r="J395" s="10">
        <f>SUMIFS('Régua SAEB'!$C:$C,'Régua SAEB'!$B:$B,"MT",'Régua SAEB'!$D:$D,"&lt;="&amp;$I395,'Régua SAEB'!$E:$E,"&gt;"&amp;$I395,'Régua SAEB'!$A:$A,$E395)</f>
        <v>3</v>
      </c>
      <c r="K395" s="10" t="str">
        <f t="array" ref="K395">INDEX('Régua SAEB'!$F$1:$F$40,MATCH($E395&amp;"MT"&amp;$J395,'Régua SAEB'!$G$1:$G$40,0),1)</f>
        <v>Básico</v>
      </c>
    </row>
    <row r="396" spans="1:11" x14ac:dyDescent="0.2">
      <c r="A396" s="28" t="s">
        <v>23</v>
      </c>
      <c r="B396" s="24">
        <v>18107</v>
      </c>
      <c r="C396" s="28" t="s">
        <v>511</v>
      </c>
      <c r="D396" s="29">
        <v>35018107</v>
      </c>
      <c r="E396" s="29" t="s">
        <v>117</v>
      </c>
      <c r="F396" s="29">
        <v>278.97000000000003</v>
      </c>
      <c r="G396" s="10">
        <f>SUMIFS('Régua SAEB'!$C:$C,'Régua SAEB'!$B:$B,"LP",'Régua SAEB'!$D:$D,"&lt;="&amp;$F396,'Régua SAEB'!$E:$E,"&gt;"&amp;$F396,'Régua SAEB'!$A:$A,$E396)</f>
        <v>4</v>
      </c>
      <c r="H396" s="10" t="str">
        <f t="array" ref="H396">INDEX('Régua SAEB'!$F$1:$F$40,MATCH($E396&amp;"LP"&amp;$G396,'Régua SAEB'!$G$1:$G$40,0),1)</f>
        <v>Proficiente</v>
      </c>
      <c r="I396" s="29">
        <v>269.45999999999998</v>
      </c>
      <c r="J396" s="10">
        <f>SUMIFS('Régua SAEB'!$C:$C,'Régua SAEB'!$B:$B,"MT",'Régua SAEB'!$D:$D,"&lt;="&amp;$I396,'Régua SAEB'!$E:$E,"&gt;"&amp;$I396,'Régua SAEB'!$A:$A,$E396)</f>
        <v>3</v>
      </c>
      <c r="K396" s="10" t="str">
        <f t="array" ref="K396">INDEX('Régua SAEB'!$F$1:$F$40,MATCH($E396&amp;"MT"&amp;$J396,'Régua SAEB'!$G$1:$G$40,0),1)</f>
        <v>Básico</v>
      </c>
    </row>
    <row r="397" spans="1:11" x14ac:dyDescent="0.2">
      <c r="A397" s="28" t="s">
        <v>23</v>
      </c>
      <c r="B397" s="24">
        <v>18119</v>
      </c>
      <c r="C397" s="28" t="s">
        <v>512</v>
      </c>
      <c r="D397" s="29">
        <v>35018119</v>
      </c>
      <c r="E397" s="29" t="s">
        <v>117</v>
      </c>
      <c r="F397" s="29">
        <v>258.49</v>
      </c>
      <c r="G397" s="10">
        <f>SUMIFS('Régua SAEB'!$C:$C,'Régua SAEB'!$B:$B,"LP",'Régua SAEB'!$D:$D,"&lt;="&amp;$F397,'Régua SAEB'!$E:$E,"&gt;"&amp;$F397,'Régua SAEB'!$A:$A,$E397)</f>
        <v>3</v>
      </c>
      <c r="H397" s="10" t="str">
        <f t="array" ref="H397">INDEX('Régua SAEB'!$F$1:$F$40,MATCH($E397&amp;"LP"&amp;$G397,'Régua SAEB'!$G$1:$G$40,0),1)</f>
        <v>Básico</v>
      </c>
      <c r="I397" s="29">
        <v>248.18</v>
      </c>
      <c r="J397" s="10">
        <f>SUMIFS('Régua SAEB'!$C:$C,'Régua SAEB'!$B:$B,"MT",'Régua SAEB'!$D:$D,"&lt;="&amp;$I397,'Régua SAEB'!$E:$E,"&gt;"&amp;$I397,'Régua SAEB'!$A:$A,$E397)</f>
        <v>2</v>
      </c>
      <c r="K397" s="10" t="str">
        <f t="array" ref="K397">INDEX('Régua SAEB'!$F$1:$F$40,MATCH($E397&amp;"MT"&amp;$J397,'Régua SAEB'!$G$1:$G$40,0),1)</f>
        <v>Básico</v>
      </c>
    </row>
    <row r="398" spans="1:11" x14ac:dyDescent="0.2">
      <c r="A398" s="28" t="s">
        <v>23</v>
      </c>
      <c r="B398" s="24">
        <v>18120</v>
      </c>
      <c r="C398" s="28" t="s">
        <v>513</v>
      </c>
      <c r="D398" s="29">
        <v>35018120</v>
      </c>
      <c r="E398" s="29" t="s">
        <v>117</v>
      </c>
      <c r="F398" s="29">
        <v>270.60000000000002</v>
      </c>
      <c r="G398" s="10">
        <f>SUMIFS('Régua SAEB'!$C:$C,'Régua SAEB'!$B:$B,"LP",'Régua SAEB'!$D:$D,"&lt;="&amp;$F398,'Régua SAEB'!$E:$E,"&gt;"&amp;$F398,'Régua SAEB'!$A:$A,$E398)</f>
        <v>3</v>
      </c>
      <c r="H398" s="10" t="str">
        <f t="array" ref="H398">INDEX('Régua SAEB'!$F$1:$F$40,MATCH($E398&amp;"LP"&amp;$G398,'Régua SAEB'!$G$1:$G$40,0),1)</f>
        <v>Básico</v>
      </c>
      <c r="I398" s="29">
        <v>265.17</v>
      </c>
      <c r="J398" s="10">
        <f>SUMIFS('Régua SAEB'!$C:$C,'Régua SAEB'!$B:$B,"MT",'Régua SAEB'!$D:$D,"&lt;="&amp;$I398,'Régua SAEB'!$E:$E,"&gt;"&amp;$I398,'Régua SAEB'!$A:$A,$E398)</f>
        <v>3</v>
      </c>
      <c r="K398" s="10" t="str">
        <f t="array" ref="K398">INDEX('Régua SAEB'!$F$1:$F$40,MATCH($E398&amp;"MT"&amp;$J398,'Régua SAEB'!$G$1:$G$40,0),1)</f>
        <v>Básico</v>
      </c>
    </row>
    <row r="399" spans="1:11" x14ac:dyDescent="0.2">
      <c r="A399" s="28" t="s">
        <v>24</v>
      </c>
      <c r="B399" s="24">
        <v>18156</v>
      </c>
      <c r="C399" s="28" t="s">
        <v>514</v>
      </c>
      <c r="D399" s="29">
        <v>35018156</v>
      </c>
      <c r="E399" s="29" t="s">
        <v>117</v>
      </c>
      <c r="F399" s="29">
        <v>249.67</v>
      </c>
      <c r="G399" s="10">
        <f>SUMIFS('Régua SAEB'!$C:$C,'Régua SAEB'!$B:$B,"LP",'Régua SAEB'!$D:$D,"&lt;="&amp;$F399,'Régua SAEB'!$E:$E,"&gt;"&amp;$F399,'Régua SAEB'!$A:$A,$E399)</f>
        <v>2</v>
      </c>
      <c r="H399" s="10" t="str">
        <f t="array" ref="H399">INDEX('Régua SAEB'!$F$1:$F$40,MATCH($E399&amp;"LP"&amp;$G399,'Régua SAEB'!$G$1:$G$40,0),1)</f>
        <v>Básico</v>
      </c>
      <c r="I399" s="29">
        <v>246.07</v>
      </c>
      <c r="J399" s="10">
        <f>SUMIFS('Régua SAEB'!$C:$C,'Régua SAEB'!$B:$B,"MT",'Régua SAEB'!$D:$D,"&lt;="&amp;$I399,'Régua SAEB'!$E:$E,"&gt;"&amp;$I399,'Régua SAEB'!$A:$A,$E399)</f>
        <v>2</v>
      </c>
      <c r="K399" s="10" t="str">
        <f t="array" ref="K399">INDEX('Régua SAEB'!$F$1:$F$40,MATCH($E399&amp;"MT"&amp;$J399,'Régua SAEB'!$G$1:$G$40,0),1)</f>
        <v>Básico</v>
      </c>
    </row>
    <row r="400" spans="1:11" x14ac:dyDescent="0.2">
      <c r="A400" s="28" t="s">
        <v>23</v>
      </c>
      <c r="B400" s="24">
        <v>18193</v>
      </c>
      <c r="C400" s="28" t="s">
        <v>515</v>
      </c>
      <c r="D400" s="29">
        <v>35018193</v>
      </c>
      <c r="E400" s="29" t="s">
        <v>117</v>
      </c>
      <c r="F400" s="29">
        <v>257.04000000000002</v>
      </c>
      <c r="G400" s="10">
        <f>SUMIFS('Régua SAEB'!$C:$C,'Régua SAEB'!$B:$B,"LP",'Régua SAEB'!$D:$D,"&lt;="&amp;$F400,'Régua SAEB'!$E:$E,"&gt;"&amp;$F400,'Régua SAEB'!$A:$A,$E400)</f>
        <v>3</v>
      </c>
      <c r="H400" s="10" t="str">
        <f t="array" ref="H400">INDEX('Régua SAEB'!$F$1:$F$40,MATCH($E400&amp;"LP"&amp;$G400,'Régua SAEB'!$G$1:$G$40,0),1)</f>
        <v>Básico</v>
      </c>
      <c r="I400" s="29">
        <v>253</v>
      </c>
      <c r="J400" s="10">
        <f>SUMIFS('Régua SAEB'!$C:$C,'Régua SAEB'!$B:$B,"MT",'Régua SAEB'!$D:$D,"&lt;="&amp;$I400,'Régua SAEB'!$E:$E,"&gt;"&amp;$I400,'Régua SAEB'!$A:$A,$E400)</f>
        <v>3</v>
      </c>
      <c r="K400" s="10" t="str">
        <f t="array" ref="K400">INDEX('Régua SAEB'!$F$1:$F$40,MATCH($E400&amp;"MT"&amp;$J400,'Régua SAEB'!$G$1:$G$40,0),1)</f>
        <v>Básico</v>
      </c>
    </row>
    <row r="401" spans="1:11" x14ac:dyDescent="0.2">
      <c r="A401" s="28" t="s">
        <v>23</v>
      </c>
      <c r="B401" s="24">
        <v>18200</v>
      </c>
      <c r="C401" s="28" t="s">
        <v>516</v>
      </c>
      <c r="D401" s="29">
        <v>35018200</v>
      </c>
      <c r="E401" s="29" t="s">
        <v>117</v>
      </c>
      <c r="F401" s="29">
        <v>254.34</v>
      </c>
      <c r="G401" s="10">
        <f>SUMIFS('Régua SAEB'!$C:$C,'Régua SAEB'!$B:$B,"LP",'Régua SAEB'!$D:$D,"&lt;="&amp;$F401,'Régua SAEB'!$E:$E,"&gt;"&amp;$F401,'Régua SAEB'!$A:$A,$E401)</f>
        <v>3</v>
      </c>
      <c r="H401" s="10" t="str">
        <f t="array" ref="H401">INDEX('Régua SAEB'!$F$1:$F$40,MATCH($E401&amp;"LP"&amp;$G401,'Régua SAEB'!$G$1:$G$40,0),1)</f>
        <v>Básico</v>
      </c>
      <c r="I401" s="29">
        <v>245.46</v>
      </c>
      <c r="J401" s="10">
        <f>SUMIFS('Régua SAEB'!$C:$C,'Régua SAEB'!$B:$B,"MT",'Régua SAEB'!$D:$D,"&lt;="&amp;$I401,'Régua SAEB'!$E:$E,"&gt;"&amp;$I401,'Régua SAEB'!$A:$A,$E401)</f>
        <v>2</v>
      </c>
      <c r="K401" s="10" t="str">
        <f t="array" ref="K401">INDEX('Régua SAEB'!$F$1:$F$40,MATCH($E401&amp;"MT"&amp;$J401,'Régua SAEB'!$G$1:$G$40,0),1)</f>
        <v>Básico</v>
      </c>
    </row>
    <row r="402" spans="1:11" x14ac:dyDescent="0.2">
      <c r="A402" s="28" t="s">
        <v>23</v>
      </c>
      <c r="B402" s="24">
        <v>18211</v>
      </c>
      <c r="C402" s="28" t="s">
        <v>517</v>
      </c>
      <c r="D402" s="29">
        <v>35018211</v>
      </c>
      <c r="E402" s="29" t="s">
        <v>117</v>
      </c>
      <c r="F402" s="29">
        <v>254.99</v>
      </c>
      <c r="G402" s="10">
        <f>SUMIFS('Régua SAEB'!$C:$C,'Régua SAEB'!$B:$B,"LP",'Régua SAEB'!$D:$D,"&lt;="&amp;$F402,'Régua SAEB'!$E:$E,"&gt;"&amp;$F402,'Régua SAEB'!$A:$A,$E402)</f>
        <v>3</v>
      </c>
      <c r="H402" s="10" t="str">
        <f t="array" ref="H402">INDEX('Régua SAEB'!$F$1:$F$40,MATCH($E402&amp;"LP"&amp;$G402,'Régua SAEB'!$G$1:$G$40,0),1)</f>
        <v>Básico</v>
      </c>
      <c r="I402" s="29">
        <v>254.14</v>
      </c>
      <c r="J402" s="10">
        <f>SUMIFS('Régua SAEB'!$C:$C,'Régua SAEB'!$B:$B,"MT",'Régua SAEB'!$D:$D,"&lt;="&amp;$I402,'Régua SAEB'!$E:$E,"&gt;"&amp;$I402,'Régua SAEB'!$A:$A,$E402)</f>
        <v>3</v>
      </c>
      <c r="K402" s="10" t="str">
        <f t="array" ref="K402">INDEX('Régua SAEB'!$F$1:$F$40,MATCH($E402&amp;"MT"&amp;$J402,'Régua SAEB'!$G$1:$G$40,0),1)</f>
        <v>Básico</v>
      </c>
    </row>
    <row r="403" spans="1:11" x14ac:dyDescent="0.2">
      <c r="A403" s="28" t="s">
        <v>23</v>
      </c>
      <c r="B403" s="24">
        <v>18235</v>
      </c>
      <c r="C403" s="28" t="s">
        <v>518</v>
      </c>
      <c r="D403" s="29">
        <v>35018235</v>
      </c>
      <c r="E403" s="29" t="s">
        <v>117</v>
      </c>
      <c r="F403" s="29">
        <v>290.95</v>
      </c>
      <c r="G403" s="10">
        <f>SUMIFS('Régua SAEB'!$C:$C,'Régua SAEB'!$B:$B,"LP",'Régua SAEB'!$D:$D,"&lt;="&amp;$F403,'Régua SAEB'!$E:$E,"&gt;"&amp;$F403,'Régua SAEB'!$A:$A,$E403)</f>
        <v>4</v>
      </c>
      <c r="H403" s="10" t="str">
        <f t="array" ref="H403">INDEX('Régua SAEB'!$F$1:$F$40,MATCH($E403&amp;"LP"&amp;$G403,'Régua SAEB'!$G$1:$G$40,0),1)</f>
        <v>Proficiente</v>
      </c>
      <c r="I403" s="29">
        <v>285.19</v>
      </c>
      <c r="J403" s="10">
        <f>SUMIFS('Régua SAEB'!$C:$C,'Régua SAEB'!$B:$B,"MT",'Régua SAEB'!$D:$D,"&lt;="&amp;$I403,'Régua SAEB'!$E:$E,"&gt;"&amp;$I403,'Régua SAEB'!$A:$A,$E403)</f>
        <v>4</v>
      </c>
      <c r="K403" s="10" t="str">
        <f t="array" ref="K403">INDEX('Régua SAEB'!$F$1:$F$40,MATCH($E403&amp;"MT"&amp;$J403,'Régua SAEB'!$G$1:$G$40,0),1)</f>
        <v>Básico</v>
      </c>
    </row>
    <row r="404" spans="1:11" x14ac:dyDescent="0.2">
      <c r="A404" s="28" t="s">
        <v>23</v>
      </c>
      <c r="B404" s="24">
        <v>18247</v>
      </c>
      <c r="C404" s="28" t="s">
        <v>519</v>
      </c>
      <c r="D404" s="29">
        <v>35018247</v>
      </c>
      <c r="E404" s="29" t="s">
        <v>117</v>
      </c>
      <c r="F404" s="29">
        <v>257.10000000000002</v>
      </c>
      <c r="G404" s="10">
        <f>SUMIFS('Régua SAEB'!$C:$C,'Régua SAEB'!$B:$B,"LP",'Régua SAEB'!$D:$D,"&lt;="&amp;$F404,'Régua SAEB'!$E:$E,"&gt;"&amp;$F404,'Régua SAEB'!$A:$A,$E404)</f>
        <v>3</v>
      </c>
      <c r="H404" s="10" t="str">
        <f t="array" ref="H404">INDEX('Régua SAEB'!$F$1:$F$40,MATCH($E404&amp;"LP"&amp;$G404,'Régua SAEB'!$G$1:$G$40,0),1)</f>
        <v>Básico</v>
      </c>
      <c r="I404" s="29">
        <v>252.93</v>
      </c>
      <c r="J404" s="10">
        <f>SUMIFS('Régua SAEB'!$C:$C,'Régua SAEB'!$B:$B,"MT",'Régua SAEB'!$D:$D,"&lt;="&amp;$I404,'Régua SAEB'!$E:$E,"&gt;"&amp;$I404,'Régua SAEB'!$A:$A,$E404)</f>
        <v>3</v>
      </c>
      <c r="K404" s="10" t="str">
        <f t="array" ref="K404">INDEX('Régua SAEB'!$F$1:$F$40,MATCH($E404&amp;"MT"&amp;$J404,'Régua SAEB'!$G$1:$G$40,0),1)</f>
        <v>Básico</v>
      </c>
    </row>
    <row r="405" spans="1:11" x14ac:dyDescent="0.2">
      <c r="A405" s="28" t="s">
        <v>24</v>
      </c>
      <c r="B405" s="24">
        <v>18259</v>
      </c>
      <c r="C405" s="28" t="s">
        <v>520</v>
      </c>
      <c r="D405" s="29">
        <v>35018259</v>
      </c>
      <c r="E405" s="29" t="s">
        <v>117</v>
      </c>
      <c r="F405" s="29">
        <v>275.85000000000002</v>
      </c>
      <c r="G405" s="10">
        <f>SUMIFS('Régua SAEB'!$C:$C,'Régua SAEB'!$B:$B,"LP",'Régua SAEB'!$D:$D,"&lt;="&amp;$F405,'Régua SAEB'!$E:$E,"&gt;"&amp;$F405,'Régua SAEB'!$A:$A,$E405)</f>
        <v>4</v>
      </c>
      <c r="H405" s="10" t="str">
        <f t="array" ref="H405">INDEX('Régua SAEB'!$F$1:$F$40,MATCH($E405&amp;"LP"&amp;$G405,'Régua SAEB'!$G$1:$G$40,0),1)</f>
        <v>Proficiente</v>
      </c>
      <c r="I405" s="29">
        <v>280.49</v>
      </c>
      <c r="J405" s="10">
        <f>SUMIFS('Régua SAEB'!$C:$C,'Régua SAEB'!$B:$B,"MT",'Régua SAEB'!$D:$D,"&lt;="&amp;$I405,'Régua SAEB'!$E:$E,"&gt;"&amp;$I405,'Régua SAEB'!$A:$A,$E405)</f>
        <v>4</v>
      </c>
      <c r="K405" s="10" t="str">
        <f t="array" ref="K405">INDEX('Régua SAEB'!$F$1:$F$40,MATCH($E405&amp;"MT"&amp;$J405,'Régua SAEB'!$G$1:$G$40,0),1)</f>
        <v>Básico</v>
      </c>
    </row>
    <row r="406" spans="1:11" x14ac:dyDescent="0.2">
      <c r="A406" s="28" t="s">
        <v>23</v>
      </c>
      <c r="B406" s="24">
        <v>18260</v>
      </c>
      <c r="C406" s="28" t="s">
        <v>521</v>
      </c>
      <c r="D406" s="29">
        <v>35018260</v>
      </c>
      <c r="E406" s="29" t="s">
        <v>117</v>
      </c>
      <c r="F406" s="29">
        <v>271.92</v>
      </c>
      <c r="G406" s="10">
        <f>SUMIFS('Régua SAEB'!$C:$C,'Régua SAEB'!$B:$B,"LP",'Régua SAEB'!$D:$D,"&lt;="&amp;$F406,'Régua SAEB'!$E:$E,"&gt;"&amp;$F406,'Régua SAEB'!$A:$A,$E406)</f>
        <v>3</v>
      </c>
      <c r="H406" s="10" t="str">
        <f t="array" ref="H406">INDEX('Régua SAEB'!$F$1:$F$40,MATCH($E406&amp;"LP"&amp;$G406,'Régua SAEB'!$G$1:$G$40,0),1)</f>
        <v>Básico</v>
      </c>
      <c r="I406" s="29">
        <v>254.87</v>
      </c>
      <c r="J406" s="10">
        <f>SUMIFS('Régua SAEB'!$C:$C,'Régua SAEB'!$B:$B,"MT",'Régua SAEB'!$D:$D,"&lt;="&amp;$I406,'Régua SAEB'!$E:$E,"&gt;"&amp;$I406,'Régua SAEB'!$A:$A,$E406)</f>
        <v>3</v>
      </c>
      <c r="K406" s="10" t="str">
        <f t="array" ref="K406">INDEX('Régua SAEB'!$F$1:$F$40,MATCH($E406&amp;"MT"&amp;$J406,'Régua SAEB'!$G$1:$G$40,0),1)</f>
        <v>Básico</v>
      </c>
    </row>
    <row r="407" spans="1:11" x14ac:dyDescent="0.2">
      <c r="A407" s="28" t="s">
        <v>23</v>
      </c>
      <c r="B407" s="24">
        <v>18272</v>
      </c>
      <c r="C407" s="28" t="s">
        <v>522</v>
      </c>
      <c r="D407" s="29">
        <v>35018272</v>
      </c>
      <c r="E407" s="29" t="s">
        <v>117</v>
      </c>
      <c r="F407" s="29">
        <v>236.93</v>
      </c>
      <c r="G407" s="10">
        <f>SUMIFS('Régua SAEB'!$C:$C,'Régua SAEB'!$B:$B,"LP",'Régua SAEB'!$D:$D,"&lt;="&amp;$F407,'Régua SAEB'!$E:$E,"&gt;"&amp;$F407,'Régua SAEB'!$A:$A,$E407)</f>
        <v>2</v>
      </c>
      <c r="H407" s="10" t="str">
        <f t="array" ref="H407">INDEX('Régua SAEB'!$F$1:$F$40,MATCH($E407&amp;"LP"&amp;$G407,'Régua SAEB'!$G$1:$G$40,0),1)</f>
        <v>Básico</v>
      </c>
      <c r="I407" s="29">
        <v>236.35</v>
      </c>
      <c r="J407" s="10">
        <f>SUMIFS('Régua SAEB'!$C:$C,'Régua SAEB'!$B:$B,"MT",'Régua SAEB'!$D:$D,"&lt;="&amp;$I407,'Régua SAEB'!$E:$E,"&gt;"&amp;$I407,'Régua SAEB'!$A:$A,$E407)</f>
        <v>2</v>
      </c>
      <c r="K407" s="10" t="str">
        <f t="array" ref="K407">INDEX('Régua SAEB'!$F$1:$F$40,MATCH($E407&amp;"MT"&amp;$J407,'Régua SAEB'!$G$1:$G$40,0),1)</f>
        <v>Básico</v>
      </c>
    </row>
    <row r="408" spans="1:11" x14ac:dyDescent="0.2">
      <c r="A408" s="28" t="s">
        <v>23</v>
      </c>
      <c r="B408" s="24">
        <v>18284</v>
      </c>
      <c r="C408" s="28" t="s">
        <v>523</v>
      </c>
      <c r="D408" s="29">
        <v>35018284</v>
      </c>
      <c r="E408" s="29" t="s">
        <v>117</v>
      </c>
      <c r="F408" s="29">
        <v>270.63</v>
      </c>
      <c r="G408" s="10">
        <f>SUMIFS('Régua SAEB'!$C:$C,'Régua SAEB'!$B:$B,"LP",'Régua SAEB'!$D:$D,"&lt;="&amp;$F408,'Régua SAEB'!$E:$E,"&gt;"&amp;$F408,'Régua SAEB'!$A:$A,$E408)</f>
        <v>3</v>
      </c>
      <c r="H408" s="10" t="str">
        <f t="array" ref="H408">INDEX('Régua SAEB'!$F$1:$F$40,MATCH($E408&amp;"LP"&amp;$G408,'Régua SAEB'!$G$1:$G$40,0),1)</f>
        <v>Básico</v>
      </c>
      <c r="I408" s="29">
        <v>270.10000000000002</v>
      </c>
      <c r="J408" s="10">
        <f>SUMIFS('Régua SAEB'!$C:$C,'Régua SAEB'!$B:$B,"MT",'Régua SAEB'!$D:$D,"&lt;="&amp;$I408,'Régua SAEB'!$E:$E,"&gt;"&amp;$I408,'Régua SAEB'!$A:$A,$E408)</f>
        <v>3</v>
      </c>
      <c r="K408" s="10" t="str">
        <f t="array" ref="K408">INDEX('Régua SAEB'!$F$1:$F$40,MATCH($E408&amp;"MT"&amp;$J408,'Régua SAEB'!$G$1:$G$40,0),1)</f>
        <v>Básico</v>
      </c>
    </row>
    <row r="409" spans="1:11" x14ac:dyDescent="0.2">
      <c r="A409" s="28" t="s">
        <v>23</v>
      </c>
      <c r="B409" s="24">
        <v>18302</v>
      </c>
      <c r="C409" s="28" t="s">
        <v>524</v>
      </c>
      <c r="D409" s="29">
        <v>35018302</v>
      </c>
      <c r="E409" s="29" t="s">
        <v>117</v>
      </c>
      <c r="F409" s="29">
        <v>272.89999999999998</v>
      </c>
      <c r="G409" s="10">
        <f>SUMIFS('Régua SAEB'!$C:$C,'Régua SAEB'!$B:$B,"LP",'Régua SAEB'!$D:$D,"&lt;="&amp;$F409,'Régua SAEB'!$E:$E,"&gt;"&amp;$F409,'Régua SAEB'!$A:$A,$E409)</f>
        <v>3</v>
      </c>
      <c r="H409" s="10" t="str">
        <f t="array" ref="H409">INDEX('Régua SAEB'!$F$1:$F$40,MATCH($E409&amp;"LP"&amp;$G409,'Régua SAEB'!$G$1:$G$40,0),1)</f>
        <v>Básico</v>
      </c>
      <c r="I409" s="29">
        <v>259.74</v>
      </c>
      <c r="J409" s="10">
        <f>SUMIFS('Régua SAEB'!$C:$C,'Régua SAEB'!$B:$B,"MT",'Régua SAEB'!$D:$D,"&lt;="&amp;$I409,'Régua SAEB'!$E:$E,"&gt;"&amp;$I409,'Régua SAEB'!$A:$A,$E409)</f>
        <v>3</v>
      </c>
      <c r="K409" s="10" t="str">
        <f t="array" ref="K409">INDEX('Régua SAEB'!$F$1:$F$40,MATCH($E409&amp;"MT"&amp;$J409,'Régua SAEB'!$G$1:$G$40,0),1)</f>
        <v>Básico</v>
      </c>
    </row>
    <row r="410" spans="1:11" x14ac:dyDescent="0.2">
      <c r="A410" s="28" t="s">
        <v>23</v>
      </c>
      <c r="B410" s="24">
        <v>18314</v>
      </c>
      <c r="C410" s="28" t="s">
        <v>525</v>
      </c>
      <c r="D410" s="29">
        <v>35018314</v>
      </c>
      <c r="E410" s="29" t="s">
        <v>117</v>
      </c>
      <c r="F410" s="29">
        <v>274.95999999999998</v>
      </c>
      <c r="G410" s="10">
        <f>SUMIFS('Régua SAEB'!$C:$C,'Régua SAEB'!$B:$B,"LP",'Régua SAEB'!$D:$D,"&lt;="&amp;$F410,'Régua SAEB'!$E:$E,"&gt;"&amp;$F410,'Régua SAEB'!$A:$A,$E410)</f>
        <v>3</v>
      </c>
      <c r="H410" s="10" t="str">
        <f t="array" ref="H410">INDEX('Régua SAEB'!$F$1:$F$40,MATCH($E410&amp;"LP"&amp;$G410,'Régua SAEB'!$G$1:$G$40,0),1)</f>
        <v>Básico</v>
      </c>
      <c r="I410" s="29">
        <v>267.72000000000003</v>
      </c>
      <c r="J410" s="10">
        <f>SUMIFS('Régua SAEB'!$C:$C,'Régua SAEB'!$B:$B,"MT",'Régua SAEB'!$D:$D,"&lt;="&amp;$I410,'Régua SAEB'!$E:$E,"&gt;"&amp;$I410,'Régua SAEB'!$A:$A,$E410)</f>
        <v>3</v>
      </c>
      <c r="K410" s="10" t="str">
        <f t="array" ref="K410">INDEX('Régua SAEB'!$F$1:$F$40,MATCH($E410&amp;"MT"&amp;$J410,'Régua SAEB'!$G$1:$G$40,0),1)</f>
        <v>Básico</v>
      </c>
    </row>
    <row r="411" spans="1:11" x14ac:dyDescent="0.2">
      <c r="A411" s="28" t="s">
        <v>23</v>
      </c>
      <c r="B411" s="24">
        <v>18338</v>
      </c>
      <c r="C411" s="28" t="s">
        <v>526</v>
      </c>
      <c r="D411" s="29">
        <v>35018338</v>
      </c>
      <c r="E411" s="29" t="s">
        <v>117</v>
      </c>
      <c r="F411" s="29">
        <v>277.43</v>
      </c>
      <c r="G411" s="10">
        <f>SUMIFS('Régua SAEB'!$C:$C,'Régua SAEB'!$B:$B,"LP",'Régua SAEB'!$D:$D,"&lt;="&amp;$F411,'Régua SAEB'!$E:$E,"&gt;"&amp;$F411,'Régua SAEB'!$A:$A,$E411)</f>
        <v>4</v>
      </c>
      <c r="H411" s="10" t="str">
        <f t="array" ref="H411">INDEX('Régua SAEB'!$F$1:$F$40,MATCH($E411&amp;"LP"&amp;$G411,'Régua SAEB'!$G$1:$G$40,0),1)</f>
        <v>Proficiente</v>
      </c>
      <c r="I411" s="29">
        <v>272.69</v>
      </c>
      <c r="J411" s="10">
        <f>SUMIFS('Régua SAEB'!$C:$C,'Régua SAEB'!$B:$B,"MT",'Régua SAEB'!$D:$D,"&lt;="&amp;$I411,'Régua SAEB'!$E:$E,"&gt;"&amp;$I411,'Régua SAEB'!$A:$A,$E411)</f>
        <v>3</v>
      </c>
      <c r="K411" s="10" t="str">
        <f t="array" ref="K411">INDEX('Régua SAEB'!$F$1:$F$40,MATCH($E411&amp;"MT"&amp;$J411,'Régua SAEB'!$G$1:$G$40,0),1)</f>
        <v>Básico</v>
      </c>
    </row>
    <row r="412" spans="1:11" x14ac:dyDescent="0.2">
      <c r="A412" s="28" t="s">
        <v>23</v>
      </c>
      <c r="B412" s="24">
        <v>18351</v>
      </c>
      <c r="C412" s="28" t="s">
        <v>527</v>
      </c>
      <c r="D412" s="29">
        <v>35018351</v>
      </c>
      <c r="E412" s="29" t="s">
        <v>117</v>
      </c>
      <c r="F412" s="29">
        <v>301.52999999999997</v>
      </c>
      <c r="G412" s="10">
        <f>SUMIFS('Régua SAEB'!$C:$C,'Régua SAEB'!$B:$B,"LP",'Régua SAEB'!$D:$D,"&lt;="&amp;$F412,'Régua SAEB'!$E:$E,"&gt;"&amp;$F412,'Régua SAEB'!$A:$A,$E412)</f>
        <v>5</v>
      </c>
      <c r="H412" s="10" t="str">
        <f t="array" ref="H412">INDEX('Régua SAEB'!$F$1:$F$40,MATCH($E412&amp;"LP"&amp;$G412,'Régua SAEB'!$G$1:$G$40,0),1)</f>
        <v>Proficiente</v>
      </c>
      <c r="I412" s="29">
        <v>290.79000000000002</v>
      </c>
      <c r="J412" s="10">
        <f>SUMIFS('Régua SAEB'!$C:$C,'Régua SAEB'!$B:$B,"MT",'Régua SAEB'!$D:$D,"&lt;="&amp;$I412,'Régua SAEB'!$E:$E,"&gt;"&amp;$I412,'Régua SAEB'!$A:$A,$E412)</f>
        <v>4</v>
      </c>
      <c r="K412" s="10" t="str">
        <f t="array" ref="K412">INDEX('Régua SAEB'!$F$1:$F$40,MATCH($E412&amp;"MT"&amp;$J412,'Régua SAEB'!$G$1:$G$40,0),1)</f>
        <v>Básico</v>
      </c>
    </row>
    <row r="413" spans="1:11" x14ac:dyDescent="0.2">
      <c r="A413" s="28" t="s">
        <v>23</v>
      </c>
      <c r="B413" s="24">
        <v>18399</v>
      </c>
      <c r="C413" s="28" t="s">
        <v>528</v>
      </c>
      <c r="D413" s="29">
        <v>35018399</v>
      </c>
      <c r="E413" s="29" t="s">
        <v>117</v>
      </c>
      <c r="F413" s="29">
        <v>259.33</v>
      </c>
      <c r="G413" s="10">
        <f>SUMIFS('Régua SAEB'!$C:$C,'Régua SAEB'!$B:$B,"LP",'Régua SAEB'!$D:$D,"&lt;="&amp;$F413,'Régua SAEB'!$E:$E,"&gt;"&amp;$F413,'Régua SAEB'!$A:$A,$E413)</f>
        <v>3</v>
      </c>
      <c r="H413" s="10" t="str">
        <f t="array" ref="H413">INDEX('Régua SAEB'!$F$1:$F$40,MATCH($E413&amp;"LP"&amp;$G413,'Régua SAEB'!$G$1:$G$40,0),1)</f>
        <v>Básico</v>
      </c>
      <c r="I413" s="29">
        <v>250.91</v>
      </c>
      <c r="J413" s="10">
        <f>SUMIFS('Régua SAEB'!$C:$C,'Régua SAEB'!$B:$B,"MT",'Régua SAEB'!$D:$D,"&lt;="&amp;$I413,'Régua SAEB'!$E:$E,"&gt;"&amp;$I413,'Régua SAEB'!$A:$A,$E413)</f>
        <v>3</v>
      </c>
      <c r="K413" s="10" t="str">
        <f t="array" ref="K413">INDEX('Régua SAEB'!$F$1:$F$40,MATCH($E413&amp;"MT"&amp;$J413,'Régua SAEB'!$G$1:$G$40,0),1)</f>
        <v>Básico</v>
      </c>
    </row>
    <row r="414" spans="1:11" x14ac:dyDescent="0.2">
      <c r="A414" s="28" t="s">
        <v>23</v>
      </c>
      <c r="B414" s="24">
        <v>18429</v>
      </c>
      <c r="C414" s="28" t="s">
        <v>529</v>
      </c>
      <c r="D414" s="29">
        <v>35018429</v>
      </c>
      <c r="E414" s="29" t="s">
        <v>117</v>
      </c>
      <c r="F414" s="29">
        <v>291.02</v>
      </c>
      <c r="G414" s="10">
        <f>SUMIFS('Régua SAEB'!$C:$C,'Régua SAEB'!$B:$B,"LP",'Régua SAEB'!$D:$D,"&lt;="&amp;$F414,'Régua SAEB'!$E:$E,"&gt;"&amp;$F414,'Régua SAEB'!$A:$A,$E414)</f>
        <v>4</v>
      </c>
      <c r="H414" s="10" t="str">
        <f t="array" ref="H414">INDEX('Régua SAEB'!$F$1:$F$40,MATCH($E414&amp;"LP"&amp;$G414,'Régua SAEB'!$G$1:$G$40,0),1)</f>
        <v>Proficiente</v>
      </c>
      <c r="I414" s="29">
        <v>285.88</v>
      </c>
      <c r="J414" s="10">
        <f>SUMIFS('Régua SAEB'!$C:$C,'Régua SAEB'!$B:$B,"MT",'Régua SAEB'!$D:$D,"&lt;="&amp;$I414,'Régua SAEB'!$E:$E,"&gt;"&amp;$I414,'Régua SAEB'!$A:$A,$E414)</f>
        <v>4</v>
      </c>
      <c r="K414" s="10" t="str">
        <f t="array" ref="K414">INDEX('Régua SAEB'!$F$1:$F$40,MATCH($E414&amp;"MT"&amp;$J414,'Régua SAEB'!$G$1:$G$40,0),1)</f>
        <v>Básico</v>
      </c>
    </row>
    <row r="415" spans="1:11" x14ac:dyDescent="0.2">
      <c r="A415" s="28" t="s">
        <v>24</v>
      </c>
      <c r="B415" s="24">
        <v>18478</v>
      </c>
      <c r="C415" s="28" t="s">
        <v>530</v>
      </c>
      <c r="D415" s="29">
        <v>35018478</v>
      </c>
      <c r="E415" s="29" t="s">
        <v>117</v>
      </c>
      <c r="F415" s="29">
        <v>270.7</v>
      </c>
      <c r="G415" s="10">
        <f>SUMIFS('Régua SAEB'!$C:$C,'Régua SAEB'!$B:$B,"LP",'Régua SAEB'!$D:$D,"&lt;="&amp;$F415,'Régua SAEB'!$E:$E,"&gt;"&amp;$F415,'Régua SAEB'!$A:$A,$E415)</f>
        <v>3</v>
      </c>
      <c r="H415" s="10" t="str">
        <f t="array" ref="H415">INDEX('Régua SAEB'!$F$1:$F$40,MATCH($E415&amp;"LP"&amp;$G415,'Régua SAEB'!$G$1:$G$40,0),1)</f>
        <v>Básico</v>
      </c>
      <c r="I415" s="29">
        <v>258.62</v>
      </c>
      <c r="J415" s="10">
        <f>SUMIFS('Régua SAEB'!$C:$C,'Régua SAEB'!$B:$B,"MT",'Régua SAEB'!$D:$D,"&lt;="&amp;$I415,'Régua SAEB'!$E:$E,"&gt;"&amp;$I415,'Régua SAEB'!$A:$A,$E415)</f>
        <v>3</v>
      </c>
      <c r="K415" s="10" t="str">
        <f t="array" ref="K415">INDEX('Régua SAEB'!$F$1:$F$40,MATCH($E415&amp;"MT"&amp;$J415,'Régua SAEB'!$G$1:$G$40,0),1)</f>
        <v>Básico</v>
      </c>
    </row>
    <row r="416" spans="1:11" x14ac:dyDescent="0.2">
      <c r="A416" s="28" t="s">
        <v>24</v>
      </c>
      <c r="B416" s="24">
        <v>18491</v>
      </c>
      <c r="C416" s="28" t="s">
        <v>531</v>
      </c>
      <c r="D416" s="29">
        <v>35018491</v>
      </c>
      <c r="E416" s="29" t="s">
        <v>117</v>
      </c>
      <c r="F416" s="29">
        <v>266.47000000000003</v>
      </c>
      <c r="G416" s="10">
        <f>SUMIFS('Régua SAEB'!$C:$C,'Régua SAEB'!$B:$B,"LP",'Régua SAEB'!$D:$D,"&lt;="&amp;$F416,'Régua SAEB'!$E:$E,"&gt;"&amp;$F416,'Régua SAEB'!$A:$A,$E416)</f>
        <v>3</v>
      </c>
      <c r="H416" s="10" t="str">
        <f t="array" ref="H416">INDEX('Régua SAEB'!$F$1:$F$40,MATCH($E416&amp;"LP"&amp;$G416,'Régua SAEB'!$G$1:$G$40,0),1)</f>
        <v>Básico</v>
      </c>
      <c r="I416" s="29">
        <v>264.36</v>
      </c>
      <c r="J416" s="10">
        <f>SUMIFS('Régua SAEB'!$C:$C,'Régua SAEB'!$B:$B,"MT",'Régua SAEB'!$D:$D,"&lt;="&amp;$I416,'Régua SAEB'!$E:$E,"&gt;"&amp;$I416,'Régua SAEB'!$A:$A,$E416)</f>
        <v>3</v>
      </c>
      <c r="K416" s="10" t="str">
        <f t="array" ref="K416">INDEX('Régua SAEB'!$F$1:$F$40,MATCH($E416&amp;"MT"&amp;$J416,'Régua SAEB'!$G$1:$G$40,0),1)</f>
        <v>Básico</v>
      </c>
    </row>
    <row r="417" spans="1:11" x14ac:dyDescent="0.2">
      <c r="A417" s="28" t="s">
        <v>24</v>
      </c>
      <c r="B417" s="24">
        <v>18508</v>
      </c>
      <c r="C417" s="28" t="s">
        <v>532</v>
      </c>
      <c r="D417" s="29">
        <v>35018508</v>
      </c>
      <c r="E417" s="29" t="s">
        <v>117</v>
      </c>
      <c r="F417" s="29">
        <v>268.42</v>
      </c>
      <c r="G417" s="10">
        <f>SUMIFS('Régua SAEB'!$C:$C,'Régua SAEB'!$B:$B,"LP",'Régua SAEB'!$D:$D,"&lt;="&amp;$F417,'Régua SAEB'!$E:$E,"&gt;"&amp;$F417,'Régua SAEB'!$A:$A,$E417)</f>
        <v>3</v>
      </c>
      <c r="H417" s="10" t="str">
        <f t="array" ref="H417">INDEX('Régua SAEB'!$F$1:$F$40,MATCH($E417&amp;"LP"&amp;$G417,'Régua SAEB'!$G$1:$G$40,0),1)</f>
        <v>Básico</v>
      </c>
      <c r="I417" s="29">
        <v>271.18</v>
      </c>
      <c r="J417" s="10">
        <f>SUMIFS('Régua SAEB'!$C:$C,'Régua SAEB'!$B:$B,"MT",'Régua SAEB'!$D:$D,"&lt;="&amp;$I417,'Régua SAEB'!$E:$E,"&gt;"&amp;$I417,'Régua SAEB'!$A:$A,$E417)</f>
        <v>3</v>
      </c>
      <c r="K417" s="10" t="str">
        <f t="array" ref="K417">INDEX('Régua SAEB'!$F$1:$F$40,MATCH($E417&amp;"MT"&amp;$J417,'Régua SAEB'!$G$1:$G$40,0),1)</f>
        <v>Básico</v>
      </c>
    </row>
    <row r="418" spans="1:11" x14ac:dyDescent="0.2">
      <c r="A418" s="28" t="s">
        <v>23</v>
      </c>
      <c r="B418" s="24">
        <v>18521</v>
      </c>
      <c r="C418" s="28" t="s">
        <v>533</v>
      </c>
      <c r="D418" s="29">
        <v>35018521</v>
      </c>
      <c r="E418" s="29" t="s">
        <v>117</v>
      </c>
      <c r="F418" s="29">
        <v>275.93</v>
      </c>
      <c r="G418" s="10">
        <f>SUMIFS('Régua SAEB'!$C:$C,'Régua SAEB'!$B:$B,"LP",'Régua SAEB'!$D:$D,"&lt;="&amp;$F418,'Régua SAEB'!$E:$E,"&gt;"&amp;$F418,'Régua SAEB'!$A:$A,$E418)</f>
        <v>4</v>
      </c>
      <c r="H418" s="10" t="str">
        <f t="array" ref="H418">INDEX('Régua SAEB'!$F$1:$F$40,MATCH($E418&amp;"LP"&amp;$G418,'Régua SAEB'!$G$1:$G$40,0),1)</f>
        <v>Proficiente</v>
      </c>
      <c r="I418" s="29">
        <v>264.87</v>
      </c>
      <c r="J418" s="10">
        <f>SUMIFS('Régua SAEB'!$C:$C,'Régua SAEB'!$B:$B,"MT",'Régua SAEB'!$D:$D,"&lt;="&amp;$I418,'Régua SAEB'!$E:$E,"&gt;"&amp;$I418,'Régua SAEB'!$A:$A,$E418)</f>
        <v>3</v>
      </c>
      <c r="K418" s="10" t="str">
        <f t="array" ref="K418">INDEX('Régua SAEB'!$F$1:$F$40,MATCH($E418&amp;"MT"&amp;$J418,'Régua SAEB'!$G$1:$G$40,0),1)</f>
        <v>Básico</v>
      </c>
    </row>
    <row r="419" spans="1:11" x14ac:dyDescent="0.2">
      <c r="A419" s="28" t="s">
        <v>23</v>
      </c>
      <c r="B419" s="24">
        <v>18533</v>
      </c>
      <c r="C419" s="28" t="s">
        <v>534</v>
      </c>
      <c r="D419" s="29">
        <v>35018533</v>
      </c>
      <c r="E419" s="29" t="s">
        <v>117</v>
      </c>
      <c r="F419" s="29">
        <v>234.8</v>
      </c>
      <c r="G419" s="10">
        <f>SUMIFS('Régua SAEB'!$C:$C,'Régua SAEB'!$B:$B,"LP",'Régua SAEB'!$D:$D,"&lt;="&amp;$F419,'Régua SAEB'!$E:$E,"&gt;"&amp;$F419,'Régua SAEB'!$A:$A,$E419)</f>
        <v>2</v>
      </c>
      <c r="H419" s="10" t="str">
        <f t="array" ref="H419">INDEX('Régua SAEB'!$F$1:$F$40,MATCH($E419&amp;"LP"&amp;$G419,'Régua SAEB'!$G$1:$G$40,0),1)</f>
        <v>Básico</v>
      </c>
      <c r="I419" s="29">
        <v>238.6</v>
      </c>
      <c r="J419" s="10">
        <f>SUMIFS('Régua SAEB'!$C:$C,'Régua SAEB'!$B:$B,"MT",'Régua SAEB'!$D:$D,"&lt;="&amp;$I419,'Régua SAEB'!$E:$E,"&gt;"&amp;$I419,'Régua SAEB'!$A:$A,$E419)</f>
        <v>2</v>
      </c>
      <c r="K419" s="10" t="str">
        <f t="array" ref="K419">INDEX('Régua SAEB'!$F$1:$F$40,MATCH($E419&amp;"MT"&amp;$J419,'Régua SAEB'!$G$1:$G$40,0),1)</f>
        <v>Básico</v>
      </c>
    </row>
    <row r="420" spans="1:11" x14ac:dyDescent="0.2">
      <c r="A420" s="28" t="s">
        <v>23</v>
      </c>
      <c r="B420" s="24">
        <v>18570</v>
      </c>
      <c r="C420" s="28" t="s">
        <v>535</v>
      </c>
      <c r="D420" s="29">
        <v>35018570</v>
      </c>
      <c r="E420" s="29" t="s">
        <v>117</v>
      </c>
      <c r="F420" s="29">
        <v>275.76</v>
      </c>
      <c r="G420" s="10">
        <f>SUMIFS('Régua SAEB'!$C:$C,'Régua SAEB'!$B:$B,"LP",'Régua SAEB'!$D:$D,"&lt;="&amp;$F420,'Régua SAEB'!$E:$E,"&gt;"&amp;$F420,'Régua SAEB'!$A:$A,$E420)</f>
        <v>4</v>
      </c>
      <c r="H420" s="10" t="str">
        <f t="array" ref="H420">INDEX('Régua SAEB'!$F$1:$F$40,MATCH($E420&amp;"LP"&amp;$G420,'Régua SAEB'!$G$1:$G$40,0),1)</f>
        <v>Proficiente</v>
      </c>
      <c r="I420" s="29">
        <v>273.61</v>
      </c>
      <c r="J420" s="10">
        <f>SUMIFS('Régua SAEB'!$C:$C,'Régua SAEB'!$B:$B,"MT",'Régua SAEB'!$D:$D,"&lt;="&amp;$I420,'Régua SAEB'!$E:$E,"&gt;"&amp;$I420,'Régua SAEB'!$A:$A,$E420)</f>
        <v>3</v>
      </c>
      <c r="K420" s="10" t="str">
        <f t="array" ref="K420">INDEX('Régua SAEB'!$F$1:$F$40,MATCH($E420&amp;"MT"&amp;$J420,'Régua SAEB'!$G$1:$G$40,0),1)</f>
        <v>Básico</v>
      </c>
    </row>
    <row r="421" spans="1:11" x14ac:dyDescent="0.2">
      <c r="A421" s="28" t="s">
        <v>24</v>
      </c>
      <c r="B421" s="24">
        <v>18594</v>
      </c>
      <c r="C421" s="28" t="s">
        <v>536</v>
      </c>
      <c r="D421" s="29">
        <v>35018594</v>
      </c>
      <c r="E421" s="29" t="s">
        <v>117</v>
      </c>
      <c r="F421" s="29">
        <v>270.47000000000003</v>
      </c>
      <c r="G421" s="10">
        <f>SUMIFS('Régua SAEB'!$C:$C,'Régua SAEB'!$B:$B,"LP",'Régua SAEB'!$D:$D,"&lt;="&amp;$F421,'Régua SAEB'!$E:$E,"&gt;"&amp;$F421,'Régua SAEB'!$A:$A,$E421)</f>
        <v>3</v>
      </c>
      <c r="H421" s="10" t="str">
        <f t="array" ref="H421">INDEX('Régua SAEB'!$F$1:$F$40,MATCH($E421&amp;"LP"&amp;$G421,'Régua SAEB'!$G$1:$G$40,0),1)</f>
        <v>Básico</v>
      </c>
      <c r="I421" s="29">
        <v>261.16000000000003</v>
      </c>
      <c r="J421" s="10">
        <f>SUMIFS('Régua SAEB'!$C:$C,'Régua SAEB'!$B:$B,"MT",'Régua SAEB'!$D:$D,"&lt;="&amp;$I421,'Régua SAEB'!$E:$E,"&gt;"&amp;$I421,'Régua SAEB'!$A:$A,$E421)</f>
        <v>3</v>
      </c>
      <c r="K421" s="10" t="str">
        <f t="array" ref="K421">INDEX('Régua SAEB'!$F$1:$F$40,MATCH($E421&amp;"MT"&amp;$J421,'Régua SAEB'!$G$1:$G$40,0),1)</f>
        <v>Básico</v>
      </c>
    </row>
    <row r="422" spans="1:11" x14ac:dyDescent="0.2">
      <c r="A422" s="28" t="s">
        <v>23</v>
      </c>
      <c r="B422" s="24">
        <v>18715</v>
      </c>
      <c r="C422" s="28" t="s">
        <v>537</v>
      </c>
      <c r="D422" s="29">
        <v>35018715</v>
      </c>
      <c r="E422" s="29" t="s">
        <v>117</v>
      </c>
      <c r="F422" s="29">
        <v>264.83999999999997</v>
      </c>
      <c r="G422" s="10">
        <f>SUMIFS('Régua SAEB'!$C:$C,'Régua SAEB'!$B:$B,"LP",'Régua SAEB'!$D:$D,"&lt;="&amp;$F422,'Régua SAEB'!$E:$E,"&gt;"&amp;$F422,'Régua SAEB'!$A:$A,$E422)</f>
        <v>3</v>
      </c>
      <c r="H422" s="10" t="str">
        <f t="array" ref="H422">INDEX('Régua SAEB'!$F$1:$F$40,MATCH($E422&amp;"LP"&amp;$G422,'Régua SAEB'!$G$1:$G$40,0),1)</f>
        <v>Básico</v>
      </c>
      <c r="I422" s="29">
        <v>260.08</v>
      </c>
      <c r="J422" s="10">
        <f>SUMIFS('Régua SAEB'!$C:$C,'Régua SAEB'!$B:$B,"MT",'Régua SAEB'!$D:$D,"&lt;="&amp;$I422,'Régua SAEB'!$E:$E,"&gt;"&amp;$I422,'Régua SAEB'!$A:$A,$E422)</f>
        <v>3</v>
      </c>
      <c r="K422" s="10" t="str">
        <f t="array" ref="K422">INDEX('Régua SAEB'!$F$1:$F$40,MATCH($E422&amp;"MT"&amp;$J422,'Régua SAEB'!$G$1:$G$40,0),1)</f>
        <v>Básico</v>
      </c>
    </row>
    <row r="423" spans="1:11" x14ac:dyDescent="0.2">
      <c r="A423" s="28" t="s">
        <v>23</v>
      </c>
      <c r="B423" s="24">
        <v>18764</v>
      </c>
      <c r="C423" s="28" t="s">
        <v>538</v>
      </c>
      <c r="D423" s="29">
        <v>35018764</v>
      </c>
      <c r="E423" s="29" t="s">
        <v>117</v>
      </c>
      <c r="F423" s="29">
        <v>267.10000000000002</v>
      </c>
      <c r="G423" s="10">
        <f>SUMIFS('Régua SAEB'!$C:$C,'Régua SAEB'!$B:$B,"LP",'Régua SAEB'!$D:$D,"&lt;="&amp;$F423,'Régua SAEB'!$E:$E,"&gt;"&amp;$F423,'Régua SAEB'!$A:$A,$E423)</f>
        <v>3</v>
      </c>
      <c r="H423" s="10" t="str">
        <f t="array" ref="H423">INDEX('Régua SAEB'!$F$1:$F$40,MATCH($E423&amp;"LP"&amp;$G423,'Régua SAEB'!$G$1:$G$40,0),1)</f>
        <v>Básico</v>
      </c>
      <c r="I423" s="29">
        <v>251.06</v>
      </c>
      <c r="J423" s="10">
        <f>SUMIFS('Régua SAEB'!$C:$C,'Régua SAEB'!$B:$B,"MT",'Régua SAEB'!$D:$D,"&lt;="&amp;$I423,'Régua SAEB'!$E:$E,"&gt;"&amp;$I423,'Régua SAEB'!$A:$A,$E423)</f>
        <v>3</v>
      </c>
      <c r="K423" s="10" t="str">
        <f t="array" ref="K423">INDEX('Régua SAEB'!$F$1:$F$40,MATCH($E423&amp;"MT"&amp;$J423,'Régua SAEB'!$G$1:$G$40,0),1)</f>
        <v>Básico</v>
      </c>
    </row>
    <row r="424" spans="1:11" x14ac:dyDescent="0.2">
      <c r="A424" s="28" t="s">
        <v>23</v>
      </c>
      <c r="B424" s="24">
        <v>18776</v>
      </c>
      <c r="C424" s="28" t="s">
        <v>539</v>
      </c>
      <c r="D424" s="29">
        <v>35018776</v>
      </c>
      <c r="E424" s="29" t="s">
        <v>117</v>
      </c>
      <c r="F424" s="29">
        <v>284.29000000000002</v>
      </c>
      <c r="G424" s="10">
        <f>SUMIFS('Régua SAEB'!$C:$C,'Régua SAEB'!$B:$B,"LP",'Régua SAEB'!$D:$D,"&lt;="&amp;$F424,'Régua SAEB'!$E:$E,"&gt;"&amp;$F424,'Régua SAEB'!$A:$A,$E424)</f>
        <v>4</v>
      </c>
      <c r="H424" s="10" t="str">
        <f t="array" ref="H424">INDEX('Régua SAEB'!$F$1:$F$40,MATCH($E424&amp;"LP"&amp;$G424,'Régua SAEB'!$G$1:$G$40,0),1)</f>
        <v>Proficiente</v>
      </c>
      <c r="I424" s="29">
        <v>280.2</v>
      </c>
      <c r="J424" s="10">
        <f>SUMIFS('Régua SAEB'!$C:$C,'Régua SAEB'!$B:$B,"MT",'Régua SAEB'!$D:$D,"&lt;="&amp;$I424,'Régua SAEB'!$E:$E,"&gt;"&amp;$I424,'Régua SAEB'!$A:$A,$E424)</f>
        <v>4</v>
      </c>
      <c r="K424" s="10" t="str">
        <f t="array" ref="K424">INDEX('Régua SAEB'!$F$1:$F$40,MATCH($E424&amp;"MT"&amp;$J424,'Régua SAEB'!$G$1:$G$40,0),1)</f>
        <v>Básico</v>
      </c>
    </row>
    <row r="425" spans="1:11" x14ac:dyDescent="0.2">
      <c r="A425" s="28" t="s">
        <v>23</v>
      </c>
      <c r="B425" s="24">
        <v>18788</v>
      </c>
      <c r="C425" s="28" t="s">
        <v>540</v>
      </c>
      <c r="D425" s="29">
        <v>35018788</v>
      </c>
      <c r="E425" s="29" t="s">
        <v>117</v>
      </c>
      <c r="F425" s="29">
        <v>258.42</v>
      </c>
      <c r="G425" s="10">
        <f>SUMIFS('Régua SAEB'!$C:$C,'Régua SAEB'!$B:$B,"LP",'Régua SAEB'!$D:$D,"&lt;="&amp;$F425,'Régua SAEB'!$E:$E,"&gt;"&amp;$F425,'Régua SAEB'!$A:$A,$E425)</f>
        <v>3</v>
      </c>
      <c r="H425" s="10" t="str">
        <f t="array" ref="H425">INDEX('Régua SAEB'!$F$1:$F$40,MATCH($E425&amp;"LP"&amp;$G425,'Régua SAEB'!$G$1:$G$40,0),1)</f>
        <v>Básico</v>
      </c>
      <c r="I425" s="29">
        <v>263.39</v>
      </c>
      <c r="J425" s="10">
        <f>SUMIFS('Régua SAEB'!$C:$C,'Régua SAEB'!$B:$B,"MT",'Régua SAEB'!$D:$D,"&lt;="&amp;$I425,'Régua SAEB'!$E:$E,"&gt;"&amp;$I425,'Régua SAEB'!$A:$A,$E425)</f>
        <v>3</v>
      </c>
      <c r="K425" s="10" t="str">
        <f t="array" ref="K425">INDEX('Régua SAEB'!$F$1:$F$40,MATCH($E425&amp;"MT"&amp;$J425,'Régua SAEB'!$G$1:$G$40,0),1)</f>
        <v>Básico</v>
      </c>
    </row>
    <row r="426" spans="1:11" x14ac:dyDescent="0.2">
      <c r="A426" s="28" t="s">
        <v>24</v>
      </c>
      <c r="B426" s="24">
        <v>18797</v>
      </c>
      <c r="C426" s="28" t="s">
        <v>541</v>
      </c>
      <c r="D426" s="29">
        <v>35018797</v>
      </c>
      <c r="E426" s="29" t="s">
        <v>117</v>
      </c>
      <c r="F426" s="29">
        <v>260.19</v>
      </c>
      <c r="G426" s="10">
        <f>SUMIFS('Régua SAEB'!$C:$C,'Régua SAEB'!$B:$B,"LP",'Régua SAEB'!$D:$D,"&lt;="&amp;$F426,'Régua SAEB'!$E:$E,"&gt;"&amp;$F426,'Régua SAEB'!$A:$A,$E426)</f>
        <v>3</v>
      </c>
      <c r="H426" s="10" t="str">
        <f t="array" ref="H426">INDEX('Régua SAEB'!$F$1:$F$40,MATCH($E426&amp;"LP"&amp;$G426,'Régua SAEB'!$G$1:$G$40,0),1)</f>
        <v>Básico</v>
      </c>
      <c r="I426" s="29">
        <v>259.85000000000002</v>
      </c>
      <c r="J426" s="10">
        <f>SUMIFS('Régua SAEB'!$C:$C,'Régua SAEB'!$B:$B,"MT",'Régua SAEB'!$D:$D,"&lt;="&amp;$I426,'Régua SAEB'!$E:$E,"&gt;"&amp;$I426,'Régua SAEB'!$A:$A,$E426)</f>
        <v>3</v>
      </c>
      <c r="K426" s="10" t="str">
        <f t="array" ref="K426">INDEX('Régua SAEB'!$F$1:$F$40,MATCH($E426&amp;"MT"&amp;$J426,'Régua SAEB'!$G$1:$G$40,0),1)</f>
        <v>Básico</v>
      </c>
    </row>
    <row r="427" spans="1:11" x14ac:dyDescent="0.2">
      <c r="A427" s="28" t="s">
        <v>23</v>
      </c>
      <c r="B427" s="24">
        <v>18806</v>
      </c>
      <c r="C427" s="28" t="s">
        <v>542</v>
      </c>
      <c r="D427" s="29">
        <v>35018806</v>
      </c>
      <c r="E427" s="29" t="s">
        <v>117</v>
      </c>
      <c r="F427" s="29">
        <v>269.89999999999998</v>
      </c>
      <c r="G427" s="10">
        <f>SUMIFS('Régua SAEB'!$C:$C,'Régua SAEB'!$B:$B,"LP",'Régua SAEB'!$D:$D,"&lt;="&amp;$F427,'Régua SAEB'!$E:$E,"&gt;"&amp;$F427,'Régua SAEB'!$A:$A,$E427)</f>
        <v>3</v>
      </c>
      <c r="H427" s="10" t="str">
        <f t="array" ref="H427">INDEX('Régua SAEB'!$F$1:$F$40,MATCH($E427&amp;"LP"&amp;$G427,'Régua SAEB'!$G$1:$G$40,0),1)</f>
        <v>Básico</v>
      </c>
      <c r="I427" s="29">
        <v>279.29000000000002</v>
      </c>
      <c r="J427" s="10">
        <f>SUMIFS('Régua SAEB'!$C:$C,'Régua SAEB'!$B:$B,"MT",'Régua SAEB'!$D:$D,"&lt;="&amp;$I427,'Régua SAEB'!$E:$E,"&gt;"&amp;$I427,'Régua SAEB'!$A:$A,$E427)</f>
        <v>4</v>
      </c>
      <c r="K427" s="10" t="str">
        <f t="array" ref="K427">INDEX('Régua SAEB'!$F$1:$F$40,MATCH($E427&amp;"MT"&amp;$J427,'Régua SAEB'!$G$1:$G$40,0),1)</f>
        <v>Básico</v>
      </c>
    </row>
    <row r="428" spans="1:11" x14ac:dyDescent="0.2">
      <c r="A428" s="28" t="s">
        <v>23</v>
      </c>
      <c r="B428" s="24">
        <v>18818</v>
      </c>
      <c r="C428" s="28" t="s">
        <v>543</v>
      </c>
      <c r="D428" s="29">
        <v>35018818</v>
      </c>
      <c r="E428" s="29" t="s">
        <v>117</v>
      </c>
      <c r="F428" s="29">
        <v>254.54</v>
      </c>
      <c r="G428" s="10">
        <f>SUMIFS('Régua SAEB'!$C:$C,'Régua SAEB'!$B:$B,"LP",'Régua SAEB'!$D:$D,"&lt;="&amp;$F428,'Régua SAEB'!$E:$E,"&gt;"&amp;$F428,'Régua SAEB'!$A:$A,$E428)</f>
        <v>3</v>
      </c>
      <c r="H428" s="10" t="str">
        <f t="array" ref="H428">INDEX('Régua SAEB'!$F$1:$F$40,MATCH($E428&amp;"LP"&amp;$G428,'Régua SAEB'!$G$1:$G$40,0),1)</f>
        <v>Básico</v>
      </c>
      <c r="I428" s="29">
        <v>247.11</v>
      </c>
      <c r="J428" s="10">
        <f>SUMIFS('Régua SAEB'!$C:$C,'Régua SAEB'!$B:$B,"MT",'Régua SAEB'!$D:$D,"&lt;="&amp;$I428,'Régua SAEB'!$E:$E,"&gt;"&amp;$I428,'Régua SAEB'!$A:$A,$E428)</f>
        <v>2</v>
      </c>
      <c r="K428" s="10" t="str">
        <f t="array" ref="K428">INDEX('Régua SAEB'!$F$1:$F$40,MATCH($E428&amp;"MT"&amp;$J428,'Régua SAEB'!$G$1:$G$40,0),1)</f>
        <v>Básico</v>
      </c>
    </row>
    <row r="429" spans="1:11" x14ac:dyDescent="0.2">
      <c r="A429" s="28" t="s">
        <v>24</v>
      </c>
      <c r="B429" s="24">
        <v>18855</v>
      </c>
      <c r="C429" s="28" t="s">
        <v>544</v>
      </c>
      <c r="D429" s="29">
        <v>35018855</v>
      </c>
      <c r="E429" s="29" t="s">
        <v>117</v>
      </c>
      <c r="F429" s="29">
        <v>258.54000000000002</v>
      </c>
      <c r="G429" s="10">
        <f>SUMIFS('Régua SAEB'!$C:$C,'Régua SAEB'!$B:$B,"LP",'Régua SAEB'!$D:$D,"&lt;="&amp;$F429,'Régua SAEB'!$E:$E,"&gt;"&amp;$F429,'Régua SAEB'!$A:$A,$E429)</f>
        <v>3</v>
      </c>
      <c r="H429" s="10" t="str">
        <f t="array" ref="H429">INDEX('Régua SAEB'!$F$1:$F$40,MATCH($E429&amp;"LP"&amp;$G429,'Régua SAEB'!$G$1:$G$40,0),1)</f>
        <v>Básico</v>
      </c>
      <c r="I429" s="29">
        <v>251.98</v>
      </c>
      <c r="J429" s="10">
        <f>SUMIFS('Régua SAEB'!$C:$C,'Régua SAEB'!$B:$B,"MT",'Régua SAEB'!$D:$D,"&lt;="&amp;$I429,'Régua SAEB'!$E:$E,"&gt;"&amp;$I429,'Régua SAEB'!$A:$A,$E429)</f>
        <v>3</v>
      </c>
      <c r="K429" s="10" t="str">
        <f t="array" ref="K429">INDEX('Régua SAEB'!$F$1:$F$40,MATCH($E429&amp;"MT"&amp;$J429,'Régua SAEB'!$G$1:$G$40,0),1)</f>
        <v>Básico</v>
      </c>
    </row>
    <row r="430" spans="1:11" x14ac:dyDescent="0.2">
      <c r="A430" s="28" t="s">
        <v>23</v>
      </c>
      <c r="B430" s="24">
        <v>18867</v>
      </c>
      <c r="C430" s="28" t="s">
        <v>545</v>
      </c>
      <c r="D430" s="29">
        <v>35018867</v>
      </c>
      <c r="E430" s="29" t="s">
        <v>117</v>
      </c>
      <c r="F430" s="29">
        <v>258</v>
      </c>
      <c r="G430" s="10">
        <f>SUMIFS('Régua SAEB'!$C:$C,'Régua SAEB'!$B:$B,"LP",'Régua SAEB'!$D:$D,"&lt;="&amp;$F430,'Régua SAEB'!$E:$E,"&gt;"&amp;$F430,'Régua SAEB'!$A:$A,$E430)</f>
        <v>3</v>
      </c>
      <c r="H430" s="10" t="str">
        <f t="array" ref="H430">INDEX('Régua SAEB'!$F$1:$F$40,MATCH($E430&amp;"LP"&amp;$G430,'Régua SAEB'!$G$1:$G$40,0),1)</f>
        <v>Básico</v>
      </c>
      <c r="I430" s="29">
        <v>251.56</v>
      </c>
      <c r="J430" s="10">
        <f>SUMIFS('Régua SAEB'!$C:$C,'Régua SAEB'!$B:$B,"MT",'Régua SAEB'!$D:$D,"&lt;="&amp;$I430,'Régua SAEB'!$E:$E,"&gt;"&amp;$I430,'Régua SAEB'!$A:$A,$E430)</f>
        <v>3</v>
      </c>
      <c r="K430" s="10" t="str">
        <f t="array" ref="K430">INDEX('Régua SAEB'!$F$1:$F$40,MATCH($E430&amp;"MT"&amp;$J430,'Régua SAEB'!$G$1:$G$40,0),1)</f>
        <v>Básico</v>
      </c>
    </row>
    <row r="431" spans="1:11" x14ac:dyDescent="0.2">
      <c r="A431" s="28" t="s">
        <v>23</v>
      </c>
      <c r="B431" s="24">
        <v>18880</v>
      </c>
      <c r="C431" s="28" t="s">
        <v>546</v>
      </c>
      <c r="D431" s="29">
        <v>35018880</v>
      </c>
      <c r="E431" s="29" t="s">
        <v>117</v>
      </c>
      <c r="F431" s="29">
        <v>263.57</v>
      </c>
      <c r="G431" s="10">
        <f>SUMIFS('Régua SAEB'!$C:$C,'Régua SAEB'!$B:$B,"LP",'Régua SAEB'!$D:$D,"&lt;="&amp;$F431,'Régua SAEB'!$E:$E,"&gt;"&amp;$F431,'Régua SAEB'!$A:$A,$E431)</f>
        <v>3</v>
      </c>
      <c r="H431" s="10" t="str">
        <f t="array" ref="H431">INDEX('Régua SAEB'!$F$1:$F$40,MATCH($E431&amp;"LP"&amp;$G431,'Régua SAEB'!$G$1:$G$40,0),1)</f>
        <v>Básico</v>
      </c>
      <c r="I431" s="29">
        <v>267.52999999999997</v>
      </c>
      <c r="J431" s="10">
        <f>SUMIFS('Régua SAEB'!$C:$C,'Régua SAEB'!$B:$B,"MT",'Régua SAEB'!$D:$D,"&lt;="&amp;$I431,'Régua SAEB'!$E:$E,"&gt;"&amp;$I431,'Régua SAEB'!$A:$A,$E431)</f>
        <v>3</v>
      </c>
      <c r="K431" s="10" t="str">
        <f t="array" ref="K431">INDEX('Régua SAEB'!$F$1:$F$40,MATCH($E431&amp;"MT"&amp;$J431,'Régua SAEB'!$G$1:$G$40,0),1)</f>
        <v>Básico</v>
      </c>
    </row>
    <row r="432" spans="1:11" x14ac:dyDescent="0.2">
      <c r="A432" s="28" t="s">
        <v>24</v>
      </c>
      <c r="B432" s="24">
        <v>18910</v>
      </c>
      <c r="C432" s="28" t="s">
        <v>547</v>
      </c>
      <c r="D432" s="29">
        <v>35018910</v>
      </c>
      <c r="E432" s="29" t="s">
        <v>117</v>
      </c>
      <c r="F432" s="29">
        <v>258.81</v>
      </c>
      <c r="G432" s="10">
        <f>SUMIFS('Régua SAEB'!$C:$C,'Régua SAEB'!$B:$B,"LP",'Régua SAEB'!$D:$D,"&lt;="&amp;$F432,'Régua SAEB'!$E:$E,"&gt;"&amp;$F432,'Régua SAEB'!$A:$A,$E432)</f>
        <v>3</v>
      </c>
      <c r="H432" s="10" t="str">
        <f t="array" ref="H432">INDEX('Régua SAEB'!$F$1:$F$40,MATCH($E432&amp;"LP"&amp;$G432,'Régua SAEB'!$G$1:$G$40,0),1)</f>
        <v>Básico</v>
      </c>
      <c r="I432" s="29">
        <v>257.39</v>
      </c>
      <c r="J432" s="10">
        <f>SUMIFS('Régua SAEB'!$C:$C,'Régua SAEB'!$B:$B,"MT",'Régua SAEB'!$D:$D,"&lt;="&amp;$I432,'Régua SAEB'!$E:$E,"&gt;"&amp;$I432,'Régua SAEB'!$A:$A,$E432)</f>
        <v>3</v>
      </c>
      <c r="K432" s="10" t="str">
        <f t="array" ref="K432">INDEX('Régua SAEB'!$F$1:$F$40,MATCH($E432&amp;"MT"&amp;$J432,'Régua SAEB'!$G$1:$G$40,0),1)</f>
        <v>Básico</v>
      </c>
    </row>
    <row r="433" spans="1:11" x14ac:dyDescent="0.2">
      <c r="A433" s="28" t="s">
        <v>23</v>
      </c>
      <c r="B433" s="24">
        <v>18922</v>
      </c>
      <c r="C433" s="28" t="s">
        <v>548</v>
      </c>
      <c r="D433" s="29">
        <v>35018922</v>
      </c>
      <c r="E433" s="29" t="s">
        <v>117</v>
      </c>
      <c r="F433" s="29">
        <v>287.74</v>
      </c>
      <c r="G433" s="10">
        <f>SUMIFS('Régua SAEB'!$C:$C,'Régua SAEB'!$B:$B,"LP",'Régua SAEB'!$D:$D,"&lt;="&amp;$F433,'Régua SAEB'!$E:$E,"&gt;"&amp;$F433,'Régua SAEB'!$A:$A,$E433)</f>
        <v>4</v>
      </c>
      <c r="H433" s="10" t="str">
        <f t="array" ref="H433">INDEX('Régua SAEB'!$F$1:$F$40,MATCH($E433&amp;"LP"&amp;$G433,'Régua SAEB'!$G$1:$G$40,0),1)</f>
        <v>Proficiente</v>
      </c>
      <c r="I433" s="29">
        <v>275.82</v>
      </c>
      <c r="J433" s="10">
        <f>SUMIFS('Régua SAEB'!$C:$C,'Régua SAEB'!$B:$B,"MT",'Régua SAEB'!$D:$D,"&lt;="&amp;$I433,'Régua SAEB'!$E:$E,"&gt;"&amp;$I433,'Régua SAEB'!$A:$A,$E433)</f>
        <v>4</v>
      </c>
      <c r="K433" s="10" t="str">
        <f t="array" ref="K433">INDEX('Régua SAEB'!$F$1:$F$40,MATCH($E433&amp;"MT"&amp;$J433,'Régua SAEB'!$G$1:$G$40,0),1)</f>
        <v>Básico</v>
      </c>
    </row>
    <row r="434" spans="1:11" x14ac:dyDescent="0.2">
      <c r="A434" s="28" t="s">
        <v>23</v>
      </c>
      <c r="B434" s="24">
        <v>35932</v>
      </c>
      <c r="C434" s="28" t="s">
        <v>549</v>
      </c>
      <c r="D434" s="29">
        <v>35035932</v>
      </c>
      <c r="E434" s="29" t="s">
        <v>117</v>
      </c>
      <c r="F434" s="29">
        <v>264.48</v>
      </c>
      <c r="G434" s="10">
        <f>SUMIFS('Régua SAEB'!$C:$C,'Régua SAEB'!$B:$B,"LP",'Régua SAEB'!$D:$D,"&lt;="&amp;$F434,'Régua SAEB'!$E:$E,"&gt;"&amp;$F434,'Régua SAEB'!$A:$A,$E434)</f>
        <v>3</v>
      </c>
      <c r="H434" s="10" t="str">
        <f t="array" ref="H434">INDEX('Régua SAEB'!$F$1:$F$40,MATCH($E434&amp;"LP"&amp;$G434,'Régua SAEB'!$G$1:$G$40,0),1)</f>
        <v>Básico</v>
      </c>
      <c r="I434" s="29">
        <v>263.95</v>
      </c>
      <c r="J434" s="10">
        <f>SUMIFS('Régua SAEB'!$C:$C,'Régua SAEB'!$B:$B,"MT",'Régua SAEB'!$D:$D,"&lt;="&amp;$I434,'Régua SAEB'!$E:$E,"&gt;"&amp;$I434,'Régua SAEB'!$A:$A,$E434)</f>
        <v>3</v>
      </c>
      <c r="K434" s="10" t="str">
        <f t="array" ref="K434">INDEX('Régua SAEB'!$F$1:$F$40,MATCH($E434&amp;"MT"&amp;$J434,'Régua SAEB'!$G$1:$G$40,0),1)</f>
        <v>Básico</v>
      </c>
    </row>
    <row r="435" spans="1:11" x14ac:dyDescent="0.2">
      <c r="A435" s="28" t="s">
        <v>23</v>
      </c>
      <c r="B435" s="24">
        <v>37965</v>
      </c>
      <c r="C435" s="28" t="s">
        <v>550</v>
      </c>
      <c r="D435" s="29">
        <v>35037965</v>
      </c>
      <c r="E435" s="29" t="s">
        <v>117</v>
      </c>
      <c r="F435" s="29">
        <v>269.52999999999997</v>
      </c>
      <c r="G435" s="10">
        <f>SUMIFS('Régua SAEB'!$C:$C,'Régua SAEB'!$B:$B,"LP",'Régua SAEB'!$D:$D,"&lt;="&amp;$F435,'Régua SAEB'!$E:$E,"&gt;"&amp;$F435,'Régua SAEB'!$A:$A,$E435)</f>
        <v>3</v>
      </c>
      <c r="H435" s="10" t="str">
        <f t="array" ref="H435">INDEX('Régua SAEB'!$F$1:$F$40,MATCH($E435&amp;"LP"&amp;$G435,'Régua SAEB'!$G$1:$G$40,0),1)</f>
        <v>Básico</v>
      </c>
      <c r="I435" s="29">
        <v>260.82</v>
      </c>
      <c r="J435" s="10">
        <f>SUMIFS('Régua SAEB'!$C:$C,'Régua SAEB'!$B:$B,"MT",'Régua SAEB'!$D:$D,"&lt;="&amp;$I435,'Régua SAEB'!$E:$E,"&gt;"&amp;$I435,'Régua SAEB'!$A:$A,$E435)</f>
        <v>3</v>
      </c>
      <c r="K435" s="10" t="str">
        <f t="array" ref="K435">INDEX('Régua SAEB'!$F$1:$F$40,MATCH($E435&amp;"MT"&amp;$J435,'Régua SAEB'!$G$1:$G$40,0),1)</f>
        <v>Básico</v>
      </c>
    </row>
    <row r="436" spans="1:11" x14ac:dyDescent="0.2">
      <c r="A436" s="28" t="s">
        <v>24</v>
      </c>
      <c r="B436" s="24">
        <v>39901</v>
      </c>
      <c r="C436" s="28" t="s">
        <v>551</v>
      </c>
      <c r="D436" s="29">
        <v>35039901</v>
      </c>
      <c r="E436" s="29" t="s">
        <v>117</v>
      </c>
      <c r="F436" s="29">
        <v>259.42</v>
      </c>
      <c r="G436" s="10">
        <f>SUMIFS('Régua SAEB'!$C:$C,'Régua SAEB'!$B:$B,"LP",'Régua SAEB'!$D:$D,"&lt;="&amp;$F436,'Régua SAEB'!$E:$E,"&gt;"&amp;$F436,'Régua SAEB'!$A:$A,$E436)</f>
        <v>3</v>
      </c>
      <c r="H436" s="10" t="str">
        <f t="array" ref="H436">INDEX('Régua SAEB'!$F$1:$F$40,MATCH($E436&amp;"LP"&amp;$G436,'Régua SAEB'!$G$1:$G$40,0),1)</f>
        <v>Básico</v>
      </c>
      <c r="I436" s="29">
        <v>260.32</v>
      </c>
      <c r="J436" s="10">
        <f>SUMIFS('Régua SAEB'!$C:$C,'Régua SAEB'!$B:$B,"MT",'Régua SAEB'!$D:$D,"&lt;="&amp;$I436,'Régua SAEB'!$E:$E,"&gt;"&amp;$I436,'Régua SAEB'!$A:$A,$E436)</f>
        <v>3</v>
      </c>
      <c r="K436" s="10" t="str">
        <f t="array" ref="K436">INDEX('Régua SAEB'!$F$1:$F$40,MATCH($E436&amp;"MT"&amp;$J436,'Régua SAEB'!$G$1:$G$40,0),1)</f>
        <v>Básico</v>
      </c>
    </row>
    <row r="437" spans="1:11" x14ac:dyDescent="0.2">
      <c r="A437" s="28" t="s">
        <v>24</v>
      </c>
      <c r="B437" s="24">
        <v>40859</v>
      </c>
      <c r="C437" s="28" t="s">
        <v>552</v>
      </c>
      <c r="D437" s="29">
        <v>35040859</v>
      </c>
      <c r="E437" s="29" t="s">
        <v>117</v>
      </c>
      <c r="F437" s="29">
        <v>262.86</v>
      </c>
      <c r="G437" s="10">
        <f>SUMIFS('Régua SAEB'!$C:$C,'Régua SAEB'!$B:$B,"LP",'Régua SAEB'!$D:$D,"&lt;="&amp;$F437,'Régua SAEB'!$E:$E,"&gt;"&amp;$F437,'Régua SAEB'!$A:$A,$E437)</f>
        <v>3</v>
      </c>
      <c r="H437" s="10" t="str">
        <f t="array" ref="H437">INDEX('Régua SAEB'!$F$1:$F$40,MATCH($E437&amp;"LP"&amp;$G437,'Régua SAEB'!$G$1:$G$40,0),1)</f>
        <v>Básico</v>
      </c>
      <c r="I437" s="29">
        <v>269.05</v>
      </c>
      <c r="J437" s="10">
        <f>SUMIFS('Régua SAEB'!$C:$C,'Régua SAEB'!$B:$B,"MT",'Régua SAEB'!$D:$D,"&lt;="&amp;$I437,'Régua SAEB'!$E:$E,"&gt;"&amp;$I437,'Régua SAEB'!$A:$A,$E437)</f>
        <v>3</v>
      </c>
      <c r="K437" s="10" t="str">
        <f t="array" ref="K437">INDEX('Régua SAEB'!$F$1:$F$40,MATCH($E437&amp;"MT"&amp;$J437,'Régua SAEB'!$G$1:$G$40,0),1)</f>
        <v>Básico</v>
      </c>
    </row>
    <row r="438" spans="1:11" x14ac:dyDescent="0.2">
      <c r="A438" s="28" t="s">
        <v>24</v>
      </c>
      <c r="B438" s="24">
        <v>40873</v>
      </c>
      <c r="C438" s="28" t="s">
        <v>553</v>
      </c>
      <c r="D438" s="29">
        <v>35040873</v>
      </c>
      <c r="E438" s="29" t="s">
        <v>117</v>
      </c>
      <c r="F438" s="29">
        <v>274.56</v>
      </c>
      <c r="G438" s="10">
        <f>SUMIFS('Régua SAEB'!$C:$C,'Régua SAEB'!$B:$B,"LP",'Régua SAEB'!$D:$D,"&lt;="&amp;$F438,'Régua SAEB'!$E:$E,"&gt;"&amp;$F438,'Régua SAEB'!$A:$A,$E438)</f>
        <v>3</v>
      </c>
      <c r="H438" s="10" t="str">
        <f t="array" ref="H438">INDEX('Régua SAEB'!$F$1:$F$40,MATCH($E438&amp;"LP"&amp;$G438,'Régua SAEB'!$G$1:$G$40,0),1)</f>
        <v>Básico</v>
      </c>
      <c r="I438" s="29">
        <v>277.41000000000003</v>
      </c>
      <c r="J438" s="10">
        <f>SUMIFS('Régua SAEB'!$C:$C,'Régua SAEB'!$B:$B,"MT",'Régua SAEB'!$D:$D,"&lt;="&amp;$I438,'Régua SAEB'!$E:$E,"&gt;"&amp;$I438,'Régua SAEB'!$A:$A,$E438)</f>
        <v>4</v>
      </c>
      <c r="K438" s="10" t="str">
        <f t="array" ref="K438">INDEX('Régua SAEB'!$F$1:$F$40,MATCH($E438&amp;"MT"&amp;$J438,'Régua SAEB'!$G$1:$G$40,0),1)</f>
        <v>Básico</v>
      </c>
    </row>
    <row r="439" spans="1:11" x14ac:dyDescent="0.2">
      <c r="A439" s="28" t="s">
        <v>23</v>
      </c>
      <c r="B439" s="24">
        <v>42626</v>
      </c>
      <c r="C439" s="28" t="s">
        <v>554</v>
      </c>
      <c r="D439" s="29">
        <v>35042626</v>
      </c>
      <c r="E439" s="29" t="s">
        <v>117</v>
      </c>
      <c r="F439" s="29">
        <v>264.91000000000003</v>
      </c>
      <c r="G439" s="10">
        <f>SUMIFS('Régua SAEB'!$C:$C,'Régua SAEB'!$B:$B,"LP",'Régua SAEB'!$D:$D,"&lt;="&amp;$F439,'Régua SAEB'!$E:$E,"&gt;"&amp;$F439,'Régua SAEB'!$A:$A,$E439)</f>
        <v>3</v>
      </c>
      <c r="H439" s="10" t="str">
        <f t="array" ref="H439">INDEX('Régua SAEB'!$F$1:$F$40,MATCH($E439&amp;"LP"&amp;$G439,'Régua SAEB'!$G$1:$G$40,0),1)</f>
        <v>Básico</v>
      </c>
      <c r="I439" s="29">
        <v>265.3</v>
      </c>
      <c r="J439" s="10">
        <f>SUMIFS('Régua SAEB'!$C:$C,'Régua SAEB'!$B:$B,"MT",'Régua SAEB'!$D:$D,"&lt;="&amp;$I439,'Régua SAEB'!$E:$E,"&gt;"&amp;$I439,'Régua SAEB'!$A:$A,$E439)</f>
        <v>3</v>
      </c>
      <c r="K439" s="10" t="str">
        <f t="array" ref="K439">INDEX('Régua SAEB'!$F$1:$F$40,MATCH($E439&amp;"MT"&amp;$J439,'Régua SAEB'!$G$1:$G$40,0),1)</f>
        <v>Básico</v>
      </c>
    </row>
    <row r="440" spans="1:11" x14ac:dyDescent="0.2">
      <c r="A440" s="28" t="s">
        <v>23</v>
      </c>
      <c r="B440" s="24">
        <v>42651</v>
      </c>
      <c r="C440" s="28" t="s">
        <v>555</v>
      </c>
      <c r="D440" s="29">
        <v>35042651</v>
      </c>
      <c r="E440" s="29" t="s">
        <v>117</v>
      </c>
      <c r="F440" s="29">
        <v>266.29000000000002</v>
      </c>
      <c r="G440" s="10">
        <f>SUMIFS('Régua SAEB'!$C:$C,'Régua SAEB'!$B:$B,"LP",'Régua SAEB'!$D:$D,"&lt;="&amp;$F440,'Régua SAEB'!$E:$E,"&gt;"&amp;$F440,'Régua SAEB'!$A:$A,$E440)</f>
        <v>3</v>
      </c>
      <c r="H440" s="10" t="str">
        <f t="array" ref="H440">INDEX('Régua SAEB'!$F$1:$F$40,MATCH($E440&amp;"LP"&amp;$G440,'Régua SAEB'!$G$1:$G$40,0),1)</f>
        <v>Básico</v>
      </c>
      <c r="I440" s="29">
        <v>259.45</v>
      </c>
      <c r="J440" s="10">
        <f>SUMIFS('Régua SAEB'!$C:$C,'Régua SAEB'!$B:$B,"MT",'Régua SAEB'!$D:$D,"&lt;="&amp;$I440,'Régua SAEB'!$E:$E,"&gt;"&amp;$I440,'Régua SAEB'!$A:$A,$E440)</f>
        <v>3</v>
      </c>
      <c r="K440" s="10" t="str">
        <f t="array" ref="K440">INDEX('Régua SAEB'!$F$1:$F$40,MATCH($E440&amp;"MT"&amp;$J440,'Régua SAEB'!$G$1:$G$40,0),1)</f>
        <v>Básico</v>
      </c>
    </row>
    <row r="441" spans="1:11" x14ac:dyDescent="0.2">
      <c r="A441" s="28" t="s">
        <v>24</v>
      </c>
      <c r="B441" s="24">
        <v>45664</v>
      </c>
      <c r="C441" s="28" t="s">
        <v>556</v>
      </c>
      <c r="D441" s="29">
        <v>35045664</v>
      </c>
      <c r="E441" s="29" t="s">
        <v>117</v>
      </c>
      <c r="F441" s="29">
        <v>269.74</v>
      </c>
      <c r="G441" s="10">
        <f>SUMIFS('Régua SAEB'!$C:$C,'Régua SAEB'!$B:$B,"LP",'Régua SAEB'!$D:$D,"&lt;="&amp;$F441,'Régua SAEB'!$E:$E,"&gt;"&amp;$F441,'Régua SAEB'!$A:$A,$E441)</f>
        <v>3</v>
      </c>
      <c r="H441" s="10" t="str">
        <f t="array" ref="H441">INDEX('Régua SAEB'!$F$1:$F$40,MATCH($E441&amp;"LP"&amp;$G441,'Régua SAEB'!$G$1:$G$40,0),1)</f>
        <v>Básico</v>
      </c>
      <c r="I441" s="29">
        <v>256.39999999999998</v>
      </c>
      <c r="J441" s="10">
        <f>SUMIFS('Régua SAEB'!$C:$C,'Régua SAEB'!$B:$B,"MT",'Régua SAEB'!$D:$D,"&lt;="&amp;$I441,'Régua SAEB'!$E:$E,"&gt;"&amp;$I441,'Régua SAEB'!$A:$A,$E441)</f>
        <v>3</v>
      </c>
      <c r="K441" s="10" t="str">
        <f t="array" ref="K441">INDEX('Régua SAEB'!$F$1:$F$40,MATCH($E441&amp;"MT"&amp;$J441,'Régua SAEB'!$G$1:$G$40,0),1)</f>
        <v>Básico</v>
      </c>
    </row>
    <row r="442" spans="1:11" x14ac:dyDescent="0.2">
      <c r="A442" s="28" t="s">
        <v>24</v>
      </c>
      <c r="B442" s="24">
        <v>45676</v>
      </c>
      <c r="C442" s="28" t="s">
        <v>557</v>
      </c>
      <c r="D442" s="29">
        <v>35045676</v>
      </c>
      <c r="E442" s="29" t="s">
        <v>117</v>
      </c>
      <c r="F442" s="29">
        <v>267.58</v>
      </c>
      <c r="G442" s="10">
        <f>SUMIFS('Régua SAEB'!$C:$C,'Régua SAEB'!$B:$B,"LP",'Régua SAEB'!$D:$D,"&lt;="&amp;$F442,'Régua SAEB'!$E:$E,"&gt;"&amp;$F442,'Régua SAEB'!$A:$A,$E442)</f>
        <v>3</v>
      </c>
      <c r="H442" s="10" t="str">
        <f t="array" ref="H442">INDEX('Régua SAEB'!$F$1:$F$40,MATCH($E442&amp;"LP"&amp;$G442,'Régua SAEB'!$G$1:$G$40,0),1)</f>
        <v>Básico</v>
      </c>
      <c r="I442" s="29">
        <v>255.17</v>
      </c>
      <c r="J442" s="10">
        <f>SUMIFS('Régua SAEB'!$C:$C,'Régua SAEB'!$B:$B,"MT",'Régua SAEB'!$D:$D,"&lt;="&amp;$I442,'Régua SAEB'!$E:$E,"&gt;"&amp;$I442,'Régua SAEB'!$A:$A,$E442)</f>
        <v>3</v>
      </c>
      <c r="K442" s="10" t="str">
        <f t="array" ref="K442">INDEX('Régua SAEB'!$F$1:$F$40,MATCH($E442&amp;"MT"&amp;$J442,'Régua SAEB'!$G$1:$G$40,0),1)</f>
        <v>Básico</v>
      </c>
    </row>
    <row r="443" spans="1:11" x14ac:dyDescent="0.2">
      <c r="A443" s="28" t="s">
        <v>24</v>
      </c>
      <c r="B443" s="24">
        <v>45697</v>
      </c>
      <c r="C443" s="28" t="s">
        <v>558</v>
      </c>
      <c r="D443" s="29">
        <v>35045697</v>
      </c>
      <c r="E443" s="29" t="s">
        <v>117</v>
      </c>
      <c r="F443" s="29">
        <v>270.66000000000003</v>
      </c>
      <c r="G443" s="10">
        <f>SUMIFS('Régua SAEB'!$C:$C,'Régua SAEB'!$B:$B,"LP",'Régua SAEB'!$D:$D,"&lt;="&amp;$F443,'Régua SAEB'!$E:$E,"&gt;"&amp;$F443,'Régua SAEB'!$A:$A,$E443)</f>
        <v>3</v>
      </c>
      <c r="H443" s="10" t="str">
        <f t="array" ref="H443">INDEX('Régua SAEB'!$F$1:$F$40,MATCH($E443&amp;"LP"&amp;$G443,'Régua SAEB'!$G$1:$G$40,0),1)</f>
        <v>Básico</v>
      </c>
      <c r="I443" s="29">
        <v>272.45999999999998</v>
      </c>
      <c r="J443" s="10">
        <f>SUMIFS('Régua SAEB'!$C:$C,'Régua SAEB'!$B:$B,"MT",'Régua SAEB'!$D:$D,"&lt;="&amp;$I443,'Régua SAEB'!$E:$E,"&gt;"&amp;$I443,'Régua SAEB'!$A:$A,$E443)</f>
        <v>3</v>
      </c>
      <c r="K443" s="10" t="str">
        <f t="array" ref="K443">INDEX('Régua SAEB'!$F$1:$F$40,MATCH($E443&amp;"MT"&amp;$J443,'Régua SAEB'!$G$1:$G$40,0),1)</f>
        <v>Básico</v>
      </c>
    </row>
    <row r="444" spans="1:11" x14ac:dyDescent="0.2">
      <c r="A444" s="28" t="s">
        <v>24</v>
      </c>
      <c r="B444" s="24">
        <v>45718</v>
      </c>
      <c r="C444" s="28" t="s">
        <v>559</v>
      </c>
      <c r="D444" s="29">
        <v>35045718</v>
      </c>
      <c r="E444" s="29" t="s">
        <v>117</v>
      </c>
      <c r="F444" s="29">
        <v>264.89999999999998</v>
      </c>
      <c r="G444" s="10">
        <f>SUMIFS('Régua SAEB'!$C:$C,'Régua SAEB'!$B:$B,"LP",'Régua SAEB'!$D:$D,"&lt;="&amp;$F444,'Régua SAEB'!$E:$E,"&gt;"&amp;$F444,'Régua SAEB'!$A:$A,$E444)</f>
        <v>3</v>
      </c>
      <c r="H444" s="10" t="str">
        <f t="array" ref="H444">INDEX('Régua SAEB'!$F$1:$F$40,MATCH($E444&amp;"LP"&amp;$G444,'Régua SAEB'!$G$1:$G$40,0),1)</f>
        <v>Básico</v>
      </c>
      <c r="I444" s="29">
        <v>262.35000000000002</v>
      </c>
      <c r="J444" s="10">
        <f>SUMIFS('Régua SAEB'!$C:$C,'Régua SAEB'!$B:$B,"MT",'Régua SAEB'!$D:$D,"&lt;="&amp;$I444,'Régua SAEB'!$E:$E,"&gt;"&amp;$I444,'Régua SAEB'!$A:$A,$E444)</f>
        <v>3</v>
      </c>
      <c r="K444" s="10" t="str">
        <f t="array" ref="K444">INDEX('Régua SAEB'!$F$1:$F$40,MATCH($E444&amp;"MT"&amp;$J444,'Régua SAEB'!$G$1:$G$40,0),1)</f>
        <v>Básico</v>
      </c>
    </row>
    <row r="445" spans="1:11" x14ac:dyDescent="0.2">
      <c r="A445" s="28" t="s">
        <v>24</v>
      </c>
      <c r="B445" s="24">
        <v>46176</v>
      </c>
      <c r="C445" s="28" t="s">
        <v>560</v>
      </c>
      <c r="D445" s="29">
        <v>35046176</v>
      </c>
      <c r="E445" s="29" t="s">
        <v>117</v>
      </c>
      <c r="F445" s="29">
        <v>261.93</v>
      </c>
      <c r="G445" s="10">
        <f>SUMIFS('Régua SAEB'!$C:$C,'Régua SAEB'!$B:$B,"LP",'Régua SAEB'!$D:$D,"&lt;="&amp;$F445,'Régua SAEB'!$E:$E,"&gt;"&amp;$F445,'Régua SAEB'!$A:$A,$E445)</f>
        <v>3</v>
      </c>
      <c r="H445" s="10" t="str">
        <f t="array" ref="H445">INDEX('Régua SAEB'!$F$1:$F$40,MATCH($E445&amp;"LP"&amp;$G445,'Régua SAEB'!$G$1:$G$40,0),1)</f>
        <v>Básico</v>
      </c>
      <c r="I445" s="29">
        <v>254.42</v>
      </c>
      <c r="J445" s="10">
        <f>SUMIFS('Régua SAEB'!$C:$C,'Régua SAEB'!$B:$B,"MT",'Régua SAEB'!$D:$D,"&lt;="&amp;$I445,'Régua SAEB'!$E:$E,"&gt;"&amp;$I445,'Régua SAEB'!$A:$A,$E445)</f>
        <v>3</v>
      </c>
      <c r="K445" s="10" t="str">
        <f t="array" ref="K445">INDEX('Régua SAEB'!$F$1:$F$40,MATCH($E445&amp;"MT"&amp;$J445,'Régua SAEB'!$G$1:$G$40,0),1)</f>
        <v>Básico</v>
      </c>
    </row>
    <row r="446" spans="1:11" x14ac:dyDescent="0.2">
      <c r="A446" s="28" t="s">
        <v>23</v>
      </c>
      <c r="B446" s="24">
        <v>47120</v>
      </c>
      <c r="C446" s="28" t="s">
        <v>561</v>
      </c>
      <c r="D446" s="29">
        <v>35047120</v>
      </c>
      <c r="E446" s="29" t="s">
        <v>117</v>
      </c>
      <c r="F446" s="29">
        <v>240.18</v>
      </c>
      <c r="G446" s="10">
        <f>SUMIFS('Régua SAEB'!$C:$C,'Régua SAEB'!$B:$B,"LP",'Régua SAEB'!$D:$D,"&lt;="&amp;$F446,'Régua SAEB'!$E:$E,"&gt;"&amp;$F446,'Régua SAEB'!$A:$A,$E446)</f>
        <v>2</v>
      </c>
      <c r="H446" s="10" t="str">
        <f t="array" ref="H446">INDEX('Régua SAEB'!$F$1:$F$40,MATCH($E446&amp;"LP"&amp;$G446,'Régua SAEB'!$G$1:$G$40,0),1)</f>
        <v>Básico</v>
      </c>
      <c r="I446" s="29">
        <v>227.72</v>
      </c>
      <c r="J446" s="10">
        <f>SUMIFS('Régua SAEB'!$C:$C,'Régua SAEB'!$B:$B,"MT",'Régua SAEB'!$D:$D,"&lt;="&amp;$I446,'Régua SAEB'!$E:$E,"&gt;"&amp;$I446,'Régua SAEB'!$A:$A,$E446)</f>
        <v>2</v>
      </c>
      <c r="K446" s="10" t="str">
        <f t="array" ref="K446">INDEX('Régua SAEB'!$F$1:$F$40,MATCH($E446&amp;"MT"&amp;$J446,'Régua SAEB'!$G$1:$G$40,0),1)</f>
        <v>Básico</v>
      </c>
    </row>
    <row r="447" spans="1:11" x14ac:dyDescent="0.2">
      <c r="A447" s="28" t="s">
        <v>24</v>
      </c>
      <c r="B447" s="24">
        <v>47156</v>
      </c>
      <c r="C447" s="28" t="s">
        <v>562</v>
      </c>
      <c r="D447" s="29">
        <v>35047156</v>
      </c>
      <c r="E447" s="29" t="s">
        <v>117</v>
      </c>
      <c r="F447" s="29">
        <v>259.85000000000002</v>
      </c>
      <c r="G447" s="10">
        <f>SUMIFS('Régua SAEB'!$C:$C,'Régua SAEB'!$B:$B,"LP",'Régua SAEB'!$D:$D,"&lt;="&amp;$F447,'Régua SAEB'!$E:$E,"&gt;"&amp;$F447,'Régua SAEB'!$A:$A,$E447)</f>
        <v>3</v>
      </c>
      <c r="H447" s="10" t="str">
        <f t="array" ref="H447">INDEX('Régua SAEB'!$F$1:$F$40,MATCH($E447&amp;"LP"&amp;$G447,'Régua SAEB'!$G$1:$G$40,0),1)</f>
        <v>Básico</v>
      </c>
      <c r="I447" s="29">
        <v>248.65</v>
      </c>
      <c r="J447" s="10">
        <f>SUMIFS('Régua SAEB'!$C:$C,'Régua SAEB'!$B:$B,"MT",'Régua SAEB'!$D:$D,"&lt;="&amp;$I447,'Régua SAEB'!$E:$E,"&gt;"&amp;$I447,'Régua SAEB'!$A:$A,$E447)</f>
        <v>2</v>
      </c>
      <c r="K447" s="10" t="str">
        <f t="array" ref="K447">INDEX('Régua SAEB'!$F$1:$F$40,MATCH($E447&amp;"MT"&amp;$J447,'Régua SAEB'!$G$1:$G$40,0),1)</f>
        <v>Básico</v>
      </c>
    </row>
    <row r="448" spans="1:11" x14ac:dyDescent="0.2">
      <c r="A448" s="28" t="s">
        <v>24</v>
      </c>
      <c r="B448" s="24">
        <v>47200</v>
      </c>
      <c r="C448" s="28" t="s">
        <v>563</v>
      </c>
      <c r="D448" s="29">
        <v>35047200</v>
      </c>
      <c r="E448" s="29" t="s">
        <v>117</v>
      </c>
      <c r="F448" s="29">
        <v>258.19</v>
      </c>
      <c r="G448" s="10">
        <f>SUMIFS('Régua SAEB'!$C:$C,'Régua SAEB'!$B:$B,"LP",'Régua SAEB'!$D:$D,"&lt;="&amp;$F448,'Régua SAEB'!$E:$E,"&gt;"&amp;$F448,'Régua SAEB'!$A:$A,$E448)</f>
        <v>3</v>
      </c>
      <c r="H448" s="10" t="str">
        <f t="array" ref="H448">INDEX('Régua SAEB'!$F$1:$F$40,MATCH($E448&amp;"LP"&amp;$G448,'Régua SAEB'!$G$1:$G$40,0),1)</f>
        <v>Básico</v>
      </c>
      <c r="I448" s="29">
        <v>254.94</v>
      </c>
      <c r="J448" s="10">
        <f>SUMIFS('Régua SAEB'!$C:$C,'Régua SAEB'!$B:$B,"MT",'Régua SAEB'!$D:$D,"&lt;="&amp;$I448,'Régua SAEB'!$E:$E,"&gt;"&amp;$I448,'Régua SAEB'!$A:$A,$E448)</f>
        <v>3</v>
      </c>
      <c r="K448" s="10" t="str">
        <f t="array" ref="K448">INDEX('Régua SAEB'!$F$1:$F$40,MATCH($E448&amp;"MT"&amp;$J448,'Régua SAEB'!$G$1:$G$40,0),1)</f>
        <v>Básico</v>
      </c>
    </row>
    <row r="449" spans="1:11" x14ac:dyDescent="0.2">
      <c r="A449" s="28" t="s">
        <v>24</v>
      </c>
      <c r="B449" s="24">
        <v>65535</v>
      </c>
      <c r="C449" s="28" t="s">
        <v>564</v>
      </c>
      <c r="D449" s="29">
        <v>35065535</v>
      </c>
      <c r="E449" s="29" t="s">
        <v>117</v>
      </c>
      <c r="F449" s="29">
        <v>244.97</v>
      </c>
      <c r="G449" s="10">
        <f>SUMIFS('Régua SAEB'!$C:$C,'Régua SAEB'!$B:$B,"LP",'Régua SAEB'!$D:$D,"&lt;="&amp;$F449,'Régua SAEB'!$E:$E,"&gt;"&amp;$F449,'Régua SAEB'!$A:$A,$E449)</f>
        <v>2</v>
      </c>
      <c r="H449" s="10" t="str">
        <f t="array" ref="H449">INDEX('Régua SAEB'!$F$1:$F$40,MATCH($E449&amp;"LP"&amp;$G449,'Régua SAEB'!$G$1:$G$40,0),1)</f>
        <v>Básico</v>
      </c>
      <c r="I449" s="29">
        <v>250.83</v>
      </c>
      <c r="J449" s="10">
        <f>SUMIFS('Régua SAEB'!$C:$C,'Régua SAEB'!$B:$B,"MT",'Régua SAEB'!$D:$D,"&lt;="&amp;$I449,'Régua SAEB'!$E:$E,"&gt;"&amp;$I449,'Régua SAEB'!$A:$A,$E449)</f>
        <v>3</v>
      </c>
      <c r="K449" s="10" t="str">
        <f t="array" ref="K449">INDEX('Régua SAEB'!$F$1:$F$40,MATCH($E449&amp;"MT"&amp;$J449,'Régua SAEB'!$G$1:$G$40,0),1)</f>
        <v>Básico</v>
      </c>
    </row>
    <row r="450" spans="1:11" x14ac:dyDescent="0.2">
      <c r="A450" s="28" t="s">
        <v>23</v>
      </c>
      <c r="B450" s="24">
        <v>65626</v>
      </c>
      <c r="C450" s="28" t="s">
        <v>565</v>
      </c>
      <c r="D450" s="29">
        <v>35065626</v>
      </c>
      <c r="E450" s="29" t="s">
        <v>117</v>
      </c>
      <c r="F450" s="29">
        <v>247.52</v>
      </c>
      <c r="G450" s="10">
        <f>SUMIFS('Régua SAEB'!$C:$C,'Régua SAEB'!$B:$B,"LP",'Régua SAEB'!$D:$D,"&lt;="&amp;$F450,'Régua SAEB'!$E:$E,"&gt;"&amp;$F450,'Régua SAEB'!$A:$A,$E450)</f>
        <v>2</v>
      </c>
      <c r="H450" s="10" t="str">
        <f t="array" ref="H450">INDEX('Régua SAEB'!$F$1:$F$40,MATCH($E450&amp;"LP"&amp;$G450,'Régua SAEB'!$G$1:$G$40,0),1)</f>
        <v>Básico</v>
      </c>
      <c r="I450" s="29">
        <v>244.01</v>
      </c>
      <c r="J450" s="10">
        <f>SUMIFS('Régua SAEB'!$C:$C,'Régua SAEB'!$B:$B,"MT",'Régua SAEB'!$D:$D,"&lt;="&amp;$I450,'Régua SAEB'!$E:$E,"&gt;"&amp;$I450,'Régua SAEB'!$A:$A,$E450)</f>
        <v>2</v>
      </c>
      <c r="K450" s="10" t="str">
        <f t="array" ref="K450">INDEX('Régua SAEB'!$F$1:$F$40,MATCH($E450&amp;"MT"&amp;$J450,'Régua SAEB'!$G$1:$G$40,0),1)</f>
        <v>Básico</v>
      </c>
    </row>
    <row r="451" spans="1:11" x14ac:dyDescent="0.2">
      <c r="A451" s="28" t="s">
        <v>24</v>
      </c>
      <c r="B451" s="24">
        <v>127784</v>
      </c>
      <c r="C451" s="28" t="s">
        <v>566</v>
      </c>
      <c r="D451" s="29">
        <v>35127784</v>
      </c>
      <c r="E451" s="29" t="s">
        <v>117</v>
      </c>
      <c r="F451" s="29">
        <v>244.01</v>
      </c>
      <c r="G451" s="10">
        <f>SUMIFS('Régua SAEB'!$C:$C,'Régua SAEB'!$B:$B,"LP",'Régua SAEB'!$D:$D,"&lt;="&amp;$F451,'Régua SAEB'!$E:$E,"&gt;"&amp;$F451,'Régua SAEB'!$A:$A,$E451)</f>
        <v>2</v>
      </c>
      <c r="H451" s="10" t="str">
        <f t="array" ref="H451">INDEX('Régua SAEB'!$F$1:$F$40,MATCH($E451&amp;"LP"&amp;$G451,'Régua SAEB'!$G$1:$G$40,0),1)</f>
        <v>Básico</v>
      </c>
      <c r="I451" s="29">
        <v>249.57</v>
      </c>
      <c r="J451" s="10">
        <f>SUMIFS('Régua SAEB'!$C:$C,'Régua SAEB'!$B:$B,"MT",'Régua SAEB'!$D:$D,"&lt;="&amp;$I451,'Régua SAEB'!$E:$E,"&gt;"&amp;$I451,'Régua SAEB'!$A:$A,$E451)</f>
        <v>2</v>
      </c>
      <c r="K451" s="10" t="str">
        <f t="array" ref="K451">INDEX('Régua SAEB'!$F$1:$F$40,MATCH($E451&amp;"MT"&amp;$J451,'Régua SAEB'!$G$1:$G$40,0),1)</f>
        <v>Básico</v>
      </c>
    </row>
    <row r="452" spans="1:11" x14ac:dyDescent="0.2">
      <c r="A452" s="28" t="s">
        <v>24</v>
      </c>
      <c r="B452" s="24">
        <v>127796</v>
      </c>
      <c r="C452" s="28" t="s">
        <v>567</v>
      </c>
      <c r="D452" s="29">
        <v>35127796</v>
      </c>
      <c r="E452" s="29" t="s">
        <v>117</v>
      </c>
      <c r="F452" s="29">
        <v>238.43</v>
      </c>
      <c r="G452" s="10">
        <f>SUMIFS('Régua SAEB'!$C:$C,'Régua SAEB'!$B:$B,"LP",'Régua SAEB'!$D:$D,"&lt;="&amp;$F452,'Régua SAEB'!$E:$E,"&gt;"&amp;$F452,'Régua SAEB'!$A:$A,$E452)</f>
        <v>2</v>
      </c>
      <c r="H452" s="10" t="str">
        <f t="array" ref="H452">INDEX('Régua SAEB'!$F$1:$F$40,MATCH($E452&amp;"LP"&amp;$G452,'Régua SAEB'!$G$1:$G$40,0),1)</f>
        <v>Básico</v>
      </c>
      <c r="I452" s="29">
        <v>231.79</v>
      </c>
      <c r="J452" s="10">
        <f>SUMIFS('Régua SAEB'!$C:$C,'Régua SAEB'!$B:$B,"MT",'Régua SAEB'!$D:$D,"&lt;="&amp;$I452,'Régua SAEB'!$E:$E,"&gt;"&amp;$I452,'Régua SAEB'!$A:$A,$E452)</f>
        <v>2</v>
      </c>
      <c r="K452" s="10" t="str">
        <f t="array" ref="K452">INDEX('Régua SAEB'!$F$1:$F$40,MATCH($E452&amp;"MT"&amp;$J452,'Régua SAEB'!$G$1:$G$40,0),1)</f>
        <v>Básico</v>
      </c>
    </row>
    <row r="453" spans="1:11" x14ac:dyDescent="0.2">
      <c r="A453" s="28" t="s">
        <v>24</v>
      </c>
      <c r="B453" s="24">
        <v>191309</v>
      </c>
      <c r="C453" s="28" t="s">
        <v>568</v>
      </c>
      <c r="D453" s="29">
        <v>35191309</v>
      </c>
      <c r="E453" s="29" t="s">
        <v>117</v>
      </c>
      <c r="F453" s="29">
        <v>266.54000000000002</v>
      </c>
      <c r="G453" s="10">
        <f>SUMIFS('Régua SAEB'!$C:$C,'Régua SAEB'!$B:$B,"LP",'Régua SAEB'!$D:$D,"&lt;="&amp;$F453,'Régua SAEB'!$E:$E,"&gt;"&amp;$F453,'Régua SAEB'!$A:$A,$E453)</f>
        <v>3</v>
      </c>
      <c r="H453" s="10" t="str">
        <f t="array" ref="H453">INDEX('Régua SAEB'!$F$1:$F$40,MATCH($E453&amp;"LP"&amp;$G453,'Régua SAEB'!$G$1:$G$40,0),1)</f>
        <v>Básico</v>
      </c>
      <c r="I453" s="29">
        <v>275.13</v>
      </c>
      <c r="J453" s="10">
        <f>SUMIFS('Régua SAEB'!$C:$C,'Régua SAEB'!$B:$B,"MT",'Régua SAEB'!$D:$D,"&lt;="&amp;$I453,'Régua SAEB'!$E:$E,"&gt;"&amp;$I453,'Régua SAEB'!$A:$A,$E453)</f>
        <v>4</v>
      </c>
      <c r="K453" s="10" t="str">
        <f t="array" ref="K453">INDEX('Régua SAEB'!$F$1:$F$40,MATCH($E453&amp;"MT"&amp;$J453,'Régua SAEB'!$G$1:$G$40,0),1)</f>
        <v>Básico</v>
      </c>
    </row>
    <row r="454" spans="1:11" x14ac:dyDescent="0.2">
      <c r="A454" s="28" t="s">
        <v>24</v>
      </c>
      <c r="B454" s="24">
        <v>430705</v>
      </c>
      <c r="C454" s="28" t="s">
        <v>569</v>
      </c>
      <c r="D454" s="29">
        <v>35430705</v>
      </c>
      <c r="E454" s="29" t="s">
        <v>117</v>
      </c>
      <c r="F454" s="29">
        <v>247.86</v>
      </c>
      <c r="G454" s="10">
        <f>SUMIFS('Régua SAEB'!$C:$C,'Régua SAEB'!$B:$B,"LP",'Régua SAEB'!$D:$D,"&lt;="&amp;$F454,'Régua SAEB'!$E:$E,"&gt;"&amp;$F454,'Régua SAEB'!$A:$A,$E454)</f>
        <v>2</v>
      </c>
      <c r="H454" s="10" t="str">
        <f t="array" ref="H454">INDEX('Régua SAEB'!$F$1:$F$40,MATCH($E454&amp;"LP"&amp;$G454,'Régua SAEB'!$G$1:$G$40,0),1)</f>
        <v>Básico</v>
      </c>
      <c r="I454" s="29">
        <v>241.42</v>
      </c>
      <c r="J454" s="10">
        <f>SUMIFS('Régua SAEB'!$C:$C,'Régua SAEB'!$B:$B,"MT",'Régua SAEB'!$D:$D,"&lt;="&amp;$I454,'Régua SAEB'!$E:$E,"&gt;"&amp;$I454,'Régua SAEB'!$A:$A,$E454)</f>
        <v>2</v>
      </c>
      <c r="K454" s="10" t="str">
        <f t="array" ref="K454">INDEX('Régua SAEB'!$F$1:$F$40,MATCH($E454&amp;"MT"&amp;$J454,'Régua SAEB'!$G$1:$G$40,0),1)</f>
        <v>Básico</v>
      </c>
    </row>
    <row r="455" spans="1:11" x14ac:dyDescent="0.2">
      <c r="A455" s="28" t="s">
        <v>24</v>
      </c>
      <c r="B455" s="24">
        <v>432842</v>
      </c>
      <c r="C455" s="28" t="s">
        <v>570</v>
      </c>
      <c r="D455" s="29">
        <v>35432842</v>
      </c>
      <c r="E455" s="29" t="s">
        <v>117</v>
      </c>
      <c r="F455" s="29">
        <v>237.21</v>
      </c>
      <c r="G455" s="10">
        <f>SUMIFS('Régua SAEB'!$C:$C,'Régua SAEB'!$B:$B,"LP",'Régua SAEB'!$D:$D,"&lt;="&amp;$F455,'Régua SAEB'!$E:$E,"&gt;"&amp;$F455,'Régua SAEB'!$A:$A,$E455)</f>
        <v>2</v>
      </c>
      <c r="H455" s="10" t="str">
        <f t="array" ref="H455">INDEX('Régua SAEB'!$F$1:$F$40,MATCH($E455&amp;"LP"&amp;$G455,'Régua SAEB'!$G$1:$G$40,0),1)</f>
        <v>Básico</v>
      </c>
      <c r="I455" s="29">
        <v>225.46</v>
      </c>
      <c r="J455" s="10">
        <f>SUMIFS('Régua SAEB'!$C:$C,'Régua SAEB'!$B:$B,"MT",'Régua SAEB'!$D:$D,"&lt;="&amp;$I455,'Régua SAEB'!$E:$E,"&gt;"&amp;$I455,'Régua SAEB'!$A:$A,$E455)</f>
        <v>2</v>
      </c>
      <c r="K455" s="10" t="str">
        <f t="array" ref="K455">INDEX('Régua SAEB'!$F$1:$F$40,MATCH($E455&amp;"MT"&amp;$J455,'Régua SAEB'!$G$1:$G$40,0),1)</f>
        <v>Básico</v>
      </c>
    </row>
    <row r="456" spans="1:11" x14ac:dyDescent="0.2">
      <c r="A456" s="28" t="s">
        <v>24</v>
      </c>
      <c r="B456" s="24">
        <v>436012</v>
      </c>
      <c r="C456" s="28" t="s">
        <v>571</v>
      </c>
      <c r="D456" s="29">
        <v>35436012</v>
      </c>
      <c r="E456" s="29" t="s">
        <v>117</v>
      </c>
      <c r="F456" s="29">
        <v>254.85</v>
      </c>
      <c r="G456" s="10">
        <f>SUMIFS('Régua SAEB'!$C:$C,'Régua SAEB'!$B:$B,"LP",'Régua SAEB'!$D:$D,"&lt;="&amp;$F456,'Régua SAEB'!$E:$E,"&gt;"&amp;$F456,'Régua SAEB'!$A:$A,$E456)</f>
        <v>3</v>
      </c>
      <c r="H456" s="10" t="str">
        <f t="array" ref="H456">INDEX('Régua SAEB'!$F$1:$F$40,MATCH($E456&amp;"LP"&amp;$G456,'Régua SAEB'!$G$1:$G$40,0),1)</f>
        <v>Básico</v>
      </c>
      <c r="I456" s="29">
        <v>248.73</v>
      </c>
      <c r="J456" s="10">
        <f>SUMIFS('Régua SAEB'!$C:$C,'Régua SAEB'!$B:$B,"MT",'Régua SAEB'!$D:$D,"&lt;="&amp;$I456,'Régua SAEB'!$E:$E,"&gt;"&amp;$I456,'Régua SAEB'!$A:$A,$E456)</f>
        <v>2</v>
      </c>
      <c r="K456" s="10" t="str">
        <f t="array" ref="K456">INDEX('Régua SAEB'!$F$1:$F$40,MATCH($E456&amp;"MT"&amp;$J456,'Régua SAEB'!$G$1:$G$40,0),1)</f>
        <v>Básico</v>
      </c>
    </row>
    <row r="457" spans="1:11" x14ac:dyDescent="0.2">
      <c r="A457" s="28" t="s">
        <v>24</v>
      </c>
      <c r="B457" s="24">
        <v>445897</v>
      </c>
      <c r="C457" s="28" t="s">
        <v>572</v>
      </c>
      <c r="D457" s="29">
        <v>35445897</v>
      </c>
      <c r="E457" s="29" t="s">
        <v>117</v>
      </c>
      <c r="F457" s="29">
        <v>257.64</v>
      </c>
      <c r="G457" s="10">
        <f>SUMIFS('Régua SAEB'!$C:$C,'Régua SAEB'!$B:$B,"LP",'Régua SAEB'!$D:$D,"&lt;="&amp;$F457,'Régua SAEB'!$E:$E,"&gt;"&amp;$F457,'Régua SAEB'!$A:$A,$E457)</f>
        <v>3</v>
      </c>
      <c r="H457" s="10" t="str">
        <f t="array" ref="H457">INDEX('Régua SAEB'!$F$1:$F$40,MATCH($E457&amp;"LP"&amp;$G457,'Régua SAEB'!$G$1:$G$40,0),1)</f>
        <v>Básico</v>
      </c>
      <c r="I457" s="29">
        <v>256.11</v>
      </c>
      <c r="J457" s="10">
        <f>SUMIFS('Régua SAEB'!$C:$C,'Régua SAEB'!$B:$B,"MT",'Régua SAEB'!$D:$D,"&lt;="&amp;$I457,'Régua SAEB'!$E:$E,"&gt;"&amp;$I457,'Régua SAEB'!$A:$A,$E457)</f>
        <v>3</v>
      </c>
      <c r="K457" s="10" t="str">
        <f t="array" ref="K457">INDEX('Régua SAEB'!$F$1:$F$40,MATCH($E457&amp;"MT"&amp;$J457,'Régua SAEB'!$G$1:$G$40,0),1)</f>
        <v>Básico</v>
      </c>
    </row>
    <row r="458" spans="1:11" x14ac:dyDescent="0.2">
      <c r="A458" s="28" t="s">
        <v>24</v>
      </c>
      <c r="B458" s="24">
        <v>461635</v>
      </c>
      <c r="C458" s="28" t="s">
        <v>573</v>
      </c>
      <c r="D458" s="29">
        <v>35461635</v>
      </c>
      <c r="E458" s="29" t="s">
        <v>117</v>
      </c>
      <c r="F458" s="29">
        <v>271</v>
      </c>
      <c r="G458" s="10">
        <f>SUMIFS('Régua SAEB'!$C:$C,'Régua SAEB'!$B:$B,"LP",'Régua SAEB'!$D:$D,"&lt;="&amp;$F458,'Régua SAEB'!$E:$E,"&gt;"&amp;$F458,'Régua SAEB'!$A:$A,$E458)</f>
        <v>3</v>
      </c>
      <c r="H458" s="10" t="str">
        <f t="array" ref="H458">INDEX('Régua SAEB'!$F$1:$F$40,MATCH($E458&amp;"LP"&amp;$G458,'Régua SAEB'!$G$1:$G$40,0),1)</f>
        <v>Básico</v>
      </c>
      <c r="I458" s="29">
        <v>271.45999999999998</v>
      </c>
      <c r="J458" s="10">
        <f>SUMIFS('Régua SAEB'!$C:$C,'Régua SAEB'!$B:$B,"MT",'Régua SAEB'!$D:$D,"&lt;="&amp;$I458,'Régua SAEB'!$E:$E,"&gt;"&amp;$I458,'Régua SAEB'!$A:$A,$E458)</f>
        <v>3</v>
      </c>
      <c r="K458" s="10" t="str">
        <f t="array" ref="K458">INDEX('Régua SAEB'!$F$1:$F$40,MATCH($E458&amp;"MT"&amp;$J458,'Régua SAEB'!$G$1:$G$40,0),1)</f>
        <v>Básico</v>
      </c>
    </row>
    <row r="459" spans="1:11" x14ac:dyDescent="0.2">
      <c r="A459" s="28" t="s">
        <v>24</v>
      </c>
      <c r="B459" s="24">
        <v>561411</v>
      </c>
      <c r="C459" s="28" t="s">
        <v>574</v>
      </c>
      <c r="D459" s="29">
        <v>35561411</v>
      </c>
      <c r="E459" s="29" t="s">
        <v>117</v>
      </c>
      <c r="F459" s="29">
        <v>230.39</v>
      </c>
      <c r="G459" s="10">
        <f>SUMIFS('Régua SAEB'!$C:$C,'Régua SAEB'!$B:$B,"LP",'Régua SAEB'!$D:$D,"&lt;="&amp;$F459,'Régua SAEB'!$E:$E,"&gt;"&amp;$F459,'Régua SAEB'!$A:$A,$E459)</f>
        <v>2</v>
      </c>
      <c r="H459" s="10" t="str">
        <f t="array" ref="H459">INDEX('Régua SAEB'!$F$1:$F$40,MATCH($E459&amp;"LP"&amp;$G459,'Régua SAEB'!$G$1:$G$40,0),1)</f>
        <v>Básico</v>
      </c>
      <c r="I459" s="29">
        <v>229.92</v>
      </c>
      <c r="J459" s="10">
        <f>SUMIFS('Régua SAEB'!$C:$C,'Régua SAEB'!$B:$B,"MT",'Régua SAEB'!$D:$D,"&lt;="&amp;$I459,'Régua SAEB'!$E:$E,"&gt;"&amp;$I459,'Régua SAEB'!$A:$A,$E459)</f>
        <v>2</v>
      </c>
      <c r="K459" s="10" t="str">
        <f t="array" ref="K459">INDEX('Régua SAEB'!$F$1:$F$40,MATCH($E459&amp;"MT"&amp;$J459,'Régua SAEB'!$G$1:$G$40,0),1)</f>
        <v>Básico</v>
      </c>
    </row>
    <row r="460" spans="1:11" x14ac:dyDescent="0.2">
      <c r="A460" s="28" t="s">
        <v>23</v>
      </c>
      <c r="B460" s="24">
        <v>564990</v>
      </c>
      <c r="C460" s="28" t="s">
        <v>575</v>
      </c>
      <c r="D460" s="29">
        <v>35564990</v>
      </c>
      <c r="E460" s="29" t="s">
        <v>117</v>
      </c>
      <c r="F460" s="29">
        <v>233.86</v>
      </c>
      <c r="G460" s="10">
        <f>SUMIFS('Régua SAEB'!$C:$C,'Régua SAEB'!$B:$B,"LP",'Régua SAEB'!$D:$D,"&lt;="&amp;$F460,'Régua SAEB'!$E:$E,"&gt;"&amp;$F460,'Régua SAEB'!$A:$A,$E460)</f>
        <v>2</v>
      </c>
      <c r="H460" s="10" t="str">
        <f t="array" ref="H460">INDEX('Régua SAEB'!$F$1:$F$40,MATCH($E460&amp;"LP"&amp;$G460,'Régua SAEB'!$G$1:$G$40,0),1)</f>
        <v>Básico</v>
      </c>
      <c r="I460" s="29">
        <v>228.1</v>
      </c>
      <c r="J460" s="10">
        <f>SUMIFS('Régua SAEB'!$C:$C,'Régua SAEB'!$B:$B,"MT",'Régua SAEB'!$D:$D,"&lt;="&amp;$I460,'Régua SAEB'!$E:$E,"&gt;"&amp;$I460,'Régua SAEB'!$A:$A,$E460)</f>
        <v>2</v>
      </c>
      <c r="K460" s="10" t="str">
        <f t="array" ref="K460">INDEX('Régua SAEB'!$F$1:$F$40,MATCH($E460&amp;"MT"&amp;$J460,'Régua SAEB'!$G$1:$G$40,0),1)</f>
        <v>Básico</v>
      </c>
    </row>
    <row r="461" spans="1:11" x14ac:dyDescent="0.2">
      <c r="A461" s="28" t="s">
        <v>24</v>
      </c>
      <c r="B461" s="24">
        <v>577066</v>
      </c>
      <c r="C461" s="28" t="s">
        <v>576</v>
      </c>
      <c r="D461" s="29">
        <v>35577066</v>
      </c>
      <c r="E461" s="29" t="s">
        <v>117</v>
      </c>
      <c r="F461" s="29">
        <v>249.82</v>
      </c>
      <c r="G461" s="10">
        <f>SUMIFS('Régua SAEB'!$C:$C,'Régua SAEB'!$B:$B,"LP",'Régua SAEB'!$D:$D,"&lt;="&amp;$F461,'Régua SAEB'!$E:$E,"&gt;"&amp;$F461,'Régua SAEB'!$A:$A,$E461)</f>
        <v>2</v>
      </c>
      <c r="H461" s="10" t="str">
        <f t="array" ref="H461">INDEX('Régua SAEB'!$F$1:$F$40,MATCH($E461&amp;"LP"&amp;$G461,'Régua SAEB'!$G$1:$G$40,0),1)</f>
        <v>Básico</v>
      </c>
      <c r="I461" s="29">
        <v>244.93</v>
      </c>
      <c r="J461" s="10">
        <f>SUMIFS('Régua SAEB'!$C:$C,'Régua SAEB'!$B:$B,"MT",'Régua SAEB'!$D:$D,"&lt;="&amp;$I461,'Régua SAEB'!$E:$E,"&gt;"&amp;$I461,'Régua SAEB'!$A:$A,$E461)</f>
        <v>2</v>
      </c>
      <c r="K461" s="10" t="str">
        <f t="array" ref="K461">INDEX('Régua SAEB'!$F$1:$F$40,MATCH($E461&amp;"MT"&amp;$J461,'Régua SAEB'!$G$1:$G$40,0),1)</f>
        <v>Básico</v>
      </c>
    </row>
    <row r="462" spans="1:11" x14ac:dyDescent="0.2">
      <c r="A462" s="28" t="s">
        <v>23</v>
      </c>
      <c r="B462" s="24">
        <v>901088</v>
      </c>
      <c r="C462" s="28" t="s">
        <v>577</v>
      </c>
      <c r="D462" s="29">
        <v>35901088</v>
      </c>
      <c r="E462" s="29" t="s">
        <v>117</v>
      </c>
      <c r="F462" s="29">
        <v>252.09</v>
      </c>
      <c r="G462" s="10">
        <f>SUMIFS('Régua SAEB'!$C:$C,'Régua SAEB'!$B:$B,"LP",'Régua SAEB'!$D:$D,"&lt;="&amp;$F462,'Régua SAEB'!$E:$E,"&gt;"&amp;$F462,'Régua SAEB'!$A:$A,$E462)</f>
        <v>3</v>
      </c>
      <c r="H462" s="10" t="str">
        <f t="array" ref="H462">INDEX('Régua SAEB'!$F$1:$F$40,MATCH($E462&amp;"LP"&amp;$G462,'Régua SAEB'!$G$1:$G$40,0),1)</f>
        <v>Básico</v>
      </c>
      <c r="I462" s="29">
        <v>256.73</v>
      </c>
      <c r="J462" s="10">
        <f>SUMIFS('Régua SAEB'!$C:$C,'Régua SAEB'!$B:$B,"MT",'Régua SAEB'!$D:$D,"&lt;="&amp;$I462,'Régua SAEB'!$E:$E,"&gt;"&amp;$I462,'Régua SAEB'!$A:$A,$E462)</f>
        <v>3</v>
      </c>
      <c r="K462" s="10" t="str">
        <f t="array" ref="K462">INDEX('Régua SAEB'!$F$1:$F$40,MATCH($E462&amp;"MT"&amp;$J462,'Régua SAEB'!$G$1:$G$40,0),1)</f>
        <v>Básico</v>
      </c>
    </row>
    <row r="463" spans="1:11" x14ac:dyDescent="0.2">
      <c r="A463" s="28" t="s">
        <v>24</v>
      </c>
      <c r="B463" s="24">
        <v>901097</v>
      </c>
      <c r="C463" s="28" t="s">
        <v>578</v>
      </c>
      <c r="D463" s="29">
        <v>35901097</v>
      </c>
      <c r="E463" s="29" t="s">
        <v>117</v>
      </c>
      <c r="F463" s="29">
        <v>278.06</v>
      </c>
      <c r="G463" s="10">
        <f>SUMIFS('Régua SAEB'!$C:$C,'Régua SAEB'!$B:$B,"LP",'Régua SAEB'!$D:$D,"&lt;="&amp;$F463,'Régua SAEB'!$E:$E,"&gt;"&amp;$F463,'Régua SAEB'!$A:$A,$E463)</f>
        <v>4</v>
      </c>
      <c r="H463" s="10" t="str">
        <f t="array" ref="H463">INDEX('Régua SAEB'!$F$1:$F$40,MATCH($E463&amp;"LP"&amp;$G463,'Régua SAEB'!$G$1:$G$40,0),1)</f>
        <v>Proficiente</v>
      </c>
      <c r="I463" s="29">
        <v>272.86</v>
      </c>
      <c r="J463" s="10">
        <f>SUMIFS('Régua SAEB'!$C:$C,'Régua SAEB'!$B:$B,"MT",'Régua SAEB'!$D:$D,"&lt;="&amp;$I463,'Régua SAEB'!$E:$E,"&gt;"&amp;$I463,'Régua SAEB'!$A:$A,$E463)</f>
        <v>3</v>
      </c>
      <c r="K463" s="10" t="str">
        <f t="array" ref="K463">INDEX('Régua SAEB'!$F$1:$F$40,MATCH($E463&amp;"MT"&amp;$J463,'Régua SAEB'!$G$1:$G$40,0),1)</f>
        <v>Básico</v>
      </c>
    </row>
    <row r="464" spans="1:11" x14ac:dyDescent="0.2">
      <c r="A464" s="28" t="s">
        <v>24</v>
      </c>
      <c r="B464" s="24">
        <v>901118</v>
      </c>
      <c r="C464" s="28" t="s">
        <v>579</v>
      </c>
      <c r="D464" s="29">
        <v>35901118</v>
      </c>
      <c r="E464" s="29" t="s">
        <v>117</v>
      </c>
      <c r="F464" s="29">
        <v>254.97</v>
      </c>
      <c r="G464" s="10">
        <f>SUMIFS('Régua SAEB'!$C:$C,'Régua SAEB'!$B:$B,"LP",'Régua SAEB'!$D:$D,"&lt;="&amp;$F464,'Régua SAEB'!$E:$E,"&gt;"&amp;$F464,'Régua SAEB'!$A:$A,$E464)</f>
        <v>3</v>
      </c>
      <c r="H464" s="10" t="str">
        <f t="array" ref="H464">INDEX('Régua SAEB'!$F$1:$F$40,MATCH($E464&amp;"LP"&amp;$G464,'Régua SAEB'!$G$1:$G$40,0),1)</f>
        <v>Básico</v>
      </c>
      <c r="I464" s="29">
        <v>254.54</v>
      </c>
      <c r="J464" s="10">
        <f>SUMIFS('Régua SAEB'!$C:$C,'Régua SAEB'!$B:$B,"MT",'Régua SAEB'!$D:$D,"&lt;="&amp;$I464,'Régua SAEB'!$E:$E,"&gt;"&amp;$I464,'Régua SAEB'!$A:$A,$E464)</f>
        <v>3</v>
      </c>
      <c r="K464" s="10" t="str">
        <f t="array" ref="K464">INDEX('Régua SAEB'!$F$1:$F$40,MATCH($E464&amp;"MT"&amp;$J464,'Régua SAEB'!$G$1:$G$40,0),1)</f>
        <v>Básico</v>
      </c>
    </row>
    <row r="465" spans="1:11" x14ac:dyDescent="0.2">
      <c r="A465" s="28" t="s">
        <v>24</v>
      </c>
      <c r="B465" s="24">
        <v>901124</v>
      </c>
      <c r="C465" s="28" t="s">
        <v>580</v>
      </c>
      <c r="D465" s="29">
        <v>35901124</v>
      </c>
      <c r="E465" s="29" t="s">
        <v>117</v>
      </c>
      <c r="F465" s="29">
        <v>230.99</v>
      </c>
      <c r="G465" s="10">
        <f>SUMIFS('Régua SAEB'!$C:$C,'Régua SAEB'!$B:$B,"LP",'Régua SAEB'!$D:$D,"&lt;="&amp;$F465,'Régua SAEB'!$E:$E,"&gt;"&amp;$F465,'Régua SAEB'!$A:$A,$E465)</f>
        <v>2</v>
      </c>
      <c r="H465" s="10" t="str">
        <f t="array" ref="H465">INDEX('Régua SAEB'!$F$1:$F$40,MATCH($E465&amp;"LP"&amp;$G465,'Régua SAEB'!$G$1:$G$40,0),1)</f>
        <v>Básico</v>
      </c>
      <c r="I465" s="29">
        <v>227.64</v>
      </c>
      <c r="J465" s="10">
        <f>SUMIFS('Régua SAEB'!$C:$C,'Régua SAEB'!$B:$B,"MT",'Régua SAEB'!$D:$D,"&lt;="&amp;$I465,'Régua SAEB'!$E:$E,"&gt;"&amp;$I465,'Régua SAEB'!$A:$A,$E465)</f>
        <v>2</v>
      </c>
      <c r="K465" s="10" t="str">
        <f t="array" ref="K465">INDEX('Régua SAEB'!$F$1:$F$40,MATCH($E465&amp;"MT"&amp;$J465,'Régua SAEB'!$G$1:$G$40,0),1)</f>
        <v>Básico</v>
      </c>
    </row>
    <row r="466" spans="1:11" x14ac:dyDescent="0.2">
      <c r="A466" s="28" t="s">
        <v>24</v>
      </c>
      <c r="B466" s="24">
        <v>901131</v>
      </c>
      <c r="C466" s="28" t="s">
        <v>581</v>
      </c>
      <c r="D466" s="29">
        <v>35901131</v>
      </c>
      <c r="E466" s="29" t="s">
        <v>117</v>
      </c>
      <c r="F466" s="29">
        <v>258.32</v>
      </c>
      <c r="G466" s="10">
        <f>SUMIFS('Régua SAEB'!$C:$C,'Régua SAEB'!$B:$B,"LP",'Régua SAEB'!$D:$D,"&lt;="&amp;$F466,'Régua SAEB'!$E:$E,"&gt;"&amp;$F466,'Régua SAEB'!$A:$A,$E466)</f>
        <v>3</v>
      </c>
      <c r="H466" s="10" t="str">
        <f t="array" ref="H466">INDEX('Régua SAEB'!$F$1:$F$40,MATCH($E466&amp;"LP"&amp;$G466,'Régua SAEB'!$G$1:$G$40,0),1)</f>
        <v>Básico</v>
      </c>
      <c r="I466" s="29">
        <v>250.1</v>
      </c>
      <c r="J466" s="10">
        <f>SUMIFS('Régua SAEB'!$C:$C,'Régua SAEB'!$B:$B,"MT",'Régua SAEB'!$D:$D,"&lt;="&amp;$I466,'Régua SAEB'!$E:$E,"&gt;"&amp;$I466,'Régua SAEB'!$A:$A,$E466)</f>
        <v>3</v>
      </c>
      <c r="K466" s="10" t="str">
        <f t="array" ref="K466">INDEX('Régua SAEB'!$F$1:$F$40,MATCH($E466&amp;"MT"&amp;$J466,'Régua SAEB'!$G$1:$G$40,0),1)</f>
        <v>Básico</v>
      </c>
    </row>
    <row r="467" spans="1:11" x14ac:dyDescent="0.2">
      <c r="A467" s="28" t="s">
        <v>24</v>
      </c>
      <c r="B467" s="24">
        <v>902559</v>
      </c>
      <c r="C467" s="28" t="s">
        <v>582</v>
      </c>
      <c r="D467" s="29">
        <v>35902559</v>
      </c>
      <c r="E467" s="29" t="s">
        <v>117</v>
      </c>
      <c r="F467" s="29">
        <v>266.58</v>
      </c>
      <c r="G467" s="10">
        <f>SUMIFS('Régua SAEB'!$C:$C,'Régua SAEB'!$B:$B,"LP",'Régua SAEB'!$D:$D,"&lt;="&amp;$F467,'Régua SAEB'!$E:$E,"&gt;"&amp;$F467,'Régua SAEB'!$A:$A,$E467)</f>
        <v>3</v>
      </c>
      <c r="H467" s="10" t="str">
        <f t="array" ref="H467">INDEX('Régua SAEB'!$F$1:$F$40,MATCH($E467&amp;"LP"&amp;$G467,'Régua SAEB'!$G$1:$G$40,0),1)</f>
        <v>Básico</v>
      </c>
      <c r="I467" s="29">
        <v>256.05</v>
      </c>
      <c r="J467" s="10">
        <f>SUMIFS('Régua SAEB'!$C:$C,'Régua SAEB'!$B:$B,"MT",'Régua SAEB'!$D:$D,"&lt;="&amp;$I467,'Régua SAEB'!$E:$E,"&gt;"&amp;$I467,'Régua SAEB'!$A:$A,$E467)</f>
        <v>3</v>
      </c>
      <c r="K467" s="10" t="str">
        <f t="array" ref="K467">INDEX('Régua SAEB'!$F$1:$F$40,MATCH($E467&amp;"MT"&amp;$J467,'Régua SAEB'!$G$1:$G$40,0),1)</f>
        <v>Básico</v>
      </c>
    </row>
    <row r="468" spans="1:11" x14ac:dyDescent="0.2">
      <c r="A468" s="28" t="s">
        <v>23</v>
      </c>
      <c r="B468" s="24">
        <v>903875</v>
      </c>
      <c r="C468" s="28" t="s">
        <v>583</v>
      </c>
      <c r="D468" s="29">
        <v>35903875</v>
      </c>
      <c r="E468" s="29" t="s">
        <v>117</v>
      </c>
      <c r="F468" s="29">
        <v>238.19</v>
      </c>
      <c r="G468" s="10">
        <f>SUMIFS('Régua SAEB'!$C:$C,'Régua SAEB'!$B:$B,"LP",'Régua SAEB'!$D:$D,"&lt;="&amp;$F468,'Régua SAEB'!$E:$E,"&gt;"&amp;$F468,'Régua SAEB'!$A:$A,$E468)</f>
        <v>2</v>
      </c>
      <c r="H468" s="10" t="str">
        <f t="array" ref="H468">INDEX('Régua SAEB'!$F$1:$F$40,MATCH($E468&amp;"LP"&amp;$G468,'Régua SAEB'!$G$1:$G$40,0),1)</f>
        <v>Básico</v>
      </c>
      <c r="I468" s="29">
        <v>234.69</v>
      </c>
      <c r="J468" s="10">
        <f>SUMIFS('Régua SAEB'!$C:$C,'Régua SAEB'!$B:$B,"MT",'Régua SAEB'!$D:$D,"&lt;="&amp;$I468,'Régua SAEB'!$E:$E,"&gt;"&amp;$I468,'Régua SAEB'!$A:$A,$E468)</f>
        <v>2</v>
      </c>
      <c r="K468" s="10" t="str">
        <f t="array" ref="K468">INDEX('Régua SAEB'!$F$1:$F$40,MATCH($E468&amp;"MT"&amp;$J468,'Régua SAEB'!$G$1:$G$40,0),1)</f>
        <v>Básico</v>
      </c>
    </row>
    <row r="469" spans="1:11" x14ac:dyDescent="0.2">
      <c r="A469" s="28" t="s">
        <v>24</v>
      </c>
      <c r="B469" s="24">
        <v>903899</v>
      </c>
      <c r="C469" s="28" t="s">
        <v>584</v>
      </c>
      <c r="D469" s="29">
        <v>35903899</v>
      </c>
      <c r="E469" s="29" t="s">
        <v>117</v>
      </c>
      <c r="F469" s="29">
        <v>269.45</v>
      </c>
      <c r="G469" s="10">
        <f>SUMIFS('Régua SAEB'!$C:$C,'Régua SAEB'!$B:$B,"LP",'Régua SAEB'!$D:$D,"&lt;="&amp;$F469,'Régua SAEB'!$E:$E,"&gt;"&amp;$F469,'Régua SAEB'!$A:$A,$E469)</f>
        <v>3</v>
      </c>
      <c r="H469" s="10" t="str">
        <f t="array" ref="H469">INDEX('Régua SAEB'!$F$1:$F$40,MATCH($E469&amp;"LP"&amp;$G469,'Régua SAEB'!$G$1:$G$40,0),1)</f>
        <v>Básico</v>
      </c>
      <c r="I469" s="29">
        <v>259.07</v>
      </c>
      <c r="J469" s="10">
        <f>SUMIFS('Régua SAEB'!$C:$C,'Régua SAEB'!$B:$B,"MT",'Régua SAEB'!$D:$D,"&lt;="&amp;$I469,'Régua SAEB'!$E:$E,"&gt;"&amp;$I469,'Régua SAEB'!$A:$A,$E469)</f>
        <v>3</v>
      </c>
      <c r="K469" s="10" t="str">
        <f t="array" ref="K469">INDEX('Régua SAEB'!$F$1:$F$40,MATCH($E469&amp;"MT"&amp;$J469,'Régua SAEB'!$G$1:$G$40,0),1)</f>
        <v>Básico</v>
      </c>
    </row>
    <row r="470" spans="1:11" x14ac:dyDescent="0.2">
      <c r="A470" s="28" t="s">
        <v>24</v>
      </c>
      <c r="B470" s="24">
        <v>904909</v>
      </c>
      <c r="C470" s="28" t="s">
        <v>585</v>
      </c>
      <c r="D470" s="29">
        <v>35904909</v>
      </c>
      <c r="E470" s="29" t="s">
        <v>117</v>
      </c>
      <c r="F470" s="29">
        <v>293.70999999999998</v>
      </c>
      <c r="G470" s="10">
        <f>SUMIFS('Régua SAEB'!$C:$C,'Régua SAEB'!$B:$B,"LP",'Régua SAEB'!$D:$D,"&lt;="&amp;$F470,'Régua SAEB'!$E:$E,"&gt;"&amp;$F470,'Régua SAEB'!$A:$A,$E470)</f>
        <v>4</v>
      </c>
      <c r="H470" s="10" t="str">
        <f t="array" ref="H470">INDEX('Régua SAEB'!$F$1:$F$40,MATCH($E470&amp;"LP"&amp;$G470,'Régua SAEB'!$G$1:$G$40,0),1)</f>
        <v>Proficiente</v>
      </c>
      <c r="I470" s="29">
        <v>295.44</v>
      </c>
      <c r="J470" s="10">
        <f>SUMIFS('Régua SAEB'!$C:$C,'Régua SAEB'!$B:$B,"MT",'Régua SAEB'!$D:$D,"&lt;="&amp;$I470,'Régua SAEB'!$E:$E,"&gt;"&amp;$I470,'Régua SAEB'!$A:$A,$E470)</f>
        <v>4</v>
      </c>
      <c r="K470" s="10" t="str">
        <f t="array" ref="K470">INDEX('Régua SAEB'!$F$1:$F$40,MATCH($E470&amp;"MT"&amp;$J470,'Régua SAEB'!$G$1:$G$40,0),1)</f>
        <v>Básico</v>
      </c>
    </row>
    <row r="471" spans="1:11" x14ac:dyDescent="0.2">
      <c r="A471" s="28" t="s">
        <v>24</v>
      </c>
      <c r="B471" s="24">
        <v>905461</v>
      </c>
      <c r="C471" s="28" t="s">
        <v>586</v>
      </c>
      <c r="D471" s="29">
        <v>35905461</v>
      </c>
      <c r="E471" s="29" t="s">
        <v>117</v>
      </c>
      <c r="F471" s="29">
        <v>262.64</v>
      </c>
      <c r="G471" s="10">
        <f>SUMIFS('Régua SAEB'!$C:$C,'Régua SAEB'!$B:$B,"LP",'Régua SAEB'!$D:$D,"&lt;="&amp;$F471,'Régua SAEB'!$E:$E,"&gt;"&amp;$F471,'Régua SAEB'!$A:$A,$E471)</f>
        <v>3</v>
      </c>
      <c r="H471" s="10" t="str">
        <f t="array" ref="H471">INDEX('Régua SAEB'!$F$1:$F$40,MATCH($E471&amp;"LP"&amp;$G471,'Régua SAEB'!$G$1:$G$40,0),1)</f>
        <v>Básico</v>
      </c>
      <c r="I471" s="29">
        <v>252.99</v>
      </c>
      <c r="J471" s="10">
        <f>SUMIFS('Régua SAEB'!$C:$C,'Régua SAEB'!$B:$B,"MT",'Régua SAEB'!$D:$D,"&lt;="&amp;$I471,'Régua SAEB'!$E:$E,"&gt;"&amp;$I471,'Régua SAEB'!$A:$A,$E471)</f>
        <v>3</v>
      </c>
      <c r="K471" s="10" t="str">
        <f t="array" ref="K471">INDEX('Régua SAEB'!$F$1:$F$40,MATCH($E471&amp;"MT"&amp;$J471,'Régua SAEB'!$G$1:$G$40,0),1)</f>
        <v>Básico</v>
      </c>
    </row>
    <row r="472" spans="1:11" x14ac:dyDescent="0.2">
      <c r="A472" s="28" t="s">
        <v>24</v>
      </c>
      <c r="B472" s="24">
        <v>905471</v>
      </c>
      <c r="C472" s="28" t="s">
        <v>587</v>
      </c>
      <c r="D472" s="29">
        <v>35905471</v>
      </c>
      <c r="E472" s="29" t="s">
        <v>117</v>
      </c>
      <c r="F472" s="29">
        <v>260.44</v>
      </c>
      <c r="G472" s="10">
        <f>SUMIFS('Régua SAEB'!$C:$C,'Régua SAEB'!$B:$B,"LP",'Régua SAEB'!$D:$D,"&lt;="&amp;$F472,'Régua SAEB'!$E:$E,"&gt;"&amp;$F472,'Régua SAEB'!$A:$A,$E472)</f>
        <v>3</v>
      </c>
      <c r="H472" s="10" t="str">
        <f t="array" ref="H472">INDEX('Régua SAEB'!$F$1:$F$40,MATCH($E472&amp;"LP"&amp;$G472,'Régua SAEB'!$G$1:$G$40,0),1)</f>
        <v>Básico</v>
      </c>
      <c r="I472" s="29">
        <v>263.76</v>
      </c>
      <c r="J472" s="10">
        <f>SUMIFS('Régua SAEB'!$C:$C,'Régua SAEB'!$B:$B,"MT",'Régua SAEB'!$D:$D,"&lt;="&amp;$I472,'Régua SAEB'!$E:$E,"&gt;"&amp;$I472,'Régua SAEB'!$A:$A,$E472)</f>
        <v>3</v>
      </c>
      <c r="K472" s="10" t="str">
        <f t="array" ref="K472">INDEX('Régua SAEB'!$F$1:$F$40,MATCH($E472&amp;"MT"&amp;$J472,'Régua SAEB'!$G$1:$G$40,0),1)</f>
        <v>Básico</v>
      </c>
    </row>
    <row r="473" spans="1:11" x14ac:dyDescent="0.2">
      <c r="A473" s="28" t="s">
        <v>24</v>
      </c>
      <c r="B473" s="24">
        <v>907352</v>
      </c>
      <c r="C473" s="28" t="s">
        <v>588</v>
      </c>
      <c r="D473" s="29">
        <v>35907352</v>
      </c>
      <c r="E473" s="29" t="s">
        <v>117</v>
      </c>
      <c r="F473" s="29">
        <v>272.52999999999997</v>
      </c>
      <c r="G473" s="10">
        <f>SUMIFS('Régua SAEB'!$C:$C,'Régua SAEB'!$B:$B,"LP",'Régua SAEB'!$D:$D,"&lt;="&amp;$F473,'Régua SAEB'!$E:$E,"&gt;"&amp;$F473,'Régua SAEB'!$A:$A,$E473)</f>
        <v>3</v>
      </c>
      <c r="H473" s="10" t="str">
        <f t="array" ref="H473">INDEX('Régua SAEB'!$F$1:$F$40,MATCH($E473&amp;"LP"&amp;$G473,'Régua SAEB'!$G$1:$G$40,0),1)</f>
        <v>Básico</v>
      </c>
      <c r="I473" s="29">
        <v>257.77</v>
      </c>
      <c r="J473" s="10">
        <f>SUMIFS('Régua SAEB'!$C:$C,'Régua SAEB'!$B:$B,"MT",'Régua SAEB'!$D:$D,"&lt;="&amp;$I473,'Régua SAEB'!$E:$E,"&gt;"&amp;$I473,'Régua SAEB'!$A:$A,$E473)</f>
        <v>3</v>
      </c>
      <c r="K473" s="10" t="str">
        <f t="array" ref="K473">INDEX('Régua SAEB'!$F$1:$F$40,MATCH($E473&amp;"MT"&amp;$J473,'Régua SAEB'!$G$1:$G$40,0),1)</f>
        <v>Básico</v>
      </c>
    </row>
    <row r="474" spans="1:11" x14ac:dyDescent="0.2">
      <c r="A474" s="28" t="s">
        <v>24</v>
      </c>
      <c r="B474" s="24">
        <v>907376</v>
      </c>
      <c r="C474" s="28" t="s">
        <v>589</v>
      </c>
      <c r="D474" s="29">
        <v>35907376</v>
      </c>
      <c r="E474" s="29" t="s">
        <v>117</v>
      </c>
      <c r="F474" s="29">
        <v>250.39</v>
      </c>
      <c r="G474" s="10">
        <f>SUMIFS('Régua SAEB'!$C:$C,'Régua SAEB'!$B:$B,"LP",'Régua SAEB'!$D:$D,"&lt;="&amp;$F474,'Régua SAEB'!$E:$E,"&gt;"&amp;$F474,'Régua SAEB'!$A:$A,$E474)</f>
        <v>3</v>
      </c>
      <c r="H474" s="10" t="str">
        <f t="array" ref="H474">INDEX('Régua SAEB'!$F$1:$F$40,MATCH($E474&amp;"LP"&amp;$G474,'Régua SAEB'!$G$1:$G$40,0),1)</f>
        <v>Básico</v>
      </c>
      <c r="I474" s="29">
        <v>242.02</v>
      </c>
      <c r="J474" s="10">
        <f>SUMIFS('Régua SAEB'!$C:$C,'Régua SAEB'!$B:$B,"MT",'Régua SAEB'!$D:$D,"&lt;="&amp;$I474,'Régua SAEB'!$E:$E,"&gt;"&amp;$I474,'Régua SAEB'!$A:$A,$E474)</f>
        <v>2</v>
      </c>
      <c r="K474" s="10" t="str">
        <f t="array" ref="K474">INDEX('Régua SAEB'!$F$1:$F$40,MATCH($E474&amp;"MT"&amp;$J474,'Régua SAEB'!$G$1:$G$40,0),1)</f>
        <v>Básico</v>
      </c>
    </row>
    <row r="475" spans="1:11" x14ac:dyDescent="0.2">
      <c r="A475" s="28" t="s">
        <v>24</v>
      </c>
      <c r="B475" s="24">
        <v>907388</v>
      </c>
      <c r="C475" s="28" t="s">
        <v>590</v>
      </c>
      <c r="D475" s="29">
        <v>35907388</v>
      </c>
      <c r="E475" s="29" t="s">
        <v>117</v>
      </c>
      <c r="F475" s="29">
        <v>265.02</v>
      </c>
      <c r="G475" s="10">
        <f>SUMIFS('Régua SAEB'!$C:$C,'Régua SAEB'!$B:$B,"LP",'Régua SAEB'!$D:$D,"&lt;="&amp;$F475,'Régua SAEB'!$E:$E,"&gt;"&amp;$F475,'Régua SAEB'!$A:$A,$E475)</f>
        <v>3</v>
      </c>
      <c r="H475" s="10" t="str">
        <f t="array" ref="H475">INDEX('Régua SAEB'!$F$1:$F$40,MATCH($E475&amp;"LP"&amp;$G475,'Régua SAEB'!$G$1:$G$40,0),1)</f>
        <v>Básico</v>
      </c>
      <c r="I475" s="29">
        <v>247.78</v>
      </c>
      <c r="J475" s="10">
        <f>SUMIFS('Régua SAEB'!$C:$C,'Régua SAEB'!$B:$B,"MT",'Régua SAEB'!$D:$D,"&lt;="&amp;$I475,'Régua SAEB'!$E:$E,"&gt;"&amp;$I475,'Régua SAEB'!$A:$A,$E475)</f>
        <v>2</v>
      </c>
      <c r="K475" s="10" t="str">
        <f t="array" ref="K475">INDEX('Régua SAEB'!$F$1:$F$40,MATCH($E475&amp;"MT"&amp;$J475,'Régua SAEB'!$G$1:$G$40,0),1)</f>
        <v>Básico</v>
      </c>
    </row>
    <row r="476" spans="1:11" x14ac:dyDescent="0.2">
      <c r="A476" s="28" t="s">
        <v>24</v>
      </c>
      <c r="B476" s="24">
        <v>907406</v>
      </c>
      <c r="C476" s="28" t="s">
        <v>591</v>
      </c>
      <c r="D476" s="29">
        <v>35907406</v>
      </c>
      <c r="E476" s="29" t="s">
        <v>117</v>
      </c>
      <c r="F476" s="29">
        <v>275.24</v>
      </c>
      <c r="G476" s="10">
        <f>SUMIFS('Régua SAEB'!$C:$C,'Régua SAEB'!$B:$B,"LP",'Régua SAEB'!$D:$D,"&lt;="&amp;$F476,'Régua SAEB'!$E:$E,"&gt;"&amp;$F476,'Régua SAEB'!$A:$A,$E476)</f>
        <v>4</v>
      </c>
      <c r="H476" s="10" t="str">
        <f t="array" ref="H476">INDEX('Régua SAEB'!$F$1:$F$40,MATCH($E476&amp;"LP"&amp;$G476,'Régua SAEB'!$G$1:$G$40,0),1)</f>
        <v>Proficiente</v>
      </c>
      <c r="I476" s="29">
        <v>266.72000000000003</v>
      </c>
      <c r="J476" s="10">
        <f>SUMIFS('Régua SAEB'!$C:$C,'Régua SAEB'!$B:$B,"MT",'Régua SAEB'!$D:$D,"&lt;="&amp;$I476,'Régua SAEB'!$E:$E,"&gt;"&amp;$I476,'Régua SAEB'!$A:$A,$E476)</f>
        <v>3</v>
      </c>
      <c r="K476" s="10" t="str">
        <f t="array" ref="K476">INDEX('Régua SAEB'!$F$1:$F$40,MATCH($E476&amp;"MT"&amp;$J476,'Régua SAEB'!$G$1:$G$40,0),1)</f>
        <v>Básico</v>
      </c>
    </row>
    <row r="477" spans="1:11" x14ac:dyDescent="0.2">
      <c r="A477" s="28" t="s">
        <v>23</v>
      </c>
      <c r="B477" s="24">
        <v>912924</v>
      </c>
      <c r="C477" s="28" t="s">
        <v>592</v>
      </c>
      <c r="D477" s="29">
        <v>35912924</v>
      </c>
      <c r="E477" s="29" t="s">
        <v>117</v>
      </c>
      <c r="F477" s="29">
        <v>267.3</v>
      </c>
      <c r="G477" s="10">
        <f>SUMIFS('Régua SAEB'!$C:$C,'Régua SAEB'!$B:$B,"LP",'Régua SAEB'!$D:$D,"&lt;="&amp;$F477,'Régua SAEB'!$E:$E,"&gt;"&amp;$F477,'Régua SAEB'!$A:$A,$E477)</f>
        <v>3</v>
      </c>
      <c r="H477" s="10" t="str">
        <f t="array" ref="H477">INDEX('Régua SAEB'!$F$1:$F$40,MATCH($E477&amp;"LP"&amp;$G477,'Régua SAEB'!$G$1:$G$40,0),1)</f>
        <v>Básico</v>
      </c>
      <c r="I477" s="29">
        <v>272.43</v>
      </c>
      <c r="J477" s="10">
        <f>SUMIFS('Régua SAEB'!$C:$C,'Régua SAEB'!$B:$B,"MT",'Régua SAEB'!$D:$D,"&lt;="&amp;$I477,'Régua SAEB'!$E:$E,"&gt;"&amp;$I477,'Régua SAEB'!$A:$A,$E477)</f>
        <v>3</v>
      </c>
      <c r="K477" s="10" t="str">
        <f t="array" ref="K477">INDEX('Régua SAEB'!$F$1:$F$40,MATCH($E477&amp;"MT"&amp;$J477,'Régua SAEB'!$G$1:$G$40,0),1)</f>
        <v>Básico</v>
      </c>
    </row>
    <row r="478" spans="1:11" x14ac:dyDescent="0.2">
      <c r="A478" s="28" t="s">
        <v>24</v>
      </c>
      <c r="B478" s="24">
        <v>913923</v>
      </c>
      <c r="C478" s="28" t="s">
        <v>593</v>
      </c>
      <c r="D478" s="29">
        <v>35913923</v>
      </c>
      <c r="E478" s="29" t="s">
        <v>117</v>
      </c>
      <c r="F478" s="29">
        <v>275.08</v>
      </c>
      <c r="G478" s="10">
        <f>SUMIFS('Régua SAEB'!$C:$C,'Régua SAEB'!$B:$B,"LP",'Régua SAEB'!$D:$D,"&lt;="&amp;$F478,'Régua SAEB'!$E:$E,"&gt;"&amp;$F478,'Régua SAEB'!$A:$A,$E478)</f>
        <v>4</v>
      </c>
      <c r="H478" s="10" t="str">
        <f t="array" ref="H478">INDEX('Régua SAEB'!$F$1:$F$40,MATCH($E478&amp;"LP"&amp;$G478,'Régua SAEB'!$G$1:$G$40,0),1)</f>
        <v>Proficiente</v>
      </c>
      <c r="I478" s="29">
        <v>262.23</v>
      </c>
      <c r="J478" s="10">
        <f>SUMIFS('Régua SAEB'!$C:$C,'Régua SAEB'!$B:$B,"MT",'Régua SAEB'!$D:$D,"&lt;="&amp;$I478,'Régua SAEB'!$E:$E,"&gt;"&amp;$I478,'Régua SAEB'!$A:$A,$E478)</f>
        <v>3</v>
      </c>
      <c r="K478" s="10" t="str">
        <f t="array" ref="K478">INDEX('Régua SAEB'!$F$1:$F$40,MATCH($E478&amp;"MT"&amp;$J478,'Régua SAEB'!$G$1:$G$40,0),1)</f>
        <v>Básico</v>
      </c>
    </row>
    <row r="479" spans="1:11" x14ac:dyDescent="0.2">
      <c r="A479" s="28" t="s">
        <v>24</v>
      </c>
      <c r="B479" s="24">
        <v>913984</v>
      </c>
      <c r="C479" s="28" t="s">
        <v>594</v>
      </c>
      <c r="D479" s="29">
        <v>35913984</v>
      </c>
      <c r="E479" s="29" t="s">
        <v>117</v>
      </c>
      <c r="F479" s="29">
        <v>255.43</v>
      </c>
      <c r="G479" s="10">
        <f>SUMIFS('Régua SAEB'!$C:$C,'Régua SAEB'!$B:$B,"LP",'Régua SAEB'!$D:$D,"&lt;="&amp;$F479,'Régua SAEB'!$E:$E,"&gt;"&amp;$F479,'Régua SAEB'!$A:$A,$E479)</f>
        <v>3</v>
      </c>
      <c r="H479" s="10" t="str">
        <f t="array" ref="H479">INDEX('Régua SAEB'!$F$1:$F$40,MATCH($E479&amp;"LP"&amp;$G479,'Régua SAEB'!$G$1:$G$40,0),1)</f>
        <v>Básico</v>
      </c>
      <c r="I479" s="29">
        <v>256.29000000000002</v>
      </c>
      <c r="J479" s="10">
        <f>SUMIFS('Régua SAEB'!$C:$C,'Régua SAEB'!$B:$B,"MT",'Régua SAEB'!$D:$D,"&lt;="&amp;$I479,'Régua SAEB'!$E:$E,"&gt;"&amp;$I479,'Régua SAEB'!$A:$A,$E479)</f>
        <v>3</v>
      </c>
      <c r="K479" s="10" t="str">
        <f t="array" ref="K479">INDEX('Régua SAEB'!$F$1:$F$40,MATCH($E479&amp;"MT"&amp;$J479,'Régua SAEB'!$G$1:$G$40,0),1)</f>
        <v>Básico</v>
      </c>
    </row>
    <row r="480" spans="1:11" x14ac:dyDescent="0.2">
      <c r="A480" s="28" t="s">
        <v>24</v>
      </c>
      <c r="B480" s="24">
        <v>914897</v>
      </c>
      <c r="C480" s="28" t="s">
        <v>595</v>
      </c>
      <c r="D480" s="29">
        <v>35914897</v>
      </c>
      <c r="E480" s="29" t="s">
        <v>117</v>
      </c>
      <c r="F480" s="29">
        <v>244.82</v>
      </c>
      <c r="G480" s="10">
        <f>SUMIFS('Régua SAEB'!$C:$C,'Régua SAEB'!$B:$B,"LP",'Régua SAEB'!$D:$D,"&lt;="&amp;$F480,'Régua SAEB'!$E:$E,"&gt;"&amp;$F480,'Régua SAEB'!$A:$A,$E480)</f>
        <v>2</v>
      </c>
      <c r="H480" s="10" t="str">
        <f t="array" ref="H480">INDEX('Régua SAEB'!$F$1:$F$40,MATCH($E480&amp;"LP"&amp;$G480,'Régua SAEB'!$G$1:$G$40,0),1)</f>
        <v>Básico</v>
      </c>
      <c r="I480" s="29">
        <v>248.65</v>
      </c>
      <c r="J480" s="10">
        <f>SUMIFS('Régua SAEB'!$C:$C,'Régua SAEB'!$B:$B,"MT",'Régua SAEB'!$D:$D,"&lt;="&amp;$I480,'Régua SAEB'!$E:$E,"&gt;"&amp;$I480,'Régua SAEB'!$A:$A,$E480)</f>
        <v>2</v>
      </c>
      <c r="K480" s="10" t="str">
        <f t="array" ref="K480">INDEX('Régua SAEB'!$F$1:$F$40,MATCH($E480&amp;"MT"&amp;$J480,'Régua SAEB'!$G$1:$G$40,0),1)</f>
        <v>Básico</v>
      </c>
    </row>
    <row r="481" spans="1:11" x14ac:dyDescent="0.2">
      <c r="A481" s="28" t="s">
        <v>24</v>
      </c>
      <c r="B481" s="24">
        <v>915592</v>
      </c>
      <c r="C481" s="28" t="s">
        <v>596</v>
      </c>
      <c r="D481" s="29">
        <v>35915592</v>
      </c>
      <c r="E481" s="29" t="s">
        <v>117</v>
      </c>
      <c r="F481" s="29">
        <v>265.57</v>
      </c>
      <c r="G481" s="10">
        <f>SUMIFS('Régua SAEB'!$C:$C,'Régua SAEB'!$B:$B,"LP",'Régua SAEB'!$D:$D,"&lt;="&amp;$F481,'Régua SAEB'!$E:$E,"&gt;"&amp;$F481,'Régua SAEB'!$A:$A,$E481)</f>
        <v>3</v>
      </c>
      <c r="H481" s="10" t="str">
        <f t="array" ref="H481">INDEX('Régua SAEB'!$F$1:$F$40,MATCH($E481&amp;"LP"&amp;$G481,'Régua SAEB'!$G$1:$G$40,0),1)</f>
        <v>Básico</v>
      </c>
      <c r="I481" s="29">
        <v>256.37</v>
      </c>
      <c r="J481" s="10">
        <f>SUMIFS('Régua SAEB'!$C:$C,'Régua SAEB'!$B:$B,"MT",'Régua SAEB'!$D:$D,"&lt;="&amp;$I481,'Régua SAEB'!$E:$E,"&gt;"&amp;$I481,'Régua SAEB'!$A:$A,$E481)</f>
        <v>3</v>
      </c>
      <c r="K481" s="10" t="str">
        <f t="array" ref="K481">INDEX('Régua SAEB'!$F$1:$F$40,MATCH($E481&amp;"MT"&amp;$J481,'Régua SAEB'!$G$1:$G$40,0),1)</f>
        <v>Básico</v>
      </c>
    </row>
    <row r="482" spans="1:11" x14ac:dyDescent="0.2">
      <c r="A482" s="28" t="s">
        <v>24</v>
      </c>
      <c r="B482" s="24">
        <v>917758</v>
      </c>
      <c r="C482" s="28" t="s">
        <v>597</v>
      </c>
      <c r="D482" s="29">
        <v>35917758</v>
      </c>
      <c r="E482" s="29" t="s">
        <v>117</v>
      </c>
      <c r="F482" s="29">
        <v>261.52</v>
      </c>
      <c r="G482" s="10">
        <f>SUMIFS('Régua SAEB'!$C:$C,'Régua SAEB'!$B:$B,"LP",'Régua SAEB'!$D:$D,"&lt;="&amp;$F482,'Régua SAEB'!$E:$E,"&gt;"&amp;$F482,'Régua SAEB'!$A:$A,$E482)</f>
        <v>3</v>
      </c>
      <c r="H482" s="10" t="str">
        <f t="array" ref="H482">INDEX('Régua SAEB'!$F$1:$F$40,MATCH($E482&amp;"LP"&amp;$G482,'Régua SAEB'!$G$1:$G$40,0),1)</f>
        <v>Básico</v>
      </c>
      <c r="I482" s="29">
        <v>268.47000000000003</v>
      </c>
      <c r="J482" s="10">
        <f>SUMIFS('Régua SAEB'!$C:$C,'Régua SAEB'!$B:$B,"MT",'Régua SAEB'!$D:$D,"&lt;="&amp;$I482,'Régua SAEB'!$E:$E,"&gt;"&amp;$I482,'Régua SAEB'!$A:$A,$E482)</f>
        <v>3</v>
      </c>
      <c r="K482" s="10" t="str">
        <f t="array" ref="K482">INDEX('Régua SAEB'!$F$1:$F$40,MATCH($E482&amp;"MT"&amp;$J482,'Régua SAEB'!$G$1:$G$40,0),1)</f>
        <v>Básico</v>
      </c>
    </row>
    <row r="483" spans="1:11" x14ac:dyDescent="0.2">
      <c r="A483" s="28" t="s">
        <v>23</v>
      </c>
      <c r="B483" s="24">
        <v>920502</v>
      </c>
      <c r="C483" s="28" t="s">
        <v>598</v>
      </c>
      <c r="D483" s="29">
        <v>35920502</v>
      </c>
      <c r="E483" s="29" t="s">
        <v>117</v>
      </c>
      <c r="F483" s="29">
        <v>272.38</v>
      </c>
      <c r="G483" s="10">
        <f>SUMIFS('Régua SAEB'!$C:$C,'Régua SAEB'!$B:$B,"LP",'Régua SAEB'!$D:$D,"&lt;="&amp;$F483,'Régua SAEB'!$E:$E,"&gt;"&amp;$F483,'Régua SAEB'!$A:$A,$E483)</f>
        <v>3</v>
      </c>
      <c r="H483" s="10" t="str">
        <f t="array" ref="H483">INDEX('Régua SAEB'!$F$1:$F$40,MATCH($E483&amp;"LP"&amp;$G483,'Régua SAEB'!$G$1:$G$40,0),1)</f>
        <v>Básico</v>
      </c>
      <c r="I483" s="29">
        <v>262.8</v>
      </c>
      <c r="J483" s="10">
        <f>SUMIFS('Régua SAEB'!$C:$C,'Régua SAEB'!$B:$B,"MT",'Régua SAEB'!$D:$D,"&lt;="&amp;$I483,'Régua SAEB'!$E:$E,"&gt;"&amp;$I483,'Régua SAEB'!$A:$A,$E483)</f>
        <v>3</v>
      </c>
      <c r="K483" s="10" t="str">
        <f t="array" ref="K483">INDEX('Régua SAEB'!$F$1:$F$40,MATCH($E483&amp;"MT"&amp;$J483,'Régua SAEB'!$G$1:$G$40,0),1)</f>
        <v>Básico</v>
      </c>
    </row>
    <row r="484" spans="1:11" x14ac:dyDescent="0.2">
      <c r="A484" s="28" t="s">
        <v>24</v>
      </c>
      <c r="B484" s="24">
        <v>922985</v>
      </c>
      <c r="C484" s="28" t="s">
        <v>599</v>
      </c>
      <c r="D484" s="29">
        <v>35922985</v>
      </c>
      <c r="E484" s="29" t="s">
        <v>117</v>
      </c>
      <c r="F484" s="29">
        <v>240.64</v>
      </c>
      <c r="G484" s="10">
        <f>SUMIFS('Régua SAEB'!$C:$C,'Régua SAEB'!$B:$B,"LP",'Régua SAEB'!$D:$D,"&lt;="&amp;$F484,'Régua SAEB'!$E:$E,"&gt;"&amp;$F484,'Régua SAEB'!$A:$A,$E484)</f>
        <v>2</v>
      </c>
      <c r="H484" s="10" t="str">
        <f t="array" ref="H484">INDEX('Régua SAEB'!$F$1:$F$40,MATCH($E484&amp;"LP"&amp;$G484,'Régua SAEB'!$G$1:$G$40,0),1)</f>
        <v>Básico</v>
      </c>
      <c r="I484" s="29">
        <v>243.56</v>
      </c>
      <c r="J484" s="10">
        <f>SUMIFS('Régua SAEB'!$C:$C,'Régua SAEB'!$B:$B,"MT",'Régua SAEB'!$D:$D,"&lt;="&amp;$I484,'Régua SAEB'!$E:$E,"&gt;"&amp;$I484,'Régua SAEB'!$A:$A,$E484)</f>
        <v>2</v>
      </c>
      <c r="K484" s="10" t="str">
        <f t="array" ref="K484">INDEX('Régua SAEB'!$F$1:$F$40,MATCH($E484&amp;"MT"&amp;$J484,'Régua SAEB'!$G$1:$G$40,0),1)</f>
        <v>Básico</v>
      </c>
    </row>
    <row r="485" spans="1:11" x14ac:dyDescent="0.2">
      <c r="A485" s="28" t="s">
        <v>24</v>
      </c>
      <c r="B485" s="24">
        <v>923394</v>
      </c>
      <c r="C485" s="28" t="s">
        <v>600</v>
      </c>
      <c r="D485" s="29">
        <v>35923394</v>
      </c>
      <c r="E485" s="29" t="s">
        <v>117</v>
      </c>
      <c r="F485" s="29">
        <v>243.82</v>
      </c>
      <c r="G485" s="10">
        <f>SUMIFS('Régua SAEB'!$C:$C,'Régua SAEB'!$B:$B,"LP",'Régua SAEB'!$D:$D,"&lt;="&amp;$F485,'Régua SAEB'!$E:$E,"&gt;"&amp;$F485,'Régua SAEB'!$A:$A,$E485)</f>
        <v>2</v>
      </c>
      <c r="H485" s="10" t="str">
        <f t="array" ref="H485">INDEX('Régua SAEB'!$F$1:$F$40,MATCH($E485&amp;"LP"&amp;$G485,'Régua SAEB'!$G$1:$G$40,0),1)</f>
        <v>Básico</v>
      </c>
      <c r="I485" s="29">
        <v>235.97</v>
      </c>
      <c r="J485" s="10">
        <f>SUMIFS('Régua SAEB'!$C:$C,'Régua SAEB'!$B:$B,"MT",'Régua SAEB'!$D:$D,"&lt;="&amp;$I485,'Régua SAEB'!$E:$E,"&gt;"&amp;$I485,'Régua SAEB'!$A:$A,$E485)</f>
        <v>2</v>
      </c>
      <c r="K485" s="10" t="str">
        <f t="array" ref="K485">INDEX('Régua SAEB'!$F$1:$F$40,MATCH($E485&amp;"MT"&amp;$J485,'Régua SAEB'!$G$1:$G$40,0),1)</f>
        <v>Básico</v>
      </c>
    </row>
    <row r="486" spans="1:11" x14ac:dyDescent="0.2">
      <c r="A486" s="28" t="s">
        <v>24</v>
      </c>
      <c r="B486" s="24">
        <v>924544</v>
      </c>
      <c r="C486" s="28" t="s">
        <v>601</v>
      </c>
      <c r="D486" s="29">
        <v>35924544</v>
      </c>
      <c r="E486" s="29" t="s">
        <v>117</v>
      </c>
      <c r="F486" s="29">
        <v>264.67</v>
      </c>
      <c r="G486" s="10">
        <f>SUMIFS('Régua SAEB'!$C:$C,'Régua SAEB'!$B:$B,"LP",'Régua SAEB'!$D:$D,"&lt;="&amp;$F486,'Régua SAEB'!$E:$E,"&gt;"&amp;$F486,'Régua SAEB'!$A:$A,$E486)</f>
        <v>3</v>
      </c>
      <c r="H486" s="10" t="str">
        <f t="array" ref="H486">INDEX('Régua SAEB'!$F$1:$F$40,MATCH($E486&amp;"LP"&amp;$G486,'Régua SAEB'!$G$1:$G$40,0),1)</f>
        <v>Básico</v>
      </c>
      <c r="I486" s="29">
        <v>261.93</v>
      </c>
      <c r="J486" s="10">
        <f>SUMIFS('Régua SAEB'!$C:$C,'Régua SAEB'!$B:$B,"MT",'Régua SAEB'!$D:$D,"&lt;="&amp;$I486,'Régua SAEB'!$E:$E,"&gt;"&amp;$I486,'Régua SAEB'!$A:$A,$E486)</f>
        <v>3</v>
      </c>
      <c r="K486" s="10" t="str">
        <f t="array" ref="K486">INDEX('Régua SAEB'!$F$1:$F$40,MATCH($E486&amp;"MT"&amp;$J486,'Régua SAEB'!$G$1:$G$40,0),1)</f>
        <v>Básico</v>
      </c>
    </row>
    <row r="487" spans="1:11" x14ac:dyDescent="0.2">
      <c r="A487" s="28" t="s">
        <v>24</v>
      </c>
      <c r="B487" s="24">
        <v>924573</v>
      </c>
      <c r="C487" s="28" t="s">
        <v>602</v>
      </c>
      <c r="D487" s="29">
        <v>35924573</v>
      </c>
      <c r="E487" s="29" t="s">
        <v>117</v>
      </c>
      <c r="F487" s="29">
        <v>267.39999999999998</v>
      </c>
      <c r="G487" s="10">
        <f>SUMIFS('Régua SAEB'!$C:$C,'Régua SAEB'!$B:$B,"LP",'Régua SAEB'!$D:$D,"&lt;="&amp;$F487,'Régua SAEB'!$E:$E,"&gt;"&amp;$F487,'Régua SAEB'!$A:$A,$E487)</f>
        <v>3</v>
      </c>
      <c r="H487" s="10" t="str">
        <f t="array" ref="H487">INDEX('Régua SAEB'!$F$1:$F$40,MATCH($E487&amp;"LP"&amp;$G487,'Régua SAEB'!$G$1:$G$40,0),1)</f>
        <v>Básico</v>
      </c>
      <c r="I487" s="29">
        <v>261.45999999999998</v>
      </c>
      <c r="J487" s="10">
        <f>SUMIFS('Régua SAEB'!$C:$C,'Régua SAEB'!$B:$B,"MT",'Régua SAEB'!$D:$D,"&lt;="&amp;$I487,'Régua SAEB'!$E:$E,"&gt;"&amp;$I487,'Régua SAEB'!$A:$A,$E487)</f>
        <v>3</v>
      </c>
      <c r="K487" s="10" t="str">
        <f t="array" ref="K487">INDEX('Régua SAEB'!$F$1:$F$40,MATCH($E487&amp;"MT"&amp;$J487,'Régua SAEB'!$G$1:$G$40,0),1)</f>
        <v>Básico</v>
      </c>
    </row>
    <row r="488" spans="1:11" x14ac:dyDescent="0.2">
      <c r="A488" s="28" t="s">
        <v>24</v>
      </c>
      <c r="B488" s="24">
        <v>924933</v>
      </c>
      <c r="C488" s="28" t="s">
        <v>603</v>
      </c>
      <c r="D488" s="29">
        <v>35924933</v>
      </c>
      <c r="E488" s="29" t="s">
        <v>117</v>
      </c>
      <c r="F488" s="29">
        <v>237.75</v>
      </c>
      <c r="G488" s="10">
        <f>SUMIFS('Régua SAEB'!$C:$C,'Régua SAEB'!$B:$B,"LP",'Régua SAEB'!$D:$D,"&lt;="&amp;$F488,'Régua SAEB'!$E:$E,"&gt;"&amp;$F488,'Régua SAEB'!$A:$A,$E488)</f>
        <v>2</v>
      </c>
      <c r="H488" s="10" t="str">
        <f t="array" ref="H488">INDEX('Régua SAEB'!$F$1:$F$40,MATCH($E488&amp;"LP"&amp;$G488,'Régua SAEB'!$G$1:$G$40,0),1)</f>
        <v>Básico</v>
      </c>
      <c r="I488" s="29">
        <v>241.2</v>
      </c>
      <c r="J488" s="10">
        <f>SUMIFS('Régua SAEB'!$C:$C,'Régua SAEB'!$B:$B,"MT",'Régua SAEB'!$D:$D,"&lt;="&amp;$I488,'Régua SAEB'!$E:$E,"&gt;"&amp;$I488,'Régua SAEB'!$A:$A,$E488)</f>
        <v>2</v>
      </c>
      <c r="K488" s="10" t="str">
        <f t="array" ref="K488">INDEX('Régua SAEB'!$F$1:$F$40,MATCH($E488&amp;"MT"&amp;$J488,'Régua SAEB'!$G$1:$G$40,0),1)</f>
        <v>Básico</v>
      </c>
    </row>
    <row r="489" spans="1:11" x14ac:dyDescent="0.2">
      <c r="A489" s="28" t="s">
        <v>24</v>
      </c>
      <c r="B489" s="24">
        <v>924945</v>
      </c>
      <c r="C489" s="28" t="s">
        <v>604</v>
      </c>
      <c r="D489" s="29">
        <v>35924945</v>
      </c>
      <c r="E489" s="29" t="s">
        <v>117</v>
      </c>
      <c r="F489" s="29">
        <v>252.86</v>
      </c>
      <c r="G489" s="10">
        <f>SUMIFS('Régua SAEB'!$C:$C,'Régua SAEB'!$B:$B,"LP",'Régua SAEB'!$D:$D,"&lt;="&amp;$F489,'Régua SAEB'!$E:$E,"&gt;"&amp;$F489,'Régua SAEB'!$A:$A,$E489)</f>
        <v>3</v>
      </c>
      <c r="H489" s="10" t="str">
        <f t="array" ref="H489">INDEX('Régua SAEB'!$F$1:$F$40,MATCH($E489&amp;"LP"&amp;$G489,'Régua SAEB'!$G$1:$G$40,0),1)</f>
        <v>Básico</v>
      </c>
      <c r="I489" s="29">
        <v>250.64</v>
      </c>
      <c r="J489" s="10">
        <f>SUMIFS('Régua SAEB'!$C:$C,'Régua SAEB'!$B:$B,"MT",'Régua SAEB'!$D:$D,"&lt;="&amp;$I489,'Régua SAEB'!$E:$E,"&gt;"&amp;$I489,'Régua SAEB'!$A:$A,$E489)</f>
        <v>3</v>
      </c>
      <c r="K489" s="10" t="str">
        <f t="array" ref="K489">INDEX('Régua SAEB'!$F$1:$F$40,MATCH($E489&amp;"MT"&amp;$J489,'Régua SAEB'!$G$1:$G$40,0),1)</f>
        <v>Básico</v>
      </c>
    </row>
    <row r="490" spans="1:11" x14ac:dyDescent="0.2">
      <c r="A490" s="28" t="s">
        <v>50</v>
      </c>
      <c r="B490" s="24">
        <v>19896</v>
      </c>
      <c r="C490" s="28" t="s">
        <v>605</v>
      </c>
      <c r="D490" s="29">
        <v>35019896</v>
      </c>
      <c r="E490" s="29" t="s">
        <v>117</v>
      </c>
      <c r="F490" s="29">
        <v>262.82</v>
      </c>
      <c r="G490" s="10">
        <f>SUMIFS('Régua SAEB'!$C:$C,'Régua SAEB'!$B:$B,"LP",'Régua SAEB'!$D:$D,"&lt;="&amp;$F490,'Régua SAEB'!$E:$E,"&gt;"&amp;$F490,'Régua SAEB'!$A:$A,$E490)</f>
        <v>3</v>
      </c>
      <c r="H490" s="10" t="str">
        <f t="array" ref="H490">INDEX('Régua SAEB'!$F$1:$F$40,MATCH($E490&amp;"LP"&amp;$G490,'Régua SAEB'!$G$1:$G$40,0),1)</f>
        <v>Básico</v>
      </c>
      <c r="I490" s="29">
        <v>254.13</v>
      </c>
      <c r="J490" s="10">
        <f>SUMIFS('Régua SAEB'!$C:$C,'Régua SAEB'!$B:$B,"MT",'Régua SAEB'!$D:$D,"&lt;="&amp;$I490,'Régua SAEB'!$E:$E,"&gt;"&amp;$I490,'Régua SAEB'!$A:$A,$E490)</f>
        <v>3</v>
      </c>
      <c r="K490" s="10" t="str">
        <f t="array" ref="K490">INDEX('Régua SAEB'!$F$1:$F$40,MATCH($E490&amp;"MT"&amp;$J490,'Régua SAEB'!$G$1:$G$40,0),1)</f>
        <v>Básico</v>
      </c>
    </row>
    <row r="491" spans="1:11" x14ac:dyDescent="0.2">
      <c r="A491" s="28" t="s">
        <v>50</v>
      </c>
      <c r="B491" s="24">
        <v>36031</v>
      </c>
      <c r="C491" s="28" t="s">
        <v>606</v>
      </c>
      <c r="D491" s="29">
        <v>35036031</v>
      </c>
      <c r="E491" s="29" t="s">
        <v>117</v>
      </c>
      <c r="F491" s="29">
        <v>261.77999999999997</v>
      </c>
      <c r="G491" s="10">
        <f>SUMIFS('Régua SAEB'!$C:$C,'Régua SAEB'!$B:$B,"LP",'Régua SAEB'!$D:$D,"&lt;="&amp;$F491,'Régua SAEB'!$E:$E,"&gt;"&amp;$F491,'Régua SAEB'!$A:$A,$E491)</f>
        <v>3</v>
      </c>
      <c r="H491" s="10" t="str">
        <f t="array" ref="H491">INDEX('Régua SAEB'!$F$1:$F$40,MATCH($E491&amp;"LP"&amp;$G491,'Régua SAEB'!$G$1:$G$40,0),1)</f>
        <v>Básico</v>
      </c>
      <c r="I491" s="29">
        <v>253.37</v>
      </c>
      <c r="J491" s="10">
        <f>SUMIFS('Régua SAEB'!$C:$C,'Régua SAEB'!$B:$B,"MT",'Régua SAEB'!$D:$D,"&lt;="&amp;$I491,'Régua SAEB'!$E:$E,"&gt;"&amp;$I491,'Régua SAEB'!$A:$A,$E491)</f>
        <v>3</v>
      </c>
      <c r="K491" s="10" t="str">
        <f t="array" ref="K491">INDEX('Régua SAEB'!$F$1:$F$40,MATCH($E491&amp;"MT"&amp;$J491,'Régua SAEB'!$G$1:$G$40,0),1)</f>
        <v>Básico</v>
      </c>
    </row>
    <row r="492" spans="1:11" x14ac:dyDescent="0.2">
      <c r="A492" s="28" t="s">
        <v>50</v>
      </c>
      <c r="B492" s="24">
        <v>36080</v>
      </c>
      <c r="C492" s="28" t="s">
        <v>607</v>
      </c>
      <c r="D492" s="29">
        <v>35036080</v>
      </c>
      <c r="E492" s="29" t="s">
        <v>117</v>
      </c>
      <c r="F492" s="29">
        <v>276.13</v>
      </c>
      <c r="G492" s="10">
        <f>SUMIFS('Régua SAEB'!$C:$C,'Régua SAEB'!$B:$B,"LP",'Régua SAEB'!$D:$D,"&lt;="&amp;$F492,'Régua SAEB'!$E:$E,"&gt;"&amp;$F492,'Régua SAEB'!$A:$A,$E492)</f>
        <v>4</v>
      </c>
      <c r="H492" s="10" t="str">
        <f t="array" ref="H492">INDEX('Régua SAEB'!$F$1:$F$40,MATCH($E492&amp;"LP"&amp;$G492,'Régua SAEB'!$G$1:$G$40,0),1)</f>
        <v>Proficiente</v>
      </c>
      <c r="I492" s="29">
        <v>289.35000000000002</v>
      </c>
      <c r="J492" s="10">
        <f>SUMIFS('Régua SAEB'!$C:$C,'Régua SAEB'!$B:$B,"MT",'Régua SAEB'!$D:$D,"&lt;="&amp;$I492,'Régua SAEB'!$E:$E,"&gt;"&amp;$I492,'Régua SAEB'!$A:$A,$E492)</f>
        <v>4</v>
      </c>
      <c r="K492" s="10" t="str">
        <f t="array" ref="K492">INDEX('Régua SAEB'!$F$1:$F$40,MATCH($E492&amp;"MT"&amp;$J492,'Régua SAEB'!$G$1:$G$40,0),1)</f>
        <v>Básico</v>
      </c>
    </row>
    <row r="493" spans="1:11" x14ac:dyDescent="0.2">
      <c r="A493" s="28" t="s">
        <v>50</v>
      </c>
      <c r="B493" s="24">
        <v>901155</v>
      </c>
      <c r="C493" s="28" t="s">
        <v>608</v>
      </c>
      <c r="D493" s="29">
        <v>35901155</v>
      </c>
      <c r="E493" s="29" t="s">
        <v>117</v>
      </c>
      <c r="F493" s="29">
        <v>245.72</v>
      </c>
      <c r="G493" s="10">
        <f>SUMIFS('Régua SAEB'!$C:$C,'Régua SAEB'!$B:$B,"LP",'Régua SAEB'!$D:$D,"&lt;="&amp;$F493,'Régua SAEB'!$E:$E,"&gt;"&amp;$F493,'Régua SAEB'!$A:$A,$E493)</f>
        <v>2</v>
      </c>
      <c r="H493" s="10" t="str">
        <f t="array" ref="H493">INDEX('Régua SAEB'!$F$1:$F$40,MATCH($E493&amp;"LP"&amp;$G493,'Régua SAEB'!$G$1:$G$40,0),1)</f>
        <v>Básico</v>
      </c>
      <c r="I493" s="29">
        <v>242.4</v>
      </c>
      <c r="J493" s="10">
        <f>SUMIFS('Régua SAEB'!$C:$C,'Régua SAEB'!$B:$B,"MT",'Régua SAEB'!$D:$D,"&lt;="&amp;$I493,'Régua SAEB'!$E:$E,"&gt;"&amp;$I493,'Régua SAEB'!$A:$A,$E493)</f>
        <v>2</v>
      </c>
      <c r="K493" s="10" t="str">
        <f t="array" ref="K493">INDEX('Régua SAEB'!$F$1:$F$40,MATCH($E493&amp;"MT"&amp;$J493,'Régua SAEB'!$G$1:$G$40,0),1)</f>
        <v>Básico</v>
      </c>
    </row>
    <row r="494" spans="1:11" x14ac:dyDescent="0.2">
      <c r="A494" s="28" t="s">
        <v>50</v>
      </c>
      <c r="B494" s="24">
        <v>910594</v>
      </c>
      <c r="C494" s="28" t="s">
        <v>609</v>
      </c>
      <c r="D494" s="29">
        <v>35910594</v>
      </c>
      <c r="E494" s="29" t="s">
        <v>117</v>
      </c>
      <c r="F494" s="29">
        <v>258.77999999999997</v>
      </c>
      <c r="G494" s="10">
        <f>SUMIFS('Régua SAEB'!$C:$C,'Régua SAEB'!$B:$B,"LP",'Régua SAEB'!$D:$D,"&lt;="&amp;$F494,'Régua SAEB'!$E:$E,"&gt;"&amp;$F494,'Régua SAEB'!$A:$A,$E494)</f>
        <v>3</v>
      </c>
      <c r="H494" s="10" t="str">
        <f t="array" ref="H494">INDEX('Régua SAEB'!$F$1:$F$40,MATCH($E494&amp;"LP"&amp;$G494,'Régua SAEB'!$G$1:$G$40,0),1)</f>
        <v>Básico</v>
      </c>
      <c r="I494" s="29">
        <v>248.83</v>
      </c>
      <c r="J494" s="10">
        <f>SUMIFS('Régua SAEB'!$C:$C,'Régua SAEB'!$B:$B,"MT",'Régua SAEB'!$D:$D,"&lt;="&amp;$I494,'Régua SAEB'!$E:$E,"&gt;"&amp;$I494,'Régua SAEB'!$A:$A,$E494)</f>
        <v>2</v>
      </c>
      <c r="K494" s="10" t="str">
        <f t="array" ref="K494">INDEX('Régua SAEB'!$F$1:$F$40,MATCH($E494&amp;"MT"&amp;$J494,'Régua SAEB'!$G$1:$G$40,0),1)</f>
        <v>Básico</v>
      </c>
    </row>
    <row r="495" spans="1:11" x14ac:dyDescent="0.2">
      <c r="A495" s="28" t="s">
        <v>67</v>
      </c>
      <c r="B495" s="24">
        <v>34125</v>
      </c>
      <c r="C495" s="28" t="s">
        <v>610</v>
      </c>
      <c r="D495" s="29">
        <v>35034125</v>
      </c>
      <c r="E495" s="29" t="s">
        <v>117</v>
      </c>
      <c r="F495" s="29">
        <v>252.48</v>
      </c>
      <c r="G495" s="10">
        <f>SUMIFS('Régua SAEB'!$C:$C,'Régua SAEB'!$B:$B,"LP",'Régua SAEB'!$D:$D,"&lt;="&amp;$F495,'Régua SAEB'!$E:$E,"&gt;"&amp;$F495,'Régua SAEB'!$A:$A,$E495)</f>
        <v>3</v>
      </c>
      <c r="H495" s="10" t="str">
        <f t="array" ref="H495">INDEX('Régua SAEB'!$F$1:$F$40,MATCH($E495&amp;"LP"&amp;$G495,'Régua SAEB'!$G$1:$G$40,0),1)</f>
        <v>Básico</v>
      </c>
      <c r="I495" s="29">
        <v>259.41000000000003</v>
      </c>
      <c r="J495" s="10">
        <f>SUMIFS('Régua SAEB'!$C:$C,'Régua SAEB'!$B:$B,"MT",'Régua SAEB'!$D:$D,"&lt;="&amp;$I495,'Régua SAEB'!$E:$E,"&gt;"&amp;$I495,'Régua SAEB'!$A:$A,$E495)</f>
        <v>3</v>
      </c>
      <c r="K495" s="10" t="str">
        <f t="array" ref="K495">INDEX('Régua SAEB'!$F$1:$F$40,MATCH($E495&amp;"MT"&amp;$J495,'Régua SAEB'!$G$1:$G$40,0),1)</f>
        <v>Básico</v>
      </c>
    </row>
    <row r="496" spans="1:11" x14ac:dyDescent="0.2">
      <c r="A496" s="28" t="s">
        <v>74</v>
      </c>
      <c r="B496" s="24">
        <v>35191</v>
      </c>
      <c r="C496" s="28" t="s">
        <v>611</v>
      </c>
      <c r="D496" s="29">
        <v>35035191</v>
      </c>
      <c r="E496" s="29" t="s">
        <v>117</v>
      </c>
      <c r="F496" s="29">
        <v>248.71</v>
      </c>
      <c r="G496" s="10">
        <f>SUMIFS('Régua SAEB'!$C:$C,'Régua SAEB'!$B:$B,"LP",'Régua SAEB'!$D:$D,"&lt;="&amp;$F496,'Régua SAEB'!$E:$E,"&gt;"&amp;$F496,'Régua SAEB'!$A:$A,$E496)</f>
        <v>2</v>
      </c>
      <c r="H496" s="10" t="str">
        <f t="array" ref="H496">INDEX('Régua SAEB'!$F$1:$F$40,MATCH($E496&amp;"LP"&amp;$G496,'Régua SAEB'!$G$1:$G$40,0),1)</f>
        <v>Básico</v>
      </c>
      <c r="I496" s="29">
        <v>244.89</v>
      </c>
      <c r="J496" s="10">
        <f>SUMIFS('Régua SAEB'!$C:$C,'Régua SAEB'!$B:$B,"MT",'Régua SAEB'!$D:$D,"&lt;="&amp;$I496,'Régua SAEB'!$E:$E,"&gt;"&amp;$I496,'Régua SAEB'!$A:$A,$E496)</f>
        <v>2</v>
      </c>
      <c r="K496" s="10" t="str">
        <f t="array" ref="K496">INDEX('Régua SAEB'!$F$1:$F$40,MATCH($E496&amp;"MT"&amp;$J496,'Régua SAEB'!$G$1:$G$40,0),1)</f>
        <v>Básico</v>
      </c>
    </row>
    <row r="497" spans="1:11" x14ac:dyDescent="0.2">
      <c r="A497" s="28" t="s">
        <v>74</v>
      </c>
      <c r="B497" s="24">
        <v>43278</v>
      </c>
      <c r="C497" s="28" t="s">
        <v>612</v>
      </c>
      <c r="D497" s="29">
        <v>35043278</v>
      </c>
      <c r="E497" s="29" t="s">
        <v>117</v>
      </c>
      <c r="F497" s="29">
        <v>227.6</v>
      </c>
      <c r="G497" s="10">
        <f>SUMIFS('Régua SAEB'!$C:$C,'Régua SAEB'!$B:$B,"LP",'Régua SAEB'!$D:$D,"&lt;="&amp;$F497,'Régua SAEB'!$E:$E,"&gt;"&amp;$F497,'Régua SAEB'!$A:$A,$E497)</f>
        <v>2</v>
      </c>
      <c r="H497" s="10" t="str">
        <f t="array" ref="H497">INDEX('Régua SAEB'!$F$1:$F$40,MATCH($E497&amp;"LP"&amp;$G497,'Régua SAEB'!$G$1:$G$40,0),1)</f>
        <v>Básico</v>
      </c>
      <c r="I497" s="29">
        <v>204.02</v>
      </c>
      <c r="J497" s="10">
        <f>SUMIFS('Régua SAEB'!$C:$C,'Régua SAEB'!$B:$B,"MT",'Régua SAEB'!$D:$D,"&lt;="&amp;$I497,'Régua SAEB'!$E:$E,"&gt;"&amp;$I497,'Régua SAEB'!$A:$A,$E497)</f>
        <v>1</v>
      </c>
      <c r="K497" s="10" t="str">
        <f t="array" ref="K497">INDEX('Régua SAEB'!$F$1:$F$40,MATCH($E497&amp;"MT"&amp;$J497,'Régua SAEB'!$G$1:$G$40,0),1)</f>
        <v>Insuficiente</v>
      </c>
    </row>
    <row r="498" spans="1:11" x14ac:dyDescent="0.2">
      <c r="A498" s="28" t="s">
        <v>74</v>
      </c>
      <c r="B498" s="24">
        <v>45100</v>
      </c>
      <c r="C498" s="28" t="s">
        <v>613</v>
      </c>
      <c r="D498" s="29">
        <v>35045100</v>
      </c>
      <c r="E498" s="29" t="s">
        <v>117</v>
      </c>
      <c r="F498" s="29">
        <v>261.44</v>
      </c>
      <c r="G498" s="10">
        <f>SUMIFS('Régua SAEB'!$C:$C,'Régua SAEB'!$B:$B,"LP",'Régua SAEB'!$D:$D,"&lt;="&amp;$F498,'Régua SAEB'!$E:$E,"&gt;"&amp;$F498,'Régua SAEB'!$A:$A,$E498)</f>
        <v>3</v>
      </c>
      <c r="H498" s="10" t="str">
        <f t="array" ref="H498">INDEX('Régua SAEB'!$F$1:$F$40,MATCH($E498&amp;"LP"&amp;$G498,'Régua SAEB'!$G$1:$G$40,0),1)</f>
        <v>Básico</v>
      </c>
      <c r="I498" s="29">
        <v>254.82</v>
      </c>
      <c r="J498" s="10">
        <f>SUMIFS('Régua SAEB'!$C:$C,'Régua SAEB'!$B:$B,"MT",'Régua SAEB'!$D:$D,"&lt;="&amp;$I498,'Régua SAEB'!$E:$E,"&gt;"&amp;$I498,'Régua SAEB'!$A:$A,$E498)</f>
        <v>3</v>
      </c>
      <c r="K498" s="10" t="str">
        <f t="array" ref="K498">INDEX('Régua SAEB'!$F$1:$F$40,MATCH($E498&amp;"MT"&amp;$J498,'Régua SAEB'!$G$1:$G$40,0),1)</f>
        <v>Básico</v>
      </c>
    </row>
    <row r="499" spans="1:11" x14ac:dyDescent="0.2">
      <c r="A499" s="28" t="s">
        <v>15</v>
      </c>
      <c r="B499" s="24">
        <v>32980</v>
      </c>
      <c r="C499" s="28" t="s">
        <v>614</v>
      </c>
      <c r="D499" s="29">
        <v>35032980</v>
      </c>
      <c r="E499" s="29" t="s">
        <v>117</v>
      </c>
      <c r="F499" s="29">
        <v>275.49</v>
      </c>
      <c r="G499" s="10">
        <f>SUMIFS('Régua SAEB'!$C:$C,'Régua SAEB'!$B:$B,"LP",'Régua SAEB'!$D:$D,"&lt;="&amp;$F499,'Régua SAEB'!$E:$E,"&gt;"&amp;$F499,'Régua SAEB'!$A:$A,$E499)</f>
        <v>4</v>
      </c>
      <c r="H499" s="10" t="str">
        <f t="array" ref="H499">INDEX('Régua SAEB'!$F$1:$F$40,MATCH($E499&amp;"LP"&amp;$G499,'Régua SAEB'!$G$1:$G$40,0),1)</f>
        <v>Proficiente</v>
      </c>
      <c r="I499" s="29">
        <v>271.75</v>
      </c>
      <c r="J499" s="10">
        <f>SUMIFS('Régua SAEB'!$C:$C,'Régua SAEB'!$B:$B,"MT",'Régua SAEB'!$D:$D,"&lt;="&amp;$I499,'Régua SAEB'!$E:$E,"&gt;"&amp;$I499,'Régua SAEB'!$A:$A,$E499)</f>
        <v>3</v>
      </c>
      <c r="K499" s="10" t="str">
        <f t="array" ref="K499">INDEX('Régua SAEB'!$F$1:$F$40,MATCH($E499&amp;"MT"&amp;$J499,'Régua SAEB'!$G$1:$G$40,0),1)</f>
        <v>Básico</v>
      </c>
    </row>
    <row r="500" spans="1:11" x14ac:dyDescent="0.2">
      <c r="A500" s="28" t="s">
        <v>15</v>
      </c>
      <c r="B500" s="24">
        <v>32992</v>
      </c>
      <c r="C500" s="28" t="s">
        <v>615</v>
      </c>
      <c r="D500" s="29">
        <v>35032992</v>
      </c>
      <c r="E500" s="29" t="s">
        <v>117</v>
      </c>
      <c r="F500" s="29">
        <v>277.14</v>
      </c>
      <c r="G500" s="10">
        <f>SUMIFS('Régua SAEB'!$C:$C,'Régua SAEB'!$B:$B,"LP",'Régua SAEB'!$D:$D,"&lt;="&amp;$F500,'Régua SAEB'!$E:$E,"&gt;"&amp;$F500,'Régua SAEB'!$A:$A,$E500)</f>
        <v>4</v>
      </c>
      <c r="H500" s="10" t="str">
        <f t="array" ref="H500">INDEX('Régua SAEB'!$F$1:$F$40,MATCH($E500&amp;"LP"&amp;$G500,'Régua SAEB'!$G$1:$G$40,0),1)</f>
        <v>Proficiente</v>
      </c>
      <c r="I500" s="29">
        <v>268.91000000000003</v>
      </c>
      <c r="J500" s="10">
        <f>SUMIFS('Régua SAEB'!$C:$C,'Régua SAEB'!$B:$B,"MT",'Régua SAEB'!$D:$D,"&lt;="&amp;$I500,'Régua SAEB'!$E:$E,"&gt;"&amp;$I500,'Régua SAEB'!$A:$A,$E500)</f>
        <v>3</v>
      </c>
      <c r="K500" s="10" t="str">
        <f t="array" ref="K500">INDEX('Régua SAEB'!$F$1:$F$40,MATCH($E500&amp;"MT"&amp;$J500,'Régua SAEB'!$G$1:$G$40,0),1)</f>
        <v>Básico</v>
      </c>
    </row>
    <row r="501" spans="1:11" x14ac:dyDescent="0.2">
      <c r="A501" s="28" t="s">
        <v>15</v>
      </c>
      <c r="B501" s="24">
        <v>33030</v>
      </c>
      <c r="C501" s="28" t="s">
        <v>616</v>
      </c>
      <c r="D501" s="29">
        <v>35033030</v>
      </c>
      <c r="E501" s="29" t="s">
        <v>117</v>
      </c>
      <c r="F501" s="29">
        <v>279.74</v>
      </c>
      <c r="G501" s="10">
        <f>SUMIFS('Régua SAEB'!$C:$C,'Régua SAEB'!$B:$B,"LP",'Régua SAEB'!$D:$D,"&lt;="&amp;$F501,'Régua SAEB'!$E:$E,"&gt;"&amp;$F501,'Régua SAEB'!$A:$A,$E501)</f>
        <v>4</v>
      </c>
      <c r="H501" s="10" t="str">
        <f t="array" ref="H501">INDEX('Régua SAEB'!$F$1:$F$40,MATCH($E501&amp;"LP"&amp;$G501,'Régua SAEB'!$G$1:$G$40,0),1)</f>
        <v>Proficiente</v>
      </c>
      <c r="I501" s="29">
        <v>268.64</v>
      </c>
      <c r="J501" s="10">
        <f>SUMIFS('Régua SAEB'!$C:$C,'Régua SAEB'!$B:$B,"MT",'Régua SAEB'!$D:$D,"&lt;="&amp;$I501,'Régua SAEB'!$E:$E,"&gt;"&amp;$I501,'Régua SAEB'!$A:$A,$E501)</f>
        <v>3</v>
      </c>
      <c r="K501" s="10" t="str">
        <f t="array" ref="K501">INDEX('Régua SAEB'!$F$1:$F$40,MATCH($E501&amp;"MT"&amp;$J501,'Régua SAEB'!$G$1:$G$40,0),1)</f>
        <v>Básico</v>
      </c>
    </row>
    <row r="502" spans="1:11" x14ac:dyDescent="0.2">
      <c r="A502" s="28" t="s">
        <v>15</v>
      </c>
      <c r="B502" s="24">
        <v>33042</v>
      </c>
      <c r="C502" s="28" t="s">
        <v>617</v>
      </c>
      <c r="D502" s="29">
        <v>35033042</v>
      </c>
      <c r="E502" s="29" t="s">
        <v>117</v>
      </c>
      <c r="F502" s="29">
        <v>222.99</v>
      </c>
      <c r="G502" s="10">
        <f>SUMIFS('Régua SAEB'!$C:$C,'Régua SAEB'!$B:$B,"LP",'Régua SAEB'!$D:$D,"&lt;="&amp;$F502,'Régua SAEB'!$E:$E,"&gt;"&amp;$F502,'Régua SAEB'!$A:$A,$E502)</f>
        <v>1</v>
      </c>
      <c r="H502" s="10" t="str">
        <f t="array" ref="H502">INDEX('Régua SAEB'!$F$1:$F$40,MATCH($E502&amp;"LP"&amp;$G502,'Régua SAEB'!$G$1:$G$40,0),1)</f>
        <v>Básico</v>
      </c>
      <c r="I502" s="29">
        <v>219.12</v>
      </c>
      <c r="J502" s="10">
        <f>SUMIFS('Régua SAEB'!$C:$C,'Régua SAEB'!$B:$B,"MT",'Régua SAEB'!$D:$D,"&lt;="&amp;$I502,'Régua SAEB'!$E:$E,"&gt;"&amp;$I502,'Régua SAEB'!$A:$A,$E502)</f>
        <v>1</v>
      </c>
      <c r="K502" s="10" t="str">
        <f t="array" ref="K502">INDEX('Régua SAEB'!$F$1:$F$40,MATCH($E502&amp;"MT"&amp;$J502,'Régua SAEB'!$G$1:$G$40,0),1)</f>
        <v>Insuficiente</v>
      </c>
    </row>
    <row r="503" spans="1:11" x14ac:dyDescent="0.2">
      <c r="A503" s="28" t="s">
        <v>40</v>
      </c>
      <c r="B503" s="24">
        <v>910077</v>
      </c>
      <c r="C503" s="28" t="s">
        <v>618</v>
      </c>
      <c r="D503" s="29">
        <v>35910077</v>
      </c>
      <c r="E503" s="29" t="s">
        <v>117</v>
      </c>
      <c r="F503" s="29">
        <v>269.72000000000003</v>
      </c>
      <c r="G503" s="10">
        <f>SUMIFS('Régua SAEB'!$C:$C,'Régua SAEB'!$B:$B,"LP",'Régua SAEB'!$D:$D,"&lt;="&amp;$F503,'Régua SAEB'!$E:$E,"&gt;"&amp;$F503,'Régua SAEB'!$A:$A,$E503)</f>
        <v>3</v>
      </c>
      <c r="H503" s="10" t="str">
        <f t="array" ref="H503">INDEX('Régua SAEB'!$F$1:$F$40,MATCH($E503&amp;"LP"&amp;$G503,'Régua SAEB'!$G$1:$G$40,0),1)</f>
        <v>Básico</v>
      </c>
      <c r="I503" s="29">
        <v>260.7</v>
      </c>
      <c r="J503" s="10">
        <f>SUMIFS('Régua SAEB'!$C:$C,'Régua SAEB'!$B:$B,"MT",'Régua SAEB'!$D:$D,"&lt;="&amp;$I503,'Régua SAEB'!$E:$E,"&gt;"&amp;$I503,'Régua SAEB'!$A:$A,$E503)</f>
        <v>3</v>
      </c>
      <c r="K503" s="10" t="str">
        <f t="array" ref="K503">INDEX('Régua SAEB'!$F$1:$F$40,MATCH($E503&amp;"MT"&amp;$J503,'Régua SAEB'!$G$1:$G$40,0),1)</f>
        <v>Básico</v>
      </c>
    </row>
    <row r="504" spans="1:11" x14ac:dyDescent="0.2">
      <c r="A504" s="28" t="s">
        <v>25</v>
      </c>
      <c r="B504" s="24">
        <v>20795</v>
      </c>
      <c r="C504" s="28" t="s">
        <v>619</v>
      </c>
      <c r="D504" s="29">
        <v>35020795</v>
      </c>
      <c r="E504" s="29" t="s">
        <v>117</v>
      </c>
      <c r="F504" s="29">
        <v>283.87</v>
      </c>
      <c r="G504" s="10">
        <f>SUMIFS('Régua SAEB'!$C:$C,'Régua SAEB'!$B:$B,"LP",'Régua SAEB'!$D:$D,"&lt;="&amp;$F504,'Régua SAEB'!$E:$E,"&gt;"&amp;$F504,'Régua SAEB'!$A:$A,$E504)</f>
        <v>4</v>
      </c>
      <c r="H504" s="10" t="str">
        <f t="array" ref="H504">INDEX('Régua SAEB'!$F$1:$F$40,MATCH($E504&amp;"LP"&amp;$G504,'Régua SAEB'!$G$1:$G$40,0),1)</f>
        <v>Proficiente</v>
      </c>
      <c r="I504" s="29">
        <v>277.76</v>
      </c>
      <c r="J504" s="10">
        <f>SUMIFS('Régua SAEB'!$C:$C,'Régua SAEB'!$B:$B,"MT",'Régua SAEB'!$D:$D,"&lt;="&amp;$I504,'Régua SAEB'!$E:$E,"&gt;"&amp;$I504,'Régua SAEB'!$A:$A,$E504)</f>
        <v>4</v>
      </c>
      <c r="K504" s="10" t="str">
        <f t="array" ref="K504">INDEX('Régua SAEB'!$F$1:$F$40,MATCH($E504&amp;"MT"&amp;$J504,'Régua SAEB'!$G$1:$G$40,0),1)</f>
        <v>Básico</v>
      </c>
    </row>
    <row r="505" spans="1:11" x14ac:dyDescent="0.2">
      <c r="A505" s="28" t="s">
        <v>25</v>
      </c>
      <c r="B505" s="24">
        <v>20801</v>
      </c>
      <c r="C505" s="28" t="s">
        <v>620</v>
      </c>
      <c r="D505" s="29">
        <v>35020801</v>
      </c>
      <c r="E505" s="29" t="s">
        <v>117</v>
      </c>
      <c r="F505" s="29">
        <v>265.12</v>
      </c>
      <c r="G505" s="10">
        <f>SUMIFS('Régua SAEB'!$C:$C,'Régua SAEB'!$B:$B,"LP",'Régua SAEB'!$D:$D,"&lt;="&amp;$F505,'Régua SAEB'!$E:$E,"&gt;"&amp;$F505,'Régua SAEB'!$A:$A,$E505)</f>
        <v>3</v>
      </c>
      <c r="H505" s="10" t="str">
        <f t="array" ref="H505">INDEX('Régua SAEB'!$F$1:$F$40,MATCH($E505&amp;"LP"&amp;$G505,'Régua SAEB'!$G$1:$G$40,0),1)</f>
        <v>Básico</v>
      </c>
      <c r="I505" s="29">
        <v>253.75</v>
      </c>
      <c r="J505" s="10">
        <f>SUMIFS('Régua SAEB'!$C:$C,'Régua SAEB'!$B:$B,"MT",'Régua SAEB'!$D:$D,"&lt;="&amp;$I505,'Régua SAEB'!$E:$E,"&gt;"&amp;$I505,'Régua SAEB'!$A:$A,$E505)</f>
        <v>3</v>
      </c>
      <c r="K505" s="10" t="str">
        <f t="array" ref="K505">INDEX('Régua SAEB'!$F$1:$F$40,MATCH($E505&amp;"MT"&amp;$J505,'Régua SAEB'!$G$1:$G$40,0),1)</f>
        <v>Básico</v>
      </c>
    </row>
    <row r="506" spans="1:11" x14ac:dyDescent="0.2">
      <c r="A506" s="28" t="s">
        <v>25</v>
      </c>
      <c r="B506" s="24">
        <v>580120</v>
      </c>
      <c r="C506" s="28" t="s">
        <v>621</v>
      </c>
      <c r="D506" s="29">
        <v>35580120</v>
      </c>
      <c r="E506" s="29" t="s">
        <v>117</v>
      </c>
      <c r="F506" s="29">
        <v>257.82</v>
      </c>
      <c r="G506" s="10">
        <f>SUMIFS('Régua SAEB'!$C:$C,'Régua SAEB'!$B:$B,"LP",'Régua SAEB'!$D:$D,"&lt;="&amp;$F506,'Régua SAEB'!$E:$E,"&gt;"&amp;$F506,'Régua SAEB'!$A:$A,$E506)</f>
        <v>3</v>
      </c>
      <c r="H506" s="10" t="str">
        <f t="array" ref="H506">INDEX('Régua SAEB'!$F$1:$F$40,MATCH($E506&amp;"LP"&amp;$G506,'Régua SAEB'!$G$1:$G$40,0),1)</f>
        <v>Básico</v>
      </c>
      <c r="I506" s="29">
        <v>258.92</v>
      </c>
      <c r="J506" s="10">
        <f>SUMIFS('Régua SAEB'!$C:$C,'Régua SAEB'!$B:$B,"MT",'Régua SAEB'!$D:$D,"&lt;="&amp;$I506,'Régua SAEB'!$E:$E,"&gt;"&amp;$I506,'Régua SAEB'!$A:$A,$E506)</f>
        <v>3</v>
      </c>
      <c r="K506" s="10" t="str">
        <f t="array" ref="K506">INDEX('Régua SAEB'!$F$1:$F$40,MATCH($E506&amp;"MT"&amp;$J506,'Régua SAEB'!$G$1:$G$40,0),1)</f>
        <v>Básico</v>
      </c>
    </row>
    <row r="507" spans="1:11" x14ac:dyDescent="0.2">
      <c r="A507" s="28" t="s">
        <v>25</v>
      </c>
      <c r="B507" s="24">
        <v>901167</v>
      </c>
      <c r="C507" s="28" t="s">
        <v>622</v>
      </c>
      <c r="D507" s="29">
        <v>35901167</v>
      </c>
      <c r="E507" s="29" t="s">
        <v>117</v>
      </c>
      <c r="F507" s="29">
        <v>267.32</v>
      </c>
      <c r="G507" s="10">
        <f>SUMIFS('Régua SAEB'!$C:$C,'Régua SAEB'!$B:$B,"LP",'Régua SAEB'!$D:$D,"&lt;="&amp;$F507,'Régua SAEB'!$E:$E,"&gt;"&amp;$F507,'Régua SAEB'!$A:$A,$E507)</f>
        <v>3</v>
      </c>
      <c r="H507" s="10" t="str">
        <f t="array" ref="H507">INDEX('Régua SAEB'!$F$1:$F$40,MATCH($E507&amp;"LP"&amp;$G507,'Régua SAEB'!$G$1:$G$40,0),1)</f>
        <v>Básico</v>
      </c>
      <c r="I507" s="29">
        <v>261.18</v>
      </c>
      <c r="J507" s="10">
        <f>SUMIFS('Régua SAEB'!$C:$C,'Régua SAEB'!$B:$B,"MT",'Régua SAEB'!$D:$D,"&lt;="&amp;$I507,'Régua SAEB'!$E:$E,"&gt;"&amp;$I507,'Régua SAEB'!$A:$A,$E507)</f>
        <v>3</v>
      </c>
      <c r="K507" s="10" t="str">
        <f t="array" ref="K507">INDEX('Régua SAEB'!$F$1:$F$40,MATCH($E507&amp;"MT"&amp;$J507,'Régua SAEB'!$G$1:$G$40,0),1)</f>
        <v>Básico</v>
      </c>
    </row>
    <row r="508" spans="1:11" x14ac:dyDescent="0.2">
      <c r="A508" s="28" t="s">
        <v>26</v>
      </c>
      <c r="B508" s="24">
        <v>11400</v>
      </c>
      <c r="C508" s="28" t="s">
        <v>623</v>
      </c>
      <c r="D508" s="29">
        <v>35011400</v>
      </c>
      <c r="E508" s="29" t="s">
        <v>117</v>
      </c>
      <c r="F508" s="29">
        <v>259.88</v>
      </c>
      <c r="G508" s="10">
        <f>SUMIFS('Régua SAEB'!$C:$C,'Régua SAEB'!$B:$B,"LP",'Régua SAEB'!$D:$D,"&lt;="&amp;$F508,'Régua SAEB'!$E:$E,"&gt;"&amp;$F508,'Régua SAEB'!$A:$A,$E508)</f>
        <v>3</v>
      </c>
      <c r="H508" s="10" t="str">
        <f t="array" ref="H508">INDEX('Régua SAEB'!$F$1:$F$40,MATCH($E508&amp;"LP"&amp;$G508,'Régua SAEB'!$G$1:$G$40,0),1)</f>
        <v>Básico</v>
      </c>
      <c r="I508" s="29">
        <v>253.42</v>
      </c>
      <c r="J508" s="10">
        <f>SUMIFS('Régua SAEB'!$C:$C,'Régua SAEB'!$B:$B,"MT",'Régua SAEB'!$D:$D,"&lt;="&amp;$I508,'Régua SAEB'!$E:$E,"&gt;"&amp;$I508,'Régua SAEB'!$A:$A,$E508)</f>
        <v>3</v>
      </c>
      <c r="K508" s="10" t="str">
        <f t="array" ref="K508">INDEX('Régua SAEB'!$F$1:$F$40,MATCH($E508&amp;"MT"&amp;$J508,'Régua SAEB'!$G$1:$G$40,0),1)</f>
        <v>Básico</v>
      </c>
    </row>
    <row r="509" spans="1:11" x14ac:dyDescent="0.2">
      <c r="A509" s="28" t="s">
        <v>26</v>
      </c>
      <c r="B509" s="24">
        <v>35865</v>
      </c>
      <c r="C509" s="28" t="s">
        <v>624</v>
      </c>
      <c r="D509" s="29">
        <v>35035865</v>
      </c>
      <c r="E509" s="29" t="s">
        <v>117</v>
      </c>
      <c r="F509" s="29">
        <v>257.19</v>
      </c>
      <c r="G509" s="10">
        <f>SUMIFS('Régua SAEB'!$C:$C,'Régua SAEB'!$B:$B,"LP",'Régua SAEB'!$D:$D,"&lt;="&amp;$F509,'Régua SAEB'!$E:$E,"&gt;"&amp;$F509,'Régua SAEB'!$A:$A,$E509)</f>
        <v>3</v>
      </c>
      <c r="H509" s="10" t="str">
        <f t="array" ref="H509">INDEX('Régua SAEB'!$F$1:$F$40,MATCH($E509&amp;"LP"&amp;$G509,'Régua SAEB'!$G$1:$G$40,0),1)</f>
        <v>Básico</v>
      </c>
      <c r="I509" s="29">
        <v>254.5</v>
      </c>
      <c r="J509" s="10">
        <f>SUMIFS('Régua SAEB'!$C:$C,'Régua SAEB'!$B:$B,"MT",'Régua SAEB'!$D:$D,"&lt;="&amp;$I509,'Régua SAEB'!$E:$E,"&gt;"&amp;$I509,'Régua SAEB'!$A:$A,$E509)</f>
        <v>3</v>
      </c>
      <c r="K509" s="10" t="str">
        <f t="array" ref="K509">INDEX('Régua SAEB'!$F$1:$F$40,MATCH($E509&amp;"MT"&amp;$J509,'Régua SAEB'!$G$1:$G$40,0),1)</f>
        <v>Básico</v>
      </c>
    </row>
    <row r="510" spans="1:11" x14ac:dyDescent="0.2">
      <c r="A510" s="28" t="s">
        <v>26</v>
      </c>
      <c r="B510" s="24">
        <v>39559</v>
      </c>
      <c r="C510" s="28" t="s">
        <v>625</v>
      </c>
      <c r="D510" s="29">
        <v>35039559</v>
      </c>
      <c r="E510" s="29" t="s">
        <v>117</v>
      </c>
      <c r="F510" s="29">
        <v>252.82</v>
      </c>
      <c r="G510" s="10">
        <f>SUMIFS('Régua SAEB'!$C:$C,'Régua SAEB'!$B:$B,"LP",'Régua SAEB'!$D:$D,"&lt;="&amp;$F510,'Régua SAEB'!$E:$E,"&gt;"&amp;$F510,'Régua SAEB'!$A:$A,$E510)</f>
        <v>3</v>
      </c>
      <c r="H510" s="10" t="str">
        <f t="array" ref="H510">INDEX('Régua SAEB'!$F$1:$F$40,MATCH($E510&amp;"LP"&amp;$G510,'Régua SAEB'!$G$1:$G$40,0),1)</f>
        <v>Básico</v>
      </c>
      <c r="I510" s="29">
        <v>246.72</v>
      </c>
      <c r="J510" s="10">
        <f>SUMIFS('Régua SAEB'!$C:$C,'Régua SAEB'!$B:$B,"MT",'Régua SAEB'!$D:$D,"&lt;="&amp;$I510,'Régua SAEB'!$E:$E,"&gt;"&amp;$I510,'Régua SAEB'!$A:$A,$E510)</f>
        <v>2</v>
      </c>
      <c r="K510" s="10" t="str">
        <f t="array" ref="K510">INDEX('Régua SAEB'!$F$1:$F$40,MATCH($E510&amp;"MT"&amp;$J510,'Régua SAEB'!$G$1:$G$40,0),1)</f>
        <v>Básico</v>
      </c>
    </row>
    <row r="511" spans="1:11" x14ac:dyDescent="0.2">
      <c r="A511" s="28" t="s">
        <v>26</v>
      </c>
      <c r="B511" s="24">
        <v>45147</v>
      </c>
      <c r="C511" s="28" t="s">
        <v>626</v>
      </c>
      <c r="D511" s="29">
        <v>35045147</v>
      </c>
      <c r="E511" s="29" t="s">
        <v>117</v>
      </c>
      <c r="F511" s="29">
        <v>245.35</v>
      </c>
      <c r="G511" s="10">
        <f>SUMIFS('Régua SAEB'!$C:$C,'Régua SAEB'!$B:$B,"LP",'Régua SAEB'!$D:$D,"&lt;="&amp;$F511,'Régua SAEB'!$E:$E,"&gt;"&amp;$F511,'Régua SAEB'!$A:$A,$E511)</f>
        <v>2</v>
      </c>
      <c r="H511" s="10" t="str">
        <f t="array" ref="H511">INDEX('Régua SAEB'!$F$1:$F$40,MATCH($E511&amp;"LP"&amp;$G511,'Régua SAEB'!$G$1:$G$40,0),1)</f>
        <v>Básico</v>
      </c>
      <c r="I511" s="29">
        <v>244.51</v>
      </c>
      <c r="J511" s="10">
        <f>SUMIFS('Régua SAEB'!$C:$C,'Régua SAEB'!$B:$B,"MT",'Régua SAEB'!$D:$D,"&lt;="&amp;$I511,'Régua SAEB'!$E:$E,"&gt;"&amp;$I511,'Régua SAEB'!$A:$A,$E511)</f>
        <v>2</v>
      </c>
      <c r="K511" s="10" t="str">
        <f t="array" ref="K511">INDEX('Régua SAEB'!$F$1:$F$40,MATCH($E511&amp;"MT"&amp;$J511,'Régua SAEB'!$G$1:$G$40,0),1)</f>
        <v>Básico</v>
      </c>
    </row>
    <row r="512" spans="1:11" x14ac:dyDescent="0.2">
      <c r="A512" s="28" t="s">
        <v>26</v>
      </c>
      <c r="B512" s="24">
        <v>48537</v>
      </c>
      <c r="C512" s="28" t="s">
        <v>627</v>
      </c>
      <c r="D512" s="29">
        <v>35048537</v>
      </c>
      <c r="E512" s="29" t="s">
        <v>117</v>
      </c>
      <c r="F512" s="29">
        <v>268.95</v>
      </c>
      <c r="G512" s="10">
        <f>SUMIFS('Régua SAEB'!$C:$C,'Régua SAEB'!$B:$B,"LP",'Régua SAEB'!$D:$D,"&lt;="&amp;$F512,'Régua SAEB'!$E:$E,"&gt;"&amp;$F512,'Régua SAEB'!$A:$A,$E512)</f>
        <v>3</v>
      </c>
      <c r="H512" s="10" t="str">
        <f t="array" ref="H512">INDEX('Régua SAEB'!$F$1:$F$40,MATCH($E512&amp;"LP"&amp;$G512,'Régua SAEB'!$G$1:$G$40,0),1)</f>
        <v>Básico</v>
      </c>
      <c r="I512" s="29">
        <v>263.88</v>
      </c>
      <c r="J512" s="10">
        <f>SUMIFS('Régua SAEB'!$C:$C,'Régua SAEB'!$B:$B,"MT",'Régua SAEB'!$D:$D,"&lt;="&amp;$I512,'Régua SAEB'!$E:$E,"&gt;"&amp;$I512,'Régua SAEB'!$A:$A,$E512)</f>
        <v>3</v>
      </c>
      <c r="K512" s="10" t="str">
        <f t="array" ref="K512">INDEX('Régua SAEB'!$F$1:$F$40,MATCH($E512&amp;"MT"&amp;$J512,'Régua SAEB'!$G$1:$G$40,0),1)</f>
        <v>Básico</v>
      </c>
    </row>
    <row r="513" spans="1:11" x14ac:dyDescent="0.2">
      <c r="A513" s="28" t="s">
        <v>26</v>
      </c>
      <c r="B513" s="24">
        <v>909919</v>
      </c>
      <c r="C513" s="28" t="s">
        <v>628</v>
      </c>
      <c r="D513" s="29">
        <v>35909919</v>
      </c>
      <c r="E513" s="29" t="s">
        <v>117</v>
      </c>
      <c r="F513" s="29">
        <v>246.9</v>
      </c>
      <c r="G513" s="10">
        <f>SUMIFS('Régua SAEB'!$C:$C,'Régua SAEB'!$B:$B,"LP",'Régua SAEB'!$D:$D,"&lt;="&amp;$F513,'Régua SAEB'!$E:$E,"&gt;"&amp;$F513,'Régua SAEB'!$A:$A,$E513)</f>
        <v>2</v>
      </c>
      <c r="H513" s="10" t="str">
        <f t="array" ref="H513">INDEX('Régua SAEB'!$F$1:$F$40,MATCH($E513&amp;"LP"&amp;$G513,'Régua SAEB'!$G$1:$G$40,0),1)</f>
        <v>Básico</v>
      </c>
      <c r="I513" s="29">
        <v>240.94</v>
      </c>
      <c r="J513" s="10">
        <f>SUMIFS('Régua SAEB'!$C:$C,'Régua SAEB'!$B:$B,"MT",'Régua SAEB'!$D:$D,"&lt;="&amp;$I513,'Régua SAEB'!$E:$E,"&gt;"&amp;$I513,'Régua SAEB'!$A:$A,$E513)</f>
        <v>2</v>
      </c>
      <c r="K513" s="10" t="str">
        <f t="array" ref="K513">INDEX('Régua SAEB'!$F$1:$F$40,MATCH($E513&amp;"MT"&amp;$J513,'Régua SAEB'!$G$1:$G$40,0),1)</f>
        <v>Básico</v>
      </c>
    </row>
    <row r="514" spans="1:11" x14ac:dyDescent="0.2">
      <c r="A514" s="28" t="s">
        <v>27</v>
      </c>
      <c r="B514" s="24">
        <v>4191</v>
      </c>
      <c r="C514" s="28" t="s">
        <v>629</v>
      </c>
      <c r="D514" s="29">
        <v>35004191</v>
      </c>
      <c r="E514" s="29" t="s">
        <v>117</v>
      </c>
      <c r="F514" s="29">
        <v>236.8</v>
      </c>
      <c r="G514" s="10">
        <f>SUMIFS('Régua SAEB'!$C:$C,'Régua SAEB'!$B:$B,"LP",'Régua SAEB'!$D:$D,"&lt;="&amp;$F514,'Régua SAEB'!$E:$E,"&gt;"&amp;$F514,'Régua SAEB'!$A:$A,$E514)</f>
        <v>2</v>
      </c>
      <c r="H514" s="10" t="str">
        <f t="array" ref="H514">INDEX('Régua SAEB'!$F$1:$F$40,MATCH($E514&amp;"LP"&amp;$G514,'Régua SAEB'!$G$1:$G$40,0),1)</f>
        <v>Básico</v>
      </c>
      <c r="I514" s="29">
        <v>235.29</v>
      </c>
      <c r="J514" s="10">
        <f>SUMIFS('Régua SAEB'!$C:$C,'Régua SAEB'!$B:$B,"MT",'Régua SAEB'!$D:$D,"&lt;="&amp;$I514,'Régua SAEB'!$E:$E,"&gt;"&amp;$I514,'Régua SAEB'!$A:$A,$E514)</f>
        <v>2</v>
      </c>
      <c r="K514" s="10" t="str">
        <f t="array" ref="K514">INDEX('Régua SAEB'!$F$1:$F$40,MATCH($E514&amp;"MT"&amp;$J514,'Régua SAEB'!$G$1:$G$40,0),1)</f>
        <v>Básico</v>
      </c>
    </row>
    <row r="515" spans="1:11" x14ac:dyDescent="0.2">
      <c r="A515" s="28" t="s">
        <v>27</v>
      </c>
      <c r="B515" s="24">
        <v>9635</v>
      </c>
      <c r="C515" s="28" t="s">
        <v>630</v>
      </c>
      <c r="D515" s="29">
        <v>35009635</v>
      </c>
      <c r="E515" s="29" t="s">
        <v>117</v>
      </c>
      <c r="F515" s="29">
        <v>281.26</v>
      </c>
      <c r="G515" s="10">
        <f>SUMIFS('Régua SAEB'!$C:$C,'Régua SAEB'!$B:$B,"LP",'Régua SAEB'!$D:$D,"&lt;="&amp;$F515,'Régua SAEB'!$E:$E,"&gt;"&amp;$F515,'Régua SAEB'!$A:$A,$E515)</f>
        <v>4</v>
      </c>
      <c r="H515" s="10" t="str">
        <f t="array" ref="H515">INDEX('Régua SAEB'!$F$1:$F$40,MATCH($E515&amp;"LP"&amp;$G515,'Régua SAEB'!$G$1:$G$40,0),1)</f>
        <v>Proficiente</v>
      </c>
      <c r="I515" s="29">
        <v>267.77</v>
      </c>
      <c r="J515" s="10">
        <f>SUMIFS('Régua SAEB'!$C:$C,'Régua SAEB'!$B:$B,"MT",'Régua SAEB'!$D:$D,"&lt;="&amp;$I515,'Régua SAEB'!$E:$E,"&gt;"&amp;$I515,'Régua SAEB'!$A:$A,$E515)</f>
        <v>3</v>
      </c>
      <c r="K515" s="10" t="str">
        <f t="array" ref="K515">INDEX('Régua SAEB'!$F$1:$F$40,MATCH($E515&amp;"MT"&amp;$J515,'Régua SAEB'!$G$1:$G$40,0),1)</f>
        <v>Básico</v>
      </c>
    </row>
    <row r="516" spans="1:11" x14ac:dyDescent="0.2">
      <c r="A516" s="28" t="s">
        <v>27</v>
      </c>
      <c r="B516" s="24">
        <v>9659</v>
      </c>
      <c r="C516" s="28" t="s">
        <v>631</v>
      </c>
      <c r="D516" s="29">
        <v>35009659</v>
      </c>
      <c r="E516" s="29" t="s">
        <v>117</v>
      </c>
      <c r="F516" s="29">
        <v>250.05</v>
      </c>
      <c r="G516" s="10">
        <f>SUMIFS('Régua SAEB'!$C:$C,'Régua SAEB'!$B:$B,"LP",'Régua SAEB'!$D:$D,"&lt;="&amp;$F516,'Régua SAEB'!$E:$E,"&gt;"&amp;$F516,'Régua SAEB'!$A:$A,$E516)</f>
        <v>3</v>
      </c>
      <c r="H516" s="10" t="str">
        <f t="array" ref="H516">INDEX('Régua SAEB'!$F$1:$F$40,MATCH($E516&amp;"LP"&amp;$G516,'Régua SAEB'!$G$1:$G$40,0),1)</f>
        <v>Básico</v>
      </c>
      <c r="I516" s="29">
        <v>250.29</v>
      </c>
      <c r="J516" s="10">
        <f>SUMIFS('Régua SAEB'!$C:$C,'Régua SAEB'!$B:$B,"MT",'Régua SAEB'!$D:$D,"&lt;="&amp;$I516,'Régua SAEB'!$E:$E,"&gt;"&amp;$I516,'Régua SAEB'!$A:$A,$E516)</f>
        <v>3</v>
      </c>
      <c r="K516" s="10" t="str">
        <f t="array" ref="K516">INDEX('Régua SAEB'!$F$1:$F$40,MATCH($E516&amp;"MT"&amp;$J516,'Régua SAEB'!$G$1:$G$40,0),1)</f>
        <v>Básico</v>
      </c>
    </row>
    <row r="517" spans="1:11" x14ac:dyDescent="0.2">
      <c r="A517" s="28" t="s">
        <v>27</v>
      </c>
      <c r="B517" s="24">
        <v>9660</v>
      </c>
      <c r="C517" s="28" t="s">
        <v>632</v>
      </c>
      <c r="D517" s="29">
        <v>35009660</v>
      </c>
      <c r="E517" s="29" t="s">
        <v>117</v>
      </c>
      <c r="F517" s="29">
        <v>253.58</v>
      </c>
      <c r="G517" s="10">
        <f>SUMIFS('Régua SAEB'!$C:$C,'Régua SAEB'!$B:$B,"LP",'Régua SAEB'!$D:$D,"&lt;="&amp;$F517,'Régua SAEB'!$E:$E,"&gt;"&amp;$F517,'Régua SAEB'!$A:$A,$E517)</f>
        <v>3</v>
      </c>
      <c r="H517" s="10" t="str">
        <f t="array" ref="H517">INDEX('Régua SAEB'!$F$1:$F$40,MATCH($E517&amp;"LP"&amp;$G517,'Régua SAEB'!$G$1:$G$40,0),1)</f>
        <v>Básico</v>
      </c>
      <c r="I517" s="29">
        <v>248.34</v>
      </c>
      <c r="J517" s="10">
        <f>SUMIFS('Régua SAEB'!$C:$C,'Régua SAEB'!$B:$B,"MT",'Régua SAEB'!$D:$D,"&lt;="&amp;$I517,'Régua SAEB'!$E:$E,"&gt;"&amp;$I517,'Régua SAEB'!$A:$A,$E517)</f>
        <v>2</v>
      </c>
      <c r="K517" s="10" t="str">
        <f t="array" ref="K517">INDEX('Régua SAEB'!$F$1:$F$40,MATCH($E517&amp;"MT"&amp;$J517,'Régua SAEB'!$G$1:$G$40,0),1)</f>
        <v>Básico</v>
      </c>
    </row>
    <row r="518" spans="1:11" x14ac:dyDescent="0.2">
      <c r="A518" s="28" t="s">
        <v>27</v>
      </c>
      <c r="B518" s="24">
        <v>9672</v>
      </c>
      <c r="C518" s="28" t="s">
        <v>633</v>
      </c>
      <c r="D518" s="29">
        <v>35009672</v>
      </c>
      <c r="E518" s="29" t="s">
        <v>117</v>
      </c>
      <c r="F518" s="29">
        <v>263.51</v>
      </c>
      <c r="G518" s="10">
        <f>SUMIFS('Régua SAEB'!$C:$C,'Régua SAEB'!$B:$B,"LP",'Régua SAEB'!$D:$D,"&lt;="&amp;$F518,'Régua SAEB'!$E:$E,"&gt;"&amp;$F518,'Régua SAEB'!$A:$A,$E518)</f>
        <v>3</v>
      </c>
      <c r="H518" s="10" t="str">
        <f t="array" ref="H518">INDEX('Régua SAEB'!$F$1:$F$40,MATCH($E518&amp;"LP"&amp;$G518,'Régua SAEB'!$G$1:$G$40,0),1)</f>
        <v>Básico</v>
      </c>
      <c r="I518" s="29">
        <v>245.79</v>
      </c>
      <c r="J518" s="10">
        <f>SUMIFS('Régua SAEB'!$C:$C,'Régua SAEB'!$B:$B,"MT",'Régua SAEB'!$D:$D,"&lt;="&amp;$I518,'Régua SAEB'!$E:$E,"&gt;"&amp;$I518,'Régua SAEB'!$A:$A,$E518)</f>
        <v>2</v>
      </c>
      <c r="K518" s="10" t="str">
        <f t="array" ref="K518">INDEX('Régua SAEB'!$F$1:$F$40,MATCH($E518&amp;"MT"&amp;$J518,'Régua SAEB'!$G$1:$G$40,0),1)</f>
        <v>Básico</v>
      </c>
    </row>
    <row r="519" spans="1:11" x14ac:dyDescent="0.2">
      <c r="A519" s="28" t="s">
        <v>27</v>
      </c>
      <c r="B519" s="24">
        <v>9696</v>
      </c>
      <c r="C519" s="28" t="s">
        <v>634</v>
      </c>
      <c r="D519" s="29">
        <v>35009696</v>
      </c>
      <c r="E519" s="29" t="s">
        <v>117</v>
      </c>
      <c r="F519" s="29">
        <v>263.86</v>
      </c>
      <c r="G519" s="10">
        <f>SUMIFS('Régua SAEB'!$C:$C,'Régua SAEB'!$B:$B,"LP",'Régua SAEB'!$D:$D,"&lt;="&amp;$F519,'Régua SAEB'!$E:$E,"&gt;"&amp;$F519,'Régua SAEB'!$A:$A,$E519)</f>
        <v>3</v>
      </c>
      <c r="H519" s="10" t="str">
        <f t="array" ref="H519">INDEX('Régua SAEB'!$F$1:$F$40,MATCH($E519&amp;"LP"&amp;$G519,'Régua SAEB'!$G$1:$G$40,0),1)</f>
        <v>Básico</v>
      </c>
      <c r="I519" s="29">
        <v>264.37</v>
      </c>
      <c r="J519" s="10">
        <f>SUMIFS('Régua SAEB'!$C:$C,'Régua SAEB'!$B:$B,"MT",'Régua SAEB'!$D:$D,"&lt;="&amp;$I519,'Régua SAEB'!$E:$E,"&gt;"&amp;$I519,'Régua SAEB'!$A:$A,$E519)</f>
        <v>3</v>
      </c>
      <c r="K519" s="10" t="str">
        <f t="array" ref="K519">INDEX('Régua SAEB'!$F$1:$F$40,MATCH($E519&amp;"MT"&amp;$J519,'Régua SAEB'!$G$1:$G$40,0),1)</f>
        <v>Básico</v>
      </c>
    </row>
    <row r="520" spans="1:11" x14ac:dyDescent="0.2">
      <c r="A520" s="28" t="s">
        <v>27</v>
      </c>
      <c r="B520" s="24">
        <v>9726</v>
      </c>
      <c r="C520" s="28" t="s">
        <v>635</v>
      </c>
      <c r="D520" s="29">
        <v>35009726</v>
      </c>
      <c r="E520" s="29" t="s">
        <v>117</v>
      </c>
      <c r="F520" s="29">
        <v>252.89</v>
      </c>
      <c r="G520" s="10">
        <f>SUMIFS('Régua SAEB'!$C:$C,'Régua SAEB'!$B:$B,"LP",'Régua SAEB'!$D:$D,"&lt;="&amp;$F520,'Régua SAEB'!$E:$E,"&gt;"&amp;$F520,'Régua SAEB'!$A:$A,$E520)</f>
        <v>3</v>
      </c>
      <c r="H520" s="10" t="str">
        <f t="array" ref="H520">INDEX('Régua SAEB'!$F$1:$F$40,MATCH($E520&amp;"LP"&amp;$G520,'Régua SAEB'!$G$1:$G$40,0),1)</f>
        <v>Básico</v>
      </c>
      <c r="I520" s="29">
        <v>243.83</v>
      </c>
      <c r="J520" s="10">
        <f>SUMIFS('Régua SAEB'!$C:$C,'Régua SAEB'!$B:$B,"MT",'Régua SAEB'!$D:$D,"&lt;="&amp;$I520,'Régua SAEB'!$E:$E,"&gt;"&amp;$I520,'Régua SAEB'!$A:$A,$E520)</f>
        <v>2</v>
      </c>
      <c r="K520" s="10" t="str">
        <f t="array" ref="K520">INDEX('Régua SAEB'!$F$1:$F$40,MATCH($E520&amp;"MT"&amp;$J520,'Régua SAEB'!$G$1:$G$40,0),1)</f>
        <v>Básico</v>
      </c>
    </row>
    <row r="521" spans="1:11" x14ac:dyDescent="0.2">
      <c r="A521" s="28" t="s">
        <v>27</v>
      </c>
      <c r="B521" s="24">
        <v>9751</v>
      </c>
      <c r="C521" s="28" t="s">
        <v>636</v>
      </c>
      <c r="D521" s="29">
        <v>35009751</v>
      </c>
      <c r="E521" s="29" t="s">
        <v>117</v>
      </c>
      <c r="F521" s="29">
        <v>277.86</v>
      </c>
      <c r="G521" s="10">
        <f>SUMIFS('Régua SAEB'!$C:$C,'Régua SAEB'!$B:$B,"LP",'Régua SAEB'!$D:$D,"&lt;="&amp;$F521,'Régua SAEB'!$E:$E,"&gt;"&amp;$F521,'Régua SAEB'!$A:$A,$E521)</f>
        <v>4</v>
      </c>
      <c r="H521" s="10" t="str">
        <f t="array" ref="H521">INDEX('Régua SAEB'!$F$1:$F$40,MATCH($E521&amp;"LP"&amp;$G521,'Régua SAEB'!$G$1:$G$40,0),1)</f>
        <v>Proficiente</v>
      </c>
      <c r="I521" s="29">
        <v>270.69</v>
      </c>
      <c r="J521" s="10">
        <f>SUMIFS('Régua SAEB'!$C:$C,'Régua SAEB'!$B:$B,"MT",'Régua SAEB'!$D:$D,"&lt;="&amp;$I521,'Régua SAEB'!$E:$E,"&gt;"&amp;$I521,'Régua SAEB'!$A:$A,$E521)</f>
        <v>3</v>
      </c>
      <c r="K521" s="10" t="str">
        <f t="array" ref="K521">INDEX('Régua SAEB'!$F$1:$F$40,MATCH($E521&amp;"MT"&amp;$J521,'Régua SAEB'!$G$1:$G$40,0),1)</f>
        <v>Básico</v>
      </c>
    </row>
    <row r="522" spans="1:11" x14ac:dyDescent="0.2">
      <c r="A522" s="28" t="s">
        <v>27</v>
      </c>
      <c r="B522" s="24">
        <v>9763</v>
      </c>
      <c r="C522" s="28" t="s">
        <v>637</v>
      </c>
      <c r="D522" s="29">
        <v>35009763</v>
      </c>
      <c r="E522" s="29" t="s">
        <v>117</v>
      </c>
      <c r="F522" s="29">
        <v>267.29000000000002</v>
      </c>
      <c r="G522" s="10">
        <f>SUMIFS('Régua SAEB'!$C:$C,'Régua SAEB'!$B:$B,"LP",'Régua SAEB'!$D:$D,"&lt;="&amp;$F522,'Régua SAEB'!$E:$E,"&gt;"&amp;$F522,'Régua SAEB'!$A:$A,$E522)</f>
        <v>3</v>
      </c>
      <c r="H522" s="10" t="str">
        <f t="array" ref="H522">INDEX('Régua SAEB'!$F$1:$F$40,MATCH($E522&amp;"LP"&amp;$G522,'Régua SAEB'!$G$1:$G$40,0),1)</f>
        <v>Básico</v>
      </c>
      <c r="I522" s="29">
        <v>256.32</v>
      </c>
      <c r="J522" s="10">
        <f>SUMIFS('Régua SAEB'!$C:$C,'Régua SAEB'!$B:$B,"MT",'Régua SAEB'!$D:$D,"&lt;="&amp;$I522,'Régua SAEB'!$E:$E,"&gt;"&amp;$I522,'Régua SAEB'!$A:$A,$E522)</f>
        <v>3</v>
      </c>
      <c r="K522" s="10" t="str">
        <f t="array" ref="K522">INDEX('Régua SAEB'!$F$1:$F$40,MATCH($E522&amp;"MT"&amp;$J522,'Régua SAEB'!$G$1:$G$40,0),1)</f>
        <v>Básico</v>
      </c>
    </row>
    <row r="523" spans="1:11" x14ac:dyDescent="0.2">
      <c r="A523" s="28" t="s">
        <v>27</v>
      </c>
      <c r="B523" s="24">
        <v>9817</v>
      </c>
      <c r="C523" s="28" t="s">
        <v>638</v>
      </c>
      <c r="D523" s="29">
        <v>35009817</v>
      </c>
      <c r="E523" s="29" t="s">
        <v>117</v>
      </c>
      <c r="F523" s="29">
        <v>256.88</v>
      </c>
      <c r="G523" s="10">
        <f>SUMIFS('Régua SAEB'!$C:$C,'Régua SAEB'!$B:$B,"LP",'Régua SAEB'!$D:$D,"&lt;="&amp;$F523,'Régua SAEB'!$E:$E,"&gt;"&amp;$F523,'Régua SAEB'!$A:$A,$E523)</f>
        <v>3</v>
      </c>
      <c r="H523" s="10" t="str">
        <f t="array" ref="H523">INDEX('Régua SAEB'!$F$1:$F$40,MATCH($E523&amp;"LP"&amp;$G523,'Régua SAEB'!$G$1:$G$40,0),1)</f>
        <v>Básico</v>
      </c>
      <c r="I523" s="29">
        <v>255.15</v>
      </c>
      <c r="J523" s="10">
        <f>SUMIFS('Régua SAEB'!$C:$C,'Régua SAEB'!$B:$B,"MT",'Régua SAEB'!$D:$D,"&lt;="&amp;$I523,'Régua SAEB'!$E:$E,"&gt;"&amp;$I523,'Régua SAEB'!$A:$A,$E523)</f>
        <v>3</v>
      </c>
      <c r="K523" s="10" t="str">
        <f t="array" ref="K523">INDEX('Régua SAEB'!$F$1:$F$40,MATCH($E523&amp;"MT"&amp;$J523,'Régua SAEB'!$G$1:$G$40,0),1)</f>
        <v>Básico</v>
      </c>
    </row>
    <row r="524" spans="1:11" x14ac:dyDescent="0.2">
      <c r="A524" s="28" t="s">
        <v>27</v>
      </c>
      <c r="B524" s="24">
        <v>9885</v>
      </c>
      <c r="C524" s="28" t="s">
        <v>639</v>
      </c>
      <c r="D524" s="29">
        <v>35009885</v>
      </c>
      <c r="E524" s="29" t="s">
        <v>117</v>
      </c>
      <c r="F524" s="29">
        <v>275.82</v>
      </c>
      <c r="G524" s="10">
        <f>SUMIFS('Régua SAEB'!$C:$C,'Régua SAEB'!$B:$B,"LP",'Régua SAEB'!$D:$D,"&lt;="&amp;$F524,'Régua SAEB'!$E:$E,"&gt;"&amp;$F524,'Régua SAEB'!$A:$A,$E524)</f>
        <v>4</v>
      </c>
      <c r="H524" s="10" t="str">
        <f t="array" ref="H524">INDEX('Régua SAEB'!$F$1:$F$40,MATCH($E524&amp;"LP"&amp;$G524,'Régua SAEB'!$G$1:$G$40,0),1)</f>
        <v>Proficiente</v>
      </c>
      <c r="I524" s="29">
        <v>261.92</v>
      </c>
      <c r="J524" s="10">
        <f>SUMIFS('Régua SAEB'!$C:$C,'Régua SAEB'!$B:$B,"MT",'Régua SAEB'!$D:$D,"&lt;="&amp;$I524,'Régua SAEB'!$E:$E,"&gt;"&amp;$I524,'Régua SAEB'!$A:$A,$E524)</f>
        <v>3</v>
      </c>
      <c r="K524" s="10" t="str">
        <f t="array" ref="K524">INDEX('Régua SAEB'!$F$1:$F$40,MATCH($E524&amp;"MT"&amp;$J524,'Régua SAEB'!$G$1:$G$40,0),1)</f>
        <v>Básico</v>
      </c>
    </row>
    <row r="525" spans="1:11" x14ac:dyDescent="0.2">
      <c r="A525" s="28" t="s">
        <v>27</v>
      </c>
      <c r="B525" s="24">
        <v>35439</v>
      </c>
      <c r="C525" s="28" t="s">
        <v>640</v>
      </c>
      <c r="D525" s="29">
        <v>35035439</v>
      </c>
      <c r="E525" s="29" t="s">
        <v>117</v>
      </c>
      <c r="F525" s="29">
        <v>277.79000000000002</v>
      </c>
      <c r="G525" s="10">
        <f>SUMIFS('Régua SAEB'!$C:$C,'Régua SAEB'!$B:$B,"LP",'Régua SAEB'!$D:$D,"&lt;="&amp;$F525,'Régua SAEB'!$E:$E,"&gt;"&amp;$F525,'Régua SAEB'!$A:$A,$E525)</f>
        <v>4</v>
      </c>
      <c r="H525" s="10" t="str">
        <f t="array" ref="H525">INDEX('Régua SAEB'!$F$1:$F$40,MATCH($E525&amp;"LP"&amp;$G525,'Régua SAEB'!$G$1:$G$40,0),1)</f>
        <v>Proficiente</v>
      </c>
      <c r="I525" s="29">
        <v>267.08999999999997</v>
      </c>
      <c r="J525" s="10">
        <f>SUMIFS('Régua SAEB'!$C:$C,'Régua SAEB'!$B:$B,"MT",'Régua SAEB'!$D:$D,"&lt;="&amp;$I525,'Régua SAEB'!$E:$E,"&gt;"&amp;$I525,'Régua SAEB'!$A:$A,$E525)</f>
        <v>3</v>
      </c>
      <c r="K525" s="10" t="str">
        <f t="array" ref="K525">INDEX('Régua SAEB'!$F$1:$F$40,MATCH($E525&amp;"MT"&amp;$J525,'Régua SAEB'!$G$1:$G$40,0),1)</f>
        <v>Básico</v>
      </c>
    </row>
    <row r="526" spans="1:11" x14ac:dyDescent="0.2">
      <c r="A526" s="28" t="s">
        <v>27</v>
      </c>
      <c r="B526" s="24">
        <v>35452</v>
      </c>
      <c r="C526" s="28" t="s">
        <v>641</v>
      </c>
      <c r="D526" s="29">
        <v>35035452</v>
      </c>
      <c r="E526" s="29" t="s">
        <v>117</v>
      </c>
      <c r="F526" s="29">
        <v>258.58</v>
      </c>
      <c r="G526" s="10">
        <f>SUMIFS('Régua SAEB'!$C:$C,'Régua SAEB'!$B:$B,"LP",'Régua SAEB'!$D:$D,"&lt;="&amp;$F526,'Régua SAEB'!$E:$E,"&gt;"&amp;$F526,'Régua SAEB'!$A:$A,$E526)</f>
        <v>3</v>
      </c>
      <c r="H526" s="10" t="str">
        <f t="array" ref="H526">INDEX('Régua SAEB'!$F$1:$F$40,MATCH($E526&amp;"LP"&amp;$G526,'Régua SAEB'!$G$1:$G$40,0),1)</f>
        <v>Básico</v>
      </c>
      <c r="I526" s="29">
        <v>246.69</v>
      </c>
      <c r="J526" s="10">
        <f>SUMIFS('Régua SAEB'!$C:$C,'Régua SAEB'!$B:$B,"MT",'Régua SAEB'!$D:$D,"&lt;="&amp;$I526,'Régua SAEB'!$E:$E,"&gt;"&amp;$I526,'Régua SAEB'!$A:$A,$E526)</f>
        <v>2</v>
      </c>
      <c r="K526" s="10" t="str">
        <f t="array" ref="K526">INDEX('Régua SAEB'!$F$1:$F$40,MATCH($E526&amp;"MT"&amp;$J526,'Régua SAEB'!$G$1:$G$40,0),1)</f>
        <v>Básico</v>
      </c>
    </row>
    <row r="527" spans="1:11" x14ac:dyDescent="0.2">
      <c r="A527" s="28" t="s">
        <v>27</v>
      </c>
      <c r="B527" s="24">
        <v>38544</v>
      </c>
      <c r="C527" s="28" t="s">
        <v>642</v>
      </c>
      <c r="D527" s="29">
        <v>35038544</v>
      </c>
      <c r="E527" s="29" t="s">
        <v>117</v>
      </c>
      <c r="F527" s="29">
        <v>260.33999999999997</v>
      </c>
      <c r="G527" s="10">
        <f>SUMIFS('Régua SAEB'!$C:$C,'Régua SAEB'!$B:$B,"LP",'Régua SAEB'!$D:$D,"&lt;="&amp;$F527,'Régua SAEB'!$E:$E,"&gt;"&amp;$F527,'Régua SAEB'!$A:$A,$E527)</f>
        <v>3</v>
      </c>
      <c r="H527" s="10" t="str">
        <f t="array" ref="H527">INDEX('Régua SAEB'!$F$1:$F$40,MATCH($E527&amp;"LP"&amp;$G527,'Régua SAEB'!$G$1:$G$40,0),1)</f>
        <v>Básico</v>
      </c>
      <c r="I527" s="29">
        <v>254.76</v>
      </c>
      <c r="J527" s="10">
        <f>SUMIFS('Régua SAEB'!$C:$C,'Régua SAEB'!$B:$B,"MT",'Régua SAEB'!$D:$D,"&lt;="&amp;$I527,'Régua SAEB'!$E:$E,"&gt;"&amp;$I527,'Régua SAEB'!$A:$A,$E527)</f>
        <v>3</v>
      </c>
      <c r="K527" s="10" t="str">
        <f t="array" ref="K527">INDEX('Régua SAEB'!$F$1:$F$40,MATCH($E527&amp;"MT"&amp;$J527,'Régua SAEB'!$G$1:$G$40,0),1)</f>
        <v>Básico</v>
      </c>
    </row>
    <row r="528" spans="1:11" x14ac:dyDescent="0.2">
      <c r="A528" s="28" t="s">
        <v>27</v>
      </c>
      <c r="B528" s="24">
        <v>40587</v>
      </c>
      <c r="C528" s="28" t="s">
        <v>643</v>
      </c>
      <c r="D528" s="29">
        <v>35040587</v>
      </c>
      <c r="E528" s="29" t="s">
        <v>117</v>
      </c>
      <c r="F528" s="29">
        <v>246.58</v>
      </c>
      <c r="G528" s="10">
        <f>SUMIFS('Régua SAEB'!$C:$C,'Régua SAEB'!$B:$B,"LP",'Régua SAEB'!$D:$D,"&lt;="&amp;$F528,'Régua SAEB'!$E:$E,"&gt;"&amp;$F528,'Régua SAEB'!$A:$A,$E528)</f>
        <v>2</v>
      </c>
      <c r="H528" s="10" t="str">
        <f t="array" ref="H528">INDEX('Régua SAEB'!$F$1:$F$40,MATCH($E528&amp;"LP"&amp;$G528,'Régua SAEB'!$G$1:$G$40,0),1)</f>
        <v>Básico</v>
      </c>
      <c r="I528" s="29">
        <v>244.83</v>
      </c>
      <c r="J528" s="10">
        <f>SUMIFS('Régua SAEB'!$C:$C,'Régua SAEB'!$B:$B,"MT",'Régua SAEB'!$D:$D,"&lt;="&amp;$I528,'Régua SAEB'!$E:$E,"&gt;"&amp;$I528,'Régua SAEB'!$A:$A,$E528)</f>
        <v>2</v>
      </c>
      <c r="K528" s="10" t="str">
        <f t="array" ref="K528">INDEX('Régua SAEB'!$F$1:$F$40,MATCH($E528&amp;"MT"&amp;$J528,'Régua SAEB'!$G$1:$G$40,0),1)</f>
        <v>Básico</v>
      </c>
    </row>
    <row r="529" spans="1:11" x14ac:dyDescent="0.2">
      <c r="A529" s="28" t="s">
        <v>27</v>
      </c>
      <c r="B529" s="24">
        <v>40605</v>
      </c>
      <c r="C529" s="28" t="s">
        <v>644</v>
      </c>
      <c r="D529" s="29">
        <v>35040605</v>
      </c>
      <c r="E529" s="29" t="s">
        <v>117</v>
      </c>
      <c r="F529" s="29">
        <v>252.14</v>
      </c>
      <c r="G529" s="10">
        <f>SUMIFS('Régua SAEB'!$C:$C,'Régua SAEB'!$B:$B,"LP",'Régua SAEB'!$D:$D,"&lt;="&amp;$F529,'Régua SAEB'!$E:$E,"&gt;"&amp;$F529,'Régua SAEB'!$A:$A,$E529)</f>
        <v>3</v>
      </c>
      <c r="H529" s="10" t="str">
        <f t="array" ref="H529">INDEX('Régua SAEB'!$F$1:$F$40,MATCH($E529&amp;"LP"&amp;$G529,'Régua SAEB'!$G$1:$G$40,0),1)</f>
        <v>Básico</v>
      </c>
      <c r="I529" s="29">
        <v>250.46</v>
      </c>
      <c r="J529" s="10">
        <f>SUMIFS('Régua SAEB'!$C:$C,'Régua SAEB'!$B:$B,"MT",'Régua SAEB'!$D:$D,"&lt;="&amp;$I529,'Régua SAEB'!$E:$E,"&gt;"&amp;$I529,'Régua SAEB'!$A:$A,$E529)</f>
        <v>3</v>
      </c>
      <c r="K529" s="10" t="str">
        <f t="array" ref="K529">INDEX('Régua SAEB'!$F$1:$F$40,MATCH($E529&amp;"MT"&amp;$J529,'Régua SAEB'!$G$1:$G$40,0),1)</f>
        <v>Básico</v>
      </c>
    </row>
    <row r="530" spans="1:11" x14ac:dyDescent="0.2">
      <c r="A530" s="28" t="s">
        <v>27</v>
      </c>
      <c r="B530" s="24">
        <v>40617</v>
      </c>
      <c r="C530" s="28" t="s">
        <v>645</v>
      </c>
      <c r="D530" s="29">
        <v>35040617</v>
      </c>
      <c r="E530" s="29" t="s">
        <v>117</v>
      </c>
      <c r="F530" s="29">
        <v>251.03</v>
      </c>
      <c r="G530" s="10">
        <f>SUMIFS('Régua SAEB'!$C:$C,'Régua SAEB'!$B:$B,"LP",'Régua SAEB'!$D:$D,"&lt;="&amp;$F530,'Régua SAEB'!$E:$E,"&gt;"&amp;$F530,'Régua SAEB'!$A:$A,$E530)</f>
        <v>3</v>
      </c>
      <c r="H530" s="10" t="str">
        <f t="array" ref="H530">INDEX('Régua SAEB'!$F$1:$F$40,MATCH($E530&amp;"LP"&amp;$G530,'Régua SAEB'!$G$1:$G$40,0),1)</f>
        <v>Básico</v>
      </c>
      <c r="I530" s="29">
        <v>245.91</v>
      </c>
      <c r="J530" s="10">
        <f>SUMIFS('Régua SAEB'!$C:$C,'Régua SAEB'!$B:$B,"MT",'Régua SAEB'!$D:$D,"&lt;="&amp;$I530,'Régua SAEB'!$E:$E,"&gt;"&amp;$I530,'Régua SAEB'!$A:$A,$E530)</f>
        <v>2</v>
      </c>
      <c r="K530" s="10" t="str">
        <f t="array" ref="K530">INDEX('Régua SAEB'!$F$1:$F$40,MATCH($E530&amp;"MT"&amp;$J530,'Régua SAEB'!$G$1:$G$40,0),1)</f>
        <v>Básico</v>
      </c>
    </row>
    <row r="531" spans="1:11" x14ac:dyDescent="0.2">
      <c r="A531" s="28" t="s">
        <v>27</v>
      </c>
      <c r="B531" s="24">
        <v>41336</v>
      </c>
      <c r="C531" s="28" t="s">
        <v>646</v>
      </c>
      <c r="D531" s="29">
        <v>35041336</v>
      </c>
      <c r="E531" s="29" t="s">
        <v>117</v>
      </c>
      <c r="F531" s="29">
        <v>229.96</v>
      </c>
      <c r="G531" s="10">
        <f>SUMIFS('Régua SAEB'!$C:$C,'Régua SAEB'!$B:$B,"LP",'Régua SAEB'!$D:$D,"&lt;="&amp;$F531,'Régua SAEB'!$E:$E,"&gt;"&amp;$F531,'Régua SAEB'!$A:$A,$E531)</f>
        <v>2</v>
      </c>
      <c r="H531" s="10" t="str">
        <f t="array" ref="H531">INDEX('Régua SAEB'!$F$1:$F$40,MATCH($E531&amp;"LP"&amp;$G531,'Régua SAEB'!$G$1:$G$40,0),1)</f>
        <v>Básico</v>
      </c>
      <c r="I531" s="29">
        <v>227.23</v>
      </c>
      <c r="J531" s="10">
        <f>SUMIFS('Régua SAEB'!$C:$C,'Régua SAEB'!$B:$B,"MT",'Régua SAEB'!$D:$D,"&lt;="&amp;$I531,'Régua SAEB'!$E:$E,"&gt;"&amp;$I531,'Régua SAEB'!$A:$A,$E531)</f>
        <v>2</v>
      </c>
      <c r="K531" s="10" t="str">
        <f t="array" ref="K531">INDEX('Régua SAEB'!$F$1:$F$40,MATCH($E531&amp;"MT"&amp;$J531,'Régua SAEB'!$G$1:$G$40,0),1)</f>
        <v>Básico</v>
      </c>
    </row>
    <row r="532" spans="1:11" x14ac:dyDescent="0.2">
      <c r="A532" s="28" t="s">
        <v>27</v>
      </c>
      <c r="B532" s="24">
        <v>41348</v>
      </c>
      <c r="C532" s="28" t="s">
        <v>647</v>
      </c>
      <c r="D532" s="29">
        <v>35041348</v>
      </c>
      <c r="E532" s="29" t="s">
        <v>117</v>
      </c>
      <c r="F532" s="29">
        <v>267.52</v>
      </c>
      <c r="G532" s="10">
        <f>SUMIFS('Régua SAEB'!$C:$C,'Régua SAEB'!$B:$B,"LP",'Régua SAEB'!$D:$D,"&lt;="&amp;$F532,'Régua SAEB'!$E:$E,"&gt;"&amp;$F532,'Régua SAEB'!$A:$A,$E532)</f>
        <v>3</v>
      </c>
      <c r="H532" s="10" t="str">
        <f t="array" ref="H532">INDEX('Régua SAEB'!$F$1:$F$40,MATCH($E532&amp;"LP"&amp;$G532,'Régua SAEB'!$G$1:$G$40,0),1)</f>
        <v>Básico</v>
      </c>
      <c r="I532" s="29">
        <v>266.20999999999998</v>
      </c>
      <c r="J532" s="10">
        <f>SUMIFS('Régua SAEB'!$C:$C,'Régua SAEB'!$B:$B,"MT",'Régua SAEB'!$D:$D,"&lt;="&amp;$I532,'Régua SAEB'!$E:$E,"&gt;"&amp;$I532,'Régua SAEB'!$A:$A,$E532)</f>
        <v>3</v>
      </c>
      <c r="K532" s="10" t="str">
        <f t="array" ref="K532">INDEX('Régua SAEB'!$F$1:$F$40,MATCH($E532&amp;"MT"&amp;$J532,'Régua SAEB'!$G$1:$G$40,0),1)</f>
        <v>Básico</v>
      </c>
    </row>
    <row r="533" spans="1:11" x14ac:dyDescent="0.2">
      <c r="A533" s="28" t="s">
        <v>27</v>
      </c>
      <c r="B533" s="24">
        <v>46528</v>
      </c>
      <c r="C533" s="28" t="s">
        <v>648</v>
      </c>
      <c r="D533" s="29">
        <v>35046528</v>
      </c>
      <c r="E533" s="29" t="s">
        <v>117</v>
      </c>
      <c r="F533" s="29">
        <v>267.23</v>
      </c>
      <c r="G533" s="10">
        <f>SUMIFS('Régua SAEB'!$C:$C,'Régua SAEB'!$B:$B,"LP",'Régua SAEB'!$D:$D,"&lt;="&amp;$F533,'Régua SAEB'!$E:$E,"&gt;"&amp;$F533,'Régua SAEB'!$A:$A,$E533)</f>
        <v>3</v>
      </c>
      <c r="H533" s="10" t="str">
        <f t="array" ref="H533">INDEX('Régua SAEB'!$F$1:$F$40,MATCH($E533&amp;"LP"&amp;$G533,'Régua SAEB'!$G$1:$G$40,0),1)</f>
        <v>Básico</v>
      </c>
      <c r="I533" s="29">
        <v>258.98</v>
      </c>
      <c r="J533" s="10">
        <f>SUMIFS('Régua SAEB'!$C:$C,'Régua SAEB'!$B:$B,"MT",'Régua SAEB'!$D:$D,"&lt;="&amp;$I533,'Régua SAEB'!$E:$E,"&gt;"&amp;$I533,'Régua SAEB'!$A:$A,$E533)</f>
        <v>3</v>
      </c>
      <c r="K533" s="10" t="str">
        <f t="array" ref="K533">INDEX('Régua SAEB'!$F$1:$F$40,MATCH($E533&amp;"MT"&amp;$J533,'Régua SAEB'!$G$1:$G$40,0),1)</f>
        <v>Básico</v>
      </c>
    </row>
    <row r="534" spans="1:11" x14ac:dyDescent="0.2">
      <c r="A534" s="28" t="s">
        <v>27</v>
      </c>
      <c r="B534" s="24">
        <v>49049</v>
      </c>
      <c r="C534" s="28" t="s">
        <v>649</v>
      </c>
      <c r="D534" s="29">
        <v>35049049</v>
      </c>
      <c r="E534" s="29" t="s">
        <v>117</v>
      </c>
      <c r="F534" s="29">
        <v>247.08</v>
      </c>
      <c r="G534" s="10">
        <f>SUMIFS('Régua SAEB'!$C:$C,'Régua SAEB'!$B:$B,"LP",'Régua SAEB'!$D:$D,"&lt;="&amp;$F534,'Régua SAEB'!$E:$E,"&gt;"&amp;$F534,'Régua SAEB'!$A:$A,$E534)</f>
        <v>2</v>
      </c>
      <c r="H534" s="10" t="str">
        <f t="array" ref="H534">INDEX('Régua SAEB'!$F$1:$F$40,MATCH($E534&amp;"LP"&amp;$G534,'Régua SAEB'!$G$1:$G$40,0),1)</f>
        <v>Básico</v>
      </c>
      <c r="I534" s="29">
        <v>249.56</v>
      </c>
      <c r="J534" s="10">
        <f>SUMIFS('Régua SAEB'!$C:$C,'Régua SAEB'!$B:$B,"MT",'Régua SAEB'!$D:$D,"&lt;="&amp;$I534,'Régua SAEB'!$E:$E,"&gt;"&amp;$I534,'Régua SAEB'!$A:$A,$E534)</f>
        <v>2</v>
      </c>
      <c r="K534" s="10" t="str">
        <f t="array" ref="K534">INDEX('Régua SAEB'!$F$1:$F$40,MATCH($E534&amp;"MT"&amp;$J534,'Régua SAEB'!$G$1:$G$40,0),1)</f>
        <v>Básico</v>
      </c>
    </row>
    <row r="535" spans="1:11" x14ac:dyDescent="0.2">
      <c r="A535" s="28" t="s">
        <v>27</v>
      </c>
      <c r="B535" s="24">
        <v>906694</v>
      </c>
      <c r="C535" s="28" t="s">
        <v>650</v>
      </c>
      <c r="D535" s="29">
        <v>35906694</v>
      </c>
      <c r="E535" s="29" t="s">
        <v>117</v>
      </c>
      <c r="F535" s="29">
        <v>256.36</v>
      </c>
      <c r="G535" s="10">
        <f>SUMIFS('Régua SAEB'!$C:$C,'Régua SAEB'!$B:$B,"LP",'Régua SAEB'!$D:$D,"&lt;="&amp;$F535,'Régua SAEB'!$E:$E,"&gt;"&amp;$F535,'Régua SAEB'!$A:$A,$E535)</f>
        <v>3</v>
      </c>
      <c r="H535" s="10" t="str">
        <f t="array" ref="H535">INDEX('Régua SAEB'!$F$1:$F$40,MATCH($E535&amp;"LP"&amp;$G535,'Régua SAEB'!$G$1:$G$40,0),1)</f>
        <v>Básico</v>
      </c>
      <c r="I535" s="29">
        <v>253.82</v>
      </c>
      <c r="J535" s="10">
        <f>SUMIFS('Régua SAEB'!$C:$C,'Régua SAEB'!$B:$B,"MT",'Régua SAEB'!$D:$D,"&lt;="&amp;$I535,'Régua SAEB'!$E:$E,"&gt;"&amp;$I535,'Régua SAEB'!$A:$A,$E535)</f>
        <v>3</v>
      </c>
      <c r="K535" s="10" t="str">
        <f t="array" ref="K535">INDEX('Régua SAEB'!$F$1:$F$40,MATCH($E535&amp;"MT"&amp;$J535,'Régua SAEB'!$G$1:$G$40,0),1)</f>
        <v>Básico</v>
      </c>
    </row>
    <row r="536" spans="1:11" x14ac:dyDescent="0.2">
      <c r="A536" s="28" t="s">
        <v>27</v>
      </c>
      <c r="B536" s="24">
        <v>908538</v>
      </c>
      <c r="C536" s="28" t="s">
        <v>651</v>
      </c>
      <c r="D536" s="29">
        <v>35908538</v>
      </c>
      <c r="E536" s="29" t="s">
        <v>117</v>
      </c>
      <c r="F536" s="29">
        <v>269.31</v>
      </c>
      <c r="G536" s="10">
        <f>SUMIFS('Régua SAEB'!$C:$C,'Régua SAEB'!$B:$B,"LP",'Régua SAEB'!$D:$D,"&lt;="&amp;$F536,'Régua SAEB'!$E:$E,"&gt;"&amp;$F536,'Régua SAEB'!$A:$A,$E536)</f>
        <v>3</v>
      </c>
      <c r="H536" s="10" t="str">
        <f t="array" ref="H536">INDEX('Régua SAEB'!$F$1:$F$40,MATCH($E536&amp;"LP"&amp;$G536,'Régua SAEB'!$G$1:$G$40,0),1)</f>
        <v>Básico</v>
      </c>
      <c r="I536" s="29">
        <v>260.94</v>
      </c>
      <c r="J536" s="10">
        <f>SUMIFS('Régua SAEB'!$C:$C,'Régua SAEB'!$B:$B,"MT",'Régua SAEB'!$D:$D,"&lt;="&amp;$I536,'Régua SAEB'!$E:$E,"&gt;"&amp;$I536,'Régua SAEB'!$A:$A,$E536)</f>
        <v>3</v>
      </c>
      <c r="K536" s="10" t="str">
        <f t="array" ref="K536">INDEX('Régua SAEB'!$F$1:$F$40,MATCH($E536&amp;"MT"&amp;$J536,'Régua SAEB'!$G$1:$G$40,0),1)</f>
        <v>Básico</v>
      </c>
    </row>
    <row r="537" spans="1:11" x14ac:dyDescent="0.2">
      <c r="A537" s="28" t="s">
        <v>27</v>
      </c>
      <c r="B537" s="24">
        <v>908629</v>
      </c>
      <c r="C537" s="28" t="s">
        <v>652</v>
      </c>
      <c r="D537" s="29">
        <v>35908629</v>
      </c>
      <c r="E537" s="29" t="s">
        <v>117</v>
      </c>
      <c r="F537" s="29">
        <v>250.86</v>
      </c>
      <c r="G537" s="10">
        <f>SUMIFS('Régua SAEB'!$C:$C,'Régua SAEB'!$B:$B,"LP",'Régua SAEB'!$D:$D,"&lt;="&amp;$F537,'Régua SAEB'!$E:$E,"&gt;"&amp;$F537,'Régua SAEB'!$A:$A,$E537)</f>
        <v>3</v>
      </c>
      <c r="H537" s="10" t="str">
        <f t="array" ref="H537">INDEX('Régua SAEB'!$F$1:$F$40,MATCH($E537&amp;"LP"&amp;$G537,'Régua SAEB'!$G$1:$G$40,0),1)</f>
        <v>Básico</v>
      </c>
      <c r="I537" s="29">
        <v>241.98</v>
      </c>
      <c r="J537" s="10">
        <f>SUMIFS('Régua SAEB'!$C:$C,'Régua SAEB'!$B:$B,"MT",'Régua SAEB'!$D:$D,"&lt;="&amp;$I537,'Régua SAEB'!$E:$E,"&gt;"&amp;$I537,'Régua SAEB'!$A:$A,$E537)</f>
        <v>2</v>
      </c>
      <c r="K537" s="10" t="str">
        <f t="array" ref="K537">INDEX('Régua SAEB'!$F$1:$F$40,MATCH($E537&amp;"MT"&amp;$J537,'Régua SAEB'!$G$1:$G$40,0),1)</f>
        <v>Básico</v>
      </c>
    </row>
    <row r="538" spans="1:11" x14ac:dyDescent="0.2">
      <c r="A538" s="28" t="s">
        <v>27</v>
      </c>
      <c r="B538" s="24">
        <v>909221</v>
      </c>
      <c r="C538" s="28" t="s">
        <v>653</v>
      </c>
      <c r="D538" s="29">
        <v>35909221</v>
      </c>
      <c r="E538" s="29" t="s">
        <v>117</v>
      </c>
      <c r="F538" s="29">
        <v>247.26</v>
      </c>
      <c r="G538" s="10">
        <f>SUMIFS('Régua SAEB'!$C:$C,'Régua SAEB'!$B:$B,"LP",'Régua SAEB'!$D:$D,"&lt;="&amp;$F538,'Régua SAEB'!$E:$E,"&gt;"&amp;$F538,'Régua SAEB'!$A:$A,$E538)</f>
        <v>2</v>
      </c>
      <c r="H538" s="10" t="str">
        <f t="array" ref="H538">INDEX('Régua SAEB'!$F$1:$F$40,MATCH($E538&amp;"LP"&amp;$G538,'Régua SAEB'!$G$1:$G$40,0),1)</f>
        <v>Básico</v>
      </c>
      <c r="I538" s="29">
        <v>240.2</v>
      </c>
      <c r="J538" s="10">
        <f>SUMIFS('Régua SAEB'!$C:$C,'Régua SAEB'!$B:$B,"MT",'Régua SAEB'!$D:$D,"&lt;="&amp;$I538,'Régua SAEB'!$E:$E,"&gt;"&amp;$I538,'Régua SAEB'!$A:$A,$E538)</f>
        <v>2</v>
      </c>
      <c r="K538" s="10" t="str">
        <f t="array" ref="K538">INDEX('Régua SAEB'!$F$1:$F$40,MATCH($E538&amp;"MT"&amp;$J538,'Régua SAEB'!$G$1:$G$40,0),1)</f>
        <v>Básico</v>
      </c>
    </row>
    <row r="539" spans="1:11" x14ac:dyDescent="0.2">
      <c r="A539" s="28" t="s">
        <v>27</v>
      </c>
      <c r="B539" s="24">
        <v>914800</v>
      </c>
      <c r="C539" s="28" t="s">
        <v>654</v>
      </c>
      <c r="D539" s="29">
        <v>35914800</v>
      </c>
      <c r="E539" s="29" t="s">
        <v>117</v>
      </c>
      <c r="F539" s="29">
        <v>255.13</v>
      </c>
      <c r="G539" s="10">
        <f>SUMIFS('Régua SAEB'!$C:$C,'Régua SAEB'!$B:$B,"LP",'Régua SAEB'!$D:$D,"&lt;="&amp;$F539,'Régua SAEB'!$E:$E,"&gt;"&amp;$F539,'Régua SAEB'!$A:$A,$E539)</f>
        <v>3</v>
      </c>
      <c r="H539" s="10" t="str">
        <f t="array" ref="H539">INDEX('Régua SAEB'!$F$1:$F$40,MATCH($E539&amp;"LP"&amp;$G539,'Régua SAEB'!$G$1:$G$40,0),1)</f>
        <v>Básico</v>
      </c>
      <c r="I539" s="29">
        <v>250.96</v>
      </c>
      <c r="J539" s="10">
        <f>SUMIFS('Régua SAEB'!$C:$C,'Régua SAEB'!$B:$B,"MT",'Régua SAEB'!$D:$D,"&lt;="&amp;$I539,'Régua SAEB'!$E:$E,"&gt;"&amp;$I539,'Régua SAEB'!$A:$A,$E539)</f>
        <v>3</v>
      </c>
      <c r="K539" s="10" t="str">
        <f t="array" ref="K539">INDEX('Régua SAEB'!$F$1:$F$40,MATCH($E539&amp;"MT"&amp;$J539,'Régua SAEB'!$G$1:$G$40,0),1)</f>
        <v>Básico</v>
      </c>
    </row>
    <row r="540" spans="1:11" x14ac:dyDescent="0.2">
      <c r="A540" s="28" t="s">
        <v>27</v>
      </c>
      <c r="B540" s="24">
        <v>918829</v>
      </c>
      <c r="C540" s="28" t="s">
        <v>655</v>
      </c>
      <c r="D540" s="29">
        <v>35918829</v>
      </c>
      <c r="E540" s="29" t="s">
        <v>117</v>
      </c>
      <c r="F540" s="29">
        <v>256.01</v>
      </c>
      <c r="G540" s="10">
        <f>SUMIFS('Régua SAEB'!$C:$C,'Régua SAEB'!$B:$B,"LP",'Régua SAEB'!$D:$D,"&lt;="&amp;$F540,'Régua SAEB'!$E:$E,"&gt;"&amp;$F540,'Régua SAEB'!$A:$A,$E540)</f>
        <v>3</v>
      </c>
      <c r="H540" s="10" t="str">
        <f t="array" ref="H540">INDEX('Régua SAEB'!$F$1:$F$40,MATCH($E540&amp;"LP"&amp;$G540,'Régua SAEB'!$G$1:$G$40,0),1)</f>
        <v>Básico</v>
      </c>
      <c r="I540" s="29">
        <v>252.76</v>
      </c>
      <c r="J540" s="10">
        <f>SUMIFS('Régua SAEB'!$C:$C,'Régua SAEB'!$B:$B,"MT",'Régua SAEB'!$D:$D,"&lt;="&amp;$I540,'Régua SAEB'!$E:$E,"&gt;"&amp;$I540,'Régua SAEB'!$A:$A,$E540)</f>
        <v>3</v>
      </c>
      <c r="K540" s="10" t="str">
        <f t="array" ref="K540">INDEX('Régua SAEB'!$F$1:$F$40,MATCH($E540&amp;"MT"&amp;$J540,'Régua SAEB'!$G$1:$G$40,0),1)</f>
        <v>Básico</v>
      </c>
    </row>
    <row r="541" spans="1:11" x14ac:dyDescent="0.2">
      <c r="A541" s="28" t="s">
        <v>27</v>
      </c>
      <c r="B541" s="24">
        <v>919068</v>
      </c>
      <c r="C541" s="28" t="s">
        <v>656</v>
      </c>
      <c r="D541" s="29">
        <v>35919068</v>
      </c>
      <c r="E541" s="29" t="s">
        <v>117</v>
      </c>
      <c r="F541" s="29">
        <v>258.77</v>
      </c>
      <c r="G541" s="10">
        <f>SUMIFS('Régua SAEB'!$C:$C,'Régua SAEB'!$B:$B,"LP",'Régua SAEB'!$D:$D,"&lt;="&amp;$F541,'Régua SAEB'!$E:$E,"&gt;"&amp;$F541,'Régua SAEB'!$A:$A,$E541)</f>
        <v>3</v>
      </c>
      <c r="H541" s="10" t="str">
        <f t="array" ref="H541">INDEX('Régua SAEB'!$F$1:$F$40,MATCH($E541&amp;"LP"&amp;$G541,'Régua SAEB'!$G$1:$G$40,0),1)</f>
        <v>Básico</v>
      </c>
      <c r="I541" s="29">
        <v>254.09</v>
      </c>
      <c r="J541" s="10">
        <f>SUMIFS('Régua SAEB'!$C:$C,'Régua SAEB'!$B:$B,"MT",'Régua SAEB'!$D:$D,"&lt;="&amp;$I541,'Régua SAEB'!$E:$E,"&gt;"&amp;$I541,'Régua SAEB'!$A:$A,$E541)</f>
        <v>3</v>
      </c>
      <c r="K541" s="10" t="str">
        <f t="array" ref="K541">INDEX('Régua SAEB'!$F$1:$F$40,MATCH($E541&amp;"MT"&amp;$J541,'Régua SAEB'!$G$1:$G$40,0),1)</f>
        <v>Básico</v>
      </c>
    </row>
    <row r="542" spans="1:11" x14ac:dyDescent="0.2">
      <c r="A542" s="28" t="s">
        <v>27</v>
      </c>
      <c r="B542" s="24">
        <v>921427</v>
      </c>
      <c r="C542" s="28" t="s">
        <v>657</v>
      </c>
      <c r="D542" s="29">
        <v>35921427</v>
      </c>
      <c r="E542" s="29" t="s">
        <v>117</v>
      </c>
      <c r="F542" s="29">
        <v>262.38</v>
      </c>
      <c r="G542" s="10">
        <f>SUMIFS('Régua SAEB'!$C:$C,'Régua SAEB'!$B:$B,"LP",'Régua SAEB'!$D:$D,"&lt;="&amp;$F542,'Régua SAEB'!$E:$E,"&gt;"&amp;$F542,'Régua SAEB'!$A:$A,$E542)</f>
        <v>3</v>
      </c>
      <c r="H542" s="10" t="str">
        <f t="array" ref="H542">INDEX('Régua SAEB'!$F$1:$F$40,MATCH($E542&amp;"LP"&amp;$G542,'Régua SAEB'!$G$1:$G$40,0),1)</f>
        <v>Básico</v>
      </c>
      <c r="I542" s="29">
        <v>258.55</v>
      </c>
      <c r="J542" s="10">
        <f>SUMIFS('Régua SAEB'!$C:$C,'Régua SAEB'!$B:$B,"MT",'Régua SAEB'!$D:$D,"&lt;="&amp;$I542,'Régua SAEB'!$E:$E,"&gt;"&amp;$I542,'Régua SAEB'!$A:$A,$E542)</f>
        <v>3</v>
      </c>
      <c r="K542" s="10" t="str">
        <f t="array" ref="K542">INDEX('Régua SAEB'!$F$1:$F$40,MATCH($E542&amp;"MT"&amp;$J542,'Régua SAEB'!$G$1:$G$40,0),1)</f>
        <v>Básico</v>
      </c>
    </row>
    <row r="543" spans="1:11" x14ac:dyDescent="0.2">
      <c r="A543" s="28" t="s">
        <v>27</v>
      </c>
      <c r="B543" s="24">
        <v>925470</v>
      </c>
      <c r="C543" s="28" t="s">
        <v>658</v>
      </c>
      <c r="D543" s="29">
        <v>35925470</v>
      </c>
      <c r="E543" s="29" t="s">
        <v>117</v>
      </c>
      <c r="F543" s="29">
        <v>241.4</v>
      </c>
      <c r="G543" s="10">
        <f>SUMIFS('Régua SAEB'!$C:$C,'Régua SAEB'!$B:$B,"LP",'Régua SAEB'!$D:$D,"&lt;="&amp;$F543,'Régua SAEB'!$E:$E,"&gt;"&amp;$F543,'Régua SAEB'!$A:$A,$E543)</f>
        <v>2</v>
      </c>
      <c r="H543" s="10" t="str">
        <f t="array" ref="H543">INDEX('Régua SAEB'!$F$1:$F$40,MATCH($E543&amp;"LP"&amp;$G543,'Régua SAEB'!$G$1:$G$40,0),1)</f>
        <v>Básico</v>
      </c>
      <c r="I543" s="29">
        <v>239.56</v>
      </c>
      <c r="J543" s="10">
        <f>SUMIFS('Régua SAEB'!$C:$C,'Régua SAEB'!$B:$B,"MT",'Régua SAEB'!$D:$D,"&lt;="&amp;$I543,'Régua SAEB'!$E:$E,"&gt;"&amp;$I543,'Régua SAEB'!$A:$A,$E543)</f>
        <v>2</v>
      </c>
      <c r="K543" s="10" t="str">
        <f t="array" ref="K543">INDEX('Régua SAEB'!$F$1:$F$40,MATCH($E543&amp;"MT"&amp;$J543,'Régua SAEB'!$G$1:$G$40,0),1)</f>
        <v>Básico</v>
      </c>
    </row>
    <row r="544" spans="1:11" x14ac:dyDescent="0.2">
      <c r="A544" s="28" t="s">
        <v>99</v>
      </c>
      <c r="B544" s="24">
        <v>28939</v>
      </c>
      <c r="C544" s="28" t="s">
        <v>659</v>
      </c>
      <c r="D544" s="29">
        <v>35028939</v>
      </c>
      <c r="E544" s="29" t="s">
        <v>117</v>
      </c>
      <c r="F544" s="29">
        <v>239.81</v>
      </c>
      <c r="G544" s="10">
        <f>SUMIFS('Régua SAEB'!$C:$C,'Régua SAEB'!$B:$B,"LP",'Régua SAEB'!$D:$D,"&lt;="&amp;$F544,'Régua SAEB'!$E:$E,"&gt;"&amp;$F544,'Régua SAEB'!$A:$A,$E544)</f>
        <v>2</v>
      </c>
      <c r="H544" s="10" t="str">
        <f t="array" ref="H544">INDEX('Régua SAEB'!$F$1:$F$40,MATCH($E544&amp;"LP"&amp;$G544,'Régua SAEB'!$G$1:$G$40,0),1)</f>
        <v>Básico</v>
      </c>
      <c r="I544" s="29">
        <v>248.57</v>
      </c>
      <c r="J544" s="10">
        <f>SUMIFS('Régua SAEB'!$C:$C,'Régua SAEB'!$B:$B,"MT",'Régua SAEB'!$D:$D,"&lt;="&amp;$I544,'Régua SAEB'!$E:$E,"&gt;"&amp;$I544,'Régua SAEB'!$A:$A,$E544)</f>
        <v>2</v>
      </c>
      <c r="K544" s="10" t="str">
        <f t="array" ref="K544">INDEX('Régua SAEB'!$F$1:$F$40,MATCH($E544&amp;"MT"&amp;$J544,'Régua SAEB'!$G$1:$G$40,0),1)</f>
        <v>Básico</v>
      </c>
    </row>
    <row r="545" spans="1:11" x14ac:dyDescent="0.2">
      <c r="A545" s="28" t="s">
        <v>81</v>
      </c>
      <c r="B545" s="24">
        <v>19252</v>
      </c>
      <c r="C545" s="28" t="s">
        <v>660</v>
      </c>
      <c r="D545" s="29">
        <v>35019252</v>
      </c>
      <c r="E545" s="29" t="s">
        <v>117</v>
      </c>
      <c r="F545" s="29">
        <v>260.35000000000002</v>
      </c>
      <c r="G545" s="10">
        <f>SUMIFS('Régua SAEB'!$C:$C,'Régua SAEB'!$B:$B,"LP",'Régua SAEB'!$D:$D,"&lt;="&amp;$F545,'Régua SAEB'!$E:$E,"&gt;"&amp;$F545,'Régua SAEB'!$A:$A,$E545)</f>
        <v>3</v>
      </c>
      <c r="H545" s="10" t="str">
        <f t="array" ref="H545">INDEX('Régua SAEB'!$F$1:$F$40,MATCH($E545&amp;"LP"&amp;$G545,'Régua SAEB'!$G$1:$G$40,0),1)</f>
        <v>Básico</v>
      </c>
      <c r="I545" s="29">
        <v>246.7</v>
      </c>
      <c r="J545" s="10">
        <f>SUMIFS('Régua SAEB'!$C:$C,'Régua SAEB'!$B:$B,"MT",'Régua SAEB'!$D:$D,"&lt;="&amp;$I545,'Régua SAEB'!$E:$E,"&gt;"&amp;$I545,'Régua SAEB'!$A:$A,$E545)</f>
        <v>2</v>
      </c>
      <c r="K545" s="10" t="str">
        <f t="array" ref="K545">INDEX('Régua SAEB'!$F$1:$F$40,MATCH($E545&amp;"MT"&amp;$J545,'Régua SAEB'!$G$1:$G$40,0),1)</f>
        <v>Básico</v>
      </c>
    </row>
    <row r="546" spans="1:11" x14ac:dyDescent="0.2">
      <c r="A546" s="28" t="s">
        <v>81</v>
      </c>
      <c r="B546" s="24">
        <v>19288</v>
      </c>
      <c r="C546" s="28" t="s">
        <v>661</v>
      </c>
      <c r="D546" s="29">
        <v>35019288</v>
      </c>
      <c r="E546" s="29" t="s">
        <v>117</v>
      </c>
      <c r="F546" s="29">
        <v>243.55</v>
      </c>
      <c r="G546" s="10">
        <f>SUMIFS('Régua SAEB'!$C:$C,'Régua SAEB'!$B:$B,"LP",'Régua SAEB'!$D:$D,"&lt;="&amp;$F546,'Régua SAEB'!$E:$E,"&gt;"&amp;$F546,'Régua SAEB'!$A:$A,$E546)</f>
        <v>2</v>
      </c>
      <c r="H546" s="10" t="str">
        <f t="array" ref="H546">INDEX('Régua SAEB'!$F$1:$F$40,MATCH($E546&amp;"LP"&amp;$G546,'Régua SAEB'!$G$1:$G$40,0),1)</f>
        <v>Básico</v>
      </c>
      <c r="I546" s="29">
        <v>240.23</v>
      </c>
      <c r="J546" s="10">
        <f>SUMIFS('Régua SAEB'!$C:$C,'Régua SAEB'!$B:$B,"MT",'Régua SAEB'!$D:$D,"&lt;="&amp;$I546,'Régua SAEB'!$E:$E,"&gt;"&amp;$I546,'Régua SAEB'!$A:$A,$E546)</f>
        <v>2</v>
      </c>
      <c r="K546" s="10" t="str">
        <f t="array" ref="K546">INDEX('Régua SAEB'!$F$1:$F$40,MATCH($E546&amp;"MT"&amp;$J546,'Régua SAEB'!$G$1:$G$40,0),1)</f>
        <v>Básico</v>
      </c>
    </row>
    <row r="547" spans="1:11" x14ac:dyDescent="0.2">
      <c r="A547" s="28" t="s">
        <v>81</v>
      </c>
      <c r="B547" s="24">
        <v>19343</v>
      </c>
      <c r="C547" s="28" t="s">
        <v>662</v>
      </c>
      <c r="D547" s="29">
        <v>35019343</v>
      </c>
      <c r="E547" s="29" t="s">
        <v>117</v>
      </c>
      <c r="F547" s="29">
        <v>241.45</v>
      </c>
      <c r="G547" s="10">
        <f>SUMIFS('Régua SAEB'!$C:$C,'Régua SAEB'!$B:$B,"LP",'Régua SAEB'!$D:$D,"&lt;="&amp;$F547,'Régua SAEB'!$E:$E,"&gt;"&amp;$F547,'Régua SAEB'!$A:$A,$E547)</f>
        <v>2</v>
      </c>
      <c r="H547" s="10" t="str">
        <f t="array" ref="H547">INDEX('Régua SAEB'!$F$1:$F$40,MATCH($E547&amp;"LP"&amp;$G547,'Régua SAEB'!$G$1:$G$40,0),1)</f>
        <v>Básico</v>
      </c>
      <c r="I547" s="29">
        <v>241.65</v>
      </c>
      <c r="J547" s="10">
        <f>SUMIFS('Régua SAEB'!$C:$C,'Régua SAEB'!$B:$B,"MT",'Régua SAEB'!$D:$D,"&lt;="&amp;$I547,'Régua SAEB'!$E:$E,"&gt;"&amp;$I547,'Régua SAEB'!$A:$A,$E547)</f>
        <v>2</v>
      </c>
      <c r="K547" s="10" t="str">
        <f t="array" ref="K547">INDEX('Régua SAEB'!$F$1:$F$40,MATCH($E547&amp;"MT"&amp;$J547,'Régua SAEB'!$G$1:$G$40,0),1)</f>
        <v>Básico</v>
      </c>
    </row>
    <row r="548" spans="1:11" x14ac:dyDescent="0.2">
      <c r="A548" s="28" t="s">
        <v>81</v>
      </c>
      <c r="B548" s="24">
        <v>45731</v>
      </c>
      <c r="C548" s="28" t="s">
        <v>663</v>
      </c>
      <c r="D548" s="29">
        <v>35045731</v>
      </c>
      <c r="E548" s="29" t="s">
        <v>117</v>
      </c>
      <c r="F548" s="29">
        <v>273.17</v>
      </c>
      <c r="G548" s="10">
        <f>SUMIFS('Régua SAEB'!$C:$C,'Régua SAEB'!$B:$B,"LP",'Régua SAEB'!$D:$D,"&lt;="&amp;$F548,'Régua SAEB'!$E:$E,"&gt;"&amp;$F548,'Régua SAEB'!$A:$A,$E548)</f>
        <v>3</v>
      </c>
      <c r="H548" s="10" t="str">
        <f t="array" ref="H548">INDEX('Régua SAEB'!$F$1:$F$40,MATCH($E548&amp;"LP"&amp;$G548,'Régua SAEB'!$G$1:$G$40,0),1)</f>
        <v>Básico</v>
      </c>
      <c r="I548" s="29">
        <v>274.87</v>
      </c>
      <c r="J548" s="10">
        <f>SUMIFS('Régua SAEB'!$C:$C,'Régua SAEB'!$B:$B,"MT",'Régua SAEB'!$D:$D,"&lt;="&amp;$I548,'Régua SAEB'!$E:$E,"&gt;"&amp;$I548,'Régua SAEB'!$A:$A,$E548)</f>
        <v>3</v>
      </c>
      <c r="K548" s="10" t="str">
        <f t="array" ref="K548">INDEX('Régua SAEB'!$F$1:$F$40,MATCH($E548&amp;"MT"&amp;$J548,'Régua SAEB'!$G$1:$G$40,0),1)</f>
        <v>Básico</v>
      </c>
    </row>
    <row r="549" spans="1:11" x14ac:dyDescent="0.2">
      <c r="A549" s="28" t="s">
        <v>11</v>
      </c>
      <c r="B549" s="24">
        <v>29543</v>
      </c>
      <c r="C549" s="28" t="s">
        <v>664</v>
      </c>
      <c r="D549" s="29">
        <v>35029543</v>
      </c>
      <c r="E549" s="29" t="s">
        <v>117</v>
      </c>
      <c r="F549" s="29">
        <v>253.38</v>
      </c>
      <c r="G549" s="10">
        <f>SUMIFS('Régua SAEB'!$C:$C,'Régua SAEB'!$B:$B,"LP",'Régua SAEB'!$D:$D,"&lt;="&amp;$F549,'Régua SAEB'!$E:$E,"&gt;"&amp;$F549,'Régua SAEB'!$A:$A,$E549)</f>
        <v>3</v>
      </c>
      <c r="H549" s="10" t="str">
        <f t="array" ref="H549">INDEX('Régua SAEB'!$F$1:$F$40,MATCH($E549&amp;"LP"&amp;$G549,'Régua SAEB'!$G$1:$G$40,0),1)</f>
        <v>Básico</v>
      </c>
      <c r="I549" s="29">
        <v>252.91</v>
      </c>
      <c r="J549" s="10">
        <f>SUMIFS('Régua SAEB'!$C:$C,'Régua SAEB'!$B:$B,"MT",'Régua SAEB'!$D:$D,"&lt;="&amp;$I549,'Régua SAEB'!$E:$E,"&gt;"&amp;$I549,'Régua SAEB'!$A:$A,$E549)</f>
        <v>3</v>
      </c>
      <c r="K549" s="10" t="str">
        <f t="array" ref="K549">INDEX('Régua SAEB'!$F$1:$F$40,MATCH($E549&amp;"MT"&amp;$J549,'Régua SAEB'!$G$1:$G$40,0),1)</f>
        <v>Básico</v>
      </c>
    </row>
    <row r="550" spans="1:11" x14ac:dyDescent="0.2">
      <c r="A550" s="28" t="s">
        <v>11</v>
      </c>
      <c r="B550" s="24">
        <v>407215</v>
      </c>
      <c r="C550" s="28" t="s">
        <v>665</v>
      </c>
      <c r="D550" s="29">
        <v>35407215</v>
      </c>
      <c r="E550" s="29" t="s">
        <v>117</v>
      </c>
      <c r="F550" s="29">
        <v>262.33</v>
      </c>
      <c r="G550" s="10">
        <f>SUMIFS('Régua SAEB'!$C:$C,'Régua SAEB'!$B:$B,"LP",'Régua SAEB'!$D:$D,"&lt;="&amp;$F550,'Régua SAEB'!$E:$E,"&gt;"&amp;$F550,'Régua SAEB'!$A:$A,$E550)</f>
        <v>3</v>
      </c>
      <c r="H550" s="10" t="str">
        <f t="array" ref="H550">INDEX('Régua SAEB'!$F$1:$F$40,MATCH($E550&amp;"LP"&amp;$G550,'Régua SAEB'!$G$1:$G$40,0),1)</f>
        <v>Básico</v>
      </c>
      <c r="I550" s="29">
        <v>262.99</v>
      </c>
      <c r="J550" s="10">
        <f>SUMIFS('Régua SAEB'!$C:$C,'Régua SAEB'!$B:$B,"MT",'Régua SAEB'!$D:$D,"&lt;="&amp;$I550,'Régua SAEB'!$E:$E,"&gt;"&amp;$I550,'Régua SAEB'!$A:$A,$E550)</f>
        <v>3</v>
      </c>
      <c r="K550" s="10" t="str">
        <f t="array" ref="K550">INDEX('Régua SAEB'!$F$1:$F$40,MATCH($E550&amp;"MT"&amp;$J550,'Régua SAEB'!$G$1:$G$40,0),1)</f>
        <v>Básico</v>
      </c>
    </row>
    <row r="551" spans="1:11" x14ac:dyDescent="0.2">
      <c r="A551" s="28" t="s">
        <v>28</v>
      </c>
      <c r="B551" s="24">
        <v>26530</v>
      </c>
      <c r="C551" s="28" t="s">
        <v>666</v>
      </c>
      <c r="D551" s="29">
        <v>35026530</v>
      </c>
      <c r="E551" s="29" t="s">
        <v>117</v>
      </c>
      <c r="F551" s="29">
        <v>251.05</v>
      </c>
      <c r="G551" s="10">
        <f>SUMIFS('Régua SAEB'!$C:$C,'Régua SAEB'!$B:$B,"LP",'Régua SAEB'!$D:$D,"&lt;="&amp;$F551,'Régua SAEB'!$E:$E,"&gt;"&amp;$F551,'Régua SAEB'!$A:$A,$E551)</f>
        <v>3</v>
      </c>
      <c r="H551" s="10" t="str">
        <f t="array" ref="H551">INDEX('Régua SAEB'!$F$1:$F$40,MATCH($E551&amp;"LP"&amp;$G551,'Régua SAEB'!$G$1:$G$40,0),1)</f>
        <v>Básico</v>
      </c>
      <c r="I551" s="29">
        <v>248.01</v>
      </c>
      <c r="J551" s="10">
        <f>SUMIFS('Régua SAEB'!$C:$C,'Régua SAEB'!$B:$B,"MT",'Régua SAEB'!$D:$D,"&lt;="&amp;$I551,'Régua SAEB'!$E:$E,"&gt;"&amp;$I551,'Régua SAEB'!$A:$A,$E551)</f>
        <v>2</v>
      </c>
      <c r="K551" s="10" t="str">
        <f t="array" ref="K551">INDEX('Régua SAEB'!$F$1:$F$40,MATCH($E551&amp;"MT"&amp;$J551,'Régua SAEB'!$G$1:$G$40,0),1)</f>
        <v>Básico</v>
      </c>
    </row>
    <row r="552" spans="1:11" x14ac:dyDescent="0.2">
      <c r="A552" s="28" t="s">
        <v>28</v>
      </c>
      <c r="B552" s="24">
        <v>26554</v>
      </c>
      <c r="C552" s="28" t="s">
        <v>667</v>
      </c>
      <c r="D552" s="29">
        <v>35026554</v>
      </c>
      <c r="E552" s="29" t="s">
        <v>117</v>
      </c>
      <c r="F552" s="29">
        <v>245.49</v>
      </c>
      <c r="G552" s="10">
        <f>SUMIFS('Régua SAEB'!$C:$C,'Régua SAEB'!$B:$B,"LP",'Régua SAEB'!$D:$D,"&lt;="&amp;$F552,'Régua SAEB'!$E:$E,"&gt;"&amp;$F552,'Régua SAEB'!$A:$A,$E552)</f>
        <v>2</v>
      </c>
      <c r="H552" s="10" t="str">
        <f t="array" ref="H552">INDEX('Régua SAEB'!$F$1:$F$40,MATCH($E552&amp;"LP"&amp;$G552,'Régua SAEB'!$G$1:$G$40,0),1)</f>
        <v>Básico</v>
      </c>
      <c r="I552" s="29">
        <v>243.44</v>
      </c>
      <c r="J552" s="10">
        <f>SUMIFS('Régua SAEB'!$C:$C,'Régua SAEB'!$B:$B,"MT",'Régua SAEB'!$D:$D,"&lt;="&amp;$I552,'Régua SAEB'!$E:$E,"&gt;"&amp;$I552,'Régua SAEB'!$A:$A,$E552)</f>
        <v>2</v>
      </c>
      <c r="K552" s="10" t="str">
        <f t="array" ref="K552">INDEX('Régua SAEB'!$F$1:$F$40,MATCH($E552&amp;"MT"&amp;$J552,'Régua SAEB'!$G$1:$G$40,0),1)</f>
        <v>Básico</v>
      </c>
    </row>
    <row r="553" spans="1:11" x14ac:dyDescent="0.2">
      <c r="A553" s="28" t="s">
        <v>28</v>
      </c>
      <c r="B553" s="24">
        <v>26645</v>
      </c>
      <c r="C553" s="28" t="s">
        <v>668</v>
      </c>
      <c r="D553" s="29">
        <v>35026645</v>
      </c>
      <c r="E553" s="29" t="s">
        <v>117</v>
      </c>
      <c r="F553" s="29">
        <v>288.58</v>
      </c>
      <c r="G553" s="10">
        <f>SUMIFS('Régua SAEB'!$C:$C,'Régua SAEB'!$B:$B,"LP",'Régua SAEB'!$D:$D,"&lt;="&amp;$F553,'Régua SAEB'!$E:$E,"&gt;"&amp;$F553,'Régua SAEB'!$A:$A,$E553)</f>
        <v>4</v>
      </c>
      <c r="H553" s="10" t="str">
        <f t="array" ref="H553">INDEX('Régua SAEB'!$F$1:$F$40,MATCH($E553&amp;"LP"&amp;$G553,'Régua SAEB'!$G$1:$G$40,0),1)</f>
        <v>Proficiente</v>
      </c>
      <c r="I553" s="29">
        <v>285.75</v>
      </c>
      <c r="J553" s="10">
        <f>SUMIFS('Régua SAEB'!$C:$C,'Régua SAEB'!$B:$B,"MT",'Régua SAEB'!$D:$D,"&lt;="&amp;$I553,'Régua SAEB'!$E:$E,"&gt;"&amp;$I553,'Régua SAEB'!$A:$A,$E553)</f>
        <v>4</v>
      </c>
      <c r="K553" s="10" t="str">
        <f t="array" ref="K553">INDEX('Régua SAEB'!$F$1:$F$40,MATCH($E553&amp;"MT"&amp;$J553,'Régua SAEB'!$G$1:$G$40,0),1)</f>
        <v>Básico</v>
      </c>
    </row>
    <row r="554" spans="1:11" x14ac:dyDescent="0.2">
      <c r="A554" s="28" t="s">
        <v>28</v>
      </c>
      <c r="B554" s="24">
        <v>26657</v>
      </c>
      <c r="C554" s="28" t="s">
        <v>669</v>
      </c>
      <c r="D554" s="29">
        <v>35026657</v>
      </c>
      <c r="E554" s="29" t="s">
        <v>117</v>
      </c>
      <c r="F554" s="29">
        <v>242.66</v>
      </c>
      <c r="G554" s="10">
        <f>SUMIFS('Régua SAEB'!$C:$C,'Régua SAEB'!$B:$B,"LP",'Régua SAEB'!$D:$D,"&lt;="&amp;$F554,'Régua SAEB'!$E:$E,"&gt;"&amp;$F554,'Régua SAEB'!$A:$A,$E554)</f>
        <v>2</v>
      </c>
      <c r="H554" s="10" t="str">
        <f t="array" ref="H554">INDEX('Régua SAEB'!$F$1:$F$40,MATCH($E554&amp;"LP"&amp;$G554,'Régua SAEB'!$G$1:$G$40,0),1)</f>
        <v>Básico</v>
      </c>
      <c r="I554" s="29">
        <v>252.65</v>
      </c>
      <c r="J554" s="10">
        <f>SUMIFS('Régua SAEB'!$C:$C,'Régua SAEB'!$B:$B,"MT",'Régua SAEB'!$D:$D,"&lt;="&amp;$I554,'Régua SAEB'!$E:$E,"&gt;"&amp;$I554,'Régua SAEB'!$A:$A,$E554)</f>
        <v>3</v>
      </c>
      <c r="K554" s="10" t="str">
        <f t="array" ref="K554">INDEX('Régua SAEB'!$F$1:$F$40,MATCH($E554&amp;"MT"&amp;$J554,'Régua SAEB'!$G$1:$G$40,0),1)</f>
        <v>Básico</v>
      </c>
    </row>
    <row r="555" spans="1:11" x14ac:dyDescent="0.2">
      <c r="A555" s="28" t="s">
        <v>28</v>
      </c>
      <c r="B555" s="24">
        <v>26670</v>
      </c>
      <c r="C555" s="28" t="s">
        <v>670</v>
      </c>
      <c r="D555" s="29">
        <v>35026670</v>
      </c>
      <c r="E555" s="29" t="s">
        <v>117</v>
      </c>
      <c r="F555" s="29">
        <v>260.75</v>
      </c>
      <c r="G555" s="10">
        <f>SUMIFS('Régua SAEB'!$C:$C,'Régua SAEB'!$B:$B,"LP",'Régua SAEB'!$D:$D,"&lt;="&amp;$F555,'Régua SAEB'!$E:$E,"&gt;"&amp;$F555,'Régua SAEB'!$A:$A,$E555)</f>
        <v>3</v>
      </c>
      <c r="H555" s="10" t="str">
        <f t="array" ref="H555">INDEX('Régua SAEB'!$F$1:$F$40,MATCH($E555&amp;"LP"&amp;$G555,'Régua SAEB'!$G$1:$G$40,0),1)</f>
        <v>Básico</v>
      </c>
      <c r="I555" s="29">
        <v>266.64</v>
      </c>
      <c r="J555" s="10">
        <f>SUMIFS('Régua SAEB'!$C:$C,'Régua SAEB'!$B:$B,"MT",'Régua SAEB'!$D:$D,"&lt;="&amp;$I555,'Régua SAEB'!$E:$E,"&gt;"&amp;$I555,'Régua SAEB'!$A:$A,$E555)</f>
        <v>3</v>
      </c>
      <c r="K555" s="10" t="str">
        <f t="array" ref="K555">INDEX('Régua SAEB'!$F$1:$F$40,MATCH($E555&amp;"MT"&amp;$J555,'Régua SAEB'!$G$1:$G$40,0),1)</f>
        <v>Básico</v>
      </c>
    </row>
    <row r="556" spans="1:11" x14ac:dyDescent="0.2">
      <c r="A556" s="28" t="s">
        <v>28</v>
      </c>
      <c r="B556" s="24">
        <v>26682</v>
      </c>
      <c r="C556" s="28" t="s">
        <v>671</v>
      </c>
      <c r="D556" s="29">
        <v>35026682</v>
      </c>
      <c r="E556" s="29" t="s">
        <v>117</v>
      </c>
      <c r="F556" s="29">
        <v>273.58</v>
      </c>
      <c r="G556" s="10">
        <f>SUMIFS('Régua SAEB'!$C:$C,'Régua SAEB'!$B:$B,"LP",'Régua SAEB'!$D:$D,"&lt;="&amp;$F556,'Régua SAEB'!$E:$E,"&gt;"&amp;$F556,'Régua SAEB'!$A:$A,$E556)</f>
        <v>3</v>
      </c>
      <c r="H556" s="10" t="str">
        <f t="array" ref="H556">INDEX('Régua SAEB'!$F$1:$F$40,MATCH($E556&amp;"LP"&amp;$G556,'Régua SAEB'!$G$1:$G$40,0),1)</f>
        <v>Básico</v>
      </c>
      <c r="I556" s="29">
        <v>271.3</v>
      </c>
      <c r="J556" s="10">
        <f>SUMIFS('Régua SAEB'!$C:$C,'Régua SAEB'!$B:$B,"MT",'Régua SAEB'!$D:$D,"&lt;="&amp;$I556,'Régua SAEB'!$E:$E,"&gt;"&amp;$I556,'Régua SAEB'!$A:$A,$E556)</f>
        <v>3</v>
      </c>
      <c r="K556" s="10" t="str">
        <f t="array" ref="K556">INDEX('Régua SAEB'!$F$1:$F$40,MATCH($E556&amp;"MT"&amp;$J556,'Régua SAEB'!$G$1:$G$40,0),1)</f>
        <v>Básico</v>
      </c>
    </row>
    <row r="557" spans="1:11" x14ac:dyDescent="0.2">
      <c r="A557" s="28" t="s">
        <v>28</v>
      </c>
      <c r="B557" s="24">
        <v>26748</v>
      </c>
      <c r="C557" s="28" t="s">
        <v>672</v>
      </c>
      <c r="D557" s="29">
        <v>35026748</v>
      </c>
      <c r="E557" s="29" t="s">
        <v>117</v>
      </c>
      <c r="F557" s="29">
        <v>281.77999999999997</v>
      </c>
      <c r="G557" s="10">
        <f>SUMIFS('Régua SAEB'!$C:$C,'Régua SAEB'!$B:$B,"LP",'Régua SAEB'!$D:$D,"&lt;="&amp;$F557,'Régua SAEB'!$E:$E,"&gt;"&amp;$F557,'Régua SAEB'!$A:$A,$E557)</f>
        <v>4</v>
      </c>
      <c r="H557" s="10" t="str">
        <f t="array" ref="H557">INDEX('Régua SAEB'!$F$1:$F$40,MATCH($E557&amp;"LP"&amp;$G557,'Régua SAEB'!$G$1:$G$40,0),1)</f>
        <v>Proficiente</v>
      </c>
      <c r="I557" s="29">
        <v>275.04000000000002</v>
      </c>
      <c r="J557" s="10">
        <f>SUMIFS('Régua SAEB'!$C:$C,'Régua SAEB'!$B:$B,"MT",'Régua SAEB'!$D:$D,"&lt;="&amp;$I557,'Régua SAEB'!$E:$E,"&gt;"&amp;$I557,'Régua SAEB'!$A:$A,$E557)</f>
        <v>4</v>
      </c>
      <c r="K557" s="10" t="str">
        <f t="array" ref="K557">INDEX('Régua SAEB'!$F$1:$F$40,MATCH($E557&amp;"MT"&amp;$J557,'Régua SAEB'!$G$1:$G$40,0),1)</f>
        <v>Básico</v>
      </c>
    </row>
    <row r="558" spans="1:11" x14ac:dyDescent="0.2">
      <c r="A558" s="28" t="s">
        <v>28</v>
      </c>
      <c r="B558" s="24">
        <v>65985</v>
      </c>
      <c r="C558" s="28" t="s">
        <v>673</v>
      </c>
      <c r="D558" s="29">
        <v>35065985</v>
      </c>
      <c r="E558" s="29" t="s">
        <v>117</v>
      </c>
      <c r="F558" s="29">
        <v>237.43</v>
      </c>
      <c r="G558" s="10">
        <f>SUMIFS('Régua SAEB'!$C:$C,'Régua SAEB'!$B:$B,"LP",'Régua SAEB'!$D:$D,"&lt;="&amp;$F558,'Régua SAEB'!$E:$E,"&gt;"&amp;$F558,'Régua SAEB'!$A:$A,$E558)</f>
        <v>2</v>
      </c>
      <c r="H558" s="10" t="str">
        <f t="array" ref="H558">INDEX('Régua SAEB'!$F$1:$F$40,MATCH($E558&amp;"LP"&amp;$G558,'Régua SAEB'!$G$1:$G$40,0),1)</f>
        <v>Básico</v>
      </c>
      <c r="I558" s="29">
        <v>231.91</v>
      </c>
      <c r="J558" s="10">
        <f>SUMIFS('Régua SAEB'!$C:$C,'Régua SAEB'!$B:$B,"MT",'Régua SAEB'!$D:$D,"&lt;="&amp;$I558,'Régua SAEB'!$E:$E,"&gt;"&amp;$I558,'Régua SAEB'!$A:$A,$E558)</f>
        <v>2</v>
      </c>
      <c r="K558" s="10" t="str">
        <f t="array" ref="K558">INDEX('Régua SAEB'!$F$1:$F$40,MATCH($E558&amp;"MT"&amp;$J558,'Régua SAEB'!$G$1:$G$40,0),1)</f>
        <v>Básico</v>
      </c>
    </row>
    <row r="559" spans="1:11" x14ac:dyDescent="0.2">
      <c r="A559" s="28" t="s">
        <v>28</v>
      </c>
      <c r="B559" s="24">
        <v>26578</v>
      </c>
      <c r="C559" s="28" t="s">
        <v>674</v>
      </c>
      <c r="D559" s="29">
        <v>35026578</v>
      </c>
      <c r="E559" s="29" t="s">
        <v>117</v>
      </c>
      <c r="F559" s="29">
        <v>264.05</v>
      </c>
      <c r="G559" s="10">
        <f>SUMIFS('Régua SAEB'!$C:$C,'Régua SAEB'!$B:$B,"LP",'Régua SAEB'!$D:$D,"&lt;="&amp;$F559,'Régua SAEB'!$E:$E,"&gt;"&amp;$F559,'Régua SAEB'!$A:$A,$E559)</f>
        <v>3</v>
      </c>
      <c r="H559" s="10" t="str">
        <f t="array" ref="H559">INDEX('Régua SAEB'!$F$1:$F$40,MATCH($E559&amp;"LP"&amp;$G559,'Régua SAEB'!$G$1:$G$40,0),1)</f>
        <v>Básico</v>
      </c>
      <c r="I559" s="29">
        <v>261.22000000000003</v>
      </c>
      <c r="J559" s="10">
        <f>SUMIFS('Régua SAEB'!$C:$C,'Régua SAEB'!$B:$B,"MT",'Régua SAEB'!$D:$D,"&lt;="&amp;$I559,'Régua SAEB'!$E:$E,"&gt;"&amp;$I559,'Régua SAEB'!$A:$A,$E559)</f>
        <v>3</v>
      </c>
      <c r="K559" s="10" t="str">
        <f t="array" ref="K559">INDEX('Régua SAEB'!$F$1:$F$40,MATCH($E559&amp;"MT"&amp;$J559,'Régua SAEB'!$G$1:$G$40,0),1)</f>
        <v>Básico</v>
      </c>
    </row>
    <row r="560" spans="1:11" x14ac:dyDescent="0.2">
      <c r="A560" s="28" t="s">
        <v>16</v>
      </c>
      <c r="B560" s="24">
        <v>14527</v>
      </c>
      <c r="C560" s="28" t="s">
        <v>675</v>
      </c>
      <c r="D560" s="29">
        <v>35014527</v>
      </c>
      <c r="E560" s="29" t="s">
        <v>117</v>
      </c>
      <c r="F560" s="29">
        <v>256.8</v>
      </c>
      <c r="G560" s="10">
        <f>SUMIFS('Régua SAEB'!$C:$C,'Régua SAEB'!$B:$B,"LP",'Régua SAEB'!$D:$D,"&lt;="&amp;$F560,'Régua SAEB'!$E:$E,"&gt;"&amp;$F560,'Régua SAEB'!$A:$A,$E560)</f>
        <v>3</v>
      </c>
      <c r="H560" s="10" t="str">
        <f t="array" ref="H560">INDEX('Régua SAEB'!$F$1:$F$40,MATCH($E560&amp;"LP"&amp;$G560,'Régua SAEB'!$G$1:$G$40,0),1)</f>
        <v>Básico</v>
      </c>
      <c r="I560" s="29">
        <v>258.62</v>
      </c>
      <c r="J560" s="10">
        <f>SUMIFS('Régua SAEB'!$C:$C,'Régua SAEB'!$B:$B,"MT",'Régua SAEB'!$D:$D,"&lt;="&amp;$I560,'Régua SAEB'!$E:$E,"&gt;"&amp;$I560,'Régua SAEB'!$A:$A,$E560)</f>
        <v>3</v>
      </c>
      <c r="K560" s="10" t="str">
        <f t="array" ref="K560">INDEX('Régua SAEB'!$F$1:$F$40,MATCH($E560&amp;"MT"&amp;$J560,'Régua SAEB'!$G$1:$G$40,0),1)</f>
        <v>Básico</v>
      </c>
    </row>
    <row r="561" spans="1:11" x14ac:dyDescent="0.2">
      <c r="A561" s="28" t="s">
        <v>16</v>
      </c>
      <c r="B561" s="24">
        <v>191516</v>
      </c>
      <c r="C561" s="28" t="s">
        <v>676</v>
      </c>
      <c r="D561" s="29">
        <v>35191516</v>
      </c>
      <c r="E561" s="29" t="s">
        <v>117</v>
      </c>
      <c r="F561" s="29">
        <v>269.27</v>
      </c>
      <c r="G561" s="10">
        <f>SUMIFS('Régua SAEB'!$C:$C,'Régua SAEB'!$B:$B,"LP",'Régua SAEB'!$D:$D,"&lt;="&amp;$F561,'Régua SAEB'!$E:$E,"&gt;"&amp;$F561,'Régua SAEB'!$A:$A,$E561)</f>
        <v>3</v>
      </c>
      <c r="H561" s="10" t="str">
        <f t="array" ref="H561">INDEX('Régua SAEB'!$F$1:$F$40,MATCH($E561&amp;"LP"&amp;$G561,'Régua SAEB'!$G$1:$G$40,0),1)</f>
        <v>Básico</v>
      </c>
      <c r="I561" s="29">
        <v>267.7</v>
      </c>
      <c r="J561" s="10">
        <f>SUMIFS('Régua SAEB'!$C:$C,'Régua SAEB'!$B:$B,"MT",'Régua SAEB'!$D:$D,"&lt;="&amp;$I561,'Régua SAEB'!$E:$E,"&gt;"&amp;$I561,'Régua SAEB'!$A:$A,$E561)</f>
        <v>3</v>
      </c>
      <c r="K561" s="10" t="str">
        <f t="array" ref="K561">INDEX('Régua SAEB'!$F$1:$F$40,MATCH($E561&amp;"MT"&amp;$J561,'Régua SAEB'!$G$1:$G$40,0),1)</f>
        <v>Básico</v>
      </c>
    </row>
    <row r="562" spans="1:11" x14ac:dyDescent="0.2">
      <c r="A562" s="28" t="s">
        <v>70</v>
      </c>
      <c r="B562" s="24">
        <v>21222</v>
      </c>
      <c r="C562" s="28" t="s">
        <v>677</v>
      </c>
      <c r="D562" s="29">
        <v>35021222</v>
      </c>
      <c r="E562" s="29" t="s">
        <v>117</v>
      </c>
      <c r="F562" s="29">
        <v>272.31</v>
      </c>
      <c r="G562" s="10">
        <f>SUMIFS('Régua SAEB'!$C:$C,'Régua SAEB'!$B:$B,"LP",'Régua SAEB'!$D:$D,"&lt;="&amp;$F562,'Régua SAEB'!$E:$E,"&gt;"&amp;$F562,'Régua SAEB'!$A:$A,$E562)</f>
        <v>3</v>
      </c>
      <c r="H562" s="10" t="str">
        <f t="array" ref="H562">INDEX('Régua SAEB'!$F$1:$F$40,MATCH($E562&amp;"LP"&amp;$G562,'Régua SAEB'!$G$1:$G$40,0),1)</f>
        <v>Básico</v>
      </c>
      <c r="I562" s="29">
        <v>265.29000000000002</v>
      </c>
      <c r="J562" s="10">
        <f>SUMIFS('Régua SAEB'!$C:$C,'Régua SAEB'!$B:$B,"MT",'Régua SAEB'!$D:$D,"&lt;="&amp;$I562,'Régua SAEB'!$E:$E,"&gt;"&amp;$I562,'Régua SAEB'!$A:$A,$E562)</f>
        <v>3</v>
      </c>
      <c r="K562" s="10" t="str">
        <f t="array" ref="K562">INDEX('Régua SAEB'!$F$1:$F$40,MATCH($E562&amp;"MT"&amp;$J562,'Régua SAEB'!$G$1:$G$40,0),1)</f>
        <v>Básico</v>
      </c>
    </row>
    <row r="563" spans="1:11" x14ac:dyDescent="0.2">
      <c r="A563" s="28" t="s">
        <v>70</v>
      </c>
      <c r="B563" s="24">
        <v>21283</v>
      </c>
      <c r="C563" s="28" t="s">
        <v>678</v>
      </c>
      <c r="D563" s="29">
        <v>35021283</v>
      </c>
      <c r="E563" s="29" t="s">
        <v>117</v>
      </c>
      <c r="F563" s="29">
        <v>278.88</v>
      </c>
      <c r="G563" s="10">
        <f>SUMIFS('Régua SAEB'!$C:$C,'Régua SAEB'!$B:$B,"LP",'Régua SAEB'!$D:$D,"&lt;="&amp;$F563,'Régua SAEB'!$E:$E,"&gt;"&amp;$F563,'Régua SAEB'!$A:$A,$E563)</f>
        <v>4</v>
      </c>
      <c r="H563" s="10" t="str">
        <f t="array" ref="H563">INDEX('Régua SAEB'!$F$1:$F$40,MATCH($E563&amp;"LP"&amp;$G563,'Régua SAEB'!$G$1:$G$40,0),1)</f>
        <v>Proficiente</v>
      </c>
      <c r="I563" s="29">
        <v>267.7</v>
      </c>
      <c r="J563" s="10">
        <f>SUMIFS('Régua SAEB'!$C:$C,'Régua SAEB'!$B:$B,"MT",'Régua SAEB'!$D:$D,"&lt;="&amp;$I563,'Régua SAEB'!$E:$E,"&gt;"&amp;$I563,'Régua SAEB'!$A:$A,$E563)</f>
        <v>3</v>
      </c>
      <c r="K563" s="10" t="str">
        <f t="array" ref="K563">INDEX('Régua SAEB'!$F$1:$F$40,MATCH($E563&amp;"MT"&amp;$J563,'Régua SAEB'!$G$1:$G$40,0),1)</f>
        <v>Básico</v>
      </c>
    </row>
    <row r="564" spans="1:11" x14ac:dyDescent="0.2">
      <c r="A564" s="28" t="s">
        <v>68</v>
      </c>
      <c r="B564" s="24">
        <v>30521</v>
      </c>
      <c r="C564" s="28" t="s">
        <v>679</v>
      </c>
      <c r="D564" s="29">
        <v>35030521</v>
      </c>
      <c r="E564" s="29" t="s">
        <v>117</v>
      </c>
      <c r="F564" s="29">
        <v>263.70999999999998</v>
      </c>
      <c r="G564" s="10">
        <f>SUMIFS('Régua SAEB'!$C:$C,'Régua SAEB'!$B:$B,"LP",'Régua SAEB'!$D:$D,"&lt;="&amp;$F564,'Régua SAEB'!$E:$E,"&gt;"&amp;$F564,'Régua SAEB'!$A:$A,$E564)</f>
        <v>3</v>
      </c>
      <c r="H564" s="10" t="str">
        <f t="array" ref="H564">INDEX('Régua SAEB'!$F$1:$F$40,MATCH($E564&amp;"LP"&amp;$G564,'Régua SAEB'!$G$1:$G$40,0),1)</f>
        <v>Básico</v>
      </c>
      <c r="I564" s="29">
        <v>267.43</v>
      </c>
      <c r="J564" s="10">
        <f>SUMIFS('Régua SAEB'!$C:$C,'Régua SAEB'!$B:$B,"MT",'Régua SAEB'!$D:$D,"&lt;="&amp;$I564,'Régua SAEB'!$E:$E,"&gt;"&amp;$I564,'Régua SAEB'!$A:$A,$E564)</f>
        <v>3</v>
      </c>
      <c r="K564" s="10" t="str">
        <f t="array" ref="K564">INDEX('Régua SAEB'!$F$1:$F$40,MATCH($E564&amp;"MT"&amp;$J564,'Régua SAEB'!$G$1:$G$40,0),1)</f>
        <v>Básico</v>
      </c>
    </row>
    <row r="565" spans="1:11" x14ac:dyDescent="0.2">
      <c r="A565" s="28" t="s">
        <v>63</v>
      </c>
      <c r="B565" s="24">
        <v>20485</v>
      </c>
      <c r="C565" s="28" t="s">
        <v>680</v>
      </c>
      <c r="D565" s="29">
        <v>35020485</v>
      </c>
      <c r="E565" s="29" t="s">
        <v>117</v>
      </c>
      <c r="F565" s="29">
        <v>272.26</v>
      </c>
      <c r="G565" s="10">
        <f>SUMIFS('Régua SAEB'!$C:$C,'Régua SAEB'!$B:$B,"LP",'Régua SAEB'!$D:$D,"&lt;="&amp;$F565,'Régua SAEB'!$E:$E,"&gt;"&amp;$F565,'Régua SAEB'!$A:$A,$E565)</f>
        <v>3</v>
      </c>
      <c r="H565" s="10" t="str">
        <f t="array" ref="H565">INDEX('Régua SAEB'!$F$1:$F$40,MATCH($E565&amp;"LP"&amp;$G565,'Régua SAEB'!$G$1:$G$40,0),1)</f>
        <v>Básico</v>
      </c>
      <c r="I565" s="29">
        <v>259.37</v>
      </c>
      <c r="J565" s="10">
        <f>SUMIFS('Régua SAEB'!$C:$C,'Régua SAEB'!$B:$B,"MT",'Régua SAEB'!$D:$D,"&lt;="&amp;$I565,'Régua SAEB'!$E:$E,"&gt;"&amp;$I565,'Régua SAEB'!$A:$A,$E565)</f>
        <v>3</v>
      </c>
      <c r="K565" s="10" t="str">
        <f t="array" ref="K565">INDEX('Régua SAEB'!$F$1:$F$40,MATCH($E565&amp;"MT"&amp;$J565,'Régua SAEB'!$G$1:$G$40,0),1)</f>
        <v>Básico</v>
      </c>
    </row>
    <row r="566" spans="1:11" x14ac:dyDescent="0.2">
      <c r="A566" s="28" t="s">
        <v>63</v>
      </c>
      <c r="B566" s="24">
        <v>565805</v>
      </c>
      <c r="C566" s="28" t="s">
        <v>681</v>
      </c>
      <c r="D566" s="29">
        <v>35565805</v>
      </c>
      <c r="E566" s="29" t="s">
        <v>117</v>
      </c>
      <c r="F566" s="29">
        <v>285</v>
      </c>
      <c r="G566" s="10">
        <f>SUMIFS('Régua SAEB'!$C:$C,'Régua SAEB'!$B:$B,"LP",'Régua SAEB'!$D:$D,"&lt;="&amp;$F566,'Régua SAEB'!$E:$E,"&gt;"&amp;$F566,'Régua SAEB'!$A:$A,$E566)</f>
        <v>4</v>
      </c>
      <c r="H566" s="10" t="str">
        <f t="array" ref="H566">INDEX('Régua SAEB'!$F$1:$F$40,MATCH($E566&amp;"LP"&amp;$G566,'Régua SAEB'!$G$1:$G$40,0),1)</f>
        <v>Proficiente</v>
      </c>
      <c r="I566" s="29">
        <v>281.7</v>
      </c>
      <c r="J566" s="10">
        <f>SUMIFS('Régua SAEB'!$C:$C,'Régua SAEB'!$B:$B,"MT",'Régua SAEB'!$D:$D,"&lt;="&amp;$I566,'Régua SAEB'!$E:$E,"&gt;"&amp;$I566,'Régua SAEB'!$A:$A,$E566)</f>
        <v>4</v>
      </c>
      <c r="K566" s="10" t="str">
        <f t="array" ref="K566">INDEX('Régua SAEB'!$F$1:$F$40,MATCH($E566&amp;"MT"&amp;$J566,'Régua SAEB'!$G$1:$G$40,0),1)</f>
        <v>Básico</v>
      </c>
    </row>
    <row r="567" spans="1:11" x14ac:dyDescent="0.2">
      <c r="A567" s="28" t="s">
        <v>63</v>
      </c>
      <c r="B567" s="24">
        <v>909518</v>
      </c>
      <c r="C567" s="28" t="s">
        <v>682</v>
      </c>
      <c r="D567" s="29">
        <v>35909518</v>
      </c>
      <c r="E567" s="29" t="s">
        <v>117</v>
      </c>
      <c r="F567" s="29">
        <v>273.97000000000003</v>
      </c>
      <c r="G567" s="10">
        <f>SUMIFS('Régua SAEB'!$C:$C,'Régua SAEB'!$B:$B,"LP",'Régua SAEB'!$D:$D,"&lt;="&amp;$F567,'Régua SAEB'!$E:$E,"&gt;"&amp;$F567,'Régua SAEB'!$A:$A,$E567)</f>
        <v>3</v>
      </c>
      <c r="H567" s="10" t="str">
        <f t="array" ref="H567">INDEX('Régua SAEB'!$F$1:$F$40,MATCH($E567&amp;"LP"&amp;$G567,'Régua SAEB'!$G$1:$G$40,0),1)</f>
        <v>Básico</v>
      </c>
      <c r="I567" s="29">
        <v>269.69</v>
      </c>
      <c r="J567" s="10">
        <f>SUMIFS('Régua SAEB'!$C:$C,'Régua SAEB'!$B:$B,"MT",'Régua SAEB'!$D:$D,"&lt;="&amp;$I567,'Régua SAEB'!$E:$E,"&gt;"&amp;$I567,'Régua SAEB'!$A:$A,$E567)</f>
        <v>3</v>
      </c>
      <c r="K567" s="10" t="str">
        <f t="array" ref="K567">INDEX('Régua SAEB'!$F$1:$F$40,MATCH($E567&amp;"MT"&amp;$J567,'Régua SAEB'!$G$1:$G$40,0),1)</f>
        <v>Básico</v>
      </c>
    </row>
    <row r="568" spans="1:11" x14ac:dyDescent="0.2">
      <c r="A568" s="28" t="s">
        <v>63</v>
      </c>
      <c r="B568" s="24">
        <v>915944</v>
      </c>
      <c r="C568" s="28" t="s">
        <v>683</v>
      </c>
      <c r="D568" s="29">
        <v>35915944</v>
      </c>
      <c r="E568" s="29" t="s">
        <v>117</v>
      </c>
      <c r="F568" s="29">
        <v>281.38</v>
      </c>
      <c r="G568" s="10">
        <f>SUMIFS('Régua SAEB'!$C:$C,'Régua SAEB'!$B:$B,"LP",'Régua SAEB'!$D:$D,"&lt;="&amp;$F568,'Régua SAEB'!$E:$E,"&gt;"&amp;$F568,'Régua SAEB'!$A:$A,$E568)</f>
        <v>4</v>
      </c>
      <c r="H568" s="10" t="str">
        <f t="array" ref="H568">INDEX('Régua SAEB'!$F$1:$F$40,MATCH($E568&amp;"LP"&amp;$G568,'Régua SAEB'!$G$1:$G$40,0),1)</f>
        <v>Proficiente</v>
      </c>
      <c r="I568" s="29">
        <v>293.75</v>
      </c>
      <c r="J568" s="10">
        <f>SUMIFS('Régua SAEB'!$C:$C,'Régua SAEB'!$B:$B,"MT",'Régua SAEB'!$D:$D,"&lt;="&amp;$I568,'Régua SAEB'!$E:$E,"&gt;"&amp;$I568,'Régua SAEB'!$A:$A,$E568)</f>
        <v>4</v>
      </c>
      <c r="K568" s="10" t="str">
        <f t="array" ref="K568">INDEX('Régua SAEB'!$F$1:$F$40,MATCH($E568&amp;"MT"&amp;$J568,'Régua SAEB'!$G$1:$G$40,0),1)</f>
        <v>Básico</v>
      </c>
    </row>
    <row r="569" spans="1:11" x14ac:dyDescent="0.2">
      <c r="A569" s="28" t="s">
        <v>63</v>
      </c>
      <c r="B569" s="24">
        <v>925275</v>
      </c>
      <c r="C569" s="28" t="s">
        <v>684</v>
      </c>
      <c r="D569" s="29">
        <v>35925275</v>
      </c>
      <c r="E569" s="29" t="s">
        <v>117</v>
      </c>
      <c r="F569" s="29">
        <v>254.6</v>
      </c>
      <c r="G569" s="10">
        <f>SUMIFS('Régua SAEB'!$C:$C,'Régua SAEB'!$B:$B,"LP",'Régua SAEB'!$D:$D,"&lt;="&amp;$F569,'Régua SAEB'!$E:$E,"&gt;"&amp;$F569,'Régua SAEB'!$A:$A,$E569)</f>
        <v>3</v>
      </c>
      <c r="H569" s="10" t="str">
        <f t="array" ref="H569">INDEX('Régua SAEB'!$F$1:$F$40,MATCH($E569&amp;"LP"&amp;$G569,'Régua SAEB'!$G$1:$G$40,0),1)</f>
        <v>Básico</v>
      </c>
      <c r="I569" s="29">
        <v>258.85000000000002</v>
      </c>
      <c r="J569" s="10">
        <f>SUMIFS('Régua SAEB'!$C:$C,'Régua SAEB'!$B:$B,"MT",'Régua SAEB'!$D:$D,"&lt;="&amp;$I569,'Régua SAEB'!$E:$E,"&gt;"&amp;$I569,'Régua SAEB'!$A:$A,$E569)</f>
        <v>3</v>
      </c>
      <c r="K569" s="10" t="str">
        <f t="array" ref="K569">INDEX('Régua SAEB'!$F$1:$F$40,MATCH($E569&amp;"MT"&amp;$J569,'Régua SAEB'!$G$1:$G$40,0),1)</f>
        <v>Básico</v>
      </c>
    </row>
    <row r="570" spans="1:11" x14ac:dyDescent="0.2">
      <c r="A570" s="28" t="s">
        <v>20</v>
      </c>
      <c r="B570" s="24">
        <v>14692</v>
      </c>
      <c r="C570" s="28" t="s">
        <v>685</v>
      </c>
      <c r="D570" s="29">
        <v>35014692</v>
      </c>
      <c r="E570" s="29" t="s">
        <v>117</v>
      </c>
      <c r="F570" s="29">
        <v>262.87</v>
      </c>
      <c r="G570" s="10">
        <f>SUMIFS('Régua SAEB'!$C:$C,'Régua SAEB'!$B:$B,"LP",'Régua SAEB'!$D:$D,"&lt;="&amp;$F570,'Régua SAEB'!$E:$E,"&gt;"&amp;$F570,'Régua SAEB'!$A:$A,$E570)</f>
        <v>3</v>
      </c>
      <c r="H570" s="10" t="str">
        <f t="array" ref="H570">INDEX('Régua SAEB'!$F$1:$F$40,MATCH($E570&amp;"LP"&amp;$G570,'Régua SAEB'!$G$1:$G$40,0),1)</f>
        <v>Básico</v>
      </c>
      <c r="I570" s="29">
        <v>257.61</v>
      </c>
      <c r="J570" s="10">
        <f>SUMIFS('Régua SAEB'!$C:$C,'Régua SAEB'!$B:$B,"MT",'Régua SAEB'!$D:$D,"&lt;="&amp;$I570,'Régua SAEB'!$E:$E,"&gt;"&amp;$I570,'Régua SAEB'!$A:$A,$E570)</f>
        <v>3</v>
      </c>
      <c r="K570" s="10" t="str">
        <f t="array" ref="K570">INDEX('Régua SAEB'!$F$1:$F$40,MATCH($E570&amp;"MT"&amp;$J570,'Régua SAEB'!$G$1:$G$40,0),1)</f>
        <v>Básico</v>
      </c>
    </row>
    <row r="571" spans="1:11" x14ac:dyDescent="0.2">
      <c r="A571" s="28" t="s">
        <v>56</v>
      </c>
      <c r="B571" s="24">
        <v>21775</v>
      </c>
      <c r="C571" s="28" t="s">
        <v>686</v>
      </c>
      <c r="D571" s="29">
        <v>35021775</v>
      </c>
      <c r="E571" s="29" t="s">
        <v>117</v>
      </c>
      <c r="F571" s="29">
        <v>260.2</v>
      </c>
      <c r="G571" s="10">
        <f>SUMIFS('Régua SAEB'!$C:$C,'Régua SAEB'!$B:$B,"LP",'Régua SAEB'!$D:$D,"&lt;="&amp;$F571,'Régua SAEB'!$E:$E,"&gt;"&amp;$F571,'Régua SAEB'!$A:$A,$E571)</f>
        <v>3</v>
      </c>
      <c r="H571" s="10" t="str">
        <f t="array" ref="H571">INDEX('Régua SAEB'!$F$1:$F$40,MATCH($E571&amp;"LP"&amp;$G571,'Régua SAEB'!$G$1:$G$40,0),1)</f>
        <v>Básico</v>
      </c>
      <c r="I571" s="29">
        <v>249.85</v>
      </c>
      <c r="J571" s="10">
        <f>SUMIFS('Régua SAEB'!$C:$C,'Régua SAEB'!$B:$B,"MT",'Régua SAEB'!$D:$D,"&lt;="&amp;$I571,'Régua SAEB'!$E:$E,"&gt;"&amp;$I571,'Régua SAEB'!$A:$A,$E571)</f>
        <v>2</v>
      </c>
      <c r="K571" s="10" t="str">
        <f t="array" ref="K571">INDEX('Régua SAEB'!$F$1:$F$40,MATCH($E571&amp;"MT"&amp;$J571,'Régua SAEB'!$G$1:$G$40,0),1)</f>
        <v>Básico</v>
      </c>
    </row>
    <row r="572" spans="1:11" x14ac:dyDescent="0.2">
      <c r="A572" s="28" t="s">
        <v>56</v>
      </c>
      <c r="B572" s="24">
        <v>922547</v>
      </c>
      <c r="C572" s="28" t="s">
        <v>687</v>
      </c>
      <c r="D572" s="29">
        <v>35922547</v>
      </c>
      <c r="E572" s="29" t="s">
        <v>117</v>
      </c>
      <c r="F572" s="29">
        <v>264.89</v>
      </c>
      <c r="G572" s="10">
        <f>SUMIFS('Régua SAEB'!$C:$C,'Régua SAEB'!$B:$B,"LP",'Régua SAEB'!$D:$D,"&lt;="&amp;$F572,'Régua SAEB'!$E:$E,"&gt;"&amp;$F572,'Régua SAEB'!$A:$A,$E572)</f>
        <v>3</v>
      </c>
      <c r="H572" s="10" t="str">
        <f t="array" ref="H572">INDEX('Régua SAEB'!$F$1:$F$40,MATCH($E572&amp;"LP"&amp;$G572,'Régua SAEB'!$G$1:$G$40,0),1)</f>
        <v>Básico</v>
      </c>
      <c r="I572" s="29">
        <v>262.06</v>
      </c>
      <c r="J572" s="10">
        <f>SUMIFS('Régua SAEB'!$C:$C,'Régua SAEB'!$B:$B,"MT",'Régua SAEB'!$D:$D,"&lt;="&amp;$I572,'Régua SAEB'!$E:$E,"&gt;"&amp;$I572,'Régua SAEB'!$A:$A,$E572)</f>
        <v>3</v>
      </c>
      <c r="K572" s="10" t="str">
        <f t="array" ref="K572">INDEX('Régua SAEB'!$F$1:$F$40,MATCH($E572&amp;"MT"&amp;$J572,'Régua SAEB'!$G$1:$G$40,0),1)</f>
        <v>Básico</v>
      </c>
    </row>
    <row r="573" spans="1:11" x14ac:dyDescent="0.2">
      <c r="A573" s="28" t="s">
        <v>19</v>
      </c>
      <c r="B573" s="24">
        <v>30260</v>
      </c>
      <c r="C573" s="28" t="s">
        <v>688</v>
      </c>
      <c r="D573" s="29">
        <v>35030260</v>
      </c>
      <c r="E573" s="29" t="s">
        <v>117</v>
      </c>
      <c r="F573" s="29">
        <v>260.54000000000002</v>
      </c>
      <c r="G573" s="10">
        <f>SUMIFS('Régua SAEB'!$C:$C,'Régua SAEB'!$B:$B,"LP",'Régua SAEB'!$D:$D,"&lt;="&amp;$F573,'Régua SAEB'!$E:$E,"&gt;"&amp;$F573,'Régua SAEB'!$A:$A,$E573)</f>
        <v>3</v>
      </c>
      <c r="H573" s="10" t="str">
        <f t="array" ref="H573">INDEX('Régua SAEB'!$F$1:$F$40,MATCH($E573&amp;"LP"&amp;$G573,'Régua SAEB'!$G$1:$G$40,0),1)</f>
        <v>Básico</v>
      </c>
      <c r="I573" s="29">
        <v>249.36</v>
      </c>
      <c r="J573" s="10">
        <f>SUMIFS('Régua SAEB'!$C:$C,'Régua SAEB'!$B:$B,"MT",'Régua SAEB'!$D:$D,"&lt;="&amp;$I573,'Régua SAEB'!$E:$E,"&gt;"&amp;$I573,'Régua SAEB'!$A:$A,$E573)</f>
        <v>2</v>
      </c>
      <c r="K573" s="10" t="str">
        <f t="array" ref="K573">INDEX('Régua SAEB'!$F$1:$F$40,MATCH($E573&amp;"MT"&amp;$J573,'Régua SAEB'!$G$1:$G$40,0),1)</f>
        <v>Básico</v>
      </c>
    </row>
    <row r="574" spans="1:11" x14ac:dyDescent="0.2">
      <c r="A574" s="28" t="s">
        <v>43</v>
      </c>
      <c r="B574" s="24">
        <v>14473</v>
      </c>
      <c r="C574" s="28" t="s">
        <v>689</v>
      </c>
      <c r="D574" s="29">
        <v>35014473</v>
      </c>
      <c r="E574" s="29" t="s">
        <v>117</v>
      </c>
      <c r="F574" s="29">
        <v>263.32</v>
      </c>
      <c r="G574" s="10">
        <f>SUMIFS('Régua SAEB'!$C:$C,'Régua SAEB'!$B:$B,"LP",'Régua SAEB'!$D:$D,"&lt;="&amp;$F574,'Régua SAEB'!$E:$E,"&gt;"&amp;$F574,'Régua SAEB'!$A:$A,$E574)</f>
        <v>3</v>
      </c>
      <c r="H574" s="10" t="str">
        <f t="array" ref="H574">INDEX('Régua SAEB'!$F$1:$F$40,MATCH($E574&amp;"LP"&amp;$G574,'Régua SAEB'!$G$1:$G$40,0),1)</f>
        <v>Básico</v>
      </c>
      <c r="I574" s="29">
        <v>264.45999999999998</v>
      </c>
      <c r="J574" s="10">
        <f>SUMIFS('Régua SAEB'!$C:$C,'Régua SAEB'!$B:$B,"MT",'Régua SAEB'!$D:$D,"&lt;="&amp;$I574,'Régua SAEB'!$E:$E,"&gt;"&amp;$I574,'Régua SAEB'!$A:$A,$E574)</f>
        <v>3</v>
      </c>
      <c r="K574" s="10" t="str">
        <f t="array" ref="K574">INDEX('Régua SAEB'!$F$1:$F$40,MATCH($E574&amp;"MT"&amp;$J574,'Régua SAEB'!$G$1:$G$40,0),1)</f>
        <v>Básico</v>
      </c>
    </row>
    <row r="575" spans="1:11" x14ac:dyDescent="0.2">
      <c r="A575" s="28" t="s">
        <v>56</v>
      </c>
      <c r="B575" s="24">
        <v>47272</v>
      </c>
      <c r="C575" s="28" t="s">
        <v>690</v>
      </c>
      <c r="D575" s="29">
        <v>35047272</v>
      </c>
      <c r="E575" s="29" t="s">
        <v>117</v>
      </c>
      <c r="F575" s="29">
        <v>274.07</v>
      </c>
      <c r="G575" s="10">
        <f>SUMIFS('Régua SAEB'!$C:$C,'Régua SAEB'!$B:$B,"LP",'Régua SAEB'!$D:$D,"&lt;="&amp;$F575,'Régua SAEB'!$E:$E,"&gt;"&amp;$F575,'Régua SAEB'!$A:$A,$E575)</f>
        <v>3</v>
      </c>
      <c r="H575" s="10" t="str">
        <f t="array" ref="H575">INDEX('Régua SAEB'!$F$1:$F$40,MATCH($E575&amp;"LP"&amp;$G575,'Régua SAEB'!$G$1:$G$40,0),1)</f>
        <v>Básico</v>
      </c>
      <c r="I575" s="29">
        <v>261.70999999999998</v>
      </c>
      <c r="J575" s="10">
        <f>SUMIFS('Régua SAEB'!$C:$C,'Régua SAEB'!$B:$B,"MT",'Régua SAEB'!$D:$D,"&lt;="&amp;$I575,'Régua SAEB'!$E:$E,"&gt;"&amp;$I575,'Régua SAEB'!$A:$A,$E575)</f>
        <v>3</v>
      </c>
      <c r="K575" s="10" t="str">
        <f t="array" ref="K575">INDEX('Régua SAEB'!$F$1:$F$40,MATCH($E575&amp;"MT"&amp;$J575,'Régua SAEB'!$G$1:$G$40,0),1)</f>
        <v>Básico</v>
      </c>
    </row>
    <row r="576" spans="1:11" x14ac:dyDescent="0.2">
      <c r="A576" s="28" t="s">
        <v>99</v>
      </c>
      <c r="B576" s="24">
        <v>28964</v>
      </c>
      <c r="C576" s="28" t="s">
        <v>691</v>
      </c>
      <c r="D576" s="29">
        <v>35028964</v>
      </c>
      <c r="E576" s="29" t="s">
        <v>117</v>
      </c>
      <c r="F576" s="29">
        <v>248.84</v>
      </c>
      <c r="G576" s="10">
        <f>SUMIFS('Régua SAEB'!$C:$C,'Régua SAEB'!$B:$B,"LP",'Régua SAEB'!$D:$D,"&lt;="&amp;$F576,'Régua SAEB'!$E:$E,"&gt;"&amp;$F576,'Régua SAEB'!$A:$A,$E576)</f>
        <v>2</v>
      </c>
      <c r="H576" s="10" t="str">
        <f t="array" ref="H576">INDEX('Régua SAEB'!$F$1:$F$40,MATCH($E576&amp;"LP"&amp;$G576,'Régua SAEB'!$G$1:$G$40,0),1)</f>
        <v>Básico</v>
      </c>
      <c r="I576" s="29">
        <v>235.9</v>
      </c>
      <c r="J576" s="10">
        <f>SUMIFS('Régua SAEB'!$C:$C,'Régua SAEB'!$B:$B,"MT",'Régua SAEB'!$D:$D,"&lt;="&amp;$I576,'Régua SAEB'!$E:$E,"&gt;"&amp;$I576,'Régua SAEB'!$A:$A,$E576)</f>
        <v>2</v>
      </c>
      <c r="K576" s="10" t="str">
        <f t="array" ref="K576">INDEX('Régua SAEB'!$F$1:$F$40,MATCH($E576&amp;"MT"&amp;$J576,'Régua SAEB'!$G$1:$G$40,0),1)</f>
        <v>Básico</v>
      </c>
    </row>
    <row r="577" spans="1:11" x14ac:dyDescent="0.2">
      <c r="A577" s="28" t="s">
        <v>27</v>
      </c>
      <c r="B577" s="24">
        <v>10509</v>
      </c>
      <c r="C577" s="28" t="s">
        <v>692</v>
      </c>
      <c r="D577" s="29">
        <v>35010509</v>
      </c>
      <c r="E577" s="29" t="s">
        <v>117</v>
      </c>
      <c r="F577" s="29">
        <v>275.42</v>
      </c>
      <c r="G577" s="10">
        <f>SUMIFS('Régua SAEB'!$C:$C,'Régua SAEB'!$B:$B,"LP",'Régua SAEB'!$D:$D,"&lt;="&amp;$F577,'Régua SAEB'!$E:$E,"&gt;"&amp;$F577,'Régua SAEB'!$A:$A,$E577)</f>
        <v>4</v>
      </c>
      <c r="H577" s="10" t="str">
        <f t="array" ref="H577">INDEX('Régua SAEB'!$F$1:$F$40,MATCH($E577&amp;"LP"&amp;$G577,'Régua SAEB'!$G$1:$G$40,0),1)</f>
        <v>Proficiente</v>
      </c>
      <c r="I577" s="29">
        <v>270.52</v>
      </c>
      <c r="J577" s="10">
        <f>SUMIFS('Régua SAEB'!$C:$C,'Régua SAEB'!$B:$B,"MT",'Régua SAEB'!$D:$D,"&lt;="&amp;$I577,'Régua SAEB'!$E:$E,"&gt;"&amp;$I577,'Régua SAEB'!$A:$A,$E577)</f>
        <v>3</v>
      </c>
      <c r="K577" s="10" t="str">
        <f t="array" ref="K577">INDEX('Régua SAEB'!$F$1:$F$40,MATCH($E577&amp;"MT"&amp;$J577,'Régua SAEB'!$G$1:$G$40,0),1)</f>
        <v>Básico</v>
      </c>
    </row>
    <row r="578" spans="1:11" x14ac:dyDescent="0.2">
      <c r="A578" s="28" t="s">
        <v>27</v>
      </c>
      <c r="B578" s="24">
        <v>10510</v>
      </c>
      <c r="C578" s="28" t="s">
        <v>693</v>
      </c>
      <c r="D578" s="29">
        <v>35010510</v>
      </c>
      <c r="E578" s="29" t="s">
        <v>117</v>
      </c>
      <c r="F578" s="29">
        <v>271.18</v>
      </c>
      <c r="G578" s="10">
        <f>SUMIFS('Régua SAEB'!$C:$C,'Régua SAEB'!$B:$B,"LP",'Régua SAEB'!$D:$D,"&lt;="&amp;$F578,'Régua SAEB'!$E:$E,"&gt;"&amp;$F578,'Régua SAEB'!$A:$A,$E578)</f>
        <v>3</v>
      </c>
      <c r="H578" s="10" t="str">
        <f t="array" ref="H578">INDEX('Régua SAEB'!$F$1:$F$40,MATCH($E578&amp;"LP"&amp;$G578,'Régua SAEB'!$G$1:$G$40,0),1)</f>
        <v>Básico</v>
      </c>
      <c r="I578" s="29">
        <v>262.7</v>
      </c>
      <c r="J578" s="10">
        <f>SUMIFS('Régua SAEB'!$C:$C,'Régua SAEB'!$B:$B,"MT",'Régua SAEB'!$D:$D,"&lt;="&amp;$I578,'Régua SAEB'!$E:$E,"&gt;"&amp;$I578,'Régua SAEB'!$A:$A,$E578)</f>
        <v>3</v>
      </c>
      <c r="K578" s="10" t="str">
        <f t="array" ref="K578">INDEX('Régua SAEB'!$F$1:$F$40,MATCH($E578&amp;"MT"&amp;$J578,'Régua SAEB'!$G$1:$G$40,0),1)</f>
        <v>Básico</v>
      </c>
    </row>
    <row r="579" spans="1:11" x14ac:dyDescent="0.2">
      <c r="A579" s="28" t="s">
        <v>27</v>
      </c>
      <c r="B579" s="24">
        <v>10522</v>
      </c>
      <c r="C579" s="28" t="s">
        <v>694</v>
      </c>
      <c r="D579" s="29">
        <v>35010522</v>
      </c>
      <c r="E579" s="29" t="s">
        <v>117</v>
      </c>
      <c r="F579" s="29">
        <v>257.67</v>
      </c>
      <c r="G579" s="10">
        <f>SUMIFS('Régua SAEB'!$C:$C,'Régua SAEB'!$B:$B,"LP",'Régua SAEB'!$D:$D,"&lt;="&amp;$F579,'Régua SAEB'!$E:$E,"&gt;"&amp;$F579,'Régua SAEB'!$A:$A,$E579)</f>
        <v>3</v>
      </c>
      <c r="H579" s="10" t="str">
        <f t="array" ref="H579">INDEX('Régua SAEB'!$F$1:$F$40,MATCH($E579&amp;"LP"&amp;$G579,'Régua SAEB'!$G$1:$G$40,0),1)</f>
        <v>Básico</v>
      </c>
      <c r="I579" s="29">
        <v>260.47000000000003</v>
      </c>
      <c r="J579" s="10">
        <f>SUMIFS('Régua SAEB'!$C:$C,'Régua SAEB'!$B:$B,"MT",'Régua SAEB'!$D:$D,"&lt;="&amp;$I579,'Régua SAEB'!$E:$E,"&gt;"&amp;$I579,'Régua SAEB'!$A:$A,$E579)</f>
        <v>3</v>
      </c>
      <c r="K579" s="10" t="str">
        <f t="array" ref="K579">INDEX('Régua SAEB'!$F$1:$F$40,MATCH($E579&amp;"MT"&amp;$J579,'Régua SAEB'!$G$1:$G$40,0),1)</f>
        <v>Básico</v>
      </c>
    </row>
    <row r="580" spans="1:11" x14ac:dyDescent="0.2">
      <c r="A580" s="28" t="s">
        <v>27</v>
      </c>
      <c r="B580" s="24">
        <v>10546</v>
      </c>
      <c r="C580" s="28" t="s">
        <v>695</v>
      </c>
      <c r="D580" s="29">
        <v>35010546</v>
      </c>
      <c r="E580" s="29" t="s">
        <v>117</v>
      </c>
      <c r="F580" s="29">
        <v>232.07</v>
      </c>
      <c r="G580" s="10">
        <f>SUMIFS('Régua SAEB'!$C:$C,'Régua SAEB'!$B:$B,"LP",'Régua SAEB'!$D:$D,"&lt;="&amp;$F580,'Régua SAEB'!$E:$E,"&gt;"&amp;$F580,'Régua SAEB'!$A:$A,$E580)</f>
        <v>2</v>
      </c>
      <c r="H580" s="10" t="str">
        <f t="array" ref="H580">INDEX('Régua SAEB'!$F$1:$F$40,MATCH($E580&amp;"LP"&amp;$G580,'Régua SAEB'!$G$1:$G$40,0),1)</f>
        <v>Básico</v>
      </c>
      <c r="I580" s="29">
        <v>217.34</v>
      </c>
      <c r="J580" s="10">
        <f>SUMIFS('Régua SAEB'!$C:$C,'Régua SAEB'!$B:$B,"MT",'Régua SAEB'!$D:$D,"&lt;="&amp;$I580,'Régua SAEB'!$E:$E,"&gt;"&amp;$I580,'Régua SAEB'!$A:$A,$E580)</f>
        <v>1</v>
      </c>
      <c r="K580" s="10" t="str">
        <f t="array" ref="K580">INDEX('Régua SAEB'!$F$1:$F$40,MATCH($E580&amp;"MT"&amp;$J580,'Régua SAEB'!$G$1:$G$40,0),1)</f>
        <v>Insuficiente</v>
      </c>
    </row>
    <row r="581" spans="1:11" x14ac:dyDescent="0.2">
      <c r="A581" s="28" t="s">
        <v>27</v>
      </c>
      <c r="B581" s="24">
        <v>10558</v>
      </c>
      <c r="C581" s="28" t="s">
        <v>696</v>
      </c>
      <c r="D581" s="29">
        <v>35010558</v>
      </c>
      <c r="E581" s="29" t="s">
        <v>117</v>
      </c>
      <c r="F581" s="29">
        <v>255.05</v>
      </c>
      <c r="G581" s="10">
        <f>SUMIFS('Régua SAEB'!$C:$C,'Régua SAEB'!$B:$B,"LP",'Régua SAEB'!$D:$D,"&lt;="&amp;$F581,'Régua SAEB'!$E:$E,"&gt;"&amp;$F581,'Régua SAEB'!$A:$A,$E581)</f>
        <v>3</v>
      </c>
      <c r="H581" s="10" t="str">
        <f t="array" ref="H581">INDEX('Régua SAEB'!$F$1:$F$40,MATCH($E581&amp;"LP"&amp;$G581,'Régua SAEB'!$G$1:$G$40,0),1)</f>
        <v>Básico</v>
      </c>
      <c r="I581" s="29">
        <v>254.68</v>
      </c>
      <c r="J581" s="10">
        <f>SUMIFS('Régua SAEB'!$C:$C,'Régua SAEB'!$B:$B,"MT",'Régua SAEB'!$D:$D,"&lt;="&amp;$I581,'Régua SAEB'!$E:$E,"&gt;"&amp;$I581,'Régua SAEB'!$A:$A,$E581)</f>
        <v>3</v>
      </c>
      <c r="K581" s="10" t="str">
        <f t="array" ref="K581">INDEX('Régua SAEB'!$F$1:$F$40,MATCH($E581&amp;"MT"&amp;$J581,'Régua SAEB'!$G$1:$G$40,0),1)</f>
        <v>Básico</v>
      </c>
    </row>
    <row r="582" spans="1:11" x14ac:dyDescent="0.2">
      <c r="A582" s="28" t="s">
        <v>27</v>
      </c>
      <c r="B582" s="24">
        <v>10561</v>
      </c>
      <c r="C582" s="28" t="s">
        <v>697</v>
      </c>
      <c r="D582" s="29">
        <v>35010561</v>
      </c>
      <c r="E582" s="29" t="s">
        <v>117</v>
      </c>
      <c r="F582" s="29">
        <v>269.49</v>
      </c>
      <c r="G582" s="10">
        <f>SUMIFS('Régua SAEB'!$C:$C,'Régua SAEB'!$B:$B,"LP",'Régua SAEB'!$D:$D,"&lt;="&amp;$F582,'Régua SAEB'!$E:$E,"&gt;"&amp;$F582,'Régua SAEB'!$A:$A,$E582)</f>
        <v>3</v>
      </c>
      <c r="H582" s="10" t="str">
        <f t="array" ref="H582">INDEX('Régua SAEB'!$F$1:$F$40,MATCH($E582&amp;"LP"&amp;$G582,'Régua SAEB'!$G$1:$G$40,0),1)</f>
        <v>Básico</v>
      </c>
      <c r="I582" s="29">
        <v>256.31</v>
      </c>
      <c r="J582" s="10">
        <f>SUMIFS('Régua SAEB'!$C:$C,'Régua SAEB'!$B:$B,"MT",'Régua SAEB'!$D:$D,"&lt;="&amp;$I582,'Régua SAEB'!$E:$E,"&gt;"&amp;$I582,'Régua SAEB'!$A:$A,$E582)</f>
        <v>3</v>
      </c>
      <c r="K582" s="10" t="str">
        <f t="array" ref="K582">INDEX('Régua SAEB'!$F$1:$F$40,MATCH($E582&amp;"MT"&amp;$J582,'Régua SAEB'!$G$1:$G$40,0),1)</f>
        <v>Básico</v>
      </c>
    </row>
    <row r="583" spans="1:11" x14ac:dyDescent="0.2">
      <c r="A583" s="28" t="s">
        <v>27</v>
      </c>
      <c r="B583" s="24">
        <v>10571</v>
      </c>
      <c r="C583" s="28" t="s">
        <v>698</v>
      </c>
      <c r="D583" s="29">
        <v>35010571</v>
      </c>
      <c r="E583" s="29" t="s">
        <v>117</v>
      </c>
      <c r="F583" s="29">
        <v>228.83</v>
      </c>
      <c r="G583" s="10">
        <f>SUMIFS('Régua SAEB'!$C:$C,'Régua SAEB'!$B:$B,"LP",'Régua SAEB'!$D:$D,"&lt;="&amp;$F583,'Régua SAEB'!$E:$E,"&gt;"&amp;$F583,'Régua SAEB'!$A:$A,$E583)</f>
        <v>2</v>
      </c>
      <c r="H583" s="10" t="str">
        <f t="array" ref="H583">INDEX('Régua SAEB'!$F$1:$F$40,MATCH($E583&amp;"LP"&amp;$G583,'Régua SAEB'!$G$1:$G$40,0),1)</f>
        <v>Básico</v>
      </c>
      <c r="I583" s="29">
        <v>217.26</v>
      </c>
      <c r="J583" s="10">
        <f>SUMIFS('Régua SAEB'!$C:$C,'Régua SAEB'!$B:$B,"MT",'Régua SAEB'!$D:$D,"&lt;="&amp;$I583,'Régua SAEB'!$E:$E,"&gt;"&amp;$I583,'Régua SAEB'!$A:$A,$E583)</f>
        <v>1</v>
      </c>
      <c r="K583" s="10" t="str">
        <f t="array" ref="K583">INDEX('Régua SAEB'!$F$1:$F$40,MATCH($E583&amp;"MT"&amp;$J583,'Régua SAEB'!$G$1:$G$40,0),1)</f>
        <v>Insuficiente</v>
      </c>
    </row>
    <row r="584" spans="1:11" x14ac:dyDescent="0.2">
      <c r="A584" s="28" t="s">
        <v>27</v>
      </c>
      <c r="B584" s="24">
        <v>10595</v>
      </c>
      <c r="C584" s="28" t="s">
        <v>699</v>
      </c>
      <c r="D584" s="29">
        <v>35010595</v>
      </c>
      <c r="E584" s="29" t="s">
        <v>117</v>
      </c>
      <c r="F584" s="29">
        <v>241.61</v>
      </c>
      <c r="G584" s="10">
        <f>SUMIFS('Régua SAEB'!$C:$C,'Régua SAEB'!$B:$B,"LP",'Régua SAEB'!$D:$D,"&lt;="&amp;$F584,'Régua SAEB'!$E:$E,"&gt;"&amp;$F584,'Régua SAEB'!$A:$A,$E584)</f>
        <v>2</v>
      </c>
      <c r="H584" s="10" t="str">
        <f t="array" ref="H584">INDEX('Régua SAEB'!$F$1:$F$40,MATCH($E584&amp;"LP"&amp;$G584,'Régua SAEB'!$G$1:$G$40,0),1)</f>
        <v>Básico</v>
      </c>
      <c r="I584" s="29">
        <v>235.19</v>
      </c>
      <c r="J584" s="10">
        <f>SUMIFS('Régua SAEB'!$C:$C,'Régua SAEB'!$B:$B,"MT",'Régua SAEB'!$D:$D,"&lt;="&amp;$I584,'Régua SAEB'!$E:$E,"&gt;"&amp;$I584,'Régua SAEB'!$A:$A,$E584)</f>
        <v>2</v>
      </c>
      <c r="K584" s="10" t="str">
        <f t="array" ref="K584">INDEX('Régua SAEB'!$F$1:$F$40,MATCH($E584&amp;"MT"&amp;$J584,'Régua SAEB'!$G$1:$G$40,0),1)</f>
        <v>Básico</v>
      </c>
    </row>
    <row r="585" spans="1:11" x14ac:dyDescent="0.2">
      <c r="A585" s="28" t="s">
        <v>27</v>
      </c>
      <c r="B585" s="24">
        <v>10601</v>
      </c>
      <c r="C585" s="28" t="s">
        <v>700</v>
      </c>
      <c r="D585" s="29">
        <v>35010601</v>
      </c>
      <c r="E585" s="29" t="s">
        <v>117</v>
      </c>
      <c r="F585" s="29">
        <v>246.02</v>
      </c>
      <c r="G585" s="10">
        <f>SUMIFS('Régua SAEB'!$C:$C,'Régua SAEB'!$B:$B,"LP",'Régua SAEB'!$D:$D,"&lt;="&amp;$F585,'Régua SAEB'!$E:$E,"&gt;"&amp;$F585,'Régua SAEB'!$A:$A,$E585)</f>
        <v>2</v>
      </c>
      <c r="H585" s="10" t="str">
        <f t="array" ref="H585">INDEX('Régua SAEB'!$F$1:$F$40,MATCH($E585&amp;"LP"&amp;$G585,'Régua SAEB'!$G$1:$G$40,0),1)</f>
        <v>Básico</v>
      </c>
      <c r="I585" s="29">
        <v>243</v>
      </c>
      <c r="J585" s="10">
        <f>SUMIFS('Régua SAEB'!$C:$C,'Régua SAEB'!$B:$B,"MT",'Régua SAEB'!$D:$D,"&lt;="&amp;$I585,'Régua SAEB'!$E:$E,"&gt;"&amp;$I585,'Régua SAEB'!$A:$A,$E585)</f>
        <v>2</v>
      </c>
      <c r="K585" s="10" t="str">
        <f t="array" ref="K585">INDEX('Régua SAEB'!$F$1:$F$40,MATCH($E585&amp;"MT"&amp;$J585,'Régua SAEB'!$G$1:$G$40,0),1)</f>
        <v>Básico</v>
      </c>
    </row>
    <row r="586" spans="1:11" x14ac:dyDescent="0.2">
      <c r="A586" s="28" t="s">
        <v>27</v>
      </c>
      <c r="B586" s="24">
        <v>10625</v>
      </c>
      <c r="C586" s="28" t="s">
        <v>701</v>
      </c>
      <c r="D586" s="29">
        <v>35010625</v>
      </c>
      <c r="E586" s="29" t="s">
        <v>117</v>
      </c>
      <c r="F586" s="29">
        <v>228.27</v>
      </c>
      <c r="G586" s="10">
        <f>SUMIFS('Régua SAEB'!$C:$C,'Régua SAEB'!$B:$B,"LP",'Régua SAEB'!$D:$D,"&lt;="&amp;$F586,'Régua SAEB'!$E:$E,"&gt;"&amp;$F586,'Régua SAEB'!$A:$A,$E586)</f>
        <v>2</v>
      </c>
      <c r="H586" s="10" t="str">
        <f t="array" ref="H586">INDEX('Régua SAEB'!$F$1:$F$40,MATCH($E586&amp;"LP"&amp;$G586,'Régua SAEB'!$G$1:$G$40,0),1)</f>
        <v>Básico</v>
      </c>
      <c r="I586" s="29">
        <v>230.73</v>
      </c>
      <c r="J586" s="10">
        <f>SUMIFS('Régua SAEB'!$C:$C,'Régua SAEB'!$B:$B,"MT",'Régua SAEB'!$D:$D,"&lt;="&amp;$I586,'Régua SAEB'!$E:$E,"&gt;"&amp;$I586,'Régua SAEB'!$A:$A,$E586)</f>
        <v>2</v>
      </c>
      <c r="K586" s="10" t="str">
        <f t="array" ref="K586">INDEX('Régua SAEB'!$F$1:$F$40,MATCH($E586&amp;"MT"&amp;$J586,'Régua SAEB'!$G$1:$G$40,0),1)</f>
        <v>Básico</v>
      </c>
    </row>
    <row r="587" spans="1:11" x14ac:dyDescent="0.2">
      <c r="A587" s="28" t="s">
        <v>27</v>
      </c>
      <c r="B587" s="24">
        <v>36675</v>
      </c>
      <c r="C587" s="28" t="s">
        <v>702</v>
      </c>
      <c r="D587" s="29">
        <v>35036675</v>
      </c>
      <c r="E587" s="29" t="s">
        <v>117</v>
      </c>
      <c r="F587" s="29">
        <v>250.99</v>
      </c>
      <c r="G587" s="10">
        <f>SUMIFS('Régua SAEB'!$C:$C,'Régua SAEB'!$B:$B,"LP",'Régua SAEB'!$D:$D,"&lt;="&amp;$F587,'Régua SAEB'!$E:$E,"&gt;"&amp;$F587,'Régua SAEB'!$A:$A,$E587)</f>
        <v>3</v>
      </c>
      <c r="H587" s="10" t="str">
        <f t="array" ref="H587">INDEX('Régua SAEB'!$F$1:$F$40,MATCH($E587&amp;"LP"&amp;$G587,'Régua SAEB'!$G$1:$G$40,0),1)</f>
        <v>Básico</v>
      </c>
      <c r="I587" s="29">
        <v>248.45</v>
      </c>
      <c r="J587" s="10">
        <f>SUMIFS('Régua SAEB'!$C:$C,'Régua SAEB'!$B:$B,"MT",'Régua SAEB'!$D:$D,"&lt;="&amp;$I587,'Régua SAEB'!$E:$E,"&gt;"&amp;$I587,'Régua SAEB'!$A:$A,$E587)</f>
        <v>2</v>
      </c>
      <c r="K587" s="10" t="str">
        <f t="array" ref="K587">INDEX('Régua SAEB'!$F$1:$F$40,MATCH($E587&amp;"MT"&amp;$J587,'Régua SAEB'!$G$1:$G$40,0),1)</f>
        <v>Básico</v>
      </c>
    </row>
    <row r="588" spans="1:11" x14ac:dyDescent="0.2">
      <c r="A588" s="28" t="s">
        <v>27</v>
      </c>
      <c r="B588" s="24">
        <v>43850</v>
      </c>
      <c r="C588" s="28" t="s">
        <v>703</v>
      </c>
      <c r="D588" s="29">
        <v>35043850</v>
      </c>
      <c r="E588" s="29" t="s">
        <v>117</v>
      </c>
      <c r="F588" s="29">
        <v>276.86</v>
      </c>
      <c r="G588" s="10">
        <f>SUMIFS('Régua SAEB'!$C:$C,'Régua SAEB'!$B:$B,"LP",'Régua SAEB'!$D:$D,"&lt;="&amp;$F588,'Régua SAEB'!$E:$E,"&gt;"&amp;$F588,'Régua SAEB'!$A:$A,$E588)</f>
        <v>4</v>
      </c>
      <c r="H588" s="10" t="str">
        <f t="array" ref="H588">INDEX('Régua SAEB'!$F$1:$F$40,MATCH($E588&amp;"LP"&amp;$G588,'Régua SAEB'!$G$1:$G$40,0),1)</f>
        <v>Proficiente</v>
      </c>
      <c r="I588" s="29">
        <v>270.14999999999998</v>
      </c>
      <c r="J588" s="10">
        <f>SUMIFS('Régua SAEB'!$C:$C,'Régua SAEB'!$B:$B,"MT",'Régua SAEB'!$D:$D,"&lt;="&amp;$I588,'Régua SAEB'!$E:$E,"&gt;"&amp;$I588,'Régua SAEB'!$A:$A,$E588)</f>
        <v>3</v>
      </c>
      <c r="K588" s="10" t="str">
        <f t="array" ref="K588">INDEX('Régua SAEB'!$F$1:$F$40,MATCH($E588&amp;"MT"&amp;$J588,'Régua SAEB'!$G$1:$G$40,0),1)</f>
        <v>Básico</v>
      </c>
    </row>
    <row r="589" spans="1:11" x14ac:dyDescent="0.2">
      <c r="A589" s="28" t="s">
        <v>27</v>
      </c>
      <c r="B589" s="24">
        <v>43862</v>
      </c>
      <c r="C589" s="28" t="s">
        <v>704</v>
      </c>
      <c r="D589" s="29">
        <v>35043862</v>
      </c>
      <c r="E589" s="29" t="s">
        <v>117</v>
      </c>
      <c r="F589" s="29">
        <v>251.85</v>
      </c>
      <c r="G589" s="10">
        <f>SUMIFS('Régua SAEB'!$C:$C,'Régua SAEB'!$B:$B,"LP",'Régua SAEB'!$D:$D,"&lt;="&amp;$F589,'Régua SAEB'!$E:$E,"&gt;"&amp;$F589,'Régua SAEB'!$A:$A,$E589)</f>
        <v>3</v>
      </c>
      <c r="H589" s="10" t="str">
        <f t="array" ref="H589">INDEX('Régua SAEB'!$F$1:$F$40,MATCH($E589&amp;"LP"&amp;$G589,'Régua SAEB'!$G$1:$G$40,0),1)</f>
        <v>Básico</v>
      </c>
      <c r="I589" s="29">
        <v>240.61</v>
      </c>
      <c r="J589" s="10">
        <f>SUMIFS('Régua SAEB'!$C:$C,'Régua SAEB'!$B:$B,"MT",'Régua SAEB'!$D:$D,"&lt;="&amp;$I589,'Régua SAEB'!$E:$E,"&gt;"&amp;$I589,'Régua SAEB'!$A:$A,$E589)</f>
        <v>2</v>
      </c>
      <c r="K589" s="10" t="str">
        <f t="array" ref="K589">INDEX('Régua SAEB'!$F$1:$F$40,MATCH($E589&amp;"MT"&amp;$J589,'Régua SAEB'!$G$1:$G$40,0),1)</f>
        <v>Básico</v>
      </c>
    </row>
    <row r="590" spans="1:11" x14ac:dyDescent="0.2">
      <c r="A590" s="28" t="s">
        <v>27</v>
      </c>
      <c r="B590" s="24">
        <v>44748</v>
      </c>
      <c r="C590" s="28" t="s">
        <v>705</v>
      </c>
      <c r="D590" s="29">
        <v>35044748</v>
      </c>
      <c r="E590" s="29" t="s">
        <v>117</v>
      </c>
      <c r="F590" s="29">
        <v>275.20999999999998</v>
      </c>
      <c r="G590" s="10">
        <f>SUMIFS('Régua SAEB'!$C:$C,'Régua SAEB'!$B:$B,"LP",'Régua SAEB'!$D:$D,"&lt;="&amp;$F590,'Régua SAEB'!$E:$E,"&gt;"&amp;$F590,'Régua SAEB'!$A:$A,$E590)</f>
        <v>4</v>
      </c>
      <c r="H590" s="10" t="str">
        <f t="array" ref="H590">INDEX('Régua SAEB'!$F$1:$F$40,MATCH($E590&amp;"LP"&amp;$G590,'Régua SAEB'!$G$1:$G$40,0),1)</f>
        <v>Proficiente</v>
      </c>
      <c r="I590" s="29">
        <v>262.36</v>
      </c>
      <c r="J590" s="10">
        <f>SUMIFS('Régua SAEB'!$C:$C,'Régua SAEB'!$B:$B,"MT",'Régua SAEB'!$D:$D,"&lt;="&amp;$I590,'Régua SAEB'!$E:$E,"&gt;"&amp;$I590,'Régua SAEB'!$A:$A,$E590)</f>
        <v>3</v>
      </c>
      <c r="K590" s="10" t="str">
        <f t="array" ref="K590">INDEX('Régua SAEB'!$F$1:$F$40,MATCH($E590&amp;"MT"&amp;$J590,'Régua SAEB'!$G$1:$G$40,0),1)</f>
        <v>Básico</v>
      </c>
    </row>
    <row r="591" spans="1:11" x14ac:dyDescent="0.2">
      <c r="A591" s="28" t="s">
        <v>27</v>
      </c>
      <c r="B591" s="24">
        <v>46590</v>
      </c>
      <c r="C591" s="28" t="s">
        <v>706</v>
      </c>
      <c r="D591" s="29">
        <v>35046590</v>
      </c>
      <c r="E591" s="29" t="s">
        <v>117</v>
      </c>
      <c r="F591" s="29">
        <v>272.14999999999998</v>
      </c>
      <c r="G591" s="10">
        <f>SUMIFS('Régua SAEB'!$C:$C,'Régua SAEB'!$B:$B,"LP",'Régua SAEB'!$D:$D,"&lt;="&amp;$F591,'Régua SAEB'!$E:$E,"&gt;"&amp;$F591,'Régua SAEB'!$A:$A,$E591)</f>
        <v>3</v>
      </c>
      <c r="H591" s="10" t="str">
        <f t="array" ref="H591">INDEX('Régua SAEB'!$F$1:$F$40,MATCH($E591&amp;"LP"&amp;$G591,'Régua SAEB'!$G$1:$G$40,0),1)</f>
        <v>Básico</v>
      </c>
      <c r="I591" s="29">
        <v>258</v>
      </c>
      <c r="J591" s="10">
        <f>SUMIFS('Régua SAEB'!$C:$C,'Régua SAEB'!$B:$B,"MT",'Régua SAEB'!$D:$D,"&lt;="&amp;$I591,'Régua SAEB'!$E:$E,"&gt;"&amp;$I591,'Régua SAEB'!$A:$A,$E591)</f>
        <v>3</v>
      </c>
      <c r="K591" s="10" t="str">
        <f t="array" ref="K591">INDEX('Régua SAEB'!$F$1:$F$40,MATCH($E591&amp;"MT"&amp;$J591,'Régua SAEB'!$G$1:$G$40,0),1)</f>
        <v>Básico</v>
      </c>
    </row>
    <row r="592" spans="1:11" x14ac:dyDescent="0.2">
      <c r="A592" s="28" t="s">
        <v>27</v>
      </c>
      <c r="B592" s="24">
        <v>48112</v>
      </c>
      <c r="C592" s="28" t="s">
        <v>707</v>
      </c>
      <c r="D592" s="29">
        <v>35048112</v>
      </c>
      <c r="E592" s="29" t="s">
        <v>117</v>
      </c>
      <c r="F592" s="29">
        <v>254.21</v>
      </c>
      <c r="G592" s="10">
        <f>SUMIFS('Régua SAEB'!$C:$C,'Régua SAEB'!$B:$B,"LP",'Régua SAEB'!$D:$D,"&lt;="&amp;$F592,'Régua SAEB'!$E:$E,"&gt;"&amp;$F592,'Régua SAEB'!$A:$A,$E592)</f>
        <v>3</v>
      </c>
      <c r="H592" s="10" t="str">
        <f t="array" ref="H592">INDEX('Régua SAEB'!$F$1:$F$40,MATCH($E592&amp;"LP"&amp;$G592,'Régua SAEB'!$G$1:$G$40,0),1)</f>
        <v>Básico</v>
      </c>
      <c r="I592" s="29">
        <v>250.6</v>
      </c>
      <c r="J592" s="10">
        <f>SUMIFS('Régua SAEB'!$C:$C,'Régua SAEB'!$B:$B,"MT",'Régua SAEB'!$D:$D,"&lt;="&amp;$I592,'Régua SAEB'!$E:$E,"&gt;"&amp;$I592,'Régua SAEB'!$A:$A,$E592)</f>
        <v>3</v>
      </c>
      <c r="K592" s="10" t="str">
        <f t="array" ref="K592">INDEX('Régua SAEB'!$F$1:$F$40,MATCH($E592&amp;"MT"&amp;$J592,'Régua SAEB'!$G$1:$G$40,0),1)</f>
        <v>Básico</v>
      </c>
    </row>
    <row r="593" spans="1:11" x14ac:dyDescent="0.2">
      <c r="A593" s="28" t="s">
        <v>27</v>
      </c>
      <c r="B593" s="24">
        <v>48136</v>
      </c>
      <c r="C593" s="28" t="s">
        <v>708</v>
      </c>
      <c r="D593" s="29">
        <v>35048136</v>
      </c>
      <c r="E593" s="29" t="s">
        <v>117</v>
      </c>
      <c r="F593" s="29">
        <v>227.78</v>
      </c>
      <c r="G593" s="10">
        <f>SUMIFS('Régua SAEB'!$C:$C,'Régua SAEB'!$B:$B,"LP",'Régua SAEB'!$D:$D,"&lt;="&amp;$F593,'Régua SAEB'!$E:$E,"&gt;"&amp;$F593,'Régua SAEB'!$A:$A,$E593)</f>
        <v>2</v>
      </c>
      <c r="H593" s="10" t="str">
        <f t="array" ref="H593">INDEX('Régua SAEB'!$F$1:$F$40,MATCH($E593&amp;"LP"&amp;$G593,'Régua SAEB'!$G$1:$G$40,0),1)</f>
        <v>Básico</v>
      </c>
      <c r="I593" s="29">
        <v>229.87</v>
      </c>
      <c r="J593" s="10">
        <f>SUMIFS('Régua SAEB'!$C:$C,'Régua SAEB'!$B:$B,"MT",'Régua SAEB'!$D:$D,"&lt;="&amp;$I593,'Régua SAEB'!$E:$E,"&gt;"&amp;$I593,'Régua SAEB'!$A:$A,$E593)</f>
        <v>2</v>
      </c>
      <c r="K593" s="10" t="str">
        <f t="array" ref="K593">INDEX('Régua SAEB'!$F$1:$F$40,MATCH($E593&amp;"MT"&amp;$J593,'Régua SAEB'!$G$1:$G$40,0),1)</f>
        <v>Básico</v>
      </c>
    </row>
    <row r="594" spans="1:11" x14ac:dyDescent="0.2">
      <c r="A594" s="28" t="s">
        <v>27</v>
      </c>
      <c r="B594" s="24">
        <v>904843</v>
      </c>
      <c r="C594" s="28" t="s">
        <v>709</v>
      </c>
      <c r="D594" s="29">
        <v>35904843</v>
      </c>
      <c r="E594" s="29" t="s">
        <v>117</v>
      </c>
      <c r="F594" s="29">
        <v>259.76</v>
      </c>
      <c r="G594" s="10">
        <f>SUMIFS('Régua SAEB'!$C:$C,'Régua SAEB'!$B:$B,"LP",'Régua SAEB'!$D:$D,"&lt;="&amp;$F594,'Régua SAEB'!$E:$E,"&gt;"&amp;$F594,'Régua SAEB'!$A:$A,$E594)</f>
        <v>3</v>
      </c>
      <c r="H594" s="10" t="str">
        <f t="array" ref="H594">INDEX('Régua SAEB'!$F$1:$F$40,MATCH($E594&amp;"LP"&amp;$G594,'Régua SAEB'!$G$1:$G$40,0),1)</f>
        <v>Básico</v>
      </c>
      <c r="I594" s="29">
        <v>244.47</v>
      </c>
      <c r="J594" s="10">
        <f>SUMIFS('Régua SAEB'!$C:$C,'Régua SAEB'!$B:$B,"MT",'Régua SAEB'!$D:$D,"&lt;="&amp;$I594,'Régua SAEB'!$E:$E,"&gt;"&amp;$I594,'Régua SAEB'!$A:$A,$E594)</f>
        <v>2</v>
      </c>
      <c r="K594" s="10" t="str">
        <f t="array" ref="K594">INDEX('Régua SAEB'!$F$1:$F$40,MATCH($E594&amp;"MT"&amp;$J594,'Régua SAEB'!$G$1:$G$40,0),1)</f>
        <v>Básico</v>
      </c>
    </row>
    <row r="595" spans="1:11" x14ac:dyDescent="0.2">
      <c r="A595" s="28" t="s">
        <v>27</v>
      </c>
      <c r="B595" s="24">
        <v>908551</v>
      </c>
      <c r="C595" s="28" t="s">
        <v>710</v>
      </c>
      <c r="D595" s="29">
        <v>35908551</v>
      </c>
      <c r="E595" s="29" t="s">
        <v>117</v>
      </c>
      <c r="F595" s="29">
        <v>262.45999999999998</v>
      </c>
      <c r="G595" s="10">
        <f>SUMIFS('Régua SAEB'!$C:$C,'Régua SAEB'!$B:$B,"LP",'Régua SAEB'!$D:$D,"&lt;="&amp;$F595,'Régua SAEB'!$E:$E,"&gt;"&amp;$F595,'Régua SAEB'!$A:$A,$E595)</f>
        <v>3</v>
      </c>
      <c r="H595" s="10" t="str">
        <f t="array" ref="H595">INDEX('Régua SAEB'!$F$1:$F$40,MATCH($E595&amp;"LP"&amp;$G595,'Régua SAEB'!$G$1:$G$40,0),1)</f>
        <v>Básico</v>
      </c>
      <c r="I595" s="29">
        <v>258.48</v>
      </c>
      <c r="J595" s="10">
        <f>SUMIFS('Régua SAEB'!$C:$C,'Régua SAEB'!$B:$B,"MT",'Régua SAEB'!$D:$D,"&lt;="&amp;$I595,'Régua SAEB'!$E:$E,"&gt;"&amp;$I595,'Régua SAEB'!$A:$A,$E595)</f>
        <v>3</v>
      </c>
      <c r="K595" s="10" t="str">
        <f t="array" ref="K595">INDEX('Régua SAEB'!$F$1:$F$40,MATCH($E595&amp;"MT"&amp;$J595,'Régua SAEB'!$G$1:$G$40,0),1)</f>
        <v>Básico</v>
      </c>
    </row>
    <row r="596" spans="1:11" x14ac:dyDescent="0.2">
      <c r="A596" s="28" t="s">
        <v>27</v>
      </c>
      <c r="B596" s="24">
        <v>910570</v>
      </c>
      <c r="C596" s="28" t="s">
        <v>711</v>
      </c>
      <c r="D596" s="29">
        <v>35910570</v>
      </c>
      <c r="E596" s="29" t="s">
        <v>117</v>
      </c>
      <c r="F596" s="29">
        <v>278.25</v>
      </c>
      <c r="G596" s="10">
        <f>SUMIFS('Régua SAEB'!$C:$C,'Régua SAEB'!$B:$B,"LP",'Régua SAEB'!$D:$D,"&lt;="&amp;$F596,'Régua SAEB'!$E:$E,"&gt;"&amp;$F596,'Régua SAEB'!$A:$A,$E596)</f>
        <v>4</v>
      </c>
      <c r="H596" s="10" t="str">
        <f t="array" ref="H596">INDEX('Régua SAEB'!$F$1:$F$40,MATCH($E596&amp;"LP"&amp;$G596,'Régua SAEB'!$G$1:$G$40,0),1)</f>
        <v>Proficiente</v>
      </c>
      <c r="I596" s="29">
        <v>255.34</v>
      </c>
      <c r="J596" s="10">
        <f>SUMIFS('Régua SAEB'!$C:$C,'Régua SAEB'!$B:$B,"MT",'Régua SAEB'!$D:$D,"&lt;="&amp;$I596,'Régua SAEB'!$E:$E,"&gt;"&amp;$I596,'Régua SAEB'!$A:$A,$E596)</f>
        <v>3</v>
      </c>
      <c r="K596" s="10" t="str">
        <f t="array" ref="K596">INDEX('Régua SAEB'!$F$1:$F$40,MATCH($E596&amp;"MT"&amp;$J596,'Régua SAEB'!$G$1:$G$40,0),1)</f>
        <v>Básico</v>
      </c>
    </row>
    <row r="597" spans="1:11" x14ac:dyDescent="0.2">
      <c r="A597" s="28" t="s">
        <v>27</v>
      </c>
      <c r="B597" s="24">
        <v>910582</v>
      </c>
      <c r="C597" s="28" t="s">
        <v>712</v>
      </c>
      <c r="D597" s="29">
        <v>35910582</v>
      </c>
      <c r="E597" s="29" t="s">
        <v>117</v>
      </c>
      <c r="F597" s="29">
        <v>270.47000000000003</v>
      </c>
      <c r="G597" s="10">
        <f>SUMIFS('Régua SAEB'!$C:$C,'Régua SAEB'!$B:$B,"LP",'Régua SAEB'!$D:$D,"&lt;="&amp;$F597,'Régua SAEB'!$E:$E,"&gt;"&amp;$F597,'Régua SAEB'!$A:$A,$E597)</f>
        <v>3</v>
      </c>
      <c r="H597" s="10" t="str">
        <f t="array" ref="H597">INDEX('Régua SAEB'!$F$1:$F$40,MATCH($E597&amp;"LP"&amp;$G597,'Régua SAEB'!$G$1:$G$40,0),1)</f>
        <v>Básico</v>
      </c>
      <c r="I597" s="29">
        <v>257.62</v>
      </c>
      <c r="J597" s="10">
        <f>SUMIFS('Régua SAEB'!$C:$C,'Régua SAEB'!$B:$B,"MT",'Régua SAEB'!$D:$D,"&lt;="&amp;$I597,'Régua SAEB'!$E:$E,"&gt;"&amp;$I597,'Régua SAEB'!$A:$A,$E597)</f>
        <v>3</v>
      </c>
      <c r="K597" s="10" t="str">
        <f t="array" ref="K597">INDEX('Régua SAEB'!$F$1:$F$40,MATCH($E597&amp;"MT"&amp;$J597,'Régua SAEB'!$G$1:$G$40,0),1)</f>
        <v>Básico</v>
      </c>
    </row>
    <row r="598" spans="1:11" x14ac:dyDescent="0.2">
      <c r="A598" s="28" t="s">
        <v>27</v>
      </c>
      <c r="B598" s="24">
        <v>917011</v>
      </c>
      <c r="C598" s="28" t="s">
        <v>713</v>
      </c>
      <c r="D598" s="29">
        <v>35917011</v>
      </c>
      <c r="E598" s="29" t="s">
        <v>117</v>
      </c>
      <c r="F598" s="29">
        <v>269.83</v>
      </c>
      <c r="G598" s="10">
        <f>SUMIFS('Régua SAEB'!$C:$C,'Régua SAEB'!$B:$B,"LP",'Régua SAEB'!$D:$D,"&lt;="&amp;$F598,'Régua SAEB'!$E:$E,"&gt;"&amp;$F598,'Régua SAEB'!$A:$A,$E598)</f>
        <v>3</v>
      </c>
      <c r="H598" s="10" t="str">
        <f t="array" ref="H598">INDEX('Régua SAEB'!$F$1:$F$40,MATCH($E598&amp;"LP"&amp;$G598,'Régua SAEB'!$G$1:$G$40,0),1)</f>
        <v>Básico</v>
      </c>
      <c r="I598" s="29">
        <v>262.58</v>
      </c>
      <c r="J598" s="10">
        <f>SUMIFS('Régua SAEB'!$C:$C,'Régua SAEB'!$B:$B,"MT",'Régua SAEB'!$D:$D,"&lt;="&amp;$I598,'Régua SAEB'!$E:$E,"&gt;"&amp;$I598,'Régua SAEB'!$A:$A,$E598)</f>
        <v>3</v>
      </c>
      <c r="K598" s="10" t="str">
        <f t="array" ref="K598">INDEX('Régua SAEB'!$F$1:$F$40,MATCH($E598&amp;"MT"&amp;$J598,'Régua SAEB'!$G$1:$G$40,0),1)</f>
        <v>Básico</v>
      </c>
    </row>
    <row r="599" spans="1:11" x14ac:dyDescent="0.2">
      <c r="A599" s="28" t="s">
        <v>27</v>
      </c>
      <c r="B599" s="24">
        <v>918763</v>
      </c>
      <c r="C599" s="28" t="s">
        <v>714</v>
      </c>
      <c r="D599" s="29">
        <v>35918763</v>
      </c>
      <c r="E599" s="29" t="s">
        <v>117</v>
      </c>
      <c r="F599" s="29">
        <v>258.91000000000003</v>
      </c>
      <c r="G599" s="10">
        <f>SUMIFS('Régua SAEB'!$C:$C,'Régua SAEB'!$B:$B,"LP",'Régua SAEB'!$D:$D,"&lt;="&amp;$F599,'Régua SAEB'!$E:$E,"&gt;"&amp;$F599,'Régua SAEB'!$A:$A,$E599)</f>
        <v>3</v>
      </c>
      <c r="H599" s="10" t="str">
        <f t="array" ref="H599">INDEX('Régua SAEB'!$F$1:$F$40,MATCH($E599&amp;"LP"&amp;$G599,'Régua SAEB'!$G$1:$G$40,0),1)</f>
        <v>Básico</v>
      </c>
      <c r="I599" s="29">
        <v>246.94</v>
      </c>
      <c r="J599" s="10">
        <f>SUMIFS('Régua SAEB'!$C:$C,'Régua SAEB'!$B:$B,"MT",'Régua SAEB'!$D:$D,"&lt;="&amp;$I599,'Régua SAEB'!$E:$E,"&gt;"&amp;$I599,'Régua SAEB'!$A:$A,$E599)</f>
        <v>2</v>
      </c>
      <c r="K599" s="10" t="str">
        <f t="array" ref="K599">INDEX('Régua SAEB'!$F$1:$F$40,MATCH($E599&amp;"MT"&amp;$J599,'Régua SAEB'!$G$1:$G$40,0),1)</f>
        <v>Básico</v>
      </c>
    </row>
    <row r="600" spans="1:11" x14ac:dyDescent="0.2">
      <c r="A600" s="28" t="s">
        <v>75</v>
      </c>
      <c r="B600" s="24">
        <v>24260</v>
      </c>
      <c r="C600" s="28" t="s">
        <v>715</v>
      </c>
      <c r="D600" s="29">
        <v>35024260</v>
      </c>
      <c r="E600" s="29" t="s">
        <v>117</v>
      </c>
      <c r="F600" s="29">
        <v>255.94</v>
      </c>
      <c r="G600" s="10">
        <f>SUMIFS('Régua SAEB'!$C:$C,'Régua SAEB'!$B:$B,"LP",'Régua SAEB'!$D:$D,"&lt;="&amp;$F600,'Régua SAEB'!$E:$E,"&gt;"&amp;$F600,'Régua SAEB'!$A:$A,$E600)</f>
        <v>3</v>
      </c>
      <c r="H600" s="10" t="str">
        <f t="array" ref="H600">INDEX('Régua SAEB'!$F$1:$F$40,MATCH($E600&amp;"LP"&amp;$G600,'Régua SAEB'!$G$1:$G$40,0),1)</f>
        <v>Básico</v>
      </c>
      <c r="I600" s="29">
        <v>253.33</v>
      </c>
      <c r="J600" s="10">
        <f>SUMIFS('Régua SAEB'!$C:$C,'Régua SAEB'!$B:$B,"MT",'Régua SAEB'!$D:$D,"&lt;="&amp;$I600,'Régua SAEB'!$E:$E,"&gt;"&amp;$I600,'Régua SAEB'!$A:$A,$E600)</f>
        <v>3</v>
      </c>
      <c r="K600" s="10" t="str">
        <f t="array" ref="K600">INDEX('Régua SAEB'!$F$1:$F$40,MATCH($E600&amp;"MT"&amp;$J600,'Régua SAEB'!$G$1:$G$40,0),1)</f>
        <v>Básico</v>
      </c>
    </row>
    <row r="601" spans="1:11" x14ac:dyDescent="0.2">
      <c r="A601" s="28" t="s">
        <v>75</v>
      </c>
      <c r="B601" s="24">
        <v>462792</v>
      </c>
      <c r="C601" s="28" t="s">
        <v>716</v>
      </c>
      <c r="D601" s="29">
        <v>35462792</v>
      </c>
      <c r="E601" s="29" t="s">
        <v>117</v>
      </c>
      <c r="F601" s="29">
        <v>272.81</v>
      </c>
      <c r="G601" s="10">
        <f>SUMIFS('Régua SAEB'!$C:$C,'Régua SAEB'!$B:$B,"LP",'Régua SAEB'!$D:$D,"&lt;="&amp;$F601,'Régua SAEB'!$E:$E,"&gt;"&amp;$F601,'Régua SAEB'!$A:$A,$E601)</f>
        <v>3</v>
      </c>
      <c r="H601" s="10" t="str">
        <f t="array" ref="H601">INDEX('Régua SAEB'!$F$1:$F$40,MATCH($E601&amp;"LP"&amp;$G601,'Régua SAEB'!$G$1:$G$40,0),1)</f>
        <v>Básico</v>
      </c>
      <c r="I601" s="29">
        <v>268.87</v>
      </c>
      <c r="J601" s="10">
        <f>SUMIFS('Régua SAEB'!$C:$C,'Régua SAEB'!$B:$B,"MT",'Régua SAEB'!$D:$D,"&lt;="&amp;$I601,'Régua SAEB'!$E:$E,"&gt;"&amp;$I601,'Régua SAEB'!$A:$A,$E601)</f>
        <v>3</v>
      </c>
      <c r="K601" s="10" t="str">
        <f t="array" ref="K601">INDEX('Régua SAEB'!$F$1:$F$40,MATCH($E601&amp;"MT"&amp;$J601,'Régua SAEB'!$G$1:$G$40,0),1)</f>
        <v>Básico</v>
      </c>
    </row>
    <row r="602" spans="1:11" x14ac:dyDescent="0.2">
      <c r="A602" s="28" t="s">
        <v>75</v>
      </c>
      <c r="B602" s="24">
        <v>900631</v>
      </c>
      <c r="C602" s="28" t="s">
        <v>717</v>
      </c>
      <c r="D602" s="29">
        <v>35900631</v>
      </c>
      <c r="E602" s="29" t="s">
        <v>117</v>
      </c>
      <c r="F602" s="29">
        <v>259.79000000000002</v>
      </c>
      <c r="G602" s="10">
        <f>SUMIFS('Régua SAEB'!$C:$C,'Régua SAEB'!$B:$B,"LP",'Régua SAEB'!$D:$D,"&lt;="&amp;$F602,'Régua SAEB'!$E:$E,"&gt;"&amp;$F602,'Régua SAEB'!$A:$A,$E602)</f>
        <v>3</v>
      </c>
      <c r="H602" s="10" t="str">
        <f t="array" ref="H602">INDEX('Régua SAEB'!$F$1:$F$40,MATCH($E602&amp;"LP"&amp;$G602,'Régua SAEB'!$G$1:$G$40,0),1)</f>
        <v>Básico</v>
      </c>
      <c r="I602" s="29">
        <v>243.84</v>
      </c>
      <c r="J602" s="10">
        <f>SUMIFS('Régua SAEB'!$C:$C,'Régua SAEB'!$B:$B,"MT",'Régua SAEB'!$D:$D,"&lt;="&amp;$I602,'Régua SAEB'!$E:$E,"&gt;"&amp;$I602,'Régua SAEB'!$A:$A,$E602)</f>
        <v>2</v>
      </c>
      <c r="K602" s="10" t="str">
        <f t="array" ref="K602">INDEX('Régua SAEB'!$F$1:$F$40,MATCH($E602&amp;"MT"&amp;$J602,'Régua SAEB'!$G$1:$G$40,0),1)</f>
        <v>Básico</v>
      </c>
    </row>
    <row r="603" spans="1:11" x14ac:dyDescent="0.2">
      <c r="A603" s="28" t="s">
        <v>15</v>
      </c>
      <c r="B603" s="24">
        <v>33078</v>
      </c>
      <c r="C603" s="28" t="s">
        <v>718</v>
      </c>
      <c r="D603" s="29">
        <v>35033078</v>
      </c>
      <c r="E603" s="29" t="s">
        <v>117</v>
      </c>
      <c r="F603" s="29">
        <v>251.69</v>
      </c>
      <c r="G603" s="10">
        <f>SUMIFS('Régua SAEB'!$C:$C,'Régua SAEB'!$B:$B,"LP",'Régua SAEB'!$D:$D,"&lt;="&amp;$F603,'Régua SAEB'!$E:$E,"&gt;"&amp;$F603,'Régua SAEB'!$A:$A,$E603)</f>
        <v>3</v>
      </c>
      <c r="H603" s="10" t="str">
        <f t="array" ref="H603">INDEX('Régua SAEB'!$F$1:$F$40,MATCH($E603&amp;"LP"&amp;$G603,'Régua SAEB'!$G$1:$G$40,0),1)</f>
        <v>Básico</v>
      </c>
      <c r="I603" s="29">
        <v>252.12</v>
      </c>
      <c r="J603" s="10">
        <f>SUMIFS('Régua SAEB'!$C:$C,'Régua SAEB'!$B:$B,"MT",'Régua SAEB'!$D:$D,"&lt;="&amp;$I603,'Régua SAEB'!$E:$E,"&gt;"&amp;$I603,'Régua SAEB'!$A:$A,$E603)</f>
        <v>3</v>
      </c>
      <c r="K603" s="10" t="str">
        <f t="array" ref="K603">INDEX('Régua SAEB'!$F$1:$F$40,MATCH($E603&amp;"MT"&amp;$J603,'Régua SAEB'!$G$1:$G$40,0),1)</f>
        <v>Básico</v>
      </c>
    </row>
    <row r="604" spans="1:11" x14ac:dyDescent="0.2">
      <c r="A604" s="28" t="s">
        <v>35</v>
      </c>
      <c r="B604" s="24">
        <v>12397</v>
      </c>
      <c r="C604" s="28" t="s">
        <v>719</v>
      </c>
      <c r="D604" s="29">
        <v>35012397</v>
      </c>
      <c r="E604" s="29" t="s">
        <v>117</v>
      </c>
      <c r="F604" s="29">
        <v>252.65</v>
      </c>
      <c r="G604" s="10">
        <f>SUMIFS('Régua SAEB'!$C:$C,'Régua SAEB'!$B:$B,"LP",'Régua SAEB'!$D:$D,"&lt;="&amp;$F604,'Régua SAEB'!$E:$E,"&gt;"&amp;$F604,'Régua SAEB'!$A:$A,$E604)</f>
        <v>3</v>
      </c>
      <c r="H604" s="10" t="str">
        <f t="array" ref="H604">INDEX('Régua SAEB'!$F$1:$F$40,MATCH($E604&amp;"LP"&amp;$G604,'Régua SAEB'!$G$1:$G$40,0),1)</f>
        <v>Básico</v>
      </c>
      <c r="I604" s="29">
        <v>246.07</v>
      </c>
      <c r="J604" s="10">
        <f>SUMIFS('Régua SAEB'!$C:$C,'Régua SAEB'!$B:$B,"MT",'Régua SAEB'!$D:$D,"&lt;="&amp;$I604,'Régua SAEB'!$E:$E,"&gt;"&amp;$I604,'Régua SAEB'!$A:$A,$E604)</f>
        <v>2</v>
      </c>
      <c r="K604" s="10" t="str">
        <f t="array" ref="K604">INDEX('Régua SAEB'!$F$1:$F$40,MATCH($E604&amp;"MT"&amp;$J604,'Régua SAEB'!$G$1:$G$40,0),1)</f>
        <v>Básico</v>
      </c>
    </row>
    <row r="605" spans="1:11" x14ac:dyDescent="0.2">
      <c r="A605" s="28" t="s">
        <v>35</v>
      </c>
      <c r="B605" s="24">
        <v>12506</v>
      </c>
      <c r="C605" s="28" t="s">
        <v>720</v>
      </c>
      <c r="D605" s="29">
        <v>35012506</v>
      </c>
      <c r="E605" s="29" t="s">
        <v>117</v>
      </c>
      <c r="F605" s="29">
        <v>280.18</v>
      </c>
      <c r="G605" s="10">
        <f>SUMIFS('Régua SAEB'!$C:$C,'Régua SAEB'!$B:$B,"LP",'Régua SAEB'!$D:$D,"&lt;="&amp;$F605,'Régua SAEB'!$E:$E,"&gt;"&amp;$F605,'Régua SAEB'!$A:$A,$E605)</f>
        <v>4</v>
      </c>
      <c r="H605" s="10" t="str">
        <f t="array" ref="H605">INDEX('Régua SAEB'!$F$1:$F$40,MATCH($E605&amp;"LP"&amp;$G605,'Régua SAEB'!$G$1:$G$40,0),1)</f>
        <v>Proficiente</v>
      </c>
      <c r="I605" s="29">
        <v>278</v>
      </c>
      <c r="J605" s="10">
        <f>SUMIFS('Régua SAEB'!$C:$C,'Régua SAEB'!$B:$B,"MT",'Régua SAEB'!$D:$D,"&lt;="&amp;$I605,'Régua SAEB'!$E:$E,"&gt;"&amp;$I605,'Régua SAEB'!$A:$A,$E605)</f>
        <v>4</v>
      </c>
      <c r="K605" s="10" t="str">
        <f t="array" ref="K605">INDEX('Régua SAEB'!$F$1:$F$40,MATCH($E605&amp;"MT"&amp;$J605,'Régua SAEB'!$G$1:$G$40,0),1)</f>
        <v>Básico</v>
      </c>
    </row>
    <row r="606" spans="1:11" x14ac:dyDescent="0.2">
      <c r="A606" s="28" t="s">
        <v>35</v>
      </c>
      <c r="B606" s="24">
        <v>12531</v>
      </c>
      <c r="C606" s="28" t="s">
        <v>721</v>
      </c>
      <c r="D606" s="29">
        <v>35012531</v>
      </c>
      <c r="E606" s="29" t="s">
        <v>117</v>
      </c>
      <c r="F606" s="29">
        <v>259.42</v>
      </c>
      <c r="G606" s="10">
        <f>SUMIFS('Régua SAEB'!$C:$C,'Régua SAEB'!$B:$B,"LP",'Régua SAEB'!$D:$D,"&lt;="&amp;$F606,'Régua SAEB'!$E:$E,"&gt;"&amp;$F606,'Régua SAEB'!$A:$A,$E606)</f>
        <v>3</v>
      </c>
      <c r="H606" s="10" t="str">
        <f t="array" ref="H606">INDEX('Régua SAEB'!$F$1:$F$40,MATCH($E606&amp;"LP"&amp;$G606,'Régua SAEB'!$G$1:$G$40,0),1)</f>
        <v>Básico</v>
      </c>
      <c r="I606" s="29">
        <v>243.72</v>
      </c>
      <c r="J606" s="10">
        <f>SUMIFS('Régua SAEB'!$C:$C,'Régua SAEB'!$B:$B,"MT",'Régua SAEB'!$D:$D,"&lt;="&amp;$I606,'Régua SAEB'!$E:$E,"&gt;"&amp;$I606,'Régua SAEB'!$A:$A,$E606)</f>
        <v>2</v>
      </c>
      <c r="K606" s="10" t="str">
        <f t="array" ref="K606">INDEX('Régua SAEB'!$F$1:$F$40,MATCH($E606&amp;"MT"&amp;$J606,'Régua SAEB'!$G$1:$G$40,0),1)</f>
        <v>Básico</v>
      </c>
    </row>
    <row r="607" spans="1:11" x14ac:dyDescent="0.2">
      <c r="A607" s="28" t="s">
        <v>35</v>
      </c>
      <c r="B607" s="24">
        <v>904831</v>
      </c>
      <c r="C607" s="28" t="s">
        <v>722</v>
      </c>
      <c r="D607" s="29">
        <v>35904831</v>
      </c>
      <c r="E607" s="29" t="s">
        <v>117</v>
      </c>
      <c r="F607" s="29">
        <v>246.38</v>
      </c>
      <c r="G607" s="10">
        <f>SUMIFS('Régua SAEB'!$C:$C,'Régua SAEB'!$B:$B,"LP",'Régua SAEB'!$D:$D,"&lt;="&amp;$F607,'Régua SAEB'!$E:$E,"&gt;"&amp;$F607,'Régua SAEB'!$A:$A,$E607)</f>
        <v>2</v>
      </c>
      <c r="H607" s="10" t="str">
        <f t="array" ref="H607">INDEX('Régua SAEB'!$F$1:$F$40,MATCH($E607&amp;"LP"&amp;$G607,'Régua SAEB'!$G$1:$G$40,0),1)</f>
        <v>Básico</v>
      </c>
      <c r="I607" s="29">
        <v>235.53</v>
      </c>
      <c r="J607" s="10">
        <f>SUMIFS('Régua SAEB'!$C:$C,'Régua SAEB'!$B:$B,"MT",'Régua SAEB'!$D:$D,"&lt;="&amp;$I607,'Régua SAEB'!$E:$E,"&gt;"&amp;$I607,'Régua SAEB'!$A:$A,$E607)</f>
        <v>2</v>
      </c>
      <c r="K607" s="10" t="str">
        <f t="array" ref="K607">INDEX('Régua SAEB'!$F$1:$F$40,MATCH($E607&amp;"MT"&amp;$J607,'Régua SAEB'!$G$1:$G$40,0),1)</f>
        <v>Básico</v>
      </c>
    </row>
    <row r="608" spans="1:11" x14ac:dyDescent="0.2">
      <c r="A608" s="28" t="s">
        <v>35</v>
      </c>
      <c r="B608" s="24">
        <v>918362</v>
      </c>
      <c r="C608" s="28" t="s">
        <v>723</v>
      </c>
      <c r="D608" s="29">
        <v>35918362</v>
      </c>
      <c r="E608" s="29" t="s">
        <v>117</v>
      </c>
      <c r="F608" s="29">
        <v>258.89</v>
      </c>
      <c r="G608" s="10">
        <f>SUMIFS('Régua SAEB'!$C:$C,'Régua SAEB'!$B:$B,"LP",'Régua SAEB'!$D:$D,"&lt;="&amp;$F608,'Régua SAEB'!$E:$E,"&gt;"&amp;$F608,'Régua SAEB'!$A:$A,$E608)</f>
        <v>3</v>
      </c>
      <c r="H608" s="10" t="str">
        <f t="array" ref="H608">INDEX('Régua SAEB'!$F$1:$F$40,MATCH($E608&amp;"LP"&amp;$G608,'Régua SAEB'!$G$1:$G$40,0),1)</f>
        <v>Básico</v>
      </c>
      <c r="I608" s="29">
        <v>252.19</v>
      </c>
      <c r="J608" s="10">
        <f>SUMIFS('Régua SAEB'!$C:$C,'Régua SAEB'!$B:$B,"MT",'Régua SAEB'!$D:$D,"&lt;="&amp;$I608,'Régua SAEB'!$E:$E,"&gt;"&amp;$I608,'Régua SAEB'!$A:$A,$E608)</f>
        <v>3</v>
      </c>
      <c r="K608" s="10" t="str">
        <f t="array" ref="K608">INDEX('Régua SAEB'!$F$1:$F$40,MATCH($E608&amp;"MT"&amp;$J608,'Régua SAEB'!$G$1:$G$40,0),1)</f>
        <v>Básico</v>
      </c>
    </row>
    <row r="609" spans="1:11" x14ac:dyDescent="0.2">
      <c r="A609" s="28" t="s">
        <v>78</v>
      </c>
      <c r="B609" s="24">
        <v>11423</v>
      </c>
      <c r="C609" s="28" t="s">
        <v>724</v>
      </c>
      <c r="D609" s="29">
        <v>35011423</v>
      </c>
      <c r="E609" s="29" t="s">
        <v>117</v>
      </c>
      <c r="F609" s="29">
        <v>267.63</v>
      </c>
      <c r="G609" s="10">
        <f>SUMIFS('Régua SAEB'!$C:$C,'Régua SAEB'!$B:$B,"LP",'Régua SAEB'!$D:$D,"&lt;="&amp;$F609,'Régua SAEB'!$E:$E,"&gt;"&amp;$F609,'Régua SAEB'!$A:$A,$E609)</f>
        <v>3</v>
      </c>
      <c r="H609" s="10" t="str">
        <f t="array" ref="H609">INDEX('Régua SAEB'!$F$1:$F$40,MATCH($E609&amp;"LP"&amp;$G609,'Régua SAEB'!$G$1:$G$40,0),1)</f>
        <v>Básico</v>
      </c>
      <c r="I609" s="29">
        <v>256.17</v>
      </c>
      <c r="J609" s="10">
        <f>SUMIFS('Régua SAEB'!$C:$C,'Régua SAEB'!$B:$B,"MT",'Régua SAEB'!$D:$D,"&lt;="&amp;$I609,'Régua SAEB'!$E:$E,"&gt;"&amp;$I609,'Régua SAEB'!$A:$A,$E609)</f>
        <v>3</v>
      </c>
      <c r="K609" s="10" t="str">
        <f t="array" ref="K609">INDEX('Régua SAEB'!$F$1:$F$40,MATCH($E609&amp;"MT"&amp;$J609,'Régua SAEB'!$G$1:$G$40,0),1)</f>
        <v>Básico</v>
      </c>
    </row>
    <row r="610" spans="1:11" x14ac:dyDescent="0.2">
      <c r="A610" s="28" t="s">
        <v>78</v>
      </c>
      <c r="B610" s="24">
        <v>11435</v>
      </c>
      <c r="C610" s="28" t="s">
        <v>725</v>
      </c>
      <c r="D610" s="29">
        <v>35011435</v>
      </c>
      <c r="E610" s="29" t="s">
        <v>117</v>
      </c>
      <c r="F610" s="29">
        <v>262.79000000000002</v>
      </c>
      <c r="G610" s="10">
        <f>SUMIFS('Régua SAEB'!$C:$C,'Régua SAEB'!$B:$B,"LP",'Régua SAEB'!$D:$D,"&lt;="&amp;$F610,'Régua SAEB'!$E:$E,"&gt;"&amp;$F610,'Régua SAEB'!$A:$A,$E610)</f>
        <v>3</v>
      </c>
      <c r="H610" s="10" t="str">
        <f t="array" ref="H610">INDEX('Régua SAEB'!$F$1:$F$40,MATCH($E610&amp;"LP"&amp;$G610,'Régua SAEB'!$G$1:$G$40,0),1)</f>
        <v>Básico</v>
      </c>
      <c r="I610" s="29">
        <v>255.88</v>
      </c>
      <c r="J610" s="10">
        <f>SUMIFS('Régua SAEB'!$C:$C,'Régua SAEB'!$B:$B,"MT",'Régua SAEB'!$D:$D,"&lt;="&amp;$I610,'Régua SAEB'!$E:$E,"&gt;"&amp;$I610,'Régua SAEB'!$A:$A,$E610)</f>
        <v>3</v>
      </c>
      <c r="K610" s="10" t="str">
        <f t="array" ref="K610">INDEX('Régua SAEB'!$F$1:$F$40,MATCH($E610&amp;"MT"&amp;$J610,'Régua SAEB'!$G$1:$G$40,0),1)</f>
        <v>Básico</v>
      </c>
    </row>
    <row r="611" spans="1:11" x14ac:dyDescent="0.2">
      <c r="A611" s="28" t="s">
        <v>78</v>
      </c>
      <c r="B611" s="24">
        <v>11629</v>
      </c>
      <c r="C611" s="28" t="s">
        <v>726</v>
      </c>
      <c r="D611" s="29">
        <v>35011629</v>
      </c>
      <c r="E611" s="29" t="s">
        <v>117</v>
      </c>
      <c r="F611" s="29">
        <v>288.12</v>
      </c>
      <c r="G611" s="10">
        <f>SUMIFS('Régua SAEB'!$C:$C,'Régua SAEB'!$B:$B,"LP",'Régua SAEB'!$D:$D,"&lt;="&amp;$F611,'Régua SAEB'!$E:$E,"&gt;"&amp;$F611,'Régua SAEB'!$A:$A,$E611)</f>
        <v>4</v>
      </c>
      <c r="H611" s="10" t="str">
        <f t="array" ref="H611">INDEX('Régua SAEB'!$F$1:$F$40,MATCH($E611&amp;"LP"&amp;$G611,'Régua SAEB'!$G$1:$G$40,0),1)</f>
        <v>Proficiente</v>
      </c>
      <c r="I611" s="29">
        <v>276.33999999999997</v>
      </c>
      <c r="J611" s="10">
        <f>SUMIFS('Régua SAEB'!$C:$C,'Régua SAEB'!$B:$B,"MT",'Régua SAEB'!$D:$D,"&lt;="&amp;$I611,'Régua SAEB'!$E:$E,"&gt;"&amp;$I611,'Régua SAEB'!$A:$A,$E611)</f>
        <v>4</v>
      </c>
      <c r="K611" s="10" t="str">
        <f t="array" ref="K611">INDEX('Régua SAEB'!$F$1:$F$40,MATCH($E611&amp;"MT"&amp;$J611,'Régua SAEB'!$G$1:$G$40,0),1)</f>
        <v>Básico</v>
      </c>
    </row>
    <row r="612" spans="1:11" x14ac:dyDescent="0.2">
      <c r="A612" s="28" t="s">
        <v>78</v>
      </c>
      <c r="B612" s="24">
        <v>11630</v>
      </c>
      <c r="C612" s="28" t="s">
        <v>727</v>
      </c>
      <c r="D612" s="29">
        <v>35011630</v>
      </c>
      <c r="E612" s="29" t="s">
        <v>117</v>
      </c>
      <c r="F612" s="29">
        <v>278.88</v>
      </c>
      <c r="G612" s="10">
        <f>SUMIFS('Régua SAEB'!$C:$C,'Régua SAEB'!$B:$B,"LP",'Régua SAEB'!$D:$D,"&lt;="&amp;$F612,'Régua SAEB'!$E:$E,"&gt;"&amp;$F612,'Régua SAEB'!$A:$A,$E612)</f>
        <v>4</v>
      </c>
      <c r="H612" s="10" t="str">
        <f t="array" ref="H612">INDEX('Régua SAEB'!$F$1:$F$40,MATCH($E612&amp;"LP"&amp;$G612,'Régua SAEB'!$G$1:$G$40,0),1)</f>
        <v>Proficiente</v>
      </c>
      <c r="I612" s="29">
        <v>288.67</v>
      </c>
      <c r="J612" s="10">
        <f>SUMIFS('Régua SAEB'!$C:$C,'Régua SAEB'!$B:$B,"MT",'Régua SAEB'!$D:$D,"&lt;="&amp;$I612,'Régua SAEB'!$E:$E,"&gt;"&amp;$I612,'Régua SAEB'!$A:$A,$E612)</f>
        <v>4</v>
      </c>
      <c r="K612" s="10" t="str">
        <f t="array" ref="K612">INDEX('Régua SAEB'!$F$1:$F$40,MATCH($E612&amp;"MT"&amp;$J612,'Régua SAEB'!$G$1:$G$40,0),1)</f>
        <v>Básico</v>
      </c>
    </row>
    <row r="613" spans="1:11" x14ac:dyDescent="0.2">
      <c r="A613" s="28" t="s">
        <v>78</v>
      </c>
      <c r="B613" s="24">
        <v>11642</v>
      </c>
      <c r="C613" s="28" t="s">
        <v>728</v>
      </c>
      <c r="D613" s="29">
        <v>35011642</v>
      </c>
      <c r="E613" s="29" t="s">
        <v>117</v>
      </c>
      <c r="F613" s="29">
        <v>255.77</v>
      </c>
      <c r="G613" s="10">
        <f>SUMIFS('Régua SAEB'!$C:$C,'Régua SAEB'!$B:$B,"LP",'Régua SAEB'!$D:$D,"&lt;="&amp;$F613,'Régua SAEB'!$E:$E,"&gt;"&amp;$F613,'Régua SAEB'!$A:$A,$E613)</f>
        <v>3</v>
      </c>
      <c r="H613" s="10" t="str">
        <f t="array" ref="H613">INDEX('Régua SAEB'!$F$1:$F$40,MATCH($E613&amp;"LP"&amp;$G613,'Régua SAEB'!$G$1:$G$40,0),1)</f>
        <v>Básico</v>
      </c>
      <c r="I613" s="29">
        <v>255.31</v>
      </c>
      <c r="J613" s="10">
        <f>SUMIFS('Régua SAEB'!$C:$C,'Régua SAEB'!$B:$B,"MT",'Régua SAEB'!$D:$D,"&lt;="&amp;$I613,'Régua SAEB'!$E:$E,"&gt;"&amp;$I613,'Régua SAEB'!$A:$A,$E613)</f>
        <v>3</v>
      </c>
      <c r="K613" s="10" t="str">
        <f t="array" ref="K613">INDEX('Régua SAEB'!$F$1:$F$40,MATCH($E613&amp;"MT"&amp;$J613,'Régua SAEB'!$G$1:$G$40,0),1)</f>
        <v>Básico</v>
      </c>
    </row>
    <row r="614" spans="1:11" x14ac:dyDescent="0.2">
      <c r="A614" s="28" t="s">
        <v>78</v>
      </c>
      <c r="B614" s="24">
        <v>11691</v>
      </c>
      <c r="C614" s="28" t="s">
        <v>729</v>
      </c>
      <c r="D614" s="29">
        <v>35011691</v>
      </c>
      <c r="E614" s="29" t="s">
        <v>117</v>
      </c>
      <c r="F614" s="29">
        <v>248.04</v>
      </c>
      <c r="G614" s="10">
        <f>SUMIFS('Régua SAEB'!$C:$C,'Régua SAEB'!$B:$B,"LP",'Régua SAEB'!$D:$D,"&lt;="&amp;$F614,'Régua SAEB'!$E:$E,"&gt;"&amp;$F614,'Régua SAEB'!$A:$A,$E614)</f>
        <v>2</v>
      </c>
      <c r="H614" s="10" t="str">
        <f t="array" ref="H614">INDEX('Régua SAEB'!$F$1:$F$40,MATCH($E614&amp;"LP"&amp;$G614,'Régua SAEB'!$G$1:$G$40,0),1)</f>
        <v>Básico</v>
      </c>
      <c r="I614" s="29">
        <v>250.04</v>
      </c>
      <c r="J614" s="10">
        <f>SUMIFS('Régua SAEB'!$C:$C,'Régua SAEB'!$B:$B,"MT",'Régua SAEB'!$D:$D,"&lt;="&amp;$I614,'Régua SAEB'!$E:$E,"&gt;"&amp;$I614,'Régua SAEB'!$A:$A,$E614)</f>
        <v>3</v>
      </c>
      <c r="K614" s="10" t="str">
        <f t="array" ref="K614">INDEX('Régua SAEB'!$F$1:$F$40,MATCH($E614&amp;"MT"&amp;$J614,'Régua SAEB'!$G$1:$G$40,0),1)</f>
        <v>Básico</v>
      </c>
    </row>
    <row r="615" spans="1:11" x14ac:dyDescent="0.2">
      <c r="A615" s="28" t="s">
        <v>78</v>
      </c>
      <c r="B615" s="24">
        <v>474859</v>
      </c>
      <c r="C615" s="28" t="s">
        <v>730</v>
      </c>
      <c r="D615" s="29">
        <v>35474859</v>
      </c>
      <c r="E615" s="29" t="s">
        <v>117</v>
      </c>
      <c r="F615" s="29">
        <v>272.5</v>
      </c>
      <c r="G615" s="10">
        <f>SUMIFS('Régua SAEB'!$C:$C,'Régua SAEB'!$B:$B,"LP",'Régua SAEB'!$D:$D,"&lt;="&amp;$F615,'Régua SAEB'!$E:$E,"&gt;"&amp;$F615,'Régua SAEB'!$A:$A,$E615)</f>
        <v>3</v>
      </c>
      <c r="H615" s="10" t="str">
        <f t="array" ref="H615">INDEX('Régua SAEB'!$F$1:$F$40,MATCH($E615&amp;"LP"&amp;$G615,'Régua SAEB'!$G$1:$G$40,0),1)</f>
        <v>Básico</v>
      </c>
      <c r="I615" s="29">
        <v>265.49</v>
      </c>
      <c r="J615" s="10">
        <f>SUMIFS('Régua SAEB'!$C:$C,'Régua SAEB'!$B:$B,"MT",'Régua SAEB'!$D:$D,"&lt;="&amp;$I615,'Régua SAEB'!$E:$E,"&gt;"&amp;$I615,'Régua SAEB'!$A:$A,$E615)</f>
        <v>3</v>
      </c>
      <c r="K615" s="10" t="str">
        <f t="array" ref="K615">INDEX('Régua SAEB'!$F$1:$F$40,MATCH($E615&amp;"MT"&amp;$J615,'Régua SAEB'!$G$1:$G$40,0),1)</f>
        <v>Básico</v>
      </c>
    </row>
    <row r="616" spans="1:11" x14ac:dyDescent="0.2">
      <c r="A616" s="28" t="s">
        <v>78</v>
      </c>
      <c r="B616" s="24">
        <v>474873</v>
      </c>
      <c r="C616" s="28" t="s">
        <v>731</v>
      </c>
      <c r="D616" s="29">
        <v>35474873</v>
      </c>
      <c r="E616" s="29" t="s">
        <v>117</v>
      </c>
      <c r="F616" s="29">
        <v>256.74</v>
      </c>
      <c r="G616" s="10">
        <f>SUMIFS('Régua SAEB'!$C:$C,'Régua SAEB'!$B:$B,"LP",'Régua SAEB'!$D:$D,"&lt;="&amp;$F616,'Régua SAEB'!$E:$E,"&gt;"&amp;$F616,'Régua SAEB'!$A:$A,$E616)</f>
        <v>3</v>
      </c>
      <c r="H616" s="10" t="str">
        <f t="array" ref="H616">INDEX('Régua SAEB'!$F$1:$F$40,MATCH($E616&amp;"LP"&amp;$G616,'Régua SAEB'!$G$1:$G$40,0),1)</f>
        <v>Básico</v>
      </c>
      <c r="I616" s="29">
        <v>249.39</v>
      </c>
      <c r="J616" s="10">
        <f>SUMIFS('Régua SAEB'!$C:$C,'Régua SAEB'!$B:$B,"MT",'Régua SAEB'!$D:$D,"&lt;="&amp;$I616,'Régua SAEB'!$E:$E,"&gt;"&amp;$I616,'Régua SAEB'!$A:$A,$E616)</f>
        <v>2</v>
      </c>
      <c r="K616" s="10" t="str">
        <f t="array" ref="K616">INDEX('Régua SAEB'!$F$1:$F$40,MATCH($E616&amp;"MT"&amp;$J616,'Régua SAEB'!$G$1:$G$40,0),1)</f>
        <v>Básico</v>
      </c>
    </row>
    <row r="617" spans="1:11" x14ac:dyDescent="0.2">
      <c r="A617" s="28" t="s">
        <v>35</v>
      </c>
      <c r="B617" s="24">
        <v>12774</v>
      </c>
      <c r="C617" s="28" t="s">
        <v>474</v>
      </c>
      <c r="D617" s="29">
        <v>35012774</v>
      </c>
      <c r="E617" s="29" t="s">
        <v>117</v>
      </c>
      <c r="F617" s="29">
        <v>258.67</v>
      </c>
      <c r="G617" s="10">
        <f>SUMIFS('Régua SAEB'!$C:$C,'Régua SAEB'!$B:$B,"LP",'Régua SAEB'!$D:$D,"&lt;="&amp;$F617,'Régua SAEB'!$E:$E,"&gt;"&amp;$F617,'Régua SAEB'!$A:$A,$E617)</f>
        <v>3</v>
      </c>
      <c r="H617" s="10" t="str">
        <f t="array" ref="H617">INDEX('Régua SAEB'!$F$1:$F$40,MATCH($E617&amp;"LP"&amp;$G617,'Régua SAEB'!$G$1:$G$40,0),1)</f>
        <v>Básico</v>
      </c>
      <c r="I617" s="29">
        <v>258.14</v>
      </c>
      <c r="J617" s="10">
        <f>SUMIFS('Régua SAEB'!$C:$C,'Régua SAEB'!$B:$B,"MT",'Régua SAEB'!$D:$D,"&lt;="&amp;$I617,'Régua SAEB'!$E:$E,"&gt;"&amp;$I617,'Régua SAEB'!$A:$A,$E617)</f>
        <v>3</v>
      </c>
      <c r="K617" s="10" t="str">
        <f t="array" ref="K617">INDEX('Régua SAEB'!$F$1:$F$40,MATCH($E617&amp;"MT"&amp;$J617,'Régua SAEB'!$G$1:$G$40,0),1)</f>
        <v>Básico</v>
      </c>
    </row>
    <row r="618" spans="1:11" x14ac:dyDescent="0.2">
      <c r="A618" s="28" t="s">
        <v>35</v>
      </c>
      <c r="B618" s="24">
        <v>12786</v>
      </c>
      <c r="C618" s="28" t="s">
        <v>732</v>
      </c>
      <c r="D618" s="29">
        <v>35012786</v>
      </c>
      <c r="E618" s="29" t="s">
        <v>117</v>
      </c>
      <c r="F618" s="29">
        <v>243.93</v>
      </c>
      <c r="G618" s="10">
        <f>SUMIFS('Régua SAEB'!$C:$C,'Régua SAEB'!$B:$B,"LP",'Régua SAEB'!$D:$D,"&lt;="&amp;$F618,'Régua SAEB'!$E:$E,"&gt;"&amp;$F618,'Régua SAEB'!$A:$A,$E618)</f>
        <v>2</v>
      </c>
      <c r="H618" s="10" t="str">
        <f t="array" ref="H618">INDEX('Régua SAEB'!$F$1:$F$40,MATCH($E618&amp;"LP"&amp;$G618,'Régua SAEB'!$G$1:$G$40,0),1)</f>
        <v>Básico</v>
      </c>
      <c r="I618" s="29">
        <v>262.55</v>
      </c>
      <c r="J618" s="10">
        <f>SUMIFS('Régua SAEB'!$C:$C,'Régua SAEB'!$B:$B,"MT",'Régua SAEB'!$D:$D,"&lt;="&amp;$I618,'Régua SAEB'!$E:$E,"&gt;"&amp;$I618,'Régua SAEB'!$A:$A,$E618)</f>
        <v>3</v>
      </c>
      <c r="K618" s="10" t="str">
        <f t="array" ref="K618">INDEX('Régua SAEB'!$F$1:$F$40,MATCH($E618&amp;"MT"&amp;$J618,'Régua SAEB'!$G$1:$G$40,0),1)</f>
        <v>Básico</v>
      </c>
    </row>
    <row r="619" spans="1:11" x14ac:dyDescent="0.2">
      <c r="A619" s="28" t="s">
        <v>35</v>
      </c>
      <c r="B619" s="24">
        <v>12798</v>
      </c>
      <c r="C619" s="28" t="s">
        <v>733</v>
      </c>
      <c r="D619" s="29">
        <v>35012798</v>
      </c>
      <c r="E619" s="29" t="s">
        <v>117</v>
      </c>
      <c r="F619" s="29">
        <v>245.62</v>
      </c>
      <c r="G619" s="10">
        <f>SUMIFS('Régua SAEB'!$C:$C,'Régua SAEB'!$B:$B,"LP",'Régua SAEB'!$D:$D,"&lt;="&amp;$F619,'Régua SAEB'!$E:$E,"&gt;"&amp;$F619,'Régua SAEB'!$A:$A,$E619)</f>
        <v>2</v>
      </c>
      <c r="H619" s="10" t="str">
        <f t="array" ref="H619">INDEX('Régua SAEB'!$F$1:$F$40,MATCH($E619&amp;"LP"&amp;$G619,'Régua SAEB'!$G$1:$G$40,0),1)</f>
        <v>Básico</v>
      </c>
      <c r="I619" s="29">
        <v>248.74</v>
      </c>
      <c r="J619" s="10">
        <f>SUMIFS('Régua SAEB'!$C:$C,'Régua SAEB'!$B:$B,"MT",'Régua SAEB'!$D:$D,"&lt;="&amp;$I619,'Régua SAEB'!$E:$E,"&gt;"&amp;$I619,'Régua SAEB'!$A:$A,$E619)</f>
        <v>2</v>
      </c>
      <c r="K619" s="10" t="str">
        <f t="array" ref="K619">INDEX('Régua SAEB'!$F$1:$F$40,MATCH($E619&amp;"MT"&amp;$J619,'Régua SAEB'!$G$1:$G$40,0),1)</f>
        <v>Básico</v>
      </c>
    </row>
    <row r="620" spans="1:11" x14ac:dyDescent="0.2">
      <c r="A620" s="28" t="s">
        <v>35</v>
      </c>
      <c r="B620" s="24">
        <v>926073</v>
      </c>
      <c r="C620" s="28" t="s">
        <v>734</v>
      </c>
      <c r="D620" s="29">
        <v>35926073</v>
      </c>
      <c r="E620" s="29" t="s">
        <v>117</v>
      </c>
      <c r="F620" s="29">
        <v>238.35</v>
      </c>
      <c r="G620" s="10">
        <f>SUMIFS('Régua SAEB'!$C:$C,'Régua SAEB'!$B:$B,"LP",'Régua SAEB'!$D:$D,"&lt;="&amp;$F620,'Régua SAEB'!$E:$E,"&gt;"&amp;$F620,'Régua SAEB'!$A:$A,$E620)</f>
        <v>2</v>
      </c>
      <c r="H620" s="10" t="str">
        <f t="array" ref="H620">INDEX('Régua SAEB'!$F$1:$F$40,MATCH($E620&amp;"LP"&amp;$G620,'Régua SAEB'!$G$1:$G$40,0),1)</f>
        <v>Básico</v>
      </c>
      <c r="I620" s="29">
        <v>244.02</v>
      </c>
      <c r="J620" s="10">
        <f>SUMIFS('Régua SAEB'!$C:$C,'Régua SAEB'!$B:$B,"MT",'Régua SAEB'!$D:$D,"&lt;="&amp;$I620,'Régua SAEB'!$E:$E,"&gt;"&amp;$I620,'Régua SAEB'!$A:$A,$E620)</f>
        <v>2</v>
      </c>
      <c r="K620" s="10" t="str">
        <f t="array" ref="K620">INDEX('Régua SAEB'!$F$1:$F$40,MATCH($E620&amp;"MT"&amp;$J620,'Régua SAEB'!$G$1:$G$40,0),1)</f>
        <v>Básico</v>
      </c>
    </row>
    <row r="621" spans="1:11" x14ac:dyDescent="0.2">
      <c r="A621" s="28" t="s">
        <v>32</v>
      </c>
      <c r="B621" s="24">
        <v>7341</v>
      </c>
      <c r="C621" s="28" t="s">
        <v>735</v>
      </c>
      <c r="D621" s="29">
        <v>35007341</v>
      </c>
      <c r="E621" s="29" t="s">
        <v>117</v>
      </c>
      <c r="F621" s="29">
        <v>266.67</v>
      </c>
      <c r="G621" s="10">
        <f>SUMIFS('Régua SAEB'!$C:$C,'Régua SAEB'!$B:$B,"LP",'Régua SAEB'!$D:$D,"&lt;="&amp;$F621,'Régua SAEB'!$E:$E,"&gt;"&amp;$F621,'Régua SAEB'!$A:$A,$E621)</f>
        <v>3</v>
      </c>
      <c r="H621" s="10" t="str">
        <f t="array" ref="H621">INDEX('Régua SAEB'!$F$1:$F$40,MATCH($E621&amp;"LP"&amp;$G621,'Régua SAEB'!$G$1:$G$40,0),1)</f>
        <v>Básico</v>
      </c>
      <c r="I621" s="29">
        <v>257.83999999999997</v>
      </c>
      <c r="J621" s="10">
        <f>SUMIFS('Régua SAEB'!$C:$C,'Régua SAEB'!$B:$B,"MT",'Régua SAEB'!$D:$D,"&lt;="&amp;$I621,'Régua SAEB'!$E:$E,"&gt;"&amp;$I621,'Régua SAEB'!$A:$A,$E621)</f>
        <v>3</v>
      </c>
      <c r="K621" s="10" t="str">
        <f t="array" ref="K621">INDEX('Régua SAEB'!$F$1:$F$40,MATCH($E621&amp;"MT"&amp;$J621,'Régua SAEB'!$G$1:$G$40,0),1)</f>
        <v>Básico</v>
      </c>
    </row>
    <row r="622" spans="1:11" x14ac:dyDescent="0.2">
      <c r="A622" s="28" t="s">
        <v>32</v>
      </c>
      <c r="B622" s="24">
        <v>7377</v>
      </c>
      <c r="C622" s="28" t="s">
        <v>736</v>
      </c>
      <c r="D622" s="29">
        <v>35007377</v>
      </c>
      <c r="E622" s="29" t="s">
        <v>117</v>
      </c>
      <c r="F622" s="29">
        <v>251.39</v>
      </c>
      <c r="G622" s="10">
        <f>SUMIFS('Régua SAEB'!$C:$C,'Régua SAEB'!$B:$B,"LP",'Régua SAEB'!$D:$D,"&lt;="&amp;$F622,'Régua SAEB'!$E:$E,"&gt;"&amp;$F622,'Régua SAEB'!$A:$A,$E622)</f>
        <v>3</v>
      </c>
      <c r="H622" s="10" t="str">
        <f t="array" ref="H622">INDEX('Régua SAEB'!$F$1:$F$40,MATCH($E622&amp;"LP"&amp;$G622,'Régua SAEB'!$G$1:$G$40,0),1)</f>
        <v>Básico</v>
      </c>
      <c r="I622" s="29">
        <v>242.68</v>
      </c>
      <c r="J622" s="10">
        <f>SUMIFS('Régua SAEB'!$C:$C,'Régua SAEB'!$B:$B,"MT",'Régua SAEB'!$D:$D,"&lt;="&amp;$I622,'Régua SAEB'!$E:$E,"&gt;"&amp;$I622,'Régua SAEB'!$A:$A,$E622)</f>
        <v>2</v>
      </c>
      <c r="K622" s="10" t="str">
        <f t="array" ref="K622">INDEX('Régua SAEB'!$F$1:$F$40,MATCH($E622&amp;"MT"&amp;$J622,'Régua SAEB'!$G$1:$G$40,0),1)</f>
        <v>Básico</v>
      </c>
    </row>
    <row r="623" spans="1:11" x14ac:dyDescent="0.2">
      <c r="A623" s="28" t="s">
        <v>32</v>
      </c>
      <c r="B623" s="24">
        <v>7389</v>
      </c>
      <c r="C623" s="28" t="s">
        <v>737</v>
      </c>
      <c r="D623" s="29">
        <v>35007389</v>
      </c>
      <c r="E623" s="29" t="s">
        <v>117</v>
      </c>
      <c r="F623" s="29">
        <v>264.45</v>
      </c>
      <c r="G623" s="10">
        <f>SUMIFS('Régua SAEB'!$C:$C,'Régua SAEB'!$B:$B,"LP",'Régua SAEB'!$D:$D,"&lt;="&amp;$F623,'Régua SAEB'!$E:$E,"&gt;"&amp;$F623,'Régua SAEB'!$A:$A,$E623)</f>
        <v>3</v>
      </c>
      <c r="H623" s="10" t="str">
        <f t="array" ref="H623">INDEX('Régua SAEB'!$F$1:$F$40,MATCH($E623&amp;"LP"&amp;$G623,'Régua SAEB'!$G$1:$G$40,0),1)</f>
        <v>Básico</v>
      </c>
      <c r="I623" s="29">
        <v>249.97</v>
      </c>
      <c r="J623" s="10">
        <f>SUMIFS('Régua SAEB'!$C:$C,'Régua SAEB'!$B:$B,"MT",'Régua SAEB'!$D:$D,"&lt;="&amp;$I623,'Régua SAEB'!$E:$E,"&gt;"&amp;$I623,'Régua SAEB'!$A:$A,$E623)</f>
        <v>2</v>
      </c>
      <c r="K623" s="10" t="str">
        <f t="array" ref="K623">INDEX('Régua SAEB'!$F$1:$F$40,MATCH($E623&amp;"MT"&amp;$J623,'Régua SAEB'!$G$1:$G$40,0),1)</f>
        <v>Básico</v>
      </c>
    </row>
    <row r="624" spans="1:11" x14ac:dyDescent="0.2">
      <c r="A624" s="28" t="s">
        <v>32</v>
      </c>
      <c r="B624" s="24">
        <v>7390</v>
      </c>
      <c r="C624" s="28" t="s">
        <v>738</v>
      </c>
      <c r="D624" s="29">
        <v>35007390</v>
      </c>
      <c r="E624" s="29" t="s">
        <v>117</v>
      </c>
      <c r="F624" s="29">
        <v>275.47000000000003</v>
      </c>
      <c r="G624" s="10">
        <f>SUMIFS('Régua SAEB'!$C:$C,'Régua SAEB'!$B:$B,"LP",'Régua SAEB'!$D:$D,"&lt;="&amp;$F624,'Régua SAEB'!$E:$E,"&gt;"&amp;$F624,'Régua SAEB'!$A:$A,$E624)</f>
        <v>4</v>
      </c>
      <c r="H624" s="10" t="str">
        <f t="array" ref="H624">INDEX('Régua SAEB'!$F$1:$F$40,MATCH($E624&amp;"LP"&amp;$G624,'Régua SAEB'!$G$1:$G$40,0),1)</f>
        <v>Proficiente</v>
      </c>
      <c r="I624" s="29">
        <v>275.99</v>
      </c>
      <c r="J624" s="10">
        <f>SUMIFS('Régua SAEB'!$C:$C,'Régua SAEB'!$B:$B,"MT",'Régua SAEB'!$D:$D,"&lt;="&amp;$I624,'Régua SAEB'!$E:$E,"&gt;"&amp;$I624,'Régua SAEB'!$A:$A,$E624)</f>
        <v>4</v>
      </c>
      <c r="K624" s="10" t="str">
        <f t="array" ref="K624">INDEX('Régua SAEB'!$F$1:$F$40,MATCH($E624&amp;"MT"&amp;$J624,'Régua SAEB'!$G$1:$G$40,0),1)</f>
        <v>Básico</v>
      </c>
    </row>
    <row r="625" spans="1:11" x14ac:dyDescent="0.2">
      <c r="A625" s="28" t="s">
        <v>32</v>
      </c>
      <c r="B625" s="24">
        <v>7407</v>
      </c>
      <c r="C625" s="28" t="s">
        <v>739</v>
      </c>
      <c r="D625" s="29">
        <v>35007407</v>
      </c>
      <c r="E625" s="29" t="s">
        <v>117</v>
      </c>
      <c r="F625" s="29">
        <v>251.66</v>
      </c>
      <c r="G625" s="10">
        <f>SUMIFS('Régua SAEB'!$C:$C,'Régua SAEB'!$B:$B,"LP",'Régua SAEB'!$D:$D,"&lt;="&amp;$F625,'Régua SAEB'!$E:$E,"&gt;"&amp;$F625,'Régua SAEB'!$A:$A,$E625)</f>
        <v>3</v>
      </c>
      <c r="H625" s="10" t="str">
        <f t="array" ref="H625">INDEX('Régua SAEB'!$F$1:$F$40,MATCH($E625&amp;"LP"&amp;$G625,'Régua SAEB'!$G$1:$G$40,0),1)</f>
        <v>Básico</v>
      </c>
      <c r="I625" s="29">
        <v>253.7</v>
      </c>
      <c r="J625" s="10">
        <f>SUMIFS('Régua SAEB'!$C:$C,'Régua SAEB'!$B:$B,"MT",'Régua SAEB'!$D:$D,"&lt;="&amp;$I625,'Régua SAEB'!$E:$E,"&gt;"&amp;$I625,'Régua SAEB'!$A:$A,$E625)</f>
        <v>3</v>
      </c>
      <c r="K625" s="10" t="str">
        <f t="array" ref="K625">INDEX('Régua SAEB'!$F$1:$F$40,MATCH($E625&amp;"MT"&amp;$J625,'Régua SAEB'!$G$1:$G$40,0),1)</f>
        <v>Básico</v>
      </c>
    </row>
    <row r="626" spans="1:11" x14ac:dyDescent="0.2">
      <c r="A626" s="28" t="s">
        <v>32</v>
      </c>
      <c r="B626" s="24">
        <v>7444</v>
      </c>
      <c r="C626" s="28" t="s">
        <v>740</v>
      </c>
      <c r="D626" s="29">
        <v>35007444</v>
      </c>
      <c r="E626" s="29" t="s">
        <v>117</v>
      </c>
      <c r="F626" s="29">
        <v>258.08</v>
      </c>
      <c r="G626" s="10">
        <f>SUMIFS('Régua SAEB'!$C:$C,'Régua SAEB'!$B:$B,"LP",'Régua SAEB'!$D:$D,"&lt;="&amp;$F626,'Régua SAEB'!$E:$E,"&gt;"&amp;$F626,'Régua SAEB'!$A:$A,$E626)</f>
        <v>3</v>
      </c>
      <c r="H626" s="10" t="str">
        <f t="array" ref="H626">INDEX('Régua SAEB'!$F$1:$F$40,MATCH($E626&amp;"LP"&amp;$G626,'Régua SAEB'!$G$1:$G$40,0),1)</f>
        <v>Básico</v>
      </c>
      <c r="I626" s="29">
        <v>257.12</v>
      </c>
      <c r="J626" s="10">
        <f>SUMIFS('Régua SAEB'!$C:$C,'Régua SAEB'!$B:$B,"MT",'Régua SAEB'!$D:$D,"&lt;="&amp;$I626,'Régua SAEB'!$E:$E,"&gt;"&amp;$I626,'Régua SAEB'!$A:$A,$E626)</f>
        <v>3</v>
      </c>
      <c r="K626" s="10" t="str">
        <f t="array" ref="K626">INDEX('Régua SAEB'!$F$1:$F$40,MATCH($E626&amp;"MT"&amp;$J626,'Régua SAEB'!$G$1:$G$40,0),1)</f>
        <v>Básico</v>
      </c>
    </row>
    <row r="627" spans="1:11" x14ac:dyDescent="0.2">
      <c r="A627" s="28" t="s">
        <v>32</v>
      </c>
      <c r="B627" s="24">
        <v>7456</v>
      </c>
      <c r="C627" s="28" t="s">
        <v>741</v>
      </c>
      <c r="D627" s="29">
        <v>35007456</v>
      </c>
      <c r="E627" s="29" t="s">
        <v>117</v>
      </c>
      <c r="F627" s="29">
        <v>258.79000000000002</v>
      </c>
      <c r="G627" s="10">
        <f>SUMIFS('Régua SAEB'!$C:$C,'Régua SAEB'!$B:$B,"LP",'Régua SAEB'!$D:$D,"&lt;="&amp;$F627,'Régua SAEB'!$E:$E,"&gt;"&amp;$F627,'Régua SAEB'!$A:$A,$E627)</f>
        <v>3</v>
      </c>
      <c r="H627" s="10" t="str">
        <f t="array" ref="H627">INDEX('Régua SAEB'!$F$1:$F$40,MATCH($E627&amp;"LP"&amp;$G627,'Régua SAEB'!$G$1:$G$40,0),1)</f>
        <v>Básico</v>
      </c>
      <c r="I627" s="29">
        <v>247.65</v>
      </c>
      <c r="J627" s="10">
        <f>SUMIFS('Régua SAEB'!$C:$C,'Régua SAEB'!$B:$B,"MT",'Régua SAEB'!$D:$D,"&lt;="&amp;$I627,'Régua SAEB'!$E:$E,"&gt;"&amp;$I627,'Régua SAEB'!$A:$A,$E627)</f>
        <v>2</v>
      </c>
      <c r="K627" s="10" t="str">
        <f t="array" ref="K627">INDEX('Régua SAEB'!$F$1:$F$40,MATCH($E627&amp;"MT"&amp;$J627,'Régua SAEB'!$G$1:$G$40,0),1)</f>
        <v>Básico</v>
      </c>
    </row>
    <row r="628" spans="1:11" x14ac:dyDescent="0.2">
      <c r="A628" s="28" t="s">
        <v>32</v>
      </c>
      <c r="B628" s="24">
        <v>7500</v>
      </c>
      <c r="C628" s="28" t="s">
        <v>742</v>
      </c>
      <c r="D628" s="29">
        <v>35007500</v>
      </c>
      <c r="E628" s="29" t="s">
        <v>117</v>
      </c>
      <c r="F628" s="29">
        <v>279.67</v>
      </c>
      <c r="G628" s="10">
        <f>SUMIFS('Régua SAEB'!$C:$C,'Régua SAEB'!$B:$B,"LP",'Régua SAEB'!$D:$D,"&lt;="&amp;$F628,'Régua SAEB'!$E:$E,"&gt;"&amp;$F628,'Régua SAEB'!$A:$A,$E628)</f>
        <v>4</v>
      </c>
      <c r="H628" s="10" t="str">
        <f t="array" ref="H628">INDEX('Régua SAEB'!$F$1:$F$40,MATCH($E628&amp;"LP"&amp;$G628,'Régua SAEB'!$G$1:$G$40,0),1)</f>
        <v>Proficiente</v>
      </c>
      <c r="I628" s="29">
        <v>272.58</v>
      </c>
      <c r="J628" s="10">
        <f>SUMIFS('Régua SAEB'!$C:$C,'Régua SAEB'!$B:$B,"MT",'Régua SAEB'!$D:$D,"&lt;="&amp;$I628,'Régua SAEB'!$E:$E,"&gt;"&amp;$I628,'Régua SAEB'!$A:$A,$E628)</f>
        <v>3</v>
      </c>
      <c r="K628" s="10" t="str">
        <f t="array" ref="K628">INDEX('Régua SAEB'!$F$1:$F$40,MATCH($E628&amp;"MT"&amp;$J628,'Régua SAEB'!$G$1:$G$40,0),1)</f>
        <v>Básico</v>
      </c>
    </row>
    <row r="629" spans="1:11" x14ac:dyDescent="0.2">
      <c r="A629" s="28" t="s">
        <v>32</v>
      </c>
      <c r="B629" s="24">
        <v>7523</v>
      </c>
      <c r="C629" s="28" t="s">
        <v>743</v>
      </c>
      <c r="D629" s="29">
        <v>35007523</v>
      </c>
      <c r="E629" s="29" t="s">
        <v>117</v>
      </c>
      <c r="F629" s="29">
        <v>253.27</v>
      </c>
      <c r="G629" s="10">
        <f>SUMIFS('Régua SAEB'!$C:$C,'Régua SAEB'!$B:$B,"LP",'Régua SAEB'!$D:$D,"&lt;="&amp;$F629,'Régua SAEB'!$E:$E,"&gt;"&amp;$F629,'Régua SAEB'!$A:$A,$E629)</f>
        <v>3</v>
      </c>
      <c r="H629" s="10" t="str">
        <f t="array" ref="H629">INDEX('Régua SAEB'!$F$1:$F$40,MATCH($E629&amp;"LP"&amp;$G629,'Régua SAEB'!$G$1:$G$40,0),1)</f>
        <v>Básico</v>
      </c>
      <c r="I629" s="29">
        <v>248.67</v>
      </c>
      <c r="J629" s="10">
        <f>SUMIFS('Régua SAEB'!$C:$C,'Régua SAEB'!$B:$B,"MT",'Régua SAEB'!$D:$D,"&lt;="&amp;$I629,'Régua SAEB'!$E:$E,"&gt;"&amp;$I629,'Régua SAEB'!$A:$A,$E629)</f>
        <v>2</v>
      </c>
      <c r="K629" s="10" t="str">
        <f t="array" ref="K629">INDEX('Régua SAEB'!$F$1:$F$40,MATCH($E629&amp;"MT"&amp;$J629,'Régua SAEB'!$G$1:$G$40,0),1)</f>
        <v>Básico</v>
      </c>
    </row>
    <row r="630" spans="1:11" x14ac:dyDescent="0.2">
      <c r="A630" s="28" t="s">
        <v>32</v>
      </c>
      <c r="B630" s="24">
        <v>7535</v>
      </c>
      <c r="C630" s="28" t="s">
        <v>744</v>
      </c>
      <c r="D630" s="29">
        <v>35007535</v>
      </c>
      <c r="E630" s="29" t="s">
        <v>117</v>
      </c>
      <c r="F630" s="29">
        <v>257.88</v>
      </c>
      <c r="G630" s="10">
        <f>SUMIFS('Régua SAEB'!$C:$C,'Régua SAEB'!$B:$B,"LP",'Régua SAEB'!$D:$D,"&lt;="&amp;$F630,'Régua SAEB'!$E:$E,"&gt;"&amp;$F630,'Régua SAEB'!$A:$A,$E630)</f>
        <v>3</v>
      </c>
      <c r="H630" s="10" t="str">
        <f t="array" ref="H630">INDEX('Régua SAEB'!$F$1:$F$40,MATCH($E630&amp;"LP"&amp;$G630,'Régua SAEB'!$G$1:$G$40,0),1)</f>
        <v>Básico</v>
      </c>
      <c r="I630" s="29">
        <v>252.16</v>
      </c>
      <c r="J630" s="10">
        <f>SUMIFS('Régua SAEB'!$C:$C,'Régua SAEB'!$B:$B,"MT",'Régua SAEB'!$D:$D,"&lt;="&amp;$I630,'Régua SAEB'!$E:$E,"&gt;"&amp;$I630,'Régua SAEB'!$A:$A,$E630)</f>
        <v>3</v>
      </c>
      <c r="K630" s="10" t="str">
        <f t="array" ref="K630">INDEX('Régua SAEB'!$F$1:$F$40,MATCH($E630&amp;"MT"&amp;$J630,'Régua SAEB'!$G$1:$G$40,0),1)</f>
        <v>Básico</v>
      </c>
    </row>
    <row r="631" spans="1:11" x14ac:dyDescent="0.2">
      <c r="A631" s="28" t="s">
        <v>32</v>
      </c>
      <c r="B631" s="24">
        <v>7547</v>
      </c>
      <c r="C631" s="28" t="s">
        <v>745</v>
      </c>
      <c r="D631" s="29">
        <v>35007547</v>
      </c>
      <c r="E631" s="29" t="s">
        <v>117</v>
      </c>
      <c r="F631" s="29">
        <v>256.82</v>
      </c>
      <c r="G631" s="10">
        <f>SUMIFS('Régua SAEB'!$C:$C,'Régua SAEB'!$B:$B,"LP",'Régua SAEB'!$D:$D,"&lt;="&amp;$F631,'Régua SAEB'!$E:$E,"&gt;"&amp;$F631,'Régua SAEB'!$A:$A,$E631)</f>
        <v>3</v>
      </c>
      <c r="H631" s="10" t="str">
        <f t="array" ref="H631">INDEX('Régua SAEB'!$F$1:$F$40,MATCH($E631&amp;"LP"&amp;$G631,'Régua SAEB'!$G$1:$G$40,0),1)</f>
        <v>Básico</v>
      </c>
      <c r="I631" s="29">
        <v>247.97</v>
      </c>
      <c r="J631" s="10">
        <f>SUMIFS('Régua SAEB'!$C:$C,'Régua SAEB'!$B:$B,"MT",'Régua SAEB'!$D:$D,"&lt;="&amp;$I631,'Régua SAEB'!$E:$E,"&gt;"&amp;$I631,'Régua SAEB'!$A:$A,$E631)</f>
        <v>2</v>
      </c>
      <c r="K631" s="10" t="str">
        <f t="array" ref="K631">INDEX('Régua SAEB'!$F$1:$F$40,MATCH($E631&amp;"MT"&amp;$J631,'Régua SAEB'!$G$1:$G$40,0),1)</f>
        <v>Básico</v>
      </c>
    </row>
    <row r="632" spans="1:11" x14ac:dyDescent="0.2">
      <c r="A632" s="28" t="s">
        <v>32</v>
      </c>
      <c r="B632" s="24">
        <v>35671</v>
      </c>
      <c r="C632" s="28" t="s">
        <v>746</v>
      </c>
      <c r="D632" s="29">
        <v>35035671</v>
      </c>
      <c r="E632" s="29" t="s">
        <v>117</v>
      </c>
      <c r="F632" s="29">
        <v>257.91000000000003</v>
      </c>
      <c r="G632" s="10">
        <f>SUMIFS('Régua SAEB'!$C:$C,'Régua SAEB'!$B:$B,"LP",'Régua SAEB'!$D:$D,"&lt;="&amp;$F632,'Régua SAEB'!$E:$E,"&gt;"&amp;$F632,'Régua SAEB'!$A:$A,$E632)</f>
        <v>3</v>
      </c>
      <c r="H632" s="10" t="str">
        <f t="array" ref="H632">INDEX('Régua SAEB'!$F$1:$F$40,MATCH($E632&amp;"LP"&amp;$G632,'Régua SAEB'!$G$1:$G$40,0),1)</f>
        <v>Básico</v>
      </c>
      <c r="I632" s="29">
        <v>253.08</v>
      </c>
      <c r="J632" s="10">
        <f>SUMIFS('Régua SAEB'!$C:$C,'Régua SAEB'!$B:$B,"MT",'Régua SAEB'!$D:$D,"&lt;="&amp;$I632,'Régua SAEB'!$E:$E,"&gt;"&amp;$I632,'Régua SAEB'!$A:$A,$E632)</f>
        <v>3</v>
      </c>
      <c r="K632" s="10" t="str">
        <f t="array" ref="K632">INDEX('Régua SAEB'!$F$1:$F$40,MATCH($E632&amp;"MT"&amp;$J632,'Régua SAEB'!$G$1:$G$40,0),1)</f>
        <v>Básico</v>
      </c>
    </row>
    <row r="633" spans="1:11" x14ac:dyDescent="0.2">
      <c r="A633" s="28" t="s">
        <v>32</v>
      </c>
      <c r="B633" s="24">
        <v>37285</v>
      </c>
      <c r="C633" s="28" t="s">
        <v>747</v>
      </c>
      <c r="D633" s="29">
        <v>35037285</v>
      </c>
      <c r="E633" s="29" t="s">
        <v>117</v>
      </c>
      <c r="F633" s="29">
        <v>258.36</v>
      </c>
      <c r="G633" s="10">
        <f>SUMIFS('Régua SAEB'!$C:$C,'Régua SAEB'!$B:$B,"LP",'Régua SAEB'!$D:$D,"&lt;="&amp;$F633,'Régua SAEB'!$E:$E,"&gt;"&amp;$F633,'Régua SAEB'!$A:$A,$E633)</f>
        <v>3</v>
      </c>
      <c r="H633" s="10" t="str">
        <f t="array" ref="H633">INDEX('Régua SAEB'!$F$1:$F$40,MATCH($E633&amp;"LP"&amp;$G633,'Régua SAEB'!$G$1:$G$40,0),1)</f>
        <v>Básico</v>
      </c>
      <c r="I633" s="29">
        <v>246.04</v>
      </c>
      <c r="J633" s="10">
        <f>SUMIFS('Régua SAEB'!$C:$C,'Régua SAEB'!$B:$B,"MT",'Régua SAEB'!$D:$D,"&lt;="&amp;$I633,'Régua SAEB'!$E:$E,"&gt;"&amp;$I633,'Régua SAEB'!$A:$A,$E633)</f>
        <v>2</v>
      </c>
      <c r="K633" s="10" t="str">
        <f t="array" ref="K633">INDEX('Régua SAEB'!$F$1:$F$40,MATCH($E633&amp;"MT"&amp;$J633,'Régua SAEB'!$G$1:$G$40,0),1)</f>
        <v>Básico</v>
      </c>
    </row>
    <row r="634" spans="1:11" x14ac:dyDescent="0.2">
      <c r="A634" s="28" t="s">
        <v>32</v>
      </c>
      <c r="B634" s="24">
        <v>39329</v>
      </c>
      <c r="C634" s="28" t="s">
        <v>748</v>
      </c>
      <c r="D634" s="29">
        <v>35039329</v>
      </c>
      <c r="E634" s="29" t="s">
        <v>117</v>
      </c>
      <c r="F634" s="29">
        <v>245.7</v>
      </c>
      <c r="G634" s="10">
        <f>SUMIFS('Régua SAEB'!$C:$C,'Régua SAEB'!$B:$B,"LP",'Régua SAEB'!$D:$D,"&lt;="&amp;$F634,'Régua SAEB'!$E:$E,"&gt;"&amp;$F634,'Régua SAEB'!$A:$A,$E634)</f>
        <v>2</v>
      </c>
      <c r="H634" s="10" t="str">
        <f t="array" ref="H634">INDEX('Régua SAEB'!$F$1:$F$40,MATCH($E634&amp;"LP"&amp;$G634,'Régua SAEB'!$G$1:$G$40,0),1)</f>
        <v>Básico</v>
      </c>
      <c r="I634" s="29">
        <v>240.55</v>
      </c>
      <c r="J634" s="10">
        <f>SUMIFS('Régua SAEB'!$C:$C,'Régua SAEB'!$B:$B,"MT",'Régua SAEB'!$D:$D,"&lt;="&amp;$I634,'Régua SAEB'!$E:$E,"&gt;"&amp;$I634,'Régua SAEB'!$A:$A,$E634)</f>
        <v>2</v>
      </c>
      <c r="K634" s="10" t="str">
        <f t="array" ref="K634">INDEX('Régua SAEB'!$F$1:$F$40,MATCH($E634&amp;"MT"&amp;$J634,'Régua SAEB'!$G$1:$G$40,0),1)</f>
        <v>Básico</v>
      </c>
    </row>
    <row r="635" spans="1:11" x14ac:dyDescent="0.2">
      <c r="A635" s="28" t="s">
        <v>32</v>
      </c>
      <c r="B635" s="24">
        <v>41178</v>
      </c>
      <c r="C635" s="28" t="s">
        <v>749</v>
      </c>
      <c r="D635" s="29">
        <v>35041178</v>
      </c>
      <c r="E635" s="29" t="s">
        <v>117</v>
      </c>
      <c r="F635" s="29">
        <v>268.18</v>
      </c>
      <c r="G635" s="10">
        <f>SUMIFS('Régua SAEB'!$C:$C,'Régua SAEB'!$B:$B,"LP",'Régua SAEB'!$D:$D,"&lt;="&amp;$F635,'Régua SAEB'!$E:$E,"&gt;"&amp;$F635,'Régua SAEB'!$A:$A,$E635)</f>
        <v>3</v>
      </c>
      <c r="H635" s="10" t="str">
        <f t="array" ref="H635">INDEX('Régua SAEB'!$F$1:$F$40,MATCH($E635&amp;"LP"&amp;$G635,'Régua SAEB'!$G$1:$G$40,0),1)</f>
        <v>Básico</v>
      </c>
      <c r="I635" s="29">
        <v>261.95999999999998</v>
      </c>
      <c r="J635" s="10">
        <f>SUMIFS('Régua SAEB'!$C:$C,'Régua SAEB'!$B:$B,"MT",'Régua SAEB'!$D:$D,"&lt;="&amp;$I635,'Régua SAEB'!$E:$E,"&gt;"&amp;$I635,'Régua SAEB'!$A:$A,$E635)</f>
        <v>3</v>
      </c>
      <c r="K635" s="10" t="str">
        <f t="array" ref="K635">INDEX('Régua SAEB'!$F$1:$F$40,MATCH($E635&amp;"MT"&amp;$J635,'Régua SAEB'!$G$1:$G$40,0),1)</f>
        <v>Básico</v>
      </c>
    </row>
    <row r="636" spans="1:11" x14ac:dyDescent="0.2">
      <c r="A636" s="28" t="s">
        <v>32</v>
      </c>
      <c r="B636" s="24">
        <v>41185</v>
      </c>
      <c r="C636" s="28" t="s">
        <v>750</v>
      </c>
      <c r="D636" s="29">
        <v>35041185</v>
      </c>
      <c r="E636" s="29" t="s">
        <v>117</v>
      </c>
      <c r="F636" s="29">
        <v>251.56</v>
      </c>
      <c r="G636" s="10">
        <f>SUMIFS('Régua SAEB'!$C:$C,'Régua SAEB'!$B:$B,"LP",'Régua SAEB'!$D:$D,"&lt;="&amp;$F636,'Régua SAEB'!$E:$E,"&gt;"&amp;$F636,'Régua SAEB'!$A:$A,$E636)</f>
        <v>3</v>
      </c>
      <c r="H636" s="10" t="str">
        <f t="array" ref="H636">INDEX('Régua SAEB'!$F$1:$F$40,MATCH($E636&amp;"LP"&amp;$G636,'Régua SAEB'!$G$1:$G$40,0),1)</f>
        <v>Básico</v>
      </c>
      <c r="I636" s="29">
        <v>241.14</v>
      </c>
      <c r="J636" s="10">
        <f>SUMIFS('Régua SAEB'!$C:$C,'Régua SAEB'!$B:$B,"MT",'Régua SAEB'!$D:$D,"&lt;="&amp;$I636,'Régua SAEB'!$E:$E,"&gt;"&amp;$I636,'Régua SAEB'!$A:$A,$E636)</f>
        <v>2</v>
      </c>
      <c r="K636" s="10" t="str">
        <f t="array" ref="K636">INDEX('Régua SAEB'!$F$1:$F$40,MATCH($E636&amp;"MT"&amp;$J636,'Régua SAEB'!$G$1:$G$40,0),1)</f>
        <v>Básico</v>
      </c>
    </row>
    <row r="637" spans="1:11" x14ac:dyDescent="0.2">
      <c r="A637" s="28" t="s">
        <v>32</v>
      </c>
      <c r="B637" s="24">
        <v>43321</v>
      </c>
      <c r="C637" s="28" t="s">
        <v>751</v>
      </c>
      <c r="D637" s="29">
        <v>35043321</v>
      </c>
      <c r="E637" s="29" t="s">
        <v>117</v>
      </c>
      <c r="F637" s="29">
        <v>261.14</v>
      </c>
      <c r="G637" s="10">
        <f>SUMIFS('Régua SAEB'!$C:$C,'Régua SAEB'!$B:$B,"LP",'Régua SAEB'!$D:$D,"&lt;="&amp;$F637,'Régua SAEB'!$E:$E,"&gt;"&amp;$F637,'Régua SAEB'!$A:$A,$E637)</f>
        <v>3</v>
      </c>
      <c r="H637" s="10" t="str">
        <f t="array" ref="H637">INDEX('Régua SAEB'!$F$1:$F$40,MATCH($E637&amp;"LP"&amp;$G637,'Régua SAEB'!$G$1:$G$40,0),1)</f>
        <v>Básico</v>
      </c>
      <c r="I637" s="29">
        <v>253.95</v>
      </c>
      <c r="J637" s="10">
        <f>SUMIFS('Régua SAEB'!$C:$C,'Régua SAEB'!$B:$B,"MT",'Régua SAEB'!$D:$D,"&lt;="&amp;$I637,'Régua SAEB'!$E:$E,"&gt;"&amp;$I637,'Régua SAEB'!$A:$A,$E637)</f>
        <v>3</v>
      </c>
      <c r="K637" s="10" t="str">
        <f t="array" ref="K637">INDEX('Régua SAEB'!$F$1:$F$40,MATCH($E637&amp;"MT"&amp;$J637,'Régua SAEB'!$G$1:$G$40,0),1)</f>
        <v>Básico</v>
      </c>
    </row>
    <row r="638" spans="1:11" x14ac:dyDescent="0.2">
      <c r="A638" s="28" t="s">
        <v>32</v>
      </c>
      <c r="B638" s="24">
        <v>46462</v>
      </c>
      <c r="C638" s="28" t="s">
        <v>752</v>
      </c>
      <c r="D638" s="29">
        <v>35046462</v>
      </c>
      <c r="E638" s="29" t="s">
        <v>117</v>
      </c>
      <c r="F638" s="29">
        <v>254.71</v>
      </c>
      <c r="G638" s="10">
        <f>SUMIFS('Régua SAEB'!$C:$C,'Régua SAEB'!$B:$B,"LP",'Régua SAEB'!$D:$D,"&lt;="&amp;$F638,'Régua SAEB'!$E:$E,"&gt;"&amp;$F638,'Régua SAEB'!$A:$A,$E638)</f>
        <v>3</v>
      </c>
      <c r="H638" s="10" t="str">
        <f t="array" ref="H638">INDEX('Régua SAEB'!$F$1:$F$40,MATCH($E638&amp;"LP"&amp;$G638,'Régua SAEB'!$G$1:$G$40,0),1)</f>
        <v>Básico</v>
      </c>
      <c r="I638" s="29">
        <v>243.09</v>
      </c>
      <c r="J638" s="10">
        <f>SUMIFS('Régua SAEB'!$C:$C,'Régua SAEB'!$B:$B,"MT",'Régua SAEB'!$D:$D,"&lt;="&amp;$I638,'Régua SAEB'!$E:$E,"&gt;"&amp;$I638,'Régua SAEB'!$A:$A,$E638)</f>
        <v>2</v>
      </c>
      <c r="K638" s="10" t="str">
        <f t="array" ref="K638">INDEX('Régua SAEB'!$F$1:$F$40,MATCH($E638&amp;"MT"&amp;$J638,'Régua SAEB'!$G$1:$G$40,0),1)</f>
        <v>Básico</v>
      </c>
    </row>
    <row r="639" spans="1:11" x14ac:dyDescent="0.2">
      <c r="A639" s="28" t="s">
        <v>32</v>
      </c>
      <c r="B639" s="24">
        <v>284348</v>
      </c>
      <c r="C639" s="28" t="s">
        <v>32</v>
      </c>
      <c r="D639" s="29">
        <v>35284348</v>
      </c>
      <c r="E639" s="29" t="s">
        <v>117</v>
      </c>
      <c r="F639" s="29">
        <v>273.33999999999997</v>
      </c>
      <c r="G639" s="10">
        <f>SUMIFS('Régua SAEB'!$C:$C,'Régua SAEB'!$B:$B,"LP",'Régua SAEB'!$D:$D,"&lt;="&amp;$F639,'Régua SAEB'!$E:$E,"&gt;"&amp;$F639,'Régua SAEB'!$A:$A,$E639)</f>
        <v>3</v>
      </c>
      <c r="H639" s="10" t="str">
        <f t="array" ref="H639">INDEX('Régua SAEB'!$F$1:$F$40,MATCH($E639&amp;"LP"&amp;$G639,'Régua SAEB'!$G$1:$G$40,0),1)</f>
        <v>Básico</v>
      </c>
      <c r="I639" s="29">
        <v>262.25</v>
      </c>
      <c r="J639" s="10">
        <f>SUMIFS('Régua SAEB'!$C:$C,'Régua SAEB'!$B:$B,"MT",'Régua SAEB'!$D:$D,"&lt;="&amp;$I639,'Régua SAEB'!$E:$E,"&gt;"&amp;$I639,'Régua SAEB'!$A:$A,$E639)</f>
        <v>3</v>
      </c>
      <c r="K639" s="10" t="str">
        <f t="array" ref="K639">INDEX('Régua SAEB'!$F$1:$F$40,MATCH($E639&amp;"MT"&amp;$J639,'Régua SAEB'!$G$1:$G$40,0),1)</f>
        <v>Básico</v>
      </c>
    </row>
    <row r="640" spans="1:11" x14ac:dyDescent="0.2">
      <c r="A640" s="28" t="s">
        <v>32</v>
      </c>
      <c r="B640" s="24">
        <v>296533</v>
      </c>
      <c r="C640" s="28" t="s">
        <v>753</v>
      </c>
      <c r="D640" s="29">
        <v>35296533</v>
      </c>
      <c r="E640" s="29" t="s">
        <v>117</v>
      </c>
      <c r="F640" s="29">
        <v>246.74</v>
      </c>
      <c r="G640" s="10">
        <f>SUMIFS('Régua SAEB'!$C:$C,'Régua SAEB'!$B:$B,"LP",'Régua SAEB'!$D:$D,"&lt;="&amp;$F640,'Régua SAEB'!$E:$E,"&gt;"&amp;$F640,'Régua SAEB'!$A:$A,$E640)</f>
        <v>2</v>
      </c>
      <c r="H640" s="10" t="str">
        <f t="array" ref="H640">INDEX('Régua SAEB'!$F$1:$F$40,MATCH($E640&amp;"LP"&amp;$G640,'Régua SAEB'!$G$1:$G$40,0),1)</f>
        <v>Básico</v>
      </c>
      <c r="I640" s="29">
        <v>239.8</v>
      </c>
      <c r="J640" s="10">
        <f>SUMIFS('Régua SAEB'!$C:$C,'Régua SAEB'!$B:$B,"MT",'Régua SAEB'!$D:$D,"&lt;="&amp;$I640,'Régua SAEB'!$E:$E,"&gt;"&amp;$I640,'Régua SAEB'!$A:$A,$E640)</f>
        <v>2</v>
      </c>
      <c r="K640" s="10" t="str">
        <f t="array" ref="K640">INDEX('Régua SAEB'!$F$1:$F$40,MATCH($E640&amp;"MT"&amp;$J640,'Régua SAEB'!$G$1:$G$40,0),1)</f>
        <v>Básico</v>
      </c>
    </row>
    <row r="641" spans="1:11" x14ac:dyDescent="0.2">
      <c r="A641" s="28" t="s">
        <v>32</v>
      </c>
      <c r="B641" s="24">
        <v>901970</v>
      </c>
      <c r="C641" s="28" t="s">
        <v>754</v>
      </c>
      <c r="D641" s="29">
        <v>35901970</v>
      </c>
      <c r="E641" s="29" t="s">
        <v>117</v>
      </c>
      <c r="F641" s="29">
        <v>249.84</v>
      </c>
      <c r="G641" s="10">
        <f>SUMIFS('Régua SAEB'!$C:$C,'Régua SAEB'!$B:$B,"LP",'Régua SAEB'!$D:$D,"&lt;="&amp;$F641,'Régua SAEB'!$E:$E,"&gt;"&amp;$F641,'Régua SAEB'!$A:$A,$E641)</f>
        <v>2</v>
      </c>
      <c r="H641" s="10" t="str">
        <f t="array" ref="H641">INDEX('Régua SAEB'!$F$1:$F$40,MATCH($E641&amp;"LP"&amp;$G641,'Régua SAEB'!$G$1:$G$40,0),1)</f>
        <v>Básico</v>
      </c>
      <c r="I641" s="29">
        <v>251.26</v>
      </c>
      <c r="J641" s="10">
        <f>SUMIFS('Régua SAEB'!$C:$C,'Régua SAEB'!$B:$B,"MT",'Régua SAEB'!$D:$D,"&lt;="&amp;$I641,'Régua SAEB'!$E:$E,"&gt;"&amp;$I641,'Régua SAEB'!$A:$A,$E641)</f>
        <v>3</v>
      </c>
      <c r="K641" s="10" t="str">
        <f t="array" ref="K641">INDEX('Régua SAEB'!$F$1:$F$40,MATCH($E641&amp;"MT"&amp;$J641,'Régua SAEB'!$G$1:$G$40,0),1)</f>
        <v>Básico</v>
      </c>
    </row>
    <row r="642" spans="1:11" x14ac:dyDescent="0.2">
      <c r="A642" s="28" t="s">
        <v>32</v>
      </c>
      <c r="B642" s="24">
        <v>904661</v>
      </c>
      <c r="C642" s="28" t="s">
        <v>755</v>
      </c>
      <c r="D642" s="29">
        <v>35904661</v>
      </c>
      <c r="E642" s="29" t="s">
        <v>117</v>
      </c>
      <c r="F642" s="29">
        <v>256.89999999999998</v>
      </c>
      <c r="G642" s="10">
        <f>SUMIFS('Régua SAEB'!$C:$C,'Régua SAEB'!$B:$B,"LP",'Régua SAEB'!$D:$D,"&lt;="&amp;$F642,'Régua SAEB'!$E:$E,"&gt;"&amp;$F642,'Régua SAEB'!$A:$A,$E642)</f>
        <v>3</v>
      </c>
      <c r="H642" s="10" t="str">
        <f t="array" ref="H642">INDEX('Régua SAEB'!$F$1:$F$40,MATCH($E642&amp;"LP"&amp;$G642,'Régua SAEB'!$G$1:$G$40,0),1)</f>
        <v>Básico</v>
      </c>
      <c r="I642" s="29">
        <v>251.83</v>
      </c>
      <c r="J642" s="10">
        <f>SUMIFS('Régua SAEB'!$C:$C,'Régua SAEB'!$B:$B,"MT",'Régua SAEB'!$D:$D,"&lt;="&amp;$I642,'Régua SAEB'!$E:$E,"&gt;"&amp;$I642,'Régua SAEB'!$A:$A,$E642)</f>
        <v>3</v>
      </c>
      <c r="K642" s="10" t="str">
        <f t="array" ref="K642">INDEX('Régua SAEB'!$F$1:$F$40,MATCH($E642&amp;"MT"&amp;$J642,'Régua SAEB'!$G$1:$G$40,0),1)</f>
        <v>Básico</v>
      </c>
    </row>
    <row r="643" spans="1:11" x14ac:dyDescent="0.2">
      <c r="A643" s="28" t="s">
        <v>32</v>
      </c>
      <c r="B643" s="24">
        <v>904673</v>
      </c>
      <c r="C643" s="28" t="s">
        <v>756</v>
      </c>
      <c r="D643" s="29">
        <v>35904673</v>
      </c>
      <c r="E643" s="29" t="s">
        <v>117</v>
      </c>
      <c r="F643" s="29">
        <v>270.77</v>
      </c>
      <c r="G643" s="10">
        <f>SUMIFS('Régua SAEB'!$C:$C,'Régua SAEB'!$B:$B,"LP",'Régua SAEB'!$D:$D,"&lt;="&amp;$F643,'Régua SAEB'!$E:$E,"&gt;"&amp;$F643,'Régua SAEB'!$A:$A,$E643)</f>
        <v>3</v>
      </c>
      <c r="H643" s="10" t="str">
        <f t="array" ref="H643">INDEX('Régua SAEB'!$F$1:$F$40,MATCH($E643&amp;"LP"&amp;$G643,'Régua SAEB'!$G$1:$G$40,0),1)</f>
        <v>Básico</v>
      </c>
      <c r="I643" s="29">
        <v>264.55</v>
      </c>
      <c r="J643" s="10">
        <f>SUMIFS('Régua SAEB'!$C:$C,'Régua SAEB'!$B:$B,"MT",'Régua SAEB'!$D:$D,"&lt;="&amp;$I643,'Régua SAEB'!$E:$E,"&gt;"&amp;$I643,'Régua SAEB'!$A:$A,$E643)</f>
        <v>3</v>
      </c>
      <c r="K643" s="10" t="str">
        <f t="array" ref="K643">INDEX('Régua SAEB'!$F$1:$F$40,MATCH($E643&amp;"MT"&amp;$J643,'Régua SAEB'!$G$1:$G$40,0),1)</f>
        <v>Básico</v>
      </c>
    </row>
    <row r="644" spans="1:11" x14ac:dyDescent="0.2">
      <c r="A644" s="28" t="s">
        <v>32</v>
      </c>
      <c r="B644" s="24">
        <v>904697</v>
      </c>
      <c r="C644" s="28" t="s">
        <v>757</v>
      </c>
      <c r="D644" s="29">
        <v>35904697</v>
      </c>
      <c r="E644" s="29" t="s">
        <v>117</v>
      </c>
      <c r="F644" s="29">
        <v>241.77</v>
      </c>
      <c r="G644" s="10">
        <f>SUMIFS('Régua SAEB'!$C:$C,'Régua SAEB'!$B:$B,"LP",'Régua SAEB'!$D:$D,"&lt;="&amp;$F644,'Régua SAEB'!$E:$E,"&gt;"&amp;$F644,'Régua SAEB'!$A:$A,$E644)</f>
        <v>2</v>
      </c>
      <c r="H644" s="10" t="str">
        <f t="array" ref="H644">INDEX('Régua SAEB'!$F$1:$F$40,MATCH($E644&amp;"LP"&amp;$G644,'Régua SAEB'!$G$1:$G$40,0),1)</f>
        <v>Básico</v>
      </c>
      <c r="I644" s="29">
        <v>245.11</v>
      </c>
      <c r="J644" s="10">
        <f>SUMIFS('Régua SAEB'!$C:$C,'Régua SAEB'!$B:$B,"MT",'Régua SAEB'!$D:$D,"&lt;="&amp;$I644,'Régua SAEB'!$E:$E,"&gt;"&amp;$I644,'Régua SAEB'!$A:$A,$E644)</f>
        <v>2</v>
      </c>
      <c r="K644" s="10" t="str">
        <f t="array" ref="K644">INDEX('Régua SAEB'!$F$1:$F$40,MATCH($E644&amp;"MT"&amp;$J644,'Régua SAEB'!$G$1:$G$40,0),1)</f>
        <v>Básico</v>
      </c>
    </row>
    <row r="645" spans="1:11" x14ac:dyDescent="0.2">
      <c r="A645" s="28" t="s">
        <v>32</v>
      </c>
      <c r="B645" s="24">
        <v>904703</v>
      </c>
      <c r="C645" s="28" t="s">
        <v>758</v>
      </c>
      <c r="D645" s="29">
        <v>35904703</v>
      </c>
      <c r="E645" s="29" t="s">
        <v>117</v>
      </c>
      <c r="F645" s="29">
        <v>249.3</v>
      </c>
      <c r="G645" s="10">
        <f>SUMIFS('Régua SAEB'!$C:$C,'Régua SAEB'!$B:$B,"LP",'Régua SAEB'!$D:$D,"&lt;="&amp;$F645,'Régua SAEB'!$E:$E,"&gt;"&amp;$F645,'Régua SAEB'!$A:$A,$E645)</f>
        <v>2</v>
      </c>
      <c r="H645" s="10" t="str">
        <f t="array" ref="H645">INDEX('Régua SAEB'!$F$1:$F$40,MATCH($E645&amp;"LP"&amp;$G645,'Régua SAEB'!$G$1:$G$40,0),1)</f>
        <v>Básico</v>
      </c>
      <c r="I645" s="29">
        <v>236.35</v>
      </c>
      <c r="J645" s="10">
        <f>SUMIFS('Régua SAEB'!$C:$C,'Régua SAEB'!$B:$B,"MT",'Régua SAEB'!$D:$D,"&lt;="&amp;$I645,'Régua SAEB'!$E:$E,"&gt;"&amp;$I645,'Régua SAEB'!$A:$A,$E645)</f>
        <v>2</v>
      </c>
      <c r="K645" s="10" t="str">
        <f t="array" ref="K645">INDEX('Régua SAEB'!$F$1:$F$40,MATCH($E645&amp;"MT"&amp;$J645,'Régua SAEB'!$G$1:$G$40,0),1)</f>
        <v>Básico</v>
      </c>
    </row>
    <row r="646" spans="1:11" x14ac:dyDescent="0.2">
      <c r="A646" s="28" t="s">
        <v>32</v>
      </c>
      <c r="B646" s="24">
        <v>904910</v>
      </c>
      <c r="C646" s="28" t="s">
        <v>759</v>
      </c>
      <c r="D646" s="29">
        <v>35904910</v>
      </c>
      <c r="E646" s="29" t="s">
        <v>117</v>
      </c>
      <c r="F646" s="29">
        <v>257.19</v>
      </c>
      <c r="G646" s="10">
        <f>SUMIFS('Régua SAEB'!$C:$C,'Régua SAEB'!$B:$B,"LP",'Régua SAEB'!$D:$D,"&lt;="&amp;$F646,'Régua SAEB'!$E:$E,"&gt;"&amp;$F646,'Régua SAEB'!$A:$A,$E646)</f>
        <v>3</v>
      </c>
      <c r="H646" s="10" t="str">
        <f t="array" ref="H646">INDEX('Régua SAEB'!$F$1:$F$40,MATCH($E646&amp;"LP"&amp;$G646,'Régua SAEB'!$G$1:$G$40,0),1)</f>
        <v>Básico</v>
      </c>
      <c r="I646" s="29">
        <v>248.01</v>
      </c>
      <c r="J646" s="10">
        <f>SUMIFS('Régua SAEB'!$C:$C,'Régua SAEB'!$B:$B,"MT",'Régua SAEB'!$D:$D,"&lt;="&amp;$I646,'Régua SAEB'!$E:$E,"&gt;"&amp;$I646,'Régua SAEB'!$A:$A,$E646)</f>
        <v>2</v>
      </c>
      <c r="K646" s="10" t="str">
        <f t="array" ref="K646">INDEX('Régua SAEB'!$F$1:$F$40,MATCH($E646&amp;"MT"&amp;$J646,'Régua SAEB'!$G$1:$G$40,0),1)</f>
        <v>Básico</v>
      </c>
    </row>
    <row r="647" spans="1:11" x14ac:dyDescent="0.2">
      <c r="A647" s="28" t="s">
        <v>32</v>
      </c>
      <c r="B647" s="24">
        <v>906633</v>
      </c>
      <c r="C647" s="28" t="s">
        <v>760</v>
      </c>
      <c r="D647" s="29">
        <v>35906633</v>
      </c>
      <c r="E647" s="29" t="s">
        <v>117</v>
      </c>
      <c r="F647" s="29">
        <v>258.39999999999998</v>
      </c>
      <c r="G647" s="10">
        <f>SUMIFS('Régua SAEB'!$C:$C,'Régua SAEB'!$B:$B,"LP",'Régua SAEB'!$D:$D,"&lt;="&amp;$F647,'Régua SAEB'!$E:$E,"&gt;"&amp;$F647,'Régua SAEB'!$A:$A,$E647)</f>
        <v>3</v>
      </c>
      <c r="H647" s="10" t="str">
        <f t="array" ref="H647">INDEX('Régua SAEB'!$F$1:$F$40,MATCH($E647&amp;"LP"&amp;$G647,'Régua SAEB'!$G$1:$G$40,0),1)</f>
        <v>Básico</v>
      </c>
      <c r="I647" s="29">
        <v>254.64</v>
      </c>
      <c r="J647" s="10">
        <f>SUMIFS('Régua SAEB'!$C:$C,'Régua SAEB'!$B:$B,"MT",'Régua SAEB'!$D:$D,"&lt;="&amp;$I647,'Régua SAEB'!$E:$E,"&gt;"&amp;$I647,'Régua SAEB'!$A:$A,$E647)</f>
        <v>3</v>
      </c>
      <c r="K647" s="10" t="str">
        <f t="array" ref="K647">INDEX('Régua SAEB'!$F$1:$F$40,MATCH($E647&amp;"MT"&amp;$J647,'Régua SAEB'!$G$1:$G$40,0),1)</f>
        <v>Básico</v>
      </c>
    </row>
    <row r="648" spans="1:11" x14ac:dyDescent="0.2">
      <c r="A648" s="28" t="s">
        <v>32</v>
      </c>
      <c r="B648" s="24">
        <v>910223</v>
      </c>
      <c r="C648" s="28" t="s">
        <v>761</v>
      </c>
      <c r="D648" s="29">
        <v>35910223</v>
      </c>
      <c r="E648" s="29" t="s">
        <v>117</v>
      </c>
      <c r="F648" s="29">
        <v>280.91000000000003</v>
      </c>
      <c r="G648" s="10">
        <f>SUMIFS('Régua SAEB'!$C:$C,'Régua SAEB'!$B:$B,"LP",'Régua SAEB'!$D:$D,"&lt;="&amp;$F648,'Régua SAEB'!$E:$E,"&gt;"&amp;$F648,'Régua SAEB'!$A:$A,$E648)</f>
        <v>4</v>
      </c>
      <c r="H648" s="10" t="str">
        <f t="array" ref="H648">INDEX('Régua SAEB'!$F$1:$F$40,MATCH($E648&amp;"LP"&amp;$G648,'Régua SAEB'!$G$1:$G$40,0),1)</f>
        <v>Proficiente</v>
      </c>
      <c r="I648" s="29">
        <v>264.83999999999997</v>
      </c>
      <c r="J648" s="10">
        <f>SUMIFS('Régua SAEB'!$C:$C,'Régua SAEB'!$B:$B,"MT",'Régua SAEB'!$D:$D,"&lt;="&amp;$I648,'Régua SAEB'!$E:$E,"&gt;"&amp;$I648,'Régua SAEB'!$A:$A,$E648)</f>
        <v>3</v>
      </c>
      <c r="K648" s="10" t="str">
        <f t="array" ref="K648">INDEX('Régua SAEB'!$F$1:$F$40,MATCH($E648&amp;"MT"&amp;$J648,'Régua SAEB'!$G$1:$G$40,0),1)</f>
        <v>Básico</v>
      </c>
    </row>
    <row r="649" spans="1:11" x14ac:dyDescent="0.2">
      <c r="A649" s="28" t="s">
        <v>32</v>
      </c>
      <c r="B649" s="24">
        <v>910235</v>
      </c>
      <c r="C649" s="28" t="s">
        <v>762</v>
      </c>
      <c r="D649" s="29">
        <v>35910235</v>
      </c>
      <c r="E649" s="29" t="s">
        <v>117</v>
      </c>
      <c r="F649" s="29">
        <v>264.10000000000002</v>
      </c>
      <c r="G649" s="10">
        <f>SUMIFS('Régua SAEB'!$C:$C,'Régua SAEB'!$B:$B,"LP",'Régua SAEB'!$D:$D,"&lt;="&amp;$F649,'Régua SAEB'!$E:$E,"&gt;"&amp;$F649,'Régua SAEB'!$A:$A,$E649)</f>
        <v>3</v>
      </c>
      <c r="H649" s="10" t="str">
        <f t="array" ref="H649">INDEX('Régua SAEB'!$F$1:$F$40,MATCH($E649&amp;"LP"&amp;$G649,'Régua SAEB'!$G$1:$G$40,0),1)</f>
        <v>Básico</v>
      </c>
      <c r="I649" s="29">
        <v>255.46</v>
      </c>
      <c r="J649" s="10">
        <f>SUMIFS('Régua SAEB'!$C:$C,'Régua SAEB'!$B:$B,"MT",'Régua SAEB'!$D:$D,"&lt;="&amp;$I649,'Régua SAEB'!$E:$E,"&gt;"&amp;$I649,'Régua SAEB'!$A:$A,$E649)</f>
        <v>3</v>
      </c>
      <c r="K649" s="10" t="str">
        <f t="array" ref="K649">INDEX('Régua SAEB'!$F$1:$F$40,MATCH($E649&amp;"MT"&amp;$J649,'Régua SAEB'!$G$1:$G$40,0),1)</f>
        <v>Básico</v>
      </c>
    </row>
    <row r="650" spans="1:11" x14ac:dyDescent="0.2">
      <c r="A650" s="28" t="s">
        <v>32</v>
      </c>
      <c r="B650" s="24">
        <v>910247</v>
      </c>
      <c r="C650" s="28" t="s">
        <v>763</v>
      </c>
      <c r="D650" s="29">
        <v>35910247</v>
      </c>
      <c r="E650" s="29" t="s">
        <v>117</v>
      </c>
      <c r="F650" s="29">
        <v>265.47000000000003</v>
      </c>
      <c r="G650" s="10">
        <f>SUMIFS('Régua SAEB'!$C:$C,'Régua SAEB'!$B:$B,"LP",'Régua SAEB'!$D:$D,"&lt;="&amp;$F650,'Régua SAEB'!$E:$E,"&gt;"&amp;$F650,'Régua SAEB'!$A:$A,$E650)</f>
        <v>3</v>
      </c>
      <c r="H650" s="10" t="str">
        <f t="array" ref="H650">INDEX('Régua SAEB'!$F$1:$F$40,MATCH($E650&amp;"LP"&amp;$G650,'Régua SAEB'!$G$1:$G$40,0),1)</f>
        <v>Básico</v>
      </c>
      <c r="I650" s="29">
        <v>295.86</v>
      </c>
      <c r="J650" s="10">
        <f>SUMIFS('Régua SAEB'!$C:$C,'Régua SAEB'!$B:$B,"MT",'Régua SAEB'!$D:$D,"&lt;="&amp;$I650,'Régua SAEB'!$E:$E,"&gt;"&amp;$I650,'Régua SAEB'!$A:$A,$E650)</f>
        <v>4</v>
      </c>
      <c r="K650" s="10" t="str">
        <f t="array" ref="K650">INDEX('Régua SAEB'!$F$1:$F$40,MATCH($E650&amp;"MT"&amp;$J650,'Régua SAEB'!$G$1:$G$40,0),1)</f>
        <v>Básico</v>
      </c>
    </row>
    <row r="651" spans="1:11" x14ac:dyDescent="0.2">
      <c r="A651" s="28" t="s">
        <v>32</v>
      </c>
      <c r="B651" s="24">
        <v>915749</v>
      </c>
      <c r="C651" s="28" t="s">
        <v>764</v>
      </c>
      <c r="D651" s="29">
        <v>35915749</v>
      </c>
      <c r="E651" s="29" t="s">
        <v>117</v>
      </c>
      <c r="F651" s="29">
        <v>258.54000000000002</v>
      </c>
      <c r="G651" s="10">
        <f>SUMIFS('Régua SAEB'!$C:$C,'Régua SAEB'!$B:$B,"LP",'Régua SAEB'!$D:$D,"&lt;="&amp;$F651,'Régua SAEB'!$E:$E,"&gt;"&amp;$F651,'Régua SAEB'!$A:$A,$E651)</f>
        <v>3</v>
      </c>
      <c r="H651" s="10" t="str">
        <f t="array" ref="H651">INDEX('Régua SAEB'!$F$1:$F$40,MATCH($E651&amp;"LP"&amp;$G651,'Régua SAEB'!$G$1:$G$40,0),1)</f>
        <v>Básico</v>
      </c>
      <c r="I651" s="29">
        <v>255.41</v>
      </c>
      <c r="J651" s="10">
        <f>SUMIFS('Régua SAEB'!$C:$C,'Régua SAEB'!$B:$B,"MT",'Régua SAEB'!$D:$D,"&lt;="&amp;$I651,'Régua SAEB'!$E:$E,"&gt;"&amp;$I651,'Régua SAEB'!$A:$A,$E651)</f>
        <v>3</v>
      </c>
      <c r="K651" s="10" t="str">
        <f t="array" ref="K651">INDEX('Régua SAEB'!$F$1:$F$40,MATCH($E651&amp;"MT"&amp;$J651,'Régua SAEB'!$G$1:$G$40,0),1)</f>
        <v>Básico</v>
      </c>
    </row>
    <row r="652" spans="1:11" x14ac:dyDescent="0.2">
      <c r="A652" s="28" t="s">
        <v>32</v>
      </c>
      <c r="B652" s="24">
        <v>921130</v>
      </c>
      <c r="C652" s="28" t="s">
        <v>765</v>
      </c>
      <c r="D652" s="29">
        <v>35921130</v>
      </c>
      <c r="E652" s="29" t="s">
        <v>117</v>
      </c>
      <c r="F652" s="29">
        <v>270.95999999999998</v>
      </c>
      <c r="G652" s="10">
        <f>SUMIFS('Régua SAEB'!$C:$C,'Régua SAEB'!$B:$B,"LP",'Régua SAEB'!$D:$D,"&lt;="&amp;$F652,'Régua SAEB'!$E:$E,"&gt;"&amp;$F652,'Régua SAEB'!$A:$A,$E652)</f>
        <v>3</v>
      </c>
      <c r="H652" s="10" t="str">
        <f t="array" ref="H652">INDEX('Régua SAEB'!$F$1:$F$40,MATCH($E652&amp;"LP"&amp;$G652,'Régua SAEB'!$G$1:$G$40,0),1)</f>
        <v>Básico</v>
      </c>
      <c r="I652" s="29">
        <v>260.22000000000003</v>
      </c>
      <c r="J652" s="10">
        <f>SUMIFS('Régua SAEB'!$C:$C,'Régua SAEB'!$B:$B,"MT",'Régua SAEB'!$D:$D,"&lt;="&amp;$I652,'Régua SAEB'!$E:$E,"&gt;"&amp;$I652,'Régua SAEB'!$A:$A,$E652)</f>
        <v>3</v>
      </c>
      <c r="K652" s="10" t="str">
        <f t="array" ref="K652">INDEX('Régua SAEB'!$F$1:$F$40,MATCH($E652&amp;"MT"&amp;$J652,'Régua SAEB'!$G$1:$G$40,0),1)</f>
        <v>Básico</v>
      </c>
    </row>
    <row r="653" spans="1:11" x14ac:dyDescent="0.2">
      <c r="A653" s="28" t="s">
        <v>32</v>
      </c>
      <c r="B653" s="24">
        <v>921397</v>
      </c>
      <c r="C653" s="28" t="s">
        <v>766</v>
      </c>
      <c r="D653" s="29">
        <v>35921397</v>
      </c>
      <c r="E653" s="29" t="s">
        <v>117</v>
      </c>
      <c r="F653" s="29">
        <v>250.46</v>
      </c>
      <c r="G653" s="10">
        <f>SUMIFS('Régua SAEB'!$C:$C,'Régua SAEB'!$B:$B,"LP",'Régua SAEB'!$D:$D,"&lt;="&amp;$F653,'Régua SAEB'!$E:$E,"&gt;"&amp;$F653,'Régua SAEB'!$A:$A,$E653)</f>
        <v>3</v>
      </c>
      <c r="H653" s="10" t="str">
        <f t="array" ref="H653">INDEX('Régua SAEB'!$F$1:$F$40,MATCH($E653&amp;"LP"&amp;$G653,'Régua SAEB'!$G$1:$G$40,0),1)</f>
        <v>Básico</v>
      </c>
      <c r="I653" s="29">
        <v>245.73</v>
      </c>
      <c r="J653" s="10">
        <f>SUMIFS('Régua SAEB'!$C:$C,'Régua SAEB'!$B:$B,"MT",'Régua SAEB'!$D:$D,"&lt;="&amp;$I653,'Régua SAEB'!$E:$E,"&gt;"&amp;$I653,'Régua SAEB'!$A:$A,$E653)</f>
        <v>2</v>
      </c>
      <c r="K653" s="10" t="str">
        <f t="array" ref="K653">INDEX('Régua SAEB'!$F$1:$F$40,MATCH($E653&amp;"MT"&amp;$J653,'Régua SAEB'!$G$1:$G$40,0),1)</f>
        <v>Básico</v>
      </c>
    </row>
    <row r="654" spans="1:11" x14ac:dyDescent="0.2">
      <c r="A654" s="28" t="s">
        <v>32</v>
      </c>
      <c r="B654" s="24">
        <v>923148</v>
      </c>
      <c r="C654" s="28" t="s">
        <v>767</v>
      </c>
      <c r="D654" s="29">
        <v>35923148</v>
      </c>
      <c r="E654" s="29" t="s">
        <v>117</v>
      </c>
      <c r="F654" s="29">
        <v>266.54000000000002</v>
      </c>
      <c r="G654" s="10">
        <f>SUMIFS('Régua SAEB'!$C:$C,'Régua SAEB'!$B:$B,"LP",'Régua SAEB'!$D:$D,"&lt;="&amp;$F654,'Régua SAEB'!$E:$E,"&gt;"&amp;$F654,'Régua SAEB'!$A:$A,$E654)</f>
        <v>3</v>
      </c>
      <c r="H654" s="10" t="str">
        <f t="array" ref="H654">INDEX('Régua SAEB'!$F$1:$F$40,MATCH($E654&amp;"LP"&amp;$G654,'Régua SAEB'!$G$1:$G$40,0),1)</f>
        <v>Básico</v>
      </c>
      <c r="I654" s="29">
        <v>262.47000000000003</v>
      </c>
      <c r="J654" s="10">
        <f>SUMIFS('Régua SAEB'!$C:$C,'Régua SAEB'!$B:$B,"MT",'Régua SAEB'!$D:$D,"&lt;="&amp;$I654,'Régua SAEB'!$E:$E,"&gt;"&amp;$I654,'Régua SAEB'!$A:$A,$E654)</f>
        <v>3</v>
      </c>
      <c r="K654" s="10" t="str">
        <f t="array" ref="K654">INDEX('Régua SAEB'!$F$1:$F$40,MATCH($E654&amp;"MT"&amp;$J654,'Régua SAEB'!$G$1:$G$40,0),1)</f>
        <v>Básico</v>
      </c>
    </row>
    <row r="655" spans="1:11" x14ac:dyDescent="0.2">
      <c r="A655" s="28" t="s">
        <v>32</v>
      </c>
      <c r="B655" s="24">
        <v>923151</v>
      </c>
      <c r="C655" s="28" t="s">
        <v>768</v>
      </c>
      <c r="D655" s="29">
        <v>35923151</v>
      </c>
      <c r="E655" s="29" t="s">
        <v>117</v>
      </c>
      <c r="F655" s="29">
        <v>269.95</v>
      </c>
      <c r="G655" s="10">
        <f>SUMIFS('Régua SAEB'!$C:$C,'Régua SAEB'!$B:$B,"LP",'Régua SAEB'!$D:$D,"&lt;="&amp;$F655,'Régua SAEB'!$E:$E,"&gt;"&amp;$F655,'Régua SAEB'!$A:$A,$E655)</f>
        <v>3</v>
      </c>
      <c r="H655" s="10" t="str">
        <f t="array" ref="H655">INDEX('Régua SAEB'!$F$1:$F$40,MATCH($E655&amp;"LP"&amp;$G655,'Régua SAEB'!$G$1:$G$40,0),1)</f>
        <v>Básico</v>
      </c>
      <c r="I655" s="29">
        <v>265.2</v>
      </c>
      <c r="J655" s="10">
        <f>SUMIFS('Régua SAEB'!$C:$C,'Régua SAEB'!$B:$B,"MT",'Régua SAEB'!$D:$D,"&lt;="&amp;$I655,'Régua SAEB'!$E:$E,"&gt;"&amp;$I655,'Régua SAEB'!$A:$A,$E655)</f>
        <v>3</v>
      </c>
      <c r="K655" s="10" t="str">
        <f t="array" ref="K655">INDEX('Régua SAEB'!$F$1:$F$40,MATCH($E655&amp;"MT"&amp;$J655,'Régua SAEB'!$G$1:$G$40,0),1)</f>
        <v>Básico</v>
      </c>
    </row>
    <row r="656" spans="1:11" x14ac:dyDescent="0.2">
      <c r="A656" s="28" t="s">
        <v>47</v>
      </c>
      <c r="B656" s="24">
        <v>27170</v>
      </c>
      <c r="C656" s="28" t="s">
        <v>769</v>
      </c>
      <c r="D656" s="29">
        <v>35027170</v>
      </c>
      <c r="E656" s="29" t="s">
        <v>117</v>
      </c>
      <c r="F656" s="29">
        <v>269.72000000000003</v>
      </c>
      <c r="G656" s="10">
        <f>SUMIFS('Régua SAEB'!$C:$C,'Régua SAEB'!$B:$B,"LP",'Régua SAEB'!$D:$D,"&lt;="&amp;$F656,'Régua SAEB'!$E:$E,"&gt;"&amp;$F656,'Régua SAEB'!$A:$A,$E656)</f>
        <v>3</v>
      </c>
      <c r="H656" s="10" t="str">
        <f t="array" ref="H656">INDEX('Régua SAEB'!$F$1:$F$40,MATCH($E656&amp;"LP"&amp;$G656,'Régua SAEB'!$G$1:$G$40,0),1)</f>
        <v>Básico</v>
      </c>
      <c r="I656" s="29">
        <v>270.23</v>
      </c>
      <c r="J656" s="10">
        <f>SUMIFS('Régua SAEB'!$C:$C,'Régua SAEB'!$B:$B,"MT",'Régua SAEB'!$D:$D,"&lt;="&amp;$I656,'Régua SAEB'!$E:$E,"&gt;"&amp;$I656,'Régua SAEB'!$A:$A,$E656)</f>
        <v>3</v>
      </c>
      <c r="K656" s="10" t="str">
        <f t="array" ref="K656">INDEX('Régua SAEB'!$F$1:$F$40,MATCH($E656&amp;"MT"&amp;$J656,'Régua SAEB'!$G$1:$G$40,0),1)</f>
        <v>Básico</v>
      </c>
    </row>
    <row r="657" spans="1:11" x14ac:dyDescent="0.2">
      <c r="A657" s="28" t="s">
        <v>81</v>
      </c>
      <c r="B657" s="24">
        <v>19239</v>
      </c>
      <c r="C657" s="28" t="s">
        <v>770</v>
      </c>
      <c r="D657" s="29">
        <v>35019239</v>
      </c>
      <c r="E657" s="29" t="s">
        <v>117</v>
      </c>
      <c r="F657" s="29">
        <v>278.2</v>
      </c>
      <c r="G657" s="10">
        <f>SUMIFS('Régua SAEB'!$C:$C,'Régua SAEB'!$B:$B,"LP",'Régua SAEB'!$D:$D,"&lt;="&amp;$F657,'Régua SAEB'!$E:$E,"&gt;"&amp;$F657,'Régua SAEB'!$A:$A,$E657)</f>
        <v>4</v>
      </c>
      <c r="H657" s="10" t="str">
        <f t="array" ref="H657">INDEX('Régua SAEB'!$F$1:$F$40,MATCH($E657&amp;"LP"&amp;$G657,'Régua SAEB'!$G$1:$G$40,0),1)</f>
        <v>Proficiente</v>
      </c>
      <c r="I657" s="29">
        <v>286.86</v>
      </c>
      <c r="J657" s="10">
        <f>SUMIFS('Régua SAEB'!$C:$C,'Régua SAEB'!$B:$B,"MT",'Régua SAEB'!$D:$D,"&lt;="&amp;$I657,'Régua SAEB'!$E:$E,"&gt;"&amp;$I657,'Régua SAEB'!$A:$A,$E657)</f>
        <v>4</v>
      </c>
      <c r="K657" s="10" t="str">
        <f t="array" ref="K657">INDEX('Régua SAEB'!$F$1:$F$40,MATCH($E657&amp;"MT"&amp;$J657,'Régua SAEB'!$G$1:$G$40,0),1)</f>
        <v>Básico</v>
      </c>
    </row>
    <row r="658" spans="1:11" x14ac:dyDescent="0.2">
      <c r="A658" s="28" t="s">
        <v>95</v>
      </c>
      <c r="B658" s="24">
        <v>25100</v>
      </c>
      <c r="C658" s="28" t="s">
        <v>771</v>
      </c>
      <c r="D658" s="29">
        <v>35025100</v>
      </c>
      <c r="E658" s="29" t="s">
        <v>117</v>
      </c>
      <c r="F658" s="29">
        <v>245.15</v>
      </c>
      <c r="G658" s="10">
        <f>SUMIFS('Régua SAEB'!$C:$C,'Régua SAEB'!$B:$B,"LP",'Régua SAEB'!$D:$D,"&lt;="&amp;$F658,'Régua SAEB'!$E:$E,"&gt;"&amp;$F658,'Régua SAEB'!$A:$A,$E658)</f>
        <v>2</v>
      </c>
      <c r="H658" s="10" t="str">
        <f t="array" ref="H658">INDEX('Régua SAEB'!$F$1:$F$40,MATCH($E658&amp;"LP"&amp;$G658,'Régua SAEB'!$G$1:$G$40,0),1)</f>
        <v>Básico</v>
      </c>
      <c r="I658" s="29">
        <v>245.99</v>
      </c>
      <c r="J658" s="10">
        <f>SUMIFS('Régua SAEB'!$C:$C,'Régua SAEB'!$B:$B,"MT",'Régua SAEB'!$D:$D,"&lt;="&amp;$I658,'Régua SAEB'!$E:$E,"&gt;"&amp;$I658,'Régua SAEB'!$A:$A,$E658)</f>
        <v>2</v>
      </c>
      <c r="K658" s="10" t="str">
        <f t="array" ref="K658">INDEX('Régua SAEB'!$F$1:$F$40,MATCH($E658&amp;"MT"&amp;$J658,'Régua SAEB'!$G$1:$G$40,0),1)</f>
        <v>Básico</v>
      </c>
    </row>
    <row r="659" spans="1:11" x14ac:dyDescent="0.2">
      <c r="A659" s="28" t="s">
        <v>48</v>
      </c>
      <c r="B659" s="24">
        <v>25768</v>
      </c>
      <c r="C659" s="28" t="s">
        <v>772</v>
      </c>
      <c r="D659" s="29">
        <v>35025768</v>
      </c>
      <c r="E659" s="29" t="s">
        <v>117</v>
      </c>
      <c r="F659" s="29">
        <v>244.03</v>
      </c>
      <c r="G659" s="10">
        <f>SUMIFS('Régua SAEB'!$C:$C,'Régua SAEB'!$B:$B,"LP",'Régua SAEB'!$D:$D,"&lt;="&amp;$F659,'Régua SAEB'!$E:$E,"&gt;"&amp;$F659,'Régua SAEB'!$A:$A,$E659)</f>
        <v>2</v>
      </c>
      <c r="H659" s="10" t="str">
        <f t="array" ref="H659">INDEX('Régua SAEB'!$F$1:$F$40,MATCH($E659&amp;"LP"&amp;$G659,'Régua SAEB'!$G$1:$G$40,0),1)</f>
        <v>Básico</v>
      </c>
      <c r="I659" s="29">
        <v>247.77</v>
      </c>
      <c r="J659" s="10">
        <f>SUMIFS('Régua SAEB'!$C:$C,'Régua SAEB'!$B:$B,"MT",'Régua SAEB'!$D:$D,"&lt;="&amp;$I659,'Régua SAEB'!$E:$E,"&gt;"&amp;$I659,'Régua SAEB'!$A:$A,$E659)</f>
        <v>2</v>
      </c>
      <c r="K659" s="10" t="str">
        <f t="array" ref="K659">INDEX('Régua SAEB'!$F$1:$F$40,MATCH($E659&amp;"MT"&amp;$J659,'Régua SAEB'!$G$1:$G$40,0),1)</f>
        <v>Básico</v>
      </c>
    </row>
    <row r="660" spans="1:11" x14ac:dyDescent="0.2">
      <c r="A660" s="28" t="s">
        <v>48</v>
      </c>
      <c r="B660" s="24">
        <v>901027</v>
      </c>
      <c r="C660" s="28" t="s">
        <v>773</v>
      </c>
      <c r="D660" s="29">
        <v>35901027</v>
      </c>
      <c r="E660" s="29" t="s">
        <v>117</v>
      </c>
      <c r="F660" s="29">
        <v>236.95</v>
      </c>
      <c r="G660" s="10">
        <f>SUMIFS('Régua SAEB'!$C:$C,'Régua SAEB'!$B:$B,"LP",'Régua SAEB'!$D:$D,"&lt;="&amp;$F660,'Régua SAEB'!$E:$E,"&gt;"&amp;$F660,'Régua SAEB'!$A:$A,$E660)</f>
        <v>2</v>
      </c>
      <c r="H660" s="10" t="str">
        <f t="array" ref="H660">INDEX('Régua SAEB'!$F$1:$F$40,MATCH($E660&amp;"LP"&amp;$G660,'Régua SAEB'!$G$1:$G$40,0),1)</f>
        <v>Básico</v>
      </c>
      <c r="I660" s="29">
        <v>232.85</v>
      </c>
      <c r="J660" s="10">
        <f>SUMIFS('Régua SAEB'!$C:$C,'Régua SAEB'!$B:$B,"MT",'Régua SAEB'!$D:$D,"&lt;="&amp;$I660,'Régua SAEB'!$E:$E,"&gt;"&amp;$I660,'Régua SAEB'!$A:$A,$E660)</f>
        <v>2</v>
      </c>
      <c r="K660" s="10" t="str">
        <f t="array" ref="K660">INDEX('Régua SAEB'!$F$1:$F$40,MATCH($E660&amp;"MT"&amp;$J660,'Régua SAEB'!$G$1:$G$40,0),1)</f>
        <v>Básico</v>
      </c>
    </row>
    <row r="661" spans="1:11" x14ac:dyDescent="0.2">
      <c r="A661" s="28" t="s">
        <v>47</v>
      </c>
      <c r="B661" s="24">
        <v>27108</v>
      </c>
      <c r="C661" s="28" t="s">
        <v>774</v>
      </c>
      <c r="D661" s="29">
        <v>35027108</v>
      </c>
      <c r="E661" s="29" t="s">
        <v>117</v>
      </c>
      <c r="F661" s="29">
        <v>267.2</v>
      </c>
      <c r="G661" s="10">
        <f>SUMIFS('Régua SAEB'!$C:$C,'Régua SAEB'!$B:$B,"LP",'Régua SAEB'!$D:$D,"&lt;="&amp;$F661,'Régua SAEB'!$E:$E,"&gt;"&amp;$F661,'Régua SAEB'!$A:$A,$E661)</f>
        <v>3</v>
      </c>
      <c r="H661" s="10" t="str">
        <f t="array" ref="H661">INDEX('Régua SAEB'!$F$1:$F$40,MATCH($E661&amp;"LP"&amp;$G661,'Régua SAEB'!$G$1:$G$40,0),1)</f>
        <v>Básico</v>
      </c>
      <c r="I661" s="29">
        <v>264.48</v>
      </c>
      <c r="J661" s="10">
        <f>SUMIFS('Régua SAEB'!$C:$C,'Régua SAEB'!$B:$B,"MT",'Régua SAEB'!$D:$D,"&lt;="&amp;$I661,'Régua SAEB'!$E:$E,"&gt;"&amp;$I661,'Régua SAEB'!$A:$A,$E661)</f>
        <v>3</v>
      </c>
      <c r="K661" s="10" t="str">
        <f t="array" ref="K661">INDEX('Régua SAEB'!$F$1:$F$40,MATCH($E661&amp;"MT"&amp;$J661,'Régua SAEB'!$G$1:$G$40,0),1)</f>
        <v>Básico</v>
      </c>
    </row>
    <row r="662" spans="1:11" x14ac:dyDescent="0.2">
      <c r="A662" s="28" t="s">
        <v>9</v>
      </c>
      <c r="B662" s="24">
        <v>31252</v>
      </c>
      <c r="C662" s="28" t="s">
        <v>775</v>
      </c>
      <c r="D662" s="29">
        <v>35031252</v>
      </c>
      <c r="E662" s="29" t="s">
        <v>117</v>
      </c>
      <c r="F662" s="29">
        <v>258.06</v>
      </c>
      <c r="G662" s="10">
        <f>SUMIFS('Régua SAEB'!$C:$C,'Régua SAEB'!$B:$B,"LP",'Régua SAEB'!$D:$D,"&lt;="&amp;$F662,'Régua SAEB'!$E:$E,"&gt;"&amp;$F662,'Régua SAEB'!$A:$A,$E662)</f>
        <v>3</v>
      </c>
      <c r="H662" s="10" t="str">
        <f t="array" ref="H662">INDEX('Régua SAEB'!$F$1:$F$40,MATCH($E662&amp;"LP"&amp;$G662,'Régua SAEB'!$G$1:$G$40,0),1)</f>
        <v>Básico</v>
      </c>
      <c r="I662" s="29">
        <v>254</v>
      </c>
      <c r="J662" s="10">
        <f>SUMIFS('Régua SAEB'!$C:$C,'Régua SAEB'!$B:$B,"MT",'Régua SAEB'!$D:$D,"&lt;="&amp;$I662,'Régua SAEB'!$E:$E,"&gt;"&amp;$I662,'Régua SAEB'!$A:$A,$E662)</f>
        <v>3</v>
      </c>
      <c r="K662" s="10" t="str">
        <f t="array" ref="K662">INDEX('Régua SAEB'!$F$1:$F$40,MATCH($E662&amp;"MT"&amp;$J662,'Régua SAEB'!$G$1:$G$40,0),1)</f>
        <v>Básico</v>
      </c>
    </row>
    <row r="663" spans="1:11" x14ac:dyDescent="0.2">
      <c r="A663" s="28" t="s">
        <v>9</v>
      </c>
      <c r="B663" s="24">
        <v>31264</v>
      </c>
      <c r="C663" s="28" t="s">
        <v>776</v>
      </c>
      <c r="D663" s="29">
        <v>35031264</v>
      </c>
      <c r="E663" s="29" t="s">
        <v>117</v>
      </c>
      <c r="F663" s="29">
        <v>286.64999999999998</v>
      </c>
      <c r="G663" s="10">
        <f>SUMIFS('Régua SAEB'!$C:$C,'Régua SAEB'!$B:$B,"LP",'Régua SAEB'!$D:$D,"&lt;="&amp;$F663,'Régua SAEB'!$E:$E,"&gt;"&amp;$F663,'Régua SAEB'!$A:$A,$E663)</f>
        <v>4</v>
      </c>
      <c r="H663" s="10" t="str">
        <f t="array" ref="H663">INDEX('Régua SAEB'!$F$1:$F$40,MATCH($E663&amp;"LP"&amp;$G663,'Régua SAEB'!$G$1:$G$40,0),1)</f>
        <v>Proficiente</v>
      </c>
      <c r="I663" s="29">
        <v>296</v>
      </c>
      <c r="J663" s="10">
        <f>SUMIFS('Régua SAEB'!$C:$C,'Régua SAEB'!$B:$B,"MT",'Régua SAEB'!$D:$D,"&lt;="&amp;$I663,'Régua SAEB'!$E:$E,"&gt;"&amp;$I663,'Régua SAEB'!$A:$A,$E663)</f>
        <v>4</v>
      </c>
      <c r="K663" s="10" t="str">
        <f t="array" ref="K663">INDEX('Régua SAEB'!$F$1:$F$40,MATCH($E663&amp;"MT"&amp;$J663,'Régua SAEB'!$G$1:$G$40,0),1)</f>
        <v>Básico</v>
      </c>
    </row>
    <row r="664" spans="1:11" x14ac:dyDescent="0.2">
      <c r="A664" s="28" t="s">
        <v>9</v>
      </c>
      <c r="B664" s="24">
        <v>31276</v>
      </c>
      <c r="C664" s="28" t="s">
        <v>777</v>
      </c>
      <c r="D664" s="29">
        <v>35031276</v>
      </c>
      <c r="E664" s="29" t="s">
        <v>117</v>
      </c>
      <c r="F664" s="29">
        <v>254.82</v>
      </c>
      <c r="G664" s="10">
        <f>SUMIFS('Régua SAEB'!$C:$C,'Régua SAEB'!$B:$B,"LP",'Régua SAEB'!$D:$D,"&lt;="&amp;$F664,'Régua SAEB'!$E:$E,"&gt;"&amp;$F664,'Régua SAEB'!$A:$A,$E664)</f>
        <v>3</v>
      </c>
      <c r="H664" s="10" t="str">
        <f t="array" ref="H664">INDEX('Régua SAEB'!$F$1:$F$40,MATCH($E664&amp;"LP"&amp;$G664,'Régua SAEB'!$G$1:$G$40,0),1)</f>
        <v>Básico</v>
      </c>
      <c r="I664" s="29">
        <v>251.77</v>
      </c>
      <c r="J664" s="10">
        <f>SUMIFS('Régua SAEB'!$C:$C,'Régua SAEB'!$B:$B,"MT",'Régua SAEB'!$D:$D,"&lt;="&amp;$I664,'Régua SAEB'!$E:$E,"&gt;"&amp;$I664,'Régua SAEB'!$A:$A,$E664)</f>
        <v>3</v>
      </c>
      <c r="K664" s="10" t="str">
        <f t="array" ref="K664">INDEX('Régua SAEB'!$F$1:$F$40,MATCH($E664&amp;"MT"&amp;$J664,'Régua SAEB'!$G$1:$G$40,0),1)</f>
        <v>Básico</v>
      </c>
    </row>
    <row r="665" spans="1:11" x14ac:dyDescent="0.2">
      <c r="A665" s="28" t="s">
        <v>9</v>
      </c>
      <c r="B665" s="24">
        <v>911173</v>
      </c>
      <c r="C665" s="28" t="s">
        <v>778</v>
      </c>
      <c r="D665" s="29">
        <v>35911173</v>
      </c>
      <c r="E665" s="29" t="s">
        <v>117</v>
      </c>
      <c r="F665" s="29">
        <v>240.6</v>
      </c>
      <c r="G665" s="10">
        <f>SUMIFS('Régua SAEB'!$C:$C,'Régua SAEB'!$B:$B,"LP",'Régua SAEB'!$D:$D,"&lt;="&amp;$F665,'Régua SAEB'!$E:$E,"&gt;"&amp;$F665,'Régua SAEB'!$A:$A,$E665)</f>
        <v>2</v>
      </c>
      <c r="H665" s="10" t="str">
        <f t="array" ref="H665">INDEX('Régua SAEB'!$F$1:$F$40,MATCH($E665&amp;"LP"&amp;$G665,'Régua SAEB'!$G$1:$G$40,0),1)</f>
        <v>Básico</v>
      </c>
      <c r="I665" s="29">
        <v>243.2</v>
      </c>
      <c r="J665" s="10">
        <f>SUMIFS('Régua SAEB'!$C:$C,'Régua SAEB'!$B:$B,"MT",'Régua SAEB'!$D:$D,"&lt;="&amp;$I665,'Régua SAEB'!$E:$E,"&gt;"&amp;$I665,'Régua SAEB'!$A:$A,$E665)</f>
        <v>2</v>
      </c>
      <c r="K665" s="10" t="str">
        <f t="array" ref="K665">INDEX('Régua SAEB'!$F$1:$F$40,MATCH($E665&amp;"MT"&amp;$J665,'Régua SAEB'!$G$1:$G$40,0),1)</f>
        <v>Básico</v>
      </c>
    </row>
    <row r="666" spans="1:11" x14ac:dyDescent="0.2">
      <c r="A666" s="28" t="s">
        <v>18</v>
      </c>
      <c r="B666" s="24">
        <v>25331</v>
      </c>
      <c r="C666" s="28" t="s">
        <v>779</v>
      </c>
      <c r="D666" s="29">
        <v>35025331</v>
      </c>
      <c r="E666" s="29" t="s">
        <v>117</v>
      </c>
      <c r="F666" s="29">
        <v>247.62</v>
      </c>
      <c r="G666" s="10">
        <f>SUMIFS('Régua SAEB'!$C:$C,'Régua SAEB'!$B:$B,"LP",'Régua SAEB'!$D:$D,"&lt;="&amp;$F666,'Régua SAEB'!$E:$E,"&gt;"&amp;$F666,'Régua SAEB'!$A:$A,$E666)</f>
        <v>2</v>
      </c>
      <c r="H666" s="10" t="str">
        <f t="array" ref="H666">INDEX('Régua SAEB'!$F$1:$F$40,MATCH($E666&amp;"LP"&amp;$G666,'Régua SAEB'!$G$1:$G$40,0),1)</f>
        <v>Básico</v>
      </c>
      <c r="I666" s="29">
        <v>241.94</v>
      </c>
      <c r="J666" s="10">
        <f>SUMIFS('Régua SAEB'!$C:$C,'Régua SAEB'!$B:$B,"MT",'Régua SAEB'!$D:$D,"&lt;="&amp;$I666,'Régua SAEB'!$E:$E,"&gt;"&amp;$I666,'Régua SAEB'!$A:$A,$E666)</f>
        <v>2</v>
      </c>
      <c r="K666" s="10" t="str">
        <f t="array" ref="K666">INDEX('Régua SAEB'!$F$1:$F$40,MATCH($E666&amp;"MT"&amp;$J666,'Régua SAEB'!$G$1:$G$40,0),1)</f>
        <v>Básico</v>
      </c>
    </row>
    <row r="667" spans="1:11" x14ac:dyDescent="0.2">
      <c r="A667" s="28" t="s">
        <v>58</v>
      </c>
      <c r="B667" s="24">
        <v>47703</v>
      </c>
      <c r="C667" s="28" t="s">
        <v>780</v>
      </c>
      <c r="D667" s="29">
        <v>35047703</v>
      </c>
      <c r="E667" s="29" t="s">
        <v>117</v>
      </c>
      <c r="F667" s="29">
        <v>255.98</v>
      </c>
      <c r="G667" s="10">
        <f>SUMIFS('Régua SAEB'!$C:$C,'Régua SAEB'!$B:$B,"LP",'Régua SAEB'!$D:$D,"&lt;="&amp;$F667,'Régua SAEB'!$E:$E,"&gt;"&amp;$F667,'Régua SAEB'!$A:$A,$E667)</f>
        <v>3</v>
      </c>
      <c r="H667" s="10" t="str">
        <f t="array" ref="H667">INDEX('Régua SAEB'!$F$1:$F$40,MATCH($E667&amp;"LP"&amp;$G667,'Régua SAEB'!$G$1:$G$40,0),1)</f>
        <v>Básico</v>
      </c>
      <c r="I667" s="29">
        <v>246.4</v>
      </c>
      <c r="J667" s="10">
        <f>SUMIFS('Régua SAEB'!$C:$C,'Régua SAEB'!$B:$B,"MT",'Régua SAEB'!$D:$D,"&lt;="&amp;$I667,'Régua SAEB'!$E:$E,"&gt;"&amp;$I667,'Régua SAEB'!$A:$A,$E667)</f>
        <v>2</v>
      </c>
      <c r="K667" s="10" t="str">
        <f t="array" ref="K667">INDEX('Régua SAEB'!$F$1:$F$40,MATCH($E667&amp;"MT"&amp;$J667,'Régua SAEB'!$G$1:$G$40,0),1)</f>
        <v>Básico</v>
      </c>
    </row>
    <row r="668" spans="1:11" x14ac:dyDescent="0.2">
      <c r="A668" s="28" t="s">
        <v>74</v>
      </c>
      <c r="B668" s="24">
        <v>35166</v>
      </c>
      <c r="C668" s="28" t="s">
        <v>781</v>
      </c>
      <c r="D668" s="29">
        <v>35035166</v>
      </c>
      <c r="E668" s="29" t="s">
        <v>117</v>
      </c>
      <c r="F668" s="29">
        <v>251.86</v>
      </c>
      <c r="G668" s="10">
        <f>SUMIFS('Régua SAEB'!$C:$C,'Régua SAEB'!$B:$B,"LP",'Régua SAEB'!$D:$D,"&lt;="&amp;$F668,'Régua SAEB'!$E:$E,"&gt;"&amp;$F668,'Régua SAEB'!$A:$A,$E668)</f>
        <v>3</v>
      </c>
      <c r="H668" s="10" t="str">
        <f t="array" ref="H668">INDEX('Régua SAEB'!$F$1:$F$40,MATCH($E668&amp;"LP"&amp;$G668,'Régua SAEB'!$G$1:$G$40,0),1)</f>
        <v>Básico</v>
      </c>
      <c r="I668" s="29">
        <v>255.44</v>
      </c>
      <c r="J668" s="10">
        <f>SUMIFS('Régua SAEB'!$C:$C,'Régua SAEB'!$B:$B,"MT",'Régua SAEB'!$D:$D,"&lt;="&amp;$I668,'Régua SAEB'!$E:$E,"&gt;"&amp;$I668,'Régua SAEB'!$A:$A,$E668)</f>
        <v>3</v>
      </c>
      <c r="K668" s="10" t="str">
        <f t="array" ref="K668">INDEX('Régua SAEB'!$F$1:$F$40,MATCH($E668&amp;"MT"&amp;$J668,'Régua SAEB'!$G$1:$G$40,0),1)</f>
        <v>Básico</v>
      </c>
    </row>
    <row r="669" spans="1:11" x14ac:dyDescent="0.2">
      <c r="A669" s="28" t="s">
        <v>74</v>
      </c>
      <c r="B669" s="24">
        <v>35212</v>
      </c>
      <c r="C669" s="28" t="s">
        <v>782</v>
      </c>
      <c r="D669" s="29">
        <v>35035212</v>
      </c>
      <c r="E669" s="29" t="s">
        <v>117</v>
      </c>
      <c r="F669" s="29">
        <v>251.27</v>
      </c>
      <c r="G669" s="10">
        <f>SUMIFS('Régua SAEB'!$C:$C,'Régua SAEB'!$B:$B,"LP",'Régua SAEB'!$D:$D,"&lt;="&amp;$F669,'Régua SAEB'!$E:$E,"&gt;"&amp;$F669,'Régua SAEB'!$A:$A,$E669)</f>
        <v>3</v>
      </c>
      <c r="H669" s="10" t="str">
        <f t="array" ref="H669">INDEX('Régua SAEB'!$F$1:$F$40,MATCH($E669&amp;"LP"&amp;$G669,'Régua SAEB'!$G$1:$G$40,0),1)</f>
        <v>Básico</v>
      </c>
      <c r="I669" s="29">
        <v>254.87</v>
      </c>
      <c r="J669" s="10">
        <f>SUMIFS('Régua SAEB'!$C:$C,'Régua SAEB'!$B:$B,"MT",'Régua SAEB'!$D:$D,"&lt;="&amp;$I669,'Régua SAEB'!$E:$E,"&gt;"&amp;$I669,'Régua SAEB'!$A:$A,$E669)</f>
        <v>3</v>
      </c>
      <c r="K669" s="10" t="str">
        <f t="array" ref="K669">INDEX('Régua SAEB'!$F$1:$F$40,MATCH($E669&amp;"MT"&amp;$J669,'Régua SAEB'!$G$1:$G$40,0),1)</f>
        <v>Básico</v>
      </c>
    </row>
    <row r="670" spans="1:11" x14ac:dyDescent="0.2">
      <c r="A670" s="28" t="s">
        <v>74</v>
      </c>
      <c r="B670" s="24">
        <v>903735</v>
      </c>
      <c r="C670" s="28" t="s">
        <v>783</v>
      </c>
      <c r="D670" s="29">
        <v>35903735</v>
      </c>
      <c r="E670" s="29" t="s">
        <v>117</v>
      </c>
      <c r="F670" s="29">
        <v>276.01</v>
      </c>
      <c r="G670" s="10">
        <f>SUMIFS('Régua SAEB'!$C:$C,'Régua SAEB'!$B:$B,"LP",'Régua SAEB'!$D:$D,"&lt;="&amp;$F670,'Régua SAEB'!$E:$E,"&gt;"&amp;$F670,'Régua SAEB'!$A:$A,$E670)</f>
        <v>4</v>
      </c>
      <c r="H670" s="10" t="str">
        <f t="array" ref="H670">INDEX('Régua SAEB'!$F$1:$F$40,MATCH($E670&amp;"LP"&amp;$G670,'Régua SAEB'!$G$1:$G$40,0),1)</f>
        <v>Proficiente</v>
      </c>
      <c r="I670" s="29">
        <v>272.79000000000002</v>
      </c>
      <c r="J670" s="10">
        <f>SUMIFS('Régua SAEB'!$C:$C,'Régua SAEB'!$B:$B,"MT",'Régua SAEB'!$D:$D,"&lt;="&amp;$I670,'Régua SAEB'!$E:$E,"&gt;"&amp;$I670,'Régua SAEB'!$A:$A,$E670)</f>
        <v>3</v>
      </c>
      <c r="K670" s="10" t="str">
        <f t="array" ref="K670">INDEX('Régua SAEB'!$F$1:$F$40,MATCH($E670&amp;"MT"&amp;$J670,'Régua SAEB'!$G$1:$G$40,0),1)</f>
        <v>Básico</v>
      </c>
    </row>
    <row r="671" spans="1:11" x14ac:dyDescent="0.2">
      <c r="A671" s="28" t="s">
        <v>74</v>
      </c>
      <c r="B671" s="24">
        <v>924489</v>
      </c>
      <c r="C671" s="28" t="s">
        <v>784</v>
      </c>
      <c r="D671" s="29">
        <v>35924489</v>
      </c>
      <c r="E671" s="29" t="s">
        <v>117</v>
      </c>
      <c r="F671" s="29">
        <v>237.52</v>
      </c>
      <c r="G671" s="10">
        <f>SUMIFS('Régua SAEB'!$C:$C,'Régua SAEB'!$B:$B,"LP",'Régua SAEB'!$D:$D,"&lt;="&amp;$F671,'Régua SAEB'!$E:$E,"&gt;"&amp;$F671,'Régua SAEB'!$A:$A,$E671)</f>
        <v>2</v>
      </c>
      <c r="H671" s="10" t="str">
        <f t="array" ref="H671">INDEX('Régua SAEB'!$F$1:$F$40,MATCH($E671&amp;"LP"&amp;$G671,'Régua SAEB'!$G$1:$G$40,0),1)</f>
        <v>Básico</v>
      </c>
      <c r="I671" s="29">
        <v>236.63</v>
      </c>
      <c r="J671" s="10">
        <f>SUMIFS('Régua SAEB'!$C:$C,'Régua SAEB'!$B:$B,"MT",'Régua SAEB'!$D:$D,"&lt;="&amp;$I671,'Régua SAEB'!$E:$E,"&gt;"&amp;$I671,'Régua SAEB'!$A:$A,$E671)</f>
        <v>2</v>
      </c>
      <c r="K671" s="10" t="str">
        <f t="array" ref="K671">INDEX('Régua SAEB'!$F$1:$F$40,MATCH($E671&amp;"MT"&amp;$J671,'Régua SAEB'!$G$1:$G$40,0),1)</f>
        <v>Básico</v>
      </c>
    </row>
    <row r="672" spans="1:11" x14ac:dyDescent="0.2">
      <c r="A672" s="28" t="s">
        <v>28</v>
      </c>
      <c r="B672" s="24">
        <v>28186</v>
      </c>
      <c r="C672" s="28" t="s">
        <v>785</v>
      </c>
      <c r="D672" s="29">
        <v>35028186</v>
      </c>
      <c r="E672" s="29" t="s">
        <v>117</v>
      </c>
      <c r="F672" s="29">
        <v>293.31</v>
      </c>
      <c r="G672" s="10">
        <f>SUMIFS('Régua SAEB'!$C:$C,'Régua SAEB'!$B:$B,"LP",'Régua SAEB'!$D:$D,"&lt;="&amp;$F672,'Régua SAEB'!$E:$E,"&gt;"&amp;$F672,'Régua SAEB'!$A:$A,$E672)</f>
        <v>4</v>
      </c>
      <c r="H672" s="10" t="str">
        <f t="array" ref="H672">INDEX('Régua SAEB'!$F$1:$F$40,MATCH($E672&amp;"LP"&amp;$G672,'Régua SAEB'!$G$1:$G$40,0),1)</f>
        <v>Proficiente</v>
      </c>
      <c r="I672" s="29">
        <v>302.3</v>
      </c>
      <c r="J672" s="10">
        <f>SUMIFS('Régua SAEB'!$C:$C,'Régua SAEB'!$B:$B,"MT",'Régua SAEB'!$D:$D,"&lt;="&amp;$I672,'Régua SAEB'!$E:$E,"&gt;"&amp;$I672,'Régua SAEB'!$A:$A,$E672)</f>
        <v>5</v>
      </c>
      <c r="K672" s="10" t="str">
        <f t="array" ref="K672">INDEX('Régua SAEB'!$F$1:$F$40,MATCH($E672&amp;"MT"&amp;$J672,'Régua SAEB'!$G$1:$G$40,0),1)</f>
        <v>Proficiente</v>
      </c>
    </row>
    <row r="673" spans="1:11" x14ac:dyDescent="0.2">
      <c r="A673" s="28" t="s">
        <v>94</v>
      </c>
      <c r="B673" s="24">
        <v>10030</v>
      </c>
      <c r="C673" s="28" t="s">
        <v>786</v>
      </c>
      <c r="D673" s="29">
        <v>35010030</v>
      </c>
      <c r="E673" s="29" t="s">
        <v>117</v>
      </c>
      <c r="F673" s="29">
        <v>279.26</v>
      </c>
      <c r="G673" s="10">
        <f>SUMIFS('Régua SAEB'!$C:$C,'Régua SAEB'!$B:$B,"LP",'Régua SAEB'!$D:$D,"&lt;="&amp;$F673,'Régua SAEB'!$E:$E,"&gt;"&amp;$F673,'Régua SAEB'!$A:$A,$E673)</f>
        <v>4</v>
      </c>
      <c r="H673" s="10" t="str">
        <f t="array" ref="H673">INDEX('Régua SAEB'!$F$1:$F$40,MATCH($E673&amp;"LP"&amp;$G673,'Régua SAEB'!$G$1:$G$40,0),1)</f>
        <v>Proficiente</v>
      </c>
      <c r="I673" s="29">
        <v>269.82</v>
      </c>
      <c r="J673" s="10">
        <f>SUMIFS('Régua SAEB'!$C:$C,'Régua SAEB'!$B:$B,"MT",'Régua SAEB'!$D:$D,"&lt;="&amp;$I673,'Régua SAEB'!$E:$E,"&gt;"&amp;$I673,'Régua SAEB'!$A:$A,$E673)</f>
        <v>3</v>
      </c>
      <c r="K673" s="10" t="str">
        <f t="array" ref="K673">INDEX('Régua SAEB'!$F$1:$F$40,MATCH($E673&amp;"MT"&amp;$J673,'Régua SAEB'!$G$1:$G$40,0),1)</f>
        <v>Básico</v>
      </c>
    </row>
    <row r="674" spans="1:11" x14ac:dyDescent="0.2">
      <c r="A674" s="28" t="s">
        <v>94</v>
      </c>
      <c r="B674" s="24">
        <v>10054</v>
      </c>
      <c r="C674" s="28" t="s">
        <v>787</v>
      </c>
      <c r="D674" s="29">
        <v>35010054</v>
      </c>
      <c r="E674" s="29" t="s">
        <v>117</v>
      </c>
      <c r="F674" s="29">
        <v>247.58</v>
      </c>
      <c r="G674" s="10">
        <f>SUMIFS('Régua SAEB'!$C:$C,'Régua SAEB'!$B:$B,"LP",'Régua SAEB'!$D:$D,"&lt;="&amp;$F674,'Régua SAEB'!$E:$E,"&gt;"&amp;$F674,'Régua SAEB'!$A:$A,$E674)</f>
        <v>2</v>
      </c>
      <c r="H674" s="10" t="str">
        <f t="array" ref="H674">INDEX('Régua SAEB'!$F$1:$F$40,MATCH($E674&amp;"LP"&amp;$G674,'Régua SAEB'!$G$1:$G$40,0),1)</f>
        <v>Básico</v>
      </c>
      <c r="I674" s="29">
        <v>237.78</v>
      </c>
      <c r="J674" s="10">
        <f>SUMIFS('Régua SAEB'!$C:$C,'Régua SAEB'!$B:$B,"MT",'Régua SAEB'!$D:$D,"&lt;="&amp;$I674,'Régua SAEB'!$E:$E,"&gt;"&amp;$I674,'Régua SAEB'!$A:$A,$E674)</f>
        <v>2</v>
      </c>
      <c r="K674" s="10" t="str">
        <f t="array" ref="K674">INDEX('Régua SAEB'!$F$1:$F$40,MATCH($E674&amp;"MT"&amp;$J674,'Régua SAEB'!$G$1:$G$40,0),1)</f>
        <v>Básico</v>
      </c>
    </row>
    <row r="675" spans="1:11" x14ac:dyDescent="0.2">
      <c r="A675" s="28" t="s">
        <v>94</v>
      </c>
      <c r="B675" s="24">
        <v>10066</v>
      </c>
      <c r="C675" s="28" t="s">
        <v>788</v>
      </c>
      <c r="D675" s="29">
        <v>35010066</v>
      </c>
      <c r="E675" s="29" t="s">
        <v>117</v>
      </c>
      <c r="F675" s="29">
        <v>274.2</v>
      </c>
      <c r="G675" s="10">
        <f>SUMIFS('Régua SAEB'!$C:$C,'Régua SAEB'!$B:$B,"LP",'Régua SAEB'!$D:$D,"&lt;="&amp;$F675,'Régua SAEB'!$E:$E,"&gt;"&amp;$F675,'Régua SAEB'!$A:$A,$E675)</f>
        <v>3</v>
      </c>
      <c r="H675" s="10" t="str">
        <f t="array" ref="H675">INDEX('Régua SAEB'!$F$1:$F$40,MATCH($E675&amp;"LP"&amp;$G675,'Régua SAEB'!$G$1:$G$40,0),1)</f>
        <v>Básico</v>
      </c>
      <c r="I675" s="29">
        <v>258.89999999999998</v>
      </c>
      <c r="J675" s="10">
        <f>SUMIFS('Régua SAEB'!$C:$C,'Régua SAEB'!$B:$B,"MT",'Régua SAEB'!$D:$D,"&lt;="&amp;$I675,'Régua SAEB'!$E:$E,"&gt;"&amp;$I675,'Régua SAEB'!$A:$A,$E675)</f>
        <v>3</v>
      </c>
      <c r="K675" s="10" t="str">
        <f t="array" ref="K675">INDEX('Régua SAEB'!$F$1:$F$40,MATCH($E675&amp;"MT"&amp;$J675,'Régua SAEB'!$G$1:$G$40,0),1)</f>
        <v>Básico</v>
      </c>
    </row>
    <row r="676" spans="1:11" x14ac:dyDescent="0.2">
      <c r="A676" s="28" t="s">
        <v>94</v>
      </c>
      <c r="B676" s="24">
        <v>10091</v>
      </c>
      <c r="C676" s="28" t="s">
        <v>789</v>
      </c>
      <c r="D676" s="29">
        <v>35010091</v>
      </c>
      <c r="E676" s="29" t="s">
        <v>117</v>
      </c>
      <c r="F676" s="29">
        <v>239.4</v>
      </c>
      <c r="G676" s="10">
        <f>SUMIFS('Régua SAEB'!$C:$C,'Régua SAEB'!$B:$B,"LP",'Régua SAEB'!$D:$D,"&lt;="&amp;$F676,'Régua SAEB'!$E:$E,"&gt;"&amp;$F676,'Régua SAEB'!$A:$A,$E676)</f>
        <v>2</v>
      </c>
      <c r="H676" s="10" t="str">
        <f t="array" ref="H676">INDEX('Régua SAEB'!$F$1:$F$40,MATCH($E676&amp;"LP"&amp;$G676,'Régua SAEB'!$G$1:$G$40,0),1)</f>
        <v>Básico</v>
      </c>
      <c r="I676" s="29">
        <v>226.26</v>
      </c>
      <c r="J676" s="10">
        <f>SUMIFS('Régua SAEB'!$C:$C,'Régua SAEB'!$B:$B,"MT",'Régua SAEB'!$D:$D,"&lt;="&amp;$I676,'Régua SAEB'!$E:$E,"&gt;"&amp;$I676,'Régua SAEB'!$A:$A,$E676)</f>
        <v>2</v>
      </c>
      <c r="K676" s="10" t="str">
        <f t="array" ref="K676">INDEX('Régua SAEB'!$F$1:$F$40,MATCH($E676&amp;"MT"&amp;$J676,'Régua SAEB'!$G$1:$G$40,0),1)</f>
        <v>Básico</v>
      </c>
    </row>
    <row r="677" spans="1:11" x14ac:dyDescent="0.2">
      <c r="A677" s="28" t="s">
        <v>94</v>
      </c>
      <c r="B677" s="24">
        <v>10121</v>
      </c>
      <c r="C677" s="28" t="s">
        <v>790</v>
      </c>
      <c r="D677" s="29">
        <v>35010121</v>
      </c>
      <c r="E677" s="29" t="s">
        <v>117</v>
      </c>
      <c r="F677" s="29">
        <v>279.16000000000003</v>
      </c>
      <c r="G677" s="10">
        <f>SUMIFS('Régua SAEB'!$C:$C,'Régua SAEB'!$B:$B,"LP",'Régua SAEB'!$D:$D,"&lt;="&amp;$F677,'Régua SAEB'!$E:$E,"&gt;"&amp;$F677,'Régua SAEB'!$A:$A,$E677)</f>
        <v>4</v>
      </c>
      <c r="H677" s="10" t="str">
        <f t="array" ref="H677">INDEX('Régua SAEB'!$F$1:$F$40,MATCH($E677&amp;"LP"&amp;$G677,'Régua SAEB'!$G$1:$G$40,0),1)</f>
        <v>Proficiente</v>
      </c>
      <c r="I677" s="29">
        <v>271.14999999999998</v>
      </c>
      <c r="J677" s="10">
        <f>SUMIFS('Régua SAEB'!$C:$C,'Régua SAEB'!$B:$B,"MT",'Régua SAEB'!$D:$D,"&lt;="&amp;$I677,'Régua SAEB'!$E:$E,"&gt;"&amp;$I677,'Régua SAEB'!$A:$A,$E677)</f>
        <v>3</v>
      </c>
      <c r="K677" s="10" t="str">
        <f t="array" ref="K677">INDEX('Régua SAEB'!$F$1:$F$40,MATCH($E677&amp;"MT"&amp;$J677,'Régua SAEB'!$G$1:$G$40,0),1)</f>
        <v>Básico</v>
      </c>
    </row>
    <row r="678" spans="1:11" x14ac:dyDescent="0.2">
      <c r="A678" s="28" t="s">
        <v>94</v>
      </c>
      <c r="B678" s="24">
        <v>10133</v>
      </c>
      <c r="C678" s="28" t="s">
        <v>791</v>
      </c>
      <c r="D678" s="29">
        <v>35010133</v>
      </c>
      <c r="E678" s="29" t="s">
        <v>117</v>
      </c>
      <c r="F678" s="29">
        <v>244.42</v>
      </c>
      <c r="G678" s="10">
        <f>SUMIFS('Régua SAEB'!$C:$C,'Régua SAEB'!$B:$B,"LP",'Régua SAEB'!$D:$D,"&lt;="&amp;$F678,'Régua SAEB'!$E:$E,"&gt;"&amp;$F678,'Régua SAEB'!$A:$A,$E678)</f>
        <v>2</v>
      </c>
      <c r="H678" s="10" t="str">
        <f t="array" ref="H678">INDEX('Régua SAEB'!$F$1:$F$40,MATCH($E678&amp;"LP"&amp;$G678,'Régua SAEB'!$G$1:$G$40,0),1)</f>
        <v>Básico</v>
      </c>
      <c r="I678" s="29">
        <v>242.9</v>
      </c>
      <c r="J678" s="10">
        <f>SUMIFS('Régua SAEB'!$C:$C,'Régua SAEB'!$B:$B,"MT",'Régua SAEB'!$D:$D,"&lt;="&amp;$I678,'Régua SAEB'!$E:$E,"&gt;"&amp;$I678,'Régua SAEB'!$A:$A,$E678)</f>
        <v>2</v>
      </c>
      <c r="K678" s="10" t="str">
        <f t="array" ref="K678">INDEX('Régua SAEB'!$F$1:$F$40,MATCH($E678&amp;"MT"&amp;$J678,'Régua SAEB'!$G$1:$G$40,0),1)</f>
        <v>Básico</v>
      </c>
    </row>
    <row r="679" spans="1:11" x14ac:dyDescent="0.2">
      <c r="A679" s="28" t="s">
        <v>94</v>
      </c>
      <c r="B679" s="24">
        <v>10145</v>
      </c>
      <c r="C679" s="28" t="s">
        <v>792</v>
      </c>
      <c r="D679" s="29">
        <v>35010145</v>
      </c>
      <c r="E679" s="29" t="s">
        <v>117</v>
      </c>
      <c r="F679" s="29">
        <v>249.39</v>
      </c>
      <c r="G679" s="10">
        <f>SUMIFS('Régua SAEB'!$C:$C,'Régua SAEB'!$B:$B,"LP",'Régua SAEB'!$D:$D,"&lt;="&amp;$F679,'Régua SAEB'!$E:$E,"&gt;"&amp;$F679,'Régua SAEB'!$A:$A,$E679)</f>
        <v>2</v>
      </c>
      <c r="H679" s="10" t="str">
        <f t="array" ref="H679">INDEX('Régua SAEB'!$F$1:$F$40,MATCH($E679&amp;"LP"&amp;$G679,'Régua SAEB'!$G$1:$G$40,0),1)</f>
        <v>Básico</v>
      </c>
      <c r="I679" s="29">
        <v>244.7</v>
      </c>
      <c r="J679" s="10">
        <f>SUMIFS('Régua SAEB'!$C:$C,'Régua SAEB'!$B:$B,"MT",'Régua SAEB'!$D:$D,"&lt;="&amp;$I679,'Régua SAEB'!$E:$E,"&gt;"&amp;$I679,'Régua SAEB'!$A:$A,$E679)</f>
        <v>2</v>
      </c>
      <c r="K679" s="10" t="str">
        <f t="array" ref="K679">INDEX('Régua SAEB'!$F$1:$F$40,MATCH($E679&amp;"MT"&amp;$J679,'Régua SAEB'!$G$1:$G$40,0),1)</f>
        <v>Básico</v>
      </c>
    </row>
    <row r="680" spans="1:11" x14ac:dyDescent="0.2">
      <c r="A680" s="28" t="s">
        <v>94</v>
      </c>
      <c r="B680" s="24">
        <v>10315</v>
      </c>
      <c r="C680" s="28" t="s">
        <v>793</v>
      </c>
      <c r="D680" s="29">
        <v>35010315</v>
      </c>
      <c r="E680" s="29" t="s">
        <v>117</v>
      </c>
      <c r="F680" s="29">
        <v>250.47</v>
      </c>
      <c r="G680" s="10">
        <f>SUMIFS('Régua SAEB'!$C:$C,'Régua SAEB'!$B:$B,"LP",'Régua SAEB'!$D:$D,"&lt;="&amp;$F680,'Régua SAEB'!$E:$E,"&gt;"&amp;$F680,'Régua SAEB'!$A:$A,$E680)</f>
        <v>3</v>
      </c>
      <c r="H680" s="10" t="str">
        <f t="array" ref="H680">INDEX('Régua SAEB'!$F$1:$F$40,MATCH($E680&amp;"LP"&amp;$G680,'Régua SAEB'!$G$1:$G$40,0),1)</f>
        <v>Básico</v>
      </c>
      <c r="I680" s="29">
        <v>250.15</v>
      </c>
      <c r="J680" s="10">
        <f>SUMIFS('Régua SAEB'!$C:$C,'Régua SAEB'!$B:$B,"MT",'Régua SAEB'!$D:$D,"&lt;="&amp;$I680,'Régua SAEB'!$E:$E,"&gt;"&amp;$I680,'Régua SAEB'!$A:$A,$E680)</f>
        <v>3</v>
      </c>
      <c r="K680" s="10" t="str">
        <f t="array" ref="K680">INDEX('Régua SAEB'!$F$1:$F$40,MATCH($E680&amp;"MT"&amp;$J680,'Régua SAEB'!$G$1:$G$40,0),1)</f>
        <v>Básico</v>
      </c>
    </row>
    <row r="681" spans="1:11" x14ac:dyDescent="0.2">
      <c r="A681" s="28" t="s">
        <v>94</v>
      </c>
      <c r="B681" s="24">
        <v>36419</v>
      </c>
      <c r="C681" s="28" t="s">
        <v>794</v>
      </c>
      <c r="D681" s="29">
        <v>35036419</v>
      </c>
      <c r="E681" s="29" t="s">
        <v>117</v>
      </c>
      <c r="F681" s="29">
        <v>235.44</v>
      </c>
      <c r="G681" s="10">
        <f>SUMIFS('Régua SAEB'!$C:$C,'Régua SAEB'!$B:$B,"LP",'Régua SAEB'!$D:$D,"&lt;="&amp;$F681,'Régua SAEB'!$E:$E,"&gt;"&amp;$F681,'Régua SAEB'!$A:$A,$E681)</f>
        <v>2</v>
      </c>
      <c r="H681" s="10" t="str">
        <f t="array" ref="H681">INDEX('Régua SAEB'!$F$1:$F$40,MATCH($E681&amp;"LP"&amp;$G681,'Régua SAEB'!$G$1:$G$40,0),1)</f>
        <v>Básico</v>
      </c>
      <c r="I681" s="29">
        <v>246.08</v>
      </c>
      <c r="J681" s="10">
        <f>SUMIFS('Régua SAEB'!$C:$C,'Régua SAEB'!$B:$B,"MT",'Régua SAEB'!$D:$D,"&lt;="&amp;$I681,'Régua SAEB'!$E:$E,"&gt;"&amp;$I681,'Régua SAEB'!$A:$A,$E681)</f>
        <v>2</v>
      </c>
      <c r="K681" s="10" t="str">
        <f t="array" ref="K681">INDEX('Régua SAEB'!$F$1:$F$40,MATCH($E681&amp;"MT"&amp;$J681,'Régua SAEB'!$G$1:$G$40,0),1)</f>
        <v>Básico</v>
      </c>
    </row>
    <row r="682" spans="1:11" x14ac:dyDescent="0.2">
      <c r="A682" s="28" t="s">
        <v>94</v>
      </c>
      <c r="B682" s="24">
        <v>37114</v>
      </c>
      <c r="C682" s="28" t="s">
        <v>795</v>
      </c>
      <c r="D682" s="29">
        <v>35037114</v>
      </c>
      <c r="E682" s="29" t="s">
        <v>117</v>
      </c>
      <c r="F682" s="29">
        <v>258.23</v>
      </c>
      <c r="G682" s="10">
        <f>SUMIFS('Régua SAEB'!$C:$C,'Régua SAEB'!$B:$B,"LP",'Régua SAEB'!$D:$D,"&lt;="&amp;$F682,'Régua SAEB'!$E:$E,"&gt;"&amp;$F682,'Régua SAEB'!$A:$A,$E682)</f>
        <v>3</v>
      </c>
      <c r="H682" s="10" t="str">
        <f t="array" ref="H682">INDEX('Régua SAEB'!$F$1:$F$40,MATCH($E682&amp;"LP"&amp;$G682,'Régua SAEB'!$G$1:$G$40,0),1)</f>
        <v>Básico</v>
      </c>
      <c r="I682" s="29">
        <v>257</v>
      </c>
      <c r="J682" s="10">
        <f>SUMIFS('Régua SAEB'!$C:$C,'Régua SAEB'!$B:$B,"MT",'Régua SAEB'!$D:$D,"&lt;="&amp;$I682,'Régua SAEB'!$E:$E,"&gt;"&amp;$I682,'Régua SAEB'!$A:$A,$E682)</f>
        <v>3</v>
      </c>
      <c r="K682" s="10" t="str">
        <f t="array" ref="K682">INDEX('Régua SAEB'!$F$1:$F$40,MATCH($E682&amp;"MT"&amp;$J682,'Régua SAEB'!$G$1:$G$40,0),1)</f>
        <v>Básico</v>
      </c>
    </row>
    <row r="683" spans="1:11" x14ac:dyDescent="0.2">
      <c r="A683" s="28" t="s">
        <v>94</v>
      </c>
      <c r="B683" s="24">
        <v>37540</v>
      </c>
      <c r="C683" s="28" t="s">
        <v>796</v>
      </c>
      <c r="D683" s="29">
        <v>35037540</v>
      </c>
      <c r="E683" s="29" t="s">
        <v>117</v>
      </c>
      <c r="F683" s="29">
        <v>249.09</v>
      </c>
      <c r="G683" s="10">
        <f>SUMIFS('Régua SAEB'!$C:$C,'Régua SAEB'!$B:$B,"LP",'Régua SAEB'!$D:$D,"&lt;="&amp;$F683,'Régua SAEB'!$E:$E,"&gt;"&amp;$F683,'Régua SAEB'!$A:$A,$E683)</f>
        <v>2</v>
      </c>
      <c r="H683" s="10" t="str">
        <f t="array" ref="H683">INDEX('Régua SAEB'!$F$1:$F$40,MATCH($E683&amp;"LP"&amp;$G683,'Régua SAEB'!$G$1:$G$40,0),1)</f>
        <v>Básico</v>
      </c>
      <c r="I683" s="29">
        <v>245.43</v>
      </c>
      <c r="J683" s="10">
        <f>SUMIFS('Régua SAEB'!$C:$C,'Régua SAEB'!$B:$B,"MT",'Régua SAEB'!$D:$D,"&lt;="&amp;$I683,'Régua SAEB'!$E:$E,"&gt;"&amp;$I683,'Régua SAEB'!$A:$A,$E683)</f>
        <v>2</v>
      </c>
      <c r="K683" s="10" t="str">
        <f t="array" ref="K683">INDEX('Régua SAEB'!$F$1:$F$40,MATCH($E683&amp;"MT"&amp;$J683,'Régua SAEB'!$G$1:$G$40,0),1)</f>
        <v>Básico</v>
      </c>
    </row>
    <row r="684" spans="1:11" x14ac:dyDescent="0.2">
      <c r="A684" s="28" t="s">
        <v>94</v>
      </c>
      <c r="B684" s="24">
        <v>37552</v>
      </c>
      <c r="C684" s="28" t="s">
        <v>797</v>
      </c>
      <c r="D684" s="29">
        <v>35037552</v>
      </c>
      <c r="E684" s="29" t="s">
        <v>117</v>
      </c>
      <c r="F684" s="29">
        <v>253.17</v>
      </c>
      <c r="G684" s="10">
        <f>SUMIFS('Régua SAEB'!$C:$C,'Régua SAEB'!$B:$B,"LP",'Régua SAEB'!$D:$D,"&lt;="&amp;$F684,'Régua SAEB'!$E:$E,"&gt;"&amp;$F684,'Régua SAEB'!$A:$A,$E684)</f>
        <v>3</v>
      </c>
      <c r="H684" s="10" t="str">
        <f t="array" ref="H684">INDEX('Régua SAEB'!$F$1:$F$40,MATCH($E684&amp;"LP"&amp;$G684,'Régua SAEB'!$G$1:$G$40,0),1)</f>
        <v>Básico</v>
      </c>
      <c r="I684" s="29">
        <v>257.12</v>
      </c>
      <c r="J684" s="10">
        <f>SUMIFS('Régua SAEB'!$C:$C,'Régua SAEB'!$B:$B,"MT",'Régua SAEB'!$D:$D,"&lt;="&amp;$I684,'Régua SAEB'!$E:$E,"&gt;"&amp;$I684,'Régua SAEB'!$A:$A,$E684)</f>
        <v>3</v>
      </c>
      <c r="K684" s="10" t="str">
        <f t="array" ref="K684">INDEX('Régua SAEB'!$F$1:$F$40,MATCH($E684&amp;"MT"&amp;$J684,'Régua SAEB'!$G$1:$G$40,0),1)</f>
        <v>Básico</v>
      </c>
    </row>
    <row r="685" spans="1:11" x14ac:dyDescent="0.2">
      <c r="A685" s="28" t="s">
        <v>94</v>
      </c>
      <c r="B685" s="24">
        <v>38581</v>
      </c>
      <c r="C685" s="28" t="s">
        <v>798</v>
      </c>
      <c r="D685" s="29">
        <v>35038581</v>
      </c>
      <c r="E685" s="29" t="s">
        <v>117</v>
      </c>
      <c r="F685" s="29">
        <v>269.85000000000002</v>
      </c>
      <c r="G685" s="10">
        <f>SUMIFS('Régua SAEB'!$C:$C,'Régua SAEB'!$B:$B,"LP",'Régua SAEB'!$D:$D,"&lt;="&amp;$F685,'Régua SAEB'!$E:$E,"&gt;"&amp;$F685,'Régua SAEB'!$A:$A,$E685)</f>
        <v>3</v>
      </c>
      <c r="H685" s="10" t="str">
        <f t="array" ref="H685">INDEX('Régua SAEB'!$F$1:$F$40,MATCH($E685&amp;"LP"&amp;$G685,'Régua SAEB'!$G$1:$G$40,0),1)</f>
        <v>Básico</v>
      </c>
      <c r="I685" s="29">
        <v>252.83</v>
      </c>
      <c r="J685" s="10">
        <f>SUMIFS('Régua SAEB'!$C:$C,'Régua SAEB'!$B:$B,"MT",'Régua SAEB'!$D:$D,"&lt;="&amp;$I685,'Régua SAEB'!$E:$E,"&gt;"&amp;$I685,'Régua SAEB'!$A:$A,$E685)</f>
        <v>3</v>
      </c>
      <c r="K685" s="10" t="str">
        <f t="array" ref="K685">INDEX('Régua SAEB'!$F$1:$F$40,MATCH($E685&amp;"MT"&amp;$J685,'Régua SAEB'!$G$1:$G$40,0),1)</f>
        <v>Básico</v>
      </c>
    </row>
    <row r="686" spans="1:11" x14ac:dyDescent="0.2">
      <c r="A686" s="28" t="s">
        <v>94</v>
      </c>
      <c r="B686" s="24">
        <v>38600</v>
      </c>
      <c r="C686" s="28" t="s">
        <v>799</v>
      </c>
      <c r="D686" s="29">
        <v>35038600</v>
      </c>
      <c r="E686" s="29" t="s">
        <v>117</v>
      </c>
      <c r="F686" s="29">
        <v>239.32</v>
      </c>
      <c r="G686" s="10">
        <f>SUMIFS('Régua SAEB'!$C:$C,'Régua SAEB'!$B:$B,"LP",'Régua SAEB'!$D:$D,"&lt;="&amp;$F686,'Régua SAEB'!$E:$E,"&gt;"&amp;$F686,'Régua SAEB'!$A:$A,$E686)</f>
        <v>2</v>
      </c>
      <c r="H686" s="10" t="str">
        <f t="array" ref="H686">INDEX('Régua SAEB'!$F$1:$F$40,MATCH($E686&amp;"LP"&amp;$G686,'Régua SAEB'!$G$1:$G$40,0),1)</f>
        <v>Básico</v>
      </c>
      <c r="I686" s="29">
        <v>237.12</v>
      </c>
      <c r="J686" s="10">
        <f>SUMIFS('Régua SAEB'!$C:$C,'Régua SAEB'!$B:$B,"MT",'Régua SAEB'!$D:$D,"&lt;="&amp;$I686,'Régua SAEB'!$E:$E,"&gt;"&amp;$I686,'Régua SAEB'!$A:$A,$E686)</f>
        <v>2</v>
      </c>
      <c r="K686" s="10" t="str">
        <f t="array" ref="K686">INDEX('Régua SAEB'!$F$1:$F$40,MATCH($E686&amp;"MT"&amp;$J686,'Régua SAEB'!$G$1:$G$40,0),1)</f>
        <v>Básico</v>
      </c>
    </row>
    <row r="687" spans="1:11" x14ac:dyDescent="0.2">
      <c r="A687" s="28" t="s">
        <v>94</v>
      </c>
      <c r="B687" s="24">
        <v>40654</v>
      </c>
      <c r="C687" s="28" t="s">
        <v>800</v>
      </c>
      <c r="D687" s="29">
        <v>35040654</v>
      </c>
      <c r="E687" s="29" t="s">
        <v>117</v>
      </c>
      <c r="F687" s="29">
        <v>261.61</v>
      </c>
      <c r="G687" s="10">
        <f>SUMIFS('Régua SAEB'!$C:$C,'Régua SAEB'!$B:$B,"LP",'Régua SAEB'!$D:$D,"&lt;="&amp;$F687,'Régua SAEB'!$E:$E,"&gt;"&amp;$F687,'Régua SAEB'!$A:$A,$E687)</f>
        <v>3</v>
      </c>
      <c r="H687" s="10" t="str">
        <f t="array" ref="H687">INDEX('Régua SAEB'!$F$1:$F$40,MATCH($E687&amp;"LP"&amp;$G687,'Régua SAEB'!$G$1:$G$40,0),1)</f>
        <v>Básico</v>
      </c>
      <c r="I687" s="29">
        <v>252.47</v>
      </c>
      <c r="J687" s="10">
        <f>SUMIFS('Régua SAEB'!$C:$C,'Régua SAEB'!$B:$B,"MT",'Régua SAEB'!$D:$D,"&lt;="&amp;$I687,'Régua SAEB'!$E:$E,"&gt;"&amp;$I687,'Régua SAEB'!$A:$A,$E687)</f>
        <v>3</v>
      </c>
      <c r="K687" s="10" t="str">
        <f t="array" ref="K687">INDEX('Régua SAEB'!$F$1:$F$40,MATCH($E687&amp;"MT"&amp;$J687,'Régua SAEB'!$G$1:$G$40,0),1)</f>
        <v>Básico</v>
      </c>
    </row>
    <row r="688" spans="1:11" x14ac:dyDescent="0.2">
      <c r="A688" s="28" t="s">
        <v>94</v>
      </c>
      <c r="B688" s="24">
        <v>40666</v>
      </c>
      <c r="C688" s="28" t="s">
        <v>801</v>
      </c>
      <c r="D688" s="29">
        <v>35040666</v>
      </c>
      <c r="E688" s="29" t="s">
        <v>117</v>
      </c>
      <c r="F688" s="29">
        <v>243.31</v>
      </c>
      <c r="G688" s="10">
        <f>SUMIFS('Régua SAEB'!$C:$C,'Régua SAEB'!$B:$B,"LP",'Régua SAEB'!$D:$D,"&lt;="&amp;$F688,'Régua SAEB'!$E:$E,"&gt;"&amp;$F688,'Régua SAEB'!$A:$A,$E688)</f>
        <v>2</v>
      </c>
      <c r="H688" s="10" t="str">
        <f t="array" ref="H688">INDEX('Régua SAEB'!$F$1:$F$40,MATCH($E688&amp;"LP"&amp;$G688,'Régua SAEB'!$G$1:$G$40,0),1)</f>
        <v>Básico</v>
      </c>
      <c r="I688" s="29">
        <v>237.66</v>
      </c>
      <c r="J688" s="10">
        <f>SUMIFS('Régua SAEB'!$C:$C,'Régua SAEB'!$B:$B,"MT",'Régua SAEB'!$D:$D,"&lt;="&amp;$I688,'Régua SAEB'!$E:$E,"&gt;"&amp;$I688,'Régua SAEB'!$A:$A,$E688)</f>
        <v>2</v>
      </c>
      <c r="K688" s="10" t="str">
        <f t="array" ref="K688">INDEX('Régua SAEB'!$F$1:$F$40,MATCH($E688&amp;"MT"&amp;$J688,'Régua SAEB'!$G$1:$G$40,0),1)</f>
        <v>Básico</v>
      </c>
    </row>
    <row r="689" spans="1:11" x14ac:dyDescent="0.2">
      <c r="A689" s="28" t="s">
        <v>94</v>
      </c>
      <c r="B689" s="24">
        <v>40685</v>
      </c>
      <c r="C689" s="28" t="s">
        <v>802</v>
      </c>
      <c r="D689" s="29">
        <v>35040685</v>
      </c>
      <c r="E689" s="29" t="s">
        <v>117</v>
      </c>
      <c r="F689" s="29">
        <v>243.52</v>
      </c>
      <c r="G689" s="10">
        <f>SUMIFS('Régua SAEB'!$C:$C,'Régua SAEB'!$B:$B,"LP",'Régua SAEB'!$D:$D,"&lt;="&amp;$F689,'Régua SAEB'!$E:$E,"&gt;"&amp;$F689,'Régua SAEB'!$A:$A,$E689)</f>
        <v>2</v>
      </c>
      <c r="H689" s="10" t="str">
        <f t="array" ref="H689">INDEX('Régua SAEB'!$F$1:$F$40,MATCH($E689&amp;"LP"&amp;$G689,'Régua SAEB'!$G$1:$G$40,0),1)</f>
        <v>Básico</v>
      </c>
      <c r="I689" s="29">
        <v>235.56</v>
      </c>
      <c r="J689" s="10">
        <f>SUMIFS('Régua SAEB'!$C:$C,'Régua SAEB'!$B:$B,"MT",'Régua SAEB'!$D:$D,"&lt;="&amp;$I689,'Régua SAEB'!$E:$E,"&gt;"&amp;$I689,'Régua SAEB'!$A:$A,$E689)</f>
        <v>2</v>
      </c>
      <c r="K689" s="10" t="str">
        <f t="array" ref="K689">INDEX('Régua SAEB'!$F$1:$F$40,MATCH($E689&amp;"MT"&amp;$J689,'Régua SAEB'!$G$1:$G$40,0),1)</f>
        <v>Básico</v>
      </c>
    </row>
    <row r="690" spans="1:11" x14ac:dyDescent="0.2">
      <c r="A690" s="28" t="s">
        <v>94</v>
      </c>
      <c r="B690" s="24">
        <v>40691</v>
      </c>
      <c r="C690" s="28" t="s">
        <v>803</v>
      </c>
      <c r="D690" s="29">
        <v>35040691</v>
      </c>
      <c r="E690" s="29" t="s">
        <v>117</v>
      </c>
      <c r="F690" s="29">
        <v>256.51</v>
      </c>
      <c r="G690" s="10">
        <f>SUMIFS('Régua SAEB'!$C:$C,'Régua SAEB'!$B:$B,"LP",'Régua SAEB'!$D:$D,"&lt;="&amp;$F690,'Régua SAEB'!$E:$E,"&gt;"&amp;$F690,'Régua SAEB'!$A:$A,$E690)</f>
        <v>3</v>
      </c>
      <c r="H690" s="10" t="str">
        <f t="array" ref="H690">INDEX('Régua SAEB'!$F$1:$F$40,MATCH($E690&amp;"LP"&amp;$G690,'Régua SAEB'!$G$1:$G$40,0),1)</f>
        <v>Básico</v>
      </c>
      <c r="I690" s="29">
        <v>251.89</v>
      </c>
      <c r="J690" s="10">
        <f>SUMIFS('Régua SAEB'!$C:$C,'Régua SAEB'!$B:$B,"MT",'Régua SAEB'!$D:$D,"&lt;="&amp;$I690,'Régua SAEB'!$E:$E,"&gt;"&amp;$I690,'Régua SAEB'!$A:$A,$E690)</f>
        <v>3</v>
      </c>
      <c r="K690" s="10" t="str">
        <f t="array" ref="K690">INDEX('Régua SAEB'!$F$1:$F$40,MATCH($E690&amp;"MT"&amp;$J690,'Régua SAEB'!$G$1:$G$40,0),1)</f>
        <v>Básico</v>
      </c>
    </row>
    <row r="691" spans="1:11" x14ac:dyDescent="0.2">
      <c r="A691" s="28" t="s">
        <v>94</v>
      </c>
      <c r="B691" s="24">
        <v>44842</v>
      </c>
      <c r="C691" s="28" t="s">
        <v>804</v>
      </c>
      <c r="D691" s="29">
        <v>35044842</v>
      </c>
      <c r="E691" s="29" t="s">
        <v>117</v>
      </c>
      <c r="F691" s="29">
        <v>244.32</v>
      </c>
      <c r="G691" s="10">
        <f>SUMIFS('Régua SAEB'!$C:$C,'Régua SAEB'!$B:$B,"LP",'Régua SAEB'!$D:$D,"&lt;="&amp;$F691,'Régua SAEB'!$E:$E,"&gt;"&amp;$F691,'Régua SAEB'!$A:$A,$E691)</f>
        <v>2</v>
      </c>
      <c r="H691" s="10" t="str">
        <f t="array" ref="H691">INDEX('Régua SAEB'!$F$1:$F$40,MATCH($E691&amp;"LP"&amp;$G691,'Régua SAEB'!$G$1:$G$40,0),1)</f>
        <v>Básico</v>
      </c>
      <c r="I691" s="29">
        <v>255.39</v>
      </c>
      <c r="J691" s="10">
        <f>SUMIFS('Régua SAEB'!$C:$C,'Régua SAEB'!$B:$B,"MT",'Régua SAEB'!$D:$D,"&lt;="&amp;$I691,'Régua SAEB'!$E:$E,"&gt;"&amp;$I691,'Régua SAEB'!$A:$A,$E691)</f>
        <v>3</v>
      </c>
      <c r="K691" s="10" t="str">
        <f t="array" ref="K691">INDEX('Régua SAEB'!$F$1:$F$40,MATCH($E691&amp;"MT"&amp;$J691,'Régua SAEB'!$G$1:$G$40,0),1)</f>
        <v>Básico</v>
      </c>
    </row>
    <row r="692" spans="1:11" x14ac:dyDescent="0.2">
      <c r="A692" s="28" t="s">
        <v>94</v>
      </c>
      <c r="B692" s="24">
        <v>48422</v>
      </c>
      <c r="C692" s="28" t="s">
        <v>805</v>
      </c>
      <c r="D692" s="29">
        <v>35048422</v>
      </c>
      <c r="E692" s="29" t="s">
        <v>117</v>
      </c>
      <c r="F692" s="29">
        <v>270.61</v>
      </c>
      <c r="G692" s="10">
        <f>SUMIFS('Régua SAEB'!$C:$C,'Régua SAEB'!$B:$B,"LP",'Régua SAEB'!$D:$D,"&lt;="&amp;$F692,'Régua SAEB'!$E:$E,"&gt;"&amp;$F692,'Régua SAEB'!$A:$A,$E692)</f>
        <v>3</v>
      </c>
      <c r="H692" s="10" t="str">
        <f t="array" ref="H692">INDEX('Régua SAEB'!$F$1:$F$40,MATCH($E692&amp;"LP"&amp;$G692,'Régua SAEB'!$G$1:$G$40,0),1)</f>
        <v>Básico</v>
      </c>
      <c r="I692" s="29">
        <v>261.14999999999998</v>
      </c>
      <c r="J692" s="10">
        <f>SUMIFS('Régua SAEB'!$C:$C,'Régua SAEB'!$B:$B,"MT",'Régua SAEB'!$D:$D,"&lt;="&amp;$I692,'Régua SAEB'!$E:$E,"&gt;"&amp;$I692,'Régua SAEB'!$A:$A,$E692)</f>
        <v>3</v>
      </c>
      <c r="K692" s="10" t="str">
        <f t="array" ref="K692">INDEX('Régua SAEB'!$F$1:$F$40,MATCH($E692&amp;"MT"&amp;$J692,'Régua SAEB'!$G$1:$G$40,0),1)</f>
        <v>Básico</v>
      </c>
    </row>
    <row r="693" spans="1:11" x14ac:dyDescent="0.2">
      <c r="A693" s="28" t="s">
        <v>94</v>
      </c>
      <c r="B693" s="24">
        <v>122245</v>
      </c>
      <c r="C693" s="28" t="s">
        <v>806</v>
      </c>
      <c r="D693" s="29">
        <v>35122245</v>
      </c>
      <c r="E693" s="29" t="s">
        <v>117</v>
      </c>
      <c r="F693" s="29">
        <v>250.96</v>
      </c>
      <c r="G693" s="10">
        <f>SUMIFS('Régua SAEB'!$C:$C,'Régua SAEB'!$B:$B,"LP",'Régua SAEB'!$D:$D,"&lt;="&amp;$F693,'Régua SAEB'!$E:$E,"&gt;"&amp;$F693,'Régua SAEB'!$A:$A,$E693)</f>
        <v>3</v>
      </c>
      <c r="H693" s="10" t="str">
        <f t="array" ref="H693">INDEX('Régua SAEB'!$F$1:$F$40,MATCH($E693&amp;"LP"&amp;$G693,'Régua SAEB'!$G$1:$G$40,0),1)</f>
        <v>Básico</v>
      </c>
      <c r="I693" s="29">
        <v>247.31</v>
      </c>
      <c r="J693" s="10">
        <f>SUMIFS('Régua SAEB'!$C:$C,'Régua SAEB'!$B:$B,"MT",'Régua SAEB'!$D:$D,"&lt;="&amp;$I693,'Régua SAEB'!$E:$E,"&gt;"&amp;$I693,'Régua SAEB'!$A:$A,$E693)</f>
        <v>2</v>
      </c>
      <c r="K693" s="10" t="str">
        <f t="array" ref="K693">INDEX('Régua SAEB'!$F$1:$F$40,MATCH($E693&amp;"MT"&amp;$J693,'Régua SAEB'!$G$1:$G$40,0),1)</f>
        <v>Básico</v>
      </c>
    </row>
    <row r="694" spans="1:11" x14ac:dyDescent="0.2">
      <c r="A694" s="28" t="s">
        <v>94</v>
      </c>
      <c r="B694" s="24">
        <v>191279</v>
      </c>
      <c r="C694" s="28" t="s">
        <v>807</v>
      </c>
      <c r="D694" s="29">
        <v>35191279</v>
      </c>
      <c r="E694" s="29" t="s">
        <v>117</v>
      </c>
      <c r="F694" s="29">
        <v>253.48</v>
      </c>
      <c r="G694" s="10">
        <f>SUMIFS('Régua SAEB'!$C:$C,'Régua SAEB'!$B:$B,"LP",'Régua SAEB'!$D:$D,"&lt;="&amp;$F694,'Régua SAEB'!$E:$E,"&gt;"&amp;$F694,'Régua SAEB'!$A:$A,$E694)</f>
        <v>3</v>
      </c>
      <c r="H694" s="10" t="str">
        <f t="array" ref="H694">INDEX('Régua SAEB'!$F$1:$F$40,MATCH($E694&amp;"LP"&amp;$G694,'Régua SAEB'!$G$1:$G$40,0),1)</f>
        <v>Básico</v>
      </c>
      <c r="I694" s="29">
        <v>245.58</v>
      </c>
      <c r="J694" s="10">
        <f>SUMIFS('Régua SAEB'!$C:$C,'Régua SAEB'!$B:$B,"MT",'Régua SAEB'!$D:$D,"&lt;="&amp;$I694,'Régua SAEB'!$E:$E,"&gt;"&amp;$I694,'Régua SAEB'!$A:$A,$E694)</f>
        <v>2</v>
      </c>
      <c r="K694" s="10" t="str">
        <f t="array" ref="K694">INDEX('Régua SAEB'!$F$1:$F$40,MATCH($E694&amp;"MT"&amp;$J694,'Régua SAEB'!$G$1:$G$40,0),1)</f>
        <v>Básico</v>
      </c>
    </row>
    <row r="695" spans="1:11" x14ac:dyDescent="0.2">
      <c r="A695" s="28" t="s">
        <v>94</v>
      </c>
      <c r="B695" s="24">
        <v>444388</v>
      </c>
      <c r="C695" s="28" t="s">
        <v>808</v>
      </c>
      <c r="D695" s="29">
        <v>35444388</v>
      </c>
      <c r="E695" s="29" t="s">
        <v>117</v>
      </c>
      <c r="F695" s="29">
        <v>262.01</v>
      </c>
      <c r="G695" s="10">
        <f>SUMIFS('Régua SAEB'!$C:$C,'Régua SAEB'!$B:$B,"LP",'Régua SAEB'!$D:$D,"&lt;="&amp;$F695,'Régua SAEB'!$E:$E,"&gt;"&amp;$F695,'Régua SAEB'!$A:$A,$E695)</f>
        <v>3</v>
      </c>
      <c r="H695" s="10" t="str">
        <f t="array" ref="H695">INDEX('Régua SAEB'!$F$1:$F$40,MATCH($E695&amp;"LP"&amp;$G695,'Régua SAEB'!$G$1:$G$40,0),1)</f>
        <v>Básico</v>
      </c>
      <c r="I695" s="29">
        <v>253.07</v>
      </c>
      <c r="J695" s="10">
        <f>SUMIFS('Régua SAEB'!$C:$C,'Régua SAEB'!$B:$B,"MT",'Régua SAEB'!$D:$D,"&lt;="&amp;$I695,'Régua SAEB'!$E:$E,"&gt;"&amp;$I695,'Régua SAEB'!$A:$A,$E695)</f>
        <v>3</v>
      </c>
      <c r="K695" s="10" t="str">
        <f t="array" ref="K695">INDEX('Régua SAEB'!$F$1:$F$40,MATCH($E695&amp;"MT"&amp;$J695,'Régua SAEB'!$G$1:$G$40,0),1)</f>
        <v>Básico</v>
      </c>
    </row>
    <row r="696" spans="1:11" x14ac:dyDescent="0.2">
      <c r="A696" s="28" t="s">
        <v>94</v>
      </c>
      <c r="B696" s="24">
        <v>477321</v>
      </c>
      <c r="C696" s="28" t="s">
        <v>809</v>
      </c>
      <c r="D696" s="29">
        <v>35477321</v>
      </c>
      <c r="E696" s="29" t="s">
        <v>117</v>
      </c>
      <c r="F696" s="29">
        <v>262.92</v>
      </c>
      <c r="G696" s="10">
        <f>SUMIFS('Régua SAEB'!$C:$C,'Régua SAEB'!$B:$B,"LP",'Régua SAEB'!$D:$D,"&lt;="&amp;$F696,'Régua SAEB'!$E:$E,"&gt;"&amp;$F696,'Régua SAEB'!$A:$A,$E696)</f>
        <v>3</v>
      </c>
      <c r="H696" s="10" t="str">
        <f t="array" ref="H696">INDEX('Régua SAEB'!$F$1:$F$40,MATCH($E696&amp;"LP"&amp;$G696,'Régua SAEB'!$G$1:$G$40,0),1)</f>
        <v>Básico</v>
      </c>
      <c r="I696" s="29">
        <v>258.68</v>
      </c>
      <c r="J696" s="10">
        <f>SUMIFS('Régua SAEB'!$C:$C,'Régua SAEB'!$B:$B,"MT",'Régua SAEB'!$D:$D,"&lt;="&amp;$I696,'Régua SAEB'!$E:$E,"&gt;"&amp;$I696,'Régua SAEB'!$A:$A,$E696)</f>
        <v>3</v>
      </c>
      <c r="K696" s="10" t="str">
        <f t="array" ref="K696">INDEX('Régua SAEB'!$F$1:$F$40,MATCH($E696&amp;"MT"&amp;$J696,'Régua SAEB'!$G$1:$G$40,0),1)</f>
        <v>Básico</v>
      </c>
    </row>
    <row r="697" spans="1:11" x14ac:dyDescent="0.2">
      <c r="A697" s="28" t="s">
        <v>94</v>
      </c>
      <c r="B697" s="24">
        <v>566202</v>
      </c>
      <c r="C697" s="28" t="s">
        <v>810</v>
      </c>
      <c r="D697" s="29">
        <v>35566202</v>
      </c>
      <c r="E697" s="29" t="s">
        <v>117</v>
      </c>
      <c r="F697" s="29">
        <v>240.93</v>
      </c>
      <c r="G697" s="10">
        <f>SUMIFS('Régua SAEB'!$C:$C,'Régua SAEB'!$B:$B,"LP",'Régua SAEB'!$D:$D,"&lt;="&amp;$F697,'Régua SAEB'!$E:$E,"&gt;"&amp;$F697,'Régua SAEB'!$A:$A,$E697)</f>
        <v>2</v>
      </c>
      <c r="H697" s="10" t="str">
        <f t="array" ref="H697">INDEX('Régua SAEB'!$F$1:$F$40,MATCH($E697&amp;"LP"&amp;$G697,'Régua SAEB'!$G$1:$G$40,0),1)</f>
        <v>Básico</v>
      </c>
      <c r="I697" s="29">
        <v>233.5</v>
      </c>
      <c r="J697" s="10">
        <f>SUMIFS('Régua SAEB'!$C:$C,'Régua SAEB'!$B:$B,"MT",'Régua SAEB'!$D:$D,"&lt;="&amp;$I697,'Régua SAEB'!$E:$E,"&gt;"&amp;$I697,'Régua SAEB'!$A:$A,$E697)</f>
        <v>2</v>
      </c>
      <c r="K697" s="10" t="str">
        <f t="array" ref="K697">INDEX('Régua SAEB'!$F$1:$F$40,MATCH($E697&amp;"MT"&amp;$J697,'Régua SAEB'!$G$1:$G$40,0),1)</f>
        <v>Básico</v>
      </c>
    </row>
    <row r="698" spans="1:11" x14ac:dyDescent="0.2">
      <c r="A698" s="28" t="s">
        <v>94</v>
      </c>
      <c r="B698" s="24">
        <v>902100</v>
      </c>
      <c r="C698" s="28" t="s">
        <v>811</v>
      </c>
      <c r="D698" s="29">
        <v>35902100</v>
      </c>
      <c r="E698" s="29" t="s">
        <v>117</v>
      </c>
      <c r="F698" s="29">
        <v>262.49</v>
      </c>
      <c r="G698" s="10">
        <f>SUMIFS('Régua SAEB'!$C:$C,'Régua SAEB'!$B:$B,"LP",'Régua SAEB'!$D:$D,"&lt;="&amp;$F698,'Régua SAEB'!$E:$E,"&gt;"&amp;$F698,'Régua SAEB'!$A:$A,$E698)</f>
        <v>3</v>
      </c>
      <c r="H698" s="10" t="str">
        <f t="array" ref="H698">INDEX('Régua SAEB'!$F$1:$F$40,MATCH($E698&amp;"LP"&amp;$G698,'Régua SAEB'!$G$1:$G$40,0),1)</f>
        <v>Básico</v>
      </c>
      <c r="I698" s="29">
        <v>250.53</v>
      </c>
      <c r="J698" s="10">
        <f>SUMIFS('Régua SAEB'!$C:$C,'Régua SAEB'!$B:$B,"MT",'Régua SAEB'!$D:$D,"&lt;="&amp;$I698,'Régua SAEB'!$E:$E,"&gt;"&amp;$I698,'Régua SAEB'!$A:$A,$E698)</f>
        <v>3</v>
      </c>
      <c r="K698" s="10" t="str">
        <f t="array" ref="K698">INDEX('Régua SAEB'!$F$1:$F$40,MATCH($E698&amp;"MT"&amp;$J698,'Régua SAEB'!$G$1:$G$40,0),1)</f>
        <v>Básico</v>
      </c>
    </row>
    <row r="699" spans="1:11" x14ac:dyDescent="0.2">
      <c r="A699" s="28" t="s">
        <v>94</v>
      </c>
      <c r="B699" s="24">
        <v>906475</v>
      </c>
      <c r="C699" s="28" t="s">
        <v>812</v>
      </c>
      <c r="D699" s="29">
        <v>35906475</v>
      </c>
      <c r="E699" s="29" t="s">
        <v>117</v>
      </c>
      <c r="F699" s="29">
        <v>279.23</v>
      </c>
      <c r="G699" s="10">
        <f>SUMIFS('Régua SAEB'!$C:$C,'Régua SAEB'!$B:$B,"LP",'Régua SAEB'!$D:$D,"&lt;="&amp;$F699,'Régua SAEB'!$E:$E,"&gt;"&amp;$F699,'Régua SAEB'!$A:$A,$E699)</f>
        <v>4</v>
      </c>
      <c r="H699" s="10" t="str">
        <f t="array" ref="H699">INDEX('Régua SAEB'!$F$1:$F$40,MATCH($E699&amp;"LP"&amp;$G699,'Régua SAEB'!$G$1:$G$40,0),1)</f>
        <v>Proficiente</v>
      </c>
      <c r="I699" s="29">
        <v>266.94</v>
      </c>
      <c r="J699" s="10">
        <f>SUMIFS('Régua SAEB'!$C:$C,'Régua SAEB'!$B:$B,"MT",'Régua SAEB'!$D:$D,"&lt;="&amp;$I699,'Régua SAEB'!$E:$E,"&gt;"&amp;$I699,'Régua SAEB'!$A:$A,$E699)</f>
        <v>3</v>
      </c>
      <c r="K699" s="10" t="str">
        <f t="array" ref="K699">INDEX('Régua SAEB'!$F$1:$F$40,MATCH($E699&amp;"MT"&amp;$J699,'Régua SAEB'!$G$1:$G$40,0),1)</f>
        <v>Básico</v>
      </c>
    </row>
    <row r="700" spans="1:11" x14ac:dyDescent="0.2">
      <c r="A700" s="28" t="s">
        <v>94</v>
      </c>
      <c r="B700" s="24">
        <v>908587</v>
      </c>
      <c r="C700" s="28" t="s">
        <v>813</v>
      </c>
      <c r="D700" s="29">
        <v>35908587</v>
      </c>
      <c r="E700" s="29" t="s">
        <v>117</v>
      </c>
      <c r="F700" s="29">
        <v>249.22</v>
      </c>
      <c r="G700" s="10">
        <f>SUMIFS('Régua SAEB'!$C:$C,'Régua SAEB'!$B:$B,"LP",'Régua SAEB'!$D:$D,"&lt;="&amp;$F700,'Régua SAEB'!$E:$E,"&gt;"&amp;$F700,'Régua SAEB'!$A:$A,$E700)</f>
        <v>2</v>
      </c>
      <c r="H700" s="10" t="str">
        <f t="array" ref="H700">INDEX('Régua SAEB'!$F$1:$F$40,MATCH($E700&amp;"LP"&amp;$G700,'Régua SAEB'!$G$1:$G$40,0),1)</f>
        <v>Básico</v>
      </c>
      <c r="I700" s="29">
        <v>245.29</v>
      </c>
      <c r="J700" s="10">
        <f>SUMIFS('Régua SAEB'!$C:$C,'Régua SAEB'!$B:$B,"MT",'Régua SAEB'!$D:$D,"&lt;="&amp;$I700,'Régua SAEB'!$E:$E,"&gt;"&amp;$I700,'Régua SAEB'!$A:$A,$E700)</f>
        <v>2</v>
      </c>
      <c r="K700" s="10" t="str">
        <f t="array" ref="K700">INDEX('Régua SAEB'!$F$1:$F$40,MATCH($E700&amp;"MT"&amp;$J700,'Régua SAEB'!$G$1:$G$40,0),1)</f>
        <v>Básico</v>
      </c>
    </row>
    <row r="701" spans="1:11" x14ac:dyDescent="0.2">
      <c r="A701" s="28" t="s">
        <v>94</v>
      </c>
      <c r="B701" s="24">
        <v>908605</v>
      </c>
      <c r="C701" s="28" t="s">
        <v>814</v>
      </c>
      <c r="D701" s="29">
        <v>35908605</v>
      </c>
      <c r="E701" s="29" t="s">
        <v>117</v>
      </c>
      <c r="F701" s="29">
        <v>257.85000000000002</v>
      </c>
      <c r="G701" s="10">
        <f>SUMIFS('Régua SAEB'!$C:$C,'Régua SAEB'!$B:$B,"LP",'Régua SAEB'!$D:$D,"&lt;="&amp;$F701,'Régua SAEB'!$E:$E,"&gt;"&amp;$F701,'Régua SAEB'!$A:$A,$E701)</f>
        <v>3</v>
      </c>
      <c r="H701" s="10" t="str">
        <f t="array" ref="H701">INDEX('Régua SAEB'!$F$1:$F$40,MATCH($E701&amp;"LP"&amp;$G701,'Régua SAEB'!$G$1:$G$40,0),1)</f>
        <v>Básico</v>
      </c>
      <c r="I701" s="29">
        <v>250.34</v>
      </c>
      <c r="J701" s="10">
        <f>SUMIFS('Régua SAEB'!$C:$C,'Régua SAEB'!$B:$B,"MT",'Régua SAEB'!$D:$D,"&lt;="&amp;$I701,'Régua SAEB'!$E:$E,"&gt;"&amp;$I701,'Régua SAEB'!$A:$A,$E701)</f>
        <v>3</v>
      </c>
      <c r="K701" s="10" t="str">
        <f t="array" ref="K701">INDEX('Régua SAEB'!$F$1:$F$40,MATCH($E701&amp;"MT"&amp;$J701,'Régua SAEB'!$G$1:$G$40,0),1)</f>
        <v>Básico</v>
      </c>
    </row>
    <row r="702" spans="1:11" x14ac:dyDescent="0.2">
      <c r="A702" s="28" t="s">
        <v>94</v>
      </c>
      <c r="B702" s="24">
        <v>908712</v>
      </c>
      <c r="C702" s="28" t="s">
        <v>815</v>
      </c>
      <c r="D702" s="29">
        <v>35908712</v>
      </c>
      <c r="E702" s="29" t="s">
        <v>117</v>
      </c>
      <c r="F702" s="29">
        <v>242.74</v>
      </c>
      <c r="G702" s="10">
        <f>SUMIFS('Régua SAEB'!$C:$C,'Régua SAEB'!$B:$B,"LP",'Régua SAEB'!$D:$D,"&lt;="&amp;$F702,'Régua SAEB'!$E:$E,"&gt;"&amp;$F702,'Régua SAEB'!$A:$A,$E702)</f>
        <v>2</v>
      </c>
      <c r="H702" s="10" t="str">
        <f t="array" ref="H702">INDEX('Régua SAEB'!$F$1:$F$40,MATCH($E702&amp;"LP"&amp;$G702,'Régua SAEB'!$G$1:$G$40,0),1)</f>
        <v>Básico</v>
      </c>
      <c r="I702" s="29">
        <v>232.04</v>
      </c>
      <c r="J702" s="10">
        <f>SUMIFS('Régua SAEB'!$C:$C,'Régua SAEB'!$B:$B,"MT",'Régua SAEB'!$D:$D,"&lt;="&amp;$I702,'Régua SAEB'!$E:$E,"&gt;"&amp;$I702,'Régua SAEB'!$A:$A,$E702)</f>
        <v>2</v>
      </c>
      <c r="K702" s="10" t="str">
        <f t="array" ref="K702">INDEX('Régua SAEB'!$F$1:$F$40,MATCH($E702&amp;"MT"&amp;$J702,'Régua SAEB'!$G$1:$G$40,0),1)</f>
        <v>Básico</v>
      </c>
    </row>
    <row r="703" spans="1:11" x14ac:dyDescent="0.2">
      <c r="A703" s="28" t="s">
        <v>94</v>
      </c>
      <c r="B703" s="24">
        <v>910715</v>
      </c>
      <c r="C703" s="28" t="s">
        <v>816</v>
      </c>
      <c r="D703" s="29">
        <v>35910715</v>
      </c>
      <c r="E703" s="29" t="s">
        <v>117</v>
      </c>
      <c r="F703" s="29">
        <v>275.20999999999998</v>
      </c>
      <c r="G703" s="10">
        <f>SUMIFS('Régua SAEB'!$C:$C,'Régua SAEB'!$B:$B,"LP",'Régua SAEB'!$D:$D,"&lt;="&amp;$F703,'Régua SAEB'!$E:$E,"&gt;"&amp;$F703,'Régua SAEB'!$A:$A,$E703)</f>
        <v>4</v>
      </c>
      <c r="H703" s="10" t="str">
        <f t="array" ref="H703">INDEX('Régua SAEB'!$F$1:$F$40,MATCH($E703&amp;"LP"&amp;$G703,'Régua SAEB'!$G$1:$G$40,0),1)</f>
        <v>Proficiente</v>
      </c>
      <c r="I703" s="29">
        <v>270.74</v>
      </c>
      <c r="J703" s="10">
        <f>SUMIFS('Régua SAEB'!$C:$C,'Régua SAEB'!$B:$B,"MT",'Régua SAEB'!$D:$D,"&lt;="&amp;$I703,'Régua SAEB'!$E:$E,"&gt;"&amp;$I703,'Régua SAEB'!$A:$A,$E703)</f>
        <v>3</v>
      </c>
      <c r="K703" s="10" t="str">
        <f t="array" ref="K703">INDEX('Régua SAEB'!$F$1:$F$40,MATCH($E703&amp;"MT"&amp;$J703,'Régua SAEB'!$G$1:$G$40,0),1)</f>
        <v>Básico</v>
      </c>
    </row>
    <row r="704" spans="1:11" x14ac:dyDescent="0.2">
      <c r="A704" s="28" t="s">
        <v>94</v>
      </c>
      <c r="B704" s="24">
        <v>912578</v>
      </c>
      <c r="C704" s="28" t="s">
        <v>817</v>
      </c>
      <c r="D704" s="29">
        <v>35912578</v>
      </c>
      <c r="E704" s="29" t="s">
        <v>117</v>
      </c>
      <c r="F704" s="29">
        <v>273.32</v>
      </c>
      <c r="G704" s="10">
        <f>SUMIFS('Régua SAEB'!$C:$C,'Régua SAEB'!$B:$B,"LP",'Régua SAEB'!$D:$D,"&lt;="&amp;$F704,'Régua SAEB'!$E:$E,"&gt;"&amp;$F704,'Régua SAEB'!$A:$A,$E704)</f>
        <v>3</v>
      </c>
      <c r="H704" s="10" t="str">
        <f t="array" ref="H704">INDEX('Régua SAEB'!$F$1:$F$40,MATCH($E704&amp;"LP"&amp;$G704,'Régua SAEB'!$G$1:$G$40,0),1)</f>
        <v>Básico</v>
      </c>
      <c r="I704" s="29">
        <v>273.33999999999997</v>
      </c>
      <c r="J704" s="10">
        <f>SUMIFS('Régua SAEB'!$C:$C,'Régua SAEB'!$B:$B,"MT",'Régua SAEB'!$D:$D,"&lt;="&amp;$I704,'Régua SAEB'!$E:$E,"&gt;"&amp;$I704,'Régua SAEB'!$A:$A,$E704)</f>
        <v>3</v>
      </c>
      <c r="K704" s="10" t="str">
        <f t="array" ref="K704">INDEX('Régua SAEB'!$F$1:$F$40,MATCH($E704&amp;"MT"&amp;$J704,'Régua SAEB'!$G$1:$G$40,0),1)</f>
        <v>Básico</v>
      </c>
    </row>
    <row r="705" spans="1:11" x14ac:dyDescent="0.2">
      <c r="A705" s="28" t="s">
        <v>94</v>
      </c>
      <c r="B705" s="24">
        <v>919056</v>
      </c>
      <c r="C705" s="28" t="s">
        <v>818</v>
      </c>
      <c r="D705" s="29">
        <v>35919056</v>
      </c>
      <c r="E705" s="29" t="s">
        <v>117</v>
      </c>
      <c r="F705" s="29">
        <v>251.02</v>
      </c>
      <c r="G705" s="10">
        <f>SUMIFS('Régua SAEB'!$C:$C,'Régua SAEB'!$B:$B,"LP",'Régua SAEB'!$D:$D,"&lt;="&amp;$F705,'Régua SAEB'!$E:$E,"&gt;"&amp;$F705,'Régua SAEB'!$A:$A,$E705)</f>
        <v>3</v>
      </c>
      <c r="H705" s="10" t="str">
        <f t="array" ref="H705">INDEX('Régua SAEB'!$F$1:$F$40,MATCH($E705&amp;"LP"&amp;$G705,'Régua SAEB'!$G$1:$G$40,0),1)</f>
        <v>Básico</v>
      </c>
      <c r="I705" s="29">
        <v>249.59</v>
      </c>
      <c r="J705" s="10">
        <f>SUMIFS('Régua SAEB'!$C:$C,'Régua SAEB'!$B:$B,"MT",'Régua SAEB'!$D:$D,"&lt;="&amp;$I705,'Régua SAEB'!$E:$E,"&gt;"&amp;$I705,'Régua SAEB'!$A:$A,$E705)</f>
        <v>2</v>
      </c>
      <c r="K705" s="10" t="str">
        <f t="array" ref="K705">INDEX('Régua SAEB'!$F$1:$F$40,MATCH($E705&amp;"MT"&amp;$J705,'Régua SAEB'!$G$1:$G$40,0),1)</f>
        <v>Básico</v>
      </c>
    </row>
    <row r="706" spans="1:11" x14ac:dyDescent="0.2">
      <c r="A706" s="28" t="s">
        <v>94</v>
      </c>
      <c r="B706" s="24">
        <v>923345</v>
      </c>
      <c r="C706" s="28" t="s">
        <v>819</v>
      </c>
      <c r="D706" s="29">
        <v>35923345</v>
      </c>
      <c r="E706" s="29" t="s">
        <v>117</v>
      </c>
      <c r="F706" s="29">
        <v>243.98</v>
      </c>
      <c r="G706" s="10">
        <f>SUMIFS('Régua SAEB'!$C:$C,'Régua SAEB'!$B:$B,"LP",'Régua SAEB'!$D:$D,"&lt;="&amp;$F706,'Régua SAEB'!$E:$E,"&gt;"&amp;$F706,'Régua SAEB'!$A:$A,$E706)</f>
        <v>2</v>
      </c>
      <c r="H706" s="10" t="str">
        <f t="array" ref="H706">INDEX('Régua SAEB'!$F$1:$F$40,MATCH($E706&amp;"LP"&amp;$G706,'Régua SAEB'!$G$1:$G$40,0),1)</f>
        <v>Básico</v>
      </c>
      <c r="I706" s="29">
        <v>232.46</v>
      </c>
      <c r="J706" s="10">
        <f>SUMIFS('Régua SAEB'!$C:$C,'Régua SAEB'!$B:$B,"MT",'Régua SAEB'!$D:$D,"&lt;="&amp;$I706,'Régua SAEB'!$E:$E,"&gt;"&amp;$I706,'Régua SAEB'!$A:$A,$E706)</f>
        <v>2</v>
      </c>
      <c r="K706" s="10" t="str">
        <f t="array" ref="K706">INDEX('Régua SAEB'!$F$1:$F$40,MATCH($E706&amp;"MT"&amp;$J706,'Régua SAEB'!$G$1:$G$40,0),1)</f>
        <v>Básico</v>
      </c>
    </row>
    <row r="707" spans="1:11" x14ac:dyDescent="0.2">
      <c r="A707" s="28" t="s">
        <v>94</v>
      </c>
      <c r="B707" s="24">
        <v>923758</v>
      </c>
      <c r="C707" s="28" t="s">
        <v>820</v>
      </c>
      <c r="D707" s="29">
        <v>35923758</v>
      </c>
      <c r="E707" s="29" t="s">
        <v>117</v>
      </c>
      <c r="F707" s="29">
        <v>253.8</v>
      </c>
      <c r="G707" s="10">
        <f>SUMIFS('Régua SAEB'!$C:$C,'Régua SAEB'!$B:$B,"LP",'Régua SAEB'!$D:$D,"&lt;="&amp;$F707,'Régua SAEB'!$E:$E,"&gt;"&amp;$F707,'Régua SAEB'!$A:$A,$E707)</f>
        <v>3</v>
      </c>
      <c r="H707" s="10" t="str">
        <f t="array" ref="H707">INDEX('Régua SAEB'!$F$1:$F$40,MATCH($E707&amp;"LP"&amp;$G707,'Régua SAEB'!$G$1:$G$40,0),1)</f>
        <v>Básico</v>
      </c>
      <c r="I707" s="29">
        <v>244.88</v>
      </c>
      <c r="J707" s="10">
        <f>SUMIFS('Régua SAEB'!$C:$C,'Régua SAEB'!$B:$B,"MT",'Régua SAEB'!$D:$D,"&lt;="&amp;$I707,'Régua SAEB'!$E:$E,"&gt;"&amp;$I707,'Régua SAEB'!$A:$A,$E707)</f>
        <v>2</v>
      </c>
      <c r="K707" s="10" t="str">
        <f t="array" ref="K707">INDEX('Régua SAEB'!$F$1:$F$40,MATCH($E707&amp;"MT"&amp;$J707,'Régua SAEB'!$G$1:$G$40,0),1)</f>
        <v>Básico</v>
      </c>
    </row>
    <row r="708" spans="1:11" x14ac:dyDescent="0.2">
      <c r="A708" s="28" t="s">
        <v>94</v>
      </c>
      <c r="B708" s="24">
        <v>923898</v>
      </c>
      <c r="C708" s="28" t="s">
        <v>821</v>
      </c>
      <c r="D708" s="29">
        <v>35923898</v>
      </c>
      <c r="E708" s="29" t="s">
        <v>117</v>
      </c>
      <c r="F708" s="29">
        <v>249.94</v>
      </c>
      <c r="G708" s="10">
        <f>SUMIFS('Régua SAEB'!$C:$C,'Régua SAEB'!$B:$B,"LP",'Régua SAEB'!$D:$D,"&lt;="&amp;$F708,'Régua SAEB'!$E:$E,"&gt;"&amp;$F708,'Régua SAEB'!$A:$A,$E708)</f>
        <v>2</v>
      </c>
      <c r="H708" s="10" t="str">
        <f t="array" ref="H708">INDEX('Régua SAEB'!$F$1:$F$40,MATCH($E708&amp;"LP"&amp;$G708,'Régua SAEB'!$G$1:$G$40,0),1)</f>
        <v>Básico</v>
      </c>
      <c r="I708" s="29">
        <v>252.47</v>
      </c>
      <c r="J708" s="10">
        <f>SUMIFS('Régua SAEB'!$C:$C,'Régua SAEB'!$B:$B,"MT",'Régua SAEB'!$D:$D,"&lt;="&amp;$I708,'Régua SAEB'!$E:$E,"&gt;"&amp;$I708,'Régua SAEB'!$A:$A,$E708)</f>
        <v>3</v>
      </c>
      <c r="K708" s="10" t="str">
        <f t="array" ref="K708">INDEX('Régua SAEB'!$F$1:$F$40,MATCH($E708&amp;"MT"&amp;$J708,'Régua SAEB'!$G$1:$G$40,0),1)</f>
        <v>Básico</v>
      </c>
    </row>
    <row r="709" spans="1:11" x14ac:dyDescent="0.2">
      <c r="A709" s="28" t="s">
        <v>94</v>
      </c>
      <c r="B709" s="24">
        <v>924436</v>
      </c>
      <c r="C709" s="28" t="s">
        <v>822</v>
      </c>
      <c r="D709" s="29">
        <v>35924436</v>
      </c>
      <c r="E709" s="29" t="s">
        <v>117</v>
      </c>
      <c r="F709" s="29">
        <v>250.82</v>
      </c>
      <c r="G709" s="10">
        <f>SUMIFS('Régua SAEB'!$C:$C,'Régua SAEB'!$B:$B,"LP",'Régua SAEB'!$D:$D,"&lt;="&amp;$F709,'Régua SAEB'!$E:$E,"&gt;"&amp;$F709,'Régua SAEB'!$A:$A,$E709)</f>
        <v>3</v>
      </c>
      <c r="H709" s="10" t="str">
        <f t="array" ref="H709">INDEX('Régua SAEB'!$F$1:$F$40,MATCH($E709&amp;"LP"&amp;$G709,'Régua SAEB'!$G$1:$G$40,0),1)</f>
        <v>Básico</v>
      </c>
      <c r="I709" s="29">
        <v>244.76</v>
      </c>
      <c r="J709" s="10">
        <f>SUMIFS('Régua SAEB'!$C:$C,'Régua SAEB'!$B:$B,"MT",'Régua SAEB'!$D:$D,"&lt;="&amp;$I709,'Régua SAEB'!$E:$E,"&gt;"&amp;$I709,'Régua SAEB'!$A:$A,$E709)</f>
        <v>2</v>
      </c>
      <c r="K709" s="10" t="str">
        <f t="array" ref="K709">INDEX('Régua SAEB'!$F$1:$F$40,MATCH($E709&amp;"MT"&amp;$J709,'Régua SAEB'!$G$1:$G$40,0),1)</f>
        <v>Básico</v>
      </c>
    </row>
    <row r="710" spans="1:11" x14ac:dyDescent="0.2">
      <c r="A710" s="28" t="s">
        <v>38</v>
      </c>
      <c r="B710" s="24">
        <v>10273</v>
      </c>
      <c r="C710" s="28" t="s">
        <v>823</v>
      </c>
      <c r="D710" s="29">
        <v>35010273</v>
      </c>
      <c r="E710" s="29" t="s">
        <v>117</v>
      </c>
      <c r="F710" s="29">
        <v>259.64</v>
      </c>
      <c r="G710" s="10">
        <f>SUMIFS('Régua SAEB'!$C:$C,'Régua SAEB'!$B:$B,"LP",'Régua SAEB'!$D:$D,"&lt;="&amp;$F710,'Régua SAEB'!$E:$E,"&gt;"&amp;$F710,'Régua SAEB'!$A:$A,$E710)</f>
        <v>3</v>
      </c>
      <c r="H710" s="10" t="str">
        <f t="array" ref="H710">INDEX('Régua SAEB'!$F$1:$F$40,MATCH($E710&amp;"LP"&amp;$G710,'Régua SAEB'!$G$1:$G$40,0),1)</f>
        <v>Básico</v>
      </c>
      <c r="I710" s="29">
        <v>260.13</v>
      </c>
      <c r="J710" s="10">
        <f>SUMIFS('Régua SAEB'!$C:$C,'Régua SAEB'!$B:$B,"MT",'Régua SAEB'!$D:$D,"&lt;="&amp;$I710,'Régua SAEB'!$E:$E,"&gt;"&amp;$I710,'Régua SAEB'!$A:$A,$E710)</f>
        <v>3</v>
      </c>
      <c r="K710" s="10" t="str">
        <f t="array" ref="K710">INDEX('Régua SAEB'!$F$1:$F$40,MATCH($E710&amp;"MT"&amp;$J710,'Régua SAEB'!$G$1:$G$40,0),1)</f>
        <v>Básico</v>
      </c>
    </row>
    <row r="711" spans="1:11" x14ac:dyDescent="0.2">
      <c r="A711" s="28" t="s">
        <v>38</v>
      </c>
      <c r="B711" s="24">
        <v>10285</v>
      </c>
      <c r="C711" s="28" t="s">
        <v>824</v>
      </c>
      <c r="D711" s="29">
        <v>35010285</v>
      </c>
      <c r="E711" s="29" t="s">
        <v>117</v>
      </c>
      <c r="F711" s="29">
        <v>276.89999999999998</v>
      </c>
      <c r="G711" s="10">
        <f>SUMIFS('Régua SAEB'!$C:$C,'Régua SAEB'!$B:$B,"LP",'Régua SAEB'!$D:$D,"&lt;="&amp;$F711,'Régua SAEB'!$E:$E,"&gt;"&amp;$F711,'Régua SAEB'!$A:$A,$E711)</f>
        <v>4</v>
      </c>
      <c r="H711" s="10" t="str">
        <f t="array" ref="H711">INDEX('Régua SAEB'!$F$1:$F$40,MATCH($E711&amp;"LP"&amp;$G711,'Régua SAEB'!$G$1:$G$40,0),1)</f>
        <v>Proficiente</v>
      </c>
      <c r="I711" s="29">
        <v>265.11</v>
      </c>
      <c r="J711" s="10">
        <f>SUMIFS('Régua SAEB'!$C:$C,'Régua SAEB'!$B:$B,"MT",'Régua SAEB'!$D:$D,"&lt;="&amp;$I711,'Régua SAEB'!$E:$E,"&gt;"&amp;$I711,'Régua SAEB'!$A:$A,$E711)</f>
        <v>3</v>
      </c>
      <c r="K711" s="10" t="str">
        <f t="array" ref="K711">INDEX('Régua SAEB'!$F$1:$F$40,MATCH($E711&amp;"MT"&amp;$J711,'Régua SAEB'!$G$1:$G$40,0),1)</f>
        <v>Básico</v>
      </c>
    </row>
    <row r="712" spans="1:11" x14ac:dyDescent="0.2">
      <c r="A712" s="28" t="s">
        <v>38</v>
      </c>
      <c r="B712" s="24">
        <v>35403</v>
      </c>
      <c r="C712" s="28" t="s">
        <v>825</v>
      </c>
      <c r="D712" s="29">
        <v>35035403</v>
      </c>
      <c r="E712" s="29" t="s">
        <v>117</v>
      </c>
      <c r="F712" s="29">
        <v>269.22000000000003</v>
      </c>
      <c r="G712" s="10">
        <f>SUMIFS('Régua SAEB'!$C:$C,'Régua SAEB'!$B:$B,"LP",'Régua SAEB'!$D:$D,"&lt;="&amp;$F712,'Régua SAEB'!$E:$E,"&gt;"&amp;$F712,'Régua SAEB'!$A:$A,$E712)</f>
        <v>3</v>
      </c>
      <c r="H712" s="10" t="str">
        <f t="array" ref="H712">INDEX('Régua SAEB'!$F$1:$F$40,MATCH($E712&amp;"LP"&amp;$G712,'Régua SAEB'!$G$1:$G$40,0),1)</f>
        <v>Básico</v>
      </c>
      <c r="I712" s="29">
        <v>259.05</v>
      </c>
      <c r="J712" s="10">
        <f>SUMIFS('Régua SAEB'!$C:$C,'Régua SAEB'!$B:$B,"MT",'Régua SAEB'!$D:$D,"&lt;="&amp;$I712,'Régua SAEB'!$E:$E,"&gt;"&amp;$I712,'Régua SAEB'!$A:$A,$E712)</f>
        <v>3</v>
      </c>
      <c r="K712" s="10" t="str">
        <f t="array" ref="K712">INDEX('Régua SAEB'!$F$1:$F$40,MATCH($E712&amp;"MT"&amp;$J712,'Régua SAEB'!$G$1:$G$40,0),1)</f>
        <v>Básico</v>
      </c>
    </row>
    <row r="713" spans="1:11" x14ac:dyDescent="0.2">
      <c r="A713" s="28" t="s">
        <v>38</v>
      </c>
      <c r="B713" s="24">
        <v>40708</v>
      </c>
      <c r="C713" s="28" t="s">
        <v>826</v>
      </c>
      <c r="D713" s="29">
        <v>35040708</v>
      </c>
      <c r="E713" s="29" t="s">
        <v>117</v>
      </c>
      <c r="F713" s="29">
        <v>258.57</v>
      </c>
      <c r="G713" s="10">
        <f>SUMIFS('Régua SAEB'!$C:$C,'Régua SAEB'!$B:$B,"LP",'Régua SAEB'!$D:$D,"&lt;="&amp;$F713,'Régua SAEB'!$E:$E,"&gt;"&amp;$F713,'Régua SAEB'!$A:$A,$E713)</f>
        <v>3</v>
      </c>
      <c r="H713" s="10" t="str">
        <f t="array" ref="H713">INDEX('Régua SAEB'!$F$1:$F$40,MATCH($E713&amp;"LP"&amp;$G713,'Régua SAEB'!$G$1:$G$40,0),1)</f>
        <v>Básico</v>
      </c>
      <c r="I713" s="29">
        <v>244.66</v>
      </c>
      <c r="J713" s="10">
        <f>SUMIFS('Régua SAEB'!$C:$C,'Régua SAEB'!$B:$B,"MT",'Régua SAEB'!$D:$D,"&lt;="&amp;$I713,'Régua SAEB'!$E:$E,"&gt;"&amp;$I713,'Régua SAEB'!$A:$A,$E713)</f>
        <v>2</v>
      </c>
      <c r="K713" s="10" t="str">
        <f t="array" ref="K713">INDEX('Régua SAEB'!$F$1:$F$40,MATCH($E713&amp;"MT"&amp;$J713,'Régua SAEB'!$G$1:$G$40,0),1)</f>
        <v>Básico</v>
      </c>
    </row>
    <row r="714" spans="1:11" x14ac:dyDescent="0.2">
      <c r="A714" s="28" t="s">
        <v>38</v>
      </c>
      <c r="B714" s="24">
        <v>44878</v>
      </c>
      <c r="C714" s="28" t="s">
        <v>827</v>
      </c>
      <c r="D714" s="29">
        <v>35044878</v>
      </c>
      <c r="E714" s="29" t="s">
        <v>117</v>
      </c>
      <c r="F714" s="29">
        <v>261.3</v>
      </c>
      <c r="G714" s="10">
        <f>SUMIFS('Régua SAEB'!$C:$C,'Régua SAEB'!$B:$B,"LP",'Régua SAEB'!$D:$D,"&lt;="&amp;$F714,'Régua SAEB'!$E:$E,"&gt;"&amp;$F714,'Régua SAEB'!$A:$A,$E714)</f>
        <v>3</v>
      </c>
      <c r="H714" s="10" t="str">
        <f t="array" ref="H714">INDEX('Régua SAEB'!$F$1:$F$40,MATCH($E714&amp;"LP"&amp;$G714,'Régua SAEB'!$G$1:$G$40,0),1)</f>
        <v>Básico</v>
      </c>
      <c r="I714" s="29">
        <v>246.28</v>
      </c>
      <c r="J714" s="10">
        <f>SUMIFS('Régua SAEB'!$C:$C,'Régua SAEB'!$B:$B,"MT",'Régua SAEB'!$D:$D,"&lt;="&amp;$I714,'Régua SAEB'!$E:$E,"&gt;"&amp;$I714,'Régua SAEB'!$A:$A,$E714)</f>
        <v>2</v>
      </c>
      <c r="K714" s="10" t="str">
        <f t="array" ref="K714">INDEX('Régua SAEB'!$F$1:$F$40,MATCH($E714&amp;"MT"&amp;$J714,'Régua SAEB'!$G$1:$G$40,0),1)</f>
        <v>Básico</v>
      </c>
    </row>
    <row r="715" spans="1:11" x14ac:dyDescent="0.2">
      <c r="A715" s="28" t="s">
        <v>38</v>
      </c>
      <c r="B715" s="24">
        <v>49086</v>
      </c>
      <c r="C715" s="28" t="s">
        <v>828</v>
      </c>
      <c r="D715" s="29">
        <v>35049086</v>
      </c>
      <c r="E715" s="29" t="s">
        <v>117</v>
      </c>
      <c r="F715" s="29">
        <v>249.66</v>
      </c>
      <c r="G715" s="10">
        <f>SUMIFS('Régua SAEB'!$C:$C,'Régua SAEB'!$B:$B,"LP",'Régua SAEB'!$D:$D,"&lt;="&amp;$F715,'Régua SAEB'!$E:$E,"&gt;"&amp;$F715,'Régua SAEB'!$A:$A,$E715)</f>
        <v>2</v>
      </c>
      <c r="H715" s="10" t="str">
        <f t="array" ref="H715">INDEX('Régua SAEB'!$F$1:$F$40,MATCH($E715&amp;"LP"&amp;$G715,'Régua SAEB'!$G$1:$G$40,0),1)</f>
        <v>Básico</v>
      </c>
      <c r="I715" s="29">
        <v>241.65</v>
      </c>
      <c r="J715" s="10">
        <f>SUMIFS('Régua SAEB'!$C:$C,'Régua SAEB'!$B:$B,"MT",'Régua SAEB'!$D:$D,"&lt;="&amp;$I715,'Régua SAEB'!$E:$E,"&gt;"&amp;$I715,'Régua SAEB'!$A:$A,$E715)</f>
        <v>2</v>
      </c>
      <c r="K715" s="10" t="str">
        <f t="array" ref="K715">INDEX('Régua SAEB'!$F$1:$F$40,MATCH($E715&amp;"MT"&amp;$J715,'Régua SAEB'!$G$1:$G$40,0),1)</f>
        <v>Básico</v>
      </c>
    </row>
    <row r="716" spans="1:11" x14ac:dyDescent="0.2">
      <c r="A716" s="28" t="s">
        <v>38</v>
      </c>
      <c r="B716" s="24">
        <v>902160</v>
      </c>
      <c r="C716" s="28" t="s">
        <v>829</v>
      </c>
      <c r="D716" s="29">
        <v>35902160</v>
      </c>
      <c r="E716" s="29" t="s">
        <v>117</v>
      </c>
      <c r="F716" s="29">
        <v>240.16</v>
      </c>
      <c r="G716" s="10">
        <f>SUMIFS('Régua SAEB'!$C:$C,'Régua SAEB'!$B:$B,"LP",'Régua SAEB'!$D:$D,"&lt;="&amp;$F716,'Régua SAEB'!$E:$E,"&gt;"&amp;$F716,'Régua SAEB'!$A:$A,$E716)</f>
        <v>2</v>
      </c>
      <c r="H716" s="10" t="str">
        <f t="array" ref="H716">INDEX('Régua SAEB'!$F$1:$F$40,MATCH($E716&amp;"LP"&amp;$G716,'Régua SAEB'!$G$1:$G$40,0),1)</f>
        <v>Básico</v>
      </c>
      <c r="I716" s="29">
        <v>242.76</v>
      </c>
      <c r="J716" s="10">
        <f>SUMIFS('Régua SAEB'!$C:$C,'Régua SAEB'!$B:$B,"MT",'Régua SAEB'!$D:$D,"&lt;="&amp;$I716,'Régua SAEB'!$E:$E,"&gt;"&amp;$I716,'Régua SAEB'!$A:$A,$E716)</f>
        <v>2</v>
      </c>
      <c r="K716" s="10" t="str">
        <f t="array" ref="K716">INDEX('Régua SAEB'!$F$1:$F$40,MATCH($E716&amp;"MT"&amp;$J716,'Régua SAEB'!$G$1:$G$40,0),1)</f>
        <v>Básico</v>
      </c>
    </row>
    <row r="717" spans="1:11" x14ac:dyDescent="0.2">
      <c r="A717" s="28" t="s">
        <v>38</v>
      </c>
      <c r="B717" s="24">
        <v>904181</v>
      </c>
      <c r="C717" s="28" t="s">
        <v>830</v>
      </c>
      <c r="D717" s="29">
        <v>35904181</v>
      </c>
      <c r="E717" s="29" t="s">
        <v>117</v>
      </c>
      <c r="F717" s="29">
        <v>254.53</v>
      </c>
      <c r="G717" s="10">
        <f>SUMIFS('Régua SAEB'!$C:$C,'Régua SAEB'!$B:$B,"LP",'Régua SAEB'!$D:$D,"&lt;="&amp;$F717,'Régua SAEB'!$E:$E,"&gt;"&amp;$F717,'Régua SAEB'!$A:$A,$E717)</f>
        <v>3</v>
      </c>
      <c r="H717" s="10" t="str">
        <f t="array" ref="H717">INDEX('Régua SAEB'!$F$1:$F$40,MATCH($E717&amp;"LP"&amp;$G717,'Régua SAEB'!$G$1:$G$40,0),1)</f>
        <v>Básico</v>
      </c>
      <c r="I717" s="29">
        <v>253.75</v>
      </c>
      <c r="J717" s="10">
        <f>SUMIFS('Régua SAEB'!$C:$C,'Régua SAEB'!$B:$B,"MT",'Régua SAEB'!$D:$D,"&lt;="&amp;$I717,'Régua SAEB'!$E:$E,"&gt;"&amp;$I717,'Régua SAEB'!$A:$A,$E717)</f>
        <v>3</v>
      </c>
      <c r="K717" s="10" t="str">
        <f t="array" ref="K717">INDEX('Régua SAEB'!$F$1:$F$40,MATCH($E717&amp;"MT"&amp;$J717,'Régua SAEB'!$G$1:$G$40,0),1)</f>
        <v>Básico</v>
      </c>
    </row>
    <row r="718" spans="1:11" x14ac:dyDescent="0.2">
      <c r="A718" s="28" t="s">
        <v>38</v>
      </c>
      <c r="B718" s="24">
        <v>904193</v>
      </c>
      <c r="C718" s="28" t="s">
        <v>831</v>
      </c>
      <c r="D718" s="29">
        <v>35904193</v>
      </c>
      <c r="E718" s="29" t="s">
        <v>117</v>
      </c>
      <c r="F718" s="29">
        <v>228.76</v>
      </c>
      <c r="G718" s="10">
        <f>SUMIFS('Régua SAEB'!$C:$C,'Régua SAEB'!$B:$B,"LP",'Régua SAEB'!$D:$D,"&lt;="&amp;$F718,'Régua SAEB'!$E:$E,"&gt;"&amp;$F718,'Régua SAEB'!$A:$A,$E718)</f>
        <v>2</v>
      </c>
      <c r="H718" s="10" t="str">
        <f t="array" ref="H718">INDEX('Régua SAEB'!$F$1:$F$40,MATCH($E718&amp;"LP"&amp;$G718,'Régua SAEB'!$G$1:$G$40,0),1)</f>
        <v>Básico</v>
      </c>
      <c r="I718" s="29">
        <v>231.02</v>
      </c>
      <c r="J718" s="10">
        <f>SUMIFS('Régua SAEB'!$C:$C,'Régua SAEB'!$B:$B,"MT",'Régua SAEB'!$D:$D,"&lt;="&amp;$I718,'Régua SAEB'!$E:$E,"&gt;"&amp;$I718,'Régua SAEB'!$A:$A,$E718)</f>
        <v>2</v>
      </c>
      <c r="K718" s="10" t="str">
        <f t="array" ref="K718">INDEX('Régua SAEB'!$F$1:$F$40,MATCH($E718&amp;"MT"&amp;$J718,'Régua SAEB'!$G$1:$G$40,0),1)</f>
        <v>Básico</v>
      </c>
    </row>
    <row r="719" spans="1:11" x14ac:dyDescent="0.2">
      <c r="A719" s="28" t="s">
        <v>38</v>
      </c>
      <c r="B719" s="24">
        <v>914782</v>
      </c>
      <c r="C719" s="28" t="s">
        <v>832</v>
      </c>
      <c r="D719" s="29">
        <v>35914782</v>
      </c>
      <c r="E719" s="29" t="s">
        <v>117</v>
      </c>
      <c r="F719" s="29">
        <v>255.66</v>
      </c>
      <c r="G719" s="10">
        <f>SUMIFS('Régua SAEB'!$C:$C,'Régua SAEB'!$B:$B,"LP",'Régua SAEB'!$D:$D,"&lt;="&amp;$F719,'Régua SAEB'!$E:$E,"&gt;"&amp;$F719,'Régua SAEB'!$A:$A,$E719)</f>
        <v>3</v>
      </c>
      <c r="H719" s="10" t="str">
        <f t="array" ref="H719">INDEX('Régua SAEB'!$F$1:$F$40,MATCH($E719&amp;"LP"&amp;$G719,'Régua SAEB'!$G$1:$G$40,0),1)</f>
        <v>Básico</v>
      </c>
      <c r="I719" s="29">
        <v>251.11</v>
      </c>
      <c r="J719" s="10">
        <f>SUMIFS('Régua SAEB'!$C:$C,'Régua SAEB'!$B:$B,"MT",'Régua SAEB'!$D:$D,"&lt;="&amp;$I719,'Régua SAEB'!$E:$E,"&gt;"&amp;$I719,'Régua SAEB'!$A:$A,$E719)</f>
        <v>3</v>
      </c>
      <c r="K719" s="10" t="str">
        <f t="array" ref="K719">INDEX('Régua SAEB'!$F$1:$F$40,MATCH($E719&amp;"MT"&amp;$J719,'Régua SAEB'!$G$1:$G$40,0),1)</f>
        <v>Básico</v>
      </c>
    </row>
    <row r="720" spans="1:11" x14ac:dyDescent="0.2">
      <c r="A720" s="28" t="s">
        <v>38</v>
      </c>
      <c r="B720" s="24">
        <v>914848</v>
      </c>
      <c r="C720" s="28" t="s">
        <v>833</v>
      </c>
      <c r="D720" s="29">
        <v>35914848</v>
      </c>
      <c r="E720" s="29" t="s">
        <v>117</v>
      </c>
      <c r="F720" s="29">
        <v>261.51</v>
      </c>
      <c r="G720" s="10">
        <f>SUMIFS('Régua SAEB'!$C:$C,'Régua SAEB'!$B:$B,"LP",'Régua SAEB'!$D:$D,"&lt;="&amp;$F720,'Régua SAEB'!$E:$E,"&gt;"&amp;$F720,'Régua SAEB'!$A:$A,$E720)</f>
        <v>3</v>
      </c>
      <c r="H720" s="10" t="str">
        <f t="array" ref="H720">INDEX('Régua SAEB'!$F$1:$F$40,MATCH($E720&amp;"LP"&amp;$G720,'Régua SAEB'!$G$1:$G$40,0),1)</f>
        <v>Básico</v>
      </c>
      <c r="I720" s="29">
        <v>258.02</v>
      </c>
      <c r="J720" s="10">
        <f>SUMIFS('Régua SAEB'!$C:$C,'Régua SAEB'!$B:$B,"MT",'Régua SAEB'!$D:$D,"&lt;="&amp;$I720,'Régua SAEB'!$E:$E,"&gt;"&amp;$I720,'Régua SAEB'!$A:$A,$E720)</f>
        <v>3</v>
      </c>
      <c r="K720" s="10" t="str">
        <f t="array" ref="K720">INDEX('Régua SAEB'!$F$1:$F$40,MATCH($E720&amp;"MT"&amp;$J720,'Régua SAEB'!$G$1:$G$40,0),1)</f>
        <v>Básico</v>
      </c>
    </row>
    <row r="721" spans="1:11" x14ac:dyDescent="0.2">
      <c r="A721" s="28" t="s">
        <v>38</v>
      </c>
      <c r="B721" s="24">
        <v>918672</v>
      </c>
      <c r="C721" s="28" t="s">
        <v>834</v>
      </c>
      <c r="D721" s="29">
        <v>35918672</v>
      </c>
      <c r="E721" s="29" t="s">
        <v>117</v>
      </c>
      <c r="F721" s="29">
        <v>257.32</v>
      </c>
      <c r="G721" s="10">
        <f>SUMIFS('Régua SAEB'!$C:$C,'Régua SAEB'!$B:$B,"LP",'Régua SAEB'!$D:$D,"&lt;="&amp;$F721,'Régua SAEB'!$E:$E,"&gt;"&amp;$F721,'Régua SAEB'!$A:$A,$E721)</f>
        <v>3</v>
      </c>
      <c r="H721" s="10" t="str">
        <f t="array" ref="H721">INDEX('Régua SAEB'!$F$1:$F$40,MATCH($E721&amp;"LP"&amp;$G721,'Régua SAEB'!$G$1:$G$40,0),1)</f>
        <v>Básico</v>
      </c>
      <c r="I721" s="29">
        <v>237.52</v>
      </c>
      <c r="J721" s="10">
        <f>SUMIFS('Régua SAEB'!$C:$C,'Régua SAEB'!$B:$B,"MT",'Régua SAEB'!$D:$D,"&lt;="&amp;$I721,'Régua SAEB'!$E:$E,"&gt;"&amp;$I721,'Régua SAEB'!$A:$A,$E721)</f>
        <v>2</v>
      </c>
      <c r="K721" s="10" t="str">
        <f t="array" ref="K721">INDEX('Régua SAEB'!$F$1:$F$40,MATCH($E721&amp;"MT"&amp;$J721,'Régua SAEB'!$G$1:$G$40,0),1)</f>
        <v>Básico</v>
      </c>
    </row>
    <row r="722" spans="1:11" x14ac:dyDescent="0.2">
      <c r="A722" s="28" t="s">
        <v>38</v>
      </c>
      <c r="B722" s="24">
        <v>918817</v>
      </c>
      <c r="C722" s="28" t="s">
        <v>835</v>
      </c>
      <c r="D722" s="29">
        <v>35918817</v>
      </c>
      <c r="E722" s="29" t="s">
        <v>117</v>
      </c>
      <c r="F722" s="29">
        <v>282.20999999999998</v>
      </c>
      <c r="G722" s="10">
        <f>SUMIFS('Régua SAEB'!$C:$C,'Régua SAEB'!$B:$B,"LP",'Régua SAEB'!$D:$D,"&lt;="&amp;$F722,'Régua SAEB'!$E:$E,"&gt;"&amp;$F722,'Régua SAEB'!$A:$A,$E722)</f>
        <v>4</v>
      </c>
      <c r="H722" s="10" t="str">
        <f t="array" ref="H722">INDEX('Régua SAEB'!$F$1:$F$40,MATCH($E722&amp;"LP"&amp;$G722,'Régua SAEB'!$G$1:$G$40,0),1)</f>
        <v>Proficiente</v>
      </c>
      <c r="I722" s="29">
        <v>266.86</v>
      </c>
      <c r="J722" s="10">
        <f>SUMIFS('Régua SAEB'!$C:$C,'Régua SAEB'!$B:$B,"MT",'Régua SAEB'!$D:$D,"&lt;="&amp;$I722,'Régua SAEB'!$E:$E,"&gt;"&amp;$I722,'Régua SAEB'!$A:$A,$E722)</f>
        <v>3</v>
      </c>
      <c r="K722" s="10" t="str">
        <f t="array" ref="K722">INDEX('Régua SAEB'!$F$1:$F$40,MATCH($E722&amp;"MT"&amp;$J722,'Régua SAEB'!$G$1:$G$40,0),1)</f>
        <v>Básico</v>
      </c>
    </row>
    <row r="723" spans="1:11" x14ac:dyDescent="0.2">
      <c r="A723" s="28" t="s">
        <v>56</v>
      </c>
      <c r="B723" s="24">
        <v>19938</v>
      </c>
      <c r="C723" s="28" t="s">
        <v>836</v>
      </c>
      <c r="D723" s="29">
        <v>35019938</v>
      </c>
      <c r="E723" s="29" t="s">
        <v>117</v>
      </c>
      <c r="F723" s="29">
        <v>259.45</v>
      </c>
      <c r="G723" s="10">
        <f>SUMIFS('Régua SAEB'!$C:$C,'Régua SAEB'!$B:$B,"LP",'Régua SAEB'!$D:$D,"&lt;="&amp;$F723,'Régua SAEB'!$E:$E,"&gt;"&amp;$F723,'Régua SAEB'!$A:$A,$E723)</f>
        <v>3</v>
      </c>
      <c r="H723" s="10" t="str">
        <f t="array" ref="H723">INDEX('Régua SAEB'!$F$1:$F$40,MATCH($E723&amp;"LP"&amp;$G723,'Régua SAEB'!$G$1:$G$40,0),1)</f>
        <v>Básico</v>
      </c>
      <c r="I723" s="29">
        <v>255.89</v>
      </c>
      <c r="J723" s="10">
        <f>SUMIFS('Régua SAEB'!$C:$C,'Régua SAEB'!$B:$B,"MT",'Régua SAEB'!$D:$D,"&lt;="&amp;$I723,'Régua SAEB'!$E:$E,"&gt;"&amp;$I723,'Régua SAEB'!$A:$A,$E723)</f>
        <v>3</v>
      </c>
      <c r="K723" s="10" t="str">
        <f t="array" ref="K723">INDEX('Régua SAEB'!$F$1:$F$40,MATCH($E723&amp;"MT"&amp;$J723,'Régua SAEB'!$G$1:$G$40,0),1)</f>
        <v>Básico</v>
      </c>
    </row>
    <row r="724" spans="1:11" x14ac:dyDescent="0.2">
      <c r="A724" s="28" t="s">
        <v>81</v>
      </c>
      <c r="B724" s="24">
        <v>20345</v>
      </c>
      <c r="C724" s="28" t="s">
        <v>837</v>
      </c>
      <c r="D724" s="29">
        <v>35020345</v>
      </c>
      <c r="E724" s="29" t="s">
        <v>117</v>
      </c>
      <c r="F724" s="29">
        <v>240.83</v>
      </c>
      <c r="G724" s="10">
        <f>SUMIFS('Régua SAEB'!$C:$C,'Régua SAEB'!$B:$B,"LP",'Régua SAEB'!$D:$D,"&lt;="&amp;$F724,'Régua SAEB'!$E:$E,"&gt;"&amp;$F724,'Régua SAEB'!$A:$A,$E724)</f>
        <v>2</v>
      </c>
      <c r="H724" s="10" t="str">
        <f t="array" ref="H724">INDEX('Régua SAEB'!$F$1:$F$40,MATCH($E724&amp;"LP"&amp;$G724,'Régua SAEB'!$G$1:$G$40,0),1)</f>
        <v>Básico</v>
      </c>
      <c r="I724" s="29">
        <v>243.47</v>
      </c>
      <c r="J724" s="10">
        <f>SUMIFS('Régua SAEB'!$C:$C,'Régua SAEB'!$B:$B,"MT",'Régua SAEB'!$D:$D,"&lt;="&amp;$I724,'Régua SAEB'!$E:$E,"&gt;"&amp;$I724,'Régua SAEB'!$A:$A,$E724)</f>
        <v>2</v>
      </c>
      <c r="K724" s="10" t="str">
        <f t="array" ref="K724">INDEX('Régua SAEB'!$F$1:$F$40,MATCH($E724&amp;"MT"&amp;$J724,'Régua SAEB'!$G$1:$G$40,0),1)</f>
        <v>Básico</v>
      </c>
    </row>
    <row r="725" spans="1:11" x14ac:dyDescent="0.2">
      <c r="A725" s="28" t="s">
        <v>81</v>
      </c>
      <c r="B725" s="24">
        <v>20357</v>
      </c>
      <c r="C725" s="28" t="s">
        <v>838</v>
      </c>
      <c r="D725" s="29">
        <v>35020357</v>
      </c>
      <c r="E725" s="29" t="s">
        <v>117</v>
      </c>
      <c r="F725" s="29">
        <v>267.13</v>
      </c>
      <c r="G725" s="10">
        <f>SUMIFS('Régua SAEB'!$C:$C,'Régua SAEB'!$B:$B,"LP",'Régua SAEB'!$D:$D,"&lt;="&amp;$F725,'Régua SAEB'!$E:$E,"&gt;"&amp;$F725,'Régua SAEB'!$A:$A,$E725)</f>
        <v>3</v>
      </c>
      <c r="H725" s="10" t="str">
        <f t="array" ref="H725">INDEX('Régua SAEB'!$F$1:$F$40,MATCH($E725&amp;"LP"&amp;$G725,'Régua SAEB'!$G$1:$G$40,0),1)</f>
        <v>Básico</v>
      </c>
      <c r="I725" s="29">
        <v>263.26</v>
      </c>
      <c r="J725" s="10">
        <f>SUMIFS('Régua SAEB'!$C:$C,'Régua SAEB'!$B:$B,"MT",'Régua SAEB'!$D:$D,"&lt;="&amp;$I725,'Régua SAEB'!$E:$E,"&gt;"&amp;$I725,'Régua SAEB'!$A:$A,$E725)</f>
        <v>3</v>
      </c>
      <c r="K725" s="10" t="str">
        <f t="array" ref="K725">INDEX('Régua SAEB'!$F$1:$F$40,MATCH($E725&amp;"MT"&amp;$J725,'Régua SAEB'!$G$1:$G$40,0),1)</f>
        <v>Básico</v>
      </c>
    </row>
    <row r="726" spans="1:11" x14ac:dyDescent="0.2">
      <c r="A726" s="28" t="s">
        <v>81</v>
      </c>
      <c r="B726" s="24">
        <v>20436</v>
      </c>
      <c r="C726" s="28" t="s">
        <v>839</v>
      </c>
      <c r="D726" s="29">
        <v>35020436</v>
      </c>
      <c r="E726" s="29" t="s">
        <v>117</v>
      </c>
      <c r="F726" s="29">
        <v>244.09</v>
      </c>
      <c r="G726" s="10">
        <f>SUMIFS('Régua SAEB'!$C:$C,'Régua SAEB'!$B:$B,"LP",'Régua SAEB'!$D:$D,"&lt;="&amp;$F726,'Régua SAEB'!$E:$E,"&gt;"&amp;$F726,'Régua SAEB'!$A:$A,$E726)</f>
        <v>2</v>
      </c>
      <c r="H726" s="10" t="str">
        <f t="array" ref="H726">INDEX('Régua SAEB'!$F$1:$F$40,MATCH($E726&amp;"LP"&amp;$G726,'Régua SAEB'!$G$1:$G$40,0),1)</f>
        <v>Básico</v>
      </c>
      <c r="I726" s="29">
        <v>250.37</v>
      </c>
      <c r="J726" s="10">
        <f>SUMIFS('Régua SAEB'!$C:$C,'Régua SAEB'!$B:$B,"MT",'Régua SAEB'!$D:$D,"&lt;="&amp;$I726,'Régua SAEB'!$E:$E,"&gt;"&amp;$I726,'Régua SAEB'!$A:$A,$E726)</f>
        <v>3</v>
      </c>
      <c r="K726" s="10" t="str">
        <f t="array" ref="K726">INDEX('Régua SAEB'!$F$1:$F$40,MATCH($E726&amp;"MT"&amp;$J726,'Régua SAEB'!$G$1:$G$40,0),1)</f>
        <v>Básico</v>
      </c>
    </row>
    <row r="727" spans="1:11" x14ac:dyDescent="0.2">
      <c r="A727" s="28" t="s">
        <v>81</v>
      </c>
      <c r="B727" s="24">
        <v>41506</v>
      </c>
      <c r="C727" s="28" t="s">
        <v>840</v>
      </c>
      <c r="D727" s="29">
        <v>35041506</v>
      </c>
      <c r="E727" s="29" t="s">
        <v>117</v>
      </c>
      <c r="F727" s="29">
        <v>233.74</v>
      </c>
      <c r="G727" s="10">
        <f>SUMIFS('Régua SAEB'!$C:$C,'Régua SAEB'!$B:$B,"LP",'Régua SAEB'!$D:$D,"&lt;="&amp;$F727,'Régua SAEB'!$E:$E,"&gt;"&amp;$F727,'Régua SAEB'!$A:$A,$E727)</f>
        <v>2</v>
      </c>
      <c r="H727" s="10" t="str">
        <f t="array" ref="H727">INDEX('Régua SAEB'!$F$1:$F$40,MATCH($E727&amp;"LP"&amp;$G727,'Régua SAEB'!$G$1:$G$40,0),1)</f>
        <v>Básico</v>
      </c>
      <c r="I727" s="29">
        <v>244.08</v>
      </c>
      <c r="J727" s="10">
        <f>SUMIFS('Régua SAEB'!$C:$C,'Régua SAEB'!$B:$B,"MT",'Régua SAEB'!$D:$D,"&lt;="&amp;$I727,'Régua SAEB'!$E:$E,"&gt;"&amp;$I727,'Régua SAEB'!$A:$A,$E727)</f>
        <v>2</v>
      </c>
      <c r="K727" s="10" t="str">
        <f t="array" ref="K727">INDEX('Régua SAEB'!$F$1:$F$40,MATCH($E727&amp;"MT"&amp;$J727,'Régua SAEB'!$G$1:$G$40,0),1)</f>
        <v>Básico</v>
      </c>
    </row>
    <row r="728" spans="1:11" x14ac:dyDescent="0.2">
      <c r="A728" s="28" t="s">
        <v>81</v>
      </c>
      <c r="B728" s="24">
        <v>914174</v>
      </c>
      <c r="C728" s="28" t="s">
        <v>841</v>
      </c>
      <c r="D728" s="29">
        <v>35914174</v>
      </c>
      <c r="E728" s="29" t="s">
        <v>117</v>
      </c>
      <c r="F728" s="29">
        <v>277.55</v>
      </c>
      <c r="G728" s="10">
        <f>SUMIFS('Régua SAEB'!$C:$C,'Régua SAEB'!$B:$B,"LP",'Régua SAEB'!$D:$D,"&lt;="&amp;$F728,'Régua SAEB'!$E:$E,"&gt;"&amp;$F728,'Régua SAEB'!$A:$A,$E728)</f>
        <v>4</v>
      </c>
      <c r="H728" s="10" t="str">
        <f t="array" ref="H728">INDEX('Régua SAEB'!$F$1:$F$40,MATCH($E728&amp;"LP"&amp;$G728,'Régua SAEB'!$G$1:$G$40,0),1)</f>
        <v>Proficiente</v>
      </c>
      <c r="I728" s="29">
        <v>277.54000000000002</v>
      </c>
      <c r="J728" s="10">
        <f>SUMIFS('Régua SAEB'!$C:$C,'Régua SAEB'!$B:$B,"MT",'Régua SAEB'!$D:$D,"&lt;="&amp;$I728,'Régua SAEB'!$E:$E,"&gt;"&amp;$I728,'Régua SAEB'!$A:$A,$E728)</f>
        <v>4</v>
      </c>
      <c r="K728" s="10" t="str">
        <f t="array" ref="K728">INDEX('Régua SAEB'!$F$1:$F$40,MATCH($E728&amp;"MT"&amp;$J728,'Régua SAEB'!$G$1:$G$40,0),1)</f>
        <v>Básico</v>
      </c>
    </row>
    <row r="729" spans="1:11" x14ac:dyDescent="0.2">
      <c r="A729" s="28" t="s">
        <v>67</v>
      </c>
      <c r="B729" s="24">
        <v>38076</v>
      </c>
      <c r="C729" s="28" t="s">
        <v>842</v>
      </c>
      <c r="D729" s="29">
        <v>35038076</v>
      </c>
      <c r="E729" s="29" t="s">
        <v>117</v>
      </c>
      <c r="F729" s="29">
        <v>247.75</v>
      </c>
      <c r="G729" s="10">
        <f>SUMIFS('Régua SAEB'!$C:$C,'Régua SAEB'!$B:$B,"LP",'Régua SAEB'!$D:$D,"&lt;="&amp;$F729,'Régua SAEB'!$E:$E,"&gt;"&amp;$F729,'Régua SAEB'!$A:$A,$E729)</f>
        <v>2</v>
      </c>
      <c r="H729" s="10" t="str">
        <f t="array" ref="H729">INDEX('Régua SAEB'!$F$1:$F$40,MATCH($E729&amp;"LP"&amp;$G729,'Régua SAEB'!$G$1:$G$40,0),1)</f>
        <v>Básico</v>
      </c>
      <c r="I729" s="29">
        <v>248.06</v>
      </c>
      <c r="J729" s="10">
        <f>SUMIFS('Régua SAEB'!$C:$C,'Régua SAEB'!$B:$B,"MT",'Régua SAEB'!$D:$D,"&lt;="&amp;$I729,'Régua SAEB'!$E:$E,"&gt;"&amp;$I729,'Régua SAEB'!$A:$A,$E729)</f>
        <v>2</v>
      </c>
      <c r="K729" s="10" t="str">
        <f t="array" ref="K729">INDEX('Régua SAEB'!$F$1:$F$40,MATCH($E729&amp;"MT"&amp;$J729,'Régua SAEB'!$G$1:$G$40,0),1)</f>
        <v>Básico</v>
      </c>
    </row>
    <row r="730" spans="1:11" x14ac:dyDescent="0.2">
      <c r="A730" s="28" t="s">
        <v>33</v>
      </c>
      <c r="B730" s="24">
        <v>26918</v>
      </c>
      <c r="C730" s="28" t="s">
        <v>843</v>
      </c>
      <c r="D730" s="29">
        <v>35026918</v>
      </c>
      <c r="E730" s="29" t="s">
        <v>117</v>
      </c>
      <c r="F730" s="29">
        <v>264.18</v>
      </c>
      <c r="G730" s="10">
        <f>SUMIFS('Régua SAEB'!$C:$C,'Régua SAEB'!$B:$B,"LP",'Régua SAEB'!$D:$D,"&lt;="&amp;$F730,'Régua SAEB'!$E:$E,"&gt;"&amp;$F730,'Régua SAEB'!$A:$A,$E730)</f>
        <v>3</v>
      </c>
      <c r="H730" s="10" t="str">
        <f t="array" ref="H730">INDEX('Régua SAEB'!$F$1:$F$40,MATCH($E730&amp;"LP"&amp;$G730,'Régua SAEB'!$G$1:$G$40,0),1)</f>
        <v>Básico</v>
      </c>
      <c r="I730" s="29">
        <v>262.83999999999997</v>
      </c>
      <c r="J730" s="10">
        <f>SUMIFS('Régua SAEB'!$C:$C,'Régua SAEB'!$B:$B,"MT",'Régua SAEB'!$D:$D,"&lt;="&amp;$I730,'Régua SAEB'!$E:$E,"&gt;"&amp;$I730,'Régua SAEB'!$A:$A,$E730)</f>
        <v>3</v>
      </c>
      <c r="K730" s="10" t="str">
        <f t="array" ref="K730">INDEX('Régua SAEB'!$F$1:$F$40,MATCH($E730&amp;"MT"&amp;$J730,'Régua SAEB'!$G$1:$G$40,0),1)</f>
        <v>Básico</v>
      </c>
    </row>
    <row r="731" spans="1:11" x14ac:dyDescent="0.2">
      <c r="A731" s="28" t="s">
        <v>61</v>
      </c>
      <c r="B731" s="24">
        <v>32608</v>
      </c>
      <c r="C731" s="28" t="s">
        <v>844</v>
      </c>
      <c r="D731" s="29">
        <v>35032608</v>
      </c>
      <c r="E731" s="29" t="s">
        <v>117</v>
      </c>
      <c r="F731" s="29">
        <v>251.91</v>
      </c>
      <c r="G731" s="10">
        <f>SUMIFS('Régua SAEB'!$C:$C,'Régua SAEB'!$B:$B,"LP",'Régua SAEB'!$D:$D,"&lt;="&amp;$F731,'Régua SAEB'!$E:$E,"&gt;"&amp;$F731,'Régua SAEB'!$A:$A,$E731)</f>
        <v>3</v>
      </c>
      <c r="H731" s="10" t="str">
        <f t="array" ref="H731">INDEX('Régua SAEB'!$F$1:$F$40,MATCH($E731&amp;"LP"&amp;$G731,'Régua SAEB'!$G$1:$G$40,0),1)</f>
        <v>Básico</v>
      </c>
      <c r="I731" s="29">
        <v>262.16000000000003</v>
      </c>
      <c r="J731" s="10">
        <f>SUMIFS('Régua SAEB'!$C:$C,'Régua SAEB'!$B:$B,"MT",'Régua SAEB'!$D:$D,"&lt;="&amp;$I731,'Régua SAEB'!$E:$E,"&gt;"&amp;$I731,'Régua SAEB'!$A:$A,$E731)</f>
        <v>3</v>
      </c>
      <c r="K731" s="10" t="str">
        <f t="array" ref="K731">INDEX('Régua SAEB'!$F$1:$F$40,MATCH($E731&amp;"MT"&amp;$J731,'Régua SAEB'!$G$1:$G$40,0),1)</f>
        <v>Básico</v>
      </c>
    </row>
    <row r="732" spans="1:11" x14ac:dyDescent="0.2">
      <c r="A732" s="28" t="s">
        <v>61</v>
      </c>
      <c r="B732" s="24">
        <v>32141</v>
      </c>
      <c r="C732" s="28" t="s">
        <v>845</v>
      </c>
      <c r="D732" s="29">
        <v>35032141</v>
      </c>
      <c r="E732" s="29" t="s">
        <v>117</v>
      </c>
      <c r="F732" s="29">
        <v>274.02</v>
      </c>
      <c r="G732" s="10">
        <f>SUMIFS('Régua SAEB'!$C:$C,'Régua SAEB'!$B:$B,"LP",'Régua SAEB'!$D:$D,"&lt;="&amp;$F732,'Régua SAEB'!$E:$E,"&gt;"&amp;$F732,'Régua SAEB'!$A:$A,$E732)</f>
        <v>3</v>
      </c>
      <c r="H732" s="10" t="str">
        <f t="array" ref="H732">INDEX('Régua SAEB'!$F$1:$F$40,MATCH($E732&amp;"LP"&amp;$G732,'Régua SAEB'!$G$1:$G$40,0),1)</f>
        <v>Básico</v>
      </c>
      <c r="I732" s="29">
        <v>283.19</v>
      </c>
      <c r="J732" s="10">
        <f>SUMIFS('Régua SAEB'!$C:$C,'Régua SAEB'!$B:$B,"MT",'Régua SAEB'!$D:$D,"&lt;="&amp;$I732,'Régua SAEB'!$E:$E,"&gt;"&amp;$I732,'Régua SAEB'!$A:$A,$E732)</f>
        <v>4</v>
      </c>
      <c r="K732" s="10" t="str">
        <f t="array" ref="K732">INDEX('Régua SAEB'!$F$1:$F$40,MATCH($E732&amp;"MT"&amp;$J732,'Régua SAEB'!$G$1:$G$40,0),1)</f>
        <v>Básico</v>
      </c>
    </row>
    <row r="733" spans="1:11" x14ac:dyDescent="0.2">
      <c r="A733" s="28" t="s">
        <v>61</v>
      </c>
      <c r="B733" s="24">
        <v>908800</v>
      </c>
      <c r="C733" s="28" t="s">
        <v>846</v>
      </c>
      <c r="D733" s="29">
        <v>35908800</v>
      </c>
      <c r="E733" s="29" t="s">
        <v>117</v>
      </c>
      <c r="F733" s="29">
        <v>250.95</v>
      </c>
      <c r="G733" s="10">
        <f>SUMIFS('Régua SAEB'!$C:$C,'Régua SAEB'!$B:$B,"LP",'Régua SAEB'!$D:$D,"&lt;="&amp;$F733,'Régua SAEB'!$E:$E,"&gt;"&amp;$F733,'Régua SAEB'!$A:$A,$E733)</f>
        <v>3</v>
      </c>
      <c r="H733" s="10" t="str">
        <f t="array" ref="H733">INDEX('Régua SAEB'!$F$1:$F$40,MATCH($E733&amp;"LP"&amp;$G733,'Régua SAEB'!$G$1:$G$40,0),1)</f>
        <v>Básico</v>
      </c>
      <c r="I733" s="29">
        <v>247.83</v>
      </c>
      <c r="J733" s="10">
        <f>SUMIFS('Régua SAEB'!$C:$C,'Régua SAEB'!$B:$B,"MT",'Régua SAEB'!$D:$D,"&lt;="&amp;$I733,'Régua SAEB'!$E:$E,"&gt;"&amp;$I733,'Régua SAEB'!$A:$A,$E733)</f>
        <v>2</v>
      </c>
      <c r="K733" s="10" t="str">
        <f t="array" ref="K733">INDEX('Régua SAEB'!$F$1:$F$40,MATCH($E733&amp;"MT"&amp;$J733,'Régua SAEB'!$G$1:$G$40,0),1)</f>
        <v>Básico</v>
      </c>
    </row>
    <row r="734" spans="1:11" x14ac:dyDescent="0.2">
      <c r="A734" s="28" t="s">
        <v>71</v>
      </c>
      <c r="B734" s="24">
        <v>34368</v>
      </c>
      <c r="C734" s="28" t="s">
        <v>847</v>
      </c>
      <c r="D734" s="29">
        <v>35034368</v>
      </c>
      <c r="E734" s="29" t="s">
        <v>117</v>
      </c>
      <c r="F734" s="29">
        <v>264.99</v>
      </c>
      <c r="G734" s="10">
        <f>SUMIFS('Régua SAEB'!$C:$C,'Régua SAEB'!$B:$B,"LP",'Régua SAEB'!$D:$D,"&lt;="&amp;$F734,'Régua SAEB'!$E:$E,"&gt;"&amp;$F734,'Régua SAEB'!$A:$A,$E734)</f>
        <v>3</v>
      </c>
      <c r="H734" s="10" t="str">
        <f t="array" ref="H734">INDEX('Régua SAEB'!$F$1:$F$40,MATCH($E734&amp;"LP"&amp;$G734,'Régua SAEB'!$G$1:$G$40,0),1)</f>
        <v>Básico</v>
      </c>
      <c r="I734" s="29">
        <v>271.02</v>
      </c>
      <c r="J734" s="10">
        <f>SUMIFS('Régua SAEB'!$C:$C,'Régua SAEB'!$B:$B,"MT",'Régua SAEB'!$D:$D,"&lt;="&amp;$I734,'Régua SAEB'!$E:$E,"&gt;"&amp;$I734,'Régua SAEB'!$A:$A,$E734)</f>
        <v>3</v>
      </c>
      <c r="K734" s="10" t="str">
        <f t="array" ref="K734">INDEX('Régua SAEB'!$F$1:$F$40,MATCH($E734&amp;"MT"&amp;$J734,'Régua SAEB'!$G$1:$G$40,0),1)</f>
        <v>Básico</v>
      </c>
    </row>
    <row r="735" spans="1:11" x14ac:dyDescent="0.2">
      <c r="A735" s="28" t="s">
        <v>71</v>
      </c>
      <c r="B735" s="24">
        <v>34373</v>
      </c>
      <c r="C735" s="28" t="s">
        <v>848</v>
      </c>
      <c r="D735" s="29">
        <v>35034373</v>
      </c>
      <c r="E735" s="29" t="s">
        <v>117</v>
      </c>
      <c r="F735" s="29">
        <v>287.41000000000003</v>
      </c>
      <c r="G735" s="10">
        <f>SUMIFS('Régua SAEB'!$C:$C,'Régua SAEB'!$B:$B,"LP",'Régua SAEB'!$D:$D,"&lt;="&amp;$F735,'Régua SAEB'!$E:$E,"&gt;"&amp;$F735,'Régua SAEB'!$A:$A,$E735)</f>
        <v>4</v>
      </c>
      <c r="H735" s="10" t="str">
        <f t="array" ref="H735">INDEX('Régua SAEB'!$F$1:$F$40,MATCH($E735&amp;"LP"&amp;$G735,'Régua SAEB'!$G$1:$G$40,0),1)</f>
        <v>Proficiente</v>
      </c>
      <c r="I735" s="29">
        <v>288.01</v>
      </c>
      <c r="J735" s="10">
        <f>SUMIFS('Régua SAEB'!$C:$C,'Régua SAEB'!$B:$B,"MT",'Régua SAEB'!$D:$D,"&lt;="&amp;$I735,'Régua SAEB'!$E:$E,"&gt;"&amp;$I735,'Régua SAEB'!$A:$A,$E735)</f>
        <v>4</v>
      </c>
      <c r="K735" s="10" t="str">
        <f t="array" ref="K735">INDEX('Régua SAEB'!$F$1:$F$40,MATCH($E735&amp;"MT"&amp;$J735,'Régua SAEB'!$G$1:$G$40,0),1)</f>
        <v>Básico</v>
      </c>
    </row>
    <row r="736" spans="1:11" x14ac:dyDescent="0.2">
      <c r="A736" s="28" t="s">
        <v>33</v>
      </c>
      <c r="B736" s="24">
        <v>26797</v>
      </c>
      <c r="C736" s="28" t="s">
        <v>849</v>
      </c>
      <c r="D736" s="29">
        <v>35026797</v>
      </c>
      <c r="E736" s="29" t="s">
        <v>117</v>
      </c>
      <c r="F736" s="29">
        <v>277.37</v>
      </c>
      <c r="G736" s="10">
        <f>SUMIFS('Régua SAEB'!$C:$C,'Régua SAEB'!$B:$B,"LP",'Régua SAEB'!$D:$D,"&lt;="&amp;$F736,'Régua SAEB'!$E:$E,"&gt;"&amp;$F736,'Régua SAEB'!$A:$A,$E736)</f>
        <v>4</v>
      </c>
      <c r="H736" s="10" t="str">
        <f t="array" ref="H736">INDEX('Régua SAEB'!$F$1:$F$40,MATCH($E736&amp;"LP"&amp;$G736,'Régua SAEB'!$G$1:$G$40,0),1)</f>
        <v>Proficiente</v>
      </c>
      <c r="I736" s="29">
        <v>293.85000000000002</v>
      </c>
      <c r="J736" s="10">
        <f>SUMIFS('Régua SAEB'!$C:$C,'Régua SAEB'!$B:$B,"MT",'Régua SAEB'!$D:$D,"&lt;="&amp;$I736,'Régua SAEB'!$E:$E,"&gt;"&amp;$I736,'Régua SAEB'!$A:$A,$E736)</f>
        <v>4</v>
      </c>
      <c r="K736" s="10" t="str">
        <f t="array" ref="K736">INDEX('Régua SAEB'!$F$1:$F$40,MATCH($E736&amp;"MT"&amp;$J736,'Régua SAEB'!$G$1:$G$40,0),1)</f>
        <v>Básico</v>
      </c>
    </row>
    <row r="737" spans="1:11" x14ac:dyDescent="0.2">
      <c r="A737" s="28" t="s">
        <v>33</v>
      </c>
      <c r="B737" s="24">
        <v>26839</v>
      </c>
      <c r="C737" s="28" t="s">
        <v>850</v>
      </c>
      <c r="D737" s="29">
        <v>35026839</v>
      </c>
      <c r="E737" s="29" t="s">
        <v>117</v>
      </c>
      <c r="F737" s="29">
        <v>264.01</v>
      </c>
      <c r="G737" s="10">
        <f>SUMIFS('Régua SAEB'!$C:$C,'Régua SAEB'!$B:$B,"LP",'Régua SAEB'!$D:$D,"&lt;="&amp;$F737,'Régua SAEB'!$E:$E,"&gt;"&amp;$F737,'Régua SAEB'!$A:$A,$E737)</f>
        <v>3</v>
      </c>
      <c r="H737" s="10" t="str">
        <f t="array" ref="H737">INDEX('Régua SAEB'!$F$1:$F$40,MATCH($E737&amp;"LP"&amp;$G737,'Régua SAEB'!$G$1:$G$40,0),1)</f>
        <v>Básico</v>
      </c>
      <c r="I737" s="29">
        <v>267.5</v>
      </c>
      <c r="J737" s="10">
        <f>SUMIFS('Régua SAEB'!$C:$C,'Régua SAEB'!$B:$B,"MT",'Régua SAEB'!$D:$D,"&lt;="&amp;$I737,'Régua SAEB'!$E:$E,"&gt;"&amp;$I737,'Régua SAEB'!$A:$A,$E737)</f>
        <v>3</v>
      </c>
      <c r="K737" s="10" t="str">
        <f t="array" ref="K737">INDEX('Régua SAEB'!$F$1:$F$40,MATCH($E737&amp;"MT"&amp;$J737,'Régua SAEB'!$G$1:$G$40,0),1)</f>
        <v>Básico</v>
      </c>
    </row>
    <row r="738" spans="1:11" x14ac:dyDescent="0.2">
      <c r="A738" s="28" t="s">
        <v>33</v>
      </c>
      <c r="B738" s="24">
        <v>26876</v>
      </c>
      <c r="C738" s="28" t="s">
        <v>851</v>
      </c>
      <c r="D738" s="29">
        <v>35026876</v>
      </c>
      <c r="E738" s="29" t="s">
        <v>117</v>
      </c>
      <c r="F738" s="29">
        <v>265.68</v>
      </c>
      <c r="G738" s="10">
        <f>SUMIFS('Régua SAEB'!$C:$C,'Régua SAEB'!$B:$B,"LP",'Régua SAEB'!$D:$D,"&lt;="&amp;$F738,'Régua SAEB'!$E:$E,"&gt;"&amp;$F738,'Régua SAEB'!$A:$A,$E738)</f>
        <v>3</v>
      </c>
      <c r="H738" s="10" t="str">
        <f t="array" ref="H738">INDEX('Régua SAEB'!$F$1:$F$40,MATCH($E738&amp;"LP"&amp;$G738,'Régua SAEB'!$G$1:$G$40,0),1)</f>
        <v>Básico</v>
      </c>
      <c r="I738" s="29">
        <v>252.99</v>
      </c>
      <c r="J738" s="10">
        <f>SUMIFS('Régua SAEB'!$C:$C,'Régua SAEB'!$B:$B,"MT",'Régua SAEB'!$D:$D,"&lt;="&amp;$I738,'Régua SAEB'!$E:$E,"&gt;"&amp;$I738,'Régua SAEB'!$A:$A,$E738)</f>
        <v>3</v>
      </c>
      <c r="K738" s="10" t="str">
        <f t="array" ref="K738">INDEX('Régua SAEB'!$F$1:$F$40,MATCH($E738&amp;"MT"&amp;$J738,'Régua SAEB'!$G$1:$G$40,0),1)</f>
        <v>Básico</v>
      </c>
    </row>
    <row r="739" spans="1:11" x14ac:dyDescent="0.2">
      <c r="A739" s="28" t="s">
        <v>33</v>
      </c>
      <c r="B739" s="24">
        <v>26897</v>
      </c>
      <c r="C739" s="28" t="s">
        <v>852</v>
      </c>
      <c r="D739" s="29">
        <v>35026897</v>
      </c>
      <c r="E739" s="29" t="s">
        <v>117</v>
      </c>
      <c r="F739" s="29">
        <v>275.29000000000002</v>
      </c>
      <c r="G739" s="10">
        <f>SUMIFS('Régua SAEB'!$C:$C,'Régua SAEB'!$B:$B,"LP",'Régua SAEB'!$D:$D,"&lt;="&amp;$F739,'Régua SAEB'!$E:$E,"&gt;"&amp;$F739,'Régua SAEB'!$A:$A,$E739)</f>
        <v>4</v>
      </c>
      <c r="H739" s="10" t="str">
        <f t="array" ref="H739">INDEX('Régua SAEB'!$F$1:$F$40,MATCH($E739&amp;"LP"&amp;$G739,'Régua SAEB'!$G$1:$G$40,0),1)</f>
        <v>Proficiente</v>
      </c>
      <c r="I739" s="29">
        <v>265.76</v>
      </c>
      <c r="J739" s="10">
        <f>SUMIFS('Régua SAEB'!$C:$C,'Régua SAEB'!$B:$B,"MT",'Régua SAEB'!$D:$D,"&lt;="&amp;$I739,'Régua SAEB'!$E:$E,"&gt;"&amp;$I739,'Régua SAEB'!$A:$A,$E739)</f>
        <v>3</v>
      </c>
      <c r="K739" s="10" t="str">
        <f t="array" ref="K739">INDEX('Régua SAEB'!$F$1:$F$40,MATCH($E739&amp;"MT"&amp;$J739,'Régua SAEB'!$G$1:$G$40,0),1)</f>
        <v>Básico</v>
      </c>
    </row>
    <row r="740" spans="1:11" x14ac:dyDescent="0.2">
      <c r="A740" s="28" t="s">
        <v>33</v>
      </c>
      <c r="B740" s="24">
        <v>26979</v>
      </c>
      <c r="C740" s="28" t="s">
        <v>853</v>
      </c>
      <c r="D740" s="29">
        <v>35026979</v>
      </c>
      <c r="E740" s="29" t="s">
        <v>117</v>
      </c>
      <c r="F740" s="29">
        <v>279.70999999999998</v>
      </c>
      <c r="G740" s="10">
        <f>SUMIFS('Régua SAEB'!$C:$C,'Régua SAEB'!$B:$B,"LP",'Régua SAEB'!$D:$D,"&lt;="&amp;$F740,'Régua SAEB'!$E:$E,"&gt;"&amp;$F740,'Régua SAEB'!$A:$A,$E740)</f>
        <v>4</v>
      </c>
      <c r="H740" s="10" t="str">
        <f t="array" ref="H740">INDEX('Régua SAEB'!$F$1:$F$40,MATCH($E740&amp;"LP"&amp;$G740,'Régua SAEB'!$G$1:$G$40,0),1)</f>
        <v>Proficiente</v>
      </c>
      <c r="I740" s="29">
        <v>277.23</v>
      </c>
      <c r="J740" s="10">
        <f>SUMIFS('Régua SAEB'!$C:$C,'Régua SAEB'!$B:$B,"MT",'Régua SAEB'!$D:$D,"&lt;="&amp;$I740,'Régua SAEB'!$E:$E,"&gt;"&amp;$I740,'Régua SAEB'!$A:$A,$E740)</f>
        <v>4</v>
      </c>
      <c r="K740" s="10" t="str">
        <f t="array" ref="K740">INDEX('Régua SAEB'!$F$1:$F$40,MATCH($E740&amp;"MT"&amp;$J740,'Régua SAEB'!$G$1:$G$40,0),1)</f>
        <v>Básico</v>
      </c>
    </row>
    <row r="741" spans="1:11" x14ac:dyDescent="0.2">
      <c r="A741" s="28" t="s">
        <v>33</v>
      </c>
      <c r="B741" s="24">
        <v>26980</v>
      </c>
      <c r="C741" s="28" t="s">
        <v>854</v>
      </c>
      <c r="D741" s="29">
        <v>35026980</v>
      </c>
      <c r="E741" s="29" t="s">
        <v>117</v>
      </c>
      <c r="F741" s="29">
        <v>281.45</v>
      </c>
      <c r="G741" s="10">
        <f>SUMIFS('Régua SAEB'!$C:$C,'Régua SAEB'!$B:$B,"LP",'Régua SAEB'!$D:$D,"&lt;="&amp;$F741,'Régua SAEB'!$E:$E,"&gt;"&amp;$F741,'Régua SAEB'!$A:$A,$E741)</f>
        <v>4</v>
      </c>
      <c r="H741" s="10" t="str">
        <f t="array" ref="H741">INDEX('Régua SAEB'!$F$1:$F$40,MATCH($E741&amp;"LP"&amp;$G741,'Régua SAEB'!$G$1:$G$40,0),1)</f>
        <v>Proficiente</v>
      </c>
      <c r="I741" s="29">
        <v>277.37</v>
      </c>
      <c r="J741" s="10">
        <f>SUMIFS('Régua SAEB'!$C:$C,'Régua SAEB'!$B:$B,"MT",'Régua SAEB'!$D:$D,"&lt;="&amp;$I741,'Régua SAEB'!$E:$E,"&gt;"&amp;$I741,'Régua SAEB'!$A:$A,$E741)</f>
        <v>4</v>
      </c>
      <c r="K741" s="10" t="str">
        <f t="array" ref="K741">INDEX('Régua SAEB'!$F$1:$F$40,MATCH($E741&amp;"MT"&amp;$J741,'Régua SAEB'!$G$1:$G$40,0),1)</f>
        <v>Básico</v>
      </c>
    </row>
    <row r="742" spans="1:11" x14ac:dyDescent="0.2">
      <c r="A742" s="28" t="s">
        <v>33</v>
      </c>
      <c r="B742" s="24">
        <v>43023</v>
      </c>
      <c r="C742" s="28" t="s">
        <v>855</v>
      </c>
      <c r="D742" s="29">
        <v>35043023</v>
      </c>
      <c r="E742" s="29" t="s">
        <v>117</v>
      </c>
      <c r="F742" s="29">
        <v>265.44</v>
      </c>
      <c r="G742" s="10">
        <f>SUMIFS('Régua SAEB'!$C:$C,'Régua SAEB'!$B:$B,"LP",'Régua SAEB'!$D:$D,"&lt;="&amp;$F742,'Régua SAEB'!$E:$E,"&gt;"&amp;$F742,'Régua SAEB'!$A:$A,$E742)</f>
        <v>3</v>
      </c>
      <c r="H742" s="10" t="str">
        <f t="array" ref="H742">INDEX('Régua SAEB'!$F$1:$F$40,MATCH($E742&amp;"LP"&amp;$G742,'Régua SAEB'!$G$1:$G$40,0),1)</f>
        <v>Básico</v>
      </c>
      <c r="I742" s="29">
        <v>260.75</v>
      </c>
      <c r="J742" s="10">
        <f>SUMIFS('Régua SAEB'!$C:$C,'Régua SAEB'!$B:$B,"MT",'Régua SAEB'!$D:$D,"&lt;="&amp;$I742,'Régua SAEB'!$E:$E,"&gt;"&amp;$I742,'Régua SAEB'!$A:$A,$E742)</f>
        <v>3</v>
      </c>
      <c r="K742" s="10" t="str">
        <f t="array" ref="K742">INDEX('Régua SAEB'!$F$1:$F$40,MATCH($E742&amp;"MT"&amp;$J742,'Régua SAEB'!$G$1:$G$40,0),1)</f>
        <v>Básico</v>
      </c>
    </row>
    <row r="743" spans="1:11" x14ac:dyDescent="0.2">
      <c r="A743" s="28" t="s">
        <v>33</v>
      </c>
      <c r="B743" s="24">
        <v>47570</v>
      </c>
      <c r="C743" s="28" t="s">
        <v>856</v>
      </c>
      <c r="D743" s="29">
        <v>35047570</v>
      </c>
      <c r="E743" s="29" t="s">
        <v>117</v>
      </c>
      <c r="F743" s="29">
        <v>282.94</v>
      </c>
      <c r="G743" s="10">
        <f>SUMIFS('Régua SAEB'!$C:$C,'Régua SAEB'!$B:$B,"LP",'Régua SAEB'!$D:$D,"&lt;="&amp;$F743,'Régua SAEB'!$E:$E,"&gt;"&amp;$F743,'Régua SAEB'!$A:$A,$E743)</f>
        <v>4</v>
      </c>
      <c r="H743" s="10" t="str">
        <f t="array" ref="H743">INDEX('Régua SAEB'!$F$1:$F$40,MATCH($E743&amp;"LP"&amp;$G743,'Régua SAEB'!$G$1:$G$40,0),1)</f>
        <v>Proficiente</v>
      </c>
      <c r="I743" s="29">
        <v>289.62</v>
      </c>
      <c r="J743" s="10">
        <f>SUMIFS('Régua SAEB'!$C:$C,'Régua SAEB'!$B:$B,"MT",'Régua SAEB'!$D:$D,"&lt;="&amp;$I743,'Régua SAEB'!$E:$E,"&gt;"&amp;$I743,'Régua SAEB'!$A:$A,$E743)</f>
        <v>4</v>
      </c>
      <c r="K743" s="10" t="str">
        <f t="array" ref="K743">INDEX('Régua SAEB'!$F$1:$F$40,MATCH($E743&amp;"MT"&amp;$J743,'Régua SAEB'!$G$1:$G$40,0),1)</f>
        <v>Básico</v>
      </c>
    </row>
    <row r="744" spans="1:11" x14ac:dyDescent="0.2">
      <c r="A744" s="28" t="s">
        <v>33</v>
      </c>
      <c r="B744" s="24">
        <v>908137</v>
      </c>
      <c r="C744" s="28" t="s">
        <v>857</v>
      </c>
      <c r="D744" s="29">
        <v>35908137</v>
      </c>
      <c r="E744" s="29" t="s">
        <v>117</v>
      </c>
      <c r="F744" s="29">
        <v>283.74</v>
      </c>
      <c r="G744" s="10">
        <f>SUMIFS('Régua SAEB'!$C:$C,'Régua SAEB'!$B:$B,"LP",'Régua SAEB'!$D:$D,"&lt;="&amp;$F744,'Régua SAEB'!$E:$E,"&gt;"&amp;$F744,'Régua SAEB'!$A:$A,$E744)</f>
        <v>4</v>
      </c>
      <c r="H744" s="10" t="str">
        <f t="array" ref="H744">INDEX('Régua SAEB'!$F$1:$F$40,MATCH($E744&amp;"LP"&amp;$G744,'Régua SAEB'!$G$1:$G$40,0),1)</f>
        <v>Proficiente</v>
      </c>
      <c r="I744" s="29">
        <v>290.22000000000003</v>
      </c>
      <c r="J744" s="10">
        <f>SUMIFS('Régua SAEB'!$C:$C,'Régua SAEB'!$B:$B,"MT",'Régua SAEB'!$D:$D,"&lt;="&amp;$I744,'Régua SAEB'!$E:$E,"&gt;"&amp;$I744,'Régua SAEB'!$A:$A,$E744)</f>
        <v>4</v>
      </c>
      <c r="K744" s="10" t="str">
        <f t="array" ref="K744">INDEX('Régua SAEB'!$F$1:$F$40,MATCH($E744&amp;"MT"&amp;$J744,'Régua SAEB'!$G$1:$G$40,0),1)</f>
        <v>Básico</v>
      </c>
    </row>
    <row r="745" spans="1:11" x14ac:dyDescent="0.2">
      <c r="A745" s="28" t="s">
        <v>58</v>
      </c>
      <c r="B745" s="24">
        <v>33522</v>
      </c>
      <c r="C745" s="28" t="s">
        <v>858</v>
      </c>
      <c r="D745" s="29">
        <v>35033522</v>
      </c>
      <c r="E745" s="29" t="s">
        <v>117</v>
      </c>
      <c r="F745" s="29">
        <v>265.05</v>
      </c>
      <c r="G745" s="10">
        <f>SUMIFS('Régua SAEB'!$C:$C,'Régua SAEB'!$B:$B,"LP",'Régua SAEB'!$D:$D,"&lt;="&amp;$F745,'Régua SAEB'!$E:$E,"&gt;"&amp;$F745,'Régua SAEB'!$A:$A,$E745)</f>
        <v>3</v>
      </c>
      <c r="H745" s="10" t="str">
        <f t="array" ref="H745">INDEX('Régua SAEB'!$F$1:$F$40,MATCH($E745&amp;"LP"&amp;$G745,'Régua SAEB'!$G$1:$G$40,0),1)</f>
        <v>Básico</v>
      </c>
      <c r="I745" s="29">
        <v>264.95</v>
      </c>
      <c r="J745" s="10">
        <f>SUMIFS('Régua SAEB'!$C:$C,'Régua SAEB'!$B:$B,"MT",'Régua SAEB'!$D:$D,"&lt;="&amp;$I745,'Régua SAEB'!$E:$E,"&gt;"&amp;$I745,'Régua SAEB'!$A:$A,$E745)</f>
        <v>3</v>
      </c>
      <c r="K745" s="10" t="str">
        <f t="array" ref="K745">INDEX('Régua SAEB'!$F$1:$F$40,MATCH($E745&amp;"MT"&amp;$J745,'Régua SAEB'!$G$1:$G$40,0),1)</f>
        <v>Básico</v>
      </c>
    </row>
    <row r="746" spans="1:11" x14ac:dyDescent="0.2">
      <c r="A746" s="28" t="s">
        <v>93</v>
      </c>
      <c r="B746" s="24">
        <v>7195</v>
      </c>
      <c r="C746" s="28" t="s">
        <v>859</v>
      </c>
      <c r="D746" s="29">
        <v>35007195</v>
      </c>
      <c r="E746" s="29" t="s">
        <v>117</v>
      </c>
      <c r="F746" s="29">
        <v>278.75</v>
      </c>
      <c r="G746" s="10">
        <f>SUMIFS('Régua SAEB'!$C:$C,'Régua SAEB'!$B:$B,"LP",'Régua SAEB'!$D:$D,"&lt;="&amp;$F746,'Régua SAEB'!$E:$E,"&gt;"&amp;$F746,'Régua SAEB'!$A:$A,$E746)</f>
        <v>4</v>
      </c>
      <c r="H746" s="10" t="str">
        <f t="array" ref="H746">INDEX('Régua SAEB'!$F$1:$F$40,MATCH($E746&amp;"LP"&amp;$G746,'Régua SAEB'!$G$1:$G$40,0),1)</f>
        <v>Proficiente</v>
      </c>
      <c r="I746" s="29">
        <v>269.36</v>
      </c>
      <c r="J746" s="10">
        <f>SUMIFS('Régua SAEB'!$C:$C,'Régua SAEB'!$B:$B,"MT",'Régua SAEB'!$D:$D,"&lt;="&amp;$I746,'Régua SAEB'!$E:$E,"&gt;"&amp;$I746,'Régua SAEB'!$A:$A,$E746)</f>
        <v>3</v>
      </c>
      <c r="K746" s="10" t="str">
        <f t="array" ref="K746">INDEX('Régua SAEB'!$F$1:$F$40,MATCH($E746&amp;"MT"&amp;$J746,'Régua SAEB'!$G$1:$G$40,0),1)</f>
        <v>Básico</v>
      </c>
    </row>
    <row r="747" spans="1:11" x14ac:dyDescent="0.2">
      <c r="A747" s="28" t="s">
        <v>93</v>
      </c>
      <c r="B747" s="24">
        <v>7213</v>
      </c>
      <c r="C747" s="28" t="s">
        <v>860</v>
      </c>
      <c r="D747" s="29">
        <v>35007213</v>
      </c>
      <c r="E747" s="29" t="s">
        <v>117</v>
      </c>
      <c r="F747" s="29">
        <v>259.93</v>
      </c>
      <c r="G747" s="10">
        <f>SUMIFS('Régua SAEB'!$C:$C,'Régua SAEB'!$B:$B,"LP",'Régua SAEB'!$D:$D,"&lt;="&amp;$F747,'Régua SAEB'!$E:$E,"&gt;"&amp;$F747,'Régua SAEB'!$A:$A,$E747)</f>
        <v>3</v>
      </c>
      <c r="H747" s="10" t="str">
        <f t="array" ref="H747">INDEX('Régua SAEB'!$F$1:$F$40,MATCH($E747&amp;"LP"&amp;$G747,'Régua SAEB'!$G$1:$G$40,0),1)</f>
        <v>Básico</v>
      </c>
      <c r="I747" s="29">
        <v>243.96</v>
      </c>
      <c r="J747" s="10">
        <f>SUMIFS('Régua SAEB'!$C:$C,'Régua SAEB'!$B:$B,"MT",'Régua SAEB'!$D:$D,"&lt;="&amp;$I747,'Régua SAEB'!$E:$E,"&gt;"&amp;$I747,'Régua SAEB'!$A:$A,$E747)</f>
        <v>2</v>
      </c>
      <c r="K747" s="10" t="str">
        <f t="array" ref="K747">INDEX('Régua SAEB'!$F$1:$F$40,MATCH($E747&amp;"MT"&amp;$J747,'Régua SAEB'!$G$1:$G$40,0),1)</f>
        <v>Básico</v>
      </c>
    </row>
    <row r="748" spans="1:11" x14ac:dyDescent="0.2">
      <c r="A748" s="28" t="s">
        <v>93</v>
      </c>
      <c r="B748" s="24">
        <v>7237</v>
      </c>
      <c r="C748" s="28" t="s">
        <v>861</v>
      </c>
      <c r="D748" s="29">
        <v>35007237</v>
      </c>
      <c r="E748" s="29" t="s">
        <v>117</v>
      </c>
      <c r="F748" s="29">
        <v>251.84</v>
      </c>
      <c r="G748" s="10">
        <f>SUMIFS('Régua SAEB'!$C:$C,'Régua SAEB'!$B:$B,"LP",'Régua SAEB'!$D:$D,"&lt;="&amp;$F748,'Régua SAEB'!$E:$E,"&gt;"&amp;$F748,'Régua SAEB'!$A:$A,$E748)</f>
        <v>3</v>
      </c>
      <c r="H748" s="10" t="str">
        <f t="array" ref="H748">INDEX('Régua SAEB'!$F$1:$F$40,MATCH($E748&amp;"LP"&amp;$G748,'Régua SAEB'!$G$1:$G$40,0),1)</f>
        <v>Básico</v>
      </c>
      <c r="I748" s="29">
        <v>250.52</v>
      </c>
      <c r="J748" s="10">
        <f>SUMIFS('Régua SAEB'!$C:$C,'Régua SAEB'!$B:$B,"MT",'Régua SAEB'!$D:$D,"&lt;="&amp;$I748,'Régua SAEB'!$E:$E,"&gt;"&amp;$I748,'Régua SAEB'!$A:$A,$E748)</f>
        <v>3</v>
      </c>
      <c r="K748" s="10" t="str">
        <f t="array" ref="K748">INDEX('Régua SAEB'!$F$1:$F$40,MATCH($E748&amp;"MT"&amp;$J748,'Régua SAEB'!$G$1:$G$40,0),1)</f>
        <v>Básico</v>
      </c>
    </row>
    <row r="749" spans="1:11" x14ac:dyDescent="0.2">
      <c r="A749" s="28" t="s">
        <v>93</v>
      </c>
      <c r="B749" s="24">
        <v>7262</v>
      </c>
      <c r="C749" s="28" t="s">
        <v>862</v>
      </c>
      <c r="D749" s="29">
        <v>35007262</v>
      </c>
      <c r="E749" s="29" t="s">
        <v>117</v>
      </c>
      <c r="F749" s="29">
        <v>257.52</v>
      </c>
      <c r="G749" s="10">
        <f>SUMIFS('Régua SAEB'!$C:$C,'Régua SAEB'!$B:$B,"LP",'Régua SAEB'!$D:$D,"&lt;="&amp;$F749,'Régua SAEB'!$E:$E,"&gt;"&amp;$F749,'Régua SAEB'!$A:$A,$E749)</f>
        <v>3</v>
      </c>
      <c r="H749" s="10" t="str">
        <f t="array" ref="H749">INDEX('Régua SAEB'!$F$1:$F$40,MATCH($E749&amp;"LP"&amp;$G749,'Régua SAEB'!$G$1:$G$40,0),1)</f>
        <v>Básico</v>
      </c>
      <c r="I749" s="29">
        <v>253.22</v>
      </c>
      <c r="J749" s="10">
        <f>SUMIFS('Régua SAEB'!$C:$C,'Régua SAEB'!$B:$B,"MT",'Régua SAEB'!$D:$D,"&lt;="&amp;$I749,'Régua SAEB'!$E:$E,"&gt;"&amp;$I749,'Régua SAEB'!$A:$A,$E749)</f>
        <v>3</v>
      </c>
      <c r="K749" s="10" t="str">
        <f t="array" ref="K749">INDEX('Régua SAEB'!$F$1:$F$40,MATCH($E749&amp;"MT"&amp;$J749,'Régua SAEB'!$G$1:$G$40,0),1)</f>
        <v>Básico</v>
      </c>
    </row>
    <row r="750" spans="1:11" x14ac:dyDescent="0.2">
      <c r="A750" s="28" t="s">
        <v>93</v>
      </c>
      <c r="B750" s="24">
        <v>7274</v>
      </c>
      <c r="C750" s="28" t="s">
        <v>863</v>
      </c>
      <c r="D750" s="29">
        <v>35007274</v>
      </c>
      <c r="E750" s="29" t="s">
        <v>117</v>
      </c>
      <c r="F750" s="29">
        <v>272.58999999999997</v>
      </c>
      <c r="G750" s="10">
        <f>SUMIFS('Régua SAEB'!$C:$C,'Régua SAEB'!$B:$B,"LP",'Régua SAEB'!$D:$D,"&lt;="&amp;$F750,'Régua SAEB'!$E:$E,"&gt;"&amp;$F750,'Régua SAEB'!$A:$A,$E750)</f>
        <v>3</v>
      </c>
      <c r="H750" s="10" t="str">
        <f t="array" ref="H750">INDEX('Régua SAEB'!$F$1:$F$40,MATCH($E750&amp;"LP"&amp;$G750,'Régua SAEB'!$G$1:$G$40,0),1)</f>
        <v>Básico</v>
      </c>
      <c r="I750" s="29">
        <v>266.35000000000002</v>
      </c>
      <c r="J750" s="10">
        <f>SUMIFS('Régua SAEB'!$C:$C,'Régua SAEB'!$B:$B,"MT",'Régua SAEB'!$D:$D,"&lt;="&amp;$I750,'Régua SAEB'!$E:$E,"&gt;"&amp;$I750,'Régua SAEB'!$A:$A,$E750)</f>
        <v>3</v>
      </c>
      <c r="K750" s="10" t="str">
        <f t="array" ref="K750">INDEX('Régua SAEB'!$F$1:$F$40,MATCH($E750&amp;"MT"&amp;$J750,'Régua SAEB'!$G$1:$G$40,0),1)</f>
        <v>Básico</v>
      </c>
    </row>
    <row r="751" spans="1:11" x14ac:dyDescent="0.2">
      <c r="A751" s="28" t="s">
        <v>93</v>
      </c>
      <c r="B751" s="24">
        <v>35506</v>
      </c>
      <c r="C751" s="28" t="s">
        <v>864</v>
      </c>
      <c r="D751" s="29">
        <v>35035506</v>
      </c>
      <c r="E751" s="29" t="s">
        <v>117</v>
      </c>
      <c r="F751" s="29">
        <v>273.43</v>
      </c>
      <c r="G751" s="10">
        <f>SUMIFS('Régua SAEB'!$C:$C,'Régua SAEB'!$B:$B,"LP",'Régua SAEB'!$D:$D,"&lt;="&amp;$F751,'Régua SAEB'!$E:$E,"&gt;"&amp;$F751,'Régua SAEB'!$A:$A,$E751)</f>
        <v>3</v>
      </c>
      <c r="H751" s="10" t="str">
        <f t="array" ref="H751">INDEX('Régua SAEB'!$F$1:$F$40,MATCH($E751&amp;"LP"&amp;$G751,'Régua SAEB'!$G$1:$G$40,0),1)</f>
        <v>Básico</v>
      </c>
      <c r="I751" s="29">
        <v>266.62</v>
      </c>
      <c r="J751" s="10">
        <f>SUMIFS('Régua SAEB'!$C:$C,'Régua SAEB'!$B:$B,"MT",'Régua SAEB'!$D:$D,"&lt;="&amp;$I751,'Régua SAEB'!$E:$E,"&gt;"&amp;$I751,'Régua SAEB'!$A:$A,$E751)</f>
        <v>3</v>
      </c>
      <c r="K751" s="10" t="str">
        <f t="array" ref="K751">INDEX('Régua SAEB'!$F$1:$F$40,MATCH($E751&amp;"MT"&amp;$J751,'Régua SAEB'!$G$1:$G$40,0),1)</f>
        <v>Básico</v>
      </c>
    </row>
    <row r="752" spans="1:11" x14ac:dyDescent="0.2">
      <c r="A752" s="28" t="s">
        <v>93</v>
      </c>
      <c r="B752" s="24">
        <v>35531</v>
      </c>
      <c r="C752" s="28" t="s">
        <v>865</v>
      </c>
      <c r="D752" s="29">
        <v>35035531</v>
      </c>
      <c r="E752" s="29" t="s">
        <v>117</v>
      </c>
      <c r="F752" s="29">
        <v>240.7</v>
      </c>
      <c r="G752" s="10">
        <f>SUMIFS('Régua SAEB'!$C:$C,'Régua SAEB'!$B:$B,"LP",'Régua SAEB'!$D:$D,"&lt;="&amp;$F752,'Régua SAEB'!$E:$E,"&gt;"&amp;$F752,'Régua SAEB'!$A:$A,$E752)</f>
        <v>2</v>
      </c>
      <c r="H752" s="10" t="str">
        <f t="array" ref="H752">INDEX('Régua SAEB'!$F$1:$F$40,MATCH($E752&amp;"LP"&amp;$G752,'Régua SAEB'!$G$1:$G$40,0),1)</f>
        <v>Básico</v>
      </c>
      <c r="I752" s="29">
        <v>235.77</v>
      </c>
      <c r="J752" s="10">
        <f>SUMIFS('Régua SAEB'!$C:$C,'Régua SAEB'!$B:$B,"MT",'Régua SAEB'!$D:$D,"&lt;="&amp;$I752,'Régua SAEB'!$E:$E,"&gt;"&amp;$I752,'Régua SAEB'!$A:$A,$E752)</f>
        <v>2</v>
      </c>
      <c r="K752" s="10" t="str">
        <f t="array" ref="K752">INDEX('Régua SAEB'!$F$1:$F$40,MATCH($E752&amp;"MT"&amp;$J752,'Régua SAEB'!$G$1:$G$40,0),1)</f>
        <v>Básico</v>
      </c>
    </row>
    <row r="753" spans="1:11" x14ac:dyDescent="0.2">
      <c r="A753" s="28" t="s">
        <v>93</v>
      </c>
      <c r="B753" s="24">
        <v>41166</v>
      </c>
      <c r="C753" s="28" t="s">
        <v>866</v>
      </c>
      <c r="D753" s="29">
        <v>35041166</v>
      </c>
      <c r="E753" s="29" t="s">
        <v>117</v>
      </c>
      <c r="F753" s="29">
        <v>264.74</v>
      </c>
      <c r="G753" s="10">
        <f>SUMIFS('Régua SAEB'!$C:$C,'Régua SAEB'!$B:$B,"LP",'Régua SAEB'!$D:$D,"&lt;="&amp;$F753,'Régua SAEB'!$E:$E,"&gt;"&amp;$F753,'Régua SAEB'!$A:$A,$E753)</f>
        <v>3</v>
      </c>
      <c r="H753" s="10" t="str">
        <f t="array" ref="H753">INDEX('Régua SAEB'!$F$1:$F$40,MATCH($E753&amp;"LP"&amp;$G753,'Régua SAEB'!$G$1:$G$40,0),1)</f>
        <v>Básico</v>
      </c>
      <c r="I753" s="29">
        <v>265.62</v>
      </c>
      <c r="J753" s="10">
        <f>SUMIFS('Régua SAEB'!$C:$C,'Régua SAEB'!$B:$B,"MT",'Régua SAEB'!$D:$D,"&lt;="&amp;$I753,'Régua SAEB'!$E:$E,"&gt;"&amp;$I753,'Régua SAEB'!$A:$A,$E753)</f>
        <v>3</v>
      </c>
      <c r="K753" s="10" t="str">
        <f t="array" ref="K753">INDEX('Régua SAEB'!$F$1:$F$40,MATCH($E753&amp;"MT"&amp;$J753,'Régua SAEB'!$G$1:$G$40,0),1)</f>
        <v>Básico</v>
      </c>
    </row>
    <row r="754" spans="1:11" x14ac:dyDescent="0.2">
      <c r="A754" s="28" t="s">
        <v>93</v>
      </c>
      <c r="B754" s="24">
        <v>906311</v>
      </c>
      <c r="C754" s="28" t="s">
        <v>867</v>
      </c>
      <c r="D754" s="29">
        <v>35906311</v>
      </c>
      <c r="E754" s="29" t="s">
        <v>117</v>
      </c>
      <c r="F754" s="29">
        <v>240.46</v>
      </c>
      <c r="G754" s="10">
        <f>SUMIFS('Régua SAEB'!$C:$C,'Régua SAEB'!$B:$B,"LP",'Régua SAEB'!$D:$D,"&lt;="&amp;$F754,'Régua SAEB'!$E:$E,"&gt;"&amp;$F754,'Régua SAEB'!$A:$A,$E754)</f>
        <v>2</v>
      </c>
      <c r="H754" s="10" t="str">
        <f t="array" ref="H754">INDEX('Régua SAEB'!$F$1:$F$40,MATCH($E754&amp;"LP"&amp;$G754,'Régua SAEB'!$G$1:$G$40,0),1)</f>
        <v>Básico</v>
      </c>
      <c r="I754" s="29">
        <v>241.24</v>
      </c>
      <c r="J754" s="10">
        <f>SUMIFS('Régua SAEB'!$C:$C,'Régua SAEB'!$B:$B,"MT",'Régua SAEB'!$D:$D,"&lt;="&amp;$I754,'Régua SAEB'!$E:$E,"&gt;"&amp;$I754,'Régua SAEB'!$A:$A,$E754)</f>
        <v>2</v>
      </c>
      <c r="K754" s="10" t="str">
        <f t="array" ref="K754">INDEX('Régua SAEB'!$F$1:$F$40,MATCH($E754&amp;"MT"&amp;$J754,'Régua SAEB'!$G$1:$G$40,0),1)</f>
        <v>Básico</v>
      </c>
    </row>
    <row r="755" spans="1:11" x14ac:dyDescent="0.2">
      <c r="A755" s="28" t="s">
        <v>93</v>
      </c>
      <c r="B755" s="24">
        <v>908502</v>
      </c>
      <c r="C755" s="28" t="s">
        <v>868</v>
      </c>
      <c r="D755" s="29">
        <v>35908502</v>
      </c>
      <c r="E755" s="29" t="s">
        <v>117</v>
      </c>
      <c r="F755" s="29">
        <v>242.47</v>
      </c>
      <c r="G755" s="10">
        <f>SUMIFS('Régua SAEB'!$C:$C,'Régua SAEB'!$B:$B,"LP",'Régua SAEB'!$D:$D,"&lt;="&amp;$F755,'Régua SAEB'!$E:$E,"&gt;"&amp;$F755,'Régua SAEB'!$A:$A,$E755)</f>
        <v>2</v>
      </c>
      <c r="H755" s="10" t="str">
        <f t="array" ref="H755">INDEX('Régua SAEB'!$F$1:$F$40,MATCH($E755&amp;"LP"&amp;$G755,'Régua SAEB'!$G$1:$G$40,0),1)</f>
        <v>Básico</v>
      </c>
      <c r="I755" s="29">
        <v>231.98</v>
      </c>
      <c r="J755" s="10">
        <f>SUMIFS('Régua SAEB'!$C:$C,'Régua SAEB'!$B:$B,"MT",'Régua SAEB'!$D:$D,"&lt;="&amp;$I755,'Régua SAEB'!$E:$E,"&gt;"&amp;$I755,'Régua SAEB'!$A:$A,$E755)</f>
        <v>2</v>
      </c>
      <c r="K755" s="10" t="str">
        <f t="array" ref="K755">INDEX('Régua SAEB'!$F$1:$F$40,MATCH($E755&amp;"MT"&amp;$J755,'Régua SAEB'!$G$1:$G$40,0),1)</f>
        <v>Básico</v>
      </c>
    </row>
    <row r="756" spans="1:11" x14ac:dyDescent="0.2">
      <c r="A756" s="28" t="s">
        <v>93</v>
      </c>
      <c r="B756" s="24">
        <v>908927</v>
      </c>
      <c r="C756" s="28" t="s">
        <v>869</v>
      </c>
      <c r="D756" s="29">
        <v>35908927</v>
      </c>
      <c r="E756" s="29" t="s">
        <v>117</v>
      </c>
      <c r="F756" s="29">
        <v>258.22000000000003</v>
      </c>
      <c r="G756" s="10">
        <f>SUMIFS('Régua SAEB'!$C:$C,'Régua SAEB'!$B:$B,"LP",'Régua SAEB'!$D:$D,"&lt;="&amp;$F756,'Régua SAEB'!$E:$E,"&gt;"&amp;$F756,'Régua SAEB'!$A:$A,$E756)</f>
        <v>3</v>
      </c>
      <c r="H756" s="10" t="str">
        <f t="array" ref="H756">INDEX('Régua SAEB'!$F$1:$F$40,MATCH($E756&amp;"LP"&amp;$G756,'Régua SAEB'!$G$1:$G$40,0),1)</f>
        <v>Básico</v>
      </c>
      <c r="I756" s="29">
        <v>251.68</v>
      </c>
      <c r="J756" s="10">
        <f>SUMIFS('Régua SAEB'!$C:$C,'Régua SAEB'!$B:$B,"MT",'Régua SAEB'!$D:$D,"&lt;="&amp;$I756,'Régua SAEB'!$E:$E,"&gt;"&amp;$I756,'Régua SAEB'!$A:$A,$E756)</f>
        <v>3</v>
      </c>
      <c r="K756" s="10" t="str">
        <f t="array" ref="K756">INDEX('Régua SAEB'!$F$1:$F$40,MATCH($E756&amp;"MT"&amp;$J756,'Régua SAEB'!$G$1:$G$40,0),1)</f>
        <v>Básico</v>
      </c>
    </row>
    <row r="757" spans="1:11" x14ac:dyDescent="0.2">
      <c r="A757" s="28" t="s">
        <v>93</v>
      </c>
      <c r="B757" s="24">
        <v>922109</v>
      </c>
      <c r="C757" s="28" t="s">
        <v>870</v>
      </c>
      <c r="D757" s="29">
        <v>35922109</v>
      </c>
      <c r="E757" s="29" t="s">
        <v>117</v>
      </c>
      <c r="F757" s="29">
        <v>255.53</v>
      </c>
      <c r="G757" s="10">
        <f>SUMIFS('Régua SAEB'!$C:$C,'Régua SAEB'!$B:$B,"LP",'Régua SAEB'!$D:$D,"&lt;="&amp;$F757,'Régua SAEB'!$E:$E,"&gt;"&amp;$F757,'Régua SAEB'!$A:$A,$E757)</f>
        <v>3</v>
      </c>
      <c r="H757" s="10" t="str">
        <f t="array" ref="H757">INDEX('Régua SAEB'!$F$1:$F$40,MATCH($E757&amp;"LP"&amp;$G757,'Régua SAEB'!$G$1:$G$40,0),1)</f>
        <v>Básico</v>
      </c>
      <c r="I757" s="29">
        <v>241.49</v>
      </c>
      <c r="J757" s="10">
        <f>SUMIFS('Régua SAEB'!$C:$C,'Régua SAEB'!$B:$B,"MT",'Régua SAEB'!$D:$D,"&lt;="&amp;$I757,'Régua SAEB'!$E:$E,"&gt;"&amp;$I757,'Régua SAEB'!$A:$A,$E757)</f>
        <v>2</v>
      </c>
      <c r="K757" s="10" t="str">
        <f t="array" ref="K757">INDEX('Régua SAEB'!$F$1:$F$40,MATCH($E757&amp;"MT"&amp;$J757,'Régua SAEB'!$G$1:$G$40,0),1)</f>
        <v>Básico</v>
      </c>
    </row>
    <row r="758" spans="1:11" x14ac:dyDescent="0.2">
      <c r="A758" s="28" t="s">
        <v>93</v>
      </c>
      <c r="B758" s="24">
        <v>923291</v>
      </c>
      <c r="C758" s="28" t="s">
        <v>871</v>
      </c>
      <c r="D758" s="29">
        <v>35923291</v>
      </c>
      <c r="E758" s="29" t="s">
        <v>117</v>
      </c>
      <c r="F758" s="29">
        <v>261.77</v>
      </c>
      <c r="G758" s="10">
        <f>SUMIFS('Régua SAEB'!$C:$C,'Régua SAEB'!$B:$B,"LP",'Régua SAEB'!$D:$D,"&lt;="&amp;$F758,'Régua SAEB'!$E:$E,"&gt;"&amp;$F758,'Régua SAEB'!$A:$A,$E758)</f>
        <v>3</v>
      </c>
      <c r="H758" s="10" t="str">
        <f t="array" ref="H758">INDEX('Régua SAEB'!$F$1:$F$40,MATCH($E758&amp;"LP"&amp;$G758,'Régua SAEB'!$G$1:$G$40,0),1)</f>
        <v>Básico</v>
      </c>
      <c r="I758" s="29">
        <v>250.95</v>
      </c>
      <c r="J758" s="10">
        <f>SUMIFS('Régua SAEB'!$C:$C,'Régua SAEB'!$B:$B,"MT",'Régua SAEB'!$D:$D,"&lt;="&amp;$I758,'Régua SAEB'!$E:$E,"&gt;"&amp;$I758,'Régua SAEB'!$A:$A,$E758)</f>
        <v>3</v>
      </c>
      <c r="K758" s="10" t="str">
        <f t="array" ref="K758">INDEX('Régua SAEB'!$F$1:$F$40,MATCH($E758&amp;"MT"&amp;$J758,'Régua SAEB'!$G$1:$G$40,0),1)</f>
        <v>Básico</v>
      </c>
    </row>
    <row r="759" spans="1:11" x14ac:dyDescent="0.2">
      <c r="A759" s="28" t="s">
        <v>93</v>
      </c>
      <c r="B759" s="24">
        <v>923436</v>
      </c>
      <c r="C759" s="28" t="s">
        <v>872</v>
      </c>
      <c r="D759" s="29">
        <v>35923436</v>
      </c>
      <c r="E759" s="29" t="s">
        <v>117</v>
      </c>
      <c r="F759" s="29">
        <v>264.95</v>
      </c>
      <c r="G759" s="10">
        <f>SUMIFS('Régua SAEB'!$C:$C,'Régua SAEB'!$B:$B,"LP",'Régua SAEB'!$D:$D,"&lt;="&amp;$F759,'Régua SAEB'!$E:$E,"&gt;"&amp;$F759,'Régua SAEB'!$A:$A,$E759)</f>
        <v>3</v>
      </c>
      <c r="H759" s="10" t="str">
        <f t="array" ref="H759">INDEX('Régua SAEB'!$F$1:$F$40,MATCH($E759&amp;"LP"&amp;$G759,'Régua SAEB'!$G$1:$G$40,0),1)</f>
        <v>Básico</v>
      </c>
      <c r="I759" s="29">
        <v>253.95</v>
      </c>
      <c r="J759" s="10">
        <f>SUMIFS('Régua SAEB'!$C:$C,'Régua SAEB'!$B:$B,"MT",'Régua SAEB'!$D:$D,"&lt;="&amp;$I759,'Régua SAEB'!$E:$E,"&gt;"&amp;$I759,'Régua SAEB'!$A:$A,$E759)</f>
        <v>3</v>
      </c>
      <c r="K759" s="10" t="str">
        <f t="array" ref="K759">INDEX('Régua SAEB'!$F$1:$F$40,MATCH($E759&amp;"MT"&amp;$J759,'Régua SAEB'!$G$1:$G$40,0),1)</f>
        <v>Básico</v>
      </c>
    </row>
    <row r="760" spans="1:11" x14ac:dyDescent="0.2">
      <c r="A760" s="28" t="s">
        <v>93</v>
      </c>
      <c r="B760" s="24">
        <v>925652</v>
      </c>
      <c r="C760" s="28" t="s">
        <v>873</v>
      </c>
      <c r="D760" s="29">
        <v>35925652</v>
      </c>
      <c r="E760" s="29" t="s">
        <v>117</v>
      </c>
      <c r="F760" s="29">
        <v>239.71</v>
      </c>
      <c r="G760" s="10">
        <f>SUMIFS('Régua SAEB'!$C:$C,'Régua SAEB'!$B:$B,"LP",'Régua SAEB'!$D:$D,"&lt;="&amp;$F760,'Régua SAEB'!$E:$E,"&gt;"&amp;$F760,'Régua SAEB'!$A:$A,$E760)</f>
        <v>2</v>
      </c>
      <c r="H760" s="10" t="str">
        <f t="array" ref="H760">INDEX('Régua SAEB'!$F$1:$F$40,MATCH($E760&amp;"LP"&amp;$G760,'Régua SAEB'!$G$1:$G$40,0),1)</f>
        <v>Básico</v>
      </c>
      <c r="I760" s="29">
        <v>237.49</v>
      </c>
      <c r="J760" s="10">
        <f>SUMIFS('Régua SAEB'!$C:$C,'Régua SAEB'!$B:$B,"MT",'Régua SAEB'!$D:$D,"&lt;="&amp;$I760,'Régua SAEB'!$E:$E,"&gt;"&amp;$I760,'Régua SAEB'!$A:$A,$E760)</f>
        <v>2</v>
      </c>
      <c r="K760" s="10" t="str">
        <f t="array" ref="K760">INDEX('Régua SAEB'!$F$1:$F$40,MATCH($E760&amp;"MT"&amp;$J760,'Régua SAEB'!$G$1:$G$40,0),1)</f>
        <v>Básico</v>
      </c>
    </row>
    <row r="761" spans="1:11" x14ac:dyDescent="0.2">
      <c r="A761" s="28" t="s">
        <v>93</v>
      </c>
      <c r="B761" s="24">
        <v>925822</v>
      </c>
      <c r="C761" s="28" t="s">
        <v>874</v>
      </c>
      <c r="D761" s="29">
        <v>35925822</v>
      </c>
      <c r="E761" s="29" t="s">
        <v>117</v>
      </c>
      <c r="F761" s="29">
        <v>256.18</v>
      </c>
      <c r="G761" s="10">
        <f>SUMIFS('Régua SAEB'!$C:$C,'Régua SAEB'!$B:$B,"LP",'Régua SAEB'!$D:$D,"&lt;="&amp;$F761,'Régua SAEB'!$E:$E,"&gt;"&amp;$F761,'Régua SAEB'!$A:$A,$E761)</f>
        <v>3</v>
      </c>
      <c r="H761" s="10" t="str">
        <f t="array" ref="H761">INDEX('Régua SAEB'!$F$1:$F$40,MATCH($E761&amp;"LP"&amp;$G761,'Régua SAEB'!$G$1:$G$40,0),1)</f>
        <v>Básico</v>
      </c>
      <c r="I761" s="29">
        <v>249.37</v>
      </c>
      <c r="J761" s="10">
        <f>SUMIFS('Régua SAEB'!$C:$C,'Régua SAEB'!$B:$B,"MT",'Régua SAEB'!$D:$D,"&lt;="&amp;$I761,'Régua SAEB'!$E:$E,"&gt;"&amp;$I761,'Régua SAEB'!$A:$A,$E761)</f>
        <v>2</v>
      </c>
      <c r="K761" s="10" t="str">
        <f t="array" ref="K761">INDEX('Régua SAEB'!$F$1:$F$40,MATCH($E761&amp;"MT"&amp;$J761,'Régua SAEB'!$G$1:$G$40,0),1)</f>
        <v>Básico</v>
      </c>
    </row>
    <row r="762" spans="1:11" x14ac:dyDescent="0.2">
      <c r="A762" s="28" t="s">
        <v>9</v>
      </c>
      <c r="B762" s="24">
        <v>30910</v>
      </c>
      <c r="C762" s="28" t="s">
        <v>875</v>
      </c>
      <c r="D762" s="29">
        <v>35030910</v>
      </c>
      <c r="E762" s="29" t="s">
        <v>117</v>
      </c>
      <c r="F762" s="29">
        <v>257.24</v>
      </c>
      <c r="G762" s="10">
        <f>SUMIFS('Régua SAEB'!$C:$C,'Régua SAEB'!$B:$B,"LP",'Régua SAEB'!$D:$D,"&lt;="&amp;$F762,'Régua SAEB'!$E:$E,"&gt;"&amp;$F762,'Régua SAEB'!$A:$A,$E762)</f>
        <v>3</v>
      </c>
      <c r="H762" s="10" t="str">
        <f t="array" ref="H762">INDEX('Régua SAEB'!$F$1:$F$40,MATCH($E762&amp;"LP"&amp;$G762,'Régua SAEB'!$G$1:$G$40,0),1)</f>
        <v>Básico</v>
      </c>
      <c r="I762" s="29">
        <v>255.32</v>
      </c>
      <c r="J762" s="10">
        <f>SUMIFS('Régua SAEB'!$C:$C,'Régua SAEB'!$B:$B,"MT",'Régua SAEB'!$D:$D,"&lt;="&amp;$I762,'Régua SAEB'!$E:$E,"&gt;"&amp;$I762,'Régua SAEB'!$A:$A,$E762)</f>
        <v>3</v>
      </c>
      <c r="K762" s="10" t="str">
        <f t="array" ref="K762">INDEX('Régua SAEB'!$F$1:$F$40,MATCH($E762&amp;"MT"&amp;$J762,'Régua SAEB'!$G$1:$G$40,0),1)</f>
        <v>Básico</v>
      </c>
    </row>
    <row r="763" spans="1:11" x14ac:dyDescent="0.2">
      <c r="A763" s="28" t="s">
        <v>15</v>
      </c>
      <c r="B763" s="24">
        <v>33091</v>
      </c>
      <c r="C763" s="28" t="s">
        <v>876</v>
      </c>
      <c r="D763" s="29">
        <v>35033091</v>
      </c>
      <c r="E763" s="29" t="s">
        <v>117</v>
      </c>
      <c r="F763" s="29">
        <v>255.13</v>
      </c>
      <c r="G763" s="10">
        <f>SUMIFS('Régua SAEB'!$C:$C,'Régua SAEB'!$B:$B,"LP",'Régua SAEB'!$D:$D,"&lt;="&amp;$F763,'Régua SAEB'!$E:$E,"&gt;"&amp;$F763,'Régua SAEB'!$A:$A,$E763)</f>
        <v>3</v>
      </c>
      <c r="H763" s="10" t="str">
        <f t="array" ref="H763">INDEX('Régua SAEB'!$F$1:$F$40,MATCH($E763&amp;"LP"&amp;$G763,'Régua SAEB'!$G$1:$G$40,0),1)</f>
        <v>Básico</v>
      </c>
      <c r="I763" s="29">
        <v>259.14</v>
      </c>
      <c r="J763" s="10">
        <f>SUMIFS('Régua SAEB'!$C:$C,'Régua SAEB'!$B:$B,"MT",'Régua SAEB'!$D:$D,"&lt;="&amp;$I763,'Régua SAEB'!$E:$E,"&gt;"&amp;$I763,'Régua SAEB'!$A:$A,$E763)</f>
        <v>3</v>
      </c>
      <c r="K763" s="10" t="str">
        <f t="array" ref="K763">INDEX('Régua SAEB'!$F$1:$F$40,MATCH($E763&amp;"MT"&amp;$J763,'Régua SAEB'!$G$1:$G$40,0),1)</f>
        <v>Básico</v>
      </c>
    </row>
    <row r="764" spans="1:11" x14ac:dyDescent="0.2">
      <c r="A764" s="28" t="s">
        <v>34</v>
      </c>
      <c r="B764" s="24">
        <v>22792</v>
      </c>
      <c r="C764" s="28" t="s">
        <v>877</v>
      </c>
      <c r="D764" s="29">
        <v>35022792</v>
      </c>
      <c r="E764" s="29" t="s">
        <v>117</v>
      </c>
      <c r="F764" s="29">
        <v>284.52</v>
      </c>
      <c r="G764" s="10">
        <f>SUMIFS('Régua SAEB'!$C:$C,'Régua SAEB'!$B:$B,"LP",'Régua SAEB'!$D:$D,"&lt;="&amp;$F764,'Régua SAEB'!$E:$E,"&gt;"&amp;$F764,'Régua SAEB'!$A:$A,$E764)</f>
        <v>4</v>
      </c>
      <c r="H764" s="10" t="str">
        <f t="array" ref="H764">INDEX('Régua SAEB'!$F$1:$F$40,MATCH($E764&amp;"LP"&amp;$G764,'Régua SAEB'!$G$1:$G$40,0),1)</f>
        <v>Proficiente</v>
      </c>
      <c r="I764" s="29">
        <v>282.86</v>
      </c>
      <c r="J764" s="10">
        <f>SUMIFS('Régua SAEB'!$C:$C,'Régua SAEB'!$B:$B,"MT",'Régua SAEB'!$D:$D,"&lt;="&amp;$I764,'Régua SAEB'!$E:$E,"&gt;"&amp;$I764,'Régua SAEB'!$A:$A,$E764)</f>
        <v>4</v>
      </c>
      <c r="K764" s="10" t="str">
        <f t="array" ref="K764">INDEX('Régua SAEB'!$F$1:$F$40,MATCH($E764&amp;"MT"&amp;$J764,'Régua SAEB'!$G$1:$G$40,0),1)</f>
        <v>Básico</v>
      </c>
    </row>
    <row r="765" spans="1:11" x14ac:dyDescent="0.2">
      <c r="A765" s="28" t="s">
        <v>34</v>
      </c>
      <c r="B765" s="24">
        <v>22809</v>
      </c>
      <c r="C765" s="28" t="s">
        <v>878</v>
      </c>
      <c r="D765" s="29">
        <v>35022809</v>
      </c>
      <c r="E765" s="29" t="s">
        <v>117</v>
      </c>
      <c r="F765" s="29">
        <v>252.65</v>
      </c>
      <c r="G765" s="10">
        <f>SUMIFS('Régua SAEB'!$C:$C,'Régua SAEB'!$B:$B,"LP",'Régua SAEB'!$D:$D,"&lt;="&amp;$F765,'Régua SAEB'!$E:$E,"&gt;"&amp;$F765,'Régua SAEB'!$A:$A,$E765)</f>
        <v>3</v>
      </c>
      <c r="H765" s="10" t="str">
        <f t="array" ref="H765">INDEX('Régua SAEB'!$F$1:$F$40,MATCH($E765&amp;"LP"&amp;$G765,'Régua SAEB'!$G$1:$G$40,0),1)</f>
        <v>Básico</v>
      </c>
      <c r="I765" s="29">
        <v>253.52</v>
      </c>
      <c r="J765" s="10">
        <f>SUMIFS('Régua SAEB'!$C:$C,'Régua SAEB'!$B:$B,"MT",'Régua SAEB'!$D:$D,"&lt;="&amp;$I765,'Régua SAEB'!$E:$E,"&gt;"&amp;$I765,'Régua SAEB'!$A:$A,$E765)</f>
        <v>3</v>
      </c>
      <c r="K765" s="10" t="str">
        <f t="array" ref="K765">INDEX('Régua SAEB'!$F$1:$F$40,MATCH($E765&amp;"MT"&amp;$J765,'Régua SAEB'!$G$1:$G$40,0),1)</f>
        <v>Básico</v>
      </c>
    </row>
    <row r="766" spans="1:11" x14ac:dyDescent="0.2">
      <c r="A766" s="28" t="s">
        <v>34</v>
      </c>
      <c r="B766" s="24">
        <v>22822</v>
      </c>
      <c r="C766" s="28" t="s">
        <v>879</v>
      </c>
      <c r="D766" s="29">
        <v>35022822</v>
      </c>
      <c r="E766" s="29" t="s">
        <v>117</v>
      </c>
      <c r="F766" s="29">
        <v>294.26</v>
      </c>
      <c r="G766" s="10">
        <f>SUMIFS('Régua SAEB'!$C:$C,'Régua SAEB'!$B:$B,"LP",'Régua SAEB'!$D:$D,"&lt;="&amp;$F766,'Régua SAEB'!$E:$E,"&gt;"&amp;$F766,'Régua SAEB'!$A:$A,$E766)</f>
        <v>4</v>
      </c>
      <c r="H766" s="10" t="str">
        <f t="array" ref="H766">INDEX('Régua SAEB'!$F$1:$F$40,MATCH($E766&amp;"LP"&amp;$G766,'Régua SAEB'!$G$1:$G$40,0),1)</f>
        <v>Proficiente</v>
      </c>
      <c r="I766" s="29">
        <v>297.76</v>
      </c>
      <c r="J766" s="10">
        <f>SUMIFS('Régua SAEB'!$C:$C,'Régua SAEB'!$B:$B,"MT",'Régua SAEB'!$D:$D,"&lt;="&amp;$I766,'Régua SAEB'!$E:$E,"&gt;"&amp;$I766,'Régua SAEB'!$A:$A,$E766)</f>
        <v>4</v>
      </c>
      <c r="K766" s="10" t="str">
        <f t="array" ref="K766">INDEX('Régua SAEB'!$F$1:$F$40,MATCH($E766&amp;"MT"&amp;$J766,'Régua SAEB'!$G$1:$G$40,0),1)</f>
        <v>Básico</v>
      </c>
    </row>
    <row r="767" spans="1:11" x14ac:dyDescent="0.2">
      <c r="A767" s="28" t="s">
        <v>34</v>
      </c>
      <c r="B767" s="24">
        <v>22846</v>
      </c>
      <c r="C767" s="28" t="s">
        <v>880</v>
      </c>
      <c r="D767" s="29">
        <v>35022846</v>
      </c>
      <c r="E767" s="29" t="s">
        <v>117</v>
      </c>
      <c r="F767" s="29">
        <v>281.61</v>
      </c>
      <c r="G767" s="10">
        <f>SUMIFS('Régua SAEB'!$C:$C,'Régua SAEB'!$B:$B,"LP",'Régua SAEB'!$D:$D,"&lt;="&amp;$F767,'Régua SAEB'!$E:$E,"&gt;"&amp;$F767,'Régua SAEB'!$A:$A,$E767)</f>
        <v>4</v>
      </c>
      <c r="H767" s="10" t="str">
        <f t="array" ref="H767">INDEX('Régua SAEB'!$F$1:$F$40,MATCH($E767&amp;"LP"&amp;$G767,'Régua SAEB'!$G$1:$G$40,0),1)</f>
        <v>Proficiente</v>
      </c>
      <c r="I767" s="29">
        <v>279.74</v>
      </c>
      <c r="J767" s="10">
        <f>SUMIFS('Régua SAEB'!$C:$C,'Régua SAEB'!$B:$B,"MT",'Régua SAEB'!$D:$D,"&lt;="&amp;$I767,'Régua SAEB'!$E:$E,"&gt;"&amp;$I767,'Régua SAEB'!$A:$A,$E767)</f>
        <v>4</v>
      </c>
      <c r="K767" s="10" t="str">
        <f t="array" ref="K767">INDEX('Régua SAEB'!$F$1:$F$40,MATCH($E767&amp;"MT"&amp;$J767,'Régua SAEB'!$G$1:$G$40,0),1)</f>
        <v>Básico</v>
      </c>
    </row>
    <row r="768" spans="1:11" x14ac:dyDescent="0.2">
      <c r="A768" s="28" t="s">
        <v>34</v>
      </c>
      <c r="B768" s="24">
        <v>22871</v>
      </c>
      <c r="C768" s="28" t="s">
        <v>881</v>
      </c>
      <c r="D768" s="29">
        <v>35022871</v>
      </c>
      <c r="E768" s="29" t="s">
        <v>117</v>
      </c>
      <c r="F768" s="29">
        <v>257.19</v>
      </c>
      <c r="G768" s="10">
        <f>SUMIFS('Régua SAEB'!$C:$C,'Régua SAEB'!$B:$B,"LP",'Régua SAEB'!$D:$D,"&lt;="&amp;$F768,'Régua SAEB'!$E:$E,"&gt;"&amp;$F768,'Régua SAEB'!$A:$A,$E768)</f>
        <v>3</v>
      </c>
      <c r="H768" s="10" t="str">
        <f t="array" ref="H768">INDEX('Régua SAEB'!$F$1:$F$40,MATCH($E768&amp;"LP"&amp;$G768,'Régua SAEB'!$G$1:$G$40,0),1)</f>
        <v>Básico</v>
      </c>
      <c r="I768" s="29">
        <v>257.02</v>
      </c>
      <c r="J768" s="10">
        <f>SUMIFS('Régua SAEB'!$C:$C,'Régua SAEB'!$B:$B,"MT",'Régua SAEB'!$D:$D,"&lt;="&amp;$I768,'Régua SAEB'!$E:$E,"&gt;"&amp;$I768,'Régua SAEB'!$A:$A,$E768)</f>
        <v>3</v>
      </c>
      <c r="K768" s="10" t="str">
        <f t="array" ref="K768">INDEX('Régua SAEB'!$F$1:$F$40,MATCH($E768&amp;"MT"&amp;$J768,'Régua SAEB'!$G$1:$G$40,0),1)</f>
        <v>Básico</v>
      </c>
    </row>
    <row r="769" spans="1:11" x14ac:dyDescent="0.2">
      <c r="A769" s="28" t="s">
        <v>34</v>
      </c>
      <c r="B769" s="24">
        <v>22913</v>
      </c>
      <c r="C769" s="28" t="s">
        <v>882</v>
      </c>
      <c r="D769" s="29">
        <v>35022913</v>
      </c>
      <c r="E769" s="29" t="s">
        <v>117</v>
      </c>
      <c r="F769" s="29">
        <v>291.7</v>
      </c>
      <c r="G769" s="10">
        <f>SUMIFS('Régua SAEB'!$C:$C,'Régua SAEB'!$B:$B,"LP",'Régua SAEB'!$D:$D,"&lt;="&amp;$F769,'Régua SAEB'!$E:$E,"&gt;"&amp;$F769,'Régua SAEB'!$A:$A,$E769)</f>
        <v>4</v>
      </c>
      <c r="H769" s="10" t="str">
        <f t="array" ref="H769">INDEX('Régua SAEB'!$F$1:$F$40,MATCH($E769&amp;"LP"&amp;$G769,'Régua SAEB'!$G$1:$G$40,0),1)</f>
        <v>Proficiente</v>
      </c>
      <c r="I769" s="29">
        <v>298.97000000000003</v>
      </c>
      <c r="J769" s="10">
        <f>SUMIFS('Régua SAEB'!$C:$C,'Régua SAEB'!$B:$B,"MT",'Régua SAEB'!$D:$D,"&lt;="&amp;$I769,'Régua SAEB'!$E:$E,"&gt;"&amp;$I769,'Régua SAEB'!$A:$A,$E769)</f>
        <v>4</v>
      </c>
      <c r="K769" s="10" t="str">
        <f t="array" ref="K769">INDEX('Régua SAEB'!$F$1:$F$40,MATCH($E769&amp;"MT"&amp;$J769,'Régua SAEB'!$G$1:$G$40,0),1)</f>
        <v>Básico</v>
      </c>
    </row>
    <row r="770" spans="1:11" x14ac:dyDescent="0.2">
      <c r="A770" s="28" t="s">
        <v>34</v>
      </c>
      <c r="B770" s="24">
        <v>22937</v>
      </c>
      <c r="C770" s="28" t="s">
        <v>883</v>
      </c>
      <c r="D770" s="29">
        <v>35022937</v>
      </c>
      <c r="E770" s="29" t="s">
        <v>117</v>
      </c>
      <c r="F770" s="29">
        <v>276.95999999999998</v>
      </c>
      <c r="G770" s="10">
        <f>SUMIFS('Régua SAEB'!$C:$C,'Régua SAEB'!$B:$B,"LP",'Régua SAEB'!$D:$D,"&lt;="&amp;$F770,'Régua SAEB'!$E:$E,"&gt;"&amp;$F770,'Régua SAEB'!$A:$A,$E770)</f>
        <v>4</v>
      </c>
      <c r="H770" s="10" t="str">
        <f t="array" ref="H770">INDEX('Régua SAEB'!$F$1:$F$40,MATCH($E770&amp;"LP"&amp;$G770,'Régua SAEB'!$G$1:$G$40,0),1)</f>
        <v>Proficiente</v>
      </c>
      <c r="I770" s="29">
        <v>267.23</v>
      </c>
      <c r="J770" s="10">
        <f>SUMIFS('Régua SAEB'!$C:$C,'Régua SAEB'!$B:$B,"MT",'Régua SAEB'!$D:$D,"&lt;="&amp;$I770,'Régua SAEB'!$E:$E,"&gt;"&amp;$I770,'Régua SAEB'!$A:$A,$E770)</f>
        <v>3</v>
      </c>
      <c r="K770" s="10" t="str">
        <f t="array" ref="K770">INDEX('Régua SAEB'!$F$1:$F$40,MATCH($E770&amp;"MT"&amp;$J770,'Régua SAEB'!$G$1:$G$40,0),1)</f>
        <v>Básico</v>
      </c>
    </row>
    <row r="771" spans="1:11" x14ac:dyDescent="0.2">
      <c r="A771" s="28" t="s">
        <v>34</v>
      </c>
      <c r="B771" s="24">
        <v>22950</v>
      </c>
      <c r="C771" s="28" t="s">
        <v>884</v>
      </c>
      <c r="D771" s="29">
        <v>35022950</v>
      </c>
      <c r="E771" s="29" t="s">
        <v>117</v>
      </c>
      <c r="F771" s="29">
        <v>281.47000000000003</v>
      </c>
      <c r="G771" s="10">
        <f>SUMIFS('Régua SAEB'!$C:$C,'Régua SAEB'!$B:$B,"LP",'Régua SAEB'!$D:$D,"&lt;="&amp;$F771,'Régua SAEB'!$E:$E,"&gt;"&amp;$F771,'Régua SAEB'!$A:$A,$E771)</f>
        <v>4</v>
      </c>
      <c r="H771" s="10" t="str">
        <f t="array" ref="H771">INDEX('Régua SAEB'!$F$1:$F$40,MATCH($E771&amp;"LP"&amp;$G771,'Régua SAEB'!$G$1:$G$40,0),1)</f>
        <v>Proficiente</v>
      </c>
      <c r="I771" s="29">
        <v>280.83</v>
      </c>
      <c r="J771" s="10">
        <f>SUMIFS('Régua SAEB'!$C:$C,'Régua SAEB'!$B:$B,"MT",'Régua SAEB'!$D:$D,"&lt;="&amp;$I771,'Régua SAEB'!$E:$E,"&gt;"&amp;$I771,'Régua SAEB'!$A:$A,$E771)</f>
        <v>4</v>
      </c>
      <c r="K771" s="10" t="str">
        <f t="array" ref="K771">INDEX('Régua SAEB'!$F$1:$F$40,MATCH($E771&amp;"MT"&amp;$J771,'Régua SAEB'!$G$1:$G$40,0),1)</f>
        <v>Básico</v>
      </c>
    </row>
    <row r="772" spans="1:11" x14ac:dyDescent="0.2">
      <c r="A772" s="28" t="s">
        <v>34</v>
      </c>
      <c r="B772" s="24">
        <v>22986</v>
      </c>
      <c r="C772" s="28" t="s">
        <v>885</v>
      </c>
      <c r="D772" s="29">
        <v>35022986</v>
      </c>
      <c r="E772" s="29" t="s">
        <v>117</v>
      </c>
      <c r="F772" s="29">
        <v>292.99</v>
      </c>
      <c r="G772" s="10">
        <f>SUMIFS('Régua SAEB'!$C:$C,'Régua SAEB'!$B:$B,"LP",'Régua SAEB'!$D:$D,"&lt;="&amp;$F772,'Régua SAEB'!$E:$E,"&gt;"&amp;$F772,'Régua SAEB'!$A:$A,$E772)</f>
        <v>4</v>
      </c>
      <c r="H772" s="10" t="str">
        <f t="array" ref="H772">INDEX('Régua SAEB'!$F$1:$F$40,MATCH($E772&amp;"LP"&amp;$G772,'Régua SAEB'!$G$1:$G$40,0),1)</f>
        <v>Proficiente</v>
      </c>
      <c r="I772" s="29">
        <v>294.48</v>
      </c>
      <c r="J772" s="10">
        <f>SUMIFS('Régua SAEB'!$C:$C,'Régua SAEB'!$B:$B,"MT",'Régua SAEB'!$D:$D,"&lt;="&amp;$I772,'Régua SAEB'!$E:$E,"&gt;"&amp;$I772,'Régua SAEB'!$A:$A,$E772)</f>
        <v>4</v>
      </c>
      <c r="K772" s="10" t="str">
        <f t="array" ref="K772">INDEX('Régua SAEB'!$F$1:$F$40,MATCH($E772&amp;"MT"&amp;$J772,'Régua SAEB'!$G$1:$G$40,0),1)</f>
        <v>Básico</v>
      </c>
    </row>
    <row r="773" spans="1:11" x14ac:dyDescent="0.2">
      <c r="A773" s="28" t="s">
        <v>34</v>
      </c>
      <c r="B773" s="24">
        <v>23127</v>
      </c>
      <c r="C773" s="28" t="s">
        <v>886</v>
      </c>
      <c r="D773" s="29">
        <v>35023127</v>
      </c>
      <c r="E773" s="29" t="s">
        <v>117</v>
      </c>
      <c r="F773" s="29">
        <v>284.75</v>
      </c>
      <c r="G773" s="10">
        <f>SUMIFS('Régua SAEB'!$C:$C,'Régua SAEB'!$B:$B,"LP",'Régua SAEB'!$D:$D,"&lt;="&amp;$F773,'Régua SAEB'!$E:$E,"&gt;"&amp;$F773,'Régua SAEB'!$A:$A,$E773)</f>
        <v>4</v>
      </c>
      <c r="H773" s="10" t="str">
        <f t="array" ref="H773">INDEX('Régua SAEB'!$F$1:$F$40,MATCH($E773&amp;"LP"&amp;$G773,'Régua SAEB'!$G$1:$G$40,0),1)</f>
        <v>Proficiente</v>
      </c>
      <c r="I773" s="29">
        <v>272.88</v>
      </c>
      <c r="J773" s="10">
        <f>SUMIFS('Régua SAEB'!$C:$C,'Régua SAEB'!$B:$B,"MT",'Régua SAEB'!$D:$D,"&lt;="&amp;$I773,'Régua SAEB'!$E:$E,"&gt;"&amp;$I773,'Régua SAEB'!$A:$A,$E773)</f>
        <v>3</v>
      </c>
      <c r="K773" s="10" t="str">
        <f t="array" ref="K773">INDEX('Régua SAEB'!$F$1:$F$40,MATCH($E773&amp;"MT"&amp;$J773,'Régua SAEB'!$G$1:$G$40,0),1)</f>
        <v>Básico</v>
      </c>
    </row>
    <row r="774" spans="1:11" x14ac:dyDescent="0.2">
      <c r="A774" s="28" t="s">
        <v>34</v>
      </c>
      <c r="B774" s="24">
        <v>23176</v>
      </c>
      <c r="C774" s="28" t="s">
        <v>887</v>
      </c>
      <c r="D774" s="29">
        <v>35023176</v>
      </c>
      <c r="E774" s="29" t="s">
        <v>117</v>
      </c>
      <c r="F774" s="29">
        <v>283.60000000000002</v>
      </c>
      <c r="G774" s="10">
        <f>SUMIFS('Régua SAEB'!$C:$C,'Régua SAEB'!$B:$B,"LP",'Régua SAEB'!$D:$D,"&lt;="&amp;$F774,'Régua SAEB'!$E:$E,"&gt;"&amp;$F774,'Régua SAEB'!$A:$A,$E774)</f>
        <v>4</v>
      </c>
      <c r="H774" s="10" t="str">
        <f t="array" ref="H774">INDEX('Régua SAEB'!$F$1:$F$40,MATCH($E774&amp;"LP"&amp;$G774,'Régua SAEB'!$G$1:$G$40,0),1)</f>
        <v>Proficiente</v>
      </c>
      <c r="I774" s="29">
        <v>278.25</v>
      </c>
      <c r="J774" s="10">
        <f>SUMIFS('Régua SAEB'!$C:$C,'Régua SAEB'!$B:$B,"MT",'Régua SAEB'!$D:$D,"&lt;="&amp;$I774,'Régua SAEB'!$E:$E,"&gt;"&amp;$I774,'Régua SAEB'!$A:$A,$E774)</f>
        <v>4</v>
      </c>
      <c r="K774" s="10" t="str">
        <f t="array" ref="K774">INDEX('Régua SAEB'!$F$1:$F$40,MATCH($E774&amp;"MT"&amp;$J774,'Régua SAEB'!$G$1:$G$40,0),1)</f>
        <v>Básico</v>
      </c>
    </row>
    <row r="775" spans="1:11" x14ac:dyDescent="0.2">
      <c r="A775" s="28" t="s">
        <v>34</v>
      </c>
      <c r="B775" s="24">
        <v>23206</v>
      </c>
      <c r="C775" s="28" t="s">
        <v>888</v>
      </c>
      <c r="D775" s="29">
        <v>35023206</v>
      </c>
      <c r="E775" s="29" t="s">
        <v>117</v>
      </c>
      <c r="F775" s="29">
        <v>295.58</v>
      </c>
      <c r="G775" s="10">
        <f>SUMIFS('Régua SAEB'!$C:$C,'Régua SAEB'!$B:$B,"LP",'Régua SAEB'!$D:$D,"&lt;="&amp;$F775,'Régua SAEB'!$E:$E,"&gt;"&amp;$F775,'Régua SAEB'!$A:$A,$E775)</f>
        <v>4</v>
      </c>
      <c r="H775" s="10" t="str">
        <f t="array" ref="H775">INDEX('Régua SAEB'!$F$1:$F$40,MATCH($E775&amp;"LP"&amp;$G775,'Régua SAEB'!$G$1:$G$40,0),1)</f>
        <v>Proficiente</v>
      </c>
      <c r="I775" s="29">
        <v>303.77</v>
      </c>
      <c r="J775" s="10">
        <f>SUMIFS('Régua SAEB'!$C:$C,'Régua SAEB'!$B:$B,"MT",'Régua SAEB'!$D:$D,"&lt;="&amp;$I775,'Régua SAEB'!$E:$E,"&gt;"&amp;$I775,'Régua SAEB'!$A:$A,$E775)</f>
        <v>5</v>
      </c>
      <c r="K775" s="10" t="str">
        <f t="array" ref="K775">INDEX('Régua SAEB'!$F$1:$F$40,MATCH($E775&amp;"MT"&amp;$J775,'Régua SAEB'!$G$1:$G$40,0),1)</f>
        <v>Proficiente</v>
      </c>
    </row>
    <row r="776" spans="1:11" x14ac:dyDescent="0.2">
      <c r="A776" s="28" t="s">
        <v>34</v>
      </c>
      <c r="B776" s="24">
        <v>36870</v>
      </c>
      <c r="C776" s="28" t="s">
        <v>889</v>
      </c>
      <c r="D776" s="29">
        <v>35036870</v>
      </c>
      <c r="E776" s="29" t="s">
        <v>117</v>
      </c>
      <c r="F776" s="29">
        <v>284.33999999999997</v>
      </c>
      <c r="G776" s="10">
        <f>SUMIFS('Régua SAEB'!$C:$C,'Régua SAEB'!$B:$B,"LP",'Régua SAEB'!$D:$D,"&lt;="&amp;$F776,'Régua SAEB'!$E:$E,"&gt;"&amp;$F776,'Régua SAEB'!$A:$A,$E776)</f>
        <v>4</v>
      </c>
      <c r="H776" s="10" t="str">
        <f t="array" ref="H776">INDEX('Régua SAEB'!$F$1:$F$40,MATCH($E776&amp;"LP"&amp;$G776,'Régua SAEB'!$G$1:$G$40,0),1)</f>
        <v>Proficiente</v>
      </c>
      <c r="I776" s="29">
        <v>287.08999999999997</v>
      </c>
      <c r="J776" s="10">
        <f>SUMIFS('Régua SAEB'!$C:$C,'Régua SAEB'!$B:$B,"MT",'Régua SAEB'!$D:$D,"&lt;="&amp;$I776,'Régua SAEB'!$E:$E,"&gt;"&amp;$I776,'Régua SAEB'!$A:$A,$E776)</f>
        <v>4</v>
      </c>
      <c r="K776" s="10" t="str">
        <f t="array" ref="K776">INDEX('Régua SAEB'!$F$1:$F$40,MATCH($E776&amp;"MT"&amp;$J776,'Régua SAEB'!$G$1:$G$40,0),1)</f>
        <v>Básico</v>
      </c>
    </row>
    <row r="777" spans="1:11" x14ac:dyDescent="0.2">
      <c r="A777" s="28" t="s">
        <v>34</v>
      </c>
      <c r="B777" s="24">
        <v>39007</v>
      </c>
      <c r="C777" s="28" t="s">
        <v>890</v>
      </c>
      <c r="D777" s="29">
        <v>35039007</v>
      </c>
      <c r="E777" s="29" t="s">
        <v>117</v>
      </c>
      <c r="F777" s="29">
        <v>286.36</v>
      </c>
      <c r="G777" s="10">
        <f>SUMIFS('Régua SAEB'!$C:$C,'Régua SAEB'!$B:$B,"LP",'Régua SAEB'!$D:$D,"&lt;="&amp;$F777,'Régua SAEB'!$E:$E,"&gt;"&amp;$F777,'Régua SAEB'!$A:$A,$E777)</f>
        <v>4</v>
      </c>
      <c r="H777" s="10" t="str">
        <f t="array" ref="H777">INDEX('Régua SAEB'!$F$1:$F$40,MATCH($E777&amp;"LP"&amp;$G777,'Régua SAEB'!$G$1:$G$40,0),1)</f>
        <v>Proficiente</v>
      </c>
      <c r="I777" s="29">
        <v>279.72000000000003</v>
      </c>
      <c r="J777" s="10">
        <f>SUMIFS('Régua SAEB'!$C:$C,'Régua SAEB'!$B:$B,"MT",'Régua SAEB'!$D:$D,"&lt;="&amp;$I777,'Régua SAEB'!$E:$E,"&gt;"&amp;$I777,'Régua SAEB'!$A:$A,$E777)</f>
        <v>4</v>
      </c>
      <c r="K777" s="10" t="str">
        <f t="array" ref="K777">INDEX('Régua SAEB'!$F$1:$F$40,MATCH($E777&amp;"MT"&amp;$J777,'Régua SAEB'!$G$1:$G$40,0),1)</f>
        <v>Básico</v>
      </c>
    </row>
    <row r="778" spans="1:11" x14ac:dyDescent="0.2">
      <c r="A778" s="28" t="s">
        <v>34</v>
      </c>
      <c r="B778" s="24">
        <v>46152</v>
      </c>
      <c r="C778" s="28" t="s">
        <v>891</v>
      </c>
      <c r="D778" s="29">
        <v>35046152</v>
      </c>
      <c r="E778" s="29" t="s">
        <v>117</v>
      </c>
      <c r="F778" s="29">
        <v>269.51</v>
      </c>
      <c r="G778" s="10">
        <f>SUMIFS('Régua SAEB'!$C:$C,'Régua SAEB'!$B:$B,"LP",'Régua SAEB'!$D:$D,"&lt;="&amp;$F778,'Régua SAEB'!$E:$E,"&gt;"&amp;$F778,'Régua SAEB'!$A:$A,$E778)</f>
        <v>3</v>
      </c>
      <c r="H778" s="10" t="str">
        <f t="array" ref="H778">INDEX('Régua SAEB'!$F$1:$F$40,MATCH($E778&amp;"LP"&amp;$G778,'Régua SAEB'!$G$1:$G$40,0),1)</f>
        <v>Básico</v>
      </c>
      <c r="I778" s="29">
        <v>262.02999999999997</v>
      </c>
      <c r="J778" s="10">
        <f>SUMIFS('Régua SAEB'!$C:$C,'Régua SAEB'!$B:$B,"MT",'Régua SAEB'!$D:$D,"&lt;="&amp;$I778,'Régua SAEB'!$E:$E,"&gt;"&amp;$I778,'Régua SAEB'!$A:$A,$E778)</f>
        <v>3</v>
      </c>
      <c r="K778" s="10" t="str">
        <f t="array" ref="K778">INDEX('Régua SAEB'!$F$1:$F$40,MATCH($E778&amp;"MT"&amp;$J778,'Régua SAEB'!$G$1:$G$40,0),1)</f>
        <v>Básico</v>
      </c>
    </row>
    <row r="779" spans="1:11" x14ac:dyDescent="0.2">
      <c r="A779" s="28" t="s">
        <v>34</v>
      </c>
      <c r="B779" s="24">
        <v>47454</v>
      </c>
      <c r="C779" s="28" t="s">
        <v>892</v>
      </c>
      <c r="D779" s="29">
        <v>35047454</v>
      </c>
      <c r="E779" s="29" t="s">
        <v>117</v>
      </c>
      <c r="F779" s="29">
        <v>262.14</v>
      </c>
      <c r="G779" s="10">
        <f>SUMIFS('Régua SAEB'!$C:$C,'Régua SAEB'!$B:$B,"LP",'Régua SAEB'!$D:$D,"&lt;="&amp;$F779,'Régua SAEB'!$E:$E,"&gt;"&amp;$F779,'Régua SAEB'!$A:$A,$E779)</f>
        <v>3</v>
      </c>
      <c r="H779" s="10" t="str">
        <f t="array" ref="H779">INDEX('Régua SAEB'!$F$1:$F$40,MATCH($E779&amp;"LP"&amp;$G779,'Régua SAEB'!$G$1:$G$40,0),1)</f>
        <v>Básico</v>
      </c>
      <c r="I779" s="29">
        <v>263.72000000000003</v>
      </c>
      <c r="J779" s="10">
        <f>SUMIFS('Régua SAEB'!$C:$C,'Régua SAEB'!$B:$B,"MT",'Régua SAEB'!$D:$D,"&lt;="&amp;$I779,'Régua SAEB'!$E:$E,"&gt;"&amp;$I779,'Régua SAEB'!$A:$A,$E779)</f>
        <v>3</v>
      </c>
      <c r="K779" s="10" t="str">
        <f t="array" ref="K779">INDEX('Régua SAEB'!$F$1:$F$40,MATCH($E779&amp;"MT"&amp;$J779,'Régua SAEB'!$G$1:$G$40,0),1)</f>
        <v>Básico</v>
      </c>
    </row>
    <row r="780" spans="1:11" x14ac:dyDescent="0.2">
      <c r="A780" s="28" t="s">
        <v>34</v>
      </c>
      <c r="B780" s="24">
        <v>49980</v>
      </c>
      <c r="C780" s="28" t="s">
        <v>893</v>
      </c>
      <c r="D780" s="29">
        <v>35049980</v>
      </c>
      <c r="E780" s="29" t="s">
        <v>117</v>
      </c>
      <c r="F780" s="29">
        <v>284.58</v>
      </c>
      <c r="G780" s="10">
        <f>SUMIFS('Régua SAEB'!$C:$C,'Régua SAEB'!$B:$B,"LP",'Régua SAEB'!$D:$D,"&lt;="&amp;$F780,'Régua SAEB'!$E:$E,"&gt;"&amp;$F780,'Régua SAEB'!$A:$A,$E780)</f>
        <v>4</v>
      </c>
      <c r="H780" s="10" t="str">
        <f t="array" ref="H780">INDEX('Régua SAEB'!$F$1:$F$40,MATCH($E780&amp;"LP"&amp;$G780,'Régua SAEB'!$G$1:$G$40,0),1)</f>
        <v>Proficiente</v>
      </c>
      <c r="I780" s="29">
        <v>284.04000000000002</v>
      </c>
      <c r="J780" s="10">
        <f>SUMIFS('Régua SAEB'!$C:$C,'Régua SAEB'!$B:$B,"MT",'Régua SAEB'!$D:$D,"&lt;="&amp;$I780,'Régua SAEB'!$E:$E,"&gt;"&amp;$I780,'Régua SAEB'!$A:$A,$E780)</f>
        <v>4</v>
      </c>
      <c r="K780" s="10" t="str">
        <f t="array" ref="K780">INDEX('Régua SAEB'!$F$1:$F$40,MATCH($E780&amp;"MT"&amp;$J780,'Régua SAEB'!$G$1:$G$40,0),1)</f>
        <v>Básico</v>
      </c>
    </row>
    <row r="781" spans="1:11" x14ac:dyDescent="0.2">
      <c r="A781" s="28" t="s">
        <v>34</v>
      </c>
      <c r="B781" s="24">
        <v>65997</v>
      </c>
      <c r="C781" s="28" t="s">
        <v>894</v>
      </c>
      <c r="D781" s="29">
        <v>35065997</v>
      </c>
      <c r="E781" s="29" t="s">
        <v>117</v>
      </c>
      <c r="F781" s="29">
        <v>276.16000000000003</v>
      </c>
      <c r="G781" s="10">
        <f>SUMIFS('Régua SAEB'!$C:$C,'Régua SAEB'!$B:$B,"LP",'Régua SAEB'!$D:$D,"&lt;="&amp;$F781,'Régua SAEB'!$E:$E,"&gt;"&amp;$F781,'Régua SAEB'!$A:$A,$E781)</f>
        <v>4</v>
      </c>
      <c r="H781" s="10" t="str">
        <f t="array" ref="H781">INDEX('Régua SAEB'!$F$1:$F$40,MATCH($E781&amp;"LP"&amp;$G781,'Régua SAEB'!$G$1:$G$40,0),1)</f>
        <v>Proficiente</v>
      </c>
      <c r="I781" s="29">
        <v>273.25</v>
      </c>
      <c r="J781" s="10">
        <f>SUMIFS('Régua SAEB'!$C:$C,'Régua SAEB'!$B:$B,"MT",'Régua SAEB'!$D:$D,"&lt;="&amp;$I781,'Régua SAEB'!$E:$E,"&gt;"&amp;$I781,'Régua SAEB'!$A:$A,$E781)</f>
        <v>3</v>
      </c>
      <c r="K781" s="10" t="str">
        <f t="array" ref="K781">INDEX('Régua SAEB'!$F$1:$F$40,MATCH($E781&amp;"MT"&amp;$J781,'Régua SAEB'!$G$1:$G$40,0),1)</f>
        <v>Básico</v>
      </c>
    </row>
    <row r="782" spans="1:11" x14ac:dyDescent="0.2">
      <c r="A782" s="28" t="s">
        <v>34</v>
      </c>
      <c r="B782" s="24">
        <v>66000</v>
      </c>
      <c r="C782" s="28" t="s">
        <v>895</v>
      </c>
      <c r="D782" s="29">
        <v>35066000</v>
      </c>
      <c r="E782" s="29" t="s">
        <v>117</v>
      </c>
      <c r="F782" s="29">
        <v>270.91000000000003</v>
      </c>
      <c r="G782" s="10">
        <f>SUMIFS('Régua SAEB'!$C:$C,'Régua SAEB'!$B:$B,"LP",'Régua SAEB'!$D:$D,"&lt;="&amp;$F782,'Régua SAEB'!$E:$E,"&gt;"&amp;$F782,'Régua SAEB'!$A:$A,$E782)</f>
        <v>3</v>
      </c>
      <c r="H782" s="10" t="str">
        <f t="array" ref="H782">INDEX('Régua SAEB'!$F$1:$F$40,MATCH($E782&amp;"LP"&amp;$G782,'Régua SAEB'!$G$1:$G$40,0),1)</f>
        <v>Básico</v>
      </c>
      <c r="I782" s="29">
        <v>291.38</v>
      </c>
      <c r="J782" s="10">
        <f>SUMIFS('Régua SAEB'!$C:$C,'Régua SAEB'!$B:$B,"MT",'Régua SAEB'!$D:$D,"&lt;="&amp;$I782,'Régua SAEB'!$E:$E,"&gt;"&amp;$I782,'Régua SAEB'!$A:$A,$E782)</f>
        <v>4</v>
      </c>
      <c r="K782" s="10" t="str">
        <f t="array" ref="K782">INDEX('Régua SAEB'!$F$1:$F$40,MATCH($E782&amp;"MT"&amp;$J782,'Régua SAEB'!$G$1:$G$40,0),1)</f>
        <v>Básico</v>
      </c>
    </row>
    <row r="783" spans="1:11" x14ac:dyDescent="0.2">
      <c r="A783" s="28" t="s">
        <v>34</v>
      </c>
      <c r="B783" s="24">
        <v>70002</v>
      </c>
      <c r="C783" s="28" t="s">
        <v>896</v>
      </c>
      <c r="D783" s="29">
        <v>35070002</v>
      </c>
      <c r="E783" s="29" t="s">
        <v>117</v>
      </c>
      <c r="F783" s="29">
        <v>268.83999999999997</v>
      </c>
      <c r="G783" s="10">
        <f>SUMIFS('Régua SAEB'!$C:$C,'Régua SAEB'!$B:$B,"LP",'Régua SAEB'!$D:$D,"&lt;="&amp;$F783,'Régua SAEB'!$E:$E,"&gt;"&amp;$F783,'Régua SAEB'!$A:$A,$E783)</f>
        <v>3</v>
      </c>
      <c r="H783" s="10" t="str">
        <f t="array" ref="H783">INDEX('Régua SAEB'!$F$1:$F$40,MATCH($E783&amp;"LP"&amp;$G783,'Régua SAEB'!$G$1:$G$40,0),1)</f>
        <v>Básico</v>
      </c>
      <c r="I783" s="29">
        <v>268.27</v>
      </c>
      <c r="J783" s="10">
        <f>SUMIFS('Régua SAEB'!$C:$C,'Régua SAEB'!$B:$B,"MT",'Régua SAEB'!$D:$D,"&lt;="&amp;$I783,'Régua SAEB'!$E:$E,"&gt;"&amp;$I783,'Régua SAEB'!$A:$A,$E783)</f>
        <v>3</v>
      </c>
      <c r="K783" s="10" t="str">
        <f t="array" ref="K783">INDEX('Régua SAEB'!$F$1:$F$40,MATCH($E783&amp;"MT"&amp;$J783,'Régua SAEB'!$G$1:$G$40,0),1)</f>
        <v>Básico</v>
      </c>
    </row>
    <row r="784" spans="1:11" x14ac:dyDescent="0.2">
      <c r="A784" s="28" t="s">
        <v>34</v>
      </c>
      <c r="B784" s="24">
        <v>70038</v>
      </c>
      <c r="C784" s="28" t="s">
        <v>897</v>
      </c>
      <c r="D784" s="29">
        <v>35070038</v>
      </c>
      <c r="E784" s="29" t="s">
        <v>117</v>
      </c>
      <c r="F784" s="29">
        <v>276.39999999999998</v>
      </c>
      <c r="G784" s="10">
        <f>SUMIFS('Régua SAEB'!$C:$C,'Régua SAEB'!$B:$B,"LP",'Régua SAEB'!$D:$D,"&lt;="&amp;$F784,'Régua SAEB'!$E:$E,"&gt;"&amp;$F784,'Régua SAEB'!$A:$A,$E784)</f>
        <v>4</v>
      </c>
      <c r="H784" s="10" t="str">
        <f t="array" ref="H784">INDEX('Régua SAEB'!$F$1:$F$40,MATCH($E784&amp;"LP"&amp;$G784,'Régua SAEB'!$G$1:$G$40,0),1)</f>
        <v>Proficiente</v>
      </c>
      <c r="I784" s="29">
        <v>270.99</v>
      </c>
      <c r="J784" s="10">
        <f>SUMIFS('Régua SAEB'!$C:$C,'Régua SAEB'!$B:$B,"MT",'Régua SAEB'!$D:$D,"&lt;="&amp;$I784,'Régua SAEB'!$E:$E,"&gt;"&amp;$I784,'Régua SAEB'!$A:$A,$E784)</f>
        <v>3</v>
      </c>
      <c r="K784" s="10" t="str">
        <f t="array" ref="K784">INDEX('Régua SAEB'!$F$1:$F$40,MATCH($E784&amp;"MT"&amp;$J784,'Régua SAEB'!$G$1:$G$40,0),1)</f>
        <v>Básico</v>
      </c>
    </row>
    <row r="785" spans="1:11" x14ac:dyDescent="0.2">
      <c r="A785" s="28" t="s">
        <v>898</v>
      </c>
      <c r="B785" s="24">
        <v>344746</v>
      </c>
      <c r="C785" s="28" t="s">
        <v>899</v>
      </c>
      <c r="D785" s="29">
        <v>35344746</v>
      </c>
      <c r="E785" s="29" t="s">
        <v>117</v>
      </c>
      <c r="F785" s="29">
        <v>207.6</v>
      </c>
      <c r="G785" s="10">
        <f>SUMIFS('Régua SAEB'!$C:$C,'Régua SAEB'!$B:$B,"LP",'Régua SAEB'!$D:$D,"&lt;="&amp;$F785,'Régua SAEB'!$E:$E,"&gt;"&amp;$F785,'Régua SAEB'!$A:$A,$E785)</f>
        <v>1</v>
      </c>
      <c r="H785" s="10" t="str">
        <f t="array" ref="H785">INDEX('Régua SAEB'!$F$1:$F$40,MATCH($E785&amp;"LP"&amp;$G785,'Régua SAEB'!$G$1:$G$40,0),1)</f>
        <v>Básico</v>
      </c>
      <c r="I785" s="29">
        <v>218.64</v>
      </c>
      <c r="J785" s="10">
        <f>SUMIFS('Régua SAEB'!$C:$C,'Régua SAEB'!$B:$B,"MT",'Régua SAEB'!$D:$D,"&lt;="&amp;$I785,'Régua SAEB'!$E:$E,"&gt;"&amp;$I785,'Régua SAEB'!$A:$A,$E785)</f>
        <v>1</v>
      </c>
      <c r="K785" s="10" t="str">
        <f t="array" ref="K785">INDEX('Régua SAEB'!$F$1:$F$40,MATCH($E785&amp;"MT"&amp;$J785,'Régua SAEB'!$G$1:$G$40,0),1)</f>
        <v>Insuficiente</v>
      </c>
    </row>
    <row r="786" spans="1:11" x14ac:dyDescent="0.2">
      <c r="A786" s="28" t="s">
        <v>34</v>
      </c>
      <c r="B786" s="24">
        <v>351076</v>
      </c>
      <c r="C786" s="28" t="s">
        <v>900</v>
      </c>
      <c r="D786" s="29">
        <v>35351076</v>
      </c>
      <c r="E786" s="29" t="s">
        <v>117</v>
      </c>
      <c r="F786" s="29">
        <v>279</v>
      </c>
      <c r="G786" s="10">
        <f>SUMIFS('Régua SAEB'!$C:$C,'Régua SAEB'!$B:$B,"LP",'Régua SAEB'!$D:$D,"&lt;="&amp;$F786,'Régua SAEB'!$E:$E,"&gt;"&amp;$F786,'Régua SAEB'!$A:$A,$E786)</f>
        <v>4</v>
      </c>
      <c r="H786" s="10" t="str">
        <f t="array" ref="H786">INDEX('Régua SAEB'!$F$1:$F$40,MATCH($E786&amp;"LP"&amp;$G786,'Régua SAEB'!$G$1:$G$40,0),1)</f>
        <v>Proficiente</v>
      </c>
      <c r="I786" s="29">
        <v>284.95999999999998</v>
      </c>
      <c r="J786" s="10">
        <f>SUMIFS('Régua SAEB'!$C:$C,'Régua SAEB'!$B:$B,"MT",'Régua SAEB'!$D:$D,"&lt;="&amp;$I786,'Régua SAEB'!$E:$E,"&gt;"&amp;$I786,'Régua SAEB'!$A:$A,$E786)</f>
        <v>4</v>
      </c>
      <c r="K786" s="10" t="str">
        <f t="array" ref="K786">INDEX('Régua SAEB'!$F$1:$F$40,MATCH($E786&amp;"MT"&amp;$J786,'Régua SAEB'!$G$1:$G$40,0),1)</f>
        <v>Básico</v>
      </c>
    </row>
    <row r="787" spans="1:11" x14ac:dyDescent="0.2">
      <c r="A787" s="28" t="s">
        <v>34</v>
      </c>
      <c r="B787" s="24">
        <v>442318</v>
      </c>
      <c r="C787" s="28" t="s">
        <v>901</v>
      </c>
      <c r="D787" s="29">
        <v>35442318</v>
      </c>
      <c r="E787" s="29" t="s">
        <v>117</v>
      </c>
      <c r="F787" s="29">
        <v>256.75</v>
      </c>
      <c r="G787" s="10">
        <f>SUMIFS('Régua SAEB'!$C:$C,'Régua SAEB'!$B:$B,"LP",'Régua SAEB'!$D:$D,"&lt;="&amp;$F787,'Régua SAEB'!$E:$E,"&gt;"&amp;$F787,'Régua SAEB'!$A:$A,$E787)</f>
        <v>3</v>
      </c>
      <c r="H787" s="10" t="str">
        <f t="array" ref="H787">INDEX('Régua SAEB'!$F$1:$F$40,MATCH($E787&amp;"LP"&amp;$G787,'Régua SAEB'!$G$1:$G$40,0),1)</f>
        <v>Básico</v>
      </c>
      <c r="I787" s="29">
        <v>256.99</v>
      </c>
      <c r="J787" s="10">
        <f>SUMIFS('Régua SAEB'!$C:$C,'Régua SAEB'!$B:$B,"MT",'Régua SAEB'!$D:$D,"&lt;="&amp;$I787,'Régua SAEB'!$E:$E,"&gt;"&amp;$I787,'Régua SAEB'!$A:$A,$E787)</f>
        <v>3</v>
      </c>
      <c r="K787" s="10" t="str">
        <f t="array" ref="K787">INDEX('Régua SAEB'!$F$1:$F$40,MATCH($E787&amp;"MT"&amp;$J787,'Régua SAEB'!$G$1:$G$40,0),1)</f>
        <v>Básico</v>
      </c>
    </row>
    <row r="788" spans="1:11" x14ac:dyDescent="0.2">
      <c r="A788" s="28" t="s">
        <v>34</v>
      </c>
      <c r="B788" s="24">
        <v>442324</v>
      </c>
      <c r="C788" s="28" t="s">
        <v>902</v>
      </c>
      <c r="D788" s="29">
        <v>35442324</v>
      </c>
      <c r="E788" s="29" t="s">
        <v>117</v>
      </c>
      <c r="F788" s="29">
        <v>247.43</v>
      </c>
      <c r="G788" s="10">
        <f>SUMIFS('Régua SAEB'!$C:$C,'Régua SAEB'!$B:$B,"LP",'Régua SAEB'!$D:$D,"&lt;="&amp;$F788,'Régua SAEB'!$E:$E,"&gt;"&amp;$F788,'Régua SAEB'!$A:$A,$E788)</f>
        <v>2</v>
      </c>
      <c r="H788" s="10" t="str">
        <f t="array" ref="H788">INDEX('Régua SAEB'!$F$1:$F$40,MATCH($E788&amp;"LP"&amp;$G788,'Régua SAEB'!$G$1:$G$40,0),1)</f>
        <v>Básico</v>
      </c>
      <c r="I788" s="29">
        <v>239.89</v>
      </c>
      <c r="J788" s="10">
        <f>SUMIFS('Régua SAEB'!$C:$C,'Régua SAEB'!$B:$B,"MT",'Régua SAEB'!$D:$D,"&lt;="&amp;$I788,'Régua SAEB'!$E:$E,"&gt;"&amp;$I788,'Régua SAEB'!$A:$A,$E788)</f>
        <v>2</v>
      </c>
      <c r="K788" s="10" t="str">
        <f t="array" ref="K788">INDEX('Régua SAEB'!$F$1:$F$40,MATCH($E788&amp;"MT"&amp;$J788,'Régua SAEB'!$G$1:$G$40,0),1)</f>
        <v>Básico</v>
      </c>
    </row>
    <row r="789" spans="1:11" x14ac:dyDescent="0.2">
      <c r="A789" s="28" t="s">
        <v>34</v>
      </c>
      <c r="B789" s="24">
        <v>496534</v>
      </c>
      <c r="C789" s="28" t="s">
        <v>903</v>
      </c>
      <c r="D789" s="29">
        <v>35496534</v>
      </c>
      <c r="E789" s="29" t="s">
        <v>117</v>
      </c>
      <c r="F789" s="29">
        <v>267.48</v>
      </c>
      <c r="G789" s="10">
        <f>SUMIFS('Régua SAEB'!$C:$C,'Régua SAEB'!$B:$B,"LP",'Régua SAEB'!$D:$D,"&lt;="&amp;$F789,'Régua SAEB'!$E:$E,"&gt;"&amp;$F789,'Régua SAEB'!$A:$A,$E789)</f>
        <v>3</v>
      </c>
      <c r="H789" s="10" t="str">
        <f t="array" ref="H789">INDEX('Régua SAEB'!$F$1:$F$40,MATCH($E789&amp;"LP"&amp;$G789,'Régua SAEB'!$G$1:$G$40,0),1)</f>
        <v>Básico</v>
      </c>
      <c r="I789" s="29">
        <v>276.41000000000003</v>
      </c>
      <c r="J789" s="10">
        <f>SUMIFS('Régua SAEB'!$C:$C,'Régua SAEB'!$B:$B,"MT",'Régua SAEB'!$D:$D,"&lt;="&amp;$I789,'Régua SAEB'!$E:$E,"&gt;"&amp;$I789,'Régua SAEB'!$A:$A,$E789)</f>
        <v>4</v>
      </c>
      <c r="K789" s="10" t="str">
        <f t="array" ref="K789">INDEX('Régua SAEB'!$F$1:$F$40,MATCH($E789&amp;"MT"&amp;$J789,'Régua SAEB'!$G$1:$G$40,0),1)</f>
        <v>Básico</v>
      </c>
    </row>
    <row r="790" spans="1:11" x14ac:dyDescent="0.2">
      <c r="A790" s="28" t="s">
        <v>34</v>
      </c>
      <c r="B790" s="24">
        <v>496546</v>
      </c>
      <c r="C790" s="28" t="s">
        <v>904</v>
      </c>
      <c r="D790" s="29">
        <v>35496546</v>
      </c>
      <c r="E790" s="29" t="s">
        <v>117</v>
      </c>
      <c r="F790" s="29">
        <v>265.81</v>
      </c>
      <c r="G790" s="10">
        <f>SUMIFS('Régua SAEB'!$C:$C,'Régua SAEB'!$B:$B,"LP",'Régua SAEB'!$D:$D,"&lt;="&amp;$F790,'Régua SAEB'!$E:$E,"&gt;"&amp;$F790,'Régua SAEB'!$A:$A,$E790)</f>
        <v>3</v>
      </c>
      <c r="H790" s="10" t="str">
        <f t="array" ref="H790">INDEX('Régua SAEB'!$F$1:$F$40,MATCH($E790&amp;"LP"&amp;$G790,'Régua SAEB'!$G$1:$G$40,0),1)</f>
        <v>Básico</v>
      </c>
      <c r="I790" s="29">
        <v>265.93</v>
      </c>
      <c r="J790" s="10">
        <f>SUMIFS('Régua SAEB'!$C:$C,'Régua SAEB'!$B:$B,"MT",'Régua SAEB'!$D:$D,"&lt;="&amp;$I790,'Régua SAEB'!$E:$E,"&gt;"&amp;$I790,'Régua SAEB'!$A:$A,$E790)</f>
        <v>3</v>
      </c>
      <c r="K790" s="10" t="str">
        <f t="array" ref="K790">INDEX('Régua SAEB'!$F$1:$F$40,MATCH($E790&amp;"MT"&amp;$J790,'Régua SAEB'!$G$1:$G$40,0),1)</f>
        <v>Básico</v>
      </c>
    </row>
    <row r="791" spans="1:11" x14ac:dyDescent="0.2">
      <c r="A791" s="28" t="s">
        <v>34</v>
      </c>
      <c r="B791" s="24">
        <v>496558</v>
      </c>
      <c r="C791" s="28" t="s">
        <v>905</v>
      </c>
      <c r="D791" s="29">
        <v>35496558</v>
      </c>
      <c r="E791" s="29" t="s">
        <v>117</v>
      </c>
      <c r="F791" s="29">
        <v>259.87</v>
      </c>
      <c r="G791" s="10">
        <f>SUMIFS('Régua SAEB'!$C:$C,'Régua SAEB'!$B:$B,"LP",'Régua SAEB'!$D:$D,"&lt;="&amp;$F791,'Régua SAEB'!$E:$E,"&gt;"&amp;$F791,'Régua SAEB'!$A:$A,$E791)</f>
        <v>3</v>
      </c>
      <c r="H791" s="10" t="str">
        <f t="array" ref="H791">INDEX('Régua SAEB'!$F$1:$F$40,MATCH($E791&amp;"LP"&amp;$G791,'Régua SAEB'!$G$1:$G$40,0),1)</f>
        <v>Básico</v>
      </c>
      <c r="I791" s="29">
        <v>259.68</v>
      </c>
      <c r="J791" s="10">
        <f>SUMIFS('Régua SAEB'!$C:$C,'Régua SAEB'!$B:$B,"MT",'Régua SAEB'!$D:$D,"&lt;="&amp;$I791,'Régua SAEB'!$E:$E,"&gt;"&amp;$I791,'Régua SAEB'!$A:$A,$E791)</f>
        <v>3</v>
      </c>
      <c r="K791" s="10" t="str">
        <f t="array" ref="K791">INDEX('Régua SAEB'!$F$1:$F$40,MATCH($E791&amp;"MT"&amp;$J791,'Régua SAEB'!$G$1:$G$40,0),1)</f>
        <v>Básico</v>
      </c>
    </row>
    <row r="792" spans="1:11" x14ac:dyDescent="0.2">
      <c r="A792" s="28" t="s">
        <v>34</v>
      </c>
      <c r="B792" s="24">
        <v>497253</v>
      </c>
      <c r="C792" s="28" t="s">
        <v>906</v>
      </c>
      <c r="D792" s="29">
        <v>35497253</v>
      </c>
      <c r="E792" s="29" t="s">
        <v>117</v>
      </c>
      <c r="F792" s="29">
        <v>257.69</v>
      </c>
      <c r="G792" s="10">
        <f>SUMIFS('Régua SAEB'!$C:$C,'Régua SAEB'!$B:$B,"LP",'Régua SAEB'!$D:$D,"&lt;="&amp;$F792,'Régua SAEB'!$E:$E,"&gt;"&amp;$F792,'Régua SAEB'!$A:$A,$E792)</f>
        <v>3</v>
      </c>
      <c r="H792" s="10" t="str">
        <f t="array" ref="H792">INDEX('Régua SAEB'!$F$1:$F$40,MATCH($E792&amp;"LP"&amp;$G792,'Régua SAEB'!$G$1:$G$40,0),1)</f>
        <v>Básico</v>
      </c>
      <c r="I792" s="29">
        <v>257.45999999999998</v>
      </c>
      <c r="J792" s="10">
        <f>SUMIFS('Régua SAEB'!$C:$C,'Régua SAEB'!$B:$B,"MT",'Régua SAEB'!$D:$D,"&lt;="&amp;$I792,'Régua SAEB'!$E:$E,"&gt;"&amp;$I792,'Régua SAEB'!$A:$A,$E792)</f>
        <v>3</v>
      </c>
      <c r="K792" s="10" t="str">
        <f t="array" ref="K792">INDEX('Régua SAEB'!$F$1:$F$40,MATCH($E792&amp;"MT"&amp;$J792,'Régua SAEB'!$G$1:$G$40,0),1)</f>
        <v>Básico</v>
      </c>
    </row>
    <row r="793" spans="1:11" x14ac:dyDescent="0.2">
      <c r="A793" s="28" t="s">
        <v>34</v>
      </c>
      <c r="B793" s="24">
        <v>900655</v>
      </c>
      <c r="C793" s="28" t="s">
        <v>907</v>
      </c>
      <c r="D793" s="29">
        <v>35900655</v>
      </c>
      <c r="E793" s="29" t="s">
        <v>117</v>
      </c>
      <c r="F793" s="29">
        <v>248.15</v>
      </c>
      <c r="G793" s="10">
        <f>SUMIFS('Régua SAEB'!$C:$C,'Régua SAEB'!$B:$B,"LP",'Régua SAEB'!$D:$D,"&lt;="&amp;$F793,'Régua SAEB'!$E:$E,"&gt;"&amp;$F793,'Régua SAEB'!$A:$A,$E793)</f>
        <v>2</v>
      </c>
      <c r="H793" s="10" t="str">
        <f t="array" ref="H793">INDEX('Régua SAEB'!$F$1:$F$40,MATCH($E793&amp;"LP"&amp;$G793,'Régua SAEB'!$G$1:$G$40,0),1)</f>
        <v>Básico</v>
      </c>
      <c r="I793" s="29">
        <v>254.23</v>
      </c>
      <c r="J793" s="10">
        <f>SUMIFS('Régua SAEB'!$C:$C,'Régua SAEB'!$B:$B,"MT",'Régua SAEB'!$D:$D,"&lt;="&amp;$I793,'Régua SAEB'!$E:$E,"&gt;"&amp;$I793,'Régua SAEB'!$A:$A,$E793)</f>
        <v>3</v>
      </c>
      <c r="K793" s="10" t="str">
        <f t="array" ref="K793">INDEX('Régua SAEB'!$F$1:$F$40,MATCH($E793&amp;"MT"&amp;$J793,'Régua SAEB'!$G$1:$G$40,0),1)</f>
        <v>Básico</v>
      </c>
    </row>
    <row r="794" spans="1:11" x14ac:dyDescent="0.2">
      <c r="A794" s="28" t="s">
        <v>34</v>
      </c>
      <c r="B794" s="24">
        <v>900667</v>
      </c>
      <c r="C794" s="28" t="s">
        <v>908</v>
      </c>
      <c r="D794" s="29">
        <v>35900667</v>
      </c>
      <c r="E794" s="29" t="s">
        <v>117</v>
      </c>
      <c r="F794" s="29">
        <v>271.08999999999997</v>
      </c>
      <c r="G794" s="10">
        <f>SUMIFS('Régua SAEB'!$C:$C,'Régua SAEB'!$B:$B,"LP",'Régua SAEB'!$D:$D,"&lt;="&amp;$F794,'Régua SAEB'!$E:$E,"&gt;"&amp;$F794,'Régua SAEB'!$A:$A,$E794)</f>
        <v>3</v>
      </c>
      <c r="H794" s="10" t="str">
        <f t="array" ref="H794">INDEX('Régua SAEB'!$F$1:$F$40,MATCH($E794&amp;"LP"&amp;$G794,'Régua SAEB'!$G$1:$G$40,0),1)</f>
        <v>Básico</v>
      </c>
      <c r="I794" s="29">
        <v>270.51</v>
      </c>
      <c r="J794" s="10">
        <f>SUMIFS('Régua SAEB'!$C:$C,'Régua SAEB'!$B:$B,"MT",'Régua SAEB'!$D:$D,"&lt;="&amp;$I794,'Régua SAEB'!$E:$E,"&gt;"&amp;$I794,'Régua SAEB'!$A:$A,$E794)</f>
        <v>3</v>
      </c>
      <c r="K794" s="10" t="str">
        <f t="array" ref="K794">INDEX('Régua SAEB'!$F$1:$F$40,MATCH($E794&amp;"MT"&amp;$J794,'Régua SAEB'!$G$1:$G$40,0),1)</f>
        <v>Básico</v>
      </c>
    </row>
    <row r="795" spans="1:11" x14ac:dyDescent="0.2">
      <c r="A795" s="28" t="s">
        <v>34</v>
      </c>
      <c r="B795" s="24">
        <v>900679</v>
      </c>
      <c r="C795" s="28" t="s">
        <v>909</v>
      </c>
      <c r="D795" s="29">
        <v>35900679</v>
      </c>
      <c r="E795" s="29" t="s">
        <v>117</v>
      </c>
      <c r="F795" s="29">
        <v>254.93</v>
      </c>
      <c r="G795" s="10">
        <f>SUMIFS('Régua SAEB'!$C:$C,'Régua SAEB'!$B:$B,"LP",'Régua SAEB'!$D:$D,"&lt;="&amp;$F795,'Régua SAEB'!$E:$E,"&gt;"&amp;$F795,'Régua SAEB'!$A:$A,$E795)</f>
        <v>3</v>
      </c>
      <c r="H795" s="10" t="str">
        <f t="array" ref="H795">INDEX('Régua SAEB'!$F$1:$F$40,MATCH($E795&amp;"LP"&amp;$G795,'Régua SAEB'!$G$1:$G$40,0),1)</f>
        <v>Básico</v>
      </c>
      <c r="I795" s="29">
        <v>266.57</v>
      </c>
      <c r="J795" s="10">
        <f>SUMIFS('Régua SAEB'!$C:$C,'Régua SAEB'!$B:$B,"MT",'Régua SAEB'!$D:$D,"&lt;="&amp;$I795,'Régua SAEB'!$E:$E,"&gt;"&amp;$I795,'Régua SAEB'!$A:$A,$E795)</f>
        <v>3</v>
      </c>
      <c r="K795" s="10" t="str">
        <f t="array" ref="K795">INDEX('Régua SAEB'!$F$1:$F$40,MATCH($E795&amp;"MT"&amp;$J795,'Régua SAEB'!$G$1:$G$40,0),1)</f>
        <v>Básico</v>
      </c>
    </row>
    <row r="796" spans="1:11" x14ac:dyDescent="0.2">
      <c r="A796" s="28" t="s">
        <v>34</v>
      </c>
      <c r="B796" s="24">
        <v>905720</v>
      </c>
      <c r="C796" s="28" t="s">
        <v>910</v>
      </c>
      <c r="D796" s="29">
        <v>35905720</v>
      </c>
      <c r="E796" s="29" t="s">
        <v>117</v>
      </c>
      <c r="F796" s="29">
        <v>261.41000000000003</v>
      </c>
      <c r="G796" s="10">
        <f>SUMIFS('Régua SAEB'!$C:$C,'Régua SAEB'!$B:$B,"LP",'Régua SAEB'!$D:$D,"&lt;="&amp;$F796,'Régua SAEB'!$E:$E,"&gt;"&amp;$F796,'Régua SAEB'!$A:$A,$E796)</f>
        <v>3</v>
      </c>
      <c r="H796" s="10" t="str">
        <f t="array" ref="H796">INDEX('Régua SAEB'!$F$1:$F$40,MATCH($E796&amp;"LP"&amp;$G796,'Régua SAEB'!$G$1:$G$40,0),1)</f>
        <v>Básico</v>
      </c>
      <c r="I796" s="29">
        <v>248.88</v>
      </c>
      <c r="J796" s="10">
        <f>SUMIFS('Régua SAEB'!$C:$C,'Régua SAEB'!$B:$B,"MT",'Régua SAEB'!$D:$D,"&lt;="&amp;$I796,'Régua SAEB'!$E:$E,"&gt;"&amp;$I796,'Régua SAEB'!$A:$A,$E796)</f>
        <v>2</v>
      </c>
      <c r="K796" s="10" t="str">
        <f t="array" ref="K796">INDEX('Régua SAEB'!$F$1:$F$40,MATCH($E796&amp;"MT"&amp;$J796,'Régua SAEB'!$G$1:$G$40,0),1)</f>
        <v>Básico</v>
      </c>
    </row>
    <row r="797" spans="1:11" x14ac:dyDescent="0.2">
      <c r="A797" s="28" t="s">
        <v>34</v>
      </c>
      <c r="B797" s="24">
        <v>907790</v>
      </c>
      <c r="C797" s="28" t="s">
        <v>911</v>
      </c>
      <c r="D797" s="29">
        <v>35907790</v>
      </c>
      <c r="E797" s="29" t="s">
        <v>117</v>
      </c>
      <c r="F797" s="29">
        <v>281.74</v>
      </c>
      <c r="G797" s="10">
        <f>SUMIFS('Régua SAEB'!$C:$C,'Régua SAEB'!$B:$B,"LP",'Régua SAEB'!$D:$D,"&lt;="&amp;$F797,'Régua SAEB'!$E:$E,"&gt;"&amp;$F797,'Régua SAEB'!$A:$A,$E797)</f>
        <v>4</v>
      </c>
      <c r="H797" s="10" t="str">
        <f t="array" ref="H797">INDEX('Régua SAEB'!$F$1:$F$40,MATCH($E797&amp;"LP"&amp;$G797,'Régua SAEB'!$G$1:$G$40,0),1)</f>
        <v>Proficiente</v>
      </c>
      <c r="I797" s="29">
        <v>281.89</v>
      </c>
      <c r="J797" s="10">
        <f>SUMIFS('Régua SAEB'!$C:$C,'Régua SAEB'!$B:$B,"MT",'Régua SAEB'!$D:$D,"&lt;="&amp;$I797,'Régua SAEB'!$E:$E,"&gt;"&amp;$I797,'Régua SAEB'!$A:$A,$E797)</f>
        <v>4</v>
      </c>
      <c r="K797" s="10" t="str">
        <f t="array" ref="K797">INDEX('Régua SAEB'!$F$1:$F$40,MATCH($E797&amp;"MT"&amp;$J797,'Régua SAEB'!$G$1:$G$40,0),1)</f>
        <v>Básico</v>
      </c>
    </row>
    <row r="798" spans="1:11" x14ac:dyDescent="0.2">
      <c r="A798" s="28" t="s">
        <v>34</v>
      </c>
      <c r="B798" s="24">
        <v>911252</v>
      </c>
      <c r="C798" s="28" t="s">
        <v>912</v>
      </c>
      <c r="D798" s="29">
        <v>35911252</v>
      </c>
      <c r="E798" s="29" t="s">
        <v>117</v>
      </c>
      <c r="F798" s="29">
        <v>273.52</v>
      </c>
      <c r="G798" s="10">
        <f>SUMIFS('Régua SAEB'!$C:$C,'Régua SAEB'!$B:$B,"LP",'Régua SAEB'!$D:$D,"&lt;="&amp;$F798,'Régua SAEB'!$E:$E,"&gt;"&amp;$F798,'Régua SAEB'!$A:$A,$E798)</f>
        <v>3</v>
      </c>
      <c r="H798" s="10" t="str">
        <f t="array" ref="H798">INDEX('Régua SAEB'!$F$1:$F$40,MATCH($E798&amp;"LP"&amp;$G798,'Régua SAEB'!$G$1:$G$40,0),1)</f>
        <v>Básico</v>
      </c>
      <c r="I798" s="29">
        <v>276.5</v>
      </c>
      <c r="J798" s="10">
        <f>SUMIFS('Régua SAEB'!$C:$C,'Régua SAEB'!$B:$B,"MT",'Régua SAEB'!$D:$D,"&lt;="&amp;$I798,'Régua SAEB'!$E:$E,"&gt;"&amp;$I798,'Régua SAEB'!$A:$A,$E798)</f>
        <v>4</v>
      </c>
      <c r="K798" s="10" t="str">
        <f t="array" ref="K798">INDEX('Régua SAEB'!$F$1:$F$40,MATCH($E798&amp;"MT"&amp;$J798,'Régua SAEB'!$G$1:$G$40,0),1)</f>
        <v>Básico</v>
      </c>
    </row>
    <row r="799" spans="1:11" x14ac:dyDescent="0.2">
      <c r="A799" s="28" t="s">
        <v>34</v>
      </c>
      <c r="B799" s="24">
        <v>911264</v>
      </c>
      <c r="C799" s="28" t="s">
        <v>913</v>
      </c>
      <c r="D799" s="29">
        <v>35911264</v>
      </c>
      <c r="E799" s="29" t="s">
        <v>117</v>
      </c>
      <c r="F799" s="29">
        <v>258.26</v>
      </c>
      <c r="G799" s="10">
        <f>SUMIFS('Régua SAEB'!$C:$C,'Régua SAEB'!$B:$B,"LP",'Régua SAEB'!$D:$D,"&lt;="&amp;$F799,'Régua SAEB'!$E:$E,"&gt;"&amp;$F799,'Régua SAEB'!$A:$A,$E799)</f>
        <v>3</v>
      </c>
      <c r="H799" s="10" t="str">
        <f t="array" ref="H799">INDEX('Régua SAEB'!$F$1:$F$40,MATCH($E799&amp;"LP"&amp;$G799,'Régua SAEB'!$G$1:$G$40,0),1)</f>
        <v>Básico</v>
      </c>
      <c r="I799" s="29">
        <v>255.38</v>
      </c>
      <c r="J799" s="10">
        <f>SUMIFS('Régua SAEB'!$C:$C,'Régua SAEB'!$B:$B,"MT",'Régua SAEB'!$D:$D,"&lt;="&amp;$I799,'Régua SAEB'!$E:$E,"&gt;"&amp;$I799,'Régua SAEB'!$A:$A,$E799)</f>
        <v>3</v>
      </c>
      <c r="K799" s="10" t="str">
        <f t="array" ref="K799">INDEX('Régua SAEB'!$F$1:$F$40,MATCH($E799&amp;"MT"&amp;$J799,'Régua SAEB'!$G$1:$G$40,0),1)</f>
        <v>Básico</v>
      </c>
    </row>
    <row r="800" spans="1:11" x14ac:dyDescent="0.2">
      <c r="A800" s="28" t="s">
        <v>34</v>
      </c>
      <c r="B800" s="24">
        <v>911276</v>
      </c>
      <c r="C800" s="28" t="s">
        <v>914</v>
      </c>
      <c r="D800" s="29">
        <v>35911276</v>
      </c>
      <c r="E800" s="29" t="s">
        <v>117</v>
      </c>
      <c r="F800" s="29">
        <v>277.93</v>
      </c>
      <c r="G800" s="10">
        <f>SUMIFS('Régua SAEB'!$C:$C,'Régua SAEB'!$B:$B,"LP",'Régua SAEB'!$D:$D,"&lt;="&amp;$F800,'Régua SAEB'!$E:$E,"&gt;"&amp;$F800,'Régua SAEB'!$A:$A,$E800)</f>
        <v>4</v>
      </c>
      <c r="H800" s="10" t="str">
        <f t="array" ref="H800">INDEX('Régua SAEB'!$F$1:$F$40,MATCH($E800&amp;"LP"&amp;$G800,'Régua SAEB'!$G$1:$G$40,0),1)</f>
        <v>Proficiente</v>
      </c>
      <c r="I800" s="29">
        <v>294.97000000000003</v>
      </c>
      <c r="J800" s="10">
        <f>SUMIFS('Régua SAEB'!$C:$C,'Régua SAEB'!$B:$B,"MT",'Régua SAEB'!$D:$D,"&lt;="&amp;$I800,'Régua SAEB'!$E:$E,"&gt;"&amp;$I800,'Régua SAEB'!$A:$A,$E800)</f>
        <v>4</v>
      </c>
      <c r="K800" s="10" t="str">
        <f t="array" ref="K800">INDEX('Régua SAEB'!$F$1:$F$40,MATCH($E800&amp;"MT"&amp;$J800,'Régua SAEB'!$G$1:$G$40,0),1)</f>
        <v>Básico</v>
      </c>
    </row>
    <row r="801" spans="1:11" x14ac:dyDescent="0.2">
      <c r="A801" s="28" t="s">
        <v>34</v>
      </c>
      <c r="B801" s="24">
        <v>914290</v>
      </c>
      <c r="C801" s="28" t="s">
        <v>915</v>
      </c>
      <c r="D801" s="29">
        <v>35914290</v>
      </c>
      <c r="E801" s="29" t="s">
        <v>117</v>
      </c>
      <c r="F801" s="29">
        <v>241.42</v>
      </c>
      <c r="G801" s="10">
        <f>SUMIFS('Régua SAEB'!$C:$C,'Régua SAEB'!$B:$B,"LP",'Régua SAEB'!$D:$D,"&lt;="&amp;$F801,'Régua SAEB'!$E:$E,"&gt;"&amp;$F801,'Régua SAEB'!$A:$A,$E801)</f>
        <v>2</v>
      </c>
      <c r="H801" s="10" t="str">
        <f t="array" ref="H801">INDEX('Régua SAEB'!$F$1:$F$40,MATCH($E801&amp;"LP"&amp;$G801,'Régua SAEB'!$G$1:$G$40,0),1)</f>
        <v>Básico</v>
      </c>
      <c r="I801" s="29">
        <v>247.73</v>
      </c>
      <c r="J801" s="10">
        <f>SUMIFS('Régua SAEB'!$C:$C,'Régua SAEB'!$B:$B,"MT",'Régua SAEB'!$D:$D,"&lt;="&amp;$I801,'Régua SAEB'!$E:$E,"&gt;"&amp;$I801,'Régua SAEB'!$A:$A,$E801)</f>
        <v>2</v>
      </c>
      <c r="K801" s="10" t="str">
        <f t="array" ref="K801">INDEX('Régua SAEB'!$F$1:$F$40,MATCH($E801&amp;"MT"&amp;$J801,'Régua SAEB'!$G$1:$G$40,0),1)</f>
        <v>Básico</v>
      </c>
    </row>
    <row r="802" spans="1:11" x14ac:dyDescent="0.2">
      <c r="A802" s="28" t="s">
        <v>34</v>
      </c>
      <c r="B802" s="24">
        <v>914307</v>
      </c>
      <c r="C802" s="28" t="s">
        <v>916</v>
      </c>
      <c r="D802" s="29">
        <v>35914307</v>
      </c>
      <c r="E802" s="29" t="s">
        <v>117</v>
      </c>
      <c r="F802" s="29">
        <v>253.01</v>
      </c>
      <c r="G802" s="10">
        <f>SUMIFS('Régua SAEB'!$C:$C,'Régua SAEB'!$B:$B,"LP",'Régua SAEB'!$D:$D,"&lt;="&amp;$F802,'Régua SAEB'!$E:$E,"&gt;"&amp;$F802,'Régua SAEB'!$A:$A,$E802)</f>
        <v>3</v>
      </c>
      <c r="H802" s="10" t="str">
        <f t="array" ref="H802">INDEX('Régua SAEB'!$F$1:$F$40,MATCH($E802&amp;"LP"&amp;$G802,'Régua SAEB'!$G$1:$G$40,0),1)</f>
        <v>Básico</v>
      </c>
      <c r="I802" s="29">
        <v>246.97</v>
      </c>
      <c r="J802" s="10">
        <f>SUMIFS('Régua SAEB'!$C:$C,'Régua SAEB'!$B:$B,"MT",'Régua SAEB'!$D:$D,"&lt;="&amp;$I802,'Régua SAEB'!$E:$E,"&gt;"&amp;$I802,'Régua SAEB'!$A:$A,$E802)</f>
        <v>2</v>
      </c>
      <c r="K802" s="10" t="str">
        <f t="array" ref="K802">INDEX('Régua SAEB'!$F$1:$F$40,MATCH($E802&amp;"MT"&amp;$J802,'Régua SAEB'!$G$1:$G$40,0),1)</f>
        <v>Básico</v>
      </c>
    </row>
    <row r="803" spans="1:11" x14ac:dyDescent="0.2">
      <c r="A803" s="28" t="s">
        <v>34</v>
      </c>
      <c r="B803" s="24">
        <v>916110</v>
      </c>
      <c r="C803" s="28" t="s">
        <v>917</v>
      </c>
      <c r="D803" s="29">
        <v>35916110</v>
      </c>
      <c r="E803" s="29" t="s">
        <v>117</v>
      </c>
      <c r="F803" s="29">
        <v>260.45999999999998</v>
      </c>
      <c r="G803" s="10">
        <f>SUMIFS('Régua SAEB'!$C:$C,'Régua SAEB'!$B:$B,"LP",'Régua SAEB'!$D:$D,"&lt;="&amp;$F803,'Régua SAEB'!$E:$E,"&gt;"&amp;$F803,'Régua SAEB'!$A:$A,$E803)</f>
        <v>3</v>
      </c>
      <c r="H803" s="10" t="str">
        <f t="array" ref="H803">INDEX('Régua SAEB'!$F$1:$F$40,MATCH($E803&amp;"LP"&amp;$G803,'Régua SAEB'!$G$1:$G$40,0),1)</f>
        <v>Básico</v>
      </c>
      <c r="I803" s="29">
        <v>255.43</v>
      </c>
      <c r="J803" s="10">
        <f>SUMIFS('Régua SAEB'!$C:$C,'Régua SAEB'!$B:$B,"MT",'Régua SAEB'!$D:$D,"&lt;="&amp;$I803,'Régua SAEB'!$E:$E,"&gt;"&amp;$I803,'Régua SAEB'!$A:$A,$E803)</f>
        <v>3</v>
      </c>
      <c r="K803" s="10" t="str">
        <f t="array" ref="K803">INDEX('Régua SAEB'!$F$1:$F$40,MATCH($E803&amp;"MT"&amp;$J803,'Régua SAEB'!$G$1:$G$40,0),1)</f>
        <v>Básico</v>
      </c>
    </row>
    <row r="804" spans="1:11" x14ac:dyDescent="0.2">
      <c r="A804" s="28" t="s">
        <v>22</v>
      </c>
      <c r="B804" s="24">
        <v>5502</v>
      </c>
      <c r="C804" s="28" t="s">
        <v>918</v>
      </c>
      <c r="D804" s="29">
        <v>35005502</v>
      </c>
      <c r="E804" s="29" t="s">
        <v>117</v>
      </c>
      <c r="F804" s="29">
        <v>254.35</v>
      </c>
      <c r="G804" s="10">
        <f>SUMIFS('Régua SAEB'!$C:$C,'Régua SAEB'!$B:$B,"LP",'Régua SAEB'!$D:$D,"&lt;="&amp;$F804,'Régua SAEB'!$E:$E,"&gt;"&amp;$F804,'Régua SAEB'!$A:$A,$E804)</f>
        <v>3</v>
      </c>
      <c r="H804" s="10" t="str">
        <f t="array" ref="H804">INDEX('Régua SAEB'!$F$1:$F$40,MATCH($E804&amp;"LP"&amp;$G804,'Régua SAEB'!$G$1:$G$40,0),1)</f>
        <v>Básico</v>
      </c>
      <c r="I804" s="29">
        <v>247.21</v>
      </c>
      <c r="J804" s="10">
        <f>SUMIFS('Régua SAEB'!$C:$C,'Régua SAEB'!$B:$B,"MT",'Régua SAEB'!$D:$D,"&lt;="&amp;$I804,'Régua SAEB'!$E:$E,"&gt;"&amp;$I804,'Régua SAEB'!$A:$A,$E804)</f>
        <v>2</v>
      </c>
      <c r="K804" s="10" t="str">
        <f t="array" ref="K804">INDEX('Régua SAEB'!$F$1:$F$40,MATCH($E804&amp;"MT"&amp;$J804,'Régua SAEB'!$G$1:$G$40,0),1)</f>
        <v>Básico</v>
      </c>
    </row>
    <row r="805" spans="1:11" x14ac:dyDescent="0.2">
      <c r="A805" s="28" t="s">
        <v>22</v>
      </c>
      <c r="B805" s="24">
        <v>5770</v>
      </c>
      <c r="C805" s="28" t="s">
        <v>919</v>
      </c>
      <c r="D805" s="29">
        <v>35005770</v>
      </c>
      <c r="E805" s="29" t="s">
        <v>117</v>
      </c>
      <c r="F805" s="29">
        <v>272.20999999999998</v>
      </c>
      <c r="G805" s="10">
        <f>SUMIFS('Régua SAEB'!$C:$C,'Régua SAEB'!$B:$B,"LP",'Régua SAEB'!$D:$D,"&lt;="&amp;$F805,'Régua SAEB'!$E:$E,"&gt;"&amp;$F805,'Régua SAEB'!$A:$A,$E805)</f>
        <v>3</v>
      </c>
      <c r="H805" s="10" t="str">
        <f t="array" ref="H805">INDEX('Régua SAEB'!$F$1:$F$40,MATCH($E805&amp;"LP"&amp;$G805,'Régua SAEB'!$G$1:$G$40,0),1)</f>
        <v>Básico</v>
      </c>
      <c r="I805" s="29">
        <v>269.41000000000003</v>
      </c>
      <c r="J805" s="10">
        <f>SUMIFS('Régua SAEB'!$C:$C,'Régua SAEB'!$B:$B,"MT",'Régua SAEB'!$D:$D,"&lt;="&amp;$I805,'Régua SAEB'!$E:$E,"&gt;"&amp;$I805,'Régua SAEB'!$A:$A,$E805)</f>
        <v>3</v>
      </c>
      <c r="K805" s="10" t="str">
        <f t="array" ref="K805">INDEX('Régua SAEB'!$F$1:$F$40,MATCH($E805&amp;"MT"&amp;$J805,'Régua SAEB'!$G$1:$G$40,0),1)</f>
        <v>Básico</v>
      </c>
    </row>
    <row r="806" spans="1:11" x14ac:dyDescent="0.2">
      <c r="A806" s="28" t="s">
        <v>22</v>
      </c>
      <c r="B806" s="24">
        <v>38349</v>
      </c>
      <c r="C806" s="28" t="s">
        <v>920</v>
      </c>
      <c r="D806" s="29">
        <v>35038349</v>
      </c>
      <c r="E806" s="29" t="s">
        <v>117</v>
      </c>
      <c r="F806" s="29">
        <v>241.36</v>
      </c>
      <c r="G806" s="10">
        <f>SUMIFS('Régua SAEB'!$C:$C,'Régua SAEB'!$B:$B,"LP",'Régua SAEB'!$D:$D,"&lt;="&amp;$F806,'Régua SAEB'!$E:$E,"&gt;"&amp;$F806,'Régua SAEB'!$A:$A,$E806)</f>
        <v>2</v>
      </c>
      <c r="H806" s="10" t="str">
        <f t="array" ref="H806">INDEX('Régua SAEB'!$F$1:$F$40,MATCH($E806&amp;"LP"&amp;$G806,'Régua SAEB'!$G$1:$G$40,0),1)</f>
        <v>Básico</v>
      </c>
      <c r="I806" s="29">
        <v>240.84</v>
      </c>
      <c r="J806" s="10">
        <f>SUMIFS('Régua SAEB'!$C:$C,'Régua SAEB'!$B:$B,"MT",'Régua SAEB'!$D:$D,"&lt;="&amp;$I806,'Régua SAEB'!$E:$E,"&gt;"&amp;$I806,'Régua SAEB'!$A:$A,$E806)</f>
        <v>2</v>
      </c>
      <c r="K806" s="10" t="str">
        <f t="array" ref="K806">INDEX('Régua SAEB'!$F$1:$F$40,MATCH($E806&amp;"MT"&amp;$J806,'Régua SAEB'!$G$1:$G$40,0),1)</f>
        <v>Básico</v>
      </c>
    </row>
    <row r="807" spans="1:11" x14ac:dyDescent="0.2">
      <c r="A807" s="28" t="s">
        <v>22</v>
      </c>
      <c r="B807" s="24">
        <v>41853</v>
      </c>
      <c r="C807" s="28" t="s">
        <v>921</v>
      </c>
      <c r="D807" s="29">
        <v>35041853</v>
      </c>
      <c r="E807" s="29" t="s">
        <v>117</v>
      </c>
      <c r="F807" s="29">
        <v>243.54</v>
      </c>
      <c r="G807" s="10">
        <f>SUMIFS('Régua SAEB'!$C:$C,'Régua SAEB'!$B:$B,"LP",'Régua SAEB'!$D:$D,"&lt;="&amp;$F807,'Régua SAEB'!$E:$E,"&gt;"&amp;$F807,'Régua SAEB'!$A:$A,$E807)</f>
        <v>2</v>
      </c>
      <c r="H807" s="10" t="str">
        <f t="array" ref="H807">INDEX('Régua SAEB'!$F$1:$F$40,MATCH($E807&amp;"LP"&amp;$G807,'Régua SAEB'!$G$1:$G$40,0),1)</f>
        <v>Básico</v>
      </c>
      <c r="I807" s="29">
        <v>238.13</v>
      </c>
      <c r="J807" s="10">
        <f>SUMIFS('Régua SAEB'!$C:$C,'Régua SAEB'!$B:$B,"MT",'Régua SAEB'!$D:$D,"&lt;="&amp;$I807,'Régua SAEB'!$E:$E,"&gt;"&amp;$I807,'Régua SAEB'!$A:$A,$E807)</f>
        <v>2</v>
      </c>
      <c r="K807" s="10" t="str">
        <f t="array" ref="K807">INDEX('Régua SAEB'!$F$1:$F$40,MATCH($E807&amp;"MT"&amp;$J807,'Régua SAEB'!$G$1:$G$40,0),1)</f>
        <v>Básico</v>
      </c>
    </row>
    <row r="808" spans="1:11" x14ac:dyDescent="0.2">
      <c r="A808" s="28" t="s">
        <v>22</v>
      </c>
      <c r="B808" s="24">
        <v>44957</v>
      </c>
      <c r="C808" s="28" t="s">
        <v>922</v>
      </c>
      <c r="D808" s="29">
        <v>35044957</v>
      </c>
      <c r="E808" s="29" t="s">
        <v>117</v>
      </c>
      <c r="F808" s="29">
        <v>256.42</v>
      </c>
      <c r="G808" s="10">
        <f>SUMIFS('Régua SAEB'!$C:$C,'Régua SAEB'!$B:$B,"LP",'Régua SAEB'!$D:$D,"&lt;="&amp;$F808,'Régua SAEB'!$E:$E,"&gt;"&amp;$F808,'Régua SAEB'!$A:$A,$E808)</f>
        <v>3</v>
      </c>
      <c r="H808" s="10" t="str">
        <f t="array" ref="H808">INDEX('Régua SAEB'!$F$1:$F$40,MATCH($E808&amp;"LP"&amp;$G808,'Régua SAEB'!$G$1:$G$40,0),1)</f>
        <v>Básico</v>
      </c>
      <c r="I808" s="29">
        <v>257.63</v>
      </c>
      <c r="J808" s="10">
        <f>SUMIFS('Régua SAEB'!$C:$C,'Régua SAEB'!$B:$B,"MT",'Régua SAEB'!$D:$D,"&lt;="&amp;$I808,'Régua SAEB'!$E:$E,"&gt;"&amp;$I808,'Régua SAEB'!$A:$A,$E808)</f>
        <v>3</v>
      </c>
      <c r="K808" s="10" t="str">
        <f t="array" ref="K808">INDEX('Régua SAEB'!$F$1:$F$40,MATCH($E808&amp;"MT"&amp;$J808,'Régua SAEB'!$G$1:$G$40,0),1)</f>
        <v>Básico</v>
      </c>
    </row>
    <row r="809" spans="1:11" x14ac:dyDescent="0.2">
      <c r="A809" s="28" t="s">
        <v>22</v>
      </c>
      <c r="B809" s="24">
        <v>48781</v>
      </c>
      <c r="C809" s="28" t="s">
        <v>923</v>
      </c>
      <c r="D809" s="29">
        <v>35048781</v>
      </c>
      <c r="E809" s="29" t="s">
        <v>117</v>
      </c>
      <c r="F809" s="29">
        <v>234.76</v>
      </c>
      <c r="G809" s="10">
        <f>SUMIFS('Régua SAEB'!$C:$C,'Régua SAEB'!$B:$B,"LP",'Régua SAEB'!$D:$D,"&lt;="&amp;$F809,'Régua SAEB'!$E:$E,"&gt;"&amp;$F809,'Régua SAEB'!$A:$A,$E809)</f>
        <v>2</v>
      </c>
      <c r="H809" s="10" t="str">
        <f t="array" ref="H809">INDEX('Régua SAEB'!$F$1:$F$40,MATCH($E809&amp;"LP"&amp;$G809,'Régua SAEB'!$G$1:$G$40,0),1)</f>
        <v>Básico</v>
      </c>
      <c r="I809" s="29">
        <v>229.27</v>
      </c>
      <c r="J809" s="10">
        <f>SUMIFS('Régua SAEB'!$C:$C,'Régua SAEB'!$B:$B,"MT",'Régua SAEB'!$D:$D,"&lt;="&amp;$I809,'Régua SAEB'!$E:$E,"&gt;"&amp;$I809,'Régua SAEB'!$A:$A,$E809)</f>
        <v>2</v>
      </c>
      <c r="K809" s="10" t="str">
        <f t="array" ref="K809">INDEX('Régua SAEB'!$F$1:$F$40,MATCH($E809&amp;"MT"&amp;$J809,'Régua SAEB'!$G$1:$G$40,0),1)</f>
        <v>Básico</v>
      </c>
    </row>
    <row r="810" spans="1:11" x14ac:dyDescent="0.2">
      <c r="A810" s="28" t="s">
        <v>22</v>
      </c>
      <c r="B810" s="24">
        <v>50404</v>
      </c>
      <c r="C810" s="28" t="s">
        <v>924</v>
      </c>
      <c r="D810" s="29">
        <v>35050404</v>
      </c>
      <c r="E810" s="29" t="s">
        <v>117</v>
      </c>
      <c r="F810" s="29">
        <v>238</v>
      </c>
      <c r="G810" s="10">
        <f>SUMIFS('Régua SAEB'!$C:$C,'Régua SAEB'!$B:$B,"LP",'Régua SAEB'!$D:$D,"&lt;="&amp;$F810,'Régua SAEB'!$E:$E,"&gt;"&amp;$F810,'Régua SAEB'!$A:$A,$E810)</f>
        <v>2</v>
      </c>
      <c r="H810" s="10" t="str">
        <f t="array" ref="H810">INDEX('Régua SAEB'!$F$1:$F$40,MATCH($E810&amp;"LP"&amp;$G810,'Régua SAEB'!$G$1:$G$40,0),1)</f>
        <v>Básico</v>
      </c>
      <c r="I810" s="29">
        <v>228.26</v>
      </c>
      <c r="J810" s="10">
        <f>SUMIFS('Régua SAEB'!$C:$C,'Régua SAEB'!$B:$B,"MT",'Régua SAEB'!$D:$D,"&lt;="&amp;$I810,'Régua SAEB'!$E:$E,"&gt;"&amp;$I810,'Régua SAEB'!$A:$A,$E810)</f>
        <v>2</v>
      </c>
      <c r="K810" s="10" t="str">
        <f t="array" ref="K810">INDEX('Régua SAEB'!$F$1:$F$40,MATCH($E810&amp;"MT"&amp;$J810,'Régua SAEB'!$G$1:$G$40,0),1)</f>
        <v>Básico</v>
      </c>
    </row>
    <row r="811" spans="1:11" x14ac:dyDescent="0.2">
      <c r="A811" s="28" t="s">
        <v>22</v>
      </c>
      <c r="B811" s="24">
        <v>288408</v>
      </c>
      <c r="C811" s="28" t="s">
        <v>925</v>
      </c>
      <c r="D811" s="29">
        <v>35288408</v>
      </c>
      <c r="E811" s="29" t="s">
        <v>117</v>
      </c>
      <c r="F811" s="29">
        <v>267.22000000000003</v>
      </c>
      <c r="G811" s="10">
        <f>SUMIFS('Régua SAEB'!$C:$C,'Régua SAEB'!$B:$B,"LP",'Régua SAEB'!$D:$D,"&lt;="&amp;$F811,'Régua SAEB'!$E:$E,"&gt;"&amp;$F811,'Régua SAEB'!$A:$A,$E811)</f>
        <v>3</v>
      </c>
      <c r="H811" s="10" t="str">
        <f t="array" ref="H811">INDEX('Régua SAEB'!$F$1:$F$40,MATCH($E811&amp;"LP"&amp;$G811,'Régua SAEB'!$G$1:$G$40,0),1)</f>
        <v>Básico</v>
      </c>
      <c r="I811" s="29">
        <v>261.33999999999997</v>
      </c>
      <c r="J811" s="10">
        <f>SUMIFS('Régua SAEB'!$C:$C,'Régua SAEB'!$B:$B,"MT",'Régua SAEB'!$D:$D,"&lt;="&amp;$I811,'Régua SAEB'!$E:$E,"&gt;"&amp;$I811,'Régua SAEB'!$A:$A,$E811)</f>
        <v>3</v>
      </c>
      <c r="K811" s="10" t="str">
        <f t="array" ref="K811">INDEX('Régua SAEB'!$F$1:$F$40,MATCH($E811&amp;"MT"&amp;$J811,'Régua SAEB'!$G$1:$G$40,0),1)</f>
        <v>Básico</v>
      </c>
    </row>
    <row r="812" spans="1:11" x14ac:dyDescent="0.2">
      <c r="A812" s="28" t="s">
        <v>22</v>
      </c>
      <c r="B812" s="24">
        <v>906232</v>
      </c>
      <c r="C812" s="28" t="s">
        <v>926</v>
      </c>
      <c r="D812" s="29">
        <v>35906232</v>
      </c>
      <c r="E812" s="29" t="s">
        <v>117</v>
      </c>
      <c r="F812" s="29">
        <v>246.14</v>
      </c>
      <c r="G812" s="10">
        <f>SUMIFS('Régua SAEB'!$C:$C,'Régua SAEB'!$B:$B,"LP",'Régua SAEB'!$D:$D,"&lt;="&amp;$F812,'Régua SAEB'!$E:$E,"&gt;"&amp;$F812,'Régua SAEB'!$A:$A,$E812)</f>
        <v>2</v>
      </c>
      <c r="H812" s="10" t="str">
        <f t="array" ref="H812">INDEX('Régua SAEB'!$F$1:$F$40,MATCH($E812&amp;"LP"&amp;$G812,'Régua SAEB'!$G$1:$G$40,0),1)</f>
        <v>Básico</v>
      </c>
      <c r="I812" s="29">
        <v>245.85</v>
      </c>
      <c r="J812" s="10">
        <f>SUMIFS('Régua SAEB'!$C:$C,'Régua SAEB'!$B:$B,"MT",'Régua SAEB'!$D:$D,"&lt;="&amp;$I812,'Régua SAEB'!$E:$E,"&gt;"&amp;$I812,'Régua SAEB'!$A:$A,$E812)</f>
        <v>2</v>
      </c>
      <c r="K812" s="10" t="str">
        <f t="array" ref="K812">INDEX('Régua SAEB'!$F$1:$F$40,MATCH($E812&amp;"MT"&amp;$J812,'Régua SAEB'!$G$1:$G$40,0),1)</f>
        <v>Básico</v>
      </c>
    </row>
    <row r="813" spans="1:11" x14ac:dyDescent="0.2">
      <c r="A813" s="28" t="s">
        <v>22</v>
      </c>
      <c r="B813" s="24">
        <v>913443</v>
      </c>
      <c r="C813" s="28" t="s">
        <v>927</v>
      </c>
      <c r="D813" s="29">
        <v>35913443</v>
      </c>
      <c r="E813" s="29" t="s">
        <v>117</v>
      </c>
      <c r="F813" s="29">
        <v>241.36</v>
      </c>
      <c r="G813" s="10">
        <f>SUMIFS('Régua SAEB'!$C:$C,'Régua SAEB'!$B:$B,"LP",'Régua SAEB'!$D:$D,"&lt;="&amp;$F813,'Régua SAEB'!$E:$E,"&gt;"&amp;$F813,'Régua SAEB'!$A:$A,$E813)</f>
        <v>2</v>
      </c>
      <c r="H813" s="10" t="str">
        <f t="array" ref="H813">INDEX('Régua SAEB'!$F$1:$F$40,MATCH($E813&amp;"LP"&amp;$G813,'Régua SAEB'!$G$1:$G$40,0),1)</f>
        <v>Básico</v>
      </c>
      <c r="I813" s="29">
        <v>234.63</v>
      </c>
      <c r="J813" s="10">
        <f>SUMIFS('Régua SAEB'!$C:$C,'Régua SAEB'!$B:$B,"MT",'Régua SAEB'!$D:$D,"&lt;="&amp;$I813,'Régua SAEB'!$E:$E,"&gt;"&amp;$I813,'Régua SAEB'!$A:$A,$E813)</f>
        <v>2</v>
      </c>
      <c r="K813" s="10" t="str">
        <f t="array" ref="K813">INDEX('Régua SAEB'!$F$1:$F$40,MATCH($E813&amp;"MT"&amp;$J813,'Régua SAEB'!$G$1:$G$40,0),1)</f>
        <v>Básico</v>
      </c>
    </row>
    <row r="814" spans="1:11" x14ac:dyDescent="0.2">
      <c r="A814" s="28" t="s">
        <v>22</v>
      </c>
      <c r="B814" s="24">
        <v>915233</v>
      </c>
      <c r="C814" s="28" t="s">
        <v>928</v>
      </c>
      <c r="D814" s="29">
        <v>35915233</v>
      </c>
      <c r="E814" s="29" t="s">
        <v>117</v>
      </c>
      <c r="F814" s="29">
        <v>264.76</v>
      </c>
      <c r="G814" s="10">
        <f>SUMIFS('Régua SAEB'!$C:$C,'Régua SAEB'!$B:$B,"LP",'Régua SAEB'!$D:$D,"&lt;="&amp;$F814,'Régua SAEB'!$E:$E,"&gt;"&amp;$F814,'Régua SAEB'!$A:$A,$E814)</f>
        <v>3</v>
      </c>
      <c r="H814" s="10" t="str">
        <f t="array" ref="H814">INDEX('Régua SAEB'!$F$1:$F$40,MATCH($E814&amp;"LP"&amp;$G814,'Régua SAEB'!$G$1:$G$40,0),1)</f>
        <v>Básico</v>
      </c>
      <c r="I814" s="29">
        <v>253.42</v>
      </c>
      <c r="J814" s="10">
        <f>SUMIFS('Régua SAEB'!$C:$C,'Régua SAEB'!$B:$B,"MT",'Régua SAEB'!$D:$D,"&lt;="&amp;$I814,'Régua SAEB'!$E:$E,"&gt;"&amp;$I814,'Régua SAEB'!$A:$A,$E814)</f>
        <v>3</v>
      </c>
      <c r="K814" s="10" t="str">
        <f t="array" ref="K814">INDEX('Régua SAEB'!$F$1:$F$40,MATCH($E814&amp;"MT"&amp;$J814,'Régua SAEB'!$G$1:$G$40,0),1)</f>
        <v>Básico</v>
      </c>
    </row>
    <row r="815" spans="1:11" x14ac:dyDescent="0.2">
      <c r="A815" s="28" t="s">
        <v>22</v>
      </c>
      <c r="B815" s="24">
        <v>916869</v>
      </c>
      <c r="C815" s="28" t="s">
        <v>929</v>
      </c>
      <c r="D815" s="29">
        <v>35916869</v>
      </c>
      <c r="E815" s="29" t="s">
        <v>117</v>
      </c>
      <c r="F815" s="29">
        <v>258.95999999999998</v>
      </c>
      <c r="G815" s="10">
        <f>SUMIFS('Régua SAEB'!$C:$C,'Régua SAEB'!$B:$B,"LP",'Régua SAEB'!$D:$D,"&lt;="&amp;$F815,'Régua SAEB'!$E:$E,"&gt;"&amp;$F815,'Régua SAEB'!$A:$A,$E815)</f>
        <v>3</v>
      </c>
      <c r="H815" s="10" t="str">
        <f t="array" ref="H815">INDEX('Régua SAEB'!$F$1:$F$40,MATCH($E815&amp;"LP"&amp;$G815,'Régua SAEB'!$G$1:$G$40,0),1)</f>
        <v>Básico</v>
      </c>
      <c r="I815" s="29">
        <v>257.31</v>
      </c>
      <c r="J815" s="10">
        <f>SUMIFS('Régua SAEB'!$C:$C,'Régua SAEB'!$B:$B,"MT",'Régua SAEB'!$D:$D,"&lt;="&amp;$I815,'Régua SAEB'!$E:$E,"&gt;"&amp;$I815,'Régua SAEB'!$A:$A,$E815)</f>
        <v>3</v>
      </c>
      <c r="K815" s="10" t="str">
        <f t="array" ref="K815">INDEX('Régua SAEB'!$F$1:$F$40,MATCH($E815&amp;"MT"&amp;$J815,'Régua SAEB'!$G$1:$G$40,0),1)</f>
        <v>Básico</v>
      </c>
    </row>
    <row r="816" spans="1:11" x14ac:dyDescent="0.2">
      <c r="A816" s="28" t="s">
        <v>22</v>
      </c>
      <c r="B816" s="24">
        <v>921026</v>
      </c>
      <c r="C816" s="28" t="s">
        <v>930</v>
      </c>
      <c r="D816" s="29">
        <v>35921026</v>
      </c>
      <c r="E816" s="29" t="s">
        <v>117</v>
      </c>
      <c r="F816" s="29">
        <v>250.97</v>
      </c>
      <c r="G816" s="10">
        <f>SUMIFS('Régua SAEB'!$C:$C,'Régua SAEB'!$B:$B,"LP",'Régua SAEB'!$D:$D,"&lt;="&amp;$F816,'Régua SAEB'!$E:$E,"&gt;"&amp;$F816,'Régua SAEB'!$A:$A,$E816)</f>
        <v>3</v>
      </c>
      <c r="H816" s="10" t="str">
        <f t="array" ref="H816">INDEX('Régua SAEB'!$F$1:$F$40,MATCH($E816&amp;"LP"&amp;$G816,'Régua SAEB'!$G$1:$G$40,0),1)</f>
        <v>Básico</v>
      </c>
      <c r="I816" s="29">
        <v>243.9</v>
      </c>
      <c r="J816" s="10">
        <f>SUMIFS('Régua SAEB'!$C:$C,'Régua SAEB'!$B:$B,"MT",'Régua SAEB'!$D:$D,"&lt;="&amp;$I816,'Régua SAEB'!$E:$E,"&gt;"&amp;$I816,'Régua SAEB'!$A:$A,$E816)</f>
        <v>2</v>
      </c>
      <c r="K816" s="10" t="str">
        <f t="array" ref="K816">INDEX('Régua SAEB'!$F$1:$F$40,MATCH($E816&amp;"MT"&amp;$J816,'Régua SAEB'!$G$1:$G$40,0),1)</f>
        <v>Básico</v>
      </c>
    </row>
    <row r="817" spans="1:11" x14ac:dyDescent="0.2">
      <c r="A817" s="28" t="s">
        <v>22</v>
      </c>
      <c r="B817" s="24">
        <v>923114</v>
      </c>
      <c r="C817" s="28" t="s">
        <v>931</v>
      </c>
      <c r="D817" s="29">
        <v>35923114</v>
      </c>
      <c r="E817" s="29" t="s">
        <v>117</v>
      </c>
      <c r="F817" s="29">
        <v>250.64</v>
      </c>
      <c r="G817" s="10">
        <f>SUMIFS('Régua SAEB'!$C:$C,'Régua SAEB'!$B:$B,"LP",'Régua SAEB'!$D:$D,"&lt;="&amp;$F817,'Régua SAEB'!$E:$E,"&gt;"&amp;$F817,'Régua SAEB'!$A:$A,$E817)</f>
        <v>3</v>
      </c>
      <c r="H817" s="10" t="str">
        <f t="array" ref="H817">INDEX('Régua SAEB'!$F$1:$F$40,MATCH($E817&amp;"LP"&amp;$G817,'Régua SAEB'!$G$1:$G$40,0),1)</f>
        <v>Básico</v>
      </c>
      <c r="I817" s="29">
        <v>233.35</v>
      </c>
      <c r="J817" s="10">
        <f>SUMIFS('Régua SAEB'!$C:$C,'Régua SAEB'!$B:$B,"MT",'Régua SAEB'!$D:$D,"&lt;="&amp;$I817,'Régua SAEB'!$E:$E,"&gt;"&amp;$I817,'Régua SAEB'!$A:$A,$E817)</f>
        <v>2</v>
      </c>
      <c r="K817" s="10" t="str">
        <f t="array" ref="K817">INDEX('Régua SAEB'!$F$1:$F$40,MATCH($E817&amp;"MT"&amp;$J817,'Régua SAEB'!$G$1:$G$40,0),1)</f>
        <v>Básico</v>
      </c>
    </row>
    <row r="818" spans="1:11" x14ac:dyDescent="0.2">
      <c r="A818" s="28" t="s">
        <v>22</v>
      </c>
      <c r="B818" s="24">
        <v>923631</v>
      </c>
      <c r="C818" s="28" t="s">
        <v>932</v>
      </c>
      <c r="D818" s="29">
        <v>35923631</v>
      </c>
      <c r="E818" s="29" t="s">
        <v>117</v>
      </c>
      <c r="F818" s="29">
        <v>238.92</v>
      </c>
      <c r="G818" s="10">
        <f>SUMIFS('Régua SAEB'!$C:$C,'Régua SAEB'!$B:$B,"LP",'Régua SAEB'!$D:$D,"&lt;="&amp;$F818,'Régua SAEB'!$E:$E,"&gt;"&amp;$F818,'Régua SAEB'!$A:$A,$E818)</f>
        <v>2</v>
      </c>
      <c r="H818" s="10" t="str">
        <f t="array" ref="H818">INDEX('Régua SAEB'!$F$1:$F$40,MATCH($E818&amp;"LP"&amp;$G818,'Régua SAEB'!$G$1:$G$40,0),1)</f>
        <v>Básico</v>
      </c>
      <c r="I818" s="29">
        <v>240.22</v>
      </c>
      <c r="J818" s="10">
        <f>SUMIFS('Régua SAEB'!$C:$C,'Régua SAEB'!$B:$B,"MT",'Régua SAEB'!$D:$D,"&lt;="&amp;$I818,'Régua SAEB'!$E:$E,"&gt;"&amp;$I818,'Régua SAEB'!$A:$A,$E818)</f>
        <v>2</v>
      </c>
      <c r="K818" s="10" t="str">
        <f t="array" ref="K818">INDEX('Régua SAEB'!$F$1:$F$40,MATCH($E818&amp;"MT"&amp;$J818,'Régua SAEB'!$G$1:$G$40,0),1)</f>
        <v>Básico</v>
      </c>
    </row>
    <row r="819" spans="1:11" x14ac:dyDescent="0.2">
      <c r="A819" s="28" t="s">
        <v>22</v>
      </c>
      <c r="B819" s="24">
        <v>924167</v>
      </c>
      <c r="C819" s="28" t="s">
        <v>933</v>
      </c>
      <c r="D819" s="29">
        <v>35924167</v>
      </c>
      <c r="E819" s="29" t="s">
        <v>117</v>
      </c>
      <c r="F819" s="29">
        <v>255.27</v>
      </c>
      <c r="G819" s="10">
        <f>SUMIFS('Régua SAEB'!$C:$C,'Régua SAEB'!$B:$B,"LP",'Régua SAEB'!$D:$D,"&lt;="&amp;$F819,'Régua SAEB'!$E:$E,"&gt;"&amp;$F819,'Régua SAEB'!$A:$A,$E819)</f>
        <v>3</v>
      </c>
      <c r="H819" s="10" t="str">
        <f t="array" ref="H819">INDEX('Régua SAEB'!$F$1:$F$40,MATCH($E819&amp;"LP"&amp;$G819,'Régua SAEB'!$G$1:$G$40,0),1)</f>
        <v>Básico</v>
      </c>
      <c r="I819" s="29">
        <v>246.93</v>
      </c>
      <c r="J819" s="10">
        <f>SUMIFS('Régua SAEB'!$C:$C,'Régua SAEB'!$B:$B,"MT",'Régua SAEB'!$D:$D,"&lt;="&amp;$I819,'Régua SAEB'!$E:$E,"&gt;"&amp;$I819,'Régua SAEB'!$A:$A,$E819)</f>
        <v>2</v>
      </c>
      <c r="K819" s="10" t="str">
        <f t="array" ref="K819">INDEX('Régua SAEB'!$F$1:$F$40,MATCH($E819&amp;"MT"&amp;$J819,'Régua SAEB'!$G$1:$G$40,0),1)</f>
        <v>Básico</v>
      </c>
    </row>
    <row r="820" spans="1:11" x14ac:dyDescent="0.2">
      <c r="A820" s="28" t="s">
        <v>22</v>
      </c>
      <c r="B820" s="24">
        <v>924532</v>
      </c>
      <c r="C820" s="28" t="s">
        <v>934</v>
      </c>
      <c r="D820" s="29">
        <v>35924532</v>
      </c>
      <c r="E820" s="29" t="s">
        <v>117</v>
      </c>
      <c r="F820" s="29">
        <v>244.95</v>
      </c>
      <c r="G820" s="10">
        <f>SUMIFS('Régua SAEB'!$C:$C,'Régua SAEB'!$B:$B,"LP",'Régua SAEB'!$D:$D,"&lt;="&amp;$F820,'Régua SAEB'!$E:$E,"&gt;"&amp;$F820,'Régua SAEB'!$A:$A,$E820)</f>
        <v>2</v>
      </c>
      <c r="H820" s="10" t="str">
        <f t="array" ref="H820">INDEX('Régua SAEB'!$F$1:$F$40,MATCH($E820&amp;"LP"&amp;$G820,'Régua SAEB'!$G$1:$G$40,0),1)</f>
        <v>Básico</v>
      </c>
      <c r="I820" s="29">
        <v>229.73</v>
      </c>
      <c r="J820" s="10">
        <f>SUMIFS('Régua SAEB'!$C:$C,'Régua SAEB'!$B:$B,"MT",'Régua SAEB'!$D:$D,"&lt;="&amp;$I820,'Régua SAEB'!$E:$E,"&gt;"&amp;$I820,'Régua SAEB'!$A:$A,$E820)</f>
        <v>2</v>
      </c>
      <c r="K820" s="10" t="str">
        <f t="array" ref="K820">INDEX('Régua SAEB'!$F$1:$F$40,MATCH($E820&amp;"MT"&amp;$J820,'Régua SAEB'!$G$1:$G$40,0),1)</f>
        <v>Básico</v>
      </c>
    </row>
    <row r="821" spans="1:11" x14ac:dyDescent="0.2">
      <c r="A821" s="28" t="s">
        <v>22</v>
      </c>
      <c r="B821" s="24">
        <v>5666</v>
      </c>
      <c r="C821" s="28" t="s">
        <v>935</v>
      </c>
      <c r="D821" s="29">
        <v>35005666</v>
      </c>
      <c r="E821" s="29" t="s">
        <v>117</v>
      </c>
      <c r="F821" s="29">
        <v>256.36</v>
      </c>
      <c r="G821" s="10">
        <f>SUMIFS('Régua SAEB'!$C:$C,'Régua SAEB'!$B:$B,"LP",'Régua SAEB'!$D:$D,"&lt;="&amp;$F821,'Régua SAEB'!$E:$E,"&gt;"&amp;$F821,'Régua SAEB'!$A:$A,$E821)</f>
        <v>3</v>
      </c>
      <c r="H821" s="10" t="str">
        <f t="array" ref="H821">INDEX('Régua SAEB'!$F$1:$F$40,MATCH($E821&amp;"LP"&amp;$G821,'Régua SAEB'!$G$1:$G$40,0),1)</f>
        <v>Básico</v>
      </c>
      <c r="I821" s="29">
        <v>248.07</v>
      </c>
      <c r="J821" s="10">
        <f>SUMIFS('Régua SAEB'!$C:$C,'Régua SAEB'!$B:$B,"MT",'Régua SAEB'!$D:$D,"&lt;="&amp;$I821,'Régua SAEB'!$E:$E,"&gt;"&amp;$I821,'Régua SAEB'!$A:$A,$E821)</f>
        <v>2</v>
      </c>
      <c r="K821" s="10" t="str">
        <f t="array" ref="K821">INDEX('Régua SAEB'!$F$1:$F$40,MATCH($E821&amp;"MT"&amp;$J821,'Régua SAEB'!$G$1:$G$40,0),1)</f>
        <v>Básico</v>
      </c>
    </row>
    <row r="822" spans="1:11" x14ac:dyDescent="0.2">
      <c r="A822" s="28" t="s">
        <v>22</v>
      </c>
      <c r="B822" s="24">
        <v>5678</v>
      </c>
      <c r="C822" s="28" t="s">
        <v>936</v>
      </c>
      <c r="D822" s="29">
        <v>35005678</v>
      </c>
      <c r="E822" s="29" t="s">
        <v>117</v>
      </c>
      <c r="F822" s="29">
        <v>250.27</v>
      </c>
      <c r="G822" s="10">
        <f>SUMIFS('Régua SAEB'!$C:$C,'Régua SAEB'!$B:$B,"LP",'Régua SAEB'!$D:$D,"&lt;="&amp;$F822,'Régua SAEB'!$E:$E,"&gt;"&amp;$F822,'Régua SAEB'!$A:$A,$E822)</f>
        <v>3</v>
      </c>
      <c r="H822" s="10" t="str">
        <f t="array" ref="H822">INDEX('Régua SAEB'!$F$1:$F$40,MATCH($E822&amp;"LP"&amp;$G822,'Régua SAEB'!$G$1:$G$40,0),1)</f>
        <v>Básico</v>
      </c>
      <c r="I822" s="29">
        <v>244.01</v>
      </c>
      <c r="J822" s="10">
        <f>SUMIFS('Régua SAEB'!$C:$C,'Régua SAEB'!$B:$B,"MT",'Régua SAEB'!$D:$D,"&lt;="&amp;$I822,'Régua SAEB'!$E:$E,"&gt;"&amp;$I822,'Régua SAEB'!$A:$A,$E822)</f>
        <v>2</v>
      </c>
      <c r="K822" s="10" t="str">
        <f t="array" ref="K822">INDEX('Régua SAEB'!$F$1:$F$40,MATCH($E822&amp;"MT"&amp;$J822,'Régua SAEB'!$G$1:$G$40,0),1)</f>
        <v>Básico</v>
      </c>
    </row>
    <row r="823" spans="1:11" x14ac:dyDescent="0.2">
      <c r="A823" s="28" t="s">
        <v>22</v>
      </c>
      <c r="B823" s="24">
        <v>5691</v>
      </c>
      <c r="C823" s="28" t="s">
        <v>937</v>
      </c>
      <c r="D823" s="29">
        <v>35005691</v>
      </c>
      <c r="E823" s="29" t="s">
        <v>117</v>
      </c>
      <c r="F823" s="29">
        <v>260.42</v>
      </c>
      <c r="G823" s="10">
        <f>SUMIFS('Régua SAEB'!$C:$C,'Régua SAEB'!$B:$B,"LP",'Régua SAEB'!$D:$D,"&lt;="&amp;$F823,'Régua SAEB'!$E:$E,"&gt;"&amp;$F823,'Régua SAEB'!$A:$A,$E823)</f>
        <v>3</v>
      </c>
      <c r="H823" s="10" t="str">
        <f t="array" ref="H823">INDEX('Régua SAEB'!$F$1:$F$40,MATCH($E823&amp;"LP"&amp;$G823,'Régua SAEB'!$G$1:$G$40,0),1)</f>
        <v>Básico</v>
      </c>
      <c r="I823" s="29">
        <v>246.68</v>
      </c>
      <c r="J823" s="10">
        <f>SUMIFS('Régua SAEB'!$C:$C,'Régua SAEB'!$B:$B,"MT",'Régua SAEB'!$D:$D,"&lt;="&amp;$I823,'Régua SAEB'!$E:$E,"&gt;"&amp;$I823,'Régua SAEB'!$A:$A,$E823)</f>
        <v>2</v>
      </c>
      <c r="K823" s="10" t="str">
        <f t="array" ref="K823">INDEX('Régua SAEB'!$F$1:$F$40,MATCH($E823&amp;"MT"&amp;$J823,'Régua SAEB'!$G$1:$G$40,0),1)</f>
        <v>Básico</v>
      </c>
    </row>
    <row r="824" spans="1:11" x14ac:dyDescent="0.2">
      <c r="A824" s="28" t="s">
        <v>22</v>
      </c>
      <c r="B824" s="24">
        <v>5708</v>
      </c>
      <c r="C824" s="28" t="s">
        <v>938</v>
      </c>
      <c r="D824" s="29">
        <v>35005708</v>
      </c>
      <c r="E824" s="29" t="s">
        <v>117</v>
      </c>
      <c r="F824" s="29">
        <v>277.95</v>
      </c>
      <c r="G824" s="10">
        <f>SUMIFS('Régua SAEB'!$C:$C,'Régua SAEB'!$B:$B,"LP",'Régua SAEB'!$D:$D,"&lt;="&amp;$F824,'Régua SAEB'!$E:$E,"&gt;"&amp;$F824,'Régua SAEB'!$A:$A,$E824)</f>
        <v>4</v>
      </c>
      <c r="H824" s="10" t="str">
        <f t="array" ref="H824">INDEX('Régua SAEB'!$F$1:$F$40,MATCH($E824&amp;"LP"&amp;$G824,'Régua SAEB'!$G$1:$G$40,0),1)</f>
        <v>Proficiente</v>
      </c>
      <c r="I824" s="29">
        <v>264.32</v>
      </c>
      <c r="J824" s="10">
        <f>SUMIFS('Régua SAEB'!$C:$C,'Régua SAEB'!$B:$B,"MT",'Régua SAEB'!$D:$D,"&lt;="&amp;$I824,'Régua SAEB'!$E:$E,"&gt;"&amp;$I824,'Régua SAEB'!$A:$A,$E824)</f>
        <v>3</v>
      </c>
      <c r="K824" s="10" t="str">
        <f t="array" ref="K824">INDEX('Régua SAEB'!$F$1:$F$40,MATCH($E824&amp;"MT"&amp;$J824,'Régua SAEB'!$G$1:$G$40,0),1)</f>
        <v>Básico</v>
      </c>
    </row>
    <row r="825" spans="1:11" x14ac:dyDescent="0.2">
      <c r="A825" s="28" t="s">
        <v>22</v>
      </c>
      <c r="B825" s="24">
        <v>5769</v>
      </c>
      <c r="C825" s="28" t="s">
        <v>939</v>
      </c>
      <c r="D825" s="29">
        <v>35005769</v>
      </c>
      <c r="E825" s="29" t="s">
        <v>117</v>
      </c>
      <c r="F825" s="29">
        <v>247.09</v>
      </c>
      <c r="G825" s="10">
        <f>SUMIFS('Régua SAEB'!$C:$C,'Régua SAEB'!$B:$B,"LP",'Régua SAEB'!$D:$D,"&lt;="&amp;$F825,'Régua SAEB'!$E:$E,"&gt;"&amp;$F825,'Régua SAEB'!$A:$A,$E825)</f>
        <v>2</v>
      </c>
      <c r="H825" s="10" t="str">
        <f t="array" ref="H825">INDEX('Régua SAEB'!$F$1:$F$40,MATCH($E825&amp;"LP"&amp;$G825,'Régua SAEB'!$G$1:$G$40,0),1)</f>
        <v>Básico</v>
      </c>
      <c r="I825" s="29">
        <v>240.22</v>
      </c>
      <c r="J825" s="10">
        <f>SUMIFS('Régua SAEB'!$C:$C,'Régua SAEB'!$B:$B,"MT",'Régua SAEB'!$D:$D,"&lt;="&amp;$I825,'Régua SAEB'!$E:$E,"&gt;"&amp;$I825,'Régua SAEB'!$A:$A,$E825)</f>
        <v>2</v>
      </c>
      <c r="K825" s="10" t="str">
        <f t="array" ref="K825">INDEX('Régua SAEB'!$F$1:$F$40,MATCH($E825&amp;"MT"&amp;$J825,'Régua SAEB'!$G$1:$G$40,0),1)</f>
        <v>Básico</v>
      </c>
    </row>
    <row r="826" spans="1:11" x14ac:dyDescent="0.2">
      <c r="A826" s="28" t="s">
        <v>22</v>
      </c>
      <c r="B826" s="24">
        <v>48811</v>
      </c>
      <c r="C826" s="28" t="s">
        <v>940</v>
      </c>
      <c r="D826" s="29">
        <v>35048811</v>
      </c>
      <c r="E826" s="29" t="s">
        <v>117</v>
      </c>
      <c r="F826" s="29">
        <v>256.14</v>
      </c>
      <c r="G826" s="10">
        <f>SUMIFS('Régua SAEB'!$C:$C,'Régua SAEB'!$B:$B,"LP",'Régua SAEB'!$D:$D,"&lt;="&amp;$F826,'Régua SAEB'!$E:$E,"&gt;"&amp;$F826,'Régua SAEB'!$A:$A,$E826)</f>
        <v>3</v>
      </c>
      <c r="H826" s="10" t="str">
        <f t="array" ref="H826">INDEX('Régua SAEB'!$F$1:$F$40,MATCH($E826&amp;"LP"&amp;$G826,'Régua SAEB'!$G$1:$G$40,0),1)</f>
        <v>Básico</v>
      </c>
      <c r="I826" s="29">
        <v>239.57</v>
      </c>
      <c r="J826" s="10">
        <f>SUMIFS('Régua SAEB'!$C:$C,'Régua SAEB'!$B:$B,"MT",'Régua SAEB'!$D:$D,"&lt;="&amp;$I826,'Régua SAEB'!$E:$E,"&gt;"&amp;$I826,'Régua SAEB'!$A:$A,$E826)</f>
        <v>2</v>
      </c>
      <c r="K826" s="10" t="str">
        <f t="array" ref="K826">INDEX('Régua SAEB'!$F$1:$F$40,MATCH($E826&amp;"MT"&amp;$J826,'Régua SAEB'!$G$1:$G$40,0),1)</f>
        <v>Básico</v>
      </c>
    </row>
    <row r="827" spans="1:11" x14ac:dyDescent="0.2">
      <c r="A827" s="28" t="s">
        <v>22</v>
      </c>
      <c r="B827" s="24">
        <v>48823</v>
      </c>
      <c r="C827" s="28" t="s">
        <v>941</v>
      </c>
      <c r="D827" s="29">
        <v>35048823</v>
      </c>
      <c r="E827" s="29" t="s">
        <v>117</v>
      </c>
      <c r="F827" s="29">
        <v>257.29000000000002</v>
      </c>
      <c r="G827" s="10">
        <f>SUMIFS('Régua SAEB'!$C:$C,'Régua SAEB'!$B:$B,"LP",'Régua SAEB'!$D:$D,"&lt;="&amp;$F827,'Régua SAEB'!$E:$E,"&gt;"&amp;$F827,'Régua SAEB'!$A:$A,$E827)</f>
        <v>3</v>
      </c>
      <c r="H827" s="10" t="str">
        <f t="array" ref="H827">INDEX('Régua SAEB'!$F$1:$F$40,MATCH($E827&amp;"LP"&amp;$G827,'Régua SAEB'!$G$1:$G$40,0),1)</f>
        <v>Básico</v>
      </c>
      <c r="I827" s="29">
        <v>245.87</v>
      </c>
      <c r="J827" s="10">
        <f>SUMIFS('Régua SAEB'!$C:$C,'Régua SAEB'!$B:$B,"MT",'Régua SAEB'!$D:$D,"&lt;="&amp;$I827,'Régua SAEB'!$E:$E,"&gt;"&amp;$I827,'Régua SAEB'!$A:$A,$E827)</f>
        <v>2</v>
      </c>
      <c r="K827" s="10" t="str">
        <f t="array" ref="K827">INDEX('Régua SAEB'!$F$1:$F$40,MATCH($E827&amp;"MT"&amp;$J827,'Régua SAEB'!$G$1:$G$40,0),1)</f>
        <v>Básico</v>
      </c>
    </row>
    <row r="828" spans="1:11" x14ac:dyDescent="0.2">
      <c r="A828" s="28" t="s">
        <v>22</v>
      </c>
      <c r="B828" s="24">
        <v>50428</v>
      </c>
      <c r="C828" s="28" t="s">
        <v>942</v>
      </c>
      <c r="D828" s="29">
        <v>35050428</v>
      </c>
      <c r="E828" s="29" t="s">
        <v>117</v>
      </c>
      <c r="F828" s="29">
        <v>232.46</v>
      </c>
      <c r="G828" s="10">
        <f>SUMIFS('Régua SAEB'!$C:$C,'Régua SAEB'!$B:$B,"LP",'Régua SAEB'!$D:$D,"&lt;="&amp;$F828,'Régua SAEB'!$E:$E,"&gt;"&amp;$F828,'Régua SAEB'!$A:$A,$E828)</f>
        <v>2</v>
      </c>
      <c r="H828" s="10" t="str">
        <f t="array" ref="H828">INDEX('Régua SAEB'!$F$1:$F$40,MATCH($E828&amp;"LP"&amp;$G828,'Régua SAEB'!$G$1:$G$40,0),1)</f>
        <v>Básico</v>
      </c>
      <c r="I828" s="29">
        <v>230.58</v>
      </c>
      <c r="J828" s="10">
        <f>SUMIFS('Régua SAEB'!$C:$C,'Régua SAEB'!$B:$B,"MT",'Régua SAEB'!$D:$D,"&lt;="&amp;$I828,'Régua SAEB'!$E:$E,"&gt;"&amp;$I828,'Régua SAEB'!$A:$A,$E828)</f>
        <v>2</v>
      </c>
      <c r="K828" s="10" t="str">
        <f t="array" ref="K828">INDEX('Régua SAEB'!$F$1:$F$40,MATCH($E828&amp;"MT"&amp;$J828,'Régua SAEB'!$G$1:$G$40,0),1)</f>
        <v>Básico</v>
      </c>
    </row>
    <row r="829" spans="1:11" x14ac:dyDescent="0.2">
      <c r="A829" s="28" t="s">
        <v>22</v>
      </c>
      <c r="B829" s="24">
        <v>50436</v>
      </c>
      <c r="C829" s="28" t="s">
        <v>943</v>
      </c>
      <c r="D829" s="29">
        <v>35050436</v>
      </c>
      <c r="E829" s="29" t="s">
        <v>117</v>
      </c>
      <c r="F829" s="29">
        <v>235.65</v>
      </c>
      <c r="G829" s="10">
        <f>SUMIFS('Régua SAEB'!$C:$C,'Régua SAEB'!$B:$B,"LP",'Régua SAEB'!$D:$D,"&lt;="&amp;$F829,'Régua SAEB'!$E:$E,"&gt;"&amp;$F829,'Régua SAEB'!$A:$A,$E829)</f>
        <v>2</v>
      </c>
      <c r="H829" s="10" t="str">
        <f t="array" ref="H829">INDEX('Régua SAEB'!$F$1:$F$40,MATCH($E829&amp;"LP"&amp;$G829,'Régua SAEB'!$G$1:$G$40,0),1)</f>
        <v>Básico</v>
      </c>
      <c r="I829" s="29">
        <v>228.14</v>
      </c>
      <c r="J829" s="10">
        <f>SUMIFS('Régua SAEB'!$C:$C,'Régua SAEB'!$B:$B,"MT",'Régua SAEB'!$D:$D,"&lt;="&amp;$I829,'Régua SAEB'!$E:$E,"&gt;"&amp;$I829,'Régua SAEB'!$A:$A,$E829)</f>
        <v>2</v>
      </c>
      <c r="K829" s="10" t="str">
        <f t="array" ref="K829">INDEX('Régua SAEB'!$F$1:$F$40,MATCH($E829&amp;"MT"&amp;$J829,'Régua SAEB'!$G$1:$G$40,0),1)</f>
        <v>Básico</v>
      </c>
    </row>
    <row r="830" spans="1:11" x14ac:dyDescent="0.2">
      <c r="A830" s="28" t="s">
        <v>22</v>
      </c>
      <c r="B830" s="24">
        <v>269396</v>
      </c>
      <c r="C830" s="28" t="s">
        <v>944</v>
      </c>
      <c r="D830" s="29">
        <v>35269396</v>
      </c>
      <c r="E830" s="29" t="s">
        <v>117</v>
      </c>
      <c r="F830" s="29">
        <v>273.57</v>
      </c>
      <c r="G830" s="10">
        <f>SUMIFS('Régua SAEB'!$C:$C,'Régua SAEB'!$B:$B,"LP",'Régua SAEB'!$D:$D,"&lt;="&amp;$F830,'Régua SAEB'!$E:$E,"&gt;"&amp;$F830,'Régua SAEB'!$A:$A,$E830)</f>
        <v>3</v>
      </c>
      <c r="H830" s="10" t="str">
        <f t="array" ref="H830">INDEX('Régua SAEB'!$F$1:$F$40,MATCH($E830&amp;"LP"&amp;$G830,'Régua SAEB'!$G$1:$G$40,0),1)</f>
        <v>Básico</v>
      </c>
      <c r="I830" s="29">
        <v>266.7</v>
      </c>
      <c r="J830" s="10">
        <f>SUMIFS('Régua SAEB'!$C:$C,'Régua SAEB'!$B:$B,"MT",'Régua SAEB'!$D:$D,"&lt;="&amp;$I830,'Régua SAEB'!$E:$E,"&gt;"&amp;$I830,'Régua SAEB'!$A:$A,$E830)</f>
        <v>3</v>
      </c>
      <c r="K830" s="10" t="str">
        <f t="array" ref="K830">INDEX('Régua SAEB'!$F$1:$F$40,MATCH($E830&amp;"MT"&amp;$J830,'Régua SAEB'!$G$1:$G$40,0),1)</f>
        <v>Básico</v>
      </c>
    </row>
    <row r="831" spans="1:11" x14ac:dyDescent="0.2">
      <c r="A831" s="28" t="s">
        <v>22</v>
      </c>
      <c r="B831" s="24">
        <v>406806</v>
      </c>
      <c r="C831" s="28" t="s">
        <v>945</v>
      </c>
      <c r="D831" s="29">
        <v>35406806</v>
      </c>
      <c r="E831" s="29" t="s">
        <v>117</v>
      </c>
      <c r="F831" s="29">
        <v>239.63</v>
      </c>
      <c r="G831" s="10">
        <f>SUMIFS('Régua SAEB'!$C:$C,'Régua SAEB'!$B:$B,"LP",'Régua SAEB'!$D:$D,"&lt;="&amp;$F831,'Régua SAEB'!$E:$E,"&gt;"&amp;$F831,'Régua SAEB'!$A:$A,$E831)</f>
        <v>2</v>
      </c>
      <c r="H831" s="10" t="str">
        <f t="array" ref="H831">INDEX('Régua SAEB'!$F$1:$F$40,MATCH($E831&amp;"LP"&amp;$G831,'Régua SAEB'!$G$1:$G$40,0),1)</f>
        <v>Básico</v>
      </c>
      <c r="I831" s="29">
        <v>243.19</v>
      </c>
      <c r="J831" s="10">
        <f>SUMIFS('Régua SAEB'!$C:$C,'Régua SAEB'!$B:$B,"MT",'Régua SAEB'!$D:$D,"&lt;="&amp;$I831,'Régua SAEB'!$E:$E,"&gt;"&amp;$I831,'Régua SAEB'!$A:$A,$E831)</f>
        <v>2</v>
      </c>
      <c r="K831" s="10" t="str">
        <f t="array" ref="K831">INDEX('Régua SAEB'!$F$1:$F$40,MATCH($E831&amp;"MT"&amp;$J831,'Régua SAEB'!$G$1:$G$40,0),1)</f>
        <v>Básico</v>
      </c>
    </row>
    <row r="832" spans="1:11" x14ac:dyDescent="0.2">
      <c r="A832" s="28" t="s">
        <v>22</v>
      </c>
      <c r="B832" s="24">
        <v>902676</v>
      </c>
      <c r="C832" s="28" t="s">
        <v>946</v>
      </c>
      <c r="D832" s="29">
        <v>35902676</v>
      </c>
      <c r="E832" s="29" t="s">
        <v>117</v>
      </c>
      <c r="F832" s="29">
        <v>249.43</v>
      </c>
      <c r="G832" s="10">
        <f>SUMIFS('Régua SAEB'!$C:$C,'Régua SAEB'!$B:$B,"LP",'Régua SAEB'!$D:$D,"&lt;="&amp;$F832,'Régua SAEB'!$E:$E,"&gt;"&amp;$F832,'Régua SAEB'!$A:$A,$E832)</f>
        <v>2</v>
      </c>
      <c r="H832" s="10" t="str">
        <f t="array" ref="H832">INDEX('Régua SAEB'!$F$1:$F$40,MATCH($E832&amp;"LP"&amp;$G832,'Régua SAEB'!$G$1:$G$40,0),1)</f>
        <v>Básico</v>
      </c>
      <c r="I832" s="29">
        <v>241.88</v>
      </c>
      <c r="J832" s="10">
        <f>SUMIFS('Régua SAEB'!$C:$C,'Régua SAEB'!$B:$B,"MT",'Régua SAEB'!$D:$D,"&lt;="&amp;$I832,'Régua SAEB'!$E:$E,"&gt;"&amp;$I832,'Régua SAEB'!$A:$A,$E832)</f>
        <v>2</v>
      </c>
      <c r="K832" s="10" t="str">
        <f t="array" ref="K832">INDEX('Régua SAEB'!$F$1:$F$40,MATCH($E832&amp;"MT"&amp;$J832,'Régua SAEB'!$G$1:$G$40,0),1)</f>
        <v>Básico</v>
      </c>
    </row>
    <row r="833" spans="1:11" x14ac:dyDescent="0.2">
      <c r="A833" s="28" t="s">
        <v>22</v>
      </c>
      <c r="B833" s="24">
        <v>910636</v>
      </c>
      <c r="C833" s="28" t="s">
        <v>947</v>
      </c>
      <c r="D833" s="29">
        <v>35910636</v>
      </c>
      <c r="E833" s="29" t="s">
        <v>117</v>
      </c>
      <c r="F833" s="29">
        <v>262.67</v>
      </c>
      <c r="G833" s="10">
        <f>SUMIFS('Régua SAEB'!$C:$C,'Régua SAEB'!$B:$B,"LP",'Régua SAEB'!$D:$D,"&lt;="&amp;$F833,'Régua SAEB'!$E:$E,"&gt;"&amp;$F833,'Régua SAEB'!$A:$A,$E833)</f>
        <v>3</v>
      </c>
      <c r="H833" s="10" t="str">
        <f t="array" ref="H833">INDEX('Régua SAEB'!$F$1:$F$40,MATCH($E833&amp;"LP"&amp;$G833,'Régua SAEB'!$G$1:$G$40,0),1)</f>
        <v>Básico</v>
      </c>
      <c r="I833" s="29">
        <v>256.94</v>
      </c>
      <c r="J833" s="10">
        <f>SUMIFS('Régua SAEB'!$C:$C,'Régua SAEB'!$B:$B,"MT",'Régua SAEB'!$D:$D,"&lt;="&amp;$I833,'Régua SAEB'!$E:$E,"&gt;"&amp;$I833,'Régua SAEB'!$A:$A,$E833)</f>
        <v>3</v>
      </c>
      <c r="K833" s="10" t="str">
        <f t="array" ref="K833">INDEX('Régua SAEB'!$F$1:$F$40,MATCH($E833&amp;"MT"&amp;$J833,'Régua SAEB'!$G$1:$G$40,0),1)</f>
        <v>Básico</v>
      </c>
    </row>
    <row r="834" spans="1:11" x14ac:dyDescent="0.2">
      <c r="A834" s="28" t="s">
        <v>22</v>
      </c>
      <c r="B834" s="24">
        <v>921038</v>
      </c>
      <c r="C834" s="28" t="s">
        <v>948</v>
      </c>
      <c r="D834" s="29">
        <v>35921038</v>
      </c>
      <c r="E834" s="29" t="s">
        <v>117</v>
      </c>
      <c r="F834" s="29">
        <v>233.94</v>
      </c>
      <c r="G834" s="10">
        <f>SUMIFS('Régua SAEB'!$C:$C,'Régua SAEB'!$B:$B,"LP",'Régua SAEB'!$D:$D,"&lt;="&amp;$F834,'Régua SAEB'!$E:$E,"&gt;"&amp;$F834,'Régua SAEB'!$A:$A,$E834)</f>
        <v>2</v>
      </c>
      <c r="H834" s="10" t="str">
        <f t="array" ref="H834">INDEX('Régua SAEB'!$F$1:$F$40,MATCH($E834&amp;"LP"&amp;$G834,'Régua SAEB'!$G$1:$G$40,0),1)</f>
        <v>Básico</v>
      </c>
      <c r="I834" s="29">
        <v>228.48</v>
      </c>
      <c r="J834" s="10">
        <f>SUMIFS('Régua SAEB'!$C:$C,'Régua SAEB'!$B:$B,"MT",'Régua SAEB'!$D:$D,"&lt;="&amp;$I834,'Régua SAEB'!$E:$E,"&gt;"&amp;$I834,'Régua SAEB'!$A:$A,$E834)</f>
        <v>2</v>
      </c>
      <c r="K834" s="10" t="str">
        <f t="array" ref="K834">INDEX('Régua SAEB'!$F$1:$F$40,MATCH($E834&amp;"MT"&amp;$J834,'Régua SAEB'!$G$1:$G$40,0),1)</f>
        <v>Básico</v>
      </c>
    </row>
    <row r="835" spans="1:11" x14ac:dyDescent="0.2">
      <c r="A835" s="28" t="s">
        <v>22</v>
      </c>
      <c r="B835" s="24">
        <v>923643</v>
      </c>
      <c r="C835" s="28" t="s">
        <v>949</v>
      </c>
      <c r="D835" s="29">
        <v>35923643</v>
      </c>
      <c r="E835" s="29" t="s">
        <v>117</v>
      </c>
      <c r="F835" s="29">
        <v>238.3</v>
      </c>
      <c r="G835" s="10">
        <f>SUMIFS('Régua SAEB'!$C:$C,'Régua SAEB'!$B:$B,"LP",'Régua SAEB'!$D:$D,"&lt;="&amp;$F835,'Régua SAEB'!$E:$E,"&gt;"&amp;$F835,'Régua SAEB'!$A:$A,$E835)</f>
        <v>2</v>
      </c>
      <c r="H835" s="10" t="str">
        <f t="array" ref="H835">INDEX('Régua SAEB'!$F$1:$F$40,MATCH($E835&amp;"LP"&amp;$G835,'Régua SAEB'!$G$1:$G$40,0),1)</f>
        <v>Básico</v>
      </c>
      <c r="I835" s="29">
        <v>235.13</v>
      </c>
      <c r="J835" s="10">
        <f>SUMIFS('Régua SAEB'!$C:$C,'Régua SAEB'!$B:$B,"MT",'Régua SAEB'!$D:$D,"&lt;="&amp;$I835,'Régua SAEB'!$E:$E,"&gt;"&amp;$I835,'Régua SAEB'!$A:$A,$E835)</f>
        <v>2</v>
      </c>
      <c r="K835" s="10" t="str">
        <f t="array" ref="K835">INDEX('Régua SAEB'!$F$1:$F$40,MATCH($E835&amp;"MT"&amp;$J835,'Régua SAEB'!$G$1:$G$40,0),1)</f>
        <v>Básico</v>
      </c>
    </row>
    <row r="836" spans="1:11" x14ac:dyDescent="0.2">
      <c r="A836" s="28" t="s">
        <v>22</v>
      </c>
      <c r="B836" s="24">
        <v>925482</v>
      </c>
      <c r="C836" s="28" t="s">
        <v>950</v>
      </c>
      <c r="D836" s="29">
        <v>35925482</v>
      </c>
      <c r="E836" s="29" t="s">
        <v>117</v>
      </c>
      <c r="F836" s="29">
        <v>240.77</v>
      </c>
      <c r="G836" s="10">
        <f>SUMIFS('Régua SAEB'!$C:$C,'Régua SAEB'!$B:$B,"LP",'Régua SAEB'!$D:$D,"&lt;="&amp;$F836,'Régua SAEB'!$E:$E,"&gt;"&amp;$F836,'Régua SAEB'!$A:$A,$E836)</f>
        <v>2</v>
      </c>
      <c r="H836" s="10" t="str">
        <f t="array" ref="H836">INDEX('Régua SAEB'!$F$1:$F$40,MATCH($E836&amp;"LP"&amp;$G836,'Régua SAEB'!$G$1:$G$40,0),1)</f>
        <v>Básico</v>
      </c>
      <c r="I836" s="29">
        <v>237.2</v>
      </c>
      <c r="J836" s="10">
        <f>SUMIFS('Régua SAEB'!$C:$C,'Régua SAEB'!$B:$B,"MT",'Régua SAEB'!$D:$D,"&lt;="&amp;$I836,'Régua SAEB'!$E:$E,"&gt;"&amp;$I836,'Régua SAEB'!$A:$A,$E836)</f>
        <v>2</v>
      </c>
      <c r="K836" s="10" t="str">
        <f t="array" ref="K836">INDEX('Régua SAEB'!$F$1:$F$40,MATCH($E836&amp;"MT"&amp;$J836,'Régua SAEB'!$G$1:$G$40,0),1)</f>
        <v>Básico</v>
      </c>
    </row>
    <row r="837" spans="1:11" x14ac:dyDescent="0.2">
      <c r="A837" s="28" t="s">
        <v>58</v>
      </c>
      <c r="B837" s="24">
        <v>33534</v>
      </c>
      <c r="C837" s="28" t="s">
        <v>951</v>
      </c>
      <c r="D837" s="29">
        <v>35033534</v>
      </c>
      <c r="E837" s="29" t="s">
        <v>117</v>
      </c>
      <c r="F837" s="29">
        <v>242.7</v>
      </c>
      <c r="G837" s="10">
        <f>SUMIFS('Régua SAEB'!$C:$C,'Régua SAEB'!$B:$B,"LP",'Régua SAEB'!$D:$D,"&lt;="&amp;$F837,'Régua SAEB'!$E:$E,"&gt;"&amp;$F837,'Régua SAEB'!$A:$A,$E837)</f>
        <v>2</v>
      </c>
      <c r="H837" s="10" t="str">
        <f t="array" ref="H837">INDEX('Régua SAEB'!$F$1:$F$40,MATCH($E837&amp;"LP"&amp;$G837,'Régua SAEB'!$G$1:$G$40,0),1)</f>
        <v>Básico</v>
      </c>
      <c r="I837" s="29">
        <v>237.55</v>
      </c>
      <c r="J837" s="10">
        <f>SUMIFS('Régua SAEB'!$C:$C,'Régua SAEB'!$B:$B,"MT",'Régua SAEB'!$D:$D,"&lt;="&amp;$I837,'Régua SAEB'!$E:$E,"&gt;"&amp;$I837,'Régua SAEB'!$A:$A,$E837)</f>
        <v>2</v>
      </c>
      <c r="K837" s="10" t="str">
        <f t="array" ref="K837">INDEX('Régua SAEB'!$F$1:$F$40,MATCH($E837&amp;"MT"&amp;$J837,'Régua SAEB'!$G$1:$G$40,0),1)</f>
        <v>Básico</v>
      </c>
    </row>
    <row r="838" spans="1:11" x14ac:dyDescent="0.2">
      <c r="A838" s="28" t="s">
        <v>58</v>
      </c>
      <c r="B838" s="24">
        <v>33388</v>
      </c>
      <c r="C838" s="28" t="s">
        <v>952</v>
      </c>
      <c r="D838" s="29">
        <v>35033388</v>
      </c>
      <c r="E838" s="29" t="s">
        <v>117</v>
      </c>
      <c r="F838" s="29">
        <v>250.13</v>
      </c>
      <c r="G838" s="10">
        <f>SUMIFS('Régua SAEB'!$C:$C,'Régua SAEB'!$B:$B,"LP",'Régua SAEB'!$D:$D,"&lt;="&amp;$F838,'Régua SAEB'!$E:$E,"&gt;"&amp;$F838,'Régua SAEB'!$A:$A,$E838)</f>
        <v>3</v>
      </c>
      <c r="H838" s="10" t="str">
        <f t="array" ref="H838">INDEX('Régua SAEB'!$F$1:$F$40,MATCH($E838&amp;"LP"&amp;$G838,'Régua SAEB'!$G$1:$G$40,0),1)</f>
        <v>Básico</v>
      </c>
      <c r="I838" s="29">
        <v>236.59</v>
      </c>
      <c r="J838" s="10">
        <f>SUMIFS('Régua SAEB'!$C:$C,'Régua SAEB'!$B:$B,"MT",'Régua SAEB'!$D:$D,"&lt;="&amp;$I838,'Régua SAEB'!$E:$E,"&gt;"&amp;$I838,'Régua SAEB'!$A:$A,$E838)</f>
        <v>2</v>
      </c>
      <c r="K838" s="10" t="str">
        <f t="array" ref="K838">INDEX('Régua SAEB'!$F$1:$F$40,MATCH($E838&amp;"MT"&amp;$J838,'Régua SAEB'!$G$1:$G$40,0),1)</f>
        <v>Básico</v>
      </c>
    </row>
    <row r="839" spans="1:11" x14ac:dyDescent="0.2">
      <c r="A839" s="28" t="s">
        <v>58</v>
      </c>
      <c r="B839" s="24">
        <v>33406</v>
      </c>
      <c r="C839" s="28" t="s">
        <v>953</v>
      </c>
      <c r="D839" s="29">
        <v>35033406</v>
      </c>
      <c r="E839" s="29" t="s">
        <v>117</v>
      </c>
      <c r="F839" s="29">
        <v>244.55</v>
      </c>
      <c r="G839" s="10">
        <f>SUMIFS('Régua SAEB'!$C:$C,'Régua SAEB'!$B:$B,"LP",'Régua SAEB'!$D:$D,"&lt;="&amp;$F839,'Régua SAEB'!$E:$E,"&gt;"&amp;$F839,'Régua SAEB'!$A:$A,$E839)</f>
        <v>2</v>
      </c>
      <c r="H839" s="10" t="str">
        <f t="array" ref="H839">INDEX('Régua SAEB'!$F$1:$F$40,MATCH($E839&amp;"LP"&amp;$G839,'Régua SAEB'!$G$1:$G$40,0),1)</f>
        <v>Básico</v>
      </c>
      <c r="I839" s="29">
        <v>247.02</v>
      </c>
      <c r="J839" s="10">
        <f>SUMIFS('Régua SAEB'!$C:$C,'Régua SAEB'!$B:$B,"MT",'Régua SAEB'!$D:$D,"&lt;="&amp;$I839,'Régua SAEB'!$E:$E,"&gt;"&amp;$I839,'Régua SAEB'!$A:$A,$E839)</f>
        <v>2</v>
      </c>
      <c r="K839" s="10" t="str">
        <f t="array" ref="K839">INDEX('Régua SAEB'!$F$1:$F$40,MATCH($E839&amp;"MT"&amp;$J839,'Régua SAEB'!$G$1:$G$40,0),1)</f>
        <v>Básico</v>
      </c>
    </row>
    <row r="840" spans="1:11" x14ac:dyDescent="0.2">
      <c r="A840" s="28" t="s">
        <v>58</v>
      </c>
      <c r="B840" s="24">
        <v>33424</v>
      </c>
      <c r="C840" s="28" t="s">
        <v>954</v>
      </c>
      <c r="D840" s="29">
        <v>35033424</v>
      </c>
      <c r="E840" s="29" t="s">
        <v>117</v>
      </c>
      <c r="F840" s="29">
        <v>268.52999999999997</v>
      </c>
      <c r="G840" s="10">
        <f>SUMIFS('Régua SAEB'!$C:$C,'Régua SAEB'!$B:$B,"LP",'Régua SAEB'!$D:$D,"&lt;="&amp;$F840,'Régua SAEB'!$E:$E,"&gt;"&amp;$F840,'Régua SAEB'!$A:$A,$E840)</f>
        <v>3</v>
      </c>
      <c r="H840" s="10" t="str">
        <f t="array" ref="H840">INDEX('Régua SAEB'!$F$1:$F$40,MATCH($E840&amp;"LP"&amp;$G840,'Régua SAEB'!$G$1:$G$40,0),1)</f>
        <v>Básico</v>
      </c>
      <c r="I840" s="29">
        <v>269.10000000000002</v>
      </c>
      <c r="J840" s="10">
        <f>SUMIFS('Régua SAEB'!$C:$C,'Régua SAEB'!$B:$B,"MT",'Régua SAEB'!$D:$D,"&lt;="&amp;$I840,'Régua SAEB'!$E:$E,"&gt;"&amp;$I840,'Régua SAEB'!$A:$A,$E840)</f>
        <v>3</v>
      </c>
      <c r="K840" s="10" t="str">
        <f t="array" ref="K840">INDEX('Régua SAEB'!$F$1:$F$40,MATCH($E840&amp;"MT"&amp;$J840,'Régua SAEB'!$G$1:$G$40,0),1)</f>
        <v>Básico</v>
      </c>
    </row>
    <row r="841" spans="1:11" x14ac:dyDescent="0.2">
      <c r="A841" s="28" t="s">
        <v>58</v>
      </c>
      <c r="B841" s="24">
        <v>33443</v>
      </c>
      <c r="C841" s="28" t="s">
        <v>955</v>
      </c>
      <c r="D841" s="29">
        <v>35033443</v>
      </c>
      <c r="E841" s="29" t="s">
        <v>117</v>
      </c>
      <c r="F841" s="29">
        <v>256.5</v>
      </c>
      <c r="G841" s="10">
        <f>SUMIFS('Régua SAEB'!$C:$C,'Régua SAEB'!$B:$B,"LP",'Régua SAEB'!$D:$D,"&lt;="&amp;$F841,'Régua SAEB'!$E:$E,"&gt;"&amp;$F841,'Régua SAEB'!$A:$A,$E841)</f>
        <v>3</v>
      </c>
      <c r="H841" s="10" t="str">
        <f t="array" ref="H841">INDEX('Régua SAEB'!$F$1:$F$40,MATCH($E841&amp;"LP"&amp;$G841,'Régua SAEB'!$G$1:$G$40,0),1)</f>
        <v>Básico</v>
      </c>
      <c r="I841" s="29">
        <v>253.3</v>
      </c>
      <c r="J841" s="10">
        <f>SUMIFS('Régua SAEB'!$C:$C,'Régua SAEB'!$B:$B,"MT",'Régua SAEB'!$D:$D,"&lt;="&amp;$I841,'Régua SAEB'!$E:$E,"&gt;"&amp;$I841,'Régua SAEB'!$A:$A,$E841)</f>
        <v>3</v>
      </c>
      <c r="K841" s="10" t="str">
        <f t="array" ref="K841">INDEX('Régua SAEB'!$F$1:$F$40,MATCH($E841&amp;"MT"&amp;$J841,'Régua SAEB'!$G$1:$G$40,0),1)</f>
        <v>Básico</v>
      </c>
    </row>
    <row r="842" spans="1:11" x14ac:dyDescent="0.2">
      <c r="A842" s="28" t="s">
        <v>58</v>
      </c>
      <c r="B842" s="24">
        <v>33492</v>
      </c>
      <c r="C842" s="28" t="s">
        <v>956</v>
      </c>
      <c r="D842" s="29">
        <v>35033492</v>
      </c>
      <c r="E842" s="29" t="s">
        <v>117</v>
      </c>
      <c r="F842" s="29">
        <v>251.04</v>
      </c>
      <c r="G842" s="10">
        <f>SUMIFS('Régua SAEB'!$C:$C,'Régua SAEB'!$B:$B,"LP",'Régua SAEB'!$D:$D,"&lt;="&amp;$F842,'Régua SAEB'!$E:$E,"&gt;"&amp;$F842,'Régua SAEB'!$A:$A,$E842)</f>
        <v>3</v>
      </c>
      <c r="H842" s="10" t="str">
        <f t="array" ref="H842">INDEX('Régua SAEB'!$F$1:$F$40,MATCH($E842&amp;"LP"&amp;$G842,'Régua SAEB'!$G$1:$G$40,0),1)</f>
        <v>Básico</v>
      </c>
      <c r="I842" s="29">
        <v>249.06</v>
      </c>
      <c r="J842" s="10">
        <f>SUMIFS('Régua SAEB'!$C:$C,'Régua SAEB'!$B:$B,"MT",'Régua SAEB'!$D:$D,"&lt;="&amp;$I842,'Régua SAEB'!$E:$E,"&gt;"&amp;$I842,'Régua SAEB'!$A:$A,$E842)</f>
        <v>2</v>
      </c>
      <c r="K842" s="10" t="str">
        <f t="array" ref="K842">INDEX('Régua SAEB'!$F$1:$F$40,MATCH($E842&amp;"MT"&amp;$J842,'Régua SAEB'!$G$1:$G$40,0),1)</f>
        <v>Básico</v>
      </c>
    </row>
    <row r="843" spans="1:11" x14ac:dyDescent="0.2">
      <c r="A843" s="28" t="s">
        <v>99</v>
      </c>
      <c r="B843" s="24">
        <v>30659</v>
      </c>
      <c r="C843" s="28" t="s">
        <v>957</v>
      </c>
      <c r="D843" s="29">
        <v>35030659</v>
      </c>
      <c r="E843" s="29" t="s">
        <v>117</v>
      </c>
      <c r="F843" s="29">
        <v>251.43</v>
      </c>
      <c r="G843" s="10">
        <f>SUMIFS('Régua SAEB'!$C:$C,'Régua SAEB'!$B:$B,"LP",'Régua SAEB'!$D:$D,"&lt;="&amp;$F843,'Régua SAEB'!$E:$E,"&gt;"&amp;$F843,'Régua SAEB'!$A:$A,$E843)</f>
        <v>3</v>
      </c>
      <c r="H843" s="10" t="str">
        <f t="array" ref="H843">INDEX('Régua SAEB'!$F$1:$F$40,MATCH($E843&amp;"LP"&amp;$G843,'Régua SAEB'!$G$1:$G$40,0),1)</f>
        <v>Básico</v>
      </c>
      <c r="I843" s="29">
        <v>255.53</v>
      </c>
      <c r="J843" s="10">
        <f>SUMIFS('Régua SAEB'!$C:$C,'Régua SAEB'!$B:$B,"MT",'Régua SAEB'!$D:$D,"&lt;="&amp;$I843,'Régua SAEB'!$E:$E,"&gt;"&amp;$I843,'Régua SAEB'!$A:$A,$E843)</f>
        <v>3</v>
      </c>
      <c r="K843" s="10" t="str">
        <f t="array" ref="K843">INDEX('Régua SAEB'!$F$1:$F$40,MATCH($E843&amp;"MT"&amp;$J843,'Régua SAEB'!$G$1:$G$40,0),1)</f>
        <v>Básico</v>
      </c>
    </row>
    <row r="844" spans="1:11" x14ac:dyDescent="0.2">
      <c r="A844" s="28" t="s">
        <v>33</v>
      </c>
      <c r="B844" s="24">
        <v>30776</v>
      </c>
      <c r="C844" s="28" t="s">
        <v>958</v>
      </c>
      <c r="D844" s="29">
        <v>35030776</v>
      </c>
      <c r="E844" s="29" t="s">
        <v>117</v>
      </c>
      <c r="F844" s="29">
        <v>251.06</v>
      </c>
      <c r="G844" s="10">
        <f>SUMIFS('Régua SAEB'!$C:$C,'Régua SAEB'!$B:$B,"LP",'Régua SAEB'!$D:$D,"&lt;="&amp;$F844,'Régua SAEB'!$E:$E,"&gt;"&amp;$F844,'Régua SAEB'!$A:$A,$E844)</f>
        <v>3</v>
      </c>
      <c r="H844" s="10" t="str">
        <f t="array" ref="H844">INDEX('Régua SAEB'!$F$1:$F$40,MATCH($E844&amp;"LP"&amp;$G844,'Régua SAEB'!$G$1:$G$40,0),1)</f>
        <v>Básico</v>
      </c>
      <c r="I844" s="29">
        <v>280.73</v>
      </c>
      <c r="J844" s="10">
        <f>SUMIFS('Régua SAEB'!$C:$C,'Régua SAEB'!$B:$B,"MT",'Régua SAEB'!$D:$D,"&lt;="&amp;$I844,'Régua SAEB'!$E:$E,"&gt;"&amp;$I844,'Régua SAEB'!$A:$A,$E844)</f>
        <v>4</v>
      </c>
      <c r="K844" s="10" t="str">
        <f t="array" ref="K844">INDEX('Régua SAEB'!$F$1:$F$40,MATCH($E844&amp;"MT"&amp;$J844,'Régua SAEB'!$G$1:$G$40,0),1)</f>
        <v>Básico</v>
      </c>
    </row>
    <row r="845" spans="1:11" x14ac:dyDescent="0.2">
      <c r="A845" s="28" t="s">
        <v>57</v>
      </c>
      <c r="B845" s="24">
        <v>26360</v>
      </c>
      <c r="C845" s="28" t="s">
        <v>959</v>
      </c>
      <c r="D845" s="29">
        <v>35026360</v>
      </c>
      <c r="E845" s="29" t="s">
        <v>117</v>
      </c>
      <c r="F845" s="29">
        <v>280.14999999999998</v>
      </c>
      <c r="G845" s="10">
        <f>SUMIFS('Régua SAEB'!$C:$C,'Régua SAEB'!$B:$B,"LP",'Régua SAEB'!$D:$D,"&lt;="&amp;$F845,'Régua SAEB'!$E:$E,"&gt;"&amp;$F845,'Régua SAEB'!$A:$A,$E845)</f>
        <v>4</v>
      </c>
      <c r="H845" s="10" t="str">
        <f t="array" ref="H845">INDEX('Régua SAEB'!$F$1:$F$40,MATCH($E845&amp;"LP"&amp;$G845,'Régua SAEB'!$G$1:$G$40,0),1)</f>
        <v>Proficiente</v>
      </c>
      <c r="I845" s="29">
        <v>286.51</v>
      </c>
      <c r="J845" s="10">
        <f>SUMIFS('Régua SAEB'!$C:$C,'Régua SAEB'!$B:$B,"MT",'Régua SAEB'!$D:$D,"&lt;="&amp;$I845,'Régua SAEB'!$E:$E,"&gt;"&amp;$I845,'Régua SAEB'!$A:$A,$E845)</f>
        <v>4</v>
      </c>
      <c r="K845" s="10" t="str">
        <f t="array" ref="K845">INDEX('Régua SAEB'!$F$1:$F$40,MATCH($E845&amp;"MT"&amp;$J845,'Régua SAEB'!$G$1:$G$40,0),1)</f>
        <v>Básico</v>
      </c>
    </row>
    <row r="846" spans="1:11" x14ac:dyDescent="0.2">
      <c r="A846" s="28" t="s">
        <v>57</v>
      </c>
      <c r="B846" s="24">
        <v>26372</v>
      </c>
      <c r="C846" s="28" t="s">
        <v>960</v>
      </c>
      <c r="D846" s="29">
        <v>35026372</v>
      </c>
      <c r="E846" s="29" t="s">
        <v>117</v>
      </c>
      <c r="F846" s="29">
        <v>226.21</v>
      </c>
      <c r="G846" s="10">
        <f>SUMIFS('Régua SAEB'!$C:$C,'Régua SAEB'!$B:$B,"LP",'Régua SAEB'!$D:$D,"&lt;="&amp;$F846,'Régua SAEB'!$E:$E,"&gt;"&amp;$F846,'Régua SAEB'!$A:$A,$E846)</f>
        <v>2</v>
      </c>
      <c r="H846" s="10" t="str">
        <f t="array" ref="H846">INDEX('Régua SAEB'!$F$1:$F$40,MATCH($E846&amp;"LP"&amp;$G846,'Régua SAEB'!$G$1:$G$40,0),1)</f>
        <v>Básico</v>
      </c>
      <c r="I846" s="29">
        <v>228.55</v>
      </c>
      <c r="J846" s="10">
        <f>SUMIFS('Régua SAEB'!$C:$C,'Régua SAEB'!$B:$B,"MT",'Régua SAEB'!$D:$D,"&lt;="&amp;$I846,'Régua SAEB'!$E:$E,"&gt;"&amp;$I846,'Régua SAEB'!$A:$A,$E846)</f>
        <v>2</v>
      </c>
      <c r="K846" s="10" t="str">
        <f t="array" ref="K846">INDEX('Régua SAEB'!$F$1:$F$40,MATCH($E846&amp;"MT"&amp;$J846,'Régua SAEB'!$G$1:$G$40,0),1)</f>
        <v>Básico</v>
      </c>
    </row>
    <row r="847" spans="1:11" x14ac:dyDescent="0.2">
      <c r="A847" s="28" t="s">
        <v>19</v>
      </c>
      <c r="B847" s="24">
        <v>30181</v>
      </c>
      <c r="C847" s="28" t="s">
        <v>961</v>
      </c>
      <c r="D847" s="29">
        <v>35030181</v>
      </c>
      <c r="E847" s="29" t="s">
        <v>117</v>
      </c>
      <c r="F847" s="29">
        <v>247.89</v>
      </c>
      <c r="G847" s="10">
        <f>SUMIFS('Régua SAEB'!$C:$C,'Régua SAEB'!$B:$B,"LP",'Régua SAEB'!$D:$D,"&lt;="&amp;$F847,'Régua SAEB'!$E:$E,"&gt;"&amp;$F847,'Régua SAEB'!$A:$A,$E847)</f>
        <v>2</v>
      </c>
      <c r="H847" s="10" t="str">
        <f t="array" ref="H847">INDEX('Régua SAEB'!$F$1:$F$40,MATCH($E847&amp;"LP"&amp;$G847,'Régua SAEB'!$G$1:$G$40,0),1)</f>
        <v>Básico</v>
      </c>
      <c r="I847" s="29">
        <v>233.26</v>
      </c>
      <c r="J847" s="10">
        <f>SUMIFS('Régua SAEB'!$C:$C,'Régua SAEB'!$B:$B,"MT",'Régua SAEB'!$D:$D,"&lt;="&amp;$I847,'Régua SAEB'!$E:$E,"&gt;"&amp;$I847,'Régua SAEB'!$A:$A,$E847)</f>
        <v>2</v>
      </c>
      <c r="K847" s="10" t="str">
        <f t="array" ref="K847">INDEX('Régua SAEB'!$F$1:$F$40,MATCH($E847&amp;"MT"&amp;$J847,'Régua SAEB'!$G$1:$G$40,0),1)</f>
        <v>Básico</v>
      </c>
    </row>
    <row r="848" spans="1:11" x14ac:dyDescent="0.2">
      <c r="A848" s="28" t="s">
        <v>57</v>
      </c>
      <c r="B848" s="24">
        <v>26347</v>
      </c>
      <c r="C848" s="28" t="s">
        <v>962</v>
      </c>
      <c r="D848" s="29">
        <v>35026347</v>
      </c>
      <c r="E848" s="29" t="s">
        <v>117</v>
      </c>
      <c r="F848" s="29">
        <v>250.85</v>
      </c>
      <c r="G848" s="10">
        <f>SUMIFS('Régua SAEB'!$C:$C,'Régua SAEB'!$B:$B,"LP",'Régua SAEB'!$D:$D,"&lt;="&amp;$F848,'Régua SAEB'!$E:$E,"&gt;"&amp;$F848,'Régua SAEB'!$A:$A,$E848)</f>
        <v>3</v>
      </c>
      <c r="H848" s="10" t="str">
        <f t="array" ref="H848">INDEX('Régua SAEB'!$F$1:$F$40,MATCH($E848&amp;"LP"&amp;$G848,'Régua SAEB'!$G$1:$G$40,0),1)</f>
        <v>Básico</v>
      </c>
      <c r="I848" s="29">
        <v>257.02999999999997</v>
      </c>
      <c r="J848" s="10">
        <f>SUMIFS('Régua SAEB'!$C:$C,'Régua SAEB'!$B:$B,"MT",'Régua SAEB'!$D:$D,"&lt;="&amp;$I848,'Régua SAEB'!$E:$E,"&gt;"&amp;$I848,'Régua SAEB'!$A:$A,$E848)</f>
        <v>3</v>
      </c>
      <c r="K848" s="10" t="str">
        <f t="array" ref="K848">INDEX('Régua SAEB'!$F$1:$F$40,MATCH($E848&amp;"MT"&amp;$J848,'Régua SAEB'!$G$1:$G$40,0),1)</f>
        <v>Básico</v>
      </c>
    </row>
    <row r="849" spans="1:11" x14ac:dyDescent="0.2">
      <c r="A849" s="28" t="s">
        <v>57</v>
      </c>
      <c r="B849" s="24">
        <v>479329</v>
      </c>
      <c r="C849" s="28" t="s">
        <v>963</v>
      </c>
      <c r="D849" s="29">
        <v>35479329</v>
      </c>
      <c r="E849" s="29" t="s">
        <v>117</v>
      </c>
      <c r="F849" s="29">
        <v>281.89999999999998</v>
      </c>
      <c r="G849" s="10">
        <f>SUMIFS('Régua SAEB'!$C:$C,'Régua SAEB'!$B:$B,"LP",'Régua SAEB'!$D:$D,"&lt;="&amp;$F849,'Régua SAEB'!$E:$E,"&gt;"&amp;$F849,'Régua SAEB'!$A:$A,$E849)</f>
        <v>4</v>
      </c>
      <c r="H849" s="10" t="str">
        <f t="array" ref="H849">INDEX('Régua SAEB'!$F$1:$F$40,MATCH($E849&amp;"LP"&amp;$G849,'Régua SAEB'!$G$1:$G$40,0),1)</f>
        <v>Proficiente</v>
      </c>
      <c r="I849" s="29">
        <v>281.2</v>
      </c>
      <c r="J849" s="10">
        <f>SUMIFS('Régua SAEB'!$C:$C,'Régua SAEB'!$B:$B,"MT",'Régua SAEB'!$D:$D,"&lt;="&amp;$I849,'Régua SAEB'!$E:$E,"&gt;"&amp;$I849,'Régua SAEB'!$A:$A,$E849)</f>
        <v>4</v>
      </c>
      <c r="K849" s="10" t="str">
        <f t="array" ref="K849">INDEX('Régua SAEB'!$F$1:$F$40,MATCH($E849&amp;"MT"&amp;$J849,'Régua SAEB'!$G$1:$G$40,0),1)</f>
        <v>Básico</v>
      </c>
    </row>
    <row r="850" spans="1:11" x14ac:dyDescent="0.2">
      <c r="A850" s="28" t="s">
        <v>57</v>
      </c>
      <c r="B850" s="24">
        <v>26396</v>
      </c>
      <c r="C850" s="28" t="s">
        <v>964</v>
      </c>
      <c r="D850" s="29">
        <v>35026396</v>
      </c>
      <c r="E850" s="29" t="s">
        <v>117</v>
      </c>
      <c r="F850" s="29">
        <v>249.86</v>
      </c>
      <c r="G850" s="10">
        <f>SUMIFS('Régua SAEB'!$C:$C,'Régua SAEB'!$B:$B,"LP",'Régua SAEB'!$D:$D,"&lt;="&amp;$F850,'Régua SAEB'!$E:$E,"&gt;"&amp;$F850,'Régua SAEB'!$A:$A,$E850)</f>
        <v>2</v>
      </c>
      <c r="H850" s="10" t="str">
        <f t="array" ref="H850">INDEX('Régua SAEB'!$F$1:$F$40,MATCH($E850&amp;"LP"&amp;$G850,'Régua SAEB'!$G$1:$G$40,0),1)</f>
        <v>Básico</v>
      </c>
      <c r="I850" s="29">
        <v>242.82</v>
      </c>
      <c r="J850" s="10">
        <f>SUMIFS('Régua SAEB'!$C:$C,'Régua SAEB'!$B:$B,"MT",'Régua SAEB'!$D:$D,"&lt;="&amp;$I850,'Régua SAEB'!$E:$E,"&gt;"&amp;$I850,'Régua SAEB'!$A:$A,$E850)</f>
        <v>2</v>
      </c>
      <c r="K850" s="10" t="str">
        <f t="array" ref="K850">INDEX('Régua SAEB'!$F$1:$F$40,MATCH($E850&amp;"MT"&amp;$J850,'Régua SAEB'!$G$1:$G$40,0),1)</f>
        <v>Básico</v>
      </c>
    </row>
    <row r="851" spans="1:11" x14ac:dyDescent="0.2">
      <c r="A851" s="28" t="s">
        <v>17</v>
      </c>
      <c r="B851" s="24">
        <v>22238</v>
      </c>
      <c r="C851" s="28" t="s">
        <v>965</v>
      </c>
      <c r="D851" s="29">
        <v>35022238</v>
      </c>
      <c r="E851" s="29" t="s">
        <v>117</v>
      </c>
      <c r="F851" s="29">
        <v>263.58</v>
      </c>
      <c r="G851" s="10">
        <f>SUMIFS('Régua SAEB'!$C:$C,'Régua SAEB'!$B:$B,"LP",'Régua SAEB'!$D:$D,"&lt;="&amp;$F851,'Régua SAEB'!$E:$E,"&gt;"&amp;$F851,'Régua SAEB'!$A:$A,$E851)</f>
        <v>3</v>
      </c>
      <c r="H851" s="10" t="str">
        <f t="array" ref="H851">INDEX('Régua SAEB'!$F$1:$F$40,MATCH($E851&amp;"LP"&amp;$G851,'Régua SAEB'!$G$1:$G$40,0),1)</f>
        <v>Básico</v>
      </c>
      <c r="I851" s="29">
        <v>260.92</v>
      </c>
      <c r="J851" s="10">
        <f>SUMIFS('Régua SAEB'!$C:$C,'Régua SAEB'!$B:$B,"MT",'Régua SAEB'!$D:$D,"&lt;="&amp;$I851,'Régua SAEB'!$E:$E,"&gt;"&amp;$I851,'Régua SAEB'!$A:$A,$E851)</f>
        <v>3</v>
      </c>
      <c r="K851" s="10" t="str">
        <f t="array" ref="K851">INDEX('Régua SAEB'!$F$1:$F$40,MATCH($E851&amp;"MT"&amp;$J851,'Régua SAEB'!$G$1:$G$40,0),1)</f>
        <v>Básico</v>
      </c>
    </row>
    <row r="852" spans="1:11" x14ac:dyDescent="0.2">
      <c r="A852" s="28" t="s">
        <v>17</v>
      </c>
      <c r="B852" s="24">
        <v>22421</v>
      </c>
      <c r="C852" s="28" t="s">
        <v>966</v>
      </c>
      <c r="D852" s="29">
        <v>35022421</v>
      </c>
      <c r="E852" s="29" t="s">
        <v>117</v>
      </c>
      <c r="F852" s="29">
        <v>241.2</v>
      </c>
      <c r="G852" s="10">
        <f>SUMIFS('Régua SAEB'!$C:$C,'Régua SAEB'!$B:$B,"LP",'Régua SAEB'!$D:$D,"&lt;="&amp;$F852,'Régua SAEB'!$E:$E,"&gt;"&amp;$F852,'Régua SAEB'!$A:$A,$E852)</f>
        <v>2</v>
      </c>
      <c r="H852" s="10" t="str">
        <f t="array" ref="H852">INDEX('Régua SAEB'!$F$1:$F$40,MATCH($E852&amp;"LP"&amp;$G852,'Régua SAEB'!$G$1:$G$40,0),1)</f>
        <v>Básico</v>
      </c>
      <c r="I852" s="29">
        <v>249.19</v>
      </c>
      <c r="J852" s="10">
        <f>SUMIFS('Régua SAEB'!$C:$C,'Régua SAEB'!$B:$B,"MT",'Régua SAEB'!$D:$D,"&lt;="&amp;$I852,'Régua SAEB'!$E:$E,"&gt;"&amp;$I852,'Régua SAEB'!$A:$A,$E852)</f>
        <v>2</v>
      </c>
      <c r="K852" s="10" t="str">
        <f t="array" ref="K852">INDEX('Régua SAEB'!$F$1:$F$40,MATCH($E852&amp;"MT"&amp;$J852,'Régua SAEB'!$G$1:$G$40,0),1)</f>
        <v>Básico</v>
      </c>
    </row>
    <row r="853" spans="1:11" x14ac:dyDescent="0.2">
      <c r="A853" s="28" t="s">
        <v>17</v>
      </c>
      <c r="B853" s="24">
        <v>22433</v>
      </c>
      <c r="C853" s="28" t="s">
        <v>967</v>
      </c>
      <c r="D853" s="29">
        <v>35022433</v>
      </c>
      <c r="E853" s="29" t="s">
        <v>117</v>
      </c>
      <c r="F853" s="29">
        <v>255.21</v>
      </c>
      <c r="G853" s="10">
        <f>SUMIFS('Régua SAEB'!$C:$C,'Régua SAEB'!$B:$B,"LP",'Régua SAEB'!$D:$D,"&lt;="&amp;$F853,'Régua SAEB'!$E:$E,"&gt;"&amp;$F853,'Régua SAEB'!$A:$A,$E853)</f>
        <v>3</v>
      </c>
      <c r="H853" s="10" t="str">
        <f t="array" ref="H853">INDEX('Régua SAEB'!$F$1:$F$40,MATCH($E853&amp;"LP"&amp;$G853,'Régua SAEB'!$G$1:$G$40,0),1)</f>
        <v>Básico</v>
      </c>
      <c r="I853" s="29">
        <v>256.05</v>
      </c>
      <c r="J853" s="10">
        <f>SUMIFS('Régua SAEB'!$C:$C,'Régua SAEB'!$B:$B,"MT",'Régua SAEB'!$D:$D,"&lt;="&amp;$I853,'Régua SAEB'!$E:$E,"&gt;"&amp;$I853,'Régua SAEB'!$A:$A,$E853)</f>
        <v>3</v>
      </c>
      <c r="K853" s="10" t="str">
        <f t="array" ref="K853">INDEX('Régua SAEB'!$F$1:$F$40,MATCH($E853&amp;"MT"&amp;$J853,'Régua SAEB'!$G$1:$G$40,0),1)</f>
        <v>Básico</v>
      </c>
    </row>
    <row r="854" spans="1:11" x14ac:dyDescent="0.2">
      <c r="A854" s="28" t="s">
        <v>12</v>
      </c>
      <c r="B854" s="24">
        <v>14394</v>
      </c>
      <c r="C854" s="28" t="s">
        <v>968</v>
      </c>
      <c r="D854" s="29">
        <v>35014394</v>
      </c>
      <c r="E854" s="29" t="s">
        <v>117</v>
      </c>
      <c r="F854" s="29">
        <v>250.41</v>
      </c>
      <c r="G854" s="10">
        <f>SUMIFS('Régua SAEB'!$C:$C,'Régua SAEB'!$B:$B,"LP",'Régua SAEB'!$D:$D,"&lt;="&amp;$F854,'Régua SAEB'!$E:$E,"&gt;"&amp;$F854,'Régua SAEB'!$A:$A,$E854)</f>
        <v>3</v>
      </c>
      <c r="H854" s="10" t="str">
        <f t="array" ref="H854">INDEX('Régua SAEB'!$F$1:$F$40,MATCH($E854&amp;"LP"&amp;$G854,'Régua SAEB'!$G$1:$G$40,0),1)</f>
        <v>Básico</v>
      </c>
      <c r="I854" s="29">
        <v>236.42</v>
      </c>
      <c r="J854" s="10">
        <f>SUMIFS('Régua SAEB'!$C:$C,'Régua SAEB'!$B:$B,"MT",'Régua SAEB'!$D:$D,"&lt;="&amp;$I854,'Régua SAEB'!$E:$E,"&gt;"&amp;$I854,'Régua SAEB'!$A:$A,$E854)</f>
        <v>2</v>
      </c>
      <c r="K854" s="10" t="str">
        <f t="array" ref="K854">INDEX('Régua SAEB'!$F$1:$F$40,MATCH($E854&amp;"MT"&amp;$J854,'Régua SAEB'!$G$1:$G$40,0),1)</f>
        <v>Básico</v>
      </c>
    </row>
    <row r="855" spans="1:11" x14ac:dyDescent="0.2">
      <c r="A855" s="28" t="s">
        <v>12</v>
      </c>
      <c r="B855" s="24">
        <v>43369</v>
      </c>
      <c r="C855" s="28" t="s">
        <v>969</v>
      </c>
      <c r="D855" s="29">
        <v>35043369</v>
      </c>
      <c r="E855" s="29" t="s">
        <v>117</v>
      </c>
      <c r="F855" s="29">
        <v>240.21</v>
      </c>
      <c r="G855" s="10">
        <f>SUMIFS('Régua SAEB'!$C:$C,'Régua SAEB'!$B:$B,"LP",'Régua SAEB'!$D:$D,"&lt;="&amp;$F855,'Régua SAEB'!$E:$E,"&gt;"&amp;$F855,'Régua SAEB'!$A:$A,$E855)</f>
        <v>2</v>
      </c>
      <c r="H855" s="10" t="str">
        <f t="array" ref="H855">INDEX('Régua SAEB'!$F$1:$F$40,MATCH($E855&amp;"LP"&amp;$G855,'Régua SAEB'!$G$1:$G$40,0),1)</f>
        <v>Básico</v>
      </c>
      <c r="I855" s="29">
        <v>226.43</v>
      </c>
      <c r="J855" s="10">
        <f>SUMIFS('Régua SAEB'!$C:$C,'Régua SAEB'!$B:$B,"MT",'Régua SAEB'!$D:$D,"&lt;="&amp;$I855,'Régua SAEB'!$E:$E,"&gt;"&amp;$I855,'Régua SAEB'!$A:$A,$E855)</f>
        <v>2</v>
      </c>
      <c r="K855" s="10" t="str">
        <f t="array" ref="K855">INDEX('Régua SAEB'!$F$1:$F$40,MATCH($E855&amp;"MT"&amp;$J855,'Régua SAEB'!$G$1:$G$40,0),1)</f>
        <v>Básico</v>
      </c>
    </row>
    <row r="856" spans="1:11" x14ac:dyDescent="0.2">
      <c r="A856" s="28" t="s">
        <v>12</v>
      </c>
      <c r="B856" s="24">
        <v>48227</v>
      </c>
      <c r="C856" s="28" t="s">
        <v>970</v>
      </c>
      <c r="D856" s="29">
        <v>35048227</v>
      </c>
      <c r="E856" s="29" t="s">
        <v>117</v>
      </c>
      <c r="F856" s="29">
        <v>261.56</v>
      </c>
      <c r="G856" s="10">
        <f>SUMIFS('Régua SAEB'!$C:$C,'Régua SAEB'!$B:$B,"LP",'Régua SAEB'!$D:$D,"&lt;="&amp;$F856,'Régua SAEB'!$E:$E,"&gt;"&amp;$F856,'Régua SAEB'!$A:$A,$E856)</f>
        <v>3</v>
      </c>
      <c r="H856" s="10" t="str">
        <f t="array" ref="H856">INDEX('Régua SAEB'!$F$1:$F$40,MATCH($E856&amp;"LP"&amp;$G856,'Régua SAEB'!$G$1:$G$40,0),1)</f>
        <v>Básico</v>
      </c>
      <c r="I856" s="29">
        <v>244.69</v>
      </c>
      <c r="J856" s="10">
        <f>SUMIFS('Régua SAEB'!$C:$C,'Régua SAEB'!$B:$B,"MT",'Régua SAEB'!$D:$D,"&lt;="&amp;$I856,'Régua SAEB'!$E:$E,"&gt;"&amp;$I856,'Régua SAEB'!$A:$A,$E856)</f>
        <v>2</v>
      </c>
      <c r="K856" s="10" t="str">
        <f t="array" ref="K856">INDEX('Régua SAEB'!$F$1:$F$40,MATCH($E856&amp;"MT"&amp;$J856,'Régua SAEB'!$G$1:$G$40,0),1)</f>
        <v>Básico</v>
      </c>
    </row>
    <row r="857" spans="1:11" x14ac:dyDescent="0.2">
      <c r="A857" s="28" t="s">
        <v>12</v>
      </c>
      <c r="B857" s="24">
        <v>913534</v>
      </c>
      <c r="C857" s="28" t="s">
        <v>971</v>
      </c>
      <c r="D857" s="29">
        <v>35913534</v>
      </c>
      <c r="E857" s="29" t="s">
        <v>117</v>
      </c>
      <c r="F857" s="29">
        <v>263.79000000000002</v>
      </c>
      <c r="G857" s="10">
        <f>SUMIFS('Régua SAEB'!$C:$C,'Régua SAEB'!$B:$B,"LP",'Régua SAEB'!$D:$D,"&lt;="&amp;$F857,'Régua SAEB'!$E:$E,"&gt;"&amp;$F857,'Régua SAEB'!$A:$A,$E857)</f>
        <v>3</v>
      </c>
      <c r="H857" s="10" t="str">
        <f t="array" ref="H857">INDEX('Régua SAEB'!$F$1:$F$40,MATCH($E857&amp;"LP"&amp;$G857,'Régua SAEB'!$G$1:$G$40,0),1)</f>
        <v>Básico</v>
      </c>
      <c r="I857" s="29">
        <v>249.39</v>
      </c>
      <c r="J857" s="10">
        <f>SUMIFS('Régua SAEB'!$C:$C,'Régua SAEB'!$B:$B,"MT",'Régua SAEB'!$D:$D,"&lt;="&amp;$I857,'Régua SAEB'!$E:$E,"&gt;"&amp;$I857,'Régua SAEB'!$A:$A,$E857)</f>
        <v>2</v>
      </c>
      <c r="K857" s="10" t="str">
        <f t="array" ref="K857">INDEX('Régua SAEB'!$F$1:$F$40,MATCH($E857&amp;"MT"&amp;$J857,'Régua SAEB'!$G$1:$G$40,0),1)</f>
        <v>Básico</v>
      </c>
    </row>
    <row r="858" spans="1:11" x14ac:dyDescent="0.2">
      <c r="A858" s="28" t="s">
        <v>12</v>
      </c>
      <c r="B858" s="24">
        <v>913546</v>
      </c>
      <c r="C858" s="28" t="s">
        <v>972</v>
      </c>
      <c r="D858" s="29">
        <v>35913546</v>
      </c>
      <c r="E858" s="29" t="s">
        <v>117</v>
      </c>
      <c r="F858" s="29">
        <v>231.86</v>
      </c>
      <c r="G858" s="10">
        <f>SUMIFS('Régua SAEB'!$C:$C,'Régua SAEB'!$B:$B,"LP",'Régua SAEB'!$D:$D,"&lt;="&amp;$F858,'Régua SAEB'!$E:$E,"&gt;"&amp;$F858,'Régua SAEB'!$A:$A,$E858)</f>
        <v>2</v>
      </c>
      <c r="H858" s="10" t="str">
        <f t="array" ref="H858">INDEX('Régua SAEB'!$F$1:$F$40,MATCH($E858&amp;"LP"&amp;$G858,'Régua SAEB'!$G$1:$G$40,0),1)</f>
        <v>Básico</v>
      </c>
      <c r="I858" s="29">
        <v>248.69</v>
      </c>
      <c r="J858" s="10">
        <f>SUMIFS('Régua SAEB'!$C:$C,'Régua SAEB'!$B:$B,"MT",'Régua SAEB'!$D:$D,"&lt;="&amp;$I858,'Régua SAEB'!$E:$E,"&gt;"&amp;$I858,'Régua SAEB'!$A:$A,$E858)</f>
        <v>2</v>
      </c>
      <c r="K858" s="10" t="str">
        <f t="array" ref="K858">INDEX('Régua SAEB'!$F$1:$F$40,MATCH($E858&amp;"MT"&amp;$J858,'Régua SAEB'!$G$1:$G$40,0),1)</f>
        <v>Básico</v>
      </c>
    </row>
    <row r="859" spans="1:11" x14ac:dyDescent="0.2">
      <c r="A859" s="28" t="s">
        <v>11</v>
      </c>
      <c r="B859" s="24">
        <v>29506</v>
      </c>
      <c r="C859" s="28" t="s">
        <v>973</v>
      </c>
      <c r="D859" s="29">
        <v>35029506</v>
      </c>
      <c r="E859" s="29" t="s">
        <v>117</v>
      </c>
      <c r="F859" s="29">
        <v>266.63</v>
      </c>
      <c r="G859" s="10">
        <f>SUMIFS('Régua SAEB'!$C:$C,'Régua SAEB'!$B:$B,"LP",'Régua SAEB'!$D:$D,"&lt;="&amp;$F859,'Régua SAEB'!$E:$E,"&gt;"&amp;$F859,'Régua SAEB'!$A:$A,$E859)</f>
        <v>3</v>
      </c>
      <c r="H859" s="10" t="str">
        <f t="array" ref="H859">INDEX('Régua SAEB'!$F$1:$F$40,MATCH($E859&amp;"LP"&amp;$G859,'Régua SAEB'!$G$1:$G$40,0),1)</f>
        <v>Básico</v>
      </c>
      <c r="I859" s="29">
        <v>265.86</v>
      </c>
      <c r="J859" s="10">
        <f>SUMIFS('Régua SAEB'!$C:$C,'Régua SAEB'!$B:$B,"MT",'Régua SAEB'!$D:$D,"&lt;="&amp;$I859,'Régua SAEB'!$E:$E,"&gt;"&amp;$I859,'Régua SAEB'!$A:$A,$E859)</f>
        <v>3</v>
      </c>
      <c r="K859" s="10" t="str">
        <f t="array" ref="K859">INDEX('Régua SAEB'!$F$1:$F$40,MATCH($E859&amp;"MT"&amp;$J859,'Régua SAEB'!$G$1:$G$40,0),1)</f>
        <v>Básico</v>
      </c>
    </row>
    <row r="860" spans="1:11" x14ac:dyDescent="0.2">
      <c r="A860" s="28" t="s">
        <v>33</v>
      </c>
      <c r="B860" s="24">
        <v>26864</v>
      </c>
      <c r="C860" s="28" t="s">
        <v>974</v>
      </c>
      <c r="D860" s="29">
        <v>35026864</v>
      </c>
      <c r="E860" s="29" t="s">
        <v>117</v>
      </c>
      <c r="F860" s="29">
        <v>236.19</v>
      </c>
      <c r="G860" s="10">
        <f>SUMIFS('Régua SAEB'!$C:$C,'Régua SAEB'!$B:$B,"LP",'Régua SAEB'!$D:$D,"&lt;="&amp;$F860,'Régua SAEB'!$E:$E,"&gt;"&amp;$F860,'Régua SAEB'!$A:$A,$E860)</f>
        <v>2</v>
      </c>
      <c r="H860" s="10" t="str">
        <f t="array" ref="H860">INDEX('Régua SAEB'!$F$1:$F$40,MATCH($E860&amp;"LP"&amp;$G860,'Régua SAEB'!$G$1:$G$40,0),1)</f>
        <v>Básico</v>
      </c>
      <c r="I860" s="29">
        <v>268.39</v>
      </c>
      <c r="J860" s="10">
        <f>SUMIFS('Régua SAEB'!$C:$C,'Régua SAEB'!$B:$B,"MT",'Régua SAEB'!$D:$D,"&lt;="&amp;$I860,'Régua SAEB'!$E:$E,"&gt;"&amp;$I860,'Régua SAEB'!$A:$A,$E860)</f>
        <v>3</v>
      </c>
      <c r="K860" s="10" t="str">
        <f t="array" ref="K860">INDEX('Régua SAEB'!$F$1:$F$40,MATCH($E860&amp;"MT"&amp;$J860,'Régua SAEB'!$G$1:$G$40,0),1)</f>
        <v>Básico</v>
      </c>
    </row>
    <row r="861" spans="1:11" x14ac:dyDescent="0.2">
      <c r="A861" s="28" t="s">
        <v>13</v>
      </c>
      <c r="B861" s="24">
        <v>29944</v>
      </c>
      <c r="C861" s="28" t="s">
        <v>975</v>
      </c>
      <c r="D861" s="29">
        <v>35029944</v>
      </c>
      <c r="E861" s="29" t="s">
        <v>117</v>
      </c>
      <c r="F861" s="29">
        <v>280.87</v>
      </c>
      <c r="G861" s="10">
        <f>SUMIFS('Régua SAEB'!$C:$C,'Régua SAEB'!$B:$B,"LP",'Régua SAEB'!$D:$D,"&lt;="&amp;$F861,'Régua SAEB'!$E:$E,"&gt;"&amp;$F861,'Régua SAEB'!$A:$A,$E861)</f>
        <v>4</v>
      </c>
      <c r="H861" s="10" t="str">
        <f t="array" ref="H861">INDEX('Régua SAEB'!$F$1:$F$40,MATCH($E861&amp;"LP"&amp;$G861,'Régua SAEB'!$G$1:$G$40,0),1)</f>
        <v>Proficiente</v>
      </c>
      <c r="I861" s="29">
        <v>282.31</v>
      </c>
      <c r="J861" s="10">
        <f>SUMIFS('Régua SAEB'!$C:$C,'Régua SAEB'!$B:$B,"MT",'Régua SAEB'!$D:$D,"&lt;="&amp;$I861,'Régua SAEB'!$E:$E,"&gt;"&amp;$I861,'Régua SAEB'!$A:$A,$E861)</f>
        <v>4</v>
      </c>
      <c r="K861" s="10" t="str">
        <f t="array" ref="K861">INDEX('Régua SAEB'!$F$1:$F$40,MATCH($E861&amp;"MT"&amp;$J861,'Régua SAEB'!$G$1:$G$40,0),1)</f>
        <v>Básico</v>
      </c>
    </row>
    <row r="862" spans="1:11" x14ac:dyDescent="0.2">
      <c r="A862" s="28" t="s">
        <v>13</v>
      </c>
      <c r="B862" s="24">
        <v>30041</v>
      </c>
      <c r="C862" s="28" t="s">
        <v>976</v>
      </c>
      <c r="D862" s="29">
        <v>35030041</v>
      </c>
      <c r="E862" s="29" t="s">
        <v>117</v>
      </c>
      <c r="F862" s="29">
        <v>270.37</v>
      </c>
      <c r="G862" s="10">
        <f>SUMIFS('Régua SAEB'!$C:$C,'Régua SAEB'!$B:$B,"LP",'Régua SAEB'!$D:$D,"&lt;="&amp;$F862,'Régua SAEB'!$E:$E,"&gt;"&amp;$F862,'Régua SAEB'!$A:$A,$E862)</f>
        <v>3</v>
      </c>
      <c r="H862" s="10" t="str">
        <f t="array" ref="H862">INDEX('Régua SAEB'!$F$1:$F$40,MATCH($E862&amp;"LP"&amp;$G862,'Régua SAEB'!$G$1:$G$40,0),1)</f>
        <v>Básico</v>
      </c>
      <c r="I862" s="29">
        <v>265.23</v>
      </c>
      <c r="J862" s="10">
        <f>SUMIFS('Régua SAEB'!$C:$C,'Régua SAEB'!$B:$B,"MT",'Régua SAEB'!$D:$D,"&lt;="&amp;$I862,'Régua SAEB'!$E:$E,"&gt;"&amp;$I862,'Régua SAEB'!$A:$A,$E862)</f>
        <v>3</v>
      </c>
      <c r="K862" s="10" t="str">
        <f t="array" ref="K862">INDEX('Régua SAEB'!$F$1:$F$40,MATCH($E862&amp;"MT"&amp;$J862,'Régua SAEB'!$G$1:$G$40,0),1)</f>
        <v>Básico</v>
      </c>
    </row>
    <row r="863" spans="1:11" x14ac:dyDescent="0.2">
      <c r="A863" s="28" t="s">
        <v>13</v>
      </c>
      <c r="B863" s="24">
        <v>907248</v>
      </c>
      <c r="C863" s="28" t="s">
        <v>977</v>
      </c>
      <c r="D863" s="29">
        <v>35907248</v>
      </c>
      <c r="E863" s="29" t="s">
        <v>117</v>
      </c>
      <c r="F863" s="29">
        <v>257.45999999999998</v>
      </c>
      <c r="G863" s="10">
        <f>SUMIFS('Régua SAEB'!$C:$C,'Régua SAEB'!$B:$B,"LP",'Régua SAEB'!$D:$D,"&lt;="&amp;$F863,'Régua SAEB'!$E:$E,"&gt;"&amp;$F863,'Régua SAEB'!$A:$A,$E863)</f>
        <v>3</v>
      </c>
      <c r="H863" s="10" t="str">
        <f t="array" ref="H863">INDEX('Régua SAEB'!$F$1:$F$40,MATCH($E863&amp;"LP"&amp;$G863,'Régua SAEB'!$G$1:$G$40,0),1)</f>
        <v>Básico</v>
      </c>
      <c r="I863" s="29">
        <v>262.17</v>
      </c>
      <c r="J863" s="10">
        <f>SUMIFS('Régua SAEB'!$C:$C,'Régua SAEB'!$B:$B,"MT",'Régua SAEB'!$D:$D,"&lt;="&amp;$I863,'Régua SAEB'!$E:$E,"&gt;"&amp;$I863,'Régua SAEB'!$A:$A,$E863)</f>
        <v>3</v>
      </c>
      <c r="K863" s="10" t="str">
        <f t="array" ref="K863">INDEX('Régua SAEB'!$F$1:$F$40,MATCH($E863&amp;"MT"&amp;$J863,'Régua SAEB'!$G$1:$G$40,0),1)</f>
        <v>Básico</v>
      </c>
    </row>
    <row r="864" spans="1:11" x14ac:dyDescent="0.2">
      <c r="A864" s="28" t="s">
        <v>46</v>
      </c>
      <c r="B864" s="24">
        <v>6762</v>
      </c>
      <c r="C864" s="28" t="s">
        <v>978</v>
      </c>
      <c r="D864" s="29">
        <v>35006762</v>
      </c>
      <c r="E864" s="29" t="s">
        <v>117</v>
      </c>
      <c r="F864" s="29">
        <v>251.32</v>
      </c>
      <c r="G864" s="10">
        <f>SUMIFS('Régua SAEB'!$C:$C,'Régua SAEB'!$B:$B,"LP",'Régua SAEB'!$D:$D,"&lt;="&amp;$F864,'Régua SAEB'!$E:$E,"&gt;"&amp;$F864,'Régua SAEB'!$A:$A,$E864)</f>
        <v>3</v>
      </c>
      <c r="H864" s="10" t="str">
        <f t="array" ref="H864">INDEX('Régua SAEB'!$F$1:$F$40,MATCH($E864&amp;"LP"&amp;$G864,'Régua SAEB'!$G$1:$G$40,0),1)</f>
        <v>Básico</v>
      </c>
      <c r="I864" s="29">
        <v>241.54</v>
      </c>
      <c r="J864" s="10">
        <f>SUMIFS('Régua SAEB'!$C:$C,'Régua SAEB'!$B:$B,"MT",'Régua SAEB'!$D:$D,"&lt;="&amp;$I864,'Régua SAEB'!$E:$E,"&gt;"&amp;$I864,'Régua SAEB'!$A:$A,$E864)</f>
        <v>2</v>
      </c>
      <c r="K864" s="10" t="str">
        <f t="array" ref="K864">INDEX('Régua SAEB'!$F$1:$F$40,MATCH($E864&amp;"MT"&amp;$J864,'Régua SAEB'!$G$1:$G$40,0),1)</f>
        <v>Básico</v>
      </c>
    </row>
    <row r="865" spans="1:11" x14ac:dyDescent="0.2">
      <c r="A865" s="28" t="s">
        <v>46</v>
      </c>
      <c r="B865" s="24">
        <v>6774</v>
      </c>
      <c r="C865" s="28" t="s">
        <v>979</v>
      </c>
      <c r="D865" s="29">
        <v>35006774</v>
      </c>
      <c r="E865" s="29" t="s">
        <v>117</v>
      </c>
      <c r="F865" s="29">
        <v>260.86</v>
      </c>
      <c r="G865" s="10">
        <f>SUMIFS('Régua SAEB'!$C:$C,'Régua SAEB'!$B:$B,"LP",'Régua SAEB'!$D:$D,"&lt;="&amp;$F865,'Régua SAEB'!$E:$E,"&gt;"&amp;$F865,'Régua SAEB'!$A:$A,$E865)</f>
        <v>3</v>
      </c>
      <c r="H865" s="10" t="str">
        <f t="array" ref="H865">INDEX('Régua SAEB'!$F$1:$F$40,MATCH($E865&amp;"LP"&amp;$G865,'Régua SAEB'!$G$1:$G$40,0),1)</f>
        <v>Básico</v>
      </c>
      <c r="I865" s="29">
        <v>257.79000000000002</v>
      </c>
      <c r="J865" s="10">
        <f>SUMIFS('Régua SAEB'!$C:$C,'Régua SAEB'!$B:$B,"MT",'Régua SAEB'!$D:$D,"&lt;="&amp;$I865,'Régua SAEB'!$E:$E,"&gt;"&amp;$I865,'Régua SAEB'!$A:$A,$E865)</f>
        <v>3</v>
      </c>
      <c r="K865" s="10" t="str">
        <f t="array" ref="K865">INDEX('Régua SAEB'!$F$1:$F$40,MATCH($E865&amp;"MT"&amp;$J865,'Régua SAEB'!$G$1:$G$40,0),1)</f>
        <v>Básico</v>
      </c>
    </row>
    <row r="866" spans="1:11" x14ac:dyDescent="0.2">
      <c r="A866" s="28" t="s">
        <v>46</v>
      </c>
      <c r="B866" s="24">
        <v>38398</v>
      </c>
      <c r="C866" s="28" t="s">
        <v>980</v>
      </c>
      <c r="D866" s="29">
        <v>35038398</v>
      </c>
      <c r="E866" s="29" t="s">
        <v>117</v>
      </c>
      <c r="F866" s="29">
        <v>270.41000000000003</v>
      </c>
      <c r="G866" s="10">
        <f>SUMIFS('Régua SAEB'!$C:$C,'Régua SAEB'!$B:$B,"LP",'Régua SAEB'!$D:$D,"&lt;="&amp;$F866,'Régua SAEB'!$E:$E,"&gt;"&amp;$F866,'Régua SAEB'!$A:$A,$E866)</f>
        <v>3</v>
      </c>
      <c r="H866" s="10" t="str">
        <f t="array" ref="H866">INDEX('Régua SAEB'!$F$1:$F$40,MATCH($E866&amp;"LP"&amp;$G866,'Régua SAEB'!$G$1:$G$40,0),1)</f>
        <v>Básico</v>
      </c>
      <c r="I866" s="29">
        <v>269.38</v>
      </c>
      <c r="J866" s="10">
        <f>SUMIFS('Régua SAEB'!$C:$C,'Régua SAEB'!$B:$B,"MT",'Régua SAEB'!$D:$D,"&lt;="&amp;$I866,'Régua SAEB'!$E:$E,"&gt;"&amp;$I866,'Régua SAEB'!$A:$A,$E866)</f>
        <v>3</v>
      </c>
      <c r="K866" s="10" t="str">
        <f t="array" ref="K866">INDEX('Régua SAEB'!$F$1:$F$40,MATCH($E866&amp;"MT"&amp;$J866,'Régua SAEB'!$G$1:$G$40,0),1)</f>
        <v>Básico</v>
      </c>
    </row>
    <row r="867" spans="1:11" x14ac:dyDescent="0.2">
      <c r="A867" s="28" t="s">
        <v>46</v>
      </c>
      <c r="B867" s="24">
        <v>48082</v>
      </c>
      <c r="C867" s="28" t="s">
        <v>981</v>
      </c>
      <c r="D867" s="29">
        <v>35048082</v>
      </c>
      <c r="E867" s="29" t="s">
        <v>117</v>
      </c>
      <c r="F867" s="29">
        <v>245.39</v>
      </c>
      <c r="G867" s="10">
        <f>SUMIFS('Régua SAEB'!$C:$C,'Régua SAEB'!$B:$B,"LP",'Régua SAEB'!$D:$D,"&lt;="&amp;$F867,'Régua SAEB'!$E:$E,"&gt;"&amp;$F867,'Régua SAEB'!$A:$A,$E867)</f>
        <v>2</v>
      </c>
      <c r="H867" s="10" t="str">
        <f t="array" ref="H867">INDEX('Régua SAEB'!$F$1:$F$40,MATCH($E867&amp;"LP"&amp;$G867,'Régua SAEB'!$G$1:$G$40,0),1)</f>
        <v>Básico</v>
      </c>
      <c r="I867" s="29">
        <v>239.35</v>
      </c>
      <c r="J867" s="10">
        <f>SUMIFS('Régua SAEB'!$C:$C,'Régua SAEB'!$B:$B,"MT",'Régua SAEB'!$D:$D,"&lt;="&amp;$I867,'Régua SAEB'!$E:$E,"&gt;"&amp;$I867,'Régua SAEB'!$A:$A,$E867)</f>
        <v>2</v>
      </c>
      <c r="K867" s="10" t="str">
        <f t="array" ref="K867">INDEX('Régua SAEB'!$F$1:$F$40,MATCH($E867&amp;"MT"&amp;$J867,'Régua SAEB'!$G$1:$G$40,0),1)</f>
        <v>Básico</v>
      </c>
    </row>
    <row r="868" spans="1:11" x14ac:dyDescent="0.2">
      <c r="A868" s="28" t="s">
        <v>46</v>
      </c>
      <c r="B868" s="24">
        <v>577078</v>
      </c>
      <c r="C868" s="28" t="s">
        <v>982</v>
      </c>
      <c r="D868" s="29">
        <v>35577078</v>
      </c>
      <c r="E868" s="29" t="s">
        <v>117</v>
      </c>
      <c r="F868" s="29">
        <v>261.02</v>
      </c>
      <c r="G868" s="10">
        <f>SUMIFS('Régua SAEB'!$C:$C,'Régua SAEB'!$B:$B,"LP",'Régua SAEB'!$D:$D,"&lt;="&amp;$F868,'Régua SAEB'!$E:$E,"&gt;"&amp;$F868,'Régua SAEB'!$A:$A,$E868)</f>
        <v>3</v>
      </c>
      <c r="H868" s="10" t="str">
        <f t="array" ref="H868">INDEX('Régua SAEB'!$F$1:$F$40,MATCH($E868&amp;"LP"&amp;$G868,'Régua SAEB'!$G$1:$G$40,0),1)</f>
        <v>Básico</v>
      </c>
      <c r="I868" s="29">
        <v>264.11</v>
      </c>
      <c r="J868" s="10">
        <f>SUMIFS('Régua SAEB'!$C:$C,'Régua SAEB'!$B:$B,"MT",'Régua SAEB'!$D:$D,"&lt;="&amp;$I868,'Régua SAEB'!$E:$E,"&gt;"&amp;$I868,'Régua SAEB'!$A:$A,$E868)</f>
        <v>3</v>
      </c>
      <c r="K868" s="10" t="str">
        <f t="array" ref="K868">INDEX('Régua SAEB'!$F$1:$F$40,MATCH($E868&amp;"MT"&amp;$J868,'Régua SAEB'!$G$1:$G$40,0),1)</f>
        <v>Básico</v>
      </c>
    </row>
    <row r="869" spans="1:11" x14ac:dyDescent="0.2">
      <c r="A869" s="28" t="s">
        <v>46</v>
      </c>
      <c r="B869" s="24">
        <v>902743</v>
      </c>
      <c r="C869" s="28" t="s">
        <v>983</v>
      </c>
      <c r="D869" s="29">
        <v>35902743</v>
      </c>
      <c r="E869" s="29" t="s">
        <v>117</v>
      </c>
      <c r="F869" s="29">
        <v>270.37</v>
      </c>
      <c r="G869" s="10">
        <f>SUMIFS('Régua SAEB'!$C:$C,'Régua SAEB'!$B:$B,"LP",'Régua SAEB'!$D:$D,"&lt;="&amp;$F869,'Régua SAEB'!$E:$E,"&gt;"&amp;$F869,'Régua SAEB'!$A:$A,$E869)</f>
        <v>3</v>
      </c>
      <c r="H869" s="10" t="str">
        <f t="array" ref="H869">INDEX('Régua SAEB'!$F$1:$F$40,MATCH($E869&amp;"LP"&amp;$G869,'Régua SAEB'!$G$1:$G$40,0),1)</f>
        <v>Básico</v>
      </c>
      <c r="I869" s="29">
        <v>264.16000000000003</v>
      </c>
      <c r="J869" s="10">
        <f>SUMIFS('Régua SAEB'!$C:$C,'Régua SAEB'!$B:$B,"MT",'Régua SAEB'!$D:$D,"&lt;="&amp;$I869,'Régua SAEB'!$E:$E,"&gt;"&amp;$I869,'Régua SAEB'!$A:$A,$E869)</f>
        <v>3</v>
      </c>
      <c r="K869" s="10" t="str">
        <f t="array" ref="K869">INDEX('Régua SAEB'!$F$1:$F$40,MATCH($E869&amp;"MT"&amp;$J869,'Régua SAEB'!$G$1:$G$40,0),1)</f>
        <v>Básico</v>
      </c>
    </row>
    <row r="870" spans="1:11" x14ac:dyDescent="0.2">
      <c r="A870" s="28" t="s">
        <v>35</v>
      </c>
      <c r="B870" s="24">
        <v>12634</v>
      </c>
      <c r="C870" s="28" t="s">
        <v>984</v>
      </c>
      <c r="D870" s="29">
        <v>35012634</v>
      </c>
      <c r="E870" s="29" t="s">
        <v>117</v>
      </c>
      <c r="F870" s="29">
        <v>258.38</v>
      </c>
      <c r="G870" s="10">
        <f>SUMIFS('Régua SAEB'!$C:$C,'Régua SAEB'!$B:$B,"LP",'Régua SAEB'!$D:$D,"&lt;="&amp;$F870,'Régua SAEB'!$E:$E,"&gt;"&amp;$F870,'Régua SAEB'!$A:$A,$E870)</f>
        <v>3</v>
      </c>
      <c r="H870" s="10" t="str">
        <f t="array" ref="H870">INDEX('Régua SAEB'!$F$1:$F$40,MATCH($E870&amp;"LP"&amp;$G870,'Régua SAEB'!$G$1:$G$40,0),1)</f>
        <v>Básico</v>
      </c>
      <c r="I870" s="29">
        <v>258.94</v>
      </c>
      <c r="J870" s="10">
        <f>SUMIFS('Régua SAEB'!$C:$C,'Régua SAEB'!$B:$B,"MT",'Régua SAEB'!$D:$D,"&lt;="&amp;$I870,'Régua SAEB'!$E:$E,"&gt;"&amp;$I870,'Régua SAEB'!$A:$A,$E870)</f>
        <v>3</v>
      </c>
      <c r="K870" s="10" t="str">
        <f t="array" ref="K870">INDEX('Régua SAEB'!$F$1:$F$40,MATCH($E870&amp;"MT"&amp;$J870,'Régua SAEB'!$G$1:$G$40,0),1)</f>
        <v>Básico</v>
      </c>
    </row>
    <row r="871" spans="1:11" x14ac:dyDescent="0.2">
      <c r="A871" s="28" t="s">
        <v>35</v>
      </c>
      <c r="B871" s="24">
        <v>12661</v>
      </c>
      <c r="C871" s="28" t="s">
        <v>985</v>
      </c>
      <c r="D871" s="29">
        <v>35012661</v>
      </c>
      <c r="E871" s="29" t="s">
        <v>117</v>
      </c>
      <c r="F871" s="29">
        <v>258.48</v>
      </c>
      <c r="G871" s="10">
        <f>SUMIFS('Régua SAEB'!$C:$C,'Régua SAEB'!$B:$B,"LP",'Régua SAEB'!$D:$D,"&lt;="&amp;$F871,'Régua SAEB'!$E:$E,"&gt;"&amp;$F871,'Régua SAEB'!$A:$A,$E871)</f>
        <v>3</v>
      </c>
      <c r="H871" s="10" t="str">
        <f t="array" ref="H871">INDEX('Régua SAEB'!$F$1:$F$40,MATCH($E871&amp;"LP"&amp;$G871,'Régua SAEB'!$G$1:$G$40,0),1)</f>
        <v>Básico</v>
      </c>
      <c r="I871" s="29">
        <v>254.29</v>
      </c>
      <c r="J871" s="10">
        <f>SUMIFS('Régua SAEB'!$C:$C,'Régua SAEB'!$B:$B,"MT",'Régua SAEB'!$D:$D,"&lt;="&amp;$I871,'Régua SAEB'!$E:$E,"&gt;"&amp;$I871,'Régua SAEB'!$A:$A,$E871)</f>
        <v>3</v>
      </c>
      <c r="K871" s="10" t="str">
        <f t="array" ref="K871">INDEX('Régua SAEB'!$F$1:$F$40,MATCH($E871&amp;"MT"&amp;$J871,'Régua SAEB'!$G$1:$G$40,0),1)</f>
        <v>Básico</v>
      </c>
    </row>
    <row r="872" spans="1:11" x14ac:dyDescent="0.2">
      <c r="A872" s="28" t="s">
        <v>35</v>
      </c>
      <c r="B872" s="24">
        <v>12683</v>
      </c>
      <c r="C872" s="28" t="s">
        <v>986</v>
      </c>
      <c r="D872" s="29">
        <v>35012683</v>
      </c>
      <c r="E872" s="29" t="s">
        <v>117</v>
      </c>
      <c r="F872" s="29">
        <v>290.38</v>
      </c>
      <c r="G872" s="10">
        <f>SUMIFS('Régua SAEB'!$C:$C,'Régua SAEB'!$B:$B,"LP",'Régua SAEB'!$D:$D,"&lt;="&amp;$F872,'Régua SAEB'!$E:$E,"&gt;"&amp;$F872,'Régua SAEB'!$A:$A,$E872)</f>
        <v>4</v>
      </c>
      <c r="H872" s="10" t="str">
        <f t="array" ref="H872">INDEX('Régua SAEB'!$F$1:$F$40,MATCH($E872&amp;"LP"&amp;$G872,'Régua SAEB'!$G$1:$G$40,0),1)</f>
        <v>Proficiente</v>
      </c>
      <c r="I872" s="29">
        <v>278.08</v>
      </c>
      <c r="J872" s="10">
        <f>SUMIFS('Régua SAEB'!$C:$C,'Régua SAEB'!$B:$B,"MT",'Régua SAEB'!$D:$D,"&lt;="&amp;$I872,'Régua SAEB'!$E:$E,"&gt;"&amp;$I872,'Régua SAEB'!$A:$A,$E872)</f>
        <v>4</v>
      </c>
      <c r="K872" s="10" t="str">
        <f t="array" ref="K872">INDEX('Régua SAEB'!$F$1:$F$40,MATCH($E872&amp;"MT"&amp;$J872,'Régua SAEB'!$G$1:$G$40,0),1)</f>
        <v>Básico</v>
      </c>
    </row>
    <row r="873" spans="1:11" x14ac:dyDescent="0.2">
      <c r="A873" s="28" t="s">
        <v>35</v>
      </c>
      <c r="B873" s="24">
        <v>12695</v>
      </c>
      <c r="C873" s="28" t="s">
        <v>987</v>
      </c>
      <c r="D873" s="29">
        <v>35012695</v>
      </c>
      <c r="E873" s="29" t="s">
        <v>117</v>
      </c>
      <c r="F873" s="29">
        <v>275.2</v>
      </c>
      <c r="G873" s="10">
        <f>SUMIFS('Régua SAEB'!$C:$C,'Régua SAEB'!$B:$B,"LP",'Régua SAEB'!$D:$D,"&lt;="&amp;$F873,'Régua SAEB'!$E:$E,"&gt;"&amp;$F873,'Régua SAEB'!$A:$A,$E873)</f>
        <v>4</v>
      </c>
      <c r="H873" s="10" t="str">
        <f t="array" ref="H873">INDEX('Régua SAEB'!$F$1:$F$40,MATCH($E873&amp;"LP"&amp;$G873,'Régua SAEB'!$G$1:$G$40,0),1)</f>
        <v>Proficiente</v>
      </c>
      <c r="I873" s="29">
        <v>275.60000000000002</v>
      </c>
      <c r="J873" s="10">
        <f>SUMIFS('Régua SAEB'!$C:$C,'Régua SAEB'!$B:$B,"MT",'Régua SAEB'!$D:$D,"&lt;="&amp;$I873,'Régua SAEB'!$E:$E,"&gt;"&amp;$I873,'Régua SAEB'!$A:$A,$E873)</f>
        <v>4</v>
      </c>
      <c r="K873" s="10" t="str">
        <f t="array" ref="K873">INDEX('Régua SAEB'!$F$1:$F$40,MATCH($E873&amp;"MT"&amp;$J873,'Régua SAEB'!$G$1:$G$40,0),1)</f>
        <v>Básico</v>
      </c>
    </row>
    <row r="874" spans="1:11" x14ac:dyDescent="0.2">
      <c r="A874" s="28" t="s">
        <v>35</v>
      </c>
      <c r="B874" s="24">
        <v>12750</v>
      </c>
      <c r="C874" s="28" t="s">
        <v>988</v>
      </c>
      <c r="D874" s="29">
        <v>35012750</v>
      </c>
      <c r="E874" s="29" t="s">
        <v>117</v>
      </c>
      <c r="F874" s="29">
        <v>250.77</v>
      </c>
      <c r="G874" s="10">
        <f>SUMIFS('Régua SAEB'!$C:$C,'Régua SAEB'!$B:$B,"LP",'Régua SAEB'!$D:$D,"&lt;="&amp;$F874,'Régua SAEB'!$E:$E,"&gt;"&amp;$F874,'Régua SAEB'!$A:$A,$E874)</f>
        <v>3</v>
      </c>
      <c r="H874" s="10" t="str">
        <f t="array" ref="H874">INDEX('Régua SAEB'!$F$1:$F$40,MATCH($E874&amp;"LP"&amp;$G874,'Régua SAEB'!$G$1:$G$40,0),1)</f>
        <v>Básico</v>
      </c>
      <c r="I874" s="29">
        <v>261.06</v>
      </c>
      <c r="J874" s="10">
        <f>SUMIFS('Régua SAEB'!$C:$C,'Régua SAEB'!$B:$B,"MT",'Régua SAEB'!$D:$D,"&lt;="&amp;$I874,'Régua SAEB'!$E:$E,"&gt;"&amp;$I874,'Régua SAEB'!$A:$A,$E874)</f>
        <v>3</v>
      </c>
      <c r="K874" s="10" t="str">
        <f t="array" ref="K874">INDEX('Régua SAEB'!$F$1:$F$40,MATCH($E874&amp;"MT"&amp;$J874,'Régua SAEB'!$G$1:$G$40,0),1)</f>
        <v>Básico</v>
      </c>
    </row>
    <row r="875" spans="1:11" x14ac:dyDescent="0.2">
      <c r="A875" s="28" t="s">
        <v>35</v>
      </c>
      <c r="B875" s="24">
        <v>12841</v>
      </c>
      <c r="C875" s="28" t="s">
        <v>989</v>
      </c>
      <c r="D875" s="29">
        <v>35012841</v>
      </c>
      <c r="E875" s="29" t="s">
        <v>117</v>
      </c>
      <c r="F875" s="29">
        <v>279.02</v>
      </c>
      <c r="G875" s="10">
        <f>SUMIFS('Régua SAEB'!$C:$C,'Régua SAEB'!$B:$B,"LP",'Régua SAEB'!$D:$D,"&lt;="&amp;$F875,'Régua SAEB'!$E:$E,"&gt;"&amp;$F875,'Régua SAEB'!$A:$A,$E875)</f>
        <v>4</v>
      </c>
      <c r="H875" s="10" t="str">
        <f t="array" ref="H875">INDEX('Régua SAEB'!$F$1:$F$40,MATCH($E875&amp;"LP"&amp;$G875,'Régua SAEB'!$G$1:$G$40,0),1)</f>
        <v>Proficiente</v>
      </c>
      <c r="I875" s="29">
        <v>281.92</v>
      </c>
      <c r="J875" s="10">
        <f>SUMIFS('Régua SAEB'!$C:$C,'Régua SAEB'!$B:$B,"MT",'Régua SAEB'!$D:$D,"&lt;="&amp;$I875,'Régua SAEB'!$E:$E,"&gt;"&amp;$I875,'Régua SAEB'!$A:$A,$E875)</f>
        <v>4</v>
      </c>
      <c r="K875" s="10" t="str">
        <f t="array" ref="K875">INDEX('Régua SAEB'!$F$1:$F$40,MATCH($E875&amp;"MT"&amp;$J875,'Régua SAEB'!$G$1:$G$40,0),1)</f>
        <v>Básico</v>
      </c>
    </row>
    <row r="876" spans="1:11" x14ac:dyDescent="0.2">
      <c r="A876" s="28" t="s">
        <v>35</v>
      </c>
      <c r="B876" s="24">
        <v>12919</v>
      </c>
      <c r="C876" s="28" t="s">
        <v>990</v>
      </c>
      <c r="D876" s="29">
        <v>35012919</v>
      </c>
      <c r="E876" s="29" t="s">
        <v>117</v>
      </c>
      <c r="F876" s="29">
        <v>292.05</v>
      </c>
      <c r="G876" s="10">
        <f>SUMIFS('Régua SAEB'!$C:$C,'Régua SAEB'!$B:$B,"LP",'Régua SAEB'!$D:$D,"&lt;="&amp;$F876,'Régua SAEB'!$E:$E,"&gt;"&amp;$F876,'Régua SAEB'!$A:$A,$E876)</f>
        <v>4</v>
      </c>
      <c r="H876" s="10" t="str">
        <f t="array" ref="H876">INDEX('Régua SAEB'!$F$1:$F$40,MATCH($E876&amp;"LP"&amp;$G876,'Régua SAEB'!$G$1:$G$40,0),1)</f>
        <v>Proficiente</v>
      </c>
      <c r="I876" s="29">
        <v>292.58999999999997</v>
      </c>
      <c r="J876" s="10">
        <f>SUMIFS('Régua SAEB'!$C:$C,'Régua SAEB'!$B:$B,"MT",'Régua SAEB'!$D:$D,"&lt;="&amp;$I876,'Régua SAEB'!$E:$E,"&gt;"&amp;$I876,'Régua SAEB'!$A:$A,$E876)</f>
        <v>4</v>
      </c>
      <c r="K876" s="10" t="str">
        <f t="array" ref="K876">INDEX('Régua SAEB'!$F$1:$F$40,MATCH($E876&amp;"MT"&amp;$J876,'Régua SAEB'!$G$1:$G$40,0),1)</f>
        <v>Básico</v>
      </c>
    </row>
    <row r="877" spans="1:11" x14ac:dyDescent="0.2">
      <c r="A877" s="28" t="s">
        <v>35</v>
      </c>
      <c r="B877" s="24">
        <v>37175</v>
      </c>
      <c r="C877" s="28" t="s">
        <v>991</v>
      </c>
      <c r="D877" s="29">
        <v>35037175</v>
      </c>
      <c r="E877" s="29" t="s">
        <v>117</v>
      </c>
      <c r="F877" s="29">
        <v>239.16</v>
      </c>
      <c r="G877" s="10">
        <f>SUMIFS('Régua SAEB'!$C:$C,'Régua SAEB'!$B:$B,"LP",'Régua SAEB'!$D:$D,"&lt;="&amp;$F877,'Régua SAEB'!$E:$E,"&gt;"&amp;$F877,'Régua SAEB'!$A:$A,$E877)</f>
        <v>2</v>
      </c>
      <c r="H877" s="10" t="str">
        <f t="array" ref="H877">INDEX('Régua SAEB'!$F$1:$F$40,MATCH($E877&amp;"LP"&amp;$G877,'Régua SAEB'!$G$1:$G$40,0),1)</f>
        <v>Básico</v>
      </c>
      <c r="I877" s="29">
        <v>237.02</v>
      </c>
      <c r="J877" s="10">
        <f>SUMIFS('Régua SAEB'!$C:$C,'Régua SAEB'!$B:$B,"MT",'Régua SAEB'!$D:$D,"&lt;="&amp;$I877,'Régua SAEB'!$E:$E,"&gt;"&amp;$I877,'Régua SAEB'!$A:$A,$E877)</f>
        <v>2</v>
      </c>
      <c r="K877" s="10" t="str">
        <f t="array" ref="K877">INDEX('Régua SAEB'!$F$1:$F$40,MATCH($E877&amp;"MT"&amp;$J877,'Régua SAEB'!$G$1:$G$40,0),1)</f>
        <v>Básico</v>
      </c>
    </row>
    <row r="878" spans="1:11" x14ac:dyDescent="0.2">
      <c r="A878" s="28" t="s">
        <v>35</v>
      </c>
      <c r="B878" s="24">
        <v>45378</v>
      </c>
      <c r="C878" s="28" t="s">
        <v>992</v>
      </c>
      <c r="D878" s="29">
        <v>35045378</v>
      </c>
      <c r="E878" s="29" t="s">
        <v>117</v>
      </c>
      <c r="F878" s="29">
        <v>272.31</v>
      </c>
      <c r="G878" s="10">
        <f>SUMIFS('Régua SAEB'!$C:$C,'Régua SAEB'!$B:$B,"LP",'Régua SAEB'!$D:$D,"&lt;="&amp;$F878,'Régua SAEB'!$E:$E,"&gt;"&amp;$F878,'Régua SAEB'!$A:$A,$E878)</f>
        <v>3</v>
      </c>
      <c r="H878" s="10" t="str">
        <f t="array" ref="H878">INDEX('Régua SAEB'!$F$1:$F$40,MATCH($E878&amp;"LP"&amp;$G878,'Régua SAEB'!$G$1:$G$40,0),1)</f>
        <v>Básico</v>
      </c>
      <c r="I878" s="29">
        <v>264.79000000000002</v>
      </c>
      <c r="J878" s="10">
        <f>SUMIFS('Régua SAEB'!$C:$C,'Régua SAEB'!$B:$B,"MT",'Régua SAEB'!$D:$D,"&lt;="&amp;$I878,'Régua SAEB'!$E:$E,"&gt;"&amp;$I878,'Régua SAEB'!$A:$A,$E878)</f>
        <v>3</v>
      </c>
      <c r="K878" s="10" t="str">
        <f t="array" ref="K878">INDEX('Régua SAEB'!$F$1:$F$40,MATCH($E878&amp;"MT"&amp;$J878,'Régua SAEB'!$G$1:$G$40,0),1)</f>
        <v>Básico</v>
      </c>
    </row>
    <row r="879" spans="1:11" x14ac:dyDescent="0.2">
      <c r="A879" s="28" t="s">
        <v>35</v>
      </c>
      <c r="B879" s="24">
        <v>905045</v>
      </c>
      <c r="C879" s="28" t="s">
        <v>993</v>
      </c>
      <c r="D879" s="29">
        <v>35905045</v>
      </c>
      <c r="E879" s="29" t="s">
        <v>117</v>
      </c>
      <c r="F879" s="29">
        <v>284.14</v>
      </c>
      <c r="G879" s="10">
        <f>SUMIFS('Régua SAEB'!$C:$C,'Régua SAEB'!$B:$B,"LP",'Régua SAEB'!$D:$D,"&lt;="&amp;$F879,'Régua SAEB'!$E:$E,"&gt;"&amp;$F879,'Régua SAEB'!$A:$A,$E879)</f>
        <v>4</v>
      </c>
      <c r="H879" s="10" t="str">
        <f t="array" ref="H879">INDEX('Régua SAEB'!$F$1:$F$40,MATCH($E879&amp;"LP"&amp;$G879,'Régua SAEB'!$G$1:$G$40,0),1)</f>
        <v>Proficiente</v>
      </c>
      <c r="I879" s="29">
        <v>286.69</v>
      </c>
      <c r="J879" s="10">
        <f>SUMIFS('Régua SAEB'!$C:$C,'Régua SAEB'!$B:$B,"MT",'Régua SAEB'!$D:$D,"&lt;="&amp;$I879,'Régua SAEB'!$E:$E,"&gt;"&amp;$I879,'Régua SAEB'!$A:$A,$E879)</f>
        <v>4</v>
      </c>
      <c r="K879" s="10" t="str">
        <f t="array" ref="K879">INDEX('Régua SAEB'!$F$1:$F$40,MATCH($E879&amp;"MT"&amp;$J879,'Régua SAEB'!$G$1:$G$40,0),1)</f>
        <v>Básico</v>
      </c>
    </row>
    <row r="880" spans="1:11" x14ac:dyDescent="0.2">
      <c r="A880" s="28" t="s">
        <v>35</v>
      </c>
      <c r="B880" s="24">
        <v>921725</v>
      </c>
      <c r="C880" s="28" t="s">
        <v>994</v>
      </c>
      <c r="D880" s="29">
        <v>35921725</v>
      </c>
      <c r="E880" s="29" t="s">
        <v>117</v>
      </c>
      <c r="F880" s="29">
        <v>244.85</v>
      </c>
      <c r="G880" s="10">
        <f>SUMIFS('Régua SAEB'!$C:$C,'Régua SAEB'!$B:$B,"LP",'Régua SAEB'!$D:$D,"&lt;="&amp;$F880,'Régua SAEB'!$E:$E,"&gt;"&amp;$F880,'Régua SAEB'!$A:$A,$E880)</f>
        <v>2</v>
      </c>
      <c r="H880" s="10" t="str">
        <f t="array" ref="H880">INDEX('Régua SAEB'!$F$1:$F$40,MATCH($E880&amp;"LP"&amp;$G880,'Régua SAEB'!$G$1:$G$40,0),1)</f>
        <v>Básico</v>
      </c>
      <c r="I880" s="29">
        <v>237.79</v>
      </c>
      <c r="J880" s="10">
        <f>SUMIFS('Régua SAEB'!$C:$C,'Régua SAEB'!$B:$B,"MT",'Régua SAEB'!$D:$D,"&lt;="&amp;$I880,'Régua SAEB'!$E:$E,"&gt;"&amp;$I880,'Régua SAEB'!$A:$A,$E880)</f>
        <v>2</v>
      </c>
      <c r="K880" s="10" t="str">
        <f t="array" ref="K880">INDEX('Régua SAEB'!$F$1:$F$40,MATCH($E880&amp;"MT"&amp;$J880,'Régua SAEB'!$G$1:$G$40,0),1)</f>
        <v>Básico</v>
      </c>
    </row>
    <row r="881" spans="1:11" x14ac:dyDescent="0.2">
      <c r="A881" s="28" t="s">
        <v>39</v>
      </c>
      <c r="B881" s="24">
        <v>15003</v>
      </c>
      <c r="C881" s="28" t="s">
        <v>995</v>
      </c>
      <c r="D881" s="29">
        <v>35015003</v>
      </c>
      <c r="E881" s="29" t="s">
        <v>117</v>
      </c>
      <c r="F881" s="29">
        <v>268.61</v>
      </c>
      <c r="G881" s="10">
        <f>SUMIFS('Régua SAEB'!$C:$C,'Régua SAEB'!$B:$B,"LP",'Régua SAEB'!$D:$D,"&lt;="&amp;$F881,'Régua SAEB'!$E:$E,"&gt;"&amp;$F881,'Régua SAEB'!$A:$A,$E881)</f>
        <v>3</v>
      </c>
      <c r="H881" s="10" t="str">
        <f t="array" ref="H881">INDEX('Régua SAEB'!$F$1:$F$40,MATCH($E881&amp;"LP"&amp;$G881,'Régua SAEB'!$G$1:$G$40,0),1)</f>
        <v>Básico</v>
      </c>
      <c r="I881" s="29">
        <v>274.38</v>
      </c>
      <c r="J881" s="10">
        <f>SUMIFS('Régua SAEB'!$C:$C,'Régua SAEB'!$B:$B,"MT",'Régua SAEB'!$D:$D,"&lt;="&amp;$I881,'Régua SAEB'!$E:$E,"&gt;"&amp;$I881,'Régua SAEB'!$A:$A,$E881)</f>
        <v>3</v>
      </c>
      <c r="K881" s="10" t="str">
        <f t="array" ref="K881">INDEX('Régua SAEB'!$F$1:$F$40,MATCH($E881&amp;"MT"&amp;$J881,'Régua SAEB'!$G$1:$G$40,0),1)</f>
        <v>Básico</v>
      </c>
    </row>
    <row r="882" spans="1:11" x14ac:dyDescent="0.2">
      <c r="A882" s="28" t="s">
        <v>39</v>
      </c>
      <c r="B882" s="24">
        <v>45251</v>
      </c>
      <c r="C882" s="28" t="s">
        <v>996</v>
      </c>
      <c r="D882" s="29">
        <v>35045251</v>
      </c>
      <c r="E882" s="29" t="s">
        <v>117</v>
      </c>
      <c r="F882" s="29">
        <v>262.58999999999997</v>
      </c>
      <c r="G882" s="10">
        <f>SUMIFS('Régua SAEB'!$C:$C,'Régua SAEB'!$B:$B,"LP",'Régua SAEB'!$D:$D,"&lt;="&amp;$F882,'Régua SAEB'!$E:$E,"&gt;"&amp;$F882,'Régua SAEB'!$A:$A,$E882)</f>
        <v>3</v>
      </c>
      <c r="H882" s="10" t="str">
        <f t="array" ref="H882">INDEX('Régua SAEB'!$F$1:$F$40,MATCH($E882&amp;"LP"&amp;$G882,'Régua SAEB'!$G$1:$G$40,0),1)</f>
        <v>Básico</v>
      </c>
      <c r="I882" s="29">
        <v>270.7</v>
      </c>
      <c r="J882" s="10">
        <f>SUMIFS('Régua SAEB'!$C:$C,'Régua SAEB'!$B:$B,"MT",'Régua SAEB'!$D:$D,"&lt;="&amp;$I882,'Régua SAEB'!$E:$E,"&gt;"&amp;$I882,'Régua SAEB'!$A:$A,$E882)</f>
        <v>3</v>
      </c>
      <c r="K882" s="10" t="str">
        <f t="array" ref="K882">INDEX('Régua SAEB'!$F$1:$F$40,MATCH($E882&amp;"MT"&amp;$J882,'Régua SAEB'!$G$1:$G$40,0),1)</f>
        <v>Básico</v>
      </c>
    </row>
    <row r="883" spans="1:11" x14ac:dyDescent="0.2">
      <c r="A883" s="28" t="s">
        <v>78</v>
      </c>
      <c r="B883" s="24">
        <v>11447</v>
      </c>
      <c r="C883" s="28" t="s">
        <v>997</v>
      </c>
      <c r="D883" s="29">
        <v>35011447</v>
      </c>
      <c r="E883" s="29" t="s">
        <v>117</v>
      </c>
      <c r="F883" s="29">
        <v>230.84</v>
      </c>
      <c r="G883" s="10">
        <f>SUMIFS('Régua SAEB'!$C:$C,'Régua SAEB'!$B:$B,"LP",'Régua SAEB'!$D:$D,"&lt;="&amp;$F883,'Régua SAEB'!$E:$E,"&gt;"&amp;$F883,'Régua SAEB'!$A:$A,$E883)</f>
        <v>2</v>
      </c>
      <c r="H883" s="10" t="str">
        <f t="array" ref="H883">INDEX('Régua SAEB'!$F$1:$F$40,MATCH($E883&amp;"LP"&amp;$G883,'Régua SAEB'!$G$1:$G$40,0),1)</f>
        <v>Básico</v>
      </c>
      <c r="I883" s="29">
        <v>226.99</v>
      </c>
      <c r="J883" s="10">
        <f>SUMIFS('Régua SAEB'!$C:$C,'Régua SAEB'!$B:$B,"MT",'Régua SAEB'!$D:$D,"&lt;="&amp;$I883,'Régua SAEB'!$E:$E,"&gt;"&amp;$I883,'Régua SAEB'!$A:$A,$E883)</f>
        <v>2</v>
      </c>
      <c r="K883" s="10" t="str">
        <f t="array" ref="K883">INDEX('Régua SAEB'!$F$1:$F$40,MATCH($E883&amp;"MT"&amp;$J883,'Régua SAEB'!$G$1:$G$40,0),1)</f>
        <v>Básico</v>
      </c>
    </row>
    <row r="884" spans="1:11" x14ac:dyDescent="0.2">
      <c r="A884" s="28" t="s">
        <v>78</v>
      </c>
      <c r="B884" s="24">
        <v>11460</v>
      </c>
      <c r="C884" s="28" t="s">
        <v>998</v>
      </c>
      <c r="D884" s="29">
        <v>35011460</v>
      </c>
      <c r="E884" s="29" t="s">
        <v>117</v>
      </c>
      <c r="F884" s="29">
        <v>251.39</v>
      </c>
      <c r="G884" s="10">
        <f>SUMIFS('Régua SAEB'!$C:$C,'Régua SAEB'!$B:$B,"LP",'Régua SAEB'!$D:$D,"&lt;="&amp;$F884,'Régua SAEB'!$E:$E,"&gt;"&amp;$F884,'Régua SAEB'!$A:$A,$E884)</f>
        <v>3</v>
      </c>
      <c r="H884" s="10" t="str">
        <f t="array" ref="H884">INDEX('Régua SAEB'!$F$1:$F$40,MATCH($E884&amp;"LP"&amp;$G884,'Régua SAEB'!$G$1:$G$40,0),1)</f>
        <v>Básico</v>
      </c>
      <c r="I884" s="29">
        <v>252.09</v>
      </c>
      <c r="J884" s="10">
        <f>SUMIFS('Régua SAEB'!$C:$C,'Régua SAEB'!$B:$B,"MT",'Régua SAEB'!$D:$D,"&lt;="&amp;$I884,'Régua SAEB'!$E:$E,"&gt;"&amp;$I884,'Régua SAEB'!$A:$A,$E884)</f>
        <v>3</v>
      </c>
      <c r="K884" s="10" t="str">
        <f t="array" ref="K884">INDEX('Régua SAEB'!$F$1:$F$40,MATCH($E884&amp;"MT"&amp;$J884,'Régua SAEB'!$G$1:$G$40,0),1)</f>
        <v>Básico</v>
      </c>
    </row>
    <row r="885" spans="1:11" x14ac:dyDescent="0.2">
      <c r="A885" s="28" t="s">
        <v>78</v>
      </c>
      <c r="B885" s="24">
        <v>11484</v>
      </c>
      <c r="C885" s="28" t="s">
        <v>999</v>
      </c>
      <c r="D885" s="29">
        <v>35011484</v>
      </c>
      <c r="E885" s="29" t="s">
        <v>117</v>
      </c>
      <c r="F885" s="29">
        <v>243.74</v>
      </c>
      <c r="G885" s="10">
        <f>SUMIFS('Régua SAEB'!$C:$C,'Régua SAEB'!$B:$B,"LP",'Régua SAEB'!$D:$D,"&lt;="&amp;$F885,'Régua SAEB'!$E:$E,"&gt;"&amp;$F885,'Régua SAEB'!$A:$A,$E885)</f>
        <v>2</v>
      </c>
      <c r="H885" s="10" t="str">
        <f t="array" ref="H885">INDEX('Régua SAEB'!$F$1:$F$40,MATCH($E885&amp;"LP"&amp;$G885,'Régua SAEB'!$G$1:$G$40,0),1)</f>
        <v>Básico</v>
      </c>
      <c r="I885" s="29">
        <v>244.21</v>
      </c>
      <c r="J885" s="10">
        <f>SUMIFS('Régua SAEB'!$C:$C,'Régua SAEB'!$B:$B,"MT",'Régua SAEB'!$D:$D,"&lt;="&amp;$I885,'Régua SAEB'!$E:$E,"&gt;"&amp;$I885,'Régua SAEB'!$A:$A,$E885)</f>
        <v>2</v>
      </c>
      <c r="K885" s="10" t="str">
        <f t="array" ref="K885">INDEX('Régua SAEB'!$F$1:$F$40,MATCH($E885&amp;"MT"&amp;$J885,'Régua SAEB'!$G$1:$G$40,0),1)</f>
        <v>Básico</v>
      </c>
    </row>
    <row r="886" spans="1:11" x14ac:dyDescent="0.2">
      <c r="A886" s="28" t="s">
        <v>78</v>
      </c>
      <c r="B886" s="24">
        <v>11496</v>
      </c>
      <c r="C886" s="28" t="s">
        <v>1000</v>
      </c>
      <c r="D886" s="29">
        <v>35011496</v>
      </c>
      <c r="E886" s="29" t="s">
        <v>117</v>
      </c>
      <c r="F886" s="29">
        <v>228.12</v>
      </c>
      <c r="G886" s="10">
        <f>SUMIFS('Régua SAEB'!$C:$C,'Régua SAEB'!$B:$B,"LP",'Régua SAEB'!$D:$D,"&lt;="&amp;$F886,'Régua SAEB'!$E:$E,"&gt;"&amp;$F886,'Régua SAEB'!$A:$A,$E886)</f>
        <v>2</v>
      </c>
      <c r="H886" s="10" t="str">
        <f t="array" ref="H886">INDEX('Régua SAEB'!$F$1:$F$40,MATCH($E886&amp;"LP"&amp;$G886,'Régua SAEB'!$G$1:$G$40,0),1)</f>
        <v>Básico</v>
      </c>
      <c r="I886" s="29">
        <v>237.19</v>
      </c>
      <c r="J886" s="10">
        <f>SUMIFS('Régua SAEB'!$C:$C,'Régua SAEB'!$B:$B,"MT",'Régua SAEB'!$D:$D,"&lt;="&amp;$I886,'Régua SAEB'!$E:$E,"&gt;"&amp;$I886,'Régua SAEB'!$A:$A,$E886)</f>
        <v>2</v>
      </c>
      <c r="K886" s="10" t="str">
        <f t="array" ref="K886">INDEX('Régua SAEB'!$F$1:$F$40,MATCH($E886&amp;"MT"&amp;$J886,'Régua SAEB'!$G$1:$G$40,0),1)</f>
        <v>Básico</v>
      </c>
    </row>
    <row r="887" spans="1:11" x14ac:dyDescent="0.2">
      <c r="A887" s="28" t="s">
        <v>78</v>
      </c>
      <c r="B887" s="24">
        <v>11514</v>
      </c>
      <c r="C887" s="28" t="s">
        <v>1001</v>
      </c>
      <c r="D887" s="29">
        <v>35011514</v>
      </c>
      <c r="E887" s="29" t="s">
        <v>117</v>
      </c>
      <c r="F887" s="29">
        <v>257.07</v>
      </c>
      <c r="G887" s="10">
        <f>SUMIFS('Régua SAEB'!$C:$C,'Régua SAEB'!$B:$B,"LP",'Régua SAEB'!$D:$D,"&lt;="&amp;$F887,'Régua SAEB'!$E:$E,"&gt;"&amp;$F887,'Régua SAEB'!$A:$A,$E887)</f>
        <v>3</v>
      </c>
      <c r="H887" s="10" t="str">
        <f t="array" ref="H887">INDEX('Régua SAEB'!$F$1:$F$40,MATCH($E887&amp;"LP"&amp;$G887,'Régua SAEB'!$G$1:$G$40,0),1)</f>
        <v>Básico</v>
      </c>
      <c r="I887" s="29">
        <v>251.29</v>
      </c>
      <c r="J887" s="10">
        <f>SUMIFS('Régua SAEB'!$C:$C,'Régua SAEB'!$B:$B,"MT",'Régua SAEB'!$D:$D,"&lt;="&amp;$I887,'Régua SAEB'!$E:$E,"&gt;"&amp;$I887,'Régua SAEB'!$A:$A,$E887)</f>
        <v>3</v>
      </c>
      <c r="K887" s="10" t="str">
        <f t="array" ref="K887">INDEX('Régua SAEB'!$F$1:$F$40,MATCH($E887&amp;"MT"&amp;$J887,'Régua SAEB'!$G$1:$G$40,0),1)</f>
        <v>Básico</v>
      </c>
    </row>
    <row r="888" spans="1:11" x14ac:dyDescent="0.2">
      <c r="A888" s="28" t="s">
        <v>78</v>
      </c>
      <c r="B888" s="24">
        <v>11538</v>
      </c>
      <c r="C888" s="28" t="s">
        <v>1002</v>
      </c>
      <c r="D888" s="29">
        <v>35011538</v>
      </c>
      <c r="E888" s="29" t="s">
        <v>117</v>
      </c>
      <c r="F888" s="29">
        <v>227.84</v>
      </c>
      <c r="G888" s="10">
        <f>SUMIFS('Régua SAEB'!$C:$C,'Régua SAEB'!$B:$B,"LP",'Régua SAEB'!$D:$D,"&lt;="&amp;$F888,'Régua SAEB'!$E:$E,"&gt;"&amp;$F888,'Régua SAEB'!$A:$A,$E888)</f>
        <v>2</v>
      </c>
      <c r="H888" s="10" t="str">
        <f t="array" ref="H888">INDEX('Régua SAEB'!$F$1:$F$40,MATCH($E888&amp;"LP"&amp;$G888,'Régua SAEB'!$G$1:$G$40,0),1)</f>
        <v>Básico</v>
      </c>
      <c r="I888" s="29">
        <v>221.18</v>
      </c>
      <c r="J888" s="10">
        <f>SUMIFS('Régua SAEB'!$C:$C,'Régua SAEB'!$B:$B,"MT",'Régua SAEB'!$D:$D,"&lt;="&amp;$I888,'Régua SAEB'!$E:$E,"&gt;"&amp;$I888,'Régua SAEB'!$A:$A,$E888)</f>
        <v>1</v>
      </c>
      <c r="K888" s="10" t="str">
        <f t="array" ref="K888">INDEX('Régua SAEB'!$F$1:$F$40,MATCH($E888&amp;"MT"&amp;$J888,'Régua SAEB'!$G$1:$G$40,0),1)</f>
        <v>Insuficiente</v>
      </c>
    </row>
    <row r="889" spans="1:11" x14ac:dyDescent="0.2">
      <c r="A889" s="28" t="s">
        <v>78</v>
      </c>
      <c r="B889" s="24">
        <v>11575</v>
      </c>
      <c r="C889" s="28" t="s">
        <v>1003</v>
      </c>
      <c r="D889" s="29">
        <v>35011575</v>
      </c>
      <c r="E889" s="29" t="s">
        <v>117</v>
      </c>
      <c r="F889" s="29">
        <v>244.75</v>
      </c>
      <c r="G889" s="10">
        <f>SUMIFS('Régua SAEB'!$C:$C,'Régua SAEB'!$B:$B,"LP",'Régua SAEB'!$D:$D,"&lt;="&amp;$F889,'Régua SAEB'!$E:$E,"&gt;"&amp;$F889,'Régua SAEB'!$A:$A,$E889)</f>
        <v>2</v>
      </c>
      <c r="H889" s="10" t="str">
        <f t="array" ref="H889">INDEX('Régua SAEB'!$F$1:$F$40,MATCH($E889&amp;"LP"&amp;$G889,'Régua SAEB'!$G$1:$G$40,0),1)</f>
        <v>Básico</v>
      </c>
      <c r="I889" s="29">
        <v>245.89</v>
      </c>
      <c r="J889" s="10">
        <f>SUMIFS('Régua SAEB'!$C:$C,'Régua SAEB'!$B:$B,"MT",'Régua SAEB'!$D:$D,"&lt;="&amp;$I889,'Régua SAEB'!$E:$E,"&gt;"&amp;$I889,'Régua SAEB'!$A:$A,$E889)</f>
        <v>2</v>
      </c>
      <c r="K889" s="10" t="str">
        <f t="array" ref="K889">INDEX('Régua SAEB'!$F$1:$F$40,MATCH($E889&amp;"MT"&amp;$J889,'Régua SAEB'!$G$1:$G$40,0),1)</f>
        <v>Básico</v>
      </c>
    </row>
    <row r="890" spans="1:11" x14ac:dyDescent="0.2">
      <c r="A890" s="28" t="s">
        <v>78</v>
      </c>
      <c r="B890" s="24">
        <v>11587</v>
      </c>
      <c r="C890" s="28" t="s">
        <v>1004</v>
      </c>
      <c r="D890" s="29">
        <v>35011587</v>
      </c>
      <c r="E890" s="29" t="s">
        <v>117</v>
      </c>
      <c r="F890" s="29">
        <v>281.97000000000003</v>
      </c>
      <c r="G890" s="10">
        <f>SUMIFS('Régua SAEB'!$C:$C,'Régua SAEB'!$B:$B,"LP",'Régua SAEB'!$D:$D,"&lt;="&amp;$F890,'Régua SAEB'!$E:$E,"&gt;"&amp;$F890,'Régua SAEB'!$A:$A,$E890)</f>
        <v>4</v>
      </c>
      <c r="H890" s="10" t="str">
        <f t="array" ref="H890">INDEX('Régua SAEB'!$F$1:$F$40,MATCH($E890&amp;"LP"&amp;$G890,'Régua SAEB'!$G$1:$G$40,0),1)</f>
        <v>Proficiente</v>
      </c>
      <c r="I890" s="29">
        <v>276.11</v>
      </c>
      <c r="J890" s="10">
        <f>SUMIFS('Régua SAEB'!$C:$C,'Régua SAEB'!$B:$B,"MT",'Régua SAEB'!$D:$D,"&lt;="&amp;$I890,'Régua SAEB'!$E:$E,"&gt;"&amp;$I890,'Régua SAEB'!$A:$A,$E890)</f>
        <v>4</v>
      </c>
      <c r="K890" s="10" t="str">
        <f t="array" ref="K890">INDEX('Régua SAEB'!$F$1:$F$40,MATCH($E890&amp;"MT"&amp;$J890,'Régua SAEB'!$G$1:$G$40,0),1)</f>
        <v>Básico</v>
      </c>
    </row>
    <row r="891" spans="1:11" x14ac:dyDescent="0.2">
      <c r="A891" s="28" t="s">
        <v>78</v>
      </c>
      <c r="B891" s="24">
        <v>11666</v>
      </c>
      <c r="C891" s="28" t="s">
        <v>1005</v>
      </c>
      <c r="D891" s="29">
        <v>35011666</v>
      </c>
      <c r="E891" s="29" t="s">
        <v>117</v>
      </c>
      <c r="F891" s="29">
        <v>276.31</v>
      </c>
      <c r="G891" s="10">
        <f>SUMIFS('Régua SAEB'!$C:$C,'Régua SAEB'!$B:$B,"LP",'Régua SAEB'!$D:$D,"&lt;="&amp;$F891,'Régua SAEB'!$E:$E,"&gt;"&amp;$F891,'Régua SAEB'!$A:$A,$E891)</f>
        <v>4</v>
      </c>
      <c r="H891" s="10" t="str">
        <f t="array" ref="H891">INDEX('Régua SAEB'!$F$1:$F$40,MATCH($E891&amp;"LP"&amp;$G891,'Régua SAEB'!$G$1:$G$40,0),1)</f>
        <v>Proficiente</v>
      </c>
      <c r="I891" s="29">
        <v>275.63</v>
      </c>
      <c r="J891" s="10">
        <f>SUMIFS('Régua SAEB'!$C:$C,'Régua SAEB'!$B:$B,"MT",'Régua SAEB'!$D:$D,"&lt;="&amp;$I891,'Régua SAEB'!$E:$E,"&gt;"&amp;$I891,'Régua SAEB'!$A:$A,$E891)</f>
        <v>4</v>
      </c>
      <c r="K891" s="10" t="str">
        <f t="array" ref="K891">INDEX('Régua SAEB'!$F$1:$F$40,MATCH($E891&amp;"MT"&amp;$J891,'Régua SAEB'!$G$1:$G$40,0),1)</f>
        <v>Básico</v>
      </c>
    </row>
    <row r="892" spans="1:11" x14ac:dyDescent="0.2">
      <c r="A892" s="28" t="s">
        <v>78</v>
      </c>
      <c r="B892" s="24">
        <v>11678</v>
      </c>
      <c r="C892" s="28" t="s">
        <v>1006</v>
      </c>
      <c r="D892" s="29">
        <v>35011678</v>
      </c>
      <c r="E892" s="29" t="s">
        <v>117</v>
      </c>
      <c r="F892" s="29">
        <v>285.41000000000003</v>
      </c>
      <c r="G892" s="10">
        <f>SUMIFS('Régua SAEB'!$C:$C,'Régua SAEB'!$B:$B,"LP",'Régua SAEB'!$D:$D,"&lt;="&amp;$F892,'Régua SAEB'!$E:$E,"&gt;"&amp;$F892,'Régua SAEB'!$A:$A,$E892)</f>
        <v>4</v>
      </c>
      <c r="H892" s="10" t="str">
        <f t="array" ref="H892">INDEX('Régua SAEB'!$F$1:$F$40,MATCH($E892&amp;"LP"&amp;$G892,'Régua SAEB'!$G$1:$G$40,0),1)</f>
        <v>Proficiente</v>
      </c>
      <c r="I892" s="29">
        <v>282.7</v>
      </c>
      <c r="J892" s="10">
        <f>SUMIFS('Régua SAEB'!$C:$C,'Régua SAEB'!$B:$B,"MT",'Régua SAEB'!$D:$D,"&lt;="&amp;$I892,'Régua SAEB'!$E:$E,"&gt;"&amp;$I892,'Régua SAEB'!$A:$A,$E892)</f>
        <v>4</v>
      </c>
      <c r="K892" s="10" t="str">
        <f t="array" ref="K892">INDEX('Régua SAEB'!$F$1:$F$40,MATCH($E892&amp;"MT"&amp;$J892,'Régua SAEB'!$G$1:$G$40,0),1)</f>
        <v>Básico</v>
      </c>
    </row>
    <row r="893" spans="1:11" x14ac:dyDescent="0.2">
      <c r="A893" s="28" t="s">
        <v>78</v>
      </c>
      <c r="B893" s="24">
        <v>37217</v>
      </c>
      <c r="C893" s="28" t="s">
        <v>1007</v>
      </c>
      <c r="D893" s="29">
        <v>35037217</v>
      </c>
      <c r="E893" s="29" t="s">
        <v>117</v>
      </c>
      <c r="F893" s="29">
        <v>246.81</v>
      </c>
      <c r="G893" s="10">
        <f>SUMIFS('Régua SAEB'!$C:$C,'Régua SAEB'!$B:$B,"LP",'Régua SAEB'!$D:$D,"&lt;="&amp;$F893,'Régua SAEB'!$E:$E,"&gt;"&amp;$F893,'Régua SAEB'!$A:$A,$E893)</f>
        <v>2</v>
      </c>
      <c r="H893" s="10" t="str">
        <f t="array" ref="H893">INDEX('Régua SAEB'!$F$1:$F$40,MATCH($E893&amp;"LP"&amp;$G893,'Régua SAEB'!$G$1:$G$40,0),1)</f>
        <v>Básico</v>
      </c>
      <c r="I893" s="29">
        <v>241.29</v>
      </c>
      <c r="J893" s="10">
        <f>SUMIFS('Régua SAEB'!$C:$C,'Régua SAEB'!$B:$B,"MT",'Régua SAEB'!$D:$D,"&lt;="&amp;$I893,'Régua SAEB'!$E:$E,"&gt;"&amp;$I893,'Régua SAEB'!$A:$A,$E893)</f>
        <v>2</v>
      </c>
      <c r="K893" s="10" t="str">
        <f t="array" ref="K893">INDEX('Régua SAEB'!$F$1:$F$40,MATCH($E893&amp;"MT"&amp;$J893,'Régua SAEB'!$G$1:$G$40,0),1)</f>
        <v>Básico</v>
      </c>
    </row>
    <row r="894" spans="1:11" x14ac:dyDescent="0.2">
      <c r="A894" s="28" t="s">
        <v>78</v>
      </c>
      <c r="B894" s="24">
        <v>38775</v>
      </c>
      <c r="C894" s="28" t="s">
        <v>1008</v>
      </c>
      <c r="D894" s="29">
        <v>35038775</v>
      </c>
      <c r="E894" s="29" t="s">
        <v>117</v>
      </c>
      <c r="F894" s="29">
        <v>271.35000000000002</v>
      </c>
      <c r="G894" s="10">
        <f>SUMIFS('Régua SAEB'!$C:$C,'Régua SAEB'!$B:$B,"LP",'Régua SAEB'!$D:$D,"&lt;="&amp;$F894,'Régua SAEB'!$E:$E,"&gt;"&amp;$F894,'Régua SAEB'!$A:$A,$E894)</f>
        <v>3</v>
      </c>
      <c r="H894" s="10" t="str">
        <f t="array" ref="H894">INDEX('Régua SAEB'!$F$1:$F$40,MATCH($E894&amp;"LP"&amp;$G894,'Régua SAEB'!$G$1:$G$40,0),1)</f>
        <v>Básico</v>
      </c>
      <c r="I894" s="29">
        <v>259.7</v>
      </c>
      <c r="J894" s="10">
        <f>SUMIFS('Régua SAEB'!$C:$C,'Régua SAEB'!$B:$B,"MT",'Régua SAEB'!$D:$D,"&lt;="&amp;$I894,'Régua SAEB'!$E:$E,"&gt;"&amp;$I894,'Régua SAEB'!$A:$A,$E894)</f>
        <v>3</v>
      </c>
      <c r="K894" s="10" t="str">
        <f t="array" ref="K894">INDEX('Régua SAEB'!$F$1:$F$40,MATCH($E894&amp;"MT"&amp;$J894,'Régua SAEB'!$G$1:$G$40,0),1)</f>
        <v>Básico</v>
      </c>
    </row>
    <row r="895" spans="1:11" x14ac:dyDescent="0.2">
      <c r="A895" s="28" t="s">
        <v>78</v>
      </c>
      <c r="B895" s="24">
        <v>40824</v>
      </c>
      <c r="C895" s="28" t="s">
        <v>1009</v>
      </c>
      <c r="D895" s="29">
        <v>35040824</v>
      </c>
      <c r="E895" s="29" t="s">
        <v>117</v>
      </c>
      <c r="F895" s="29">
        <v>250.25</v>
      </c>
      <c r="G895" s="10">
        <f>SUMIFS('Régua SAEB'!$C:$C,'Régua SAEB'!$B:$B,"LP",'Régua SAEB'!$D:$D,"&lt;="&amp;$F895,'Régua SAEB'!$E:$E,"&gt;"&amp;$F895,'Régua SAEB'!$A:$A,$E895)</f>
        <v>3</v>
      </c>
      <c r="H895" s="10" t="str">
        <f t="array" ref="H895">INDEX('Régua SAEB'!$F$1:$F$40,MATCH($E895&amp;"LP"&amp;$G895,'Régua SAEB'!$G$1:$G$40,0),1)</f>
        <v>Básico</v>
      </c>
      <c r="I895" s="29">
        <v>240.1</v>
      </c>
      <c r="J895" s="10">
        <f>SUMIFS('Régua SAEB'!$C:$C,'Régua SAEB'!$B:$B,"MT",'Régua SAEB'!$D:$D,"&lt;="&amp;$I895,'Régua SAEB'!$E:$E,"&gt;"&amp;$I895,'Régua SAEB'!$A:$A,$E895)</f>
        <v>2</v>
      </c>
      <c r="K895" s="10" t="str">
        <f t="array" ref="K895">INDEX('Régua SAEB'!$F$1:$F$40,MATCH($E895&amp;"MT"&amp;$J895,'Régua SAEB'!$G$1:$G$40,0),1)</f>
        <v>Básico</v>
      </c>
    </row>
    <row r="896" spans="1:11" x14ac:dyDescent="0.2">
      <c r="A896" s="28" t="s">
        <v>78</v>
      </c>
      <c r="B896" s="24">
        <v>42122</v>
      </c>
      <c r="C896" s="28" t="s">
        <v>1010</v>
      </c>
      <c r="D896" s="29">
        <v>35042122</v>
      </c>
      <c r="E896" s="29" t="s">
        <v>117</v>
      </c>
      <c r="F896" s="29">
        <v>255.89</v>
      </c>
      <c r="G896" s="10">
        <f>SUMIFS('Régua SAEB'!$C:$C,'Régua SAEB'!$B:$B,"LP",'Régua SAEB'!$D:$D,"&lt;="&amp;$F896,'Régua SAEB'!$E:$E,"&gt;"&amp;$F896,'Régua SAEB'!$A:$A,$E896)</f>
        <v>3</v>
      </c>
      <c r="H896" s="10" t="str">
        <f t="array" ref="H896">INDEX('Régua SAEB'!$F$1:$F$40,MATCH($E896&amp;"LP"&amp;$G896,'Régua SAEB'!$G$1:$G$40,0),1)</f>
        <v>Básico</v>
      </c>
      <c r="I896" s="29">
        <v>247.41</v>
      </c>
      <c r="J896" s="10">
        <f>SUMIFS('Régua SAEB'!$C:$C,'Régua SAEB'!$B:$B,"MT",'Régua SAEB'!$D:$D,"&lt;="&amp;$I896,'Régua SAEB'!$E:$E,"&gt;"&amp;$I896,'Régua SAEB'!$A:$A,$E896)</f>
        <v>2</v>
      </c>
      <c r="K896" s="10" t="str">
        <f t="array" ref="K896">INDEX('Régua SAEB'!$F$1:$F$40,MATCH($E896&amp;"MT"&amp;$J896,'Régua SAEB'!$G$1:$G$40,0),1)</f>
        <v>Básico</v>
      </c>
    </row>
    <row r="897" spans="1:11" x14ac:dyDescent="0.2">
      <c r="A897" s="28" t="s">
        <v>78</v>
      </c>
      <c r="B897" s="24">
        <v>42146</v>
      </c>
      <c r="C897" s="28" t="s">
        <v>1011</v>
      </c>
      <c r="D897" s="29">
        <v>35042146</v>
      </c>
      <c r="E897" s="29" t="s">
        <v>117</v>
      </c>
      <c r="F897" s="29">
        <v>239.65</v>
      </c>
      <c r="G897" s="10">
        <f>SUMIFS('Régua SAEB'!$C:$C,'Régua SAEB'!$B:$B,"LP",'Régua SAEB'!$D:$D,"&lt;="&amp;$F897,'Régua SAEB'!$E:$E,"&gt;"&amp;$F897,'Régua SAEB'!$A:$A,$E897)</f>
        <v>2</v>
      </c>
      <c r="H897" s="10" t="str">
        <f t="array" ref="H897">INDEX('Régua SAEB'!$F$1:$F$40,MATCH($E897&amp;"LP"&amp;$G897,'Régua SAEB'!$G$1:$G$40,0),1)</f>
        <v>Básico</v>
      </c>
      <c r="I897" s="29">
        <v>254.07</v>
      </c>
      <c r="J897" s="10">
        <f>SUMIFS('Régua SAEB'!$C:$C,'Régua SAEB'!$B:$B,"MT",'Régua SAEB'!$D:$D,"&lt;="&amp;$I897,'Régua SAEB'!$E:$E,"&gt;"&amp;$I897,'Régua SAEB'!$A:$A,$E897)</f>
        <v>3</v>
      </c>
      <c r="K897" s="10" t="str">
        <f t="array" ref="K897">INDEX('Régua SAEB'!$F$1:$F$40,MATCH($E897&amp;"MT"&amp;$J897,'Régua SAEB'!$G$1:$G$40,0),1)</f>
        <v>Básico</v>
      </c>
    </row>
    <row r="898" spans="1:11" x14ac:dyDescent="0.2">
      <c r="A898" s="28" t="s">
        <v>78</v>
      </c>
      <c r="B898" s="24">
        <v>43345</v>
      </c>
      <c r="C898" s="28" t="s">
        <v>1012</v>
      </c>
      <c r="D898" s="29">
        <v>35043345</v>
      </c>
      <c r="E898" s="29" t="s">
        <v>117</v>
      </c>
      <c r="F898" s="29">
        <v>223.55</v>
      </c>
      <c r="G898" s="10">
        <f>SUMIFS('Régua SAEB'!$C:$C,'Régua SAEB'!$B:$B,"LP",'Régua SAEB'!$D:$D,"&lt;="&amp;$F898,'Régua SAEB'!$E:$E,"&gt;"&amp;$F898,'Régua SAEB'!$A:$A,$E898)</f>
        <v>1</v>
      </c>
      <c r="H898" s="10" t="str">
        <f t="array" ref="H898">INDEX('Régua SAEB'!$F$1:$F$40,MATCH($E898&amp;"LP"&amp;$G898,'Régua SAEB'!$G$1:$G$40,0),1)</f>
        <v>Básico</v>
      </c>
      <c r="I898" s="29">
        <v>225.84</v>
      </c>
      <c r="J898" s="10">
        <f>SUMIFS('Régua SAEB'!$C:$C,'Régua SAEB'!$B:$B,"MT",'Régua SAEB'!$D:$D,"&lt;="&amp;$I898,'Régua SAEB'!$E:$E,"&gt;"&amp;$I898,'Régua SAEB'!$A:$A,$E898)</f>
        <v>2</v>
      </c>
      <c r="K898" s="10" t="str">
        <f t="array" ref="K898">INDEX('Régua SAEB'!$F$1:$F$40,MATCH($E898&amp;"MT"&amp;$J898,'Régua SAEB'!$G$1:$G$40,0),1)</f>
        <v>Básico</v>
      </c>
    </row>
    <row r="899" spans="1:11" x14ac:dyDescent="0.2">
      <c r="A899" s="28" t="s">
        <v>78</v>
      </c>
      <c r="B899" s="24">
        <v>49141</v>
      </c>
      <c r="C899" s="28" t="s">
        <v>1013</v>
      </c>
      <c r="D899" s="29">
        <v>35049141</v>
      </c>
      <c r="E899" s="29" t="s">
        <v>117</v>
      </c>
      <c r="F899" s="29">
        <v>255.55</v>
      </c>
      <c r="G899" s="10">
        <f>SUMIFS('Régua SAEB'!$C:$C,'Régua SAEB'!$B:$B,"LP",'Régua SAEB'!$D:$D,"&lt;="&amp;$F899,'Régua SAEB'!$E:$E,"&gt;"&amp;$F899,'Régua SAEB'!$A:$A,$E899)</f>
        <v>3</v>
      </c>
      <c r="H899" s="10" t="str">
        <f t="array" ref="H899">INDEX('Régua SAEB'!$F$1:$F$40,MATCH($E899&amp;"LP"&amp;$G899,'Régua SAEB'!$G$1:$G$40,0),1)</f>
        <v>Básico</v>
      </c>
      <c r="I899" s="29">
        <v>249.56</v>
      </c>
      <c r="J899" s="10">
        <f>SUMIFS('Régua SAEB'!$C:$C,'Régua SAEB'!$B:$B,"MT",'Régua SAEB'!$D:$D,"&lt;="&amp;$I899,'Régua SAEB'!$E:$E,"&gt;"&amp;$I899,'Régua SAEB'!$A:$A,$E899)</f>
        <v>2</v>
      </c>
      <c r="K899" s="10" t="str">
        <f t="array" ref="K899">INDEX('Régua SAEB'!$F$1:$F$40,MATCH($E899&amp;"MT"&amp;$J899,'Régua SAEB'!$G$1:$G$40,0),1)</f>
        <v>Básico</v>
      </c>
    </row>
    <row r="900" spans="1:11" x14ac:dyDescent="0.2">
      <c r="A900" s="28" t="s">
        <v>78</v>
      </c>
      <c r="B900" s="24">
        <v>903073</v>
      </c>
      <c r="C900" s="28" t="s">
        <v>1014</v>
      </c>
      <c r="D900" s="29">
        <v>35903073</v>
      </c>
      <c r="E900" s="29" t="s">
        <v>117</v>
      </c>
      <c r="F900" s="29">
        <v>266.25</v>
      </c>
      <c r="G900" s="10">
        <f>SUMIFS('Régua SAEB'!$C:$C,'Régua SAEB'!$B:$B,"LP",'Régua SAEB'!$D:$D,"&lt;="&amp;$F900,'Régua SAEB'!$E:$E,"&gt;"&amp;$F900,'Régua SAEB'!$A:$A,$E900)</f>
        <v>3</v>
      </c>
      <c r="H900" s="10" t="str">
        <f t="array" ref="H900">INDEX('Régua SAEB'!$F$1:$F$40,MATCH($E900&amp;"LP"&amp;$G900,'Régua SAEB'!$G$1:$G$40,0),1)</f>
        <v>Básico</v>
      </c>
      <c r="I900" s="29">
        <v>258.22000000000003</v>
      </c>
      <c r="J900" s="10">
        <f>SUMIFS('Régua SAEB'!$C:$C,'Régua SAEB'!$B:$B,"MT",'Régua SAEB'!$D:$D,"&lt;="&amp;$I900,'Régua SAEB'!$E:$E,"&gt;"&amp;$I900,'Régua SAEB'!$A:$A,$E900)</f>
        <v>3</v>
      </c>
      <c r="K900" s="10" t="str">
        <f t="array" ref="K900">INDEX('Régua SAEB'!$F$1:$F$40,MATCH($E900&amp;"MT"&amp;$J900,'Régua SAEB'!$G$1:$G$40,0),1)</f>
        <v>Básico</v>
      </c>
    </row>
    <row r="901" spans="1:11" x14ac:dyDescent="0.2">
      <c r="A901" s="28" t="s">
        <v>78</v>
      </c>
      <c r="B901" s="24">
        <v>908885</v>
      </c>
      <c r="C901" s="28" t="s">
        <v>1015</v>
      </c>
      <c r="D901" s="29">
        <v>35908885</v>
      </c>
      <c r="E901" s="29" t="s">
        <v>117</v>
      </c>
      <c r="F901" s="29">
        <v>245.8</v>
      </c>
      <c r="G901" s="10">
        <f>SUMIFS('Régua SAEB'!$C:$C,'Régua SAEB'!$B:$B,"LP",'Régua SAEB'!$D:$D,"&lt;="&amp;$F901,'Régua SAEB'!$E:$E,"&gt;"&amp;$F901,'Régua SAEB'!$A:$A,$E901)</f>
        <v>2</v>
      </c>
      <c r="H901" s="10" t="str">
        <f t="array" ref="H901">INDEX('Régua SAEB'!$F$1:$F$40,MATCH($E901&amp;"LP"&amp;$G901,'Régua SAEB'!$G$1:$G$40,0),1)</f>
        <v>Básico</v>
      </c>
      <c r="I901" s="29">
        <v>248.07</v>
      </c>
      <c r="J901" s="10">
        <f>SUMIFS('Régua SAEB'!$C:$C,'Régua SAEB'!$B:$B,"MT",'Régua SAEB'!$D:$D,"&lt;="&amp;$I901,'Régua SAEB'!$E:$E,"&gt;"&amp;$I901,'Régua SAEB'!$A:$A,$E901)</f>
        <v>2</v>
      </c>
      <c r="K901" s="10" t="str">
        <f t="array" ref="K901">INDEX('Régua SAEB'!$F$1:$F$40,MATCH($E901&amp;"MT"&amp;$J901,'Régua SAEB'!$G$1:$G$40,0),1)</f>
        <v>Básico</v>
      </c>
    </row>
    <row r="902" spans="1:11" x14ac:dyDescent="0.2">
      <c r="A902" s="28" t="s">
        <v>78</v>
      </c>
      <c r="B902" s="24">
        <v>925743</v>
      </c>
      <c r="C902" s="28" t="s">
        <v>1016</v>
      </c>
      <c r="D902" s="29">
        <v>35925743</v>
      </c>
      <c r="E902" s="29" t="s">
        <v>117</v>
      </c>
      <c r="F902" s="29">
        <v>255.45</v>
      </c>
      <c r="G902" s="10">
        <f>SUMIFS('Régua SAEB'!$C:$C,'Régua SAEB'!$B:$B,"LP",'Régua SAEB'!$D:$D,"&lt;="&amp;$F902,'Régua SAEB'!$E:$E,"&gt;"&amp;$F902,'Régua SAEB'!$A:$A,$E902)</f>
        <v>3</v>
      </c>
      <c r="H902" s="10" t="str">
        <f t="array" ref="H902">INDEX('Régua SAEB'!$F$1:$F$40,MATCH($E902&amp;"LP"&amp;$G902,'Régua SAEB'!$G$1:$G$40,0),1)</f>
        <v>Básico</v>
      </c>
      <c r="I902" s="29">
        <v>251.46</v>
      </c>
      <c r="J902" s="10">
        <f>SUMIFS('Régua SAEB'!$C:$C,'Régua SAEB'!$B:$B,"MT",'Régua SAEB'!$D:$D,"&lt;="&amp;$I902,'Régua SAEB'!$E:$E,"&gt;"&amp;$I902,'Régua SAEB'!$A:$A,$E902)</f>
        <v>3</v>
      </c>
      <c r="K902" s="10" t="str">
        <f t="array" ref="K902">INDEX('Régua SAEB'!$F$1:$F$40,MATCH($E902&amp;"MT"&amp;$J902,'Régua SAEB'!$G$1:$G$40,0),1)</f>
        <v>Básico</v>
      </c>
    </row>
    <row r="903" spans="1:11" x14ac:dyDescent="0.2">
      <c r="A903" s="28" t="s">
        <v>37</v>
      </c>
      <c r="B903" s="24">
        <v>5782</v>
      </c>
      <c r="C903" s="28" t="s">
        <v>1017</v>
      </c>
      <c r="D903" s="29">
        <v>35005782</v>
      </c>
      <c r="E903" s="29" t="s">
        <v>117</v>
      </c>
      <c r="F903" s="29">
        <v>261.68</v>
      </c>
      <c r="G903" s="10">
        <f>SUMIFS('Régua SAEB'!$C:$C,'Régua SAEB'!$B:$B,"LP",'Régua SAEB'!$D:$D,"&lt;="&amp;$F903,'Régua SAEB'!$E:$E,"&gt;"&amp;$F903,'Régua SAEB'!$A:$A,$E903)</f>
        <v>3</v>
      </c>
      <c r="H903" s="10" t="str">
        <f t="array" ref="H903">INDEX('Régua SAEB'!$F$1:$F$40,MATCH($E903&amp;"LP"&amp;$G903,'Régua SAEB'!$G$1:$G$40,0),1)</f>
        <v>Básico</v>
      </c>
      <c r="I903" s="29">
        <v>254.7</v>
      </c>
      <c r="J903" s="10">
        <f>SUMIFS('Régua SAEB'!$C:$C,'Régua SAEB'!$B:$B,"MT",'Régua SAEB'!$D:$D,"&lt;="&amp;$I903,'Régua SAEB'!$E:$E,"&gt;"&amp;$I903,'Régua SAEB'!$A:$A,$E903)</f>
        <v>3</v>
      </c>
      <c r="K903" s="10" t="str">
        <f t="array" ref="K903">INDEX('Régua SAEB'!$F$1:$F$40,MATCH($E903&amp;"MT"&amp;$J903,'Régua SAEB'!$G$1:$G$40,0),1)</f>
        <v>Básico</v>
      </c>
    </row>
    <row r="904" spans="1:11" x14ac:dyDescent="0.2">
      <c r="A904" s="28" t="s">
        <v>37</v>
      </c>
      <c r="B904" s="24">
        <v>5824</v>
      </c>
      <c r="C904" s="28" t="s">
        <v>1018</v>
      </c>
      <c r="D904" s="29">
        <v>35005824</v>
      </c>
      <c r="E904" s="29" t="s">
        <v>117</v>
      </c>
      <c r="F904" s="29">
        <v>289.48</v>
      </c>
      <c r="G904" s="10">
        <f>SUMIFS('Régua SAEB'!$C:$C,'Régua SAEB'!$B:$B,"LP",'Régua SAEB'!$D:$D,"&lt;="&amp;$F904,'Régua SAEB'!$E:$E,"&gt;"&amp;$F904,'Régua SAEB'!$A:$A,$E904)</f>
        <v>4</v>
      </c>
      <c r="H904" s="10" t="str">
        <f t="array" ref="H904">INDEX('Régua SAEB'!$F$1:$F$40,MATCH($E904&amp;"LP"&amp;$G904,'Régua SAEB'!$G$1:$G$40,0),1)</f>
        <v>Proficiente</v>
      </c>
      <c r="I904" s="29">
        <v>279.31</v>
      </c>
      <c r="J904" s="10">
        <f>SUMIFS('Régua SAEB'!$C:$C,'Régua SAEB'!$B:$B,"MT",'Régua SAEB'!$D:$D,"&lt;="&amp;$I904,'Régua SAEB'!$E:$E,"&gt;"&amp;$I904,'Régua SAEB'!$A:$A,$E904)</f>
        <v>4</v>
      </c>
      <c r="K904" s="10" t="str">
        <f t="array" ref="K904">INDEX('Régua SAEB'!$F$1:$F$40,MATCH($E904&amp;"MT"&amp;$J904,'Régua SAEB'!$G$1:$G$40,0),1)</f>
        <v>Básico</v>
      </c>
    </row>
    <row r="905" spans="1:11" x14ac:dyDescent="0.2">
      <c r="A905" s="28" t="s">
        <v>36</v>
      </c>
      <c r="B905" s="24">
        <v>5836</v>
      </c>
      <c r="C905" s="28" t="s">
        <v>1019</v>
      </c>
      <c r="D905" s="29">
        <v>35005836</v>
      </c>
      <c r="E905" s="29" t="s">
        <v>117</v>
      </c>
      <c r="F905" s="29">
        <v>266.49</v>
      </c>
      <c r="G905" s="10">
        <f>SUMIFS('Régua SAEB'!$C:$C,'Régua SAEB'!$B:$B,"LP",'Régua SAEB'!$D:$D,"&lt;="&amp;$F905,'Régua SAEB'!$E:$E,"&gt;"&amp;$F905,'Régua SAEB'!$A:$A,$E905)</f>
        <v>3</v>
      </c>
      <c r="H905" s="10" t="str">
        <f t="array" ref="H905">INDEX('Régua SAEB'!$F$1:$F$40,MATCH($E905&amp;"LP"&amp;$G905,'Régua SAEB'!$G$1:$G$40,0),1)</f>
        <v>Básico</v>
      </c>
      <c r="I905" s="29">
        <v>264.45</v>
      </c>
      <c r="J905" s="10">
        <f>SUMIFS('Régua SAEB'!$C:$C,'Régua SAEB'!$B:$B,"MT",'Régua SAEB'!$D:$D,"&lt;="&amp;$I905,'Régua SAEB'!$E:$E,"&gt;"&amp;$I905,'Régua SAEB'!$A:$A,$E905)</f>
        <v>3</v>
      </c>
      <c r="K905" s="10" t="str">
        <f t="array" ref="K905">INDEX('Régua SAEB'!$F$1:$F$40,MATCH($E905&amp;"MT"&amp;$J905,'Régua SAEB'!$G$1:$G$40,0),1)</f>
        <v>Básico</v>
      </c>
    </row>
    <row r="906" spans="1:11" x14ac:dyDescent="0.2">
      <c r="A906" s="28" t="s">
        <v>36</v>
      </c>
      <c r="B906" s="24">
        <v>5859</v>
      </c>
      <c r="C906" s="28" t="s">
        <v>1020</v>
      </c>
      <c r="D906" s="29">
        <v>35005859</v>
      </c>
      <c r="E906" s="29" t="s">
        <v>117</v>
      </c>
      <c r="F906" s="29">
        <v>247.3</v>
      </c>
      <c r="G906" s="10">
        <f>SUMIFS('Régua SAEB'!$C:$C,'Régua SAEB'!$B:$B,"LP",'Régua SAEB'!$D:$D,"&lt;="&amp;$F906,'Régua SAEB'!$E:$E,"&gt;"&amp;$F906,'Régua SAEB'!$A:$A,$E906)</f>
        <v>2</v>
      </c>
      <c r="H906" s="10" t="str">
        <f t="array" ref="H906">INDEX('Régua SAEB'!$F$1:$F$40,MATCH($E906&amp;"LP"&amp;$G906,'Régua SAEB'!$G$1:$G$40,0),1)</f>
        <v>Básico</v>
      </c>
      <c r="I906" s="29">
        <v>242.32</v>
      </c>
      <c r="J906" s="10">
        <f>SUMIFS('Régua SAEB'!$C:$C,'Régua SAEB'!$B:$B,"MT",'Régua SAEB'!$D:$D,"&lt;="&amp;$I906,'Régua SAEB'!$E:$E,"&gt;"&amp;$I906,'Régua SAEB'!$A:$A,$E906)</f>
        <v>2</v>
      </c>
      <c r="K906" s="10" t="str">
        <f t="array" ref="K906">INDEX('Régua SAEB'!$F$1:$F$40,MATCH($E906&amp;"MT"&amp;$J906,'Régua SAEB'!$G$1:$G$40,0),1)</f>
        <v>Básico</v>
      </c>
    </row>
    <row r="907" spans="1:11" x14ac:dyDescent="0.2">
      <c r="A907" s="28" t="s">
        <v>37</v>
      </c>
      <c r="B907" s="24">
        <v>5861</v>
      </c>
      <c r="C907" s="28" t="s">
        <v>1021</v>
      </c>
      <c r="D907" s="29">
        <v>35005861</v>
      </c>
      <c r="E907" s="29" t="s">
        <v>117</v>
      </c>
      <c r="F907" s="29">
        <v>246.42</v>
      </c>
      <c r="G907" s="10">
        <f>SUMIFS('Régua SAEB'!$C:$C,'Régua SAEB'!$B:$B,"LP",'Régua SAEB'!$D:$D,"&lt;="&amp;$F907,'Régua SAEB'!$E:$E,"&gt;"&amp;$F907,'Régua SAEB'!$A:$A,$E907)</f>
        <v>2</v>
      </c>
      <c r="H907" s="10" t="str">
        <f t="array" ref="H907">INDEX('Régua SAEB'!$F$1:$F$40,MATCH($E907&amp;"LP"&amp;$G907,'Régua SAEB'!$G$1:$G$40,0),1)</f>
        <v>Básico</v>
      </c>
      <c r="I907" s="29">
        <v>247.5</v>
      </c>
      <c r="J907" s="10">
        <f>SUMIFS('Régua SAEB'!$C:$C,'Régua SAEB'!$B:$B,"MT",'Régua SAEB'!$D:$D,"&lt;="&amp;$I907,'Régua SAEB'!$E:$E,"&gt;"&amp;$I907,'Régua SAEB'!$A:$A,$E907)</f>
        <v>2</v>
      </c>
      <c r="K907" s="10" t="str">
        <f t="array" ref="K907">INDEX('Régua SAEB'!$F$1:$F$40,MATCH($E907&amp;"MT"&amp;$J907,'Régua SAEB'!$G$1:$G$40,0),1)</f>
        <v>Básico</v>
      </c>
    </row>
    <row r="908" spans="1:11" x14ac:dyDescent="0.2">
      <c r="A908" s="28" t="s">
        <v>37</v>
      </c>
      <c r="B908" s="24">
        <v>5885</v>
      </c>
      <c r="C908" s="28" t="s">
        <v>1022</v>
      </c>
      <c r="D908" s="29">
        <v>35005885</v>
      </c>
      <c r="E908" s="29" t="s">
        <v>117</v>
      </c>
      <c r="F908" s="29">
        <v>247.86</v>
      </c>
      <c r="G908" s="10">
        <f>SUMIFS('Régua SAEB'!$C:$C,'Régua SAEB'!$B:$B,"LP",'Régua SAEB'!$D:$D,"&lt;="&amp;$F908,'Régua SAEB'!$E:$E,"&gt;"&amp;$F908,'Régua SAEB'!$A:$A,$E908)</f>
        <v>2</v>
      </c>
      <c r="H908" s="10" t="str">
        <f t="array" ref="H908">INDEX('Régua SAEB'!$F$1:$F$40,MATCH($E908&amp;"LP"&amp;$G908,'Régua SAEB'!$G$1:$G$40,0),1)</f>
        <v>Básico</v>
      </c>
      <c r="I908" s="29">
        <v>238.82</v>
      </c>
      <c r="J908" s="10">
        <f>SUMIFS('Régua SAEB'!$C:$C,'Régua SAEB'!$B:$B,"MT",'Régua SAEB'!$D:$D,"&lt;="&amp;$I908,'Régua SAEB'!$E:$E,"&gt;"&amp;$I908,'Régua SAEB'!$A:$A,$E908)</f>
        <v>2</v>
      </c>
      <c r="K908" s="10" t="str">
        <f t="array" ref="K908">INDEX('Régua SAEB'!$F$1:$F$40,MATCH($E908&amp;"MT"&amp;$J908,'Régua SAEB'!$G$1:$G$40,0),1)</f>
        <v>Básico</v>
      </c>
    </row>
    <row r="909" spans="1:11" x14ac:dyDescent="0.2">
      <c r="A909" s="28" t="s">
        <v>37</v>
      </c>
      <c r="B909" s="24">
        <v>5897</v>
      </c>
      <c r="C909" s="28" t="s">
        <v>1023</v>
      </c>
      <c r="D909" s="29">
        <v>35005897</v>
      </c>
      <c r="E909" s="29" t="s">
        <v>117</v>
      </c>
      <c r="F909" s="29">
        <v>276.14999999999998</v>
      </c>
      <c r="G909" s="10">
        <f>SUMIFS('Régua SAEB'!$C:$C,'Régua SAEB'!$B:$B,"LP",'Régua SAEB'!$D:$D,"&lt;="&amp;$F909,'Régua SAEB'!$E:$E,"&gt;"&amp;$F909,'Régua SAEB'!$A:$A,$E909)</f>
        <v>4</v>
      </c>
      <c r="H909" s="10" t="str">
        <f t="array" ref="H909">INDEX('Régua SAEB'!$F$1:$F$40,MATCH($E909&amp;"LP"&amp;$G909,'Régua SAEB'!$G$1:$G$40,0),1)</f>
        <v>Proficiente</v>
      </c>
      <c r="I909" s="29">
        <v>277.60000000000002</v>
      </c>
      <c r="J909" s="10">
        <f>SUMIFS('Régua SAEB'!$C:$C,'Régua SAEB'!$B:$B,"MT",'Régua SAEB'!$D:$D,"&lt;="&amp;$I909,'Régua SAEB'!$E:$E,"&gt;"&amp;$I909,'Régua SAEB'!$A:$A,$E909)</f>
        <v>4</v>
      </c>
      <c r="K909" s="10" t="str">
        <f t="array" ref="K909">INDEX('Régua SAEB'!$F$1:$F$40,MATCH($E909&amp;"MT"&amp;$J909,'Régua SAEB'!$G$1:$G$40,0),1)</f>
        <v>Básico</v>
      </c>
    </row>
    <row r="910" spans="1:11" x14ac:dyDescent="0.2">
      <c r="A910" s="28" t="s">
        <v>36</v>
      </c>
      <c r="B910" s="24">
        <v>5903</v>
      </c>
      <c r="C910" s="28" t="s">
        <v>1024</v>
      </c>
      <c r="D910" s="29">
        <v>35005903</v>
      </c>
      <c r="E910" s="29" t="s">
        <v>117</v>
      </c>
      <c r="F910" s="29">
        <v>263.18</v>
      </c>
      <c r="G910" s="10">
        <f>SUMIFS('Régua SAEB'!$C:$C,'Régua SAEB'!$B:$B,"LP",'Régua SAEB'!$D:$D,"&lt;="&amp;$F910,'Régua SAEB'!$E:$E,"&gt;"&amp;$F910,'Régua SAEB'!$A:$A,$E910)</f>
        <v>3</v>
      </c>
      <c r="H910" s="10" t="str">
        <f t="array" ref="H910">INDEX('Régua SAEB'!$F$1:$F$40,MATCH($E910&amp;"LP"&amp;$G910,'Régua SAEB'!$G$1:$G$40,0),1)</f>
        <v>Básico</v>
      </c>
      <c r="I910" s="29">
        <v>244.9</v>
      </c>
      <c r="J910" s="10">
        <f>SUMIFS('Régua SAEB'!$C:$C,'Régua SAEB'!$B:$B,"MT",'Régua SAEB'!$D:$D,"&lt;="&amp;$I910,'Régua SAEB'!$E:$E,"&gt;"&amp;$I910,'Régua SAEB'!$A:$A,$E910)</f>
        <v>2</v>
      </c>
      <c r="K910" s="10" t="str">
        <f t="array" ref="K910">INDEX('Régua SAEB'!$F$1:$F$40,MATCH($E910&amp;"MT"&amp;$J910,'Régua SAEB'!$G$1:$G$40,0),1)</f>
        <v>Básico</v>
      </c>
    </row>
    <row r="911" spans="1:11" x14ac:dyDescent="0.2">
      <c r="A911" s="28" t="s">
        <v>37</v>
      </c>
      <c r="B911" s="24">
        <v>5915</v>
      </c>
      <c r="C911" s="28" t="s">
        <v>1025</v>
      </c>
      <c r="D911" s="29">
        <v>35005915</v>
      </c>
      <c r="E911" s="29" t="s">
        <v>117</v>
      </c>
      <c r="F911" s="29">
        <v>275.27999999999997</v>
      </c>
      <c r="G911" s="10">
        <f>SUMIFS('Régua SAEB'!$C:$C,'Régua SAEB'!$B:$B,"LP",'Régua SAEB'!$D:$D,"&lt;="&amp;$F911,'Régua SAEB'!$E:$E,"&gt;"&amp;$F911,'Régua SAEB'!$A:$A,$E911)</f>
        <v>4</v>
      </c>
      <c r="H911" s="10" t="str">
        <f t="array" ref="H911">INDEX('Régua SAEB'!$F$1:$F$40,MATCH($E911&amp;"LP"&amp;$G911,'Régua SAEB'!$G$1:$G$40,0),1)</f>
        <v>Proficiente</v>
      </c>
      <c r="I911" s="29">
        <v>271.68</v>
      </c>
      <c r="J911" s="10">
        <f>SUMIFS('Régua SAEB'!$C:$C,'Régua SAEB'!$B:$B,"MT",'Régua SAEB'!$D:$D,"&lt;="&amp;$I911,'Régua SAEB'!$E:$E,"&gt;"&amp;$I911,'Régua SAEB'!$A:$A,$E911)</f>
        <v>3</v>
      </c>
      <c r="K911" s="10" t="str">
        <f t="array" ref="K911">INDEX('Régua SAEB'!$F$1:$F$40,MATCH($E911&amp;"MT"&amp;$J911,'Régua SAEB'!$G$1:$G$40,0),1)</f>
        <v>Básico</v>
      </c>
    </row>
    <row r="912" spans="1:11" x14ac:dyDescent="0.2">
      <c r="A912" s="28" t="s">
        <v>37</v>
      </c>
      <c r="B912" s="24">
        <v>5927</v>
      </c>
      <c r="C912" s="28" t="s">
        <v>1026</v>
      </c>
      <c r="D912" s="29">
        <v>35005927</v>
      </c>
      <c r="E912" s="29" t="s">
        <v>117</v>
      </c>
      <c r="F912" s="29">
        <v>260.38</v>
      </c>
      <c r="G912" s="10">
        <f>SUMIFS('Régua SAEB'!$C:$C,'Régua SAEB'!$B:$B,"LP",'Régua SAEB'!$D:$D,"&lt;="&amp;$F912,'Régua SAEB'!$E:$E,"&gt;"&amp;$F912,'Régua SAEB'!$A:$A,$E912)</f>
        <v>3</v>
      </c>
      <c r="H912" s="10" t="str">
        <f t="array" ref="H912">INDEX('Régua SAEB'!$F$1:$F$40,MATCH($E912&amp;"LP"&amp;$G912,'Régua SAEB'!$G$1:$G$40,0),1)</f>
        <v>Básico</v>
      </c>
      <c r="I912" s="29">
        <v>254.85</v>
      </c>
      <c r="J912" s="10">
        <f>SUMIFS('Régua SAEB'!$C:$C,'Régua SAEB'!$B:$B,"MT",'Régua SAEB'!$D:$D,"&lt;="&amp;$I912,'Régua SAEB'!$E:$E,"&gt;"&amp;$I912,'Régua SAEB'!$A:$A,$E912)</f>
        <v>3</v>
      </c>
      <c r="K912" s="10" t="str">
        <f t="array" ref="K912">INDEX('Régua SAEB'!$F$1:$F$40,MATCH($E912&amp;"MT"&amp;$J912,'Régua SAEB'!$G$1:$G$40,0),1)</f>
        <v>Básico</v>
      </c>
    </row>
    <row r="913" spans="1:11" x14ac:dyDescent="0.2">
      <c r="A913" s="28" t="s">
        <v>36</v>
      </c>
      <c r="B913" s="24">
        <v>5939</v>
      </c>
      <c r="C913" s="28" t="s">
        <v>1027</v>
      </c>
      <c r="D913" s="29">
        <v>35005939</v>
      </c>
      <c r="E913" s="29" t="s">
        <v>117</v>
      </c>
      <c r="F913" s="29">
        <v>273.97000000000003</v>
      </c>
      <c r="G913" s="10">
        <f>SUMIFS('Régua SAEB'!$C:$C,'Régua SAEB'!$B:$B,"LP",'Régua SAEB'!$D:$D,"&lt;="&amp;$F913,'Régua SAEB'!$E:$E,"&gt;"&amp;$F913,'Régua SAEB'!$A:$A,$E913)</f>
        <v>3</v>
      </c>
      <c r="H913" s="10" t="str">
        <f t="array" ref="H913">INDEX('Régua SAEB'!$F$1:$F$40,MATCH($E913&amp;"LP"&amp;$G913,'Régua SAEB'!$G$1:$G$40,0),1)</f>
        <v>Básico</v>
      </c>
      <c r="I913" s="29">
        <v>262.89</v>
      </c>
      <c r="J913" s="10">
        <f>SUMIFS('Régua SAEB'!$C:$C,'Régua SAEB'!$B:$B,"MT",'Régua SAEB'!$D:$D,"&lt;="&amp;$I913,'Régua SAEB'!$E:$E,"&gt;"&amp;$I913,'Régua SAEB'!$A:$A,$E913)</f>
        <v>3</v>
      </c>
      <c r="K913" s="10" t="str">
        <f t="array" ref="K913">INDEX('Régua SAEB'!$F$1:$F$40,MATCH($E913&amp;"MT"&amp;$J913,'Régua SAEB'!$G$1:$G$40,0),1)</f>
        <v>Básico</v>
      </c>
    </row>
    <row r="914" spans="1:11" x14ac:dyDescent="0.2">
      <c r="A914" s="28" t="s">
        <v>36</v>
      </c>
      <c r="B914" s="24">
        <v>5976</v>
      </c>
      <c r="C914" s="28" t="s">
        <v>1028</v>
      </c>
      <c r="D914" s="29">
        <v>35005976</v>
      </c>
      <c r="E914" s="29" t="s">
        <v>117</v>
      </c>
      <c r="F914" s="29">
        <v>243.29</v>
      </c>
      <c r="G914" s="10">
        <f>SUMIFS('Régua SAEB'!$C:$C,'Régua SAEB'!$B:$B,"LP",'Régua SAEB'!$D:$D,"&lt;="&amp;$F914,'Régua SAEB'!$E:$E,"&gt;"&amp;$F914,'Régua SAEB'!$A:$A,$E914)</f>
        <v>2</v>
      </c>
      <c r="H914" s="10" t="str">
        <f t="array" ref="H914">INDEX('Régua SAEB'!$F$1:$F$40,MATCH($E914&amp;"LP"&amp;$G914,'Régua SAEB'!$G$1:$G$40,0),1)</f>
        <v>Básico</v>
      </c>
      <c r="I914" s="29">
        <v>235.43</v>
      </c>
      <c r="J914" s="10">
        <f>SUMIFS('Régua SAEB'!$C:$C,'Régua SAEB'!$B:$B,"MT",'Régua SAEB'!$D:$D,"&lt;="&amp;$I914,'Régua SAEB'!$E:$E,"&gt;"&amp;$I914,'Régua SAEB'!$A:$A,$E914)</f>
        <v>2</v>
      </c>
      <c r="K914" s="10" t="str">
        <f t="array" ref="K914">INDEX('Régua SAEB'!$F$1:$F$40,MATCH($E914&amp;"MT"&amp;$J914,'Régua SAEB'!$G$1:$G$40,0),1)</f>
        <v>Básico</v>
      </c>
    </row>
    <row r="915" spans="1:11" x14ac:dyDescent="0.2">
      <c r="A915" s="28" t="s">
        <v>36</v>
      </c>
      <c r="B915" s="24">
        <v>5988</v>
      </c>
      <c r="C915" s="28" t="s">
        <v>1029</v>
      </c>
      <c r="D915" s="29">
        <v>35005988</v>
      </c>
      <c r="E915" s="29" t="s">
        <v>117</v>
      </c>
      <c r="F915" s="29">
        <v>266.99</v>
      </c>
      <c r="G915" s="10">
        <f>SUMIFS('Régua SAEB'!$C:$C,'Régua SAEB'!$B:$B,"LP",'Régua SAEB'!$D:$D,"&lt;="&amp;$F915,'Régua SAEB'!$E:$E,"&gt;"&amp;$F915,'Régua SAEB'!$A:$A,$E915)</f>
        <v>3</v>
      </c>
      <c r="H915" s="10" t="str">
        <f t="array" ref="H915">INDEX('Régua SAEB'!$F$1:$F$40,MATCH($E915&amp;"LP"&amp;$G915,'Régua SAEB'!$G$1:$G$40,0),1)</f>
        <v>Básico</v>
      </c>
      <c r="I915" s="29">
        <v>265.01</v>
      </c>
      <c r="J915" s="10">
        <f>SUMIFS('Régua SAEB'!$C:$C,'Régua SAEB'!$B:$B,"MT",'Régua SAEB'!$D:$D,"&lt;="&amp;$I915,'Régua SAEB'!$E:$E,"&gt;"&amp;$I915,'Régua SAEB'!$A:$A,$E915)</f>
        <v>3</v>
      </c>
      <c r="K915" s="10" t="str">
        <f t="array" ref="K915">INDEX('Régua SAEB'!$F$1:$F$40,MATCH($E915&amp;"MT"&amp;$J915,'Régua SAEB'!$G$1:$G$40,0),1)</f>
        <v>Básico</v>
      </c>
    </row>
    <row r="916" spans="1:11" x14ac:dyDescent="0.2">
      <c r="A916" s="28" t="s">
        <v>36</v>
      </c>
      <c r="B916" s="24">
        <v>6014</v>
      </c>
      <c r="C916" s="28" t="s">
        <v>1030</v>
      </c>
      <c r="D916" s="29">
        <v>35006014</v>
      </c>
      <c r="E916" s="29" t="s">
        <v>117</v>
      </c>
      <c r="F916" s="29">
        <v>273.12</v>
      </c>
      <c r="G916" s="10">
        <f>SUMIFS('Régua SAEB'!$C:$C,'Régua SAEB'!$B:$B,"LP",'Régua SAEB'!$D:$D,"&lt;="&amp;$F916,'Régua SAEB'!$E:$E,"&gt;"&amp;$F916,'Régua SAEB'!$A:$A,$E916)</f>
        <v>3</v>
      </c>
      <c r="H916" s="10" t="str">
        <f t="array" ref="H916">INDEX('Régua SAEB'!$F$1:$F$40,MATCH($E916&amp;"LP"&amp;$G916,'Régua SAEB'!$G$1:$G$40,0),1)</f>
        <v>Básico</v>
      </c>
      <c r="I916" s="29">
        <v>266.77</v>
      </c>
      <c r="J916" s="10">
        <f>SUMIFS('Régua SAEB'!$C:$C,'Régua SAEB'!$B:$B,"MT",'Régua SAEB'!$D:$D,"&lt;="&amp;$I916,'Régua SAEB'!$E:$E,"&gt;"&amp;$I916,'Régua SAEB'!$A:$A,$E916)</f>
        <v>3</v>
      </c>
      <c r="K916" s="10" t="str">
        <f t="array" ref="K916">INDEX('Régua SAEB'!$F$1:$F$40,MATCH($E916&amp;"MT"&amp;$J916,'Régua SAEB'!$G$1:$G$40,0),1)</f>
        <v>Básico</v>
      </c>
    </row>
    <row r="917" spans="1:11" x14ac:dyDescent="0.2">
      <c r="A917" s="28" t="s">
        <v>37</v>
      </c>
      <c r="B917" s="24">
        <v>6026</v>
      </c>
      <c r="C917" s="28" t="s">
        <v>1031</v>
      </c>
      <c r="D917" s="29">
        <v>35006026</v>
      </c>
      <c r="E917" s="29" t="s">
        <v>117</v>
      </c>
      <c r="F917" s="29">
        <v>273.23</v>
      </c>
      <c r="G917" s="10">
        <f>SUMIFS('Régua SAEB'!$C:$C,'Régua SAEB'!$B:$B,"LP",'Régua SAEB'!$D:$D,"&lt;="&amp;$F917,'Régua SAEB'!$E:$E,"&gt;"&amp;$F917,'Régua SAEB'!$A:$A,$E917)</f>
        <v>3</v>
      </c>
      <c r="H917" s="10" t="str">
        <f t="array" ref="H917">INDEX('Régua SAEB'!$F$1:$F$40,MATCH($E917&amp;"LP"&amp;$G917,'Régua SAEB'!$G$1:$G$40,0),1)</f>
        <v>Básico</v>
      </c>
      <c r="I917" s="29">
        <v>258.35000000000002</v>
      </c>
      <c r="J917" s="10">
        <f>SUMIFS('Régua SAEB'!$C:$C,'Régua SAEB'!$B:$B,"MT",'Régua SAEB'!$D:$D,"&lt;="&amp;$I917,'Régua SAEB'!$E:$E,"&gt;"&amp;$I917,'Régua SAEB'!$A:$A,$E917)</f>
        <v>3</v>
      </c>
      <c r="K917" s="10" t="str">
        <f t="array" ref="K917">INDEX('Régua SAEB'!$F$1:$F$40,MATCH($E917&amp;"MT"&amp;$J917,'Régua SAEB'!$G$1:$G$40,0),1)</f>
        <v>Básico</v>
      </c>
    </row>
    <row r="918" spans="1:11" x14ac:dyDescent="0.2">
      <c r="A918" s="28" t="s">
        <v>37</v>
      </c>
      <c r="B918" s="24">
        <v>6048</v>
      </c>
      <c r="C918" s="28" t="s">
        <v>1032</v>
      </c>
      <c r="D918" s="29">
        <v>35006048</v>
      </c>
      <c r="E918" s="29" t="s">
        <v>117</v>
      </c>
      <c r="F918" s="29">
        <v>256.95</v>
      </c>
      <c r="G918" s="10">
        <f>SUMIFS('Régua SAEB'!$C:$C,'Régua SAEB'!$B:$B,"LP",'Régua SAEB'!$D:$D,"&lt;="&amp;$F918,'Régua SAEB'!$E:$E,"&gt;"&amp;$F918,'Régua SAEB'!$A:$A,$E918)</f>
        <v>3</v>
      </c>
      <c r="H918" s="10" t="str">
        <f t="array" ref="H918">INDEX('Régua SAEB'!$F$1:$F$40,MATCH($E918&amp;"LP"&amp;$G918,'Régua SAEB'!$G$1:$G$40,0),1)</f>
        <v>Básico</v>
      </c>
      <c r="I918" s="29">
        <v>250.98</v>
      </c>
      <c r="J918" s="10">
        <f>SUMIFS('Régua SAEB'!$C:$C,'Régua SAEB'!$B:$B,"MT",'Régua SAEB'!$D:$D,"&lt;="&amp;$I918,'Régua SAEB'!$E:$E,"&gt;"&amp;$I918,'Régua SAEB'!$A:$A,$E918)</f>
        <v>3</v>
      </c>
      <c r="K918" s="10" t="str">
        <f t="array" ref="K918">INDEX('Régua SAEB'!$F$1:$F$40,MATCH($E918&amp;"MT"&amp;$J918,'Régua SAEB'!$G$1:$G$40,0),1)</f>
        <v>Básico</v>
      </c>
    </row>
    <row r="919" spans="1:11" x14ac:dyDescent="0.2">
      <c r="A919" s="28" t="s">
        <v>37</v>
      </c>
      <c r="B919" s="24">
        <v>6051</v>
      </c>
      <c r="C919" s="28" t="s">
        <v>1033</v>
      </c>
      <c r="D919" s="29">
        <v>35006051</v>
      </c>
      <c r="E919" s="29" t="s">
        <v>117</v>
      </c>
      <c r="F919" s="29">
        <v>271.42</v>
      </c>
      <c r="G919" s="10">
        <f>SUMIFS('Régua SAEB'!$C:$C,'Régua SAEB'!$B:$B,"LP",'Régua SAEB'!$D:$D,"&lt;="&amp;$F919,'Régua SAEB'!$E:$E,"&gt;"&amp;$F919,'Régua SAEB'!$A:$A,$E919)</f>
        <v>3</v>
      </c>
      <c r="H919" s="10" t="str">
        <f t="array" ref="H919">INDEX('Régua SAEB'!$F$1:$F$40,MATCH($E919&amp;"LP"&amp;$G919,'Régua SAEB'!$G$1:$G$40,0),1)</f>
        <v>Básico</v>
      </c>
      <c r="I919" s="29">
        <v>264.19</v>
      </c>
      <c r="J919" s="10">
        <f>SUMIFS('Régua SAEB'!$C:$C,'Régua SAEB'!$B:$B,"MT",'Régua SAEB'!$D:$D,"&lt;="&amp;$I919,'Régua SAEB'!$E:$E,"&gt;"&amp;$I919,'Régua SAEB'!$A:$A,$E919)</f>
        <v>3</v>
      </c>
      <c r="K919" s="10" t="str">
        <f t="array" ref="K919">INDEX('Régua SAEB'!$F$1:$F$40,MATCH($E919&amp;"MT"&amp;$J919,'Régua SAEB'!$G$1:$G$40,0),1)</f>
        <v>Básico</v>
      </c>
    </row>
    <row r="920" spans="1:11" x14ac:dyDescent="0.2">
      <c r="A920" s="28" t="s">
        <v>37</v>
      </c>
      <c r="B920" s="24">
        <v>6063</v>
      </c>
      <c r="C920" s="28" t="s">
        <v>1034</v>
      </c>
      <c r="D920" s="29">
        <v>35006063</v>
      </c>
      <c r="E920" s="29" t="s">
        <v>117</v>
      </c>
      <c r="F920" s="29">
        <v>266.25</v>
      </c>
      <c r="G920" s="10">
        <f>SUMIFS('Régua SAEB'!$C:$C,'Régua SAEB'!$B:$B,"LP",'Régua SAEB'!$D:$D,"&lt;="&amp;$F920,'Régua SAEB'!$E:$E,"&gt;"&amp;$F920,'Régua SAEB'!$A:$A,$E920)</f>
        <v>3</v>
      </c>
      <c r="H920" s="10" t="str">
        <f t="array" ref="H920">INDEX('Régua SAEB'!$F$1:$F$40,MATCH($E920&amp;"LP"&amp;$G920,'Régua SAEB'!$G$1:$G$40,0),1)</f>
        <v>Básico</v>
      </c>
      <c r="I920" s="29">
        <v>253.69</v>
      </c>
      <c r="J920" s="10">
        <f>SUMIFS('Régua SAEB'!$C:$C,'Régua SAEB'!$B:$B,"MT",'Régua SAEB'!$D:$D,"&lt;="&amp;$I920,'Régua SAEB'!$E:$E,"&gt;"&amp;$I920,'Régua SAEB'!$A:$A,$E920)</f>
        <v>3</v>
      </c>
      <c r="K920" s="10" t="str">
        <f t="array" ref="K920">INDEX('Régua SAEB'!$F$1:$F$40,MATCH($E920&amp;"MT"&amp;$J920,'Régua SAEB'!$G$1:$G$40,0),1)</f>
        <v>Básico</v>
      </c>
    </row>
    <row r="921" spans="1:11" x14ac:dyDescent="0.2">
      <c r="A921" s="28" t="s">
        <v>37</v>
      </c>
      <c r="B921" s="24">
        <v>6075</v>
      </c>
      <c r="C921" s="28" t="s">
        <v>1035</v>
      </c>
      <c r="D921" s="29">
        <v>35006075</v>
      </c>
      <c r="E921" s="29" t="s">
        <v>117</v>
      </c>
      <c r="F921" s="29">
        <v>266.60000000000002</v>
      </c>
      <c r="G921" s="10">
        <f>SUMIFS('Régua SAEB'!$C:$C,'Régua SAEB'!$B:$B,"LP",'Régua SAEB'!$D:$D,"&lt;="&amp;$F921,'Régua SAEB'!$E:$E,"&gt;"&amp;$F921,'Régua SAEB'!$A:$A,$E921)</f>
        <v>3</v>
      </c>
      <c r="H921" s="10" t="str">
        <f t="array" ref="H921">INDEX('Régua SAEB'!$F$1:$F$40,MATCH($E921&amp;"LP"&amp;$G921,'Régua SAEB'!$G$1:$G$40,0),1)</f>
        <v>Básico</v>
      </c>
      <c r="I921" s="29">
        <v>271.52</v>
      </c>
      <c r="J921" s="10">
        <f>SUMIFS('Régua SAEB'!$C:$C,'Régua SAEB'!$B:$B,"MT",'Régua SAEB'!$D:$D,"&lt;="&amp;$I921,'Régua SAEB'!$E:$E,"&gt;"&amp;$I921,'Régua SAEB'!$A:$A,$E921)</f>
        <v>3</v>
      </c>
      <c r="K921" s="10" t="str">
        <f t="array" ref="K921">INDEX('Régua SAEB'!$F$1:$F$40,MATCH($E921&amp;"MT"&amp;$J921,'Régua SAEB'!$G$1:$G$40,0),1)</f>
        <v>Básico</v>
      </c>
    </row>
    <row r="922" spans="1:11" x14ac:dyDescent="0.2">
      <c r="A922" s="28" t="s">
        <v>36</v>
      </c>
      <c r="B922" s="24">
        <v>6087</v>
      </c>
      <c r="C922" s="28" t="s">
        <v>1036</v>
      </c>
      <c r="D922" s="29">
        <v>35006087</v>
      </c>
      <c r="E922" s="29" t="s">
        <v>117</v>
      </c>
      <c r="F922" s="29">
        <v>256.32</v>
      </c>
      <c r="G922" s="10">
        <f>SUMIFS('Régua SAEB'!$C:$C,'Régua SAEB'!$B:$B,"LP",'Régua SAEB'!$D:$D,"&lt;="&amp;$F922,'Régua SAEB'!$E:$E,"&gt;"&amp;$F922,'Régua SAEB'!$A:$A,$E922)</f>
        <v>3</v>
      </c>
      <c r="H922" s="10" t="str">
        <f t="array" ref="H922">INDEX('Régua SAEB'!$F$1:$F$40,MATCH($E922&amp;"LP"&amp;$G922,'Régua SAEB'!$G$1:$G$40,0),1)</f>
        <v>Básico</v>
      </c>
      <c r="I922" s="29">
        <v>251.55</v>
      </c>
      <c r="J922" s="10">
        <f>SUMIFS('Régua SAEB'!$C:$C,'Régua SAEB'!$B:$B,"MT",'Régua SAEB'!$D:$D,"&lt;="&amp;$I922,'Régua SAEB'!$E:$E,"&gt;"&amp;$I922,'Régua SAEB'!$A:$A,$E922)</f>
        <v>3</v>
      </c>
      <c r="K922" s="10" t="str">
        <f t="array" ref="K922">INDEX('Régua SAEB'!$F$1:$F$40,MATCH($E922&amp;"MT"&amp;$J922,'Régua SAEB'!$G$1:$G$40,0),1)</f>
        <v>Básico</v>
      </c>
    </row>
    <row r="923" spans="1:11" x14ac:dyDescent="0.2">
      <c r="A923" s="28" t="s">
        <v>36</v>
      </c>
      <c r="B923" s="24">
        <v>6099</v>
      </c>
      <c r="C923" s="28" t="s">
        <v>1037</v>
      </c>
      <c r="D923" s="29">
        <v>35006099</v>
      </c>
      <c r="E923" s="29" t="s">
        <v>117</v>
      </c>
      <c r="F923" s="29">
        <v>253.65</v>
      </c>
      <c r="G923" s="10">
        <f>SUMIFS('Régua SAEB'!$C:$C,'Régua SAEB'!$B:$B,"LP",'Régua SAEB'!$D:$D,"&lt;="&amp;$F923,'Régua SAEB'!$E:$E,"&gt;"&amp;$F923,'Régua SAEB'!$A:$A,$E923)</f>
        <v>3</v>
      </c>
      <c r="H923" s="10" t="str">
        <f t="array" ref="H923">INDEX('Régua SAEB'!$F$1:$F$40,MATCH($E923&amp;"LP"&amp;$G923,'Régua SAEB'!$G$1:$G$40,0),1)</f>
        <v>Básico</v>
      </c>
      <c r="I923" s="29">
        <v>239.59</v>
      </c>
      <c r="J923" s="10">
        <f>SUMIFS('Régua SAEB'!$C:$C,'Régua SAEB'!$B:$B,"MT",'Régua SAEB'!$D:$D,"&lt;="&amp;$I923,'Régua SAEB'!$E:$E,"&gt;"&amp;$I923,'Régua SAEB'!$A:$A,$E923)</f>
        <v>2</v>
      </c>
      <c r="K923" s="10" t="str">
        <f t="array" ref="K923">INDEX('Régua SAEB'!$F$1:$F$40,MATCH($E923&amp;"MT"&amp;$J923,'Régua SAEB'!$G$1:$G$40,0),1)</f>
        <v>Básico</v>
      </c>
    </row>
    <row r="924" spans="1:11" x14ac:dyDescent="0.2">
      <c r="A924" s="28" t="s">
        <v>37</v>
      </c>
      <c r="B924" s="24">
        <v>6105</v>
      </c>
      <c r="C924" s="28" t="s">
        <v>1038</v>
      </c>
      <c r="D924" s="29">
        <v>35006105</v>
      </c>
      <c r="E924" s="29" t="s">
        <v>117</v>
      </c>
      <c r="F924" s="29">
        <v>259.73</v>
      </c>
      <c r="G924" s="10">
        <f>SUMIFS('Régua SAEB'!$C:$C,'Régua SAEB'!$B:$B,"LP",'Régua SAEB'!$D:$D,"&lt;="&amp;$F924,'Régua SAEB'!$E:$E,"&gt;"&amp;$F924,'Régua SAEB'!$A:$A,$E924)</f>
        <v>3</v>
      </c>
      <c r="H924" s="10" t="str">
        <f t="array" ref="H924">INDEX('Régua SAEB'!$F$1:$F$40,MATCH($E924&amp;"LP"&amp;$G924,'Régua SAEB'!$G$1:$G$40,0),1)</f>
        <v>Básico</v>
      </c>
      <c r="I924" s="29">
        <v>241.65</v>
      </c>
      <c r="J924" s="10">
        <f>SUMIFS('Régua SAEB'!$C:$C,'Régua SAEB'!$B:$B,"MT",'Régua SAEB'!$D:$D,"&lt;="&amp;$I924,'Régua SAEB'!$E:$E,"&gt;"&amp;$I924,'Régua SAEB'!$A:$A,$E924)</f>
        <v>2</v>
      </c>
      <c r="K924" s="10" t="str">
        <f t="array" ref="K924">INDEX('Régua SAEB'!$F$1:$F$40,MATCH($E924&amp;"MT"&amp;$J924,'Régua SAEB'!$G$1:$G$40,0),1)</f>
        <v>Básico</v>
      </c>
    </row>
    <row r="925" spans="1:11" x14ac:dyDescent="0.2">
      <c r="A925" s="28" t="s">
        <v>37</v>
      </c>
      <c r="B925" s="24">
        <v>6117</v>
      </c>
      <c r="C925" s="28" t="s">
        <v>1039</v>
      </c>
      <c r="D925" s="29">
        <v>35006117</v>
      </c>
      <c r="E925" s="29" t="s">
        <v>117</v>
      </c>
      <c r="F925" s="29">
        <v>276.32</v>
      </c>
      <c r="G925" s="10">
        <f>SUMIFS('Régua SAEB'!$C:$C,'Régua SAEB'!$B:$B,"LP",'Régua SAEB'!$D:$D,"&lt;="&amp;$F925,'Régua SAEB'!$E:$E,"&gt;"&amp;$F925,'Régua SAEB'!$A:$A,$E925)</f>
        <v>4</v>
      </c>
      <c r="H925" s="10" t="str">
        <f t="array" ref="H925">INDEX('Régua SAEB'!$F$1:$F$40,MATCH($E925&amp;"LP"&amp;$G925,'Régua SAEB'!$G$1:$G$40,0),1)</f>
        <v>Proficiente</v>
      </c>
      <c r="I925" s="29">
        <v>259.93</v>
      </c>
      <c r="J925" s="10">
        <f>SUMIFS('Régua SAEB'!$C:$C,'Régua SAEB'!$B:$B,"MT",'Régua SAEB'!$D:$D,"&lt;="&amp;$I925,'Régua SAEB'!$E:$E,"&gt;"&amp;$I925,'Régua SAEB'!$A:$A,$E925)</f>
        <v>3</v>
      </c>
      <c r="K925" s="10" t="str">
        <f t="array" ref="K925">INDEX('Régua SAEB'!$F$1:$F$40,MATCH($E925&amp;"MT"&amp;$J925,'Régua SAEB'!$G$1:$G$40,0),1)</f>
        <v>Básico</v>
      </c>
    </row>
    <row r="926" spans="1:11" x14ac:dyDescent="0.2">
      <c r="A926" s="28" t="s">
        <v>36</v>
      </c>
      <c r="B926" s="24">
        <v>6154</v>
      </c>
      <c r="C926" s="28" t="s">
        <v>1040</v>
      </c>
      <c r="D926" s="29">
        <v>35006154</v>
      </c>
      <c r="E926" s="29" t="s">
        <v>117</v>
      </c>
      <c r="F926" s="29">
        <v>248.1</v>
      </c>
      <c r="G926" s="10">
        <f>SUMIFS('Régua SAEB'!$C:$C,'Régua SAEB'!$B:$B,"LP",'Régua SAEB'!$D:$D,"&lt;="&amp;$F926,'Régua SAEB'!$E:$E,"&gt;"&amp;$F926,'Régua SAEB'!$A:$A,$E926)</f>
        <v>2</v>
      </c>
      <c r="H926" s="10" t="str">
        <f t="array" ref="H926">INDEX('Régua SAEB'!$F$1:$F$40,MATCH($E926&amp;"LP"&amp;$G926,'Régua SAEB'!$G$1:$G$40,0),1)</f>
        <v>Básico</v>
      </c>
      <c r="I926" s="29">
        <v>252.2</v>
      </c>
      <c r="J926" s="10">
        <f>SUMIFS('Régua SAEB'!$C:$C,'Régua SAEB'!$B:$B,"MT",'Régua SAEB'!$D:$D,"&lt;="&amp;$I926,'Régua SAEB'!$E:$E,"&gt;"&amp;$I926,'Régua SAEB'!$A:$A,$E926)</f>
        <v>3</v>
      </c>
      <c r="K926" s="10" t="str">
        <f t="array" ref="K926">INDEX('Régua SAEB'!$F$1:$F$40,MATCH($E926&amp;"MT"&amp;$J926,'Régua SAEB'!$G$1:$G$40,0),1)</f>
        <v>Básico</v>
      </c>
    </row>
    <row r="927" spans="1:11" x14ac:dyDescent="0.2">
      <c r="A927" s="28" t="s">
        <v>36</v>
      </c>
      <c r="B927" s="24">
        <v>6166</v>
      </c>
      <c r="C927" s="28" t="s">
        <v>1041</v>
      </c>
      <c r="D927" s="29">
        <v>35006166</v>
      </c>
      <c r="E927" s="29" t="s">
        <v>117</v>
      </c>
      <c r="F927" s="29">
        <v>280.41000000000003</v>
      </c>
      <c r="G927" s="10">
        <f>SUMIFS('Régua SAEB'!$C:$C,'Régua SAEB'!$B:$B,"LP",'Régua SAEB'!$D:$D,"&lt;="&amp;$F927,'Régua SAEB'!$E:$E,"&gt;"&amp;$F927,'Régua SAEB'!$A:$A,$E927)</f>
        <v>4</v>
      </c>
      <c r="H927" s="10" t="str">
        <f t="array" ref="H927">INDEX('Régua SAEB'!$F$1:$F$40,MATCH($E927&amp;"LP"&amp;$G927,'Régua SAEB'!$G$1:$G$40,0),1)</f>
        <v>Proficiente</v>
      </c>
      <c r="I927" s="29">
        <v>277.76</v>
      </c>
      <c r="J927" s="10">
        <f>SUMIFS('Régua SAEB'!$C:$C,'Régua SAEB'!$B:$B,"MT",'Régua SAEB'!$D:$D,"&lt;="&amp;$I927,'Régua SAEB'!$E:$E,"&gt;"&amp;$I927,'Régua SAEB'!$A:$A,$E927)</f>
        <v>4</v>
      </c>
      <c r="K927" s="10" t="str">
        <f t="array" ref="K927">INDEX('Régua SAEB'!$F$1:$F$40,MATCH($E927&amp;"MT"&amp;$J927,'Régua SAEB'!$G$1:$G$40,0),1)</f>
        <v>Básico</v>
      </c>
    </row>
    <row r="928" spans="1:11" x14ac:dyDescent="0.2">
      <c r="A928" s="28" t="s">
        <v>36</v>
      </c>
      <c r="B928" s="24">
        <v>6178</v>
      </c>
      <c r="C928" s="28" t="s">
        <v>1042</v>
      </c>
      <c r="D928" s="29">
        <v>35006178</v>
      </c>
      <c r="E928" s="29" t="s">
        <v>117</v>
      </c>
      <c r="F928" s="29">
        <v>244.07</v>
      </c>
      <c r="G928" s="10">
        <f>SUMIFS('Régua SAEB'!$C:$C,'Régua SAEB'!$B:$B,"LP",'Régua SAEB'!$D:$D,"&lt;="&amp;$F928,'Régua SAEB'!$E:$E,"&gt;"&amp;$F928,'Régua SAEB'!$A:$A,$E928)</f>
        <v>2</v>
      </c>
      <c r="H928" s="10" t="str">
        <f t="array" ref="H928">INDEX('Régua SAEB'!$F$1:$F$40,MATCH($E928&amp;"LP"&amp;$G928,'Régua SAEB'!$G$1:$G$40,0),1)</f>
        <v>Básico</v>
      </c>
      <c r="I928" s="29">
        <v>244.14</v>
      </c>
      <c r="J928" s="10">
        <f>SUMIFS('Régua SAEB'!$C:$C,'Régua SAEB'!$B:$B,"MT",'Régua SAEB'!$D:$D,"&lt;="&amp;$I928,'Régua SAEB'!$E:$E,"&gt;"&amp;$I928,'Régua SAEB'!$A:$A,$E928)</f>
        <v>2</v>
      </c>
      <c r="K928" s="10" t="str">
        <f t="array" ref="K928">INDEX('Régua SAEB'!$F$1:$F$40,MATCH($E928&amp;"MT"&amp;$J928,'Régua SAEB'!$G$1:$G$40,0),1)</f>
        <v>Básico</v>
      </c>
    </row>
    <row r="929" spans="1:11" x14ac:dyDescent="0.2">
      <c r="A929" s="28" t="s">
        <v>37</v>
      </c>
      <c r="B929" s="24">
        <v>6185</v>
      </c>
      <c r="C929" s="28" t="s">
        <v>1043</v>
      </c>
      <c r="D929" s="29">
        <v>35006185</v>
      </c>
      <c r="E929" s="29" t="s">
        <v>117</v>
      </c>
      <c r="F929" s="29">
        <v>266.37</v>
      </c>
      <c r="G929" s="10">
        <f>SUMIFS('Régua SAEB'!$C:$C,'Régua SAEB'!$B:$B,"LP",'Régua SAEB'!$D:$D,"&lt;="&amp;$F929,'Régua SAEB'!$E:$E,"&gt;"&amp;$F929,'Régua SAEB'!$A:$A,$E929)</f>
        <v>3</v>
      </c>
      <c r="H929" s="10" t="str">
        <f t="array" ref="H929">INDEX('Régua SAEB'!$F$1:$F$40,MATCH($E929&amp;"LP"&amp;$G929,'Régua SAEB'!$G$1:$G$40,0),1)</f>
        <v>Básico</v>
      </c>
      <c r="I929" s="29">
        <v>258.5</v>
      </c>
      <c r="J929" s="10">
        <f>SUMIFS('Régua SAEB'!$C:$C,'Régua SAEB'!$B:$B,"MT",'Régua SAEB'!$D:$D,"&lt;="&amp;$I929,'Régua SAEB'!$E:$E,"&gt;"&amp;$I929,'Régua SAEB'!$A:$A,$E929)</f>
        <v>3</v>
      </c>
      <c r="K929" s="10" t="str">
        <f t="array" ref="K929">INDEX('Régua SAEB'!$F$1:$F$40,MATCH($E929&amp;"MT"&amp;$J929,'Régua SAEB'!$G$1:$G$40,0),1)</f>
        <v>Básico</v>
      </c>
    </row>
    <row r="930" spans="1:11" x14ac:dyDescent="0.2">
      <c r="A930" s="28" t="s">
        <v>37</v>
      </c>
      <c r="B930" s="24">
        <v>6208</v>
      </c>
      <c r="C930" s="28" t="s">
        <v>1044</v>
      </c>
      <c r="D930" s="29">
        <v>35006208</v>
      </c>
      <c r="E930" s="29" t="s">
        <v>117</v>
      </c>
      <c r="F930" s="29">
        <v>272.79000000000002</v>
      </c>
      <c r="G930" s="10">
        <f>SUMIFS('Régua SAEB'!$C:$C,'Régua SAEB'!$B:$B,"LP",'Régua SAEB'!$D:$D,"&lt;="&amp;$F930,'Régua SAEB'!$E:$E,"&gt;"&amp;$F930,'Régua SAEB'!$A:$A,$E930)</f>
        <v>3</v>
      </c>
      <c r="H930" s="10" t="str">
        <f t="array" ref="H930">INDEX('Régua SAEB'!$F$1:$F$40,MATCH($E930&amp;"LP"&amp;$G930,'Régua SAEB'!$G$1:$G$40,0),1)</f>
        <v>Básico</v>
      </c>
      <c r="I930" s="29">
        <v>263.17</v>
      </c>
      <c r="J930" s="10">
        <f>SUMIFS('Régua SAEB'!$C:$C,'Régua SAEB'!$B:$B,"MT",'Régua SAEB'!$D:$D,"&lt;="&amp;$I930,'Régua SAEB'!$E:$E,"&gt;"&amp;$I930,'Régua SAEB'!$A:$A,$E930)</f>
        <v>3</v>
      </c>
      <c r="K930" s="10" t="str">
        <f t="array" ref="K930">INDEX('Régua SAEB'!$F$1:$F$40,MATCH($E930&amp;"MT"&amp;$J930,'Régua SAEB'!$G$1:$G$40,0),1)</f>
        <v>Básico</v>
      </c>
    </row>
    <row r="931" spans="1:11" x14ac:dyDescent="0.2">
      <c r="A931" s="28" t="s">
        <v>37</v>
      </c>
      <c r="B931" s="24">
        <v>6221</v>
      </c>
      <c r="C931" s="28" t="s">
        <v>1045</v>
      </c>
      <c r="D931" s="29">
        <v>35006221</v>
      </c>
      <c r="E931" s="29" t="s">
        <v>117</v>
      </c>
      <c r="F931" s="29">
        <v>257.70999999999998</v>
      </c>
      <c r="G931" s="10">
        <f>SUMIFS('Régua SAEB'!$C:$C,'Régua SAEB'!$B:$B,"LP",'Régua SAEB'!$D:$D,"&lt;="&amp;$F931,'Régua SAEB'!$E:$E,"&gt;"&amp;$F931,'Régua SAEB'!$A:$A,$E931)</f>
        <v>3</v>
      </c>
      <c r="H931" s="10" t="str">
        <f t="array" ref="H931">INDEX('Régua SAEB'!$F$1:$F$40,MATCH($E931&amp;"LP"&amp;$G931,'Régua SAEB'!$G$1:$G$40,0),1)</f>
        <v>Básico</v>
      </c>
      <c r="I931" s="29">
        <v>249.43</v>
      </c>
      <c r="J931" s="10">
        <f>SUMIFS('Régua SAEB'!$C:$C,'Régua SAEB'!$B:$B,"MT",'Régua SAEB'!$D:$D,"&lt;="&amp;$I931,'Régua SAEB'!$E:$E,"&gt;"&amp;$I931,'Régua SAEB'!$A:$A,$E931)</f>
        <v>2</v>
      </c>
      <c r="K931" s="10" t="str">
        <f t="array" ref="K931">INDEX('Régua SAEB'!$F$1:$F$40,MATCH($E931&amp;"MT"&amp;$J931,'Régua SAEB'!$G$1:$G$40,0),1)</f>
        <v>Básico</v>
      </c>
    </row>
    <row r="932" spans="1:11" x14ac:dyDescent="0.2">
      <c r="A932" s="28" t="s">
        <v>37</v>
      </c>
      <c r="B932" s="24">
        <v>6257</v>
      </c>
      <c r="C932" s="28" t="s">
        <v>1046</v>
      </c>
      <c r="D932" s="29">
        <v>35006257</v>
      </c>
      <c r="E932" s="29" t="s">
        <v>117</v>
      </c>
      <c r="F932" s="29">
        <v>270.14</v>
      </c>
      <c r="G932" s="10">
        <f>SUMIFS('Régua SAEB'!$C:$C,'Régua SAEB'!$B:$B,"LP",'Régua SAEB'!$D:$D,"&lt;="&amp;$F932,'Régua SAEB'!$E:$E,"&gt;"&amp;$F932,'Régua SAEB'!$A:$A,$E932)</f>
        <v>3</v>
      </c>
      <c r="H932" s="10" t="str">
        <f t="array" ref="H932">INDEX('Régua SAEB'!$F$1:$F$40,MATCH($E932&amp;"LP"&amp;$G932,'Régua SAEB'!$G$1:$G$40,0),1)</f>
        <v>Básico</v>
      </c>
      <c r="I932" s="29">
        <v>264.91000000000003</v>
      </c>
      <c r="J932" s="10">
        <f>SUMIFS('Régua SAEB'!$C:$C,'Régua SAEB'!$B:$B,"MT",'Régua SAEB'!$D:$D,"&lt;="&amp;$I932,'Régua SAEB'!$E:$E,"&gt;"&amp;$I932,'Régua SAEB'!$A:$A,$E932)</f>
        <v>3</v>
      </c>
      <c r="K932" s="10" t="str">
        <f t="array" ref="K932">INDEX('Régua SAEB'!$F$1:$F$40,MATCH($E932&amp;"MT"&amp;$J932,'Régua SAEB'!$G$1:$G$40,0),1)</f>
        <v>Básico</v>
      </c>
    </row>
    <row r="933" spans="1:11" x14ac:dyDescent="0.2">
      <c r="A933" s="28" t="s">
        <v>37</v>
      </c>
      <c r="B933" s="24">
        <v>6270</v>
      </c>
      <c r="C933" s="28" t="s">
        <v>1047</v>
      </c>
      <c r="D933" s="29">
        <v>35006270</v>
      </c>
      <c r="E933" s="29" t="s">
        <v>117</v>
      </c>
      <c r="F933" s="29">
        <v>260.83</v>
      </c>
      <c r="G933" s="10">
        <f>SUMIFS('Régua SAEB'!$C:$C,'Régua SAEB'!$B:$B,"LP",'Régua SAEB'!$D:$D,"&lt;="&amp;$F933,'Régua SAEB'!$E:$E,"&gt;"&amp;$F933,'Régua SAEB'!$A:$A,$E933)</f>
        <v>3</v>
      </c>
      <c r="H933" s="10" t="str">
        <f t="array" ref="H933">INDEX('Régua SAEB'!$F$1:$F$40,MATCH($E933&amp;"LP"&amp;$G933,'Régua SAEB'!$G$1:$G$40,0),1)</f>
        <v>Básico</v>
      </c>
      <c r="I933" s="29">
        <v>249.11</v>
      </c>
      <c r="J933" s="10">
        <f>SUMIFS('Régua SAEB'!$C:$C,'Régua SAEB'!$B:$B,"MT",'Régua SAEB'!$D:$D,"&lt;="&amp;$I933,'Régua SAEB'!$E:$E,"&gt;"&amp;$I933,'Régua SAEB'!$A:$A,$E933)</f>
        <v>2</v>
      </c>
      <c r="K933" s="10" t="str">
        <f t="array" ref="K933">INDEX('Régua SAEB'!$F$1:$F$40,MATCH($E933&amp;"MT"&amp;$J933,'Régua SAEB'!$G$1:$G$40,0),1)</f>
        <v>Básico</v>
      </c>
    </row>
    <row r="934" spans="1:11" x14ac:dyDescent="0.2">
      <c r="A934" s="28" t="s">
        <v>37</v>
      </c>
      <c r="B934" s="24">
        <v>6282</v>
      </c>
      <c r="C934" s="28" t="s">
        <v>1048</v>
      </c>
      <c r="D934" s="29">
        <v>35006282</v>
      </c>
      <c r="E934" s="29" t="s">
        <v>117</v>
      </c>
      <c r="F934" s="29">
        <v>244.8</v>
      </c>
      <c r="G934" s="10">
        <f>SUMIFS('Régua SAEB'!$C:$C,'Régua SAEB'!$B:$B,"LP",'Régua SAEB'!$D:$D,"&lt;="&amp;$F934,'Régua SAEB'!$E:$E,"&gt;"&amp;$F934,'Régua SAEB'!$A:$A,$E934)</f>
        <v>2</v>
      </c>
      <c r="H934" s="10" t="str">
        <f t="array" ref="H934">INDEX('Régua SAEB'!$F$1:$F$40,MATCH($E934&amp;"LP"&amp;$G934,'Régua SAEB'!$G$1:$G$40,0),1)</f>
        <v>Básico</v>
      </c>
      <c r="I934" s="29">
        <v>246.73</v>
      </c>
      <c r="J934" s="10">
        <f>SUMIFS('Régua SAEB'!$C:$C,'Régua SAEB'!$B:$B,"MT",'Régua SAEB'!$D:$D,"&lt;="&amp;$I934,'Régua SAEB'!$E:$E,"&gt;"&amp;$I934,'Régua SAEB'!$A:$A,$E934)</f>
        <v>2</v>
      </c>
      <c r="K934" s="10" t="str">
        <f t="array" ref="K934">INDEX('Régua SAEB'!$F$1:$F$40,MATCH($E934&amp;"MT"&amp;$J934,'Régua SAEB'!$G$1:$G$40,0),1)</f>
        <v>Básico</v>
      </c>
    </row>
    <row r="935" spans="1:11" x14ac:dyDescent="0.2">
      <c r="A935" s="28" t="s">
        <v>36</v>
      </c>
      <c r="B935" s="24">
        <v>6294</v>
      </c>
      <c r="C935" s="28" t="s">
        <v>1049</v>
      </c>
      <c r="D935" s="29">
        <v>35006294</v>
      </c>
      <c r="E935" s="29" t="s">
        <v>117</v>
      </c>
      <c r="F935" s="29">
        <v>267.32</v>
      </c>
      <c r="G935" s="10">
        <f>SUMIFS('Régua SAEB'!$C:$C,'Régua SAEB'!$B:$B,"LP",'Régua SAEB'!$D:$D,"&lt;="&amp;$F935,'Régua SAEB'!$E:$E,"&gt;"&amp;$F935,'Régua SAEB'!$A:$A,$E935)</f>
        <v>3</v>
      </c>
      <c r="H935" s="10" t="str">
        <f t="array" ref="H935">INDEX('Régua SAEB'!$F$1:$F$40,MATCH($E935&amp;"LP"&amp;$G935,'Régua SAEB'!$G$1:$G$40,0),1)</f>
        <v>Básico</v>
      </c>
      <c r="I935" s="29">
        <v>269.58</v>
      </c>
      <c r="J935" s="10">
        <f>SUMIFS('Régua SAEB'!$C:$C,'Régua SAEB'!$B:$B,"MT",'Régua SAEB'!$D:$D,"&lt;="&amp;$I935,'Régua SAEB'!$E:$E,"&gt;"&amp;$I935,'Régua SAEB'!$A:$A,$E935)</f>
        <v>3</v>
      </c>
      <c r="K935" s="10" t="str">
        <f t="array" ref="K935">INDEX('Régua SAEB'!$F$1:$F$40,MATCH($E935&amp;"MT"&amp;$J935,'Régua SAEB'!$G$1:$G$40,0),1)</f>
        <v>Básico</v>
      </c>
    </row>
    <row r="936" spans="1:11" x14ac:dyDescent="0.2">
      <c r="A936" s="28" t="s">
        <v>36</v>
      </c>
      <c r="B936" s="24">
        <v>6312</v>
      </c>
      <c r="C936" s="28" t="s">
        <v>1050</v>
      </c>
      <c r="D936" s="29">
        <v>35006312</v>
      </c>
      <c r="E936" s="29" t="s">
        <v>117</v>
      </c>
      <c r="F936" s="29">
        <v>242.63</v>
      </c>
      <c r="G936" s="10">
        <f>SUMIFS('Régua SAEB'!$C:$C,'Régua SAEB'!$B:$B,"LP",'Régua SAEB'!$D:$D,"&lt;="&amp;$F936,'Régua SAEB'!$E:$E,"&gt;"&amp;$F936,'Régua SAEB'!$A:$A,$E936)</f>
        <v>2</v>
      </c>
      <c r="H936" s="10" t="str">
        <f t="array" ref="H936">INDEX('Régua SAEB'!$F$1:$F$40,MATCH($E936&amp;"LP"&amp;$G936,'Régua SAEB'!$G$1:$G$40,0),1)</f>
        <v>Básico</v>
      </c>
      <c r="I936" s="29">
        <v>242.37</v>
      </c>
      <c r="J936" s="10">
        <f>SUMIFS('Régua SAEB'!$C:$C,'Régua SAEB'!$B:$B,"MT",'Régua SAEB'!$D:$D,"&lt;="&amp;$I936,'Régua SAEB'!$E:$E,"&gt;"&amp;$I936,'Régua SAEB'!$A:$A,$E936)</f>
        <v>2</v>
      </c>
      <c r="K936" s="10" t="str">
        <f t="array" ref="K936">INDEX('Régua SAEB'!$F$1:$F$40,MATCH($E936&amp;"MT"&amp;$J936,'Régua SAEB'!$G$1:$G$40,0),1)</f>
        <v>Básico</v>
      </c>
    </row>
    <row r="937" spans="1:11" x14ac:dyDescent="0.2">
      <c r="A937" s="28" t="s">
        <v>37</v>
      </c>
      <c r="B937" s="24">
        <v>6348</v>
      </c>
      <c r="C937" s="28" t="s">
        <v>1051</v>
      </c>
      <c r="D937" s="29">
        <v>35006348</v>
      </c>
      <c r="E937" s="29" t="s">
        <v>117</v>
      </c>
      <c r="F937" s="29">
        <v>255.2</v>
      </c>
      <c r="G937" s="10">
        <f>SUMIFS('Régua SAEB'!$C:$C,'Régua SAEB'!$B:$B,"LP",'Régua SAEB'!$D:$D,"&lt;="&amp;$F937,'Régua SAEB'!$E:$E,"&gt;"&amp;$F937,'Régua SAEB'!$A:$A,$E937)</f>
        <v>3</v>
      </c>
      <c r="H937" s="10" t="str">
        <f t="array" ref="H937">INDEX('Régua SAEB'!$F$1:$F$40,MATCH($E937&amp;"LP"&amp;$G937,'Régua SAEB'!$G$1:$G$40,0),1)</f>
        <v>Básico</v>
      </c>
      <c r="I937" s="29">
        <v>255.3</v>
      </c>
      <c r="J937" s="10">
        <f>SUMIFS('Régua SAEB'!$C:$C,'Régua SAEB'!$B:$B,"MT",'Régua SAEB'!$D:$D,"&lt;="&amp;$I937,'Régua SAEB'!$E:$E,"&gt;"&amp;$I937,'Régua SAEB'!$A:$A,$E937)</f>
        <v>3</v>
      </c>
      <c r="K937" s="10" t="str">
        <f t="array" ref="K937">INDEX('Régua SAEB'!$F$1:$F$40,MATCH($E937&amp;"MT"&amp;$J937,'Régua SAEB'!$G$1:$G$40,0),1)</f>
        <v>Básico</v>
      </c>
    </row>
    <row r="938" spans="1:11" x14ac:dyDescent="0.2">
      <c r="A938" s="28" t="s">
        <v>37</v>
      </c>
      <c r="B938" s="24">
        <v>6373</v>
      </c>
      <c r="C938" s="28" t="s">
        <v>1052</v>
      </c>
      <c r="D938" s="29">
        <v>35006373</v>
      </c>
      <c r="E938" s="29" t="s">
        <v>117</v>
      </c>
      <c r="F938" s="29">
        <v>242.54</v>
      </c>
      <c r="G938" s="10">
        <f>SUMIFS('Régua SAEB'!$C:$C,'Régua SAEB'!$B:$B,"LP",'Régua SAEB'!$D:$D,"&lt;="&amp;$F938,'Régua SAEB'!$E:$E,"&gt;"&amp;$F938,'Régua SAEB'!$A:$A,$E938)</f>
        <v>2</v>
      </c>
      <c r="H938" s="10" t="str">
        <f t="array" ref="H938">INDEX('Régua SAEB'!$F$1:$F$40,MATCH($E938&amp;"LP"&amp;$G938,'Régua SAEB'!$G$1:$G$40,0),1)</f>
        <v>Básico</v>
      </c>
      <c r="I938" s="29">
        <v>239.78</v>
      </c>
      <c r="J938" s="10">
        <f>SUMIFS('Régua SAEB'!$C:$C,'Régua SAEB'!$B:$B,"MT",'Régua SAEB'!$D:$D,"&lt;="&amp;$I938,'Régua SAEB'!$E:$E,"&gt;"&amp;$I938,'Régua SAEB'!$A:$A,$E938)</f>
        <v>2</v>
      </c>
      <c r="K938" s="10" t="str">
        <f t="array" ref="K938">INDEX('Régua SAEB'!$F$1:$F$40,MATCH($E938&amp;"MT"&amp;$J938,'Régua SAEB'!$G$1:$G$40,0),1)</f>
        <v>Básico</v>
      </c>
    </row>
    <row r="939" spans="1:11" x14ac:dyDescent="0.2">
      <c r="A939" s="28" t="s">
        <v>37</v>
      </c>
      <c r="B939" s="24">
        <v>6397</v>
      </c>
      <c r="C939" s="28" t="s">
        <v>1053</v>
      </c>
      <c r="D939" s="29">
        <v>35006397</v>
      </c>
      <c r="E939" s="29" t="s">
        <v>117</v>
      </c>
      <c r="F939" s="29">
        <v>242.57</v>
      </c>
      <c r="G939" s="10">
        <f>SUMIFS('Régua SAEB'!$C:$C,'Régua SAEB'!$B:$B,"LP",'Régua SAEB'!$D:$D,"&lt;="&amp;$F939,'Régua SAEB'!$E:$E,"&gt;"&amp;$F939,'Régua SAEB'!$A:$A,$E939)</f>
        <v>2</v>
      </c>
      <c r="H939" s="10" t="str">
        <f t="array" ref="H939">INDEX('Régua SAEB'!$F$1:$F$40,MATCH($E939&amp;"LP"&amp;$G939,'Régua SAEB'!$G$1:$G$40,0),1)</f>
        <v>Básico</v>
      </c>
      <c r="I939" s="29">
        <v>242.13</v>
      </c>
      <c r="J939" s="10">
        <f>SUMIFS('Régua SAEB'!$C:$C,'Régua SAEB'!$B:$B,"MT",'Régua SAEB'!$D:$D,"&lt;="&amp;$I939,'Régua SAEB'!$E:$E,"&gt;"&amp;$I939,'Régua SAEB'!$A:$A,$E939)</f>
        <v>2</v>
      </c>
      <c r="K939" s="10" t="str">
        <f t="array" ref="K939">INDEX('Régua SAEB'!$F$1:$F$40,MATCH($E939&amp;"MT"&amp;$J939,'Régua SAEB'!$G$1:$G$40,0),1)</f>
        <v>Básico</v>
      </c>
    </row>
    <row r="940" spans="1:11" x14ac:dyDescent="0.2">
      <c r="A940" s="28" t="s">
        <v>37</v>
      </c>
      <c r="B940" s="24">
        <v>6427</v>
      </c>
      <c r="C940" s="28" t="s">
        <v>1054</v>
      </c>
      <c r="D940" s="29">
        <v>35006427</v>
      </c>
      <c r="E940" s="29" t="s">
        <v>117</v>
      </c>
      <c r="F940" s="29">
        <v>250.92</v>
      </c>
      <c r="G940" s="10">
        <f>SUMIFS('Régua SAEB'!$C:$C,'Régua SAEB'!$B:$B,"LP",'Régua SAEB'!$D:$D,"&lt;="&amp;$F940,'Régua SAEB'!$E:$E,"&gt;"&amp;$F940,'Régua SAEB'!$A:$A,$E940)</f>
        <v>3</v>
      </c>
      <c r="H940" s="10" t="str">
        <f t="array" ref="H940">INDEX('Régua SAEB'!$F$1:$F$40,MATCH($E940&amp;"LP"&amp;$G940,'Régua SAEB'!$G$1:$G$40,0),1)</f>
        <v>Básico</v>
      </c>
      <c r="I940" s="29">
        <v>239.89</v>
      </c>
      <c r="J940" s="10">
        <f>SUMIFS('Régua SAEB'!$C:$C,'Régua SAEB'!$B:$B,"MT",'Régua SAEB'!$D:$D,"&lt;="&amp;$I940,'Régua SAEB'!$E:$E,"&gt;"&amp;$I940,'Régua SAEB'!$A:$A,$E940)</f>
        <v>2</v>
      </c>
      <c r="K940" s="10" t="str">
        <f t="array" ref="K940">INDEX('Régua SAEB'!$F$1:$F$40,MATCH($E940&amp;"MT"&amp;$J940,'Régua SAEB'!$G$1:$G$40,0),1)</f>
        <v>Básico</v>
      </c>
    </row>
    <row r="941" spans="1:11" x14ac:dyDescent="0.2">
      <c r="A941" s="28" t="s">
        <v>37</v>
      </c>
      <c r="B941" s="24">
        <v>6439</v>
      </c>
      <c r="C941" s="28" t="s">
        <v>1055</v>
      </c>
      <c r="D941" s="29">
        <v>35006439</v>
      </c>
      <c r="E941" s="29" t="s">
        <v>117</v>
      </c>
      <c r="F941" s="29">
        <v>253.96</v>
      </c>
      <c r="G941" s="10">
        <f>SUMIFS('Régua SAEB'!$C:$C,'Régua SAEB'!$B:$B,"LP",'Régua SAEB'!$D:$D,"&lt;="&amp;$F941,'Régua SAEB'!$E:$E,"&gt;"&amp;$F941,'Régua SAEB'!$A:$A,$E941)</f>
        <v>3</v>
      </c>
      <c r="H941" s="10" t="str">
        <f t="array" ref="H941">INDEX('Régua SAEB'!$F$1:$F$40,MATCH($E941&amp;"LP"&amp;$G941,'Régua SAEB'!$G$1:$G$40,0),1)</f>
        <v>Básico</v>
      </c>
      <c r="I941" s="29">
        <v>252.62</v>
      </c>
      <c r="J941" s="10">
        <f>SUMIFS('Régua SAEB'!$C:$C,'Régua SAEB'!$B:$B,"MT",'Régua SAEB'!$D:$D,"&lt;="&amp;$I941,'Régua SAEB'!$E:$E,"&gt;"&amp;$I941,'Régua SAEB'!$A:$A,$E941)</f>
        <v>3</v>
      </c>
      <c r="K941" s="10" t="str">
        <f t="array" ref="K941">INDEX('Régua SAEB'!$F$1:$F$40,MATCH($E941&amp;"MT"&amp;$J941,'Régua SAEB'!$G$1:$G$40,0),1)</f>
        <v>Básico</v>
      </c>
    </row>
    <row r="942" spans="1:11" x14ac:dyDescent="0.2">
      <c r="A942" s="28" t="s">
        <v>37</v>
      </c>
      <c r="B942" s="24">
        <v>6440</v>
      </c>
      <c r="C942" s="28" t="s">
        <v>1056</v>
      </c>
      <c r="D942" s="29">
        <v>35006440</v>
      </c>
      <c r="E942" s="29" t="s">
        <v>117</v>
      </c>
      <c r="F942" s="29">
        <v>267.43</v>
      </c>
      <c r="G942" s="10">
        <f>SUMIFS('Régua SAEB'!$C:$C,'Régua SAEB'!$B:$B,"LP",'Régua SAEB'!$D:$D,"&lt;="&amp;$F942,'Régua SAEB'!$E:$E,"&gt;"&amp;$F942,'Régua SAEB'!$A:$A,$E942)</f>
        <v>3</v>
      </c>
      <c r="H942" s="10" t="str">
        <f t="array" ref="H942">INDEX('Régua SAEB'!$F$1:$F$40,MATCH($E942&amp;"LP"&amp;$G942,'Régua SAEB'!$G$1:$G$40,0),1)</f>
        <v>Básico</v>
      </c>
      <c r="I942" s="29">
        <v>265.58999999999997</v>
      </c>
      <c r="J942" s="10">
        <f>SUMIFS('Régua SAEB'!$C:$C,'Régua SAEB'!$B:$B,"MT",'Régua SAEB'!$D:$D,"&lt;="&amp;$I942,'Régua SAEB'!$E:$E,"&gt;"&amp;$I942,'Régua SAEB'!$A:$A,$E942)</f>
        <v>3</v>
      </c>
      <c r="K942" s="10" t="str">
        <f t="array" ref="K942">INDEX('Régua SAEB'!$F$1:$F$40,MATCH($E942&amp;"MT"&amp;$J942,'Régua SAEB'!$G$1:$G$40,0),1)</f>
        <v>Básico</v>
      </c>
    </row>
    <row r="943" spans="1:11" x14ac:dyDescent="0.2">
      <c r="A943" s="28" t="s">
        <v>37</v>
      </c>
      <c r="B943" s="24">
        <v>6452</v>
      </c>
      <c r="C943" s="28" t="s">
        <v>1057</v>
      </c>
      <c r="D943" s="29">
        <v>35006452</v>
      </c>
      <c r="E943" s="29" t="s">
        <v>117</v>
      </c>
      <c r="F943" s="29">
        <v>288.44</v>
      </c>
      <c r="G943" s="10">
        <f>SUMIFS('Régua SAEB'!$C:$C,'Régua SAEB'!$B:$B,"LP",'Régua SAEB'!$D:$D,"&lt;="&amp;$F943,'Régua SAEB'!$E:$E,"&gt;"&amp;$F943,'Régua SAEB'!$A:$A,$E943)</f>
        <v>4</v>
      </c>
      <c r="H943" s="10" t="str">
        <f t="array" ref="H943">INDEX('Régua SAEB'!$F$1:$F$40,MATCH($E943&amp;"LP"&amp;$G943,'Régua SAEB'!$G$1:$G$40,0),1)</f>
        <v>Proficiente</v>
      </c>
      <c r="I943" s="29">
        <v>276.32</v>
      </c>
      <c r="J943" s="10">
        <f>SUMIFS('Régua SAEB'!$C:$C,'Régua SAEB'!$B:$B,"MT",'Régua SAEB'!$D:$D,"&lt;="&amp;$I943,'Régua SAEB'!$E:$E,"&gt;"&amp;$I943,'Régua SAEB'!$A:$A,$E943)</f>
        <v>4</v>
      </c>
      <c r="K943" s="10" t="str">
        <f t="array" ref="K943">INDEX('Régua SAEB'!$F$1:$F$40,MATCH($E943&amp;"MT"&amp;$J943,'Régua SAEB'!$G$1:$G$40,0),1)</f>
        <v>Básico</v>
      </c>
    </row>
    <row r="944" spans="1:11" x14ac:dyDescent="0.2">
      <c r="A944" s="28" t="s">
        <v>37</v>
      </c>
      <c r="B944" s="24">
        <v>6464</v>
      </c>
      <c r="C944" s="28" t="s">
        <v>1058</v>
      </c>
      <c r="D944" s="29">
        <v>35006464</v>
      </c>
      <c r="E944" s="29" t="s">
        <v>117</v>
      </c>
      <c r="F944" s="29">
        <v>246.25</v>
      </c>
      <c r="G944" s="10">
        <f>SUMIFS('Régua SAEB'!$C:$C,'Régua SAEB'!$B:$B,"LP",'Régua SAEB'!$D:$D,"&lt;="&amp;$F944,'Régua SAEB'!$E:$E,"&gt;"&amp;$F944,'Régua SAEB'!$A:$A,$E944)</f>
        <v>2</v>
      </c>
      <c r="H944" s="10" t="str">
        <f t="array" ref="H944">INDEX('Régua SAEB'!$F$1:$F$40,MATCH($E944&amp;"LP"&amp;$G944,'Régua SAEB'!$G$1:$G$40,0),1)</f>
        <v>Básico</v>
      </c>
      <c r="I944" s="29">
        <v>244.09</v>
      </c>
      <c r="J944" s="10">
        <f>SUMIFS('Régua SAEB'!$C:$C,'Régua SAEB'!$B:$B,"MT",'Régua SAEB'!$D:$D,"&lt;="&amp;$I944,'Régua SAEB'!$E:$E,"&gt;"&amp;$I944,'Régua SAEB'!$A:$A,$E944)</f>
        <v>2</v>
      </c>
      <c r="K944" s="10" t="str">
        <f t="array" ref="K944">INDEX('Régua SAEB'!$F$1:$F$40,MATCH($E944&amp;"MT"&amp;$J944,'Régua SAEB'!$G$1:$G$40,0),1)</f>
        <v>Básico</v>
      </c>
    </row>
    <row r="945" spans="1:11" x14ac:dyDescent="0.2">
      <c r="A945" s="28" t="s">
        <v>36</v>
      </c>
      <c r="B945" s="24">
        <v>6506</v>
      </c>
      <c r="C945" s="28" t="s">
        <v>1059</v>
      </c>
      <c r="D945" s="29">
        <v>35006506</v>
      </c>
      <c r="E945" s="29" t="s">
        <v>117</v>
      </c>
      <c r="F945" s="29">
        <v>234.78</v>
      </c>
      <c r="G945" s="10">
        <f>SUMIFS('Régua SAEB'!$C:$C,'Régua SAEB'!$B:$B,"LP",'Régua SAEB'!$D:$D,"&lt;="&amp;$F945,'Régua SAEB'!$E:$E,"&gt;"&amp;$F945,'Régua SAEB'!$A:$A,$E945)</f>
        <v>2</v>
      </c>
      <c r="H945" s="10" t="str">
        <f t="array" ref="H945">INDEX('Régua SAEB'!$F$1:$F$40,MATCH($E945&amp;"LP"&amp;$G945,'Régua SAEB'!$G$1:$G$40,0),1)</f>
        <v>Básico</v>
      </c>
      <c r="I945" s="29">
        <v>227.15</v>
      </c>
      <c r="J945" s="10">
        <f>SUMIFS('Régua SAEB'!$C:$C,'Régua SAEB'!$B:$B,"MT",'Régua SAEB'!$D:$D,"&lt;="&amp;$I945,'Régua SAEB'!$E:$E,"&gt;"&amp;$I945,'Régua SAEB'!$A:$A,$E945)</f>
        <v>2</v>
      </c>
      <c r="K945" s="10" t="str">
        <f t="array" ref="K945">INDEX('Régua SAEB'!$F$1:$F$40,MATCH($E945&amp;"MT"&amp;$J945,'Régua SAEB'!$G$1:$G$40,0),1)</f>
        <v>Básico</v>
      </c>
    </row>
    <row r="946" spans="1:11" x14ac:dyDescent="0.2">
      <c r="A946" s="28" t="s">
        <v>36</v>
      </c>
      <c r="B946" s="24">
        <v>35701</v>
      </c>
      <c r="C946" s="28" t="s">
        <v>1060</v>
      </c>
      <c r="D946" s="29">
        <v>35035701</v>
      </c>
      <c r="E946" s="29" t="s">
        <v>117</v>
      </c>
      <c r="F946" s="29">
        <v>251.83</v>
      </c>
      <c r="G946" s="10">
        <f>SUMIFS('Régua SAEB'!$C:$C,'Régua SAEB'!$B:$B,"LP",'Régua SAEB'!$D:$D,"&lt;="&amp;$F946,'Régua SAEB'!$E:$E,"&gt;"&amp;$F946,'Régua SAEB'!$A:$A,$E946)</f>
        <v>3</v>
      </c>
      <c r="H946" s="10" t="str">
        <f t="array" ref="H946">INDEX('Régua SAEB'!$F$1:$F$40,MATCH($E946&amp;"LP"&amp;$G946,'Régua SAEB'!$G$1:$G$40,0),1)</f>
        <v>Básico</v>
      </c>
      <c r="I946" s="29">
        <v>250.22</v>
      </c>
      <c r="J946" s="10">
        <f>SUMIFS('Régua SAEB'!$C:$C,'Régua SAEB'!$B:$B,"MT",'Régua SAEB'!$D:$D,"&lt;="&amp;$I946,'Régua SAEB'!$E:$E,"&gt;"&amp;$I946,'Régua SAEB'!$A:$A,$E946)</f>
        <v>3</v>
      </c>
      <c r="K946" s="10" t="str">
        <f t="array" ref="K946">INDEX('Régua SAEB'!$F$1:$F$40,MATCH($E946&amp;"MT"&amp;$J946,'Régua SAEB'!$G$1:$G$40,0),1)</f>
        <v>Básico</v>
      </c>
    </row>
    <row r="947" spans="1:11" x14ac:dyDescent="0.2">
      <c r="A947" s="28" t="s">
        <v>36</v>
      </c>
      <c r="B947" s="24">
        <v>35713</v>
      </c>
      <c r="C947" s="28" t="s">
        <v>1061</v>
      </c>
      <c r="D947" s="29">
        <v>35035713</v>
      </c>
      <c r="E947" s="29" t="s">
        <v>117</v>
      </c>
      <c r="F947" s="29">
        <v>244.62</v>
      </c>
      <c r="G947" s="10">
        <f>SUMIFS('Régua SAEB'!$C:$C,'Régua SAEB'!$B:$B,"LP",'Régua SAEB'!$D:$D,"&lt;="&amp;$F947,'Régua SAEB'!$E:$E,"&gt;"&amp;$F947,'Régua SAEB'!$A:$A,$E947)</f>
        <v>2</v>
      </c>
      <c r="H947" s="10" t="str">
        <f t="array" ref="H947">INDEX('Régua SAEB'!$F$1:$F$40,MATCH($E947&amp;"LP"&amp;$G947,'Régua SAEB'!$G$1:$G$40,0),1)</f>
        <v>Básico</v>
      </c>
      <c r="I947" s="29">
        <v>243.06</v>
      </c>
      <c r="J947" s="10">
        <f>SUMIFS('Régua SAEB'!$C:$C,'Régua SAEB'!$B:$B,"MT",'Régua SAEB'!$D:$D,"&lt;="&amp;$I947,'Régua SAEB'!$E:$E,"&gt;"&amp;$I947,'Régua SAEB'!$A:$A,$E947)</f>
        <v>2</v>
      </c>
      <c r="K947" s="10" t="str">
        <f t="array" ref="K947">INDEX('Régua SAEB'!$F$1:$F$40,MATCH($E947&amp;"MT"&amp;$J947,'Régua SAEB'!$G$1:$G$40,0),1)</f>
        <v>Básico</v>
      </c>
    </row>
    <row r="948" spans="1:11" x14ac:dyDescent="0.2">
      <c r="A948" s="28" t="s">
        <v>37</v>
      </c>
      <c r="B948" s="24">
        <v>35725</v>
      </c>
      <c r="C948" s="28" t="s">
        <v>1062</v>
      </c>
      <c r="D948" s="29">
        <v>35035725</v>
      </c>
      <c r="E948" s="29" t="s">
        <v>117</v>
      </c>
      <c r="F948" s="29">
        <v>234.43</v>
      </c>
      <c r="G948" s="10">
        <f>SUMIFS('Régua SAEB'!$C:$C,'Régua SAEB'!$B:$B,"LP",'Régua SAEB'!$D:$D,"&lt;="&amp;$F948,'Régua SAEB'!$E:$E,"&gt;"&amp;$F948,'Régua SAEB'!$A:$A,$E948)</f>
        <v>2</v>
      </c>
      <c r="H948" s="10" t="str">
        <f t="array" ref="H948">INDEX('Régua SAEB'!$F$1:$F$40,MATCH($E948&amp;"LP"&amp;$G948,'Régua SAEB'!$G$1:$G$40,0),1)</f>
        <v>Básico</v>
      </c>
      <c r="I948" s="29">
        <v>226.08</v>
      </c>
      <c r="J948" s="10">
        <f>SUMIFS('Régua SAEB'!$C:$C,'Régua SAEB'!$B:$B,"MT",'Régua SAEB'!$D:$D,"&lt;="&amp;$I948,'Régua SAEB'!$E:$E,"&gt;"&amp;$I948,'Régua SAEB'!$A:$A,$E948)</f>
        <v>2</v>
      </c>
      <c r="K948" s="10" t="str">
        <f t="array" ref="K948">INDEX('Régua SAEB'!$F$1:$F$40,MATCH($E948&amp;"MT"&amp;$J948,'Régua SAEB'!$G$1:$G$40,0),1)</f>
        <v>Básico</v>
      </c>
    </row>
    <row r="949" spans="1:11" x14ac:dyDescent="0.2">
      <c r="A949" s="28" t="s">
        <v>37</v>
      </c>
      <c r="B949" s="24">
        <v>36158</v>
      </c>
      <c r="C949" s="28" t="s">
        <v>1063</v>
      </c>
      <c r="D949" s="29">
        <v>35036158</v>
      </c>
      <c r="E949" s="29" t="s">
        <v>117</v>
      </c>
      <c r="F949" s="29">
        <v>244.13</v>
      </c>
      <c r="G949" s="10">
        <f>SUMIFS('Régua SAEB'!$C:$C,'Régua SAEB'!$B:$B,"LP",'Régua SAEB'!$D:$D,"&lt;="&amp;$F949,'Régua SAEB'!$E:$E,"&gt;"&amp;$F949,'Régua SAEB'!$A:$A,$E949)</f>
        <v>2</v>
      </c>
      <c r="H949" s="10" t="str">
        <f t="array" ref="H949">INDEX('Régua SAEB'!$F$1:$F$40,MATCH($E949&amp;"LP"&amp;$G949,'Régua SAEB'!$G$1:$G$40,0),1)</f>
        <v>Básico</v>
      </c>
      <c r="I949" s="29">
        <v>238.42</v>
      </c>
      <c r="J949" s="10">
        <f>SUMIFS('Régua SAEB'!$C:$C,'Régua SAEB'!$B:$B,"MT",'Régua SAEB'!$D:$D,"&lt;="&amp;$I949,'Régua SAEB'!$E:$E,"&gt;"&amp;$I949,'Régua SAEB'!$A:$A,$E949)</f>
        <v>2</v>
      </c>
      <c r="K949" s="10" t="str">
        <f t="array" ref="K949">INDEX('Régua SAEB'!$F$1:$F$40,MATCH($E949&amp;"MT"&amp;$J949,'Régua SAEB'!$G$1:$G$40,0),1)</f>
        <v>Básico</v>
      </c>
    </row>
    <row r="950" spans="1:11" x14ac:dyDescent="0.2">
      <c r="A950" s="28" t="s">
        <v>36</v>
      </c>
      <c r="B950" s="24">
        <v>37497</v>
      </c>
      <c r="C950" s="28" t="s">
        <v>1064</v>
      </c>
      <c r="D950" s="29">
        <v>35037497</v>
      </c>
      <c r="E950" s="29" t="s">
        <v>117</v>
      </c>
      <c r="F950" s="29">
        <v>263.67</v>
      </c>
      <c r="G950" s="10">
        <f>SUMIFS('Régua SAEB'!$C:$C,'Régua SAEB'!$B:$B,"LP",'Régua SAEB'!$D:$D,"&lt;="&amp;$F950,'Régua SAEB'!$E:$E,"&gt;"&amp;$F950,'Régua SAEB'!$A:$A,$E950)</f>
        <v>3</v>
      </c>
      <c r="H950" s="10" t="str">
        <f t="array" ref="H950">INDEX('Régua SAEB'!$F$1:$F$40,MATCH($E950&amp;"LP"&amp;$G950,'Régua SAEB'!$G$1:$G$40,0),1)</f>
        <v>Básico</v>
      </c>
      <c r="I950" s="29">
        <v>249.04</v>
      </c>
      <c r="J950" s="10">
        <f>SUMIFS('Régua SAEB'!$C:$C,'Régua SAEB'!$B:$B,"MT",'Régua SAEB'!$D:$D,"&lt;="&amp;$I950,'Régua SAEB'!$E:$E,"&gt;"&amp;$I950,'Régua SAEB'!$A:$A,$E950)</f>
        <v>2</v>
      </c>
      <c r="K950" s="10" t="str">
        <f t="array" ref="K950">INDEX('Régua SAEB'!$F$1:$F$40,MATCH($E950&amp;"MT"&amp;$J950,'Régua SAEB'!$G$1:$G$40,0),1)</f>
        <v>Básico</v>
      </c>
    </row>
    <row r="951" spans="1:11" x14ac:dyDescent="0.2">
      <c r="A951" s="28" t="s">
        <v>36</v>
      </c>
      <c r="B951" s="24">
        <v>37503</v>
      </c>
      <c r="C951" s="28" t="s">
        <v>1065</v>
      </c>
      <c r="D951" s="29">
        <v>35037503</v>
      </c>
      <c r="E951" s="29" t="s">
        <v>117</v>
      </c>
      <c r="F951" s="29">
        <v>251.42</v>
      </c>
      <c r="G951" s="10">
        <f>SUMIFS('Régua SAEB'!$C:$C,'Régua SAEB'!$B:$B,"LP",'Régua SAEB'!$D:$D,"&lt;="&amp;$F951,'Régua SAEB'!$E:$E,"&gt;"&amp;$F951,'Régua SAEB'!$A:$A,$E951)</f>
        <v>3</v>
      </c>
      <c r="H951" s="10" t="str">
        <f t="array" ref="H951">INDEX('Régua SAEB'!$F$1:$F$40,MATCH($E951&amp;"LP"&amp;$G951,'Régua SAEB'!$G$1:$G$40,0),1)</f>
        <v>Básico</v>
      </c>
      <c r="I951" s="29">
        <v>250.2</v>
      </c>
      <c r="J951" s="10">
        <f>SUMIFS('Régua SAEB'!$C:$C,'Régua SAEB'!$B:$B,"MT",'Régua SAEB'!$D:$D,"&lt;="&amp;$I951,'Régua SAEB'!$E:$E,"&gt;"&amp;$I951,'Régua SAEB'!$A:$A,$E951)</f>
        <v>3</v>
      </c>
      <c r="K951" s="10" t="str">
        <f t="array" ref="K951">INDEX('Régua SAEB'!$F$1:$F$40,MATCH($E951&amp;"MT"&amp;$J951,'Régua SAEB'!$G$1:$G$40,0),1)</f>
        <v>Básico</v>
      </c>
    </row>
    <row r="952" spans="1:11" x14ac:dyDescent="0.2">
      <c r="A952" s="28" t="s">
        <v>37</v>
      </c>
      <c r="B952" s="24">
        <v>38362</v>
      </c>
      <c r="C952" s="28" t="s">
        <v>1066</v>
      </c>
      <c r="D952" s="29">
        <v>35038362</v>
      </c>
      <c r="E952" s="29" t="s">
        <v>117</v>
      </c>
      <c r="F952" s="29">
        <v>256.67</v>
      </c>
      <c r="G952" s="10">
        <f>SUMIFS('Régua SAEB'!$C:$C,'Régua SAEB'!$B:$B,"LP",'Régua SAEB'!$D:$D,"&lt;="&amp;$F952,'Régua SAEB'!$E:$E,"&gt;"&amp;$F952,'Régua SAEB'!$A:$A,$E952)</f>
        <v>3</v>
      </c>
      <c r="H952" s="10" t="str">
        <f t="array" ref="H952">INDEX('Régua SAEB'!$F$1:$F$40,MATCH($E952&amp;"LP"&amp;$G952,'Régua SAEB'!$G$1:$G$40,0),1)</f>
        <v>Básico</v>
      </c>
      <c r="I952" s="29">
        <v>254.82</v>
      </c>
      <c r="J952" s="10">
        <f>SUMIFS('Régua SAEB'!$C:$C,'Régua SAEB'!$B:$B,"MT",'Régua SAEB'!$D:$D,"&lt;="&amp;$I952,'Régua SAEB'!$E:$E,"&gt;"&amp;$I952,'Régua SAEB'!$A:$A,$E952)</f>
        <v>3</v>
      </c>
      <c r="K952" s="10" t="str">
        <f t="array" ref="K952">INDEX('Régua SAEB'!$F$1:$F$40,MATCH($E952&amp;"MT"&amp;$J952,'Régua SAEB'!$G$1:$G$40,0),1)</f>
        <v>Básico</v>
      </c>
    </row>
    <row r="953" spans="1:11" x14ac:dyDescent="0.2">
      <c r="A953" s="28" t="s">
        <v>37</v>
      </c>
      <c r="B953" s="24">
        <v>38374</v>
      </c>
      <c r="C953" s="28" t="s">
        <v>1067</v>
      </c>
      <c r="D953" s="29">
        <v>35038374</v>
      </c>
      <c r="E953" s="29" t="s">
        <v>117</v>
      </c>
      <c r="F953" s="29">
        <v>253.3</v>
      </c>
      <c r="G953" s="10">
        <f>SUMIFS('Régua SAEB'!$C:$C,'Régua SAEB'!$B:$B,"LP",'Régua SAEB'!$D:$D,"&lt;="&amp;$F953,'Régua SAEB'!$E:$E,"&gt;"&amp;$F953,'Régua SAEB'!$A:$A,$E953)</f>
        <v>3</v>
      </c>
      <c r="H953" s="10" t="str">
        <f t="array" ref="H953">INDEX('Régua SAEB'!$F$1:$F$40,MATCH($E953&amp;"LP"&amp;$G953,'Régua SAEB'!$G$1:$G$40,0),1)</f>
        <v>Básico</v>
      </c>
      <c r="I953" s="29">
        <v>245.18</v>
      </c>
      <c r="J953" s="10">
        <f>SUMIFS('Régua SAEB'!$C:$C,'Régua SAEB'!$B:$B,"MT",'Régua SAEB'!$D:$D,"&lt;="&amp;$I953,'Régua SAEB'!$E:$E,"&gt;"&amp;$I953,'Régua SAEB'!$A:$A,$E953)</f>
        <v>2</v>
      </c>
      <c r="K953" s="10" t="str">
        <f t="array" ref="K953">INDEX('Régua SAEB'!$F$1:$F$40,MATCH($E953&amp;"MT"&amp;$J953,'Régua SAEB'!$G$1:$G$40,0),1)</f>
        <v>Básico</v>
      </c>
    </row>
    <row r="954" spans="1:11" x14ac:dyDescent="0.2">
      <c r="A954" s="28" t="s">
        <v>36</v>
      </c>
      <c r="B954" s="24">
        <v>39184</v>
      </c>
      <c r="C954" s="28" t="s">
        <v>1068</v>
      </c>
      <c r="D954" s="29">
        <v>35039184</v>
      </c>
      <c r="E954" s="29" t="s">
        <v>117</v>
      </c>
      <c r="F954" s="29">
        <v>260.31</v>
      </c>
      <c r="G954" s="10">
        <f>SUMIFS('Régua SAEB'!$C:$C,'Régua SAEB'!$B:$B,"LP",'Régua SAEB'!$D:$D,"&lt;="&amp;$F954,'Régua SAEB'!$E:$E,"&gt;"&amp;$F954,'Régua SAEB'!$A:$A,$E954)</f>
        <v>3</v>
      </c>
      <c r="H954" s="10" t="str">
        <f t="array" ref="H954">INDEX('Régua SAEB'!$F$1:$F$40,MATCH($E954&amp;"LP"&amp;$G954,'Régua SAEB'!$G$1:$G$40,0),1)</f>
        <v>Básico</v>
      </c>
      <c r="I954" s="29">
        <v>255.56</v>
      </c>
      <c r="J954" s="10">
        <f>SUMIFS('Régua SAEB'!$C:$C,'Régua SAEB'!$B:$B,"MT",'Régua SAEB'!$D:$D,"&lt;="&amp;$I954,'Régua SAEB'!$E:$E,"&gt;"&amp;$I954,'Régua SAEB'!$A:$A,$E954)</f>
        <v>3</v>
      </c>
      <c r="K954" s="10" t="str">
        <f t="array" ref="K954">INDEX('Régua SAEB'!$F$1:$F$40,MATCH($E954&amp;"MT"&amp;$J954,'Régua SAEB'!$G$1:$G$40,0),1)</f>
        <v>Básico</v>
      </c>
    </row>
    <row r="955" spans="1:11" x14ac:dyDescent="0.2">
      <c r="A955" s="28" t="s">
        <v>36</v>
      </c>
      <c r="B955" s="24">
        <v>41099</v>
      </c>
      <c r="C955" s="28" t="s">
        <v>1069</v>
      </c>
      <c r="D955" s="29">
        <v>35041099</v>
      </c>
      <c r="E955" s="29" t="s">
        <v>117</v>
      </c>
      <c r="F955" s="29">
        <v>275.56</v>
      </c>
      <c r="G955" s="10">
        <f>SUMIFS('Régua SAEB'!$C:$C,'Régua SAEB'!$B:$B,"LP",'Régua SAEB'!$D:$D,"&lt;="&amp;$F955,'Régua SAEB'!$E:$E,"&gt;"&amp;$F955,'Régua SAEB'!$A:$A,$E955)</f>
        <v>4</v>
      </c>
      <c r="H955" s="10" t="str">
        <f t="array" ref="H955">INDEX('Régua SAEB'!$F$1:$F$40,MATCH($E955&amp;"LP"&amp;$G955,'Régua SAEB'!$G$1:$G$40,0),1)</f>
        <v>Proficiente</v>
      </c>
      <c r="I955" s="29">
        <v>270.14</v>
      </c>
      <c r="J955" s="10">
        <f>SUMIFS('Régua SAEB'!$C:$C,'Régua SAEB'!$B:$B,"MT",'Régua SAEB'!$D:$D,"&lt;="&amp;$I955,'Régua SAEB'!$E:$E,"&gt;"&amp;$I955,'Régua SAEB'!$A:$A,$E955)</f>
        <v>3</v>
      </c>
      <c r="K955" s="10" t="str">
        <f t="array" ref="K955">INDEX('Régua SAEB'!$F$1:$F$40,MATCH($E955&amp;"MT"&amp;$J955,'Régua SAEB'!$G$1:$G$40,0),1)</f>
        <v>Básico</v>
      </c>
    </row>
    <row r="956" spans="1:11" x14ac:dyDescent="0.2">
      <c r="A956" s="28" t="s">
        <v>37</v>
      </c>
      <c r="B956" s="24">
        <v>41919</v>
      </c>
      <c r="C956" s="28" t="s">
        <v>1070</v>
      </c>
      <c r="D956" s="29">
        <v>35041919</v>
      </c>
      <c r="E956" s="29" t="s">
        <v>117</v>
      </c>
      <c r="F956" s="29">
        <v>257.51</v>
      </c>
      <c r="G956" s="10">
        <f>SUMIFS('Régua SAEB'!$C:$C,'Régua SAEB'!$B:$B,"LP",'Régua SAEB'!$D:$D,"&lt;="&amp;$F956,'Régua SAEB'!$E:$E,"&gt;"&amp;$F956,'Régua SAEB'!$A:$A,$E956)</f>
        <v>3</v>
      </c>
      <c r="H956" s="10" t="str">
        <f t="array" ref="H956">INDEX('Régua SAEB'!$F$1:$F$40,MATCH($E956&amp;"LP"&amp;$G956,'Régua SAEB'!$G$1:$G$40,0),1)</f>
        <v>Básico</v>
      </c>
      <c r="I956" s="29">
        <v>241.26</v>
      </c>
      <c r="J956" s="10">
        <f>SUMIFS('Régua SAEB'!$C:$C,'Régua SAEB'!$B:$B,"MT",'Régua SAEB'!$D:$D,"&lt;="&amp;$I956,'Régua SAEB'!$E:$E,"&gt;"&amp;$I956,'Régua SAEB'!$A:$A,$E956)</f>
        <v>2</v>
      </c>
      <c r="K956" s="10" t="str">
        <f t="array" ref="K956">INDEX('Régua SAEB'!$F$1:$F$40,MATCH($E956&amp;"MT"&amp;$J956,'Régua SAEB'!$G$1:$G$40,0),1)</f>
        <v>Básico</v>
      </c>
    </row>
    <row r="957" spans="1:11" x14ac:dyDescent="0.2">
      <c r="A957" s="28" t="s">
        <v>37</v>
      </c>
      <c r="B957" s="24">
        <v>41920</v>
      </c>
      <c r="C957" s="28" t="s">
        <v>1071</v>
      </c>
      <c r="D957" s="29">
        <v>35041920</v>
      </c>
      <c r="E957" s="29" t="s">
        <v>117</v>
      </c>
      <c r="F957" s="29">
        <v>241.33</v>
      </c>
      <c r="G957" s="10">
        <f>SUMIFS('Régua SAEB'!$C:$C,'Régua SAEB'!$B:$B,"LP",'Régua SAEB'!$D:$D,"&lt;="&amp;$F957,'Régua SAEB'!$E:$E,"&gt;"&amp;$F957,'Régua SAEB'!$A:$A,$E957)</f>
        <v>2</v>
      </c>
      <c r="H957" s="10" t="str">
        <f t="array" ref="H957">INDEX('Régua SAEB'!$F$1:$F$40,MATCH($E957&amp;"LP"&amp;$G957,'Régua SAEB'!$G$1:$G$40,0),1)</f>
        <v>Básico</v>
      </c>
      <c r="I957" s="29">
        <v>237.54</v>
      </c>
      <c r="J957" s="10">
        <f>SUMIFS('Régua SAEB'!$C:$C,'Régua SAEB'!$B:$B,"MT",'Régua SAEB'!$D:$D,"&lt;="&amp;$I957,'Régua SAEB'!$E:$E,"&gt;"&amp;$I957,'Régua SAEB'!$A:$A,$E957)</f>
        <v>2</v>
      </c>
      <c r="K957" s="10" t="str">
        <f t="array" ref="K957">INDEX('Régua SAEB'!$F$1:$F$40,MATCH($E957&amp;"MT"&amp;$J957,'Régua SAEB'!$G$1:$G$40,0),1)</f>
        <v>Básico</v>
      </c>
    </row>
    <row r="958" spans="1:11" x14ac:dyDescent="0.2">
      <c r="A958" s="28" t="s">
        <v>36</v>
      </c>
      <c r="B958" s="24">
        <v>43312</v>
      </c>
      <c r="C958" s="28" t="s">
        <v>1072</v>
      </c>
      <c r="D958" s="29">
        <v>35043312</v>
      </c>
      <c r="E958" s="29" t="s">
        <v>117</v>
      </c>
      <c r="F958" s="29">
        <v>247.85</v>
      </c>
      <c r="G958" s="10">
        <f>SUMIFS('Régua SAEB'!$C:$C,'Régua SAEB'!$B:$B,"LP",'Régua SAEB'!$D:$D,"&lt;="&amp;$F958,'Régua SAEB'!$E:$E,"&gt;"&amp;$F958,'Régua SAEB'!$A:$A,$E958)</f>
        <v>2</v>
      </c>
      <c r="H958" s="10" t="str">
        <f t="array" ref="H958">INDEX('Régua SAEB'!$F$1:$F$40,MATCH($E958&amp;"LP"&amp;$G958,'Régua SAEB'!$G$1:$G$40,0),1)</f>
        <v>Básico</v>
      </c>
      <c r="I958" s="29">
        <v>236.22</v>
      </c>
      <c r="J958" s="10">
        <f>SUMIFS('Régua SAEB'!$C:$C,'Régua SAEB'!$B:$B,"MT",'Régua SAEB'!$D:$D,"&lt;="&amp;$I958,'Régua SAEB'!$E:$E,"&gt;"&amp;$I958,'Régua SAEB'!$A:$A,$E958)</f>
        <v>2</v>
      </c>
      <c r="K958" s="10" t="str">
        <f t="array" ref="K958">INDEX('Régua SAEB'!$F$1:$F$40,MATCH($E958&amp;"MT"&amp;$J958,'Régua SAEB'!$G$1:$G$40,0),1)</f>
        <v>Básico</v>
      </c>
    </row>
    <row r="959" spans="1:11" x14ac:dyDescent="0.2">
      <c r="A959" s="28" t="s">
        <v>36</v>
      </c>
      <c r="B959" s="24">
        <v>46413</v>
      </c>
      <c r="C959" s="28" t="s">
        <v>1073</v>
      </c>
      <c r="D959" s="29">
        <v>35046413</v>
      </c>
      <c r="E959" s="29" t="s">
        <v>117</v>
      </c>
      <c r="F959" s="29">
        <v>242.57</v>
      </c>
      <c r="G959" s="10">
        <f>SUMIFS('Régua SAEB'!$C:$C,'Régua SAEB'!$B:$B,"LP",'Régua SAEB'!$D:$D,"&lt;="&amp;$F959,'Régua SAEB'!$E:$E,"&gt;"&amp;$F959,'Régua SAEB'!$A:$A,$E959)</f>
        <v>2</v>
      </c>
      <c r="H959" s="10" t="str">
        <f t="array" ref="H959">INDEX('Régua SAEB'!$F$1:$F$40,MATCH($E959&amp;"LP"&amp;$G959,'Régua SAEB'!$G$1:$G$40,0),1)</f>
        <v>Básico</v>
      </c>
      <c r="I959" s="29">
        <v>237.45</v>
      </c>
      <c r="J959" s="10">
        <f>SUMIFS('Régua SAEB'!$C:$C,'Régua SAEB'!$B:$B,"MT",'Régua SAEB'!$D:$D,"&lt;="&amp;$I959,'Régua SAEB'!$E:$E,"&gt;"&amp;$I959,'Régua SAEB'!$A:$A,$E959)</f>
        <v>2</v>
      </c>
      <c r="K959" s="10" t="str">
        <f t="array" ref="K959">INDEX('Régua SAEB'!$F$1:$F$40,MATCH($E959&amp;"MT"&amp;$J959,'Régua SAEB'!$G$1:$G$40,0),1)</f>
        <v>Básico</v>
      </c>
    </row>
    <row r="960" spans="1:11" x14ac:dyDescent="0.2">
      <c r="A960" s="28" t="s">
        <v>36</v>
      </c>
      <c r="B960" s="24">
        <v>46425</v>
      </c>
      <c r="C960" s="28" t="s">
        <v>1074</v>
      </c>
      <c r="D960" s="29">
        <v>35046425</v>
      </c>
      <c r="E960" s="29" t="s">
        <v>117</v>
      </c>
      <c r="F960" s="29">
        <v>249.1</v>
      </c>
      <c r="G960" s="10">
        <f>SUMIFS('Régua SAEB'!$C:$C,'Régua SAEB'!$B:$B,"LP",'Régua SAEB'!$D:$D,"&lt;="&amp;$F960,'Régua SAEB'!$E:$E,"&gt;"&amp;$F960,'Régua SAEB'!$A:$A,$E960)</f>
        <v>2</v>
      </c>
      <c r="H960" s="10" t="str">
        <f t="array" ref="H960">INDEX('Régua SAEB'!$F$1:$F$40,MATCH($E960&amp;"LP"&amp;$G960,'Régua SAEB'!$G$1:$G$40,0),1)</f>
        <v>Básico</v>
      </c>
      <c r="I960" s="29">
        <v>240.01</v>
      </c>
      <c r="J960" s="10">
        <f>SUMIFS('Régua SAEB'!$C:$C,'Régua SAEB'!$B:$B,"MT",'Régua SAEB'!$D:$D,"&lt;="&amp;$I960,'Régua SAEB'!$E:$E,"&gt;"&amp;$I960,'Régua SAEB'!$A:$A,$E960)</f>
        <v>2</v>
      </c>
      <c r="K960" s="10" t="str">
        <f t="array" ref="K960">INDEX('Régua SAEB'!$F$1:$F$40,MATCH($E960&amp;"MT"&amp;$J960,'Régua SAEB'!$G$1:$G$40,0),1)</f>
        <v>Básico</v>
      </c>
    </row>
    <row r="961" spans="1:11" x14ac:dyDescent="0.2">
      <c r="A961" s="28" t="s">
        <v>36</v>
      </c>
      <c r="B961" s="24">
        <v>46437</v>
      </c>
      <c r="C961" s="28" t="s">
        <v>1075</v>
      </c>
      <c r="D961" s="29">
        <v>35046437</v>
      </c>
      <c r="E961" s="29" t="s">
        <v>117</v>
      </c>
      <c r="F961" s="29">
        <v>251.83</v>
      </c>
      <c r="G961" s="10">
        <f>SUMIFS('Régua SAEB'!$C:$C,'Régua SAEB'!$B:$B,"LP",'Régua SAEB'!$D:$D,"&lt;="&amp;$F961,'Régua SAEB'!$E:$E,"&gt;"&amp;$F961,'Régua SAEB'!$A:$A,$E961)</f>
        <v>3</v>
      </c>
      <c r="H961" s="10" t="str">
        <f t="array" ref="H961">INDEX('Régua SAEB'!$F$1:$F$40,MATCH($E961&amp;"LP"&amp;$G961,'Régua SAEB'!$G$1:$G$40,0),1)</f>
        <v>Básico</v>
      </c>
      <c r="I961" s="29">
        <v>244.26</v>
      </c>
      <c r="J961" s="10">
        <f>SUMIFS('Régua SAEB'!$C:$C,'Régua SAEB'!$B:$B,"MT",'Régua SAEB'!$D:$D,"&lt;="&amp;$I961,'Régua SAEB'!$E:$E,"&gt;"&amp;$I961,'Régua SAEB'!$A:$A,$E961)</f>
        <v>2</v>
      </c>
      <c r="K961" s="10" t="str">
        <f t="array" ref="K961">INDEX('Régua SAEB'!$F$1:$F$40,MATCH($E961&amp;"MT"&amp;$J961,'Régua SAEB'!$G$1:$G$40,0),1)</f>
        <v>Básico</v>
      </c>
    </row>
    <row r="962" spans="1:11" x14ac:dyDescent="0.2">
      <c r="A962" s="28" t="s">
        <v>36</v>
      </c>
      <c r="B962" s="24">
        <v>48471</v>
      </c>
      <c r="C962" s="28" t="s">
        <v>1076</v>
      </c>
      <c r="D962" s="29">
        <v>35048471</v>
      </c>
      <c r="E962" s="29" t="s">
        <v>117</v>
      </c>
      <c r="F962" s="29">
        <v>265.01</v>
      </c>
      <c r="G962" s="10">
        <f>SUMIFS('Régua SAEB'!$C:$C,'Régua SAEB'!$B:$B,"LP",'Régua SAEB'!$D:$D,"&lt;="&amp;$F962,'Régua SAEB'!$E:$E,"&gt;"&amp;$F962,'Régua SAEB'!$A:$A,$E962)</f>
        <v>3</v>
      </c>
      <c r="H962" s="10" t="str">
        <f t="array" ref="H962">INDEX('Régua SAEB'!$F$1:$F$40,MATCH($E962&amp;"LP"&amp;$G962,'Régua SAEB'!$G$1:$G$40,0),1)</f>
        <v>Básico</v>
      </c>
      <c r="I962" s="29">
        <v>237.66</v>
      </c>
      <c r="J962" s="10">
        <f>SUMIFS('Régua SAEB'!$C:$C,'Régua SAEB'!$B:$B,"MT",'Régua SAEB'!$D:$D,"&lt;="&amp;$I962,'Régua SAEB'!$E:$E,"&gt;"&amp;$I962,'Régua SAEB'!$A:$A,$E962)</f>
        <v>2</v>
      </c>
      <c r="K962" s="10" t="str">
        <f t="array" ref="K962">INDEX('Régua SAEB'!$F$1:$F$40,MATCH($E962&amp;"MT"&amp;$J962,'Régua SAEB'!$G$1:$G$40,0),1)</f>
        <v>Básico</v>
      </c>
    </row>
    <row r="963" spans="1:11" x14ac:dyDescent="0.2">
      <c r="A963" s="28" t="s">
        <v>36</v>
      </c>
      <c r="B963" s="24">
        <v>48859</v>
      </c>
      <c r="C963" s="28" t="s">
        <v>1077</v>
      </c>
      <c r="D963" s="29">
        <v>35048859</v>
      </c>
      <c r="E963" s="29" t="s">
        <v>117</v>
      </c>
      <c r="F963" s="29">
        <v>244.97</v>
      </c>
      <c r="G963" s="10">
        <f>SUMIFS('Régua SAEB'!$C:$C,'Régua SAEB'!$B:$B,"LP",'Régua SAEB'!$D:$D,"&lt;="&amp;$F963,'Régua SAEB'!$E:$E,"&gt;"&amp;$F963,'Régua SAEB'!$A:$A,$E963)</f>
        <v>2</v>
      </c>
      <c r="H963" s="10" t="str">
        <f t="array" ref="H963">INDEX('Régua SAEB'!$F$1:$F$40,MATCH($E963&amp;"LP"&amp;$G963,'Régua SAEB'!$G$1:$G$40,0),1)</f>
        <v>Básico</v>
      </c>
      <c r="I963" s="29">
        <v>241.61</v>
      </c>
      <c r="J963" s="10">
        <f>SUMIFS('Régua SAEB'!$C:$C,'Régua SAEB'!$B:$B,"MT",'Régua SAEB'!$D:$D,"&lt;="&amp;$I963,'Régua SAEB'!$E:$E,"&gt;"&amp;$I963,'Régua SAEB'!$A:$A,$E963)</f>
        <v>2</v>
      </c>
      <c r="K963" s="10" t="str">
        <f t="array" ref="K963">INDEX('Régua SAEB'!$F$1:$F$40,MATCH($E963&amp;"MT"&amp;$J963,'Régua SAEB'!$G$1:$G$40,0),1)</f>
        <v>Básico</v>
      </c>
    </row>
    <row r="964" spans="1:11" x14ac:dyDescent="0.2">
      <c r="A964" s="28" t="s">
        <v>36</v>
      </c>
      <c r="B964" s="24">
        <v>48860</v>
      </c>
      <c r="C964" s="28" t="s">
        <v>1078</v>
      </c>
      <c r="D964" s="29">
        <v>35048860</v>
      </c>
      <c r="E964" s="29" t="s">
        <v>117</v>
      </c>
      <c r="F964" s="29">
        <v>254.02</v>
      </c>
      <c r="G964" s="10">
        <f>SUMIFS('Régua SAEB'!$C:$C,'Régua SAEB'!$B:$B,"LP",'Régua SAEB'!$D:$D,"&lt;="&amp;$F964,'Régua SAEB'!$E:$E,"&gt;"&amp;$F964,'Régua SAEB'!$A:$A,$E964)</f>
        <v>3</v>
      </c>
      <c r="H964" s="10" t="str">
        <f t="array" ref="H964">INDEX('Régua SAEB'!$F$1:$F$40,MATCH($E964&amp;"LP"&amp;$G964,'Régua SAEB'!$G$1:$G$40,0),1)</f>
        <v>Básico</v>
      </c>
      <c r="I964" s="29">
        <v>245.78</v>
      </c>
      <c r="J964" s="10">
        <f>SUMIFS('Régua SAEB'!$C:$C,'Régua SAEB'!$B:$B,"MT",'Régua SAEB'!$D:$D,"&lt;="&amp;$I964,'Régua SAEB'!$E:$E,"&gt;"&amp;$I964,'Régua SAEB'!$A:$A,$E964)</f>
        <v>2</v>
      </c>
      <c r="K964" s="10" t="str">
        <f t="array" ref="K964">INDEX('Régua SAEB'!$F$1:$F$40,MATCH($E964&amp;"MT"&amp;$J964,'Régua SAEB'!$G$1:$G$40,0),1)</f>
        <v>Básico</v>
      </c>
    </row>
    <row r="965" spans="1:11" x14ac:dyDescent="0.2">
      <c r="A965" s="28" t="s">
        <v>37</v>
      </c>
      <c r="B965" s="24">
        <v>48872</v>
      </c>
      <c r="C965" s="28" t="s">
        <v>1079</v>
      </c>
      <c r="D965" s="29">
        <v>35048872</v>
      </c>
      <c r="E965" s="29" t="s">
        <v>117</v>
      </c>
      <c r="F965" s="29">
        <v>266.61</v>
      </c>
      <c r="G965" s="10">
        <f>SUMIFS('Régua SAEB'!$C:$C,'Régua SAEB'!$B:$B,"LP",'Régua SAEB'!$D:$D,"&lt;="&amp;$F965,'Régua SAEB'!$E:$E,"&gt;"&amp;$F965,'Régua SAEB'!$A:$A,$E965)</f>
        <v>3</v>
      </c>
      <c r="H965" s="10" t="str">
        <f t="array" ref="H965">INDEX('Régua SAEB'!$F$1:$F$40,MATCH($E965&amp;"LP"&amp;$G965,'Régua SAEB'!$G$1:$G$40,0),1)</f>
        <v>Básico</v>
      </c>
      <c r="I965" s="29">
        <v>248.29</v>
      </c>
      <c r="J965" s="10">
        <f>SUMIFS('Régua SAEB'!$C:$C,'Régua SAEB'!$B:$B,"MT",'Régua SAEB'!$D:$D,"&lt;="&amp;$I965,'Régua SAEB'!$E:$E,"&gt;"&amp;$I965,'Régua SAEB'!$A:$A,$E965)</f>
        <v>2</v>
      </c>
      <c r="K965" s="10" t="str">
        <f t="array" ref="K965">INDEX('Régua SAEB'!$F$1:$F$40,MATCH($E965&amp;"MT"&amp;$J965,'Régua SAEB'!$G$1:$G$40,0),1)</f>
        <v>Básico</v>
      </c>
    </row>
    <row r="966" spans="1:11" x14ac:dyDescent="0.2">
      <c r="A966" s="28" t="s">
        <v>37</v>
      </c>
      <c r="B966" s="24">
        <v>191206</v>
      </c>
      <c r="C966" s="28" t="s">
        <v>1080</v>
      </c>
      <c r="D966" s="29">
        <v>35191206</v>
      </c>
      <c r="E966" s="29" t="s">
        <v>117</v>
      </c>
      <c r="F966" s="29">
        <v>260.02999999999997</v>
      </c>
      <c r="G966" s="10">
        <f>SUMIFS('Régua SAEB'!$C:$C,'Régua SAEB'!$B:$B,"LP",'Régua SAEB'!$D:$D,"&lt;="&amp;$F966,'Régua SAEB'!$E:$E,"&gt;"&amp;$F966,'Régua SAEB'!$A:$A,$E966)</f>
        <v>3</v>
      </c>
      <c r="H966" s="10" t="str">
        <f t="array" ref="H966">INDEX('Régua SAEB'!$F$1:$F$40,MATCH($E966&amp;"LP"&amp;$G966,'Régua SAEB'!$G$1:$G$40,0),1)</f>
        <v>Básico</v>
      </c>
      <c r="I966" s="29">
        <v>258.54000000000002</v>
      </c>
      <c r="J966" s="10">
        <f>SUMIFS('Régua SAEB'!$C:$C,'Régua SAEB'!$B:$B,"MT",'Régua SAEB'!$D:$D,"&lt;="&amp;$I966,'Régua SAEB'!$E:$E,"&gt;"&amp;$I966,'Régua SAEB'!$A:$A,$E966)</f>
        <v>3</v>
      </c>
      <c r="K966" s="10" t="str">
        <f t="array" ref="K966">INDEX('Régua SAEB'!$F$1:$F$40,MATCH($E966&amp;"MT"&amp;$J966,'Régua SAEB'!$G$1:$G$40,0),1)</f>
        <v>Básico</v>
      </c>
    </row>
    <row r="967" spans="1:11" x14ac:dyDescent="0.2">
      <c r="A967" s="28" t="s">
        <v>37</v>
      </c>
      <c r="B967" s="24">
        <v>191218</v>
      </c>
      <c r="C967" s="28" t="s">
        <v>1081</v>
      </c>
      <c r="D967" s="29">
        <v>35191218</v>
      </c>
      <c r="E967" s="29" t="s">
        <v>117</v>
      </c>
      <c r="F967" s="29">
        <v>266.94</v>
      </c>
      <c r="G967" s="10">
        <f>SUMIFS('Régua SAEB'!$C:$C,'Régua SAEB'!$B:$B,"LP",'Régua SAEB'!$D:$D,"&lt;="&amp;$F967,'Régua SAEB'!$E:$E,"&gt;"&amp;$F967,'Régua SAEB'!$A:$A,$E967)</f>
        <v>3</v>
      </c>
      <c r="H967" s="10" t="str">
        <f t="array" ref="H967">INDEX('Régua SAEB'!$F$1:$F$40,MATCH($E967&amp;"LP"&amp;$G967,'Régua SAEB'!$G$1:$G$40,0),1)</f>
        <v>Básico</v>
      </c>
      <c r="I967" s="29">
        <v>259.24</v>
      </c>
      <c r="J967" s="10">
        <f>SUMIFS('Régua SAEB'!$C:$C,'Régua SAEB'!$B:$B,"MT",'Régua SAEB'!$D:$D,"&lt;="&amp;$I967,'Régua SAEB'!$E:$E,"&gt;"&amp;$I967,'Régua SAEB'!$A:$A,$E967)</f>
        <v>3</v>
      </c>
      <c r="K967" s="10" t="str">
        <f t="array" ref="K967">INDEX('Régua SAEB'!$F$1:$F$40,MATCH($E967&amp;"MT"&amp;$J967,'Régua SAEB'!$G$1:$G$40,0),1)</f>
        <v>Básico</v>
      </c>
    </row>
    <row r="968" spans="1:11" x14ac:dyDescent="0.2">
      <c r="A968" s="28" t="s">
        <v>37</v>
      </c>
      <c r="B968" s="24">
        <v>285785</v>
      </c>
      <c r="C968" s="28" t="s">
        <v>1082</v>
      </c>
      <c r="D968" s="29">
        <v>35285785</v>
      </c>
      <c r="E968" s="29" t="s">
        <v>117</v>
      </c>
      <c r="F968" s="29">
        <v>239.52</v>
      </c>
      <c r="G968" s="10">
        <f>SUMIFS('Régua SAEB'!$C:$C,'Régua SAEB'!$B:$B,"LP",'Régua SAEB'!$D:$D,"&lt;="&amp;$F968,'Régua SAEB'!$E:$E,"&gt;"&amp;$F968,'Régua SAEB'!$A:$A,$E968)</f>
        <v>2</v>
      </c>
      <c r="H968" s="10" t="str">
        <f t="array" ref="H968">INDEX('Régua SAEB'!$F$1:$F$40,MATCH($E968&amp;"LP"&amp;$G968,'Régua SAEB'!$G$1:$G$40,0),1)</f>
        <v>Básico</v>
      </c>
      <c r="I968" s="29">
        <v>237.82</v>
      </c>
      <c r="J968" s="10">
        <f>SUMIFS('Régua SAEB'!$C:$C,'Régua SAEB'!$B:$B,"MT",'Régua SAEB'!$D:$D,"&lt;="&amp;$I968,'Régua SAEB'!$E:$E,"&gt;"&amp;$I968,'Régua SAEB'!$A:$A,$E968)</f>
        <v>2</v>
      </c>
      <c r="K968" s="10" t="str">
        <f t="array" ref="K968">INDEX('Régua SAEB'!$F$1:$F$40,MATCH($E968&amp;"MT"&amp;$J968,'Régua SAEB'!$G$1:$G$40,0),1)</f>
        <v>Básico</v>
      </c>
    </row>
    <row r="969" spans="1:11" x14ac:dyDescent="0.2">
      <c r="A969" s="28" t="s">
        <v>37</v>
      </c>
      <c r="B969" s="24">
        <v>297525</v>
      </c>
      <c r="C969" s="28" t="s">
        <v>1083</v>
      </c>
      <c r="D969" s="29">
        <v>35297525</v>
      </c>
      <c r="E969" s="29" t="s">
        <v>117</v>
      </c>
      <c r="F969" s="29">
        <v>256.60000000000002</v>
      </c>
      <c r="G969" s="10">
        <f>SUMIFS('Régua SAEB'!$C:$C,'Régua SAEB'!$B:$B,"LP",'Régua SAEB'!$D:$D,"&lt;="&amp;$F969,'Régua SAEB'!$E:$E,"&gt;"&amp;$F969,'Régua SAEB'!$A:$A,$E969)</f>
        <v>3</v>
      </c>
      <c r="H969" s="10" t="str">
        <f t="array" ref="H969">INDEX('Régua SAEB'!$F$1:$F$40,MATCH($E969&amp;"LP"&amp;$G969,'Régua SAEB'!$G$1:$G$40,0),1)</f>
        <v>Básico</v>
      </c>
      <c r="I969" s="29">
        <v>246.5</v>
      </c>
      <c r="J969" s="10">
        <f>SUMIFS('Régua SAEB'!$C:$C,'Régua SAEB'!$B:$B,"MT",'Régua SAEB'!$D:$D,"&lt;="&amp;$I969,'Régua SAEB'!$E:$E,"&gt;"&amp;$I969,'Régua SAEB'!$A:$A,$E969)</f>
        <v>2</v>
      </c>
      <c r="K969" s="10" t="str">
        <f t="array" ref="K969">INDEX('Régua SAEB'!$F$1:$F$40,MATCH($E969&amp;"MT"&amp;$J969,'Régua SAEB'!$G$1:$G$40,0),1)</f>
        <v>Básico</v>
      </c>
    </row>
    <row r="970" spans="1:11" x14ac:dyDescent="0.2">
      <c r="A970" s="28" t="s">
        <v>37</v>
      </c>
      <c r="B970" s="24">
        <v>297537</v>
      </c>
      <c r="C970" s="28" t="s">
        <v>1084</v>
      </c>
      <c r="D970" s="29">
        <v>35297537</v>
      </c>
      <c r="E970" s="29" t="s">
        <v>117</v>
      </c>
      <c r="F970" s="29">
        <v>255.97</v>
      </c>
      <c r="G970" s="10">
        <f>SUMIFS('Régua SAEB'!$C:$C,'Régua SAEB'!$B:$B,"LP",'Régua SAEB'!$D:$D,"&lt;="&amp;$F970,'Régua SAEB'!$E:$E,"&gt;"&amp;$F970,'Régua SAEB'!$A:$A,$E970)</f>
        <v>3</v>
      </c>
      <c r="H970" s="10" t="str">
        <f t="array" ref="H970">INDEX('Régua SAEB'!$F$1:$F$40,MATCH($E970&amp;"LP"&amp;$G970,'Régua SAEB'!$G$1:$G$40,0),1)</f>
        <v>Básico</v>
      </c>
      <c r="I970" s="29">
        <v>245.52</v>
      </c>
      <c r="J970" s="10">
        <f>SUMIFS('Régua SAEB'!$C:$C,'Régua SAEB'!$B:$B,"MT",'Régua SAEB'!$D:$D,"&lt;="&amp;$I970,'Régua SAEB'!$E:$E,"&gt;"&amp;$I970,'Régua SAEB'!$A:$A,$E970)</f>
        <v>2</v>
      </c>
      <c r="K970" s="10" t="str">
        <f t="array" ref="K970">INDEX('Régua SAEB'!$F$1:$F$40,MATCH($E970&amp;"MT"&amp;$J970,'Régua SAEB'!$G$1:$G$40,0),1)</f>
        <v>Básico</v>
      </c>
    </row>
    <row r="971" spans="1:11" x14ac:dyDescent="0.2">
      <c r="A971" s="28" t="s">
        <v>37</v>
      </c>
      <c r="B971" s="24">
        <v>437736</v>
      </c>
      <c r="C971" s="28" t="s">
        <v>1085</v>
      </c>
      <c r="D971" s="29">
        <v>35437736</v>
      </c>
      <c r="E971" s="29" t="s">
        <v>117</v>
      </c>
      <c r="F971" s="29">
        <v>264</v>
      </c>
      <c r="G971" s="10">
        <f>SUMIFS('Régua SAEB'!$C:$C,'Régua SAEB'!$B:$B,"LP",'Régua SAEB'!$D:$D,"&lt;="&amp;$F971,'Régua SAEB'!$E:$E,"&gt;"&amp;$F971,'Régua SAEB'!$A:$A,$E971)</f>
        <v>3</v>
      </c>
      <c r="H971" s="10" t="str">
        <f t="array" ref="H971">INDEX('Régua SAEB'!$F$1:$F$40,MATCH($E971&amp;"LP"&amp;$G971,'Régua SAEB'!$G$1:$G$40,0),1)</f>
        <v>Básico</v>
      </c>
      <c r="I971" s="29">
        <v>260.41000000000003</v>
      </c>
      <c r="J971" s="10">
        <f>SUMIFS('Régua SAEB'!$C:$C,'Régua SAEB'!$B:$B,"MT",'Régua SAEB'!$D:$D,"&lt;="&amp;$I971,'Régua SAEB'!$E:$E,"&gt;"&amp;$I971,'Régua SAEB'!$A:$A,$E971)</f>
        <v>3</v>
      </c>
      <c r="K971" s="10" t="str">
        <f t="array" ref="K971">INDEX('Régua SAEB'!$F$1:$F$40,MATCH($E971&amp;"MT"&amp;$J971,'Régua SAEB'!$G$1:$G$40,0),1)</f>
        <v>Básico</v>
      </c>
    </row>
    <row r="972" spans="1:11" x14ac:dyDescent="0.2">
      <c r="A972" s="28" t="s">
        <v>36</v>
      </c>
      <c r="B972" s="24">
        <v>561009</v>
      </c>
      <c r="C972" s="28" t="s">
        <v>1086</v>
      </c>
      <c r="D972" s="29">
        <v>35561009</v>
      </c>
      <c r="E972" s="29" t="s">
        <v>117</v>
      </c>
      <c r="F972" s="29">
        <v>253.05</v>
      </c>
      <c r="G972" s="10">
        <f>SUMIFS('Régua SAEB'!$C:$C,'Régua SAEB'!$B:$B,"LP",'Régua SAEB'!$D:$D,"&lt;="&amp;$F972,'Régua SAEB'!$E:$E,"&gt;"&amp;$F972,'Régua SAEB'!$A:$A,$E972)</f>
        <v>3</v>
      </c>
      <c r="H972" s="10" t="str">
        <f t="array" ref="H972">INDEX('Régua SAEB'!$F$1:$F$40,MATCH($E972&amp;"LP"&amp;$G972,'Régua SAEB'!$G$1:$G$40,0),1)</f>
        <v>Básico</v>
      </c>
      <c r="I972" s="29">
        <v>245.77</v>
      </c>
      <c r="J972" s="10">
        <f>SUMIFS('Régua SAEB'!$C:$C,'Régua SAEB'!$B:$B,"MT",'Régua SAEB'!$D:$D,"&lt;="&amp;$I972,'Régua SAEB'!$E:$E,"&gt;"&amp;$I972,'Régua SAEB'!$A:$A,$E972)</f>
        <v>2</v>
      </c>
      <c r="K972" s="10" t="str">
        <f t="array" ref="K972">INDEX('Régua SAEB'!$F$1:$F$40,MATCH($E972&amp;"MT"&amp;$J972,'Régua SAEB'!$G$1:$G$40,0),1)</f>
        <v>Básico</v>
      </c>
    </row>
    <row r="973" spans="1:11" x14ac:dyDescent="0.2">
      <c r="A973" s="28" t="s">
        <v>37</v>
      </c>
      <c r="B973" s="24">
        <v>900114</v>
      </c>
      <c r="C973" s="28" t="s">
        <v>1087</v>
      </c>
      <c r="D973" s="29">
        <v>35900114</v>
      </c>
      <c r="E973" s="29" t="s">
        <v>117</v>
      </c>
      <c r="F973" s="29">
        <v>253.03</v>
      </c>
      <c r="G973" s="10">
        <f>SUMIFS('Régua SAEB'!$C:$C,'Régua SAEB'!$B:$B,"LP",'Régua SAEB'!$D:$D,"&lt;="&amp;$F973,'Régua SAEB'!$E:$E,"&gt;"&amp;$F973,'Régua SAEB'!$A:$A,$E973)</f>
        <v>3</v>
      </c>
      <c r="H973" s="10" t="str">
        <f t="array" ref="H973">INDEX('Régua SAEB'!$F$1:$F$40,MATCH($E973&amp;"LP"&amp;$G973,'Régua SAEB'!$G$1:$G$40,0),1)</f>
        <v>Básico</v>
      </c>
      <c r="I973" s="29">
        <v>246.19</v>
      </c>
      <c r="J973" s="10">
        <f>SUMIFS('Régua SAEB'!$C:$C,'Régua SAEB'!$B:$B,"MT",'Régua SAEB'!$D:$D,"&lt;="&amp;$I973,'Régua SAEB'!$E:$E,"&gt;"&amp;$I973,'Régua SAEB'!$A:$A,$E973)</f>
        <v>2</v>
      </c>
      <c r="K973" s="10" t="str">
        <f t="array" ref="K973">INDEX('Régua SAEB'!$F$1:$F$40,MATCH($E973&amp;"MT"&amp;$J973,'Régua SAEB'!$G$1:$G$40,0),1)</f>
        <v>Básico</v>
      </c>
    </row>
    <row r="974" spans="1:11" x14ac:dyDescent="0.2">
      <c r="A974" s="28" t="s">
        <v>36</v>
      </c>
      <c r="B974" s="24">
        <v>900126</v>
      </c>
      <c r="C974" s="28" t="s">
        <v>1088</v>
      </c>
      <c r="D974" s="29">
        <v>35900126</v>
      </c>
      <c r="E974" s="29" t="s">
        <v>117</v>
      </c>
      <c r="F974" s="29">
        <v>248.5</v>
      </c>
      <c r="G974" s="10">
        <f>SUMIFS('Régua SAEB'!$C:$C,'Régua SAEB'!$B:$B,"LP",'Régua SAEB'!$D:$D,"&lt;="&amp;$F974,'Régua SAEB'!$E:$E,"&gt;"&amp;$F974,'Régua SAEB'!$A:$A,$E974)</f>
        <v>2</v>
      </c>
      <c r="H974" s="10" t="str">
        <f t="array" ref="H974">INDEX('Régua SAEB'!$F$1:$F$40,MATCH($E974&amp;"LP"&amp;$G974,'Régua SAEB'!$G$1:$G$40,0),1)</f>
        <v>Básico</v>
      </c>
      <c r="I974" s="29">
        <v>236.94</v>
      </c>
      <c r="J974" s="10">
        <f>SUMIFS('Régua SAEB'!$C:$C,'Régua SAEB'!$B:$B,"MT",'Régua SAEB'!$D:$D,"&lt;="&amp;$I974,'Régua SAEB'!$E:$E,"&gt;"&amp;$I974,'Régua SAEB'!$A:$A,$E974)</f>
        <v>2</v>
      </c>
      <c r="K974" s="10" t="str">
        <f t="array" ref="K974">INDEX('Régua SAEB'!$F$1:$F$40,MATCH($E974&amp;"MT"&amp;$J974,'Régua SAEB'!$G$1:$G$40,0),1)</f>
        <v>Básico</v>
      </c>
    </row>
    <row r="975" spans="1:11" x14ac:dyDescent="0.2">
      <c r="A975" s="28" t="s">
        <v>37</v>
      </c>
      <c r="B975" s="24">
        <v>900138</v>
      </c>
      <c r="C975" s="28" t="s">
        <v>1089</v>
      </c>
      <c r="D975" s="29">
        <v>35900138</v>
      </c>
      <c r="E975" s="29" t="s">
        <v>117</v>
      </c>
      <c r="F975" s="29">
        <v>269.60000000000002</v>
      </c>
      <c r="G975" s="10">
        <f>SUMIFS('Régua SAEB'!$C:$C,'Régua SAEB'!$B:$B,"LP",'Régua SAEB'!$D:$D,"&lt;="&amp;$F975,'Régua SAEB'!$E:$E,"&gt;"&amp;$F975,'Régua SAEB'!$A:$A,$E975)</f>
        <v>3</v>
      </c>
      <c r="H975" s="10" t="str">
        <f t="array" ref="H975">INDEX('Régua SAEB'!$F$1:$F$40,MATCH($E975&amp;"LP"&amp;$G975,'Régua SAEB'!$G$1:$G$40,0),1)</f>
        <v>Básico</v>
      </c>
      <c r="I975" s="29">
        <v>259.49</v>
      </c>
      <c r="J975" s="10">
        <f>SUMIFS('Régua SAEB'!$C:$C,'Régua SAEB'!$B:$B,"MT",'Régua SAEB'!$D:$D,"&lt;="&amp;$I975,'Régua SAEB'!$E:$E,"&gt;"&amp;$I975,'Régua SAEB'!$A:$A,$E975)</f>
        <v>3</v>
      </c>
      <c r="K975" s="10" t="str">
        <f t="array" ref="K975">INDEX('Régua SAEB'!$F$1:$F$40,MATCH($E975&amp;"MT"&amp;$J975,'Régua SAEB'!$G$1:$G$40,0),1)</f>
        <v>Básico</v>
      </c>
    </row>
    <row r="976" spans="1:11" x14ac:dyDescent="0.2">
      <c r="A976" s="28" t="s">
        <v>37</v>
      </c>
      <c r="B976" s="24">
        <v>900148</v>
      </c>
      <c r="C976" s="28" t="s">
        <v>1090</v>
      </c>
      <c r="D976" s="29">
        <v>35900148</v>
      </c>
      <c r="E976" s="29" t="s">
        <v>117</v>
      </c>
      <c r="F976" s="29">
        <v>246.03</v>
      </c>
      <c r="G976" s="10">
        <f>SUMIFS('Régua SAEB'!$C:$C,'Régua SAEB'!$B:$B,"LP",'Régua SAEB'!$D:$D,"&lt;="&amp;$F976,'Régua SAEB'!$E:$E,"&gt;"&amp;$F976,'Régua SAEB'!$A:$A,$E976)</f>
        <v>2</v>
      </c>
      <c r="H976" s="10" t="str">
        <f t="array" ref="H976">INDEX('Régua SAEB'!$F$1:$F$40,MATCH($E976&amp;"LP"&amp;$G976,'Régua SAEB'!$G$1:$G$40,0),1)</f>
        <v>Básico</v>
      </c>
      <c r="I976" s="29">
        <v>237.73</v>
      </c>
      <c r="J976" s="10">
        <f>SUMIFS('Régua SAEB'!$C:$C,'Régua SAEB'!$B:$B,"MT",'Régua SAEB'!$D:$D,"&lt;="&amp;$I976,'Régua SAEB'!$E:$E,"&gt;"&amp;$I976,'Régua SAEB'!$A:$A,$E976)</f>
        <v>2</v>
      </c>
      <c r="K976" s="10" t="str">
        <f t="array" ref="K976">INDEX('Régua SAEB'!$F$1:$F$40,MATCH($E976&amp;"MT"&amp;$J976,'Régua SAEB'!$G$1:$G$40,0),1)</f>
        <v>Básico</v>
      </c>
    </row>
    <row r="977" spans="1:11" x14ac:dyDescent="0.2">
      <c r="A977" s="28" t="s">
        <v>37</v>
      </c>
      <c r="B977" s="24">
        <v>900151</v>
      </c>
      <c r="C977" s="28" t="s">
        <v>1091</v>
      </c>
      <c r="D977" s="29">
        <v>35900151</v>
      </c>
      <c r="E977" s="29" t="s">
        <v>117</v>
      </c>
      <c r="F977" s="29">
        <v>263.77</v>
      </c>
      <c r="G977" s="10">
        <f>SUMIFS('Régua SAEB'!$C:$C,'Régua SAEB'!$B:$B,"LP",'Régua SAEB'!$D:$D,"&lt;="&amp;$F977,'Régua SAEB'!$E:$E,"&gt;"&amp;$F977,'Régua SAEB'!$A:$A,$E977)</f>
        <v>3</v>
      </c>
      <c r="H977" s="10" t="str">
        <f t="array" ref="H977">INDEX('Régua SAEB'!$F$1:$F$40,MATCH($E977&amp;"LP"&amp;$G977,'Régua SAEB'!$G$1:$G$40,0),1)</f>
        <v>Básico</v>
      </c>
      <c r="I977" s="29">
        <v>257.89999999999998</v>
      </c>
      <c r="J977" s="10">
        <f>SUMIFS('Régua SAEB'!$C:$C,'Régua SAEB'!$B:$B,"MT",'Régua SAEB'!$D:$D,"&lt;="&amp;$I977,'Régua SAEB'!$E:$E,"&gt;"&amp;$I977,'Régua SAEB'!$A:$A,$E977)</f>
        <v>3</v>
      </c>
      <c r="K977" s="10" t="str">
        <f t="array" ref="K977">INDEX('Régua SAEB'!$F$1:$F$40,MATCH($E977&amp;"MT"&amp;$J977,'Régua SAEB'!$G$1:$G$40,0),1)</f>
        <v>Básico</v>
      </c>
    </row>
    <row r="978" spans="1:11" x14ac:dyDescent="0.2">
      <c r="A978" s="28" t="s">
        <v>37</v>
      </c>
      <c r="B978" s="24">
        <v>900163</v>
      </c>
      <c r="C978" s="28" t="s">
        <v>1092</v>
      </c>
      <c r="D978" s="29">
        <v>35900163</v>
      </c>
      <c r="E978" s="29" t="s">
        <v>117</v>
      </c>
      <c r="F978" s="29">
        <v>241.91</v>
      </c>
      <c r="G978" s="10">
        <f>SUMIFS('Régua SAEB'!$C:$C,'Régua SAEB'!$B:$B,"LP",'Régua SAEB'!$D:$D,"&lt;="&amp;$F978,'Régua SAEB'!$E:$E,"&gt;"&amp;$F978,'Régua SAEB'!$A:$A,$E978)</f>
        <v>2</v>
      </c>
      <c r="H978" s="10" t="str">
        <f t="array" ref="H978">INDEX('Régua SAEB'!$F$1:$F$40,MATCH($E978&amp;"LP"&amp;$G978,'Régua SAEB'!$G$1:$G$40,0),1)</f>
        <v>Básico</v>
      </c>
      <c r="I978" s="29">
        <v>235.66</v>
      </c>
      <c r="J978" s="10">
        <f>SUMIFS('Régua SAEB'!$C:$C,'Régua SAEB'!$B:$B,"MT",'Régua SAEB'!$D:$D,"&lt;="&amp;$I978,'Régua SAEB'!$E:$E,"&gt;"&amp;$I978,'Régua SAEB'!$A:$A,$E978)</f>
        <v>2</v>
      </c>
      <c r="K978" s="10" t="str">
        <f t="array" ref="K978">INDEX('Régua SAEB'!$F$1:$F$40,MATCH($E978&amp;"MT"&amp;$J978,'Régua SAEB'!$G$1:$G$40,0),1)</f>
        <v>Básico</v>
      </c>
    </row>
    <row r="979" spans="1:11" x14ac:dyDescent="0.2">
      <c r="A979" s="28" t="s">
        <v>37</v>
      </c>
      <c r="B979" s="24">
        <v>901830</v>
      </c>
      <c r="C979" s="28" t="s">
        <v>1093</v>
      </c>
      <c r="D979" s="29">
        <v>35901830</v>
      </c>
      <c r="E979" s="29" t="s">
        <v>117</v>
      </c>
      <c r="F979" s="29">
        <v>258.55</v>
      </c>
      <c r="G979" s="10">
        <f>SUMIFS('Régua SAEB'!$C:$C,'Régua SAEB'!$B:$B,"LP",'Régua SAEB'!$D:$D,"&lt;="&amp;$F979,'Régua SAEB'!$E:$E,"&gt;"&amp;$F979,'Régua SAEB'!$A:$A,$E979)</f>
        <v>3</v>
      </c>
      <c r="H979" s="10" t="str">
        <f t="array" ref="H979">INDEX('Régua SAEB'!$F$1:$F$40,MATCH($E979&amp;"LP"&amp;$G979,'Régua SAEB'!$G$1:$G$40,0),1)</f>
        <v>Básico</v>
      </c>
      <c r="I979" s="29">
        <v>255.2</v>
      </c>
      <c r="J979" s="10">
        <f>SUMIFS('Régua SAEB'!$C:$C,'Régua SAEB'!$B:$B,"MT",'Régua SAEB'!$D:$D,"&lt;="&amp;$I979,'Régua SAEB'!$E:$E,"&gt;"&amp;$I979,'Régua SAEB'!$A:$A,$E979)</f>
        <v>3</v>
      </c>
      <c r="K979" s="10" t="str">
        <f t="array" ref="K979">INDEX('Régua SAEB'!$F$1:$F$40,MATCH($E979&amp;"MT"&amp;$J979,'Régua SAEB'!$G$1:$G$40,0),1)</f>
        <v>Básico</v>
      </c>
    </row>
    <row r="980" spans="1:11" x14ac:dyDescent="0.2">
      <c r="A980" s="28" t="s">
        <v>36</v>
      </c>
      <c r="B980" s="24">
        <v>901842</v>
      </c>
      <c r="C980" s="28" t="s">
        <v>1094</v>
      </c>
      <c r="D980" s="29">
        <v>35901842</v>
      </c>
      <c r="E980" s="29" t="s">
        <v>117</v>
      </c>
      <c r="F980" s="29">
        <v>249.79</v>
      </c>
      <c r="G980" s="10">
        <f>SUMIFS('Régua SAEB'!$C:$C,'Régua SAEB'!$B:$B,"LP",'Régua SAEB'!$D:$D,"&lt;="&amp;$F980,'Régua SAEB'!$E:$E,"&gt;"&amp;$F980,'Régua SAEB'!$A:$A,$E980)</f>
        <v>2</v>
      </c>
      <c r="H980" s="10" t="str">
        <f t="array" ref="H980">INDEX('Régua SAEB'!$F$1:$F$40,MATCH($E980&amp;"LP"&amp;$G980,'Régua SAEB'!$G$1:$G$40,0),1)</f>
        <v>Básico</v>
      </c>
      <c r="I980" s="29">
        <v>239.62</v>
      </c>
      <c r="J980" s="10">
        <f>SUMIFS('Régua SAEB'!$C:$C,'Régua SAEB'!$B:$B,"MT",'Régua SAEB'!$D:$D,"&lt;="&amp;$I980,'Régua SAEB'!$E:$E,"&gt;"&amp;$I980,'Régua SAEB'!$A:$A,$E980)</f>
        <v>2</v>
      </c>
      <c r="K980" s="10" t="str">
        <f t="array" ref="K980">INDEX('Régua SAEB'!$F$1:$F$40,MATCH($E980&amp;"MT"&amp;$J980,'Régua SAEB'!$G$1:$G$40,0),1)</f>
        <v>Básico</v>
      </c>
    </row>
    <row r="981" spans="1:11" x14ac:dyDescent="0.2">
      <c r="A981" s="28" t="s">
        <v>37</v>
      </c>
      <c r="B981" s="24">
        <v>904806</v>
      </c>
      <c r="C981" s="28" t="s">
        <v>1095</v>
      </c>
      <c r="D981" s="29">
        <v>35904806</v>
      </c>
      <c r="E981" s="29" t="s">
        <v>117</v>
      </c>
      <c r="F981" s="29">
        <v>239.62</v>
      </c>
      <c r="G981" s="10">
        <f>SUMIFS('Régua SAEB'!$C:$C,'Régua SAEB'!$B:$B,"LP",'Régua SAEB'!$D:$D,"&lt;="&amp;$F981,'Régua SAEB'!$E:$E,"&gt;"&amp;$F981,'Régua SAEB'!$A:$A,$E981)</f>
        <v>2</v>
      </c>
      <c r="H981" s="10" t="str">
        <f t="array" ref="H981">INDEX('Régua SAEB'!$F$1:$F$40,MATCH($E981&amp;"LP"&amp;$G981,'Régua SAEB'!$G$1:$G$40,0),1)</f>
        <v>Básico</v>
      </c>
      <c r="I981" s="29">
        <v>238.31</v>
      </c>
      <c r="J981" s="10">
        <f>SUMIFS('Régua SAEB'!$C:$C,'Régua SAEB'!$B:$B,"MT",'Régua SAEB'!$D:$D,"&lt;="&amp;$I981,'Régua SAEB'!$E:$E,"&gt;"&amp;$I981,'Régua SAEB'!$A:$A,$E981)</f>
        <v>2</v>
      </c>
      <c r="K981" s="10" t="str">
        <f t="array" ref="K981">INDEX('Régua SAEB'!$F$1:$F$40,MATCH($E981&amp;"MT"&amp;$J981,'Régua SAEB'!$G$1:$G$40,0),1)</f>
        <v>Básico</v>
      </c>
    </row>
    <row r="982" spans="1:11" x14ac:dyDescent="0.2">
      <c r="A982" s="28" t="s">
        <v>36</v>
      </c>
      <c r="B982" s="24">
        <v>906268</v>
      </c>
      <c r="C982" s="28" t="s">
        <v>1096</v>
      </c>
      <c r="D982" s="29">
        <v>35906268</v>
      </c>
      <c r="E982" s="29" t="s">
        <v>117</v>
      </c>
      <c r="F982" s="29">
        <v>263.12</v>
      </c>
      <c r="G982" s="10">
        <f>SUMIFS('Régua SAEB'!$C:$C,'Régua SAEB'!$B:$B,"LP",'Régua SAEB'!$D:$D,"&lt;="&amp;$F982,'Régua SAEB'!$E:$E,"&gt;"&amp;$F982,'Régua SAEB'!$A:$A,$E982)</f>
        <v>3</v>
      </c>
      <c r="H982" s="10" t="str">
        <f t="array" ref="H982">INDEX('Régua SAEB'!$F$1:$F$40,MATCH($E982&amp;"LP"&amp;$G982,'Régua SAEB'!$G$1:$G$40,0),1)</f>
        <v>Básico</v>
      </c>
      <c r="I982" s="29">
        <v>253.31</v>
      </c>
      <c r="J982" s="10">
        <f>SUMIFS('Régua SAEB'!$C:$C,'Régua SAEB'!$B:$B,"MT",'Régua SAEB'!$D:$D,"&lt;="&amp;$I982,'Régua SAEB'!$E:$E,"&gt;"&amp;$I982,'Régua SAEB'!$A:$A,$E982)</f>
        <v>3</v>
      </c>
      <c r="K982" s="10" t="str">
        <f t="array" ref="K982">INDEX('Régua SAEB'!$F$1:$F$40,MATCH($E982&amp;"MT"&amp;$J982,'Régua SAEB'!$G$1:$G$40,0),1)</f>
        <v>Básico</v>
      </c>
    </row>
    <row r="983" spans="1:11" x14ac:dyDescent="0.2">
      <c r="A983" s="28" t="s">
        <v>37</v>
      </c>
      <c r="B983" s="24">
        <v>907085</v>
      </c>
      <c r="C983" s="28" t="s">
        <v>1097</v>
      </c>
      <c r="D983" s="29">
        <v>35907085</v>
      </c>
      <c r="E983" s="29" t="s">
        <v>117</v>
      </c>
      <c r="F983" s="29">
        <v>269.02999999999997</v>
      </c>
      <c r="G983" s="10">
        <f>SUMIFS('Régua SAEB'!$C:$C,'Régua SAEB'!$B:$B,"LP",'Régua SAEB'!$D:$D,"&lt;="&amp;$F983,'Régua SAEB'!$E:$E,"&gt;"&amp;$F983,'Régua SAEB'!$A:$A,$E983)</f>
        <v>3</v>
      </c>
      <c r="H983" s="10" t="str">
        <f t="array" ref="H983">INDEX('Régua SAEB'!$F$1:$F$40,MATCH($E983&amp;"LP"&amp;$G983,'Régua SAEB'!$G$1:$G$40,0),1)</f>
        <v>Básico</v>
      </c>
      <c r="I983" s="29">
        <v>260.06</v>
      </c>
      <c r="J983" s="10">
        <f>SUMIFS('Régua SAEB'!$C:$C,'Régua SAEB'!$B:$B,"MT",'Régua SAEB'!$D:$D,"&lt;="&amp;$I983,'Régua SAEB'!$E:$E,"&gt;"&amp;$I983,'Régua SAEB'!$A:$A,$E983)</f>
        <v>3</v>
      </c>
      <c r="K983" s="10" t="str">
        <f t="array" ref="K983">INDEX('Régua SAEB'!$F$1:$F$40,MATCH($E983&amp;"MT"&amp;$J983,'Régua SAEB'!$G$1:$G$40,0),1)</f>
        <v>Básico</v>
      </c>
    </row>
    <row r="984" spans="1:11" x14ac:dyDescent="0.2">
      <c r="A984" s="28" t="s">
        <v>36</v>
      </c>
      <c r="B984" s="24">
        <v>907091</v>
      </c>
      <c r="C984" s="28" t="s">
        <v>1098</v>
      </c>
      <c r="D984" s="29">
        <v>35907091</v>
      </c>
      <c r="E984" s="29" t="s">
        <v>117</v>
      </c>
      <c r="F984" s="29">
        <v>257.76</v>
      </c>
      <c r="G984" s="10">
        <f>SUMIFS('Régua SAEB'!$C:$C,'Régua SAEB'!$B:$B,"LP",'Régua SAEB'!$D:$D,"&lt;="&amp;$F984,'Régua SAEB'!$E:$E,"&gt;"&amp;$F984,'Régua SAEB'!$A:$A,$E984)</f>
        <v>3</v>
      </c>
      <c r="H984" s="10" t="str">
        <f t="array" ref="H984">INDEX('Régua SAEB'!$F$1:$F$40,MATCH($E984&amp;"LP"&amp;$G984,'Régua SAEB'!$G$1:$G$40,0),1)</f>
        <v>Básico</v>
      </c>
      <c r="I984" s="29">
        <v>248.48</v>
      </c>
      <c r="J984" s="10">
        <f>SUMIFS('Régua SAEB'!$C:$C,'Régua SAEB'!$B:$B,"MT",'Régua SAEB'!$D:$D,"&lt;="&amp;$I984,'Régua SAEB'!$E:$E,"&gt;"&amp;$I984,'Régua SAEB'!$A:$A,$E984)</f>
        <v>2</v>
      </c>
      <c r="K984" s="10" t="str">
        <f t="array" ref="K984">INDEX('Régua SAEB'!$F$1:$F$40,MATCH($E984&amp;"MT"&amp;$J984,'Régua SAEB'!$G$1:$G$40,0),1)</f>
        <v>Básico</v>
      </c>
    </row>
    <row r="985" spans="1:11" x14ac:dyDescent="0.2">
      <c r="A985" s="28" t="s">
        <v>36</v>
      </c>
      <c r="B985" s="24">
        <v>908459</v>
      </c>
      <c r="C985" s="28" t="s">
        <v>1099</v>
      </c>
      <c r="D985" s="29">
        <v>35908459</v>
      </c>
      <c r="E985" s="29" t="s">
        <v>117</v>
      </c>
      <c r="F985" s="29">
        <v>251.26</v>
      </c>
      <c r="G985" s="10">
        <f>SUMIFS('Régua SAEB'!$C:$C,'Régua SAEB'!$B:$B,"LP",'Régua SAEB'!$D:$D,"&lt;="&amp;$F985,'Régua SAEB'!$E:$E,"&gt;"&amp;$F985,'Régua SAEB'!$A:$A,$E985)</f>
        <v>3</v>
      </c>
      <c r="H985" s="10" t="str">
        <f t="array" ref="H985">INDEX('Régua SAEB'!$F$1:$F$40,MATCH($E985&amp;"LP"&amp;$G985,'Régua SAEB'!$G$1:$G$40,0),1)</f>
        <v>Básico</v>
      </c>
      <c r="I985" s="29">
        <v>235.6</v>
      </c>
      <c r="J985" s="10">
        <f>SUMIFS('Régua SAEB'!$C:$C,'Régua SAEB'!$B:$B,"MT",'Régua SAEB'!$D:$D,"&lt;="&amp;$I985,'Régua SAEB'!$E:$E,"&gt;"&amp;$I985,'Régua SAEB'!$A:$A,$E985)</f>
        <v>2</v>
      </c>
      <c r="K985" s="10" t="str">
        <f t="array" ref="K985">INDEX('Régua SAEB'!$F$1:$F$40,MATCH($E985&amp;"MT"&amp;$J985,'Régua SAEB'!$G$1:$G$40,0),1)</f>
        <v>Básico</v>
      </c>
    </row>
    <row r="986" spans="1:11" x14ac:dyDescent="0.2">
      <c r="A986" s="28" t="s">
        <v>36</v>
      </c>
      <c r="B986" s="24">
        <v>908861</v>
      </c>
      <c r="C986" s="28" t="s">
        <v>1100</v>
      </c>
      <c r="D986" s="29">
        <v>35908861</v>
      </c>
      <c r="E986" s="29" t="s">
        <v>117</v>
      </c>
      <c r="F986" s="29">
        <v>263.64</v>
      </c>
      <c r="G986" s="10">
        <f>SUMIFS('Régua SAEB'!$C:$C,'Régua SAEB'!$B:$B,"LP",'Régua SAEB'!$D:$D,"&lt;="&amp;$F986,'Régua SAEB'!$E:$E,"&gt;"&amp;$F986,'Régua SAEB'!$A:$A,$E986)</f>
        <v>3</v>
      </c>
      <c r="H986" s="10" t="str">
        <f t="array" ref="H986">INDEX('Régua SAEB'!$F$1:$F$40,MATCH($E986&amp;"LP"&amp;$G986,'Régua SAEB'!$G$1:$G$40,0),1)</f>
        <v>Básico</v>
      </c>
      <c r="I986" s="29">
        <v>259.98</v>
      </c>
      <c r="J986" s="10">
        <f>SUMIFS('Régua SAEB'!$C:$C,'Régua SAEB'!$B:$B,"MT",'Régua SAEB'!$D:$D,"&lt;="&amp;$I986,'Régua SAEB'!$E:$E,"&gt;"&amp;$I986,'Régua SAEB'!$A:$A,$E986)</f>
        <v>3</v>
      </c>
      <c r="K986" s="10" t="str">
        <f t="array" ref="K986">INDEX('Régua SAEB'!$F$1:$F$40,MATCH($E986&amp;"MT"&amp;$J986,'Régua SAEB'!$G$1:$G$40,0),1)</f>
        <v>Básico</v>
      </c>
    </row>
    <row r="987" spans="1:11" x14ac:dyDescent="0.2">
      <c r="A987" s="28" t="s">
        <v>37</v>
      </c>
      <c r="B987" s="24">
        <v>908873</v>
      </c>
      <c r="C987" s="28" t="s">
        <v>1101</v>
      </c>
      <c r="D987" s="29">
        <v>35908873</v>
      </c>
      <c r="E987" s="29" t="s">
        <v>117</v>
      </c>
      <c r="F987" s="29">
        <v>238.65</v>
      </c>
      <c r="G987" s="10">
        <f>SUMIFS('Régua SAEB'!$C:$C,'Régua SAEB'!$B:$B,"LP",'Régua SAEB'!$D:$D,"&lt;="&amp;$F987,'Régua SAEB'!$E:$E,"&gt;"&amp;$F987,'Régua SAEB'!$A:$A,$E987)</f>
        <v>2</v>
      </c>
      <c r="H987" s="10" t="str">
        <f t="array" ref="H987">INDEX('Régua SAEB'!$F$1:$F$40,MATCH($E987&amp;"LP"&amp;$G987,'Régua SAEB'!$G$1:$G$40,0),1)</f>
        <v>Básico</v>
      </c>
      <c r="I987" s="29">
        <v>240.51</v>
      </c>
      <c r="J987" s="10">
        <f>SUMIFS('Régua SAEB'!$C:$C,'Régua SAEB'!$B:$B,"MT",'Régua SAEB'!$D:$D,"&lt;="&amp;$I987,'Régua SAEB'!$E:$E,"&gt;"&amp;$I987,'Régua SAEB'!$A:$A,$E987)</f>
        <v>2</v>
      </c>
      <c r="K987" s="10" t="str">
        <f t="array" ref="K987">INDEX('Régua SAEB'!$F$1:$F$40,MATCH($E987&amp;"MT"&amp;$J987,'Régua SAEB'!$G$1:$G$40,0),1)</f>
        <v>Básico</v>
      </c>
    </row>
    <row r="988" spans="1:11" x14ac:dyDescent="0.2">
      <c r="A988" s="28" t="s">
        <v>36</v>
      </c>
      <c r="B988" s="24">
        <v>912487</v>
      </c>
      <c r="C988" s="28" t="s">
        <v>1102</v>
      </c>
      <c r="D988" s="29">
        <v>35912487</v>
      </c>
      <c r="E988" s="29" t="s">
        <v>117</v>
      </c>
      <c r="F988" s="29">
        <v>241.48</v>
      </c>
      <c r="G988" s="10">
        <f>SUMIFS('Régua SAEB'!$C:$C,'Régua SAEB'!$B:$B,"LP",'Régua SAEB'!$D:$D,"&lt;="&amp;$F988,'Régua SAEB'!$E:$E,"&gt;"&amp;$F988,'Régua SAEB'!$A:$A,$E988)</f>
        <v>2</v>
      </c>
      <c r="H988" s="10" t="str">
        <f t="array" ref="H988">INDEX('Régua SAEB'!$F$1:$F$40,MATCH($E988&amp;"LP"&amp;$G988,'Régua SAEB'!$G$1:$G$40,0),1)</f>
        <v>Básico</v>
      </c>
      <c r="I988" s="29">
        <v>239.84</v>
      </c>
      <c r="J988" s="10">
        <f>SUMIFS('Régua SAEB'!$C:$C,'Régua SAEB'!$B:$B,"MT",'Régua SAEB'!$D:$D,"&lt;="&amp;$I988,'Régua SAEB'!$E:$E,"&gt;"&amp;$I988,'Régua SAEB'!$A:$A,$E988)</f>
        <v>2</v>
      </c>
      <c r="K988" s="10" t="str">
        <f t="array" ref="K988">INDEX('Régua SAEB'!$F$1:$F$40,MATCH($E988&amp;"MT"&amp;$J988,'Régua SAEB'!$G$1:$G$40,0),1)</f>
        <v>Básico</v>
      </c>
    </row>
    <row r="989" spans="1:11" x14ac:dyDescent="0.2">
      <c r="A989" s="28" t="s">
        <v>37</v>
      </c>
      <c r="B989" s="24">
        <v>913832</v>
      </c>
      <c r="C989" s="28" t="s">
        <v>1103</v>
      </c>
      <c r="D989" s="29">
        <v>35913832</v>
      </c>
      <c r="E989" s="29" t="s">
        <v>117</v>
      </c>
      <c r="F989" s="29">
        <v>265.31</v>
      </c>
      <c r="G989" s="10">
        <f>SUMIFS('Régua SAEB'!$C:$C,'Régua SAEB'!$B:$B,"LP",'Régua SAEB'!$D:$D,"&lt;="&amp;$F989,'Régua SAEB'!$E:$E,"&gt;"&amp;$F989,'Régua SAEB'!$A:$A,$E989)</f>
        <v>3</v>
      </c>
      <c r="H989" s="10" t="str">
        <f t="array" ref="H989">INDEX('Régua SAEB'!$F$1:$F$40,MATCH($E989&amp;"LP"&amp;$G989,'Régua SAEB'!$G$1:$G$40,0),1)</f>
        <v>Básico</v>
      </c>
      <c r="I989" s="29">
        <v>259.26</v>
      </c>
      <c r="J989" s="10">
        <f>SUMIFS('Régua SAEB'!$C:$C,'Régua SAEB'!$B:$B,"MT",'Régua SAEB'!$D:$D,"&lt;="&amp;$I989,'Régua SAEB'!$E:$E,"&gt;"&amp;$I989,'Régua SAEB'!$A:$A,$E989)</f>
        <v>3</v>
      </c>
      <c r="K989" s="10" t="str">
        <f t="array" ref="K989">INDEX('Régua SAEB'!$F$1:$F$40,MATCH($E989&amp;"MT"&amp;$J989,'Régua SAEB'!$G$1:$G$40,0),1)</f>
        <v>Básico</v>
      </c>
    </row>
    <row r="990" spans="1:11" x14ac:dyDescent="0.2">
      <c r="A990" s="28" t="s">
        <v>36</v>
      </c>
      <c r="B990" s="24">
        <v>914757</v>
      </c>
      <c r="C990" s="28" t="s">
        <v>1104</v>
      </c>
      <c r="D990" s="29">
        <v>35914757</v>
      </c>
      <c r="E990" s="29" t="s">
        <v>117</v>
      </c>
      <c r="F990" s="29">
        <v>253.34</v>
      </c>
      <c r="G990" s="10">
        <f>SUMIFS('Régua SAEB'!$C:$C,'Régua SAEB'!$B:$B,"LP",'Régua SAEB'!$D:$D,"&lt;="&amp;$F990,'Régua SAEB'!$E:$E,"&gt;"&amp;$F990,'Régua SAEB'!$A:$A,$E990)</f>
        <v>3</v>
      </c>
      <c r="H990" s="10" t="str">
        <f t="array" ref="H990">INDEX('Régua SAEB'!$F$1:$F$40,MATCH($E990&amp;"LP"&amp;$G990,'Régua SAEB'!$G$1:$G$40,0),1)</f>
        <v>Básico</v>
      </c>
      <c r="I990" s="29">
        <v>245.55</v>
      </c>
      <c r="J990" s="10">
        <f>SUMIFS('Régua SAEB'!$C:$C,'Régua SAEB'!$B:$B,"MT",'Régua SAEB'!$D:$D,"&lt;="&amp;$I990,'Régua SAEB'!$E:$E,"&gt;"&amp;$I990,'Régua SAEB'!$A:$A,$E990)</f>
        <v>2</v>
      </c>
      <c r="K990" s="10" t="str">
        <f t="array" ref="K990">INDEX('Régua SAEB'!$F$1:$F$40,MATCH($E990&amp;"MT"&amp;$J990,'Régua SAEB'!$G$1:$G$40,0),1)</f>
        <v>Básico</v>
      </c>
    </row>
    <row r="991" spans="1:11" x14ac:dyDescent="0.2">
      <c r="A991" s="28" t="s">
        <v>36</v>
      </c>
      <c r="B991" s="24">
        <v>916821</v>
      </c>
      <c r="C991" s="28" t="s">
        <v>1105</v>
      </c>
      <c r="D991" s="29">
        <v>35916821</v>
      </c>
      <c r="E991" s="29" t="s">
        <v>117</v>
      </c>
      <c r="F991" s="29">
        <v>247.98</v>
      </c>
      <c r="G991" s="10">
        <f>SUMIFS('Régua SAEB'!$C:$C,'Régua SAEB'!$B:$B,"LP",'Régua SAEB'!$D:$D,"&lt;="&amp;$F991,'Régua SAEB'!$E:$E,"&gt;"&amp;$F991,'Régua SAEB'!$A:$A,$E991)</f>
        <v>2</v>
      </c>
      <c r="H991" s="10" t="str">
        <f t="array" ref="H991">INDEX('Régua SAEB'!$F$1:$F$40,MATCH($E991&amp;"LP"&amp;$G991,'Régua SAEB'!$G$1:$G$40,0),1)</f>
        <v>Básico</v>
      </c>
      <c r="I991" s="29">
        <v>240.12</v>
      </c>
      <c r="J991" s="10">
        <f>SUMIFS('Régua SAEB'!$C:$C,'Régua SAEB'!$B:$B,"MT",'Régua SAEB'!$D:$D,"&lt;="&amp;$I991,'Régua SAEB'!$E:$E,"&gt;"&amp;$I991,'Régua SAEB'!$A:$A,$E991)</f>
        <v>2</v>
      </c>
      <c r="K991" s="10" t="str">
        <f t="array" ref="K991">INDEX('Régua SAEB'!$F$1:$F$40,MATCH($E991&amp;"MT"&amp;$J991,'Régua SAEB'!$G$1:$G$40,0),1)</f>
        <v>Básico</v>
      </c>
    </row>
    <row r="992" spans="1:11" x14ac:dyDescent="0.2">
      <c r="A992" s="28" t="s">
        <v>36</v>
      </c>
      <c r="B992" s="24">
        <v>916833</v>
      </c>
      <c r="C992" s="28" t="s">
        <v>1106</v>
      </c>
      <c r="D992" s="29">
        <v>35916833</v>
      </c>
      <c r="E992" s="29" t="s">
        <v>117</v>
      </c>
      <c r="F992" s="29">
        <v>242.04</v>
      </c>
      <c r="G992" s="10">
        <f>SUMIFS('Régua SAEB'!$C:$C,'Régua SAEB'!$B:$B,"LP",'Régua SAEB'!$D:$D,"&lt;="&amp;$F992,'Régua SAEB'!$E:$E,"&gt;"&amp;$F992,'Régua SAEB'!$A:$A,$E992)</f>
        <v>2</v>
      </c>
      <c r="H992" s="10" t="str">
        <f t="array" ref="H992">INDEX('Régua SAEB'!$F$1:$F$40,MATCH($E992&amp;"LP"&amp;$G992,'Régua SAEB'!$G$1:$G$40,0),1)</f>
        <v>Básico</v>
      </c>
      <c r="I992" s="29">
        <v>234.42</v>
      </c>
      <c r="J992" s="10">
        <f>SUMIFS('Régua SAEB'!$C:$C,'Régua SAEB'!$B:$B,"MT",'Régua SAEB'!$D:$D,"&lt;="&amp;$I992,'Régua SAEB'!$E:$E,"&gt;"&amp;$I992,'Régua SAEB'!$A:$A,$E992)</f>
        <v>2</v>
      </c>
      <c r="K992" s="10" t="str">
        <f t="array" ref="K992">INDEX('Régua SAEB'!$F$1:$F$40,MATCH($E992&amp;"MT"&amp;$J992,'Régua SAEB'!$G$1:$G$40,0),1)</f>
        <v>Básico</v>
      </c>
    </row>
    <row r="993" spans="1:11" x14ac:dyDescent="0.2">
      <c r="A993" s="28" t="s">
        <v>37</v>
      </c>
      <c r="B993" s="24">
        <v>916857</v>
      </c>
      <c r="C993" s="28" t="s">
        <v>1107</v>
      </c>
      <c r="D993" s="29">
        <v>35916857</v>
      </c>
      <c r="E993" s="29" t="s">
        <v>117</v>
      </c>
      <c r="F993" s="29">
        <v>226.32</v>
      </c>
      <c r="G993" s="10">
        <f>SUMIFS('Régua SAEB'!$C:$C,'Régua SAEB'!$B:$B,"LP",'Régua SAEB'!$D:$D,"&lt;="&amp;$F993,'Régua SAEB'!$E:$E,"&gt;"&amp;$F993,'Régua SAEB'!$A:$A,$E993)</f>
        <v>2</v>
      </c>
      <c r="H993" s="10" t="str">
        <f t="array" ref="H993">INDEX('Régua SAEB'!$F$1:$F$40,MATCH($E993&amp;"LP"&amp;$G993,'Régua SAEB'!$G$1:$G$40,0),1)</f>
        <v>Básico</v>
      </c>
      <c r="I993" s="29">
        <v>222.66</v>
      </c>
      <c r="J993" s="10">
        <f>SUMIFS('Régua SAEB'!$C:$C,'Régua SAEB'!$B:$B,"MT",'Régua SAEB'!$D:$D,"&lt;="&amp;$I993,'Régua SAEB'!$E:$E,"&gt;"&amp;$I993,'Régua SAEB'!$A:$A,$E993)</f>
        <v>1</v>
      </c>
      <c r="K993" s="10" t="str">
        <f t="array" ref="K993">INDEX('Régua SAEB'!$F$1:$F$40,MATCH($E993&amp;"MT"&amp;$J993,'Régua SAEB'!$G$1:$G$40,0),1)</f>
        <v>Insuficiente</v>
      </c>
    </row>
    <row r="994" spans="1:11" x14ac:dyDescent="0.2">
      <c r="A994" s="28" t="s">
        <v>37</v>
      </c>
      <c r="B994" s="24">
        <v>920496</v>
      </c>
      <c r="C994" s="28" t="s">
        <v>1108</v>
      </c>
      <c r="D994" s="29">
        <v>35920496</v>
      </c>
      <c r="E994" s="29" t="s">
        <v>117</v>
      </c>
      <c r="F994" s="29">
        <v>240.42</v>
      </c>
      <c r="G994" s="10">
        <f>SUMIFS('Régua SAEB'!$C:$C,'Régua SAEB'!$B:$B,"LP",'Régua SAEB'!$D:$D,"&lt;="&amp;$F994,'Régua SAEB'!$E:$E,"&gt;"&amp;$F994,'Régua SAEB'!$A:$A,$E994)</f>
        <v>2</v>
      </c>
      <c r="H994" s="10" t="str">
        <f t="array" ref="H994">INDEX('Régua SAEB'!$F$1:$F$40,MATCH($E994&amp;"LP"&amp;$G994,'Régua SAEB'!$G$1:$G$40,0),1)</f>
        <v>Básico</v>
      </c>
      <c r="I994" s="29">
        <v>243.9</v>
      </c>
      <c r="J994" s="10">
        <f>SUMIFS('Régua SAEB'!$C:$C,'Régua SAEB'!$B:$B,"MT",'Régua SAEB'!$D:$D,"&lt;="&amp;$I994,'Régua SAEB'!$E:$E,"&gt;"&amp;$I994,'Régua SAEB'!$A:$A,$E994)</f>
        <v>2</v>
      </c>
      <c r="K994" s="10" t="str">
        <f t="array" ref="K994">INDEX('Régua SAEB'!$F$1:$F$40,MATCH($E994&amp;"MT"&amp;$J994,'Régua SAEB'!$G$1:$G$40,0),1)</f>
        <v>Básico</v>
      </c>
    </row>
    <row r="995" spans="1:11" x14ac:dyDescent="0.2">
      <c r="A995" s="28" t="s">
        <v>36</v>
      </c>
      <c r="B995" s="24">
        <v>921048</v>
      </c>
      <c r="C995" s="28" t="s">
        <v>1109</v>
      </c>
      <c r="D995" s="29">
        <v>35921048</v>
      </c>
      <c r="E995" s="29" t="s">
        <v>117</v>
      </c>
      <c r="F995" s="29">
        <v>262.60000000000002</v>
      </c>
      <c r="G995" s="10">
        <f>SUMIFS('Régua SAEB'!$C:$C,'Régua SAEB'!$B:$B,"LP",'Régua SAEB'!$D:$D,"&lt;="&amp;$F995,'Régua SAEB'!$E:$E,"&gt;"&amp;$F995,'Régua SAEB'!$A:$A,$E995)</f>
        <v>3</v>
      </c>
      <c r="H995" s="10" t="str">
        <f t="array" ref="H995">INDEX('Régua SAEB'!$F$1:$F$40,MATCH($E995&amp;"LP"&amp;$G995,'Régua SAEB'!$G$1:$G$40,0),1)</f>
        <v>Básico</v>
      </c>
      <c r="I995" s="29">
        <v>259.25</v>
      </c>
      <c r="J995" s="10">
        <f>SUMIFS('Régua SAEB'!$C:$C,'Régua SAEB'!$B:$B,"MT",'Régua SAEB'!$D:$D,"&lt;="&amp;$I995,'Régua SAEB'!$E:$E,"&gt;"&amp;$I995,'Régua SAEB'!$A:$A,$E995)</f>
        <v>3</v>
      </c>
      <c r="K995" s="10" t="str">
        <f t="array" ref="K995">INDEX('Régua SAEB'!$F$1:$F$40,MATCH($E995&amp;"MT"&amp;$J995,'Régua SAEB'!$G$1:$G$40,0),1)</f>
        <v>Básico</v>
      </c>
    </row>
    <row r="996" spans="1:11" x14ac:dyDescent="0.2">
      <c r="A996" s="28" t="s">
        <v>36</v>
      </c>
      <c r="B996" s="24">
        <v>921385</v>
      </c>
      <c r="C996" s="28" t="s">
        <v>1110</v>
      </c>
      <c r="D996" s="29">
        <v>35921385</v>
      </c>
      <c r="E996" s="29" t="s">
        <v>117</v>
      </c>
      <c r="F996" s="29">
        <v>287.45</v>
      </c>
      <c r="G996" s="10">
        <f>SUMIFS('Régua SAEB'!$C:$C,'Régua SAEB'!$B:$B,"LP",'Régua SAEB'!$D:$D,"&lt;="&amp;$F996,'Régua SAEB'!$E:$E,"&gt;"&amp;$F996,'Régua SAEB'!$A:$A,$E996)</f>
        <v>4</v>
      </c>
      <c r="H996" s="10" t="str">
        <f t="array" ref="H996">INDEX('Régua SAEB'!$F$1:$F$40,MATCH($E996&amp;"LP"&amp;$G996,'Régua SAEB'!$G$1:$G$40,0),1)</f>
        <v>Proficiente</v>
      </c>
      <c r="I996" s="29">
        <v>281.72000000000003</v>
      </c>
      <c r="J996" s="10">
        <f>SUMIFS('Régua SAEB'!$C:$C,'Régua SAEB'!$B:$B,"MT",'Régua SAEB'!$D:$D,"&lt;="&amp;$I996,'Régua SAEB'!$E:$E,"&gt;"&amp;$I996,'Régua SAEB'!$A:$A,$E996)</f>
        <v>4</v>
      </c>
      <c r="K996" s="10" t="str">
        <f t="array" ref="K996">INDEX('Régua SAEB'!$F$1:$F$40,MATCH($E996&amp;"MT"&amp;$J996,'Régua SAEB'!$G$1:$G$40,0),1)</f>
        <v>Básico</v>
      </c>
    </row>
    <row r="997" spans="1:11" x14ac:dyDescent="0.2">
      <c r="A997" s="28" t="s">
        <v>37</v>
      </c>
      <c r="B997" s="24">
        <v>921476</v>
      </c>
      <c r="C997" s="28" t="s">
        <v>1111</v>
      </c>
      <c r="D997" s="29">
        <v>35921476</v>
      </c>
      <c r="E997" s="29" t="s">
        <v>117</v>
      </c>
      <c r="F997" s="29">
        <v>235.46</v>
      </c>
      <c r="G997" s="10">
        <f>SUMIFS('Régua SAEB'!$C:$C,'Régua SAEB'!$B:$B,"LP",'Régua SAEB'!$D:$D,"&lt;="&amp;$F997,'Régua SAEB'!$E:$E,"&gt;"&amp;$F997,'Régua SAEB'!$A:$A,$E997)</f>
        <v>2</v>
      </c>
      <c r="H997" s="10" t="str">
        <f t="array" ref="H997">INDEX('Régua SAEB'!$F$1:$F$40,MATCH($E997&amp;"LP"&amp;$G997,'Régua SAEB'!$G$1:$G$40,0),1)</f>
        <v>Básico</v>
      </c>
      <c r="I997" s="29">
        <v>228.35</v>
      </c>
      <c r="J997" s="10">
        <f>SUMIFS('Régua SAEB'!$C:$C,'Régua SAEB'!$B:$B,"MT",'Régua SAEB'!$D:$D,"&lt;="&amp;$I997,'Régua SAEB'!$E:$E,"&gt;"&amp;$I997,'Régua SAEB'!$A:$A,$E997)</f>
        <v>2</v>
      </c>
      <c r="K997" s="10" t="str">
        <f t="array" ref="K997">INDEX('Régua SAEB'!$F$1:$F$40,MATCH($E997&amp;"MT"&amp;$J997,'Régua SAEB'!$G$1:$G$40,0),1)</f>
        <v>Básico</v>
      </c>
    </row>
    <row r="998" spans="1:11" x14ac:dyDescent="0.2">
      <c r="A998" s="28" t="s">
        <v>36</v>
      </c>
      <c r="B998" s="24">
        <v>922171</v>
      </c>
      <c r="C998" s="28" t="s">
        <v>1112</v>
      </c>
      <c r="D998" s="29">
        <v>35922171</v>
      </c>
      <c r="E998" s="29" t="s">
        <v>117</v>
      </c>
      <c r="F998" s="29">
        <v>293.57</v>
      </c>
      <c r="G998" s="10">
        <f>SUMIFS('Régua SAEB'!$C:$C,'Régua SAEB'!$B:$B,"LP",'Régua SAEB'!$D:$D,"&lt;="&amp;$F998,'Régua SAEB'!$E:$E,"&gt;"&amp;$F998,'Régua SAEB'!$A:$A,$E998)</f>
        <v>4</v>
      </c>
      <c r="H998" s="10" t="str">
        <f t="array" ref="H998">INDEX('Régua SAEB'!$F$1:$F$40,MATCH($E998&amp;"LP"&amp;$G998,'Régua SAEB'!$G$1:$G$40,0),1)</f>
        <v>Proficiente</v>
      </c>
      <c r="I998" s="29">
        <v>293.82</v>
      </c>
      <c r="J998" s="10">
        <f>SUMIFS('Régua SAEB'!$C:$C,'Régua SAEB'!$B:$B,"MT",'Régua SAEB'!$D:$D,"&lt;="&amp;$I998,'Régua SAEB'!$E:$E,"&gt;"&amp;$I998,'Régua SAEB'!$A:$A,$E998)</f>
        <v>4</v>
      </c>
      <c r="K998" s="10" t="str">
        <f t="array" ref="K998">INDEX('Régua SAEB'!$F$1:$F$40,MATCH($E998&amp;"MT"&amp;$J998,'Régua SAEB'!$G$1:$G$40,0),1)</f>
        <v>Básico</v>
      </c>
    </row>
    <row r="999" spans="1:11" x14ac:dyDescent="0.2">
      <c r="A999" s="28" t="s">
        <v>36</v>
      </c>
      <c r="B999" s="24">
        <v>923175</v>
      </c>
      <c r="C999" s="28" t="s">
        <v>1113</v>
      </c>
      <c r="D999" s="29">
        <v>35923175</v>
      </c>
      <c r="E999" s="29" t="s">
        <v>117</v>
      </c>
      <c r="F999" s="29">
        <v>265.79000000000002</v>
      </c>
      <c r="G999" s="10">
        <f>SUMIFS('Régua SAEB'!$C:$C,'Régua SAEB'!$B:$B,"LP",'Régua SAEB'!$D:$D,"&lt;="&amp;$F999,'Régua SAEB'!$E:$E,"&gt;"&amp;$F999,'Régua SAEB'!$A:$A,$E999)</f>
        <v>3</v>
      </c>
      <c r="H999" s="10" t="str">
        <f t="array" ref="H999">INDEX('Régua SAEB'!$F$1:$F$40,MATCH($E999&amp;"LP"&amp;$G999,'Régua SAEB'!$G$1:$G$40,0),1)</f>
        <v>Básico</v>
      </c>
      <c r="I999" s="29">
        <v>259.43</v>
      </c>
      <c r="J999" s="10">
        <f>SUMIFS('Régua SAEB'!$C:$C,'Régua SAEB'!$B:$B,"MT",'Régua SAEB'!$D:$D,"&lt;="&amp;$I999,'Régua SAEB'!$E:$E,"&gt;"&amp;$I999,'Régua SAEB'!$A:$A,$E999)</f>
        <v>3</v>
      </c>
      <c r="K999" s="10" t="str">
        <f t="array" ref="K999">INDEX('Régua SAEB'!$F$1:$F$40,MATCH($E999&amp;"MT"&amp;$J999,'Régua SAEB'!$G$1:$G$40,0),1)</f>
        <v>Básico</v>
      </c>
    </row>
    <row r="1000" spans="1:11" x14ac:dyDescent="0.2">
      <c r="A1000" s="28" t="s">
        <v>37</v>
      </c>
      <c r="B1000" s="24">
        <v>923199</v>
      </c>
      <c r="C1000" s="28" t="s">
        <v>1114</v>
      </c>
      <c r="D1000" s="29">
        <v>35923199</v>
      </c>
      <c r="E1000" s="29" t="s">
        <v>117</v>
      </c>
      <c r="F1000" s="29">
        <v>247.84</v>
      </c>
      <c r="G1000" s="10">
        <f>SUMIFS('Régua SAEB'!$C:$C,'Régua SAEB'!$B:$B,"LP",'Régua SAEB'!$D:$D,"&lt;="&amp;$F1000,'Régua SAEB'!$E:$E,"&gt;"&amp;$F1000,'Régua SAEB'!$A:$A,$E1000)</f>
        <v>2</v>
      </c>
      <c r="H1000" s="10" t="str">
        <f t="array" ref="H1000">INDEX('Régua SAEB'!$F$1:$F$40,MATCH($E1000&amp;"LP"&amp;$G1000,'Régua SAEB'!$G$1:$G$40,0),1)</f>
        <v>Básico</v>
      </c>
      <c r="I1000" s="29">
        <v>245.55</v>
      </c>
      <c r="J1000" s="10">
        <f>SUMIFS('Régua SAEB'!$C:$C,'Régua SAEB'!$B:$B,"MT",'Régua SAEB'!$D:$D,"&lt;="&amp;$I1000,'Régua SAEB'!$E:$E,"&gt;"&amp;$I1000,'Régua SAEB'!$A:$A,$E1000)</f>
        <v>2</v>
      </c>
      <c r="K1000" s="10" t="str">
        <f t="array" ref="K1000">INDEX('Régua SAEB'!$F$1:$F$40,MATCH($E1000&amp;"MT"&amp;$J1000,'Régua SAEB'!$G$1:$G$40,0),1)</f>
        <v>Básico</v>
      </c>
    </row>
    <row r="1001" spans="1:11" x14ac:dyDescent="0.2">
      <c r="A1001" s="28" t="s">
        <v>36</v>
      </c>
      <c r="B1001" s="24">
        <v>923424</v>
      </c>
      <c r="C1001" s="28" t="s">
        <v>1115</v>
      </c>
      <c r="D1001" s="29">
        <v>35923424</v>
      </c>
      <c r="E1001" s="29" t="s">
        <v>117</v>
      </c>
      <c r="F1001" s="29">
        <v>251.84</v>
      </c>
      <c r="G1001" s="10">
        <f>SUMIFS('Régua SAEB'!$C:$C,'Régua SAEB'!$B:$B,"LP",'Régua SAEB'!$D:$D,"&lt;="&amp;$F1001,'Régua SAEB'!$E:$E,"&gt;"&amp;$F1001,'Régua SAEB'!$A:$A,$E1001)</f>
        <v>3</v>
      </c>
      <c r="H1001" s="10" t="str">
        <f t="array" ref="H1001">INDEX('Régua SAEB'!$F$1:$F$40,MATCH($E1001&amp;"LP"&amp;$G1001,'Régua SAEB'!$G$1:$G$40,0),1)</f>
        <v>Básico</v>
      </c>
      <c r="I1001" s="29">
        <v>243.73</v>
      </c>
      <c r="J1001" s="10">
        <f>SUMIFS('Régua SAEB'!$C:$C,'Régua SAEB'!$B:$B,"MT",'Régua SAEB'!$D:$D,"&lt;="&amp;$I1001,'Régua SAEB'!$E:$E,"&gt;"&amp;$I1001,'Régua SAEB'!$A:$A,$E1001)</f>
        <v>2</v>
      </c>
      <c r="K1001" s="10" t="str">
        <f t="array" ref="K1001">INDEX('Régua SAEB'!$F$1:$F$40,MATCH($E1001&amp;"MT"&amp;$J1001,'Régua SAEB'!$G$1:$G$40,0),1)</f>
        <v>Básico</v>
      </c>
    </row>
    <row r="1002" spans="1:11" x14ac:dyDescent="0.2">
      <c r="A1002" s="28" t="s">
        <v>36</v>
      </c>
      <c r="B1002" s="24">
        <v>923771</v>
      </c>
      <c r="C1002" s="28" t="s">
        <v>1116</v>
      </c>
      <c r="D1002" s="29">
        <v>35923771</v>
      </c>
      <c r="E1002" s="29" t="s">
        <v>117</v>
      </c>
      <c r="F1002" s="29">
        <v>253.52</v>
      </c>
      <c r="G1002" s="10">
        <f>SUMIFS('Régua SAEB'!$C:$C,'Régua SAEB'!$B:$B,"LP",'Régua SAEB'!$D:$D,"&lt;="&amp;$F1002,'Régua SAEB'!$E:$E,"&gt;"&amp;$F1002,'Régua SAEB'!$A:$A,$E1002)</f>
        <v>3</v>
      </c>
      <c r="H1002" s="10" t="str">
        <f t="array" ref="H1002">INDEX('Régua SAEB'!$F$1:$F$40,MATCH($E1002&amp;"LP"&amp;$G1002,'Régua SAEB'!$G$1:$G$40,0),1)</f>
        <v>Básico</v>
      </c>
      <c r="I1002" s="29">
        <v>247.05</v>
      </c>
      <c r="J1002" s="10">
        <f>SUMIFS('Régua SAEB'!$C:$C,'Régua SAEB'!$B:$B,"MT",'Régua SAEB'!$D:$D,"&lt;="&amp;$I1002,'Régua SAEB'!$E:$E,"&gt;"&amp;$I1002,'Régua SAEB'!$A:$A,$E1002)</f>
        <v>2</v>
      </c>
      <c r="K1002" s="10" t="str">
        <f t="array" ref="K1002">INDEX('Régua SAEB'!$F$1:$F$40,MATCH($E1002&amp;"MT"&amp;$J1002,'Régua SAEB'!$G$1:$G$40,0),1)</f>
        <v>Básico</v>
      </c>
    </row>
    <row r="1003" spans="1:11" x14ac:dyDescent="0.2">
      <c r="A1003" s="28" t="s">
        <v>36</v>
      </c>
      <c r="B1003" s="24">
        <v>923783</v>
      </c>
      <c r="C1003" s="28" t="s">
        <v>1117</v>
      </c>
      <c r="D1003" s="29">
        <v>35923783</v>
      </c>
      <c r="E1003" s="29" t="s">
        <v>117</v>
      </c>
      <c r="F1003" s="29">
        <v>268.01</v>
      </c>
      <c r="G1003" s="10">
        <f>SUMIFS('Régua SAEB'!$C:$C,'Régua SAEB'!$B:$B,"LP",'Régua SAEB'!$D:$D,"&lt;="&amp;$F1003,'Régua SAEB'!$E:$E,"&gt;"&amp;$F1003,'Régua SAEB'!$A:$A,$E1003)</f>
        <v>3</v>
      </c>
      <c r="H1003" s="10" t="str">
        <f t="array" ref="H1003">INDEX('Régua SAEB'!$F$1:$F$40,MATCH($E1003&amp;"LP"&amp;$G1003,'Régua SAEB'!$G$1:$G$40,0),1)</f>
        <v>Básico</v>
      </c>
      <c r="I1003" s="29">
        <v>252.69</v>
      </c>
      <c r="J1003" s="10">
        <f>SUMIFS('Régua SAEB'!$C:$C,'Régua SAEB'!$B:$B,"MT",'Régua SAEB'!$D:$D,"&lt;="&amp;$I1003,'Régua SAEB'!$E:$E,"&gt;"&amp;$I1003,'Régua SAEB'!$A:$A,$E1003)</f>
        <v>3</v>
      </c>
      <c r="K1003" s="10" t="str">
        <f t="array" ref="K1003">INDEX('Régua SAEB'!$F$1:$F$40,MATCH($E1003&amp;"MT"&amp;$J1003,'Régua SAEB'!$G$1:$G$40,0),1)</f>
        <v>Básico</v>
      </c>
    </row>
    <row r="1004" spans="1:11" x14ac:dyDescent="0.2">
      <c r="A1004" s="28" t="s">
        <v>36</v>
      </c>
      <c r="B1004" s="24">
        <v>924052</v>
      </c>
      <c r="C1004" s="28" t="s">
        <v>1118</v>
      </c>
      <c r="D1004" s="29">
        <v>35924052</v>
      </c>
      <c r="E1004" s="29" t="s">
        <v>117</v>
      </c>
      <c r="F1004" s="29">
        <v>276.24</v>
      </c>
      <c r="G1004" s="10">
        <f>SUMIFS('Régua SAEB'!$C:$C,'Régua SAEB'!$B:$B,"LP",'Régua SAEB'!$D:$D,"&lt;="&amp;$F1004,'Régua SAEB'!$E:$E,"&gt;"&amp;$F1004,'Régua SAEB'!$A:$A,$E1004)</f>
        <v>4</v>
      </c>
      <c r="H1004" s="10" t="str">
        <f t="array" ref="H1004">INDEX('Régua SAEB'!$F$1:$F$40,MATCH($E1004&amp;"LP"&amp;$G1004,'Régua SAEB'!$G$1:$G$40,0),1)</f>
        <v>Proficiente</v>
      </c>
      <c r="I1004" s="29">
        <v>268.33999999999997</v>
      </c>
      <c r="J1004" s="10">
        <f>SUMIFS('Régua SAEB'!$C:$C,'Régua SAEB'!$B:$B,"MT",'Régua SAEB'!$D:$D,"&lt;="&amp;$I1004,'Régua SAEB'!$E:$E,"&gt;"&amp;$I1004,'Régua SAEB'!$A:$A,$E1004)</f>
        <v>3</v>
      </c>
      <c r="K1004" s="10" t="str">
        <f t="array" ref="K1004">INDEX('Régua SAEB'!$F$1:$F$40,MATCH($E1004&amp;"MT"&amp;$J1004,'Régua SAEB'!$G$1:$G$40,0),1)</f>
        <v>Básico</v>
      </c>
    </row>
    <row r="1005" spans="1:11" x14ac:dyDescent="0.2">
      <c r="A1005" s="28" t="s">
        <v>36</v>
      </c>
      <c r="B1005" s="24">
        <v>925032</v>
      </c>
      <c r="C1005" s="28" t="s">
        <v>1119</v>
      </c>
      <c r="D1005" s="29">
        <v>35925032</v>
      </c>
      <c r="E1005" s="29" t="s">
        <v>117</v>
      </c>
      <c r="F1005" s="29">
        <v>246.6</v>
      </c>
      <c r="G1005" s="10">
        <f>SUMIFS('Régua SAEB'!$C:$C,'Régua SAEB'!$B:$B,"LP",'Régua SAEB'!$D:$D,"&lt;="&amp;$F1005,'Régua SAEB'!$E:$E,"&gt;"&amp;$F1005,'Régua SAEB'!$A:$A,$E1005)</f>
        <v>2</v>
      </c>
      <c r="H1005" s="10" t="str">
        <f t="array" ref="H1005">INDEX('Régua SAEB'!$F$1:$F$40,MATCH($E1005&amp;"LP"&amp;$G1005,'Régua SAEB'!$G$1:$G$40,0),1)</f>
        <v>Básico</v>
      </c>
      <c r="I1005" s="29">
        <v>232.87</v>
      </c>
      <c r="J1005" s="10">
        <f>SUMIFS('Régua SAEB'!$C:$C,'Régua SAEB'!$B:$B,"MT",'Régua SAEB'!$D:$D,"&lt;="&amp;$I1005,'Régua SAEB'!$E:$E,"&gt;"&amp;$I1005,'Régua SAEB'!$A:$A,$E1005)</f>
        <v>2</v>
      </c>
      <c r="K1005" s="10" t="str">
        <f t="array" ref="K1005">INDEX('Régua SAEB'!$F$1:$F$40,MATCH($E1005&amp;"MT"&amp;$J1005,'Régua SAEB'!$G$1:$G$40,0),1)</f>
        <v>Básico</v>
      </c>
    </row>
    <row r="1006" spans="1:11" x14ac:dyDescent="0.2">
      <c r="A1006" s="28" t="s">
        <v>36</v>
      </c>
      <c r="B1006" s="24">
        <v>925044</v>
      </c>
      <c r="C1006" s="28" t="s">
        <v>1120</v>
      </c>
      <c r="D1006" s="29">
        <v>35925044</v>
      </c>
      <c r="E1006" s="29" t="s">
        <v>117</v>
      </c>
      <c r="F1006" s="29">
        <v>239.19</v>
      </c>
      <c r="G1006" s="10">
        <f>SUMIFS('Régua SAEB'!$C:$C,'Régua SAEB'!$B:$B,"LP",'Régua SAEB'!$D:$D,"&lt;="&amp;$F1006,'Régua SAEB'!$E:$E,"&gt;"&amp;$F1006,'Régua SAEB'!$A:$A,$E1006)</f>
        <v>2</v>
      </c>
      <c r="H1006" s="10" t="str">
        <f t="array" ref="H1006">INDEX('Régua SAEB'!$F$1:$F$40,MATCH($E1006&amp;"LP"&amp;$G1006,'Régua SAEB'!$G$1:$G$40,0),1)</f>
        <v>Básico</v>
      </c>
      <c r="I1006" s="29">
        <v>233.29</v>
      </c>
      <c r="J1006" s="10">
        <f>SUMIFS('Régua SAEB'!$C:$C,'Régua SAEB'!$B:$B,"MT",'Régua SAEB'!$D:$D,"&lt;="&amp;$I1006,'Régua SAEB'!$E:$E,"&gt;"&amp;$I1006,'Régua SAEB'!$A:$A,$E1006)</f>
        <v>2</v>
      </c>
      <c r="K1006" s="10" t="str">
        <f t="array" ref="K1006">INDEX('Régua SAEB'!$F$1:$F$40,MATCH($E1006&amp;"MT"&amp;$J1006,'Régua SAEB'!$G$1:$G$40,0),1)</f>
        <v>Básico</v>
      </c>
    </row>
    <row r="1007" spans="1:11" x14ac:dyDescent="0.2">
      <c r="A1007" s="28" t="s">
        <v>36</v>
      </c>
      <c r="B1007" s="24">
        <v>925056</v>
      </c>
      <c r="C1007" s="28" t="s">
        <v>1121</v>
      </c>
      <c r="D1007" s="29">
        <v>35925056</v>
      </c>
      <c r="E1007" s="29" t="s">
        <v>117</v>
      </c>
      <c r="F1007" s="29">
        <v>254.15</v>
      </c>
      <c r="G1007" s="10">
        <f>SUMIFS('Régua SAEB'!$C:$C,'Régua SAEB'!$B:$B,"LP",'Régua SAEB'!$D:$D,"&lt;="&amp;$F1007,'Régua SAEB'!$E:$E,"&gt;"&amp;$F1007,'Régua SAEB'!$A:$A,$E1007)</f>
        <v>3</v>
      </c>
      <c r="H1007" s="10" t="str">
        <f t="array" ref="H1007">INDEX('Régua SAEB'!$F$1:$F$40,MATCH($E1007&amp;"LP"&amp;$G1007,'Régua SAEB'!$G$1:$G$40,0),1)</f>
        <v>Básico</v>
      </c>
      <c r="I1007" s="29">
        <v>250.14</v>
      </c>
      <c r="J1007" s="10">
        <f>SUMIFS('Régua SAEB'!$C:$C,'Régua SAEB'!$B:$B,"MT",'Régua SAEB'!$D:$D,"&lt;="&amp;$I1007,'Régua SAEB'!$E:$E,"&gt;"&amp;$I1007,'Régua SAEB'!$A:$A,$E1007)</f>
        <v>3</v>
      </c>
      <c r="K1007" s="10" t="str">
        <f t="array" ref="K1007">INDEX('Régua SAEB'!$F$1:$F$40,MATCH($E1007&amp;"MT"&amp;$J1007,'Régua SAEB'!$G$1:$G$40,0),1)</f>
        <v>Básico</v>
      </c>
    </row>
    <row r="1008" spans="1:11" x14ac:dyDescent="0.2">
      <c r="A1008" s="28" t="s">
        <v>36</v>
      </c>
      <c r="B1008" s="24">
        <v>925068</v>
      </c>
      <c r="C1008" s="28" t="s">
        <v>1122</v>
      </c>
      <c r="D1008" s="29">
        <v>35925068</v>
      </c>
      <c r="E1008" s="29" t="s">
        <v>117</v>
      </c>
      <c r="F1008" s="29">
        <v>231.95</v>
      </c>
      <c r="G1008" s="10">
        <f>SUMIFS('Régua SAEB'!$C:$C,'Régua SAEB'!$B:$B,"LP",'Régua SAEB'!$D:$D,"&lt;="&amp;$F1008,'Régua SAEB'!$E:$E,"&gt;"&amp;$F1008,'Régua SAEB'!$A:$A,$E1008)</f>
        <v>2</v>
      </c>
      <c r="H1008" s="10" t="str">
        <f t="array" ref="H1008">INDEX('Régua SAEB'!$F$1:$F$40,MATCH($E1008&amp;"LP"&amp;$G1008,'Régua SAEB'!$G$1:$G$40,0),1)</f>
        <v>Básico</v>
      </c>
      <c r="I1008" s="29">
        <v>222.84</v>
      </c>
      <c r="J1008" s="10">
        <f>SUMIFS('Régua SAEB'!$C:$C,'Régua SAEB'!$B:$B,"MT",'Régua SAEB'!$D:$D,"&lt;="&amp;$I1008,'Régua SAEB'!$E:$E,"&gt;"&amp;$I1008,'Régua SAEB'!$A:$A,$E1008)</f>
        <v>1</v>
      </c>
      <c r="K1008" s="10" t="str">
        <f t="array" ref="K1008">INDEX('Régua SAEB'!$F$1:$F$40,MATCH($E1008&amp;"MT"&amp;$J1008,'Régua SAEB'!$G$1:$G$40,0),1)</f>
        <v>Insuficiente</v>
      </c>
    </row>
    <row r="1009" spans="1:11" x14ac:dyDescent="0.2">
      <c r="A1009" s="28" t="s">
        <v>36</v>
      </c>
      <c r="B1009" s="24">
        <v>925073</v>
      </c>
      <c r="C1009" s="28" t="s">
        <v>1123</v>
      </c>
      <c r="D1009" s="29">
        <v>35925073</v>
      </c>
      <c r="E1009" s="29" t="s">
        <v>117</v>
      </c>
      <c r="F1009" s="29">
        <v>253.7</v>
      </c>
      <c r="G1009" s="10">
        <f>SUMIFS('Régua SAEB'!$C:$C,'Régua SAEB'!$B:$B,"LP",'Régua SAEB'!$D:$D,"&lt;="&amp;$F1009,'Régua SAEB'!$E:$E,"&gt;"&amp;$F1009,'Régua SAEB'!$A:$A,$E1009)</f>
        <v>3</v>
      </c>
      <c r="H1009" s="10" t="str">
        <f t="array" ref="H1009">INDEX('Régua SAEB'!$F$1:$F$40,MATCH($E1009&amp;"LP"&amp;$G1009,'Régua SAEB'!$G$1:$G$40,0),1)</f>
        <v>Básico</v>
      </c>
      <c r="I1009" s="29">
        <v>251.39</v>
      </c>
      <c r="J1009" s="10">
        <f>SUMIFS('Régua SAEB'!$C:$C,'Régua SAEB'!$B:$B,"MT",'Régua SAEB'!$D:$D,"&lt;="&amp;$I1009,'Régua SAEB'!$E:$E,"&gt;"&amp;$I1009,'Régua SAEB'!$A:$A,$E1009)</f>
        <v>3</v>
      </c>
      <c r="K1009" s="10" t="str">
        <f t="array" ref="K1009">INDEX('Régua SAEB'!$F$1:$F$40,MATCH($E1009&amp;"MT"&amp;$J1009,'Régua SAEB'!$G$1:$G$40,0),1)</f>
        <v>Básico</v>
      </c>
    </row>
    <row r="1010" spans="1:11" x14ac:dyDescent="0.2">
      <c r="A1010" s="28" t="s">
        <v>36</v>
      </c>
      <c r="B1010" s="24">
        <v>925093</v>
      </c>
      <c r="C1010" s="28" t="s">
        <v>1124</v>
      </c>
      <c r="D1010" s="29">
        <v>35925093</v>
      </c>
      <c r="E1010" s="29" t="s">
        <v>117</v>
      </c>
      <c r="F1010" s="29">
        <v>231.09</v>
      </c>
      <c r="G1010" s="10">
        <f>SUMIFS('Régua SAEB'!$C:$C,'Régua SAEB'!$B:$B,"LP",'Régua SAEB'!$D:$D,"&lt;="&amp;$F1010,'Régua SAEB'!$E:$E,"&gt;"&amp;$F1010,'Régua SAEB'!$A:$A,$E1010)</f>
        <v>2</v>
      </c>
      <c r="H1010" s="10" t="str">
        <f t="array" ref="H1010">INDEX('Régua SAEB'!$F$1:$F$40,MATCH($E1010&amp;"LP"&amp;$G1010,'Régua SAEB'!$G$1:$G$40,0),1)</f>
        <v>Básico</v>
      </c>
      <c r="I1010" s="29">
        <v>232.06</v>
      </c>
      <c r="J1010" s="10">
        <f>SUMIFS('Régua SAEB'!$C:$C,'Régua SAEB'!$B:$B,"MT",'Régua SAEB'!$D:$D,"&lt;="&amp;$I1010,'Régua SAEB'!$E:$E,"&gt;"&amp;$I1010,'Régua SAEB'!$A:$A,$E1010)</f>
        <v>2</v>
      </c>
      <c r="K1010" s="10" t="str">
        <f t="array" ref="K1010">INDEX('Régua SAEB'!$F$1:$F$40,MATCH($E1010&amp;"MT"&amp;$J1010,'Régua SAEB'!$G$1:$G$40,0),1)</f>
        <v>Básico</v>
      </c>
    </row>
    <row r="1011" spans="1:11" x14ac:dyDescent="0.2">
      <c r="A1011" s="28" t="s">
        <v>37</v>
      </c>
      <c r="B1011" s="24">
        <v>925111</v>
      </c>
      <c r="C1011" s="28" t="s">
        <v>1125</v>
      </c>
      <c r="D1011" s="29">
        <v>35925111</v>
      </c>
      <c r="E1011" s="29" t="s">
        <v>117</v>
      </c>
      <c r="F1011" s="29">
        <v>266.62</v>
      </c>
      <c r="G1011" s="10">
        <f>SUMIFS('Régua SAEB'!$C:$C,'Régua SAEB'!$B:$B,"LP",'Régua SAEB'!$D:$D,"&lt;="&amp;$F1011,'Régua SAEB'!$E:$E,"&gt;"&amp;$F1011,'Régua SAEB'!$A:$A,$E1011)</f>
        <v>3</v>
      </c>
      <c r="H1011" s="10" t="str">
        <f t="array" ref="H1011">INDEX('Régua SAEB'!$F$1:$F$40,MATCH($E1011&amp;"LP"&amp;$G1011,'Régua SAEB'!$G$1:$G$40,0),1)</f>
        <v>Básico</v>
      </c>
      <c r="I1011" s="29">
        <v>257.19</v>
      </c>
      <c r="J1011" s="10">
        <f>SUMIFS('Régua SAEB'!$C:$C,'Régua SAEB'!$B:$B,"MT",'Régua SAEB'!$D:$D,"&lt;="&amp;$I1011,'Régua SAEB'!$E:$E,"&gt;"&amp;$I1011,'Régua SAEB'!$A:$A,$E1011)</f>
        <v>3</v>
      </c>
      <c r="K1011" s="10" t="str">
        <f t="array" ref="K1011">INDEX('Régua SAEB'!$F$1:$F$40,MATCH($E1011&amp;"MT"&amp;$J1011,'Régua SAEB'!$G$1:$G$40,0),1)</f>
        <v>Básico</v>
      </c>
    </row>
    <row r="1012" spans="1:11" x14ac:dyDescent="0.2">
      <c r="A1012" s="28" t="s">
        <v>37</v>
      </c>
      <c r="B1012" s="24">
        <v>925123</v>
      </c>
      <c r="C1012" s="28" t="s">
        <v>1126</v>
      </c>
      <c r="D1012" s="29">
        <v>35925123</v>
      </c>
      <c r="E1012" s="29" t="s">
        <v>117</v>
      </c>
      <c r="F1012" s="29">
        <v>247.61</v>
      </c>
      <c r="G1012" s="10">
        <f>SUMIFS('Régua SAEB'!$C:$C,'Régua SAEB'!$B:$B,"LP",'Régua SAEB'!$D:$D,"&lt;="&amp;$F1012,'Régua SAEB'!$E:$E,"&gt;"&amp;$F1012,'Régua SAEB'!$A:$A,$E1012)</f>
        <v>2</v>
      </c>
      <c r="H1012" s="10" t="str">
        <f t="array" ref="H1012">INDEX('Régua SAEB'!$F$1:$F$40,MATCH($E1012&amp;"LP"&amp;$G1012,'Régua SAEB'!$G$1:$G$40,0),1)</f>
        <v>Básico</v>
      </c>
      <c r="I1012" s="29">
        <v>242.4</v>
      </c>
      <c r="J1012" s="10">
        <f>SUMIFS('Régua SAEB'!$C:$C,'Régua SAEB'!$B:$B,"MT",'Régua SAEB'!$D:$D,"&lt;="&amp;$I1012,'Régua SAEB'!$E:$E,"&gt;"&amp;$I1012,'Régua SAEB'!$A:$A,$E1012)</f>
        <v>2</v>
      </c>
      <c r="K1012" s="10" t="str">
        <f t="array" ref="K1012">INDEX('Régua SAEB'!$F$1:$F$40,MATCH($E1012&amp;"MT"&amp;$J1012,'Régua SAEB'!$G$1:$G$40,0),1)</f>
        <v>Básico</v>
      </c>
    </row>
    <row r="1013" spans="1:11" x14ac:dyDescent="0.2">
      <c r="A1013" s="28" t="s">
        <v>36</v>
      </c>
      <c r="B1013" s="24">
        <v>925559</v>
      </c>
      <c r="C1013" s="28" t="s">
        <v>1127</v>
      </c>
      <c r="D1013" s="29">
        <v>35925559</v>
      </c>
      <c r="E1013" s="29" t="s">
        <v>117</v>
      </c>
      <c r="F1013" s="29">
        <v>254.12</v>
      </c>
      <c r="G1013" s="10">
        <f>SUMIFS('Régua SAEB'!$C:$C,'Régua SAEB'!$B:$B,"LP",'Régua SAEB'!$D:$D,"&lt;="&amp;$F1013,'Régua SAEB'!$E:$E,"&gt;"&amp;$F1013,'Régua SAEB'!$A:$A,$E1013)</f>
        <v>3</v>
      </c>
      <c r="H1013" s="10" t="str">
        <f t="array" ref="H1013">INDEX('Régua SAEB'!$F$1:$F$40,MATCH($E1013&amp;"LP"&amp;$G1013,'Régua SAEB'!$G$1:$G$40,0),1)</f>
        <v>Básico</v>
      </c>
      <c r="I1013" s="29">
        <v>243.39</v>
      </c>
      <c r="J1013" s="10">
        <f>SUMIFS('Régua SAEB'!$C:$C,'Régua SAEB'!$B:$B,"MT",'Régua SAEB'!$D:$D,"&lt;="&amp;$I1013,'Régua SAEB'!$E:$E,"&gt;"&amp;$I1013,'Régua SAEB'!$A:$A,$E1013)</f>
        <v>2</v>
      </c>
      <c r="K1013" s="10" t="str">
        <f t="array" ref="K1013">INDEX('Régua SAEB'!$F$1:$F$40,MATCH($E1013&amp;"MT"&amp;$J1013,'Régua SAEB'!$G$1:$G$40,0),1)</f>
        <v>Básico</v>
      </c>
    </row>
    <row r="1014" spans="1:11" x14ac:dyDescent="0.2">
      <c r="A1014" s="28" t="s">
        <v>37</v>
      </c>
      <c r="B1014" s="24">
        <v>925986</v>
      </c>
      <c r="C1014" s="28" t="s">
        <v>1128</v>
      </c>
      <c r="D1014" s="29">
        <v>35925986</v>
      </c>
      <c r="E1014" s="29" t="s">
        <v>117</v>
      </c>
      <c r="F1014" s="29">
        <v>248.81</v>
      </c>
      <c r="G1014" s="10">
        <f>SUMIFS('Régua SAEB'!$C:$C,'Régua SAEB'!$B:$B,"LP",'Régua SAEB'!$D:$D,"&lt;="&amp;$F1014,'Régua SAEB'!$E:$E,"&gt;"&amp;$F1014,'Régua SAEB'!$A:$A,$E1014)</f>
        <v>2</v>
      </c>
      <c r="H1014" s="10" t="str">
        <f t="array" ref="H1014">INDEX('Régua SAEB'!$F$1:$F$40,MATCH($E1014&amp;"LP"&amp;$G1014,'Régua SAEB'!$G$1:$G$40,0),1)</f>
        <v>Básico</v>
      </c>
      <c r="I1014" s="29">
        <v>246.42</v>
      </c>
      <c r="J1014" s="10">
        <f>SUMIFS('Régua SAEB'!$C:$C,'Régua SAEB'!$B:$B,"MT",'Régua SAEB'!$D:$D,"&lt;="&amp;$I1014,'Régua SAEB'!$E:$E,"&gt;"&amp;$I1014,'Régua SAEB'!$A:$A,$E1014)</f>
        <v>2</v>
      </c>
      <c r="K1014" s="10" t="str">
        <f t="array" ref="K1014">INDEX('Régua SAEB'!$F$1:$F$40,MATCH($E1014&amp;"MT"&amp;$J1014,'Régua SAEB'!$G$1:$G$40,0),1)</f>
        <v>Básico</v>
      </c>
    </row>
    <row r="1015" spans="1:11" x14ac:dyDescent="0.2">
      <c r="A1015" s="28" t="s">
        <v>47</v>
      </c>
      <c r="B1015" s="24">
        <v>30752</v>
      </c>
      <c r="C1015" s="28" t="s">
        <v>1129</v>
      </c>
      <c r="D1015" s="29">
        <v>35030752</v>
      </c>
      <c r="E1015" s="29" t="s">
        <v>117</v>
      </c>
      <c r="F1015" s="29">
        <v>263.87</v>
      </c>
      <c r="G1015" s="10">
        <f>SUMIFS('Régua SAEB'!$C:$C,'Régua SAEB'!$B:$B,"LP",'Régua SAEB'!$D:$D,"&lt;="&amp;$F1015,'Régua SAEB'!$E:$E,"&gt;"&amp;$F1015,'Régua SAEB'!$A:$A,$E1015)</f>
        <v>3</v>
      </c>
      <c r="H1015" s="10" t="str">
        <f t="array" ref="H1015">INDEX('Régua SAEB'!$F$1:$F$40,MATCH($E1015&amp;"LP"&amp;$G1015,'Régua SAEB'!$G$1:$G$40,0),1)</f>
        <v>Básico</v>
      </c>
      <c r="I1015" s="29">
        <v>281.95999999999998</v>
      </c>
      <c r="J1015" s="10">
        <f>SUMIFS('Régua SAEB'!$C:$C,'Régua SAEB'!$B:$B,"MT",'Régua SAEB'!$D:$D,"&lt;="&amp;$I1015,'Régua SAEB'!$E:$E,"&gt;"&amp;$I1015,'Régua SAEB'!$A:$A,$E1015)</f>
        <v>4</v>
      </c>
      <c r="K1015" s="10" t="str">
        <f t="array" ref="K1015">INDEX('Régua SAEB'!$F$1:$F$40,MATCH($E1015&amp;"MT"&amp;$J1015,'Régua SAEB'!$G$1:$G$40,0),1)</f>
        <v>Básico</v>
      </c>
    </row>
    <row r="1016" spans="1:11" x14ac:dyDescent="0.2">
      <c r="A1016" s="28" t="s">
        <v>97</v>
      </c>
      <c r="B1016" s="24">
        <v>34678</v>
      </c>
      <c r="C1016" s="28" t="s">
        <v>1130</v>
      </c>
      <c r="D1016" s="29">
        <v>35034678</v>
      </c>
      <c r="E1016" s="29" t="s">
        <v>117</v>
      </c>
      <c r="F1016" s="29">
        <v>246.75</v>
      </c>
      <c r="G1016" s="10">
        <f>SUMIFS('Régua SAEB'!$C:$C,'Régua SAEB'!$B:$B,"LP",'Régua SAEB'!$D:$D,"&lt;="&amp;$F1016,'Régua SAEB'!$E:$E,"&gt;"&amp;$F1016,'Régua SAEB'!$A:$A,$E1016)</f>
        <v>2</v>
      </c>
      <c r="H1016" s="10" t="str">
        <f t="array" ref="H1016">INDEX('Régua SAEB'!$F$1:$F$40,MATCH($E1016&amp;"LP"&amp;$G1016,'Régua SAEB'!$G$1:$G$40,0),1)</f>
        <v>Básico</v>
      </c>
      <c r="I1016" s="29">
        <v>254.76</v>
      </c>
      <c r="J1016" s="10">
        <f>SUMIFS('Régua SAEB'!$C:$C,'Régua SAEB'!$B:$B,"MT",'Régua SAEB'!$D:$D,"&lt;="&amp;$I1016,'Régua SAEB'!$E:$E,"&gt;"&amp;$I1016,'Régua SAEB'!$A:$A,$E1016)</f>
        <v>3</v>
      </c>
      <c r="K1016" s="10" t="str">
        <f t="array" ref="K1016">INDEX('Régua SAEB'!$F$1:$F$40,MATCH($E1016&amp;"MT"&amp;$J1016,'Régua SAEB'!$G$1:$G$40,0),1)</f>
        <v>Básico</v>
      </c>
    </row>
    <row r="1017" spans="1:11" x14ac:dyDescent="0.2">
      <c r="A1017" s="28" t="s">
        <v>92</v>
      </c>
      <c r="B1017" s="24">
        <v>17255</v>
      </c>
      <c r="C1017" s="28" t="s">
        <v>1131</v>
      </c>
      <c r="D1017" s="29">
        <v>35017255</v>
      </c>
      <c r="E1017" s="29" t="s">
        <v>117</v>
      </c>
      <c r="F1017" s="29">
        <v>273.93</v>
      </c>
      <c r="G1017" s="10">
        <f>SUMIFS('Régua SAEB'!$C:$C,'Régua SAEB'!$B:$B,"LP",'Régua SAEB'!$D:$D,"&lt;="&amp;$F1017,'Régua SAEB'!$E:$E,"&gt;"&amp;$F1017,'Régua SAEB'!$A:$A,$E1017)</f>
        <v>3</v>
      </c>
      <c r="H1017" s="10" t="str">
        <f t="array" ref="H1017">INDEX('Régua SAEB'!$F$1:$F$40,MATCH($E1017&amp;"LP"&amp;$G1017,'Régua SAEB'!$G$1:$G$40,0),1)</f>
        <v>Básico</v>
      </c>
      <c r="I1017" s="29">
        <v>268.58</v>
      </c>
      <c r="J1017" s="10">
        <f>SUMIFS('Régua SAEB'!$C:$C,'Régua SAEB'!$B:$B,"MT",'Régua SAEB'!$D:$D,"&lt;="&amp;$I1017,'Régua SAEB'!$E:$E,"&gt;"&amp;$I1017,'Régua SAEB'!$A:$A,$E1017)</f>
        <v>3</v>
      </c>
      <c r="K1017" s="10" t="str">
        <f t="array" ref="K1017">INDEX('Régua SAEB'!$F$1:$F$40,MATCH($E1017&amp;"MT"&amp;$J1017,'Régua SAEB'!$G$1:$G$40,0),1)</f>
        <v>Básico</v>
      </c>
    </row>
    <row r="1018" spans="1:11" x14ac:dyDescent="0.2">
      <c r="A1018" s="28" t="s">
        <v>92</v>
      </c>
      <c r="B1018" s="24">
        <v>17279</v>
      </c>
      <c r="C1018" s="28" t="s">
        <v>1132</v>
      </c>
      <c r="D1018" s="29">
        <v>35017279</v>
      </c>
      <c r="E1018" s="29" t="s">
        <v>117</v>
      </c>
      <c r="F1018" s="29">
        <v>291.07</v>
      </c>
      <c r="G1018" s="10">
        <f>SUMIFS('Régua SAEB'!$C:$C,'Régua SAEB'!$B:$B,"LP",'Régua SAEB'!$D:$D,"&lt;="&amp;$F1018,'Régua SAEB'!$E:$E,"&gt;"&amp;$F1018,'Régua SAEB'!$A:$A,$E1018)</f>
        <v>4</v>
      </c>
      <c r="H1018" s="10" t="str">
        <f t="array" ref="H1018">INDEX('Régua SAEB'!$F$1:$F$40,MATCH($E1018&amp;"LP"&amp;$G1018,'Régua SAEB'!$G$1:$G$40,0),1)</f>
        <v>Proficiente</v>
      </c>
      <c r="I1018" s="29">
        <v>278.42</v>
      </c>
      <c r="J1018" s="10">
        <f>SUMIFS('Régua SAEB'!$C:$C,'Régua SAEB'!$B:$B,"MT",'Régua SAEB'!$D:$D,"&lt;="&amp;$I1018,'Régua SAEB'!$E:$E,"&gt;"&amp;$I1018,'Régua SAEB'!$A:$A,$E1018)</f>
        <v>4</v>
      </c>
      <c r="K1018" s="10" t="str">
        <f t="array" ref="K1018">INDEX('Régua SAEB'!$F$1:$F$40,MATCH($E1018&amp;"MT"&amp;$J1018,'Régua SAEB'!$G$1:$G$40,0),1)</f>
        <v>Básico</v>
      </c>
    </row>
    <row r="1019" spans="1:11" x14ac:dyDescent="0.2">
      <c r="A1019" s="28" t="s">
        <v>92</v>
      </c>
      <c r="B1019" s="24">
        <v>36468</v>
      </c>
      <c r="C1019" s="28" t="s">
        <v>1133</v>
      </c>
      <c r="D1019" s="29">
        <v>35036468</v>
      </c>
      <c r="E1019" s="29" t="s">
        <v>117</v>
      </c>
      <c r="F1019" s="29">
        <v>261.68</v>
      </c>
      <c r="G1019" s="10">
        <f>SUMIFS('Régua SAEB'!$C:$C,'Régua SAEB'!$B:$B,"LP",'Régua SAEB'!$D:$D,"&lt;="&amp;$F1019,'Régua SAEB'!$E:$E,"&gt;"&amp;$F1019,'Régua SAEB'!$A:$A,$E1019)</f>
        <v>3</v>
      </c>
      <c r="H1019" s="10" t="str">
        <f t="array" ref="H1019">INDEX('Régua SAEB'!$F$1:$F$40,MATCH($E1019&amp;"LP"&amp;$G1019,'Régua SAEB'!$G$1:$G$40,0),1)</f>
        <v>Básico</v>
      </c>
      <c r="I1019" s="29">
        <v>251.71</v>
      </c>
      <c r="J1019" s="10">
        <f>SUMIFS('Régua SAEB'!$C:$C,'Régua SAEB'!$B:$B,"MT",'Régua SAEB'!$D:$D,"&lt;="&amp;$I1019,'Régua SAEB'!$E:$E,"&gt;"&amp;$I1019,'Régua SAEB'!$A:$A,$E1019)</f>
        <v>3</v>
      </c>
      <c r="K1019" s="10" t="str">
        <f t="array" ref="K1019">INDEX('Régua SAEB'!$F$1:$F$40,MATCH($E1019&amp;"MT"&amp;$J1019,'Régua SAEB'!$G$1:$G$40,0),1)</f>
        <v>Básico</v>
      </c>
    </row>
    <row r="1020" spans="1:11" x14ac:dyDescent="0.2">
      <c r="A1020" s="28" t="s">
        <v>92</v>
      </c>
      <c r="B1020" s="24">
        <v>45524</v>
      </c>
      <c r="C1020" s="28" t="s">
        <v>1134</v>
      </c>
      <c r="D1020" s="29">
        <v>35045524</v>
      </c>
      <c r="E1020" s="29" t="s">
        <v>117</v>
      </c>
      <c r="F1020" s="29">
        <v>266.55</v>
      </c>
      <c r="G1020" s="10">
        <f>SUMIFS('Régua SAEB'!$C:$C,'Régua SAEB'!$B:$B,"LP",'Régua SAEB'!$D:$D,"&lt;="&amp;$F1020,'Régua SAEB'!$E:$E,"&gt;"&amp;$F1020,'Régua SAEB'!$A:$A,$E1020)</f>
        <v>3</v>
      </c>
      <c r="H1020" s="10" t="str">
        <f t="array" ref="H1020">INDEX('Régua SAEB'!$F$1:$F$40,MATCH($E1020&amp;"LP"&amp;$G1020,'Régua SAEB'!$G$1:$G$40,0),1)</f>
        <v>Básico</v>
      </c>
      <c r="I1020" s="29">
        <v>256.20999999999998</v>
      </c>
      <c r="J1020" s="10">
        <f>SUMIFS('Régua SAEB'!$C:$C,'Régua SAEB'!$B:$B,"MT",'Régua SAEB'!$D:$D,"&lt;="&amp;$I1020,'Régua SAEB'!$E:$E,"&gt;"&amp;$I1020,'Régua SAEB'!$A:$A,$E1020)</f>
        <v>3</v>
      </c>
      <c r="K1020" s="10" t="str">
        <f t="array" ref="K1020">INDEX('Régua SAEB'!$F$1:$F$40,MATCH($E1020&amp;"MT"&amp;$J1020,'Régua SAEB'!$G$1:$G$40,0),1)</f>
        <v>Básico</v>
      </c>
    </row>
    <row r="1021" spans="1:11" x14ac:dyDescent="0.2">
      <c r="A1021" s="28" t="s">
        <v>92</v>
      </c>
      <c r="B1021" s="24">
        <v>45559</v>
      </c>
      <c r="C1021" s="28" t="s">
        <v>1135</v>
      </c>
      <c r="D1021" s="29">
        <v>35045559</v>
      </c>
      <c r="E1021" s="29" t="s">
        <v>117</v>
      </c>
      <c r="F1021" s="29">
        <v>254.79</v>
      </c>
      <c r="G1021" s="10">
        <f>SUMIFS('Régua SAEB'!$C:$C,'Régua SAEB'!$B:$B,"LP",'Régua SAEB'!$D:$D,"&lt;="&amp;$F1021,'Régua SAEB'!$E:$E,"&gt;"&amp;$F1021,'Régua SAEB'!$A:$A,$E1021)</f>
        <v>3</v>
      </c>
      <c r="H1021" s="10" t="str">
        <f t="array" ref="H1021">INDEX('Régua SAEB'!$F$1:$F$40,MATCH($E1021&amp;"LP"&amp;$G1021,'Régua SAEB'!$G$1:$G$40,0),1)</f>
        <v>Básico</v>
      </c>
      <c r="I1021" s="29">
        <v>259.5</v>
      </c>
      <c r="J1021" s="10">
        <f>SUMIFS('Régua SAEB'!$C:$C,'Régua SAEB'!$B:$B,"MT",'Régua SAEB'!$D:$D,"&lt;="&amp;$I1021,'Régua SAEB'!$E:$E,"&gt;"&amp;$I1021,'Régua SAEB'!$A:$A,$E1021)</f>
        <v>3</v>
      </c>
      <c r="K1021" s="10" t="str">
        <f t="array" ref="K1021">INDEX('Régua SAEB'!$F$1:$F$40,MATCH($E1021&amp;"MT"&amp;$J1021,'Régua SAEB'!$G$1:$G$40,0),1)</f>
        <v>Básico</v>
      </c>
    </row>
    <row r="1022" spans="1:11" x14ac:dyDescent="0.2">
      <c r="A1022" s="28" t="s">
        <v>92</v>
      </c>
      <c r="B1022" s="24">
        <v>47806</v>
      </c>
      <c r="C1022" s="28" t="s">
        <v>1136</v>
      </c>
      <c r="D1022" s="29">
        <v>35047806</v>
      </c>
      <c r="E1022" s="29" t="s">
        <v>117</v>
      </c>
      <c r="F1022" s="29">
        <v>256.06</v>
      </c>
      <c r="G1022" s="10">
        <f>SUMIFS('Régua SAEB'!$C:$C,'Régua SAEB'!$B:$B,"LP",'Régua SAEB'!$D:$D,"&lt;="&amp;$F1022,'Régua SAEB'!$E:$E,"&gt;"&amp;$F1022,'Régua SAEB'!$A:$A,$E1022)</f>
        <v>3</v>
      </c>
      <c r="H1022" s="10" t="str">
        <f t="array" ref="H1022">INDEX('Régua SAEB'!$F$1:$F$40,MATCH($E1022&amp;"LP"&amp;$G1022,'Régua SAEB'!$G$1:$G$40,0),1)</f>
        <v>Básico</v>
      </c>
      <c r="I1022" s="29">
        <v>250.99</v>
      </c>
      <c r="J1022" s="10">
        <f>SUMIFS('Régua SAEB'!$C:$C,'Régua SAEB'!$B:$B,"MT",'Régua SAEB'!$D:$D,"&lt;="&amp;$I1022,'Régua SAEB'!$E:$E,"&gt;"&amp;$I1022,'Régua SAEB'!$A:$A,$E1022)</f>
        <v>3</v>
      </c>
      <c r="K1022" s="10" t="str">
        <f t="array" ref="K1022">INDEX('Régua SAEB'!$F$1:$F$40,MATCH($E1022&amp;"MT"&amp;$J1022,'Régua SAEB'!$G$1:$G$40,0),1)</f>
        <v>Básico</v>
      </c>
    </row>
    <row r="1023" spans="1:11" x14ac:dyDescent="0.2">
      <c r="A1023" s="28" t="s">
        <v>92</v>
      </c>
      <c r="B1023" s="24">
        <v>48240</v>
      </c>
      <c r="C1023" s="28" t="s">
        <v>1137</v>
      </c>
      <c r="D1023" s="29">
        <v>35048240</v>
      </c>
      <c r="E1023" s="29" t="s">
        <v>117</v>
      </c>
      <c r="F1023" s="29">
        <v>264.02999999999997</v>
      </c>
      <c r="G1023" s="10">
        <f>SUMIFS('Régua SAEB'!$C:$C,'Régua SAEB'!$B:$B,"LP",'Régua SAEB'!$D:$D,"&lt;="&amp;$F1023,'Régua SAEB'!$E:$E,"&gt;"&amp;$F1023,'Régua SAEB'!$A:$A,$E1023)</f>
        <v>3</v>
      </c>
      <c r="H1023" s="10" t="str">
        <f t="array" ref="H1023">INDEX('Régua SAEB'!$F$1:$F$40,MATCH($E1023&amp;"LP"&amp;$G1023,'Régua SAEB'!$G$1:$G$40,0),1)</f>
        <v>Básico</v>
      </c>
      <c r="I1023" s="29">
        <v>255.92</v>
      </c>
      <c r="J1023" s="10">
        <f>SUMIFS('Régua SAEB'!$C:$C,'Régua SAEB'!$B:$B,"MT",'Régua SAEB'!$D:$D,"&lt;="&amp;$I1023,'Régua SAEB'!$E:$E,"&gt;"&amp;$I1023,'Régua SAEB'!$A:$A,$E1023)</f>
        <v>3</v>
      </c>
      <c r="K1023" s="10" t="str">
        <f t="array" ref="K1023">INDEX('Régua SAEB'!$F$1:$F$40,MATCH($E1023&amp;"MT"&amp;$J1023,'Régua SAEB'!$G$1:$G$40,0),1)</f>
        <v>Básico</v>
      </c>
    </row>
    <row r="1024" spans="1:11" x14ac:dyDescent="0.2">
      <c r="A1024" s="28" t="s">
        <v>92</v>
      </c>
      <c r="B1024" s="24">
        <v>48264</v>
      </c>
      <c r="C1024" s="28" t="s">
        <v>1138</v>
      </c>
      <c r="D1024" s="29">
        <v>35048264</v>
      </c>
      <c r="E1024" s="29" t="s">
        <v>117</v>
      </c>
      <c r="F1024" s="29">
        <v>259.45999999999998</v>
      </c>
      <c r="G1024" s="10">
        <f>SUMIFS('Régua SAEB'!$C:$C,'Régua SAEB'!$B:$B,"LP",'Régua SAEB'!$D:$D,"&lt;="&amp;$F1024,'Régua SAEB'!$E:$E,"&gt;"&amp;$F1024,'Régua SAEB'!$A:$A,$E1024)</f>
        <v>3</v>
      </c>
      <c r="H1024" s="10" t="str">
        <f t="array" ref="H1024">INDEX('Régua SAEB'!$F$1:$F$40,MATCH($E1024&amp;"LP"&amp;$G1024,'Régua SAEB'!$G$1:$G$40,0),1)</f>
        <v>Básico</v>
      </c>
      <c r="I1024" s="29">
        <v>259.79000000000002</v>
      </c>
      <c r="J1024" s="10">
        <f>SUMIFS('Régua SAEB'!$C:$C,'Régua SAEB'!$B:$B,"MT",'Régua SAEB'!$D:$D,"&lt;="&amp;$I1024,'Régua SAEB'!$E:$E,"&gt;"&amp;$I1024,'Régua SAEB'!$A:$A,$E1024)</f>
        <v>3</v>
      </c>
      <c r="K1024" s="10" t="str">
        <f t="array" ref="K1024">INDEX('Régua SAEB'!$F$1:$F$40,MATCH($E1024&amp;"MT"&amp;$J1024,'Régua SAEB'!$G$1:$G$40,0),1)</f>
        <v>Básico</v>
      </c>
    </row>
    <row r="1025" spans="1:11" x14ac:dyDescent="0.2">
      <c r="A1025" s="28" t="s">
        <v>92</v>
      </c>
      <c r="B1025" s="24">
        <v>48276</v>
      </c>
      <c r="C1025" s="28" t="s">
        <v>1139</v>
      </c>
      <c r="D1025" s="29">
        <v>35048276</v>
      </c>
      <c r="E1025" s="29" t="s">
        <v>117</v>
      </c>
      <c r="F1025" s="29">
        <v>242.95</v>
      </c>
      <c r="G1025" s="10">
        <f>SUMIFS('Régua SAEB'!$C:$C,'Régua SAEB'!$B:$B,"LP",'Régua SAEB'!$D:$D,"&lt;="&amp;$F1025,'Régua SAEB'!$E:$E,"&gt;"&amp;$F1025,'Régua SAEB'!$A:$A,$E1025)</f>
        <v>2</v>
      </c>
      <c r="H1025" s="10" t="str">
        <f t="array" ref="H1025">INDEX('Régua SAEB'!$F$1:$F$40,MATCH($E1025&amp;"LP"&amp;$G1025,'Régua SAEB'!$G$1:$G$40,0),1)</f>
        <v>Básico</v>
      </c>
      <c r="I1025" s="29">
        <v>233.55</v>
      </c>
      <c r="J1025" s="10">
        <f>SUMIFS('Régua SAEB'!$C:$C,'Régua SAEB'!$B:$B,"MT",'Régua SAEB'!$D:$D,"&lt;="&amp;$I1025,'Régua SAEB'!$E:$E,"&gt;"&amp;$I1025,'Régua SAEB'!$A:$A,$E1025)</f>
        <v>2</v>
      </c>
      <c r="K1025" s="10" t="str">
        <f t="array" ref="K1025">INDEX('Régua SAEB'!$F$1:$F$40,MATCH($E1025&amp;"MT"&amp;$J1025,'Régua SAEB'!$G$1:$G$40,0),1)</f>
        <v>Básico</v>
      </c>
    </row>
    <row r="1026" spans="1:11" x14ac:dyDescent="0.2">
      <c r="A1026" s="28" t="s">
        <v>92</v>
      </c>
      <c r="B1026" s="24">
        <v>70294</v>
      </c>
      <c r="C1026" s="28" t="s">
        <v>1140</v>
      </c>
      <c r="D1026" s="29">
        <v>35070294</v>
      </c>
      <c r="E1026" s="29" t="s">
        <v>117</v>
      </c>
      <c r="F1026" s="29">
        <v>256.94</v>
      </c>
      <c r="G1026" s="10">
        <f>SUMIFS('Régua SAEB'!$C:$C,'Régua SAEB'!$B:$B,"LP",'Régua SAEB'!$D:$D,"&lt;="&amp;$F1026,'Régua SAEB'!$E:$E,"&gt;"&amp;$F1026,'Régua SAEB'!$A:$A,$E1026)</f>
        <v>3</v>
      </c>
      <c r="H1026" s="10" t="str">
        <f t="array" ref="H1026">INDEX('Régua SAEB'!$F$1:$F$40,MATCH($E1026&amp;"LP"&amp;$G1026,'Régua SAEB'!$G$1:$G$40,0),1)</f>
        <v>Básico</v>
      </c>
      <c r="I1026" s="29">
        <v>256.57</v>
      </c>
      <c r="J1026" s="10">
        <f>SUMIFS('Régua SAEB'!$C:$C,'Régua SAEB'!$B:$B,"MT",'Régua SAEB'!$D:$D,"&lt;="&amp;$I1026,'Régua SAEB'!$E:$E,"&gt;"&amp;$I1026,'Régua SAEB'!$A:$A,$E1026)</f>
        <v>3</v>
      </c>
      <c r="K1026" s="10" t="str">
        <f t="array" ref="K1026">INDEX('Régua SAEB'!$F$1:$F$40,MATCH($E1026&amp;"MT"&amp;$J1026,'Régua SAEB'!$G$1:$G$40,0),1)</f>
        <v>Básico</v>
      </c>
    </row>
    <row r="1027" spans="1:11" x14ac:dyDescent="0.2">
      <c r="A1027" s="28" t="s">
        <v>92</v>
      </c>
      <c r="B1027" s="24">
        <v>462019</v>
      </c>
      <c r="C1027" s="28" t="s">
        <v>1141</v>
      </c>
      <c r="D1027" s="29">
        <v>35462019</v>
      </c>
      <c r="E1027" s="29" t="s">
        <v>117</v>
      </c>
      <c r="F1027" s="29">
        <v>267.67</v>
      </c>
      <c r="G1027" s="10">
        <f>SUMIFS('Régua SAEB'!$C:$C,'Régua SAEB'!$B:$B,"LP",'Régua SAEB'!$D:$D,"&lt;="&amp;$F1027,'Régua SAEB'!$E:$E,"&gt;"&amp;$F1027,'Régua SAEB'!$A:$A,$E1027)</f>
        <v>3</v>
      </c>
      <c r="H1027" s="10" t="str">
        <f t="array" ref="H1027">INDEX('Régua SAEB'!$F$1:$F$40,MATCH($E1027&amp;"LP"&amp;$G1027,'Régua SAEB'!$G$1:$G$40,0),1)</f>
        <v>Básico</v>
      </c>
      <c r="I1027" s="29">
        <v>258.37</v>
      </c>
      <c r="J1027" s="10">
        <f>SUMIFS('Régua SAEB'!$C:$C,'Régua SAEB'!$B:$B,"MT",'Régua SAEB'!$D:$D,"&lt;="&amp;$I1027,'Régua SAEB'!$E:$E,"&gt;"&amp;$I1027,'Régua SAEB'!$A:$A,$E1027)</f>
        <v>3</v>
      </c>
      <c r="K1027" s="10" t="str">
        <f t="array" ref="K1027">INDEX('Régua SAEB'!$F$1:$F$40,MATCH($E1027&amp;"MT"&amp;$J1027,'Régua SAEB'!$G$1:$G$40,0),1)</f>
        <v>Básico</v>
      </c>
    </row>
    <row r="1028" spans="1:11" x14ac:dyDescent="0.2">
      <c r="A1028" s="28" t="s">
        <v>92</v>
      </c>
      <c r="B1028" s="24">
        <v>580824</v>
      </c>
      <c r="C1028" s="28" t="s">
        <v>1142</v>
      </c>
      <c r="D1028" s="29">
        <v>35580824</v>
      </c>
      <c r="E1028" s="29" t="s">
        <v>117</v>
      </c>
      <c r="F1028" s="29">
        <v>252.73</v>
      </c>
      <c r="G1028" s="10">
        <f>SUMIFS('Régua SAEB'!$C:$C,'Régua SAEB'!$B:$B,"LP",'Régua SAEB'!$D:$D,"&lt;="&amp;$F1028,'Régua SAEB'!$E:$E,"&gt;"&amp;$F1028,'Régua SAEB'!$A:$A,$E1028)</f>
        <v>3</v>
      </c>
      <c r="H1028" s="10" t="str">
        <f t="array" ref="H1028">INDEX('Régua SAEB'!$F$1:$F$40,MATCH($E1028&amp;"LP"&amp;$G1028,'Régua SAEB'!$G$1:$G$40,0),1)</f>
        <v>Básico</v>
      </c>
      <c r="I1028" s="29">
        <v>244.4</v>
      </c>
      <c r="J1028" s="10">
        <f>SUMIFS('Régua SAEB'!$C:$C,'Régua SAEB'!$B:$B,"MT",'Régua SAEB'!$D:$D,"&lt;="&amp;$I1028,'Régua SAEB'!$E:$E,"&gt;"&amp;$I1028,'Régua SAEB'!$A:$A,$E1028)</f>
        <v>2</v>
      </c>
      <c r="K1028" s="10" t="str">
        <f t="array" ref="K1028">INDEX('Régua SAEB'!$F$1:$F$40,MATCH($E1028&amp;"MT"&amp;$J1028,'Régua SAEB'!$G$1:$G$40,0),1)</f>
        <v>Básico</v>
      </c>
    </row>
    <row r="1029" spans="1:11" x14ac:dyDescent="0.2">
      <c r="A1029" s="28" t="s">
        <v>92</v>
      </c>
      <c r="B1029" s="24">
        <v>900527</v>
      </c>
      <c r="C1029" s="28" t="s">
        <v>1143</v>
      </c>
      <c r="D1029" s="29">
        <v>35900527</v>
      </c>
      <c r="E1029" s="29" t="s">
        <v>117</v>
      </c>
      <c r="F1029" s="29">
        <v>286.39999999999998</v>
      </c>
      <c r="G1029" s="10">
        <f>SUMIFS('Régua SAEB'!$C:$C,'Régua SAEB'!$B:$B,"LP",'Régua SAEB'!$D:$D,"&lt;="&amp;$F1029,'Régua SAEB'!$E:$E,"&gt;"&amp;$F1029,'Régua SAEB'!$A:$A,$E1029)</f>
        <v>4</v>
      </c>
      <c r="H1029" s="10" t="str">
        <f t="array" ref="H1029">INDEX('Régua SAEB'!$F$1:$F$40,MATCH($E1029&amp;"LP"&amp;$G1029,'Régua SAEB'!$G$1:$G$40,0),1)</f>
        <v>Proficiente</v>
      </c>
      <c r="I1029" s="29">
        <v>290.64</v>
      </c>
      <c r="J1029" s="10">
        <f>SUMIFS('Régua SAEB'!$C:$C,'Régua SAEB'!$B:$B,"MT",'Régua SAEB'!$D:$D,"&lt;="&amp;$I1029,'Régua SAEB'!$E:$E,"&gt;"&amp;$I1029,'Régua SAEB'!$A:$A,$E1029)</f>
        <v>4</v>
      </c>
      <c r="K1029" s="10" t="str">
        <f t="array" ref="K1029">INDEX('Régua SAEB'!$F$1:$F$40,MATCH($E1029&amp;"MT"&amp;$J1029,'Régua SAEB'!$G$1:$G$40,0),1)</f>
        <v>Básico</v>
      </c>
    </row>
    <row r="1030" spans="1:11" x14ac:dyDescent="0.2">
      <c r="A1030" s="28" t="s">
        <v>92</v>
      </c>
      <c r="B1030" s="24">
        <v>907595</v>
      </c>
      <c r="C1030" s="28" t="s">
        <v>1144</v>
      </c>
      <c r="D1030" s="29">
        <v>35907595</v>
      </c>
      <c r="E1030" s="29" t="s">
        <v>117</v>
      </c>
      <c r="F1030" s="29">
        <v>253.91</v>
      </c>
      <c r="G1030" s="10">
        <f>SUMIFS('Régua SAEB'!$C:$C,'Régua SAEB'!$B:$B,"LP",'Régua SAEB'!$D:$D,"&lt;="&amp;$F1030,'Régua SAEB'!$E:$E,"&gt;"&amp;$F1030,'Régua SAEB'!$A:$A,$E1030)</f>
        <v>3</v>
      </c>
      <c r="H1030" s="10" t="str">
        <f t="array" ref="H1030">INDEX('Régua SAEB'!$F$1:$F$40,MATCH($E1030&amp;"LP"&amp;$G1030,'Régua SAEB'!$G$1:$G$40,0),1)</f>
        <v>Básico</v>
      </c>
      <c r="I1030" s="29">
        <v>251.95</v>
      </c>
      <c r="J1030" s="10">
        <f>SUMIFS('Régua SAEB'!$C:$C,'Régua SAEB'!$B:$B,"MT",'Régua SAEB'!$D:$D,"&lt;="&amp;$I1030,'Régua SAEB'!$E:$E,"&gt;"&amp;$I1030,'Régua SAEB'!$A:$A,$E1030)</f>
        <v>3</v>
      </c>
      <c r="K1030" s="10" t="str">
        <f t="array" ref="K1030">INDEX('Régua SAEB'!$F$1:$F$40,MATCH($E1030&amp;"MT"&amp;$J1030,'Régua SAEB'!$G$1:$G$40,0),1)</f>
        <v>Básico</v>
      </c>
    </row>
    <row r="1031" spans="1:11" x14ac:dyDescent="0.2">
      <c r="A1031" s="28" t="s">
        <v>92</v>
      </c>
      <c r="B1031" s="24">
        <v>909592</v>
      </c>
      <c r="C1031" s="28" t="s">
        <v>1145</v>
      </c>
      <c r="D1031" s="29">
        <v>35909592</v>
      </c>
      <c r="E1031" s="29" t="s">
        <v>117</v>
      </c>
      <c r="F1031" s="29">
        <v>291.5</v>
      </c>
      <c r="G1031" s="10">
        <f>SUMIFS('Régua SAEB'!$C:$C,'Régua SAEB'!$B:$B,"LP",'Régua SAEB'!$D:$D,"&lt;="&amp;$F1031,'Régua SAEB'!$E:$E,"&gt;"&amp;$F1031,'Régua SAEB'!$A:$A,$E1031)</f>
        <v>4</v>
      </c>
      <c r="H1031" s="10" t="str">
        <f t="array" ref="H1031">INDEX('Régua SAEB'!$F$1:$F$40,MATCH($E1031&amp;"LP"&amp;$G1031,'Régua SAEB'!$G$1:$G$40,0),1)</f>
        <v>Proficiente</v>
      </c>
      <c r="I1031" s="29">
        <v>298.13</v>
      </c>
      <c r="J1031" s="10">
        <f>SUMIFS('Régua SAEB'!$C:$C,'Régua SAEB'!$B:$B,"MT",'Régua SAEB'!$D:$D,"&lt;="&amp;$I1031,'Régua SAEB'!$E:$E,"&gt;"&amp;$I1031,'Régua SAEB'!$A:$A,$E1031)</f>
        <v>4</v>
      </c>
      <c r="K1031" s="10" t="str">
        <f t="array" ref="K1031">INDEX('Régua SAEB'!$F$1:$F$40,MATCH($E1031&amp;"MT"&amp;$J1031,'Régua SAEB'!$G$1:$G$40,0),1)</f>
        <v>Básico</v>
      </c>
    </row>
    <row r="1032" spans="1:11" x14ac:dyDescent="0.2">
      <c r="A1032" s="28" t="s">
        <v>92</v>
      </c>
      <c r="B1032" s="24">
        <v>909610</v>
      </c>
      <c r="C1032" s="28" t="s">
        <v>1146</v>
      </c>
      <c r="D1032" s="29">
        <v>35909610</v>
      </c>
      <c r="E1032" s="29" t="s">
        <v>117</v>
      </c>
      <c r="F1032" s="29">
        <v>257.2</v>
      </c>
      <c r="G1032" s="10">
        <f>SUMIFS('Régua SAEB'!$C:$C,'Régua SAEB'!$B:$B,"LP",'Régua SAEB'!$D:$D,"&lt;="&amp;$F1032,'Régua SAEB'!$E:$E,"&gt;"&amp;$F1032,'Régua SAEB'!$A:$A,$E1032)</f>
        <v>3</v>
      </c>
      <c r="H1032" s="10" t="str">
        <f t="array" ref="H1032">INDEX('Régua SAEB'!$F$1:$F$40,MATCH($E1032&amp;"LP"&amp;$G1032,'Régua SAEB'!$G$1:$G$40,0),1)</f>
        <v>Básico</v>
      </c>
      <c r="I1032" s="29">
        <v>251.51</v>
      </c>
      <c r="J1032" s="10">
        <f>SUMIFS('Régua SAEB'!$C:$C,'Régua SAEB'!$B:$B,"MT",'Régua SAEB'!$D:$D,"&lt;="&amp;$I1032,'Régua SAEB'!$E:$E,"&gt;"&amp;$I1032,'Régua SAEB'!$A:$A,$E1032)</f>
        <v>3</v>
      </c>
      <c r="K1032" s="10" t="str">
        <f t="array" ref="K1032">INDEX('Régua SAEB'!$F$1:$F$40,MATCH($E1032&amp;"MT"&amp;$J1032,'Régua SAEB'!$G$1:$G$40,0),1)</f>
        <v>Básico</v>
      </c>
    </row>
    <row r="1033" spans="1:11" x14ac:dyDescent="0.2">
      <c r="A1033" s="28" t="s">
        <v>92</v>
      </c>
      <c r="B1033" s="24">
        <v>917540</v>
      </c>
      <c r="C1033" s="28" t="s">
        <v>1147</v>
      </c>
      <c r="D1033" s="29">
        <v>35917540</v>
      </c>
      <c r="E1033" s="29" t="s">
        <v>117</v>
      </c>
      <c r="F1033" s="29">
        <v>260.93</v>
      </c>
      <c r="G1033" s="10">
        <f>SUMIFS('Régua SAEB'!$C:$C,'Régua SAEB'!$B:$B,"LP",'Régua SAEB'!$D:$D,"&lt;="&amp;$F1033,'Régua SAEB'!$E:$E,"&gt;"&amp;$F1033,'Régua SAEB'!$A:$A,$E1033)</f>
        <v>3</v>
      </c>
      <c r="H1033" s="10" t="str">
        <f t="array" ref="H1033">INDEX('Régua SAEB'!$F$1:$F$40,MATCH($E1033&amp;"LP"&amp;$G1033,'Régua SAEB'!$G$1:$G$40,0),1)</f>
        <v>Básico</v>
      </c>
      <c r="I1033" s="29">
        <v>251.76</v>
      </c>
      <c r="J1033" s="10">
        <f>SUMIFS('Régua SAEB'!$C:$C,'Régua SAEB'!$B:$B,"MT",'Régua SAEB'!$D:$D,"&lt;="&amp;$I1033,'Régua SAEB'!$E:$E,"&gt;"&amp;$I1033,'Régua SAEB'!$A:$A,$E1033)</f>
        <v>3</v>
      </c>
      <c r="K1033" s="10" t="str">
        <f t="array" ref="K1033">INDEX('Régua SAEB'!$F$1:$F$40,MATCH($E1033&amp;"MT"&amp;$J1033,'Régua SAEB'!$G$1:$G$40,0),1)</f>
        <v>Básico</v>
      </c>
    </row>
    <row r="1034" spans="1:11" x14ac:dyDescent="0.2">
      <c r="A1034" s="28" t="s">
        <v>92</v>
      </c>
      <c r="B1034" s="24">
        <v>917552</v>
      </c>
      <c r="C1034" s="28" t="s">
        <v>1148</v>
      </c>
      <c r="D1034" s="29">
        <v>35917552</v>
      </c>
      <c r="E1034" s="29" t="s">
        <v>117</v>
      </c>
      <c r="F1034" s="29">
        <v>272.12</v>
      </c>
      <c r="G1034" s="10">
        <f>SUMIFS('Régua SAEB'!$C:$C,'Régua SAEB'!$B:$B,"LP",'Régua SAEB'!$D:$D,"&lt;="&amp;$F1034,'Régua SAEB'!$E:$E,"&gt;"&amp;$F1034,'Régua SAEB'!$A:$A,$E1034)</f>
        <v>3</v>
      </c>
      <c r="H1034" s="10" t="str">
        <f t="array" ref="H1034">INDEX('Régua SAEB'!$F$1:$F$40,MATCH($E1034&amp;"LP"&amp;$G1034,'Régua SAEB'!$G$1:$G$40,0),1)</f>
        <v>Básico</v>
      </c>
      <c r="I1034" s="29">
        <v>267.49</v>
      </c>
      <c r="J1034" s="10">
        <f>SUMIFS('Régua SAEB'!$C:$C,'Régua SAEB'!$B:$B,"MT",'Régua SAEB'!$D:$D,"&lt;="&amp;$I1034,'Régua SAEB'!$E:$E,"&gt;"&amp;$I1034,'Régua SAEB'!$A:$A,$E1034)</f>
        <v>3</v>
      </c>
      <c r="K1034" s="10" t="str">
        <f t="array" ref="K1034">INDEX('Régua SAEB'!$F$1:$F$40,MATCH($E1034&amp;"MT"&amp;$J1034,'Régua SAEB'!$G$1:$G$40,0),1)</f>
        <v>Básico</v>
      </c>
    </row>
    <row r="1035" spans="1:11" x14ac:dyDescent="0.2">
      <c r="A1035" s="28" t="s">
        <v>92</v>
      </c>
      <c r="B1035" s="24">
        <v>917965</v>
      </c>
      <c r="C1035" s="28" t="s">
        <v>1149</v>
      </c>
      <c r="D1035" s="29">
        <v>35917965</v>
      </c>
      <c r="E1035" s="29" t="s">
        <v>117</v>
      </c>
      <c r="F1035" s="29">
        <v>247.67</v>
      </c>
      <c r="G1035" s="10">
        <f>SUMIFS('Régua SAEB'!$C:$C,'Régua SAEB'!$B:$B,"LP",'Régua SAEB'!$D:$D,"&lt;="&amp;$F1035,'Régua SAEB'!$E:$E,"&gt;"&amp;$F1035,'Régua SAEB'!$A:$A,$E1035)</f>
        <v>2</v>
      </c>
      <c r="H1035" s="10" t="str">
        <f t="array" ref="H1035">INDEX('Régua SAEB'!$F$1:$F$40,MATCH($E1035&amp;"LP"&amp;$G1035,'Régua SAEB'!$G$1:$G$40,0),1)</f>
        <v>Básico</v>
      </c>
      <c r="I1035" s="29">
        <v>241.75</v>
      </c>
      <c r="J1035" s="10">
        <f>SUMIFS('Régua SAEB'!$C:$C,'Régua SAEB'!$B:$B,"MT",'Régua SAEB'!$D:$D,"&lt;="&amp;$I1035,'Régua SAEB'!$E:$E,"&gt;"&amp;$I1035,'Régua SAEB'!$A:$A,$E1035)</f>
        <v>2</v>
      </c>
      <c r="K1035" s="10" t="str">
        <f t="array" ref="K1035">INDEX('Régua SAEB'!$F$1:$F$40,MATCH($E1035&amp;"MT"&amp;$J1035,'Régua SAEB'!$G$1:$G$40,0),1)</f>
        <v>Básico</v>
      </c>
    </row>
    <row r="1036" spans="1:11" x14ac:dyDescent="0.2">
      <c r="A1036" s="28" t="s">
        <v>92</v>
      </c>
      <c r="B1036" s="24">
        <v>919378</v>
      </c>
      <c r="C1036" s="28" t="s">
        <v>1150</v>
      </c>
      <c r="D1036" s="29">
        <v>35919378</v>
      </c>
      <c r="E1036" s="29" t="s">
        <v>117</v>
      </c>
      <c r="F1036" s="29">
        <v>274.86</v>
      </c>
      <c r="G1036" s="10">
        <f>SUMIFS('Régua SAEB'!$C:$C,'Régua SAEB'!$B:$B,"LP",'Régua SAEB'!$D:$D,"&lt;="&amp;$F1036,'Régua SAEB'!$E:$E,"&gt;"&amp;$F1036,'Régua SAEB'!$A:$A,$E1036)</f>
        <v>3</v>
      </c>
      <c r="H1036" s="10" t="str">
        <f t="array" ref="H1036">INDEX('Régua SAEB'!$F$1:$F$40,MATCH($E1036&amp;"LP"&amp;$G1036,'Régua SAEB'!$G$1:$G$40,0),1)</f>
        <v>Básico</v>
      </c>
      <c r="I1036" s="29">
        <v>266.61</v>
      </c>
      <c r="J1036" s="10">
        <f>SUMIFS('Régua SAEB'!$C:$C,'Régua SAEB'!$B:$B,"MT",'Régua SAEB'!$D:$D,"&lt;="&amp;$I1036,'Régua SAEB'!$E:$E,"&gt;"&amp;$I1036,'Régua SAEB'!$A:$A,$E1036)</f>
        <v>3</v>
      </c>
      <c r="K1036" s="10" t="str">
        <f t="array" ref="K1036">INDEX('Régua SAEB'!$F$1:$F$40,MATCH($E1036&amp;"MT"&amp;$J1036,'Régua SAEB'!$G$1:$G$40,0),1)</f>
        <v>Básico</v>
      </c>
    </row>
    <row r="1037" spans="1:11" x14ac:dyDescent="0.2">
      <c r="A1037" s="28" t="s">
        <v>92</v>
      </c>
      <c r="B1037" s="24">
        <v>924131</v>
      </c>
      <c r="C1037" s="28" t="s">
        <v>1151</v>
      </c>
      <c r="D1037" s="29">
        <v>35924131</v>
      </c>
      <c r="E1037" s="29" t="s">
        <v>117</v>
      </c>
      <c r="F1037" s="29">
        <v>273.56</v>
      </c>
      <c r="G1037" s="10">
        <f>SUMIFS('Régua SAEB'!$C:$C,'Régua SAEB'!$B:$B,"LP",'Régua SAEB'!$D:$D,"&lt;="&amp;$F1037,'Régua SAEB'!$E:$E,"&gt;"&amp;$F1037,'Régua SAEB'!$A:$A,$E1037)</f>
        <v>3</v>
      </c>
      <c r="H1037" s="10" t="str">
        <f t="array" ref="H1037">INDEX('Régua SAEB'!$F$1:$F$40,MATCH($E1037&amp;"LP"&amp;$G1037,'Régua SAEB'!$G$1:$G$40,0),1)</f>
        <v>Básico</v>
      </c>
      <c r="I1037" s="29">
        <v>261.24</v>
      </c>
      <c r="J1037" s="10">
        <f>SUMIFS('Régua SAEB'!$C:$C,'Régua SAEB'!$B:$B,"MT",'Régua SAEB'!$D:$D,"&lt;="&amp;$I1037,'Régua SAEB'!$E:$E,"&gt;"&amp;$I1037,'Régua SAEB'!$A:$A,$E1037)</f>
        <v>3</v>
      </c>
      <c r="K1037" s="10" t="str">
        <f t="array" ref="K1037">INDEX('Régua SAEB'!$F$1:$F$40,MATCH($E1037&amp;"MT"&amp;$J1037,'Régua SAEB'!$G$1:$G$40,0),1)</f>
        <v>Básico</v>
      </c>
    </row>
    <row r="1038" spans="1:11" x14ac:dyDescent="0.2">
      <c r="A1038" s="28" t="s">
        <v>92</v>
      </c>
      <c r="B1038" s="24">
        <v>924994</v>
      </c>
      <c r="C1038" s="28" t="s">
        <v>1152</v>
      </c>
      <c r="D1038" s="29">
        <v>35924994</v>
      </c>
      <c r="E1038" s="29" t="s">
        <v>117</v>
      </c>
      <c r="F1038" s="29">
        <v>273.39</v>
      </c>
      <c r="G1038" s="10">
        <f>SUMIFS('Régua SAEB'!$C:$C,'Régua SAEB'!$B:$B,"LP",'Régua SAEB'!$D:$D,"&lt;="&amp;$F1038,'Régua SAEB'!$E:$E,"&gt;"&amp;$F1038,'Régua SAEB'!$A:$A,$E1038)</f>
        <v>3</v>
      </c>
      <c r="H1038" s="10" t="str">
        <f t="array" ref="H1038">INDEX('Régua SAEB'!$F$1:$F$40,MATCH($E1038&amp;"LP"&amp;$G1038,'Régua SAEB'!$G$1:$G$40,0),1)</f>
        <v>Básico</v>
      </c>
      <c r="I1038" s="29">
        <v>261.8</v>
      </c>
      <c r="J1038" s="10">
        <f>SUMIFS('Régua SAEB'!$C:$C,'Régua SAEB'!$B:$B,"MT",'Régua SAEB'!$D:$D,"&lt;="&amp;$I1038,'Régua SAEB'!$E:$E,"&gt;"&amp;$I1038,'Régua SAEB'!$A:$A,$E1038)</f>
        <v>3</v>
      </c>
      <c r="K1038" s="10" t="str">
        <f t="array" ref="K1038">INDEX('Régua SAEB'!$F$1:$F$40,MATCH($E1038&amp;"MT"&amp;$J1038,'Régua SAEB'!$G$1:$G$40,0),1)</f>
        <v>Básico</v>
      </c>
    </row>
    <row r="1039" spans="1:11" x14ac:dyDescent="0.2">
      <c r="A1039" s="28" t="s">
        <v>97</v>
      </c>
      <c r="B1039" s="24">
        <v>34496</v>
      </c>
      <c r="C1039" s="28" t="s">
        <v>1153</v>
      </c>
      <c r="D1039" s="29">
        <v>35034496</v>
      </c>
      <c r="E1039" s="29" t="s">
        <v>117</v>
      </c>
      <c r="F1039" s="29">
        <v>259.67</v>
      </c>
      <c r="G1039" s="10">
        <f>SUMIFS('Régua SAEB'!$C:$C,'Régua SAEB'!$B:$B,"LP",'Régua SAEB'!$D:$D,"&lt;="&amp;$F1039,'Régua SAEB'!$E:$E,"&gt;"&amp;$F1039,'Régua SAEB'!$A:$A,$E1039)</f>
        <v>3</v>
      </c>
      <c r="H1039" s="10" t="str">
        <f t="array" ref="H1039">INDEX('Régua SAEB'!$F$1:$F$40,MATCH($E1039&amp;"LP"&amp;$G1039,'Régua SAEB'!$G$1:$G$40,0),1)</f>
        <v>Básico</v>
      </c>
      <c r="I1039" s="29">
        <v>257.10000000000002</v>
      </c>
      <c r="J1039" s="10">
        <f>SUMIFS('Régua SAEB'!$C:$C,'Régua SAEB'!$B:$B,"MT",'Régua SAEB'!$D:$D,"&lt;="&amp;$I1039,'Régua SAEB'!$E:$E,"&gt;"&amp;$I1039,'Régua SAEB'!$A:$A,$E1039)</f>
        <v>3</v>
      </c>
      <c r="K1039" s="10" t="str">
        <f t="array" ref="K1039">INDEX('Régua SAEB'!$F$1:$F$40,MATCH($E1039&amp;"MT"&amp;$J1039,'Régua SAEB'!$G$1:$G$40,0),1)</f>
        <v>Básico</v>
      </c>
    </row>
    <row r="1040" spans="1:11" x14ac:dyDescent="0.2">
      <c r="A1040" s="28" t="s">
        <v>80</v>
      </c>
      <c r="B1040" s="24">
        <v>24508</v>
      </c>
      <c r="C1040" s="28" t="s">
        <v>1154</v>
      </c>
      <c r="D1040" s="29">
        <v>35024508</v>
      </c>
      <c r="E1040" s="29" t="s">
        <v>117</v>
      </c>
      <c r="F1040" s="29">
        <v>282.66000000000003</v>
      </c>
      <c r="G1040" s="10">
        <f>SUMIFS('Régua SAEB'!$C:$C,'Régua SAEB'!$B:$B,"LP",'Régua SAEB'!$D:$D,"&lt;="&amp;$F1040,'Régua SAEB'!$E:$E,"&gt;"&amp;$F1040,'Régua SAEB'!$A:$A,$E1040)</f>
        <v>4</v>
      </c>
      <c r="H1040" s="10" t="str">
        <f t="array" ref="H1040">INDEX('Régua SAEB'!$F$1:$F$40,MATCH($E1040&amp;"LP"&amp;$G1040,'Régua SAEB'!$G$1:$G$40,0),1)</f>
        <v>Proficiente</v>
      </c>
      <c r="I1040" s="29">
        <v>276.81</v>
      </c>
      <c r="J1040" s="10">
        <f>SUMIFS('Régua SAEB'!$C:$C,'Régua SAEB'!$B:$B,"MT",'Régua SAEB'!$D:$D,"&lt;="&amp;$I1040,'Régua SAEB'!$E:$E,"&gt;"&amp;$I1040,'Régua SAEB'!$A:$A,$E1040)</f>
        <v>4</v>
      </c>
      <c r="K1040" s="10" t="str">
        <f t="array" ref="K1040">INDEX('Régua SAEB'!$F$1:$F$40,MATCH($E1040&amp;"MT"&amp;$J1040,'Régua SAEB'!$G$1:$G$40,0),1)</f>
        <v>Básico</v>
      </c>
    </row>
    <row r="1041" spans="1:11" x14ac:dyDescent="0.2">
      <c r="A1041" s="28" t="s">
        <v>80</v>
      </c>
      <c r="B1041" s="24">
        <v>24545</v>
      </c>
      <c r="C1041" s="28" t="s">
        <v>1155</v>
      </c>
      <c r="D1041" s="29">
        <v>35024545</v>
      </c>
      <c r="E1041" s="29" t="s">
        <v>117</v>
      </c>
      <c r="F1041" s="29">
        <v>289.60000000000002</v>
      </c>
      <c r="G1041" s="10">
        <f>SUMIFS('Régua SAEB'!$C:$C,'Régua SAEB'!$B:$B,"LP",'Régua SAEB'!$D:$D,"&lt;="&amp;$F1041,'Régua SAEB'!$E:$E,"&gt;"&amp;$F1041,'Régua SAEB'!$A:$A,$E1041)</f>
        <v>4</v>
      </c>
      <c r="H1041" s="10" t="str">
        <f t="array" ref="H1041">INDEX('Régua SAEB'!$F$1:$F$40,MATCH($E1041&amp;"LP"&amp;$G1041,'Régua SAEB'!$G$1:$G$40,0),1)</f>
        <v>Proficiente</v>
      </c>
      <c r="I1041" s="29">
        <v>287.95999999999998</v>
      </c>
      <c r="J1041" s="10">
        <f>SUMIFS('Régua SAEB'!$C:$C,'Régua SAEB'!$B:$B,"MT",'Régua SAEB'!$D:$D,"&lt;="&amp;$I1041,'Régua SAEB'!$E:$E,"&gt;"&amp;$I1041,'Régua SAEB'!$A:$A,$E1041)</f>
        <v>4</v>
      </c>
      <c r="K1041" s="10" t="str">
        <f t="array" ref="K1041">INDEX('Régua SAEB'!$F$1:$F$40,MATCH($E1041&amp;"MT"&amp;$J1041,'Régua SAEB'!$G$1:$G$40,0),1)</f>
        <v>Básico</v>
      </c>
    </row>
    <row r="1042" spans="1:11" x14ac:dyDescent="0.2">
      <c r="A1042" s="28" t="s">
        <v>80</v>
      </c>
      <c r="B1042" s="24">
        <v>434784</v>
      </c>
      <c r="C1042" s="28" t="s">
        <v>1156</v>
      </c>
      <c r="D1042" s="29">
        <v>35434784</v>
      </c>
      <c r="E1042" s="29" t="s">
        <v>117</v>
      </c>
      <c r="F1042" s="29">
        <v>262.66000000000003</v>
      </c>
      <c r="G1042" s="10">
        <f>SUMIFS('Régua SAEB'!$C:$C,'Régua SAEB'!$B:$B,"LP",'Régua SAEB'!$D:$D,"&lt;="&amp;$F1042,'Régua SAEB'!$E:$E,"&gt;"&amp;$F1042,'Régua SAEB'!$A:$A,$E1042)</f>
        <v>3</v>
      </c>
      <c r="H1042" s="10" t="str">
        <f t="array" ref="H1042">INDEX('Régua SAEB'!$F$1:$F$40,MATCH($E1042&amp;"LP"&amp;$G1042,'Régua SAEB'!$G$1:$G$40,0),1)</f>
        <v>Básico</v>
      </c>
      <c r="I1042" s="29">
        <v>255.51</v>
      </c>
      <c r="J1042" s="10">
        <f>SUMIFS('Régua SAEB'!$C:$C,'Régua SAEB'!$B:$B,"MT",'Régua SAEB'!$D:$D,"&lt;="&amp;$I1042,'Régua SAEB'!$E:$E,"&gt;"&amp;$I1042,'Régua SAEB'!$A:$A,$E1042)</f>
        <v>3</v>
      </c>
      <c r="K1042" s="10" t="str">
        <f t="array" ref="K1042">INDEX('Régua SAEB'!$F$1:$F$40,MATCH($E1042&amp;"MT"&amp;$J1042,'Régua SAEB'!$G$1:$G$40,0),1)</f>
        <v>Básico</v>
      </c>
    </row>
    <row r="1043" spans="1:11" x14ac:dyDescent="0.2">
      <c r="A1043" s="28" t="s">
        <v>80</v>
      </c>
      <c r="B1043" s="24">
        <v>579427</v>
      </c>
      <c r="C1043" s="28" t="s">
        <v>1157</v>
      </c>
      <c r="D1043" s="29">
        <v>35579427</v>
      </c>
      <c r="E1043" s="29" t="s">
        <v>117</v>
      </c>
      <c r="F1043" s="29">
        <v>247.28</v>
      </c>
      <c r="G1043" s="10">
        <f>SUMIFS('Régua SAEB'!$C:$C,'Régua SAEB'!$B:$B,"LP",'Régua SAEB'!$D:$D,"&lt;="&amp;$F1043,'Régua SAEB'!$E:$E,"&gt;"&amp;$F1043,'Régua SAEB'!$A:$A,$E1043)</f>
        <v>2</v>
      </c>
      <c r="H1043" s="10" t="str">
        <f t="array" ref="H1043">INDEX('Régua SAEB'!$F$1:$F$40,MATCH($E1043&amp;"LP"&amp;$G1043,'Régua SAEB'!$G$1:$G$40,0),1)</f>
        <v>Básico</v>
      </c>
      <c r="I1043" s="29">
        <v>248.05</v>
      </c>
      <c r="J1043" s="10">
        <f>SUMIFS('Régua SAEB'!$C:$C,'Régua SAEB'!$B:$B,"MT",'Régua SAEB'!$D:$D,"&lt;="&amp;$I1043,'Régua SAEB'!$E:$E,"&gt;"&amp;$I1043,'Régua SAEB'!$A:$A,$E1043)</f>
        <v>2</v>
      </c>
      <c r="K1043" s="10" t="str">
        <f t="array" ref="K1043">INDEX('Régua SAEB'!$F$1:$F$40,MATCH($E1043&amp;"MT"&amp;$J1043,'Régua SAEB'!$G$1:$G$40,0),1)</f>
        <v>Básico</v>
      </c>
    </row>
    <row r="1044" spans="1:11" x14ac:dyDescent="0.2">
      <c r="A1044" s="28" t="s">
        <v>80</v>
      </c>
      <c r="B1044" s="24">
        <v>907820</v>
      </c>
      <c r="C1044" s="28" t="s">
        <v>1158</v>
      </c>
      <c r="D1044" s="29">
        <v>35907820</v>
      </c>
      <c r="E1044" s="29" t="s">
        <v>117</v>
      </c>
      <c r="F1044" s="29">
        <v>288.37</v>
      </c>
      <c r="G1044" s="10">
        <f>SUMIFS('Régua SAEB'!$C:$C,'Régua SAEB'!$B:$B,"LP",'Régua SAEB'!$D:$D,"&lt;="&amp;$F1044,'Régua SAEB'!$E:$E,"&gt;"&amp;$F1044,'Régua SAEB'!$A:$A,$E1044)</f>
        <v>4</v>
      </c>
      <c r="H1044" s="10" t="str">
        <f t="array" ref="H1044">INDEX('Régua SAEB'!$F$1:$F$40,MATCH($E1044&amp;"LP"&amp;$G1044,'Régua SAEB'!$G$1:$G$40,0),1)</f>
        <v>Proficiente</v>
      </c>
      <c r="I1044" s="29">
        <v>284.39</v>
      </c>
      <c r="J1044" s="10">
        <f>SUMIFS('Régua SAEB'!$C:$C,'Régua SAEB'!$B:$B,"MT",'Régua SAEB'!$D:$D,"&lt;="&amp;$I1044,'Régua SAEB'!$E:$E,"&gt;"&amp;$I1044,'Régua SAEB'!$A:$A,$E1044)</f>
        <v>4</v>
      </c>
      <c r="K1044" s="10" t="str">
        <f t="array" ref="K1044">INDEX('Régua SAEB'!$F$1:$F$40,MATCH($E1044&amp;"MT"&amp;$J1044,'Régua SAEB'!$G$1:$G$40,0),1)</f>
        <v>Básico</v>
      </c>
    </row>
    <row r="1045" spans="1:11" x14ac:dyDescent="0.2">
      <c r="A1045" s="28" t="s">
        <v>80</v>
      </c>
      <c r="B1045" s="24">
        <v>913736</v>
      </c>
      <c r="C1045" s="28" t="s">
        <v>1159</v>
      </c>
      <c r="D1045" s="29">
        <v>35913736</v>
      </c>
      <c r="E1045" s="29" t="s">
        <v>117</v>
      </c>
      <c r="F1045" s="29">
        <v>257.63</v>
      </c>
      <c r="G1045" s="10">
        <f>SUMIFS('Régua SAEB'!$C:$C,'Régua SAEB'!$B:$B,"LP",'Régua SAEB'!$D:$D,"&lt;="&amp;$F1045,'Régua SAEB'!$E:$E,"&gt;"&amp;$F1045,'Régua SAEB'!$A:$A,$E1045)</f>
        <v>3</v>
      </c>
      <c r="H1045" s="10" t="str">
        <f t="array" ref="H1045">INDEX('Régua SAEB'!$F$1:$F$40,MATCH($E1045&amp;"LP"&amp;$G1045,'Régua SAEB'!$G$1:$G$40,0),1)</f>
        <v>Básico</v>
      </c>
      <c r="I1045" s="29">
        <v>250.89</v>
      </c>
      <c r="J1045" s="10">
        <f>SUMIFS('Régua SAEB'!$C:$C,'Régua SAEB'!$B:$B,"MT",'Régua SAEB'!$D:$D,"&lt;="&amp;$I1045,'Régua SAEB'!$E:$E,"&gt;"&amp;$I1045,'Régua SAEB'!$A:$A,$E1045)</f>
        <v>3</v>
      </c>
      <c r="K1045" s="10" t="str">
        <f t="array" ref="K1045">INDEX('Régua SAEB'!$F$1:$F$40,MATCH($E1045&amp;"MT"&amp;$J1045,'Régua SAEB'!$G$1:$G$40,0),1)</f>
        <v>Básico</v>
      </c>
    </row>
    <row r="1046" spans="1:11" x14ac:dyDescent="0.2">
      <c r="A1046" s="28" t="s">
        <v>67</v>
      </c>
      <c r="B1046" s="24">
        <v>33947</v>
      </c>
      <c r="C1046" s="28" t="s">
        <v>1160</v>
      </c>
      <c r="D1046" s="29">
        <v>35033947</v>
      </c>
      <c r="E1046" s="29" t="s">
        <v>117</v>
      </c>
      <c r="F1046" s="29">
        <v>249.3</v>
      </c>
      <c r="G1046" s="10">
        <f>SUMIFS('Régua SAEB'!$C:$C,'Régua SAEB'!$B:$B,"LP",'Régua SAEB'!$D:$D,"&lt;="&amp;$F1046,'Régua SAEB'!$E:$E,"&gt;"&amp;$F1046,'Régua SAEB'!$A:$A,$E1046)</f>
        <v>2</v>
      </c>
      <c r="H1046" s="10" t="str">
        <f t="array" ref="H1046">INDEX('Régua SAEB'!$F$1:$F$40,MATCH($E1046&amp;"LP"&amp;$G1046,'Régua SAEB'!$G$1:$G$40,0),1)</f>
        <v>Básico</v>
      </c>
      <c r="I1046" s="29">
        <v>248.37</v>
      </c>
      <c r="J1046" s="10">
        <f>SUMIFS('Régua SAEB'!$C:$C,'Régua SAEB'!$B:$B,"MT",'Régua SAEB'!$D:$D,"&lt;="&amp;$I1046,'Régua SAEB'!$E:$E,"&gt;"&amp;$I1046,'Régua SAEB'!$A:$A,$E1046)</f>
        <v>2</v>
      </c>
      <c r="K1046" s="10" t="str">
        <f t="array" ref="K1046">INDEX('Régua SAEB'!$F$1:$F$40,MATCH($E1046&amp;"MT"&amp;$J1046,'Régua SAEB'!$G$1:$G$40,0),1)</f>
        <v>Básico</v>
      </c>
    </row>
    <row r="1047" spans="1:11" x14ac:dyDescent="0.2">
      <c r="A1047" s="28" t="s">
        <v>95</v>
      </c>
      <c r="B1047" s="24">
        <v>25021</v>
      </c>
      <c r="C1047" s="28" t="s">
        <v>1161</v>
      </c>
      <c r="D1047" s="29">
        <v>35025021</v>
      </c>
      <c r="E1047" s="29" t="s">
        <v>117</v>
      </c>
      <c r="F1047" s="29">
        <v>265.93</v>
      </c>
      <c r="G1047" s="10">
        <f>SUMIFS('Régua SAEB'!$C:$C,'Régua SAEB'!$B:$B,"LP",'Régua SAEB'!$D:$D,"&lt;="&amp;$F1047,'Régua SAEB'!$E:$E,"&gt;"&amp;$F1047,'Régua SAEB'!$A:$A,$E1047)</f>
        <v>3</v>
      </c>
      <c r="H1047" s="10" t="str">
        <f t="array" ref="H1047">INDEX('Régua SAEB'!$F$1:$F$40,MATCH($E1047&amp;"LP"&amp;$G1047,'Régua SAEB'!$G$1:$G$40,0),1)</f>
        <v>Básico</v>
      </c>
      <c r="I1047" s="29">
        <v>273.8</v>
      </c>
      <c r="J1047" s="10">
        <f>SUMIFS('Régua SAEB'!$C:$C,'Régua SAEB'!$B:$B,"MT",'Régua SAEB'!$D:$D,"&lt;="&amp;$I1047,'Régua SAEB'!$E:$E,"&gt;"&amp;$I1047,'Régua SAEB'!$A:$A,$E1047)</f>
        <v>3</v>
      </c>
      <c r="K1047" s="10" t="str">
        <f t="array" ref="K1047">INDEX('Régua SAEB'!$F$1:$F$40,MATCH($E1047&amp;"MT"&amp;$J1047,'Régua SAEB'!$G$1:$G$40,0),1)</f>
        <v>Básico</v>
      </c>
    </row>
    <row r="1048" spans="1:11" x14ac:dyDescent="0.2">
      <c r="A1048" s="28" t="s">
        <v>95</v>
      </c>
      <c r="B1048" s="24">
        <v>25045</v>
      </c>
      <c r="C1048" s="28" t="s">
        <v>1162</v>
      </c>
      <c r="D1048" s="29">
        <v>35025045</v>
      </c>
      <c r="E1048" s="29" t="s">
        <v>117</v>
      </c>
      <c r="F1048" s="29">
        <v>256.45</v>
      </c>
      <c r="G1048" s="10">
        <f>SUMIFS('Régua SAEB'!$C:$C,'Régua SAEB'!$B:$B,"LP",'Régua SAEB'!$D:$D,"&lt;="&amp;$F1048,'Régua SAEB'!$E:$E,"&gt;"&amp;$F1048,'Régua SAEB'!$A:$A,$E1048)</f>
        <v>3</v>
      </c>
      <c r="H1048" s="10" t="str">
        <f t="array" ref="H1048">INDEX('Régua SAEB'!$F$1:$F$40,MATCH($E1048&amp;"LP"&amp;$G1048,'Régua SAEB'!$G$1:$G$40,0),1)</f>
        <v>Básico</v>
      </c>
      <c r="I1048" s="29">
        <v>250.91</v>
      </c>
      <c r="J1048" s="10">
        <f>SUMIFS('Régua SAEB'!$C:$C,'Régua SAEB'!$B:$B,"MT",'Régua SAEB'!$D:$D,"&lt;="&amp;$I1048,'Régua SAEB'!$E:$E,"&gt;"&amp;$I1048,'Régua SAEB'!$A:$A,$E1048)</f>
        <v>3</v>
      </c>
      <c r="K1048" s="10" t="str">
        <f t="array" ref="K1048">INDEX('Régua SAEB'!$F$1:$F$40,MATCH($E1048&amp;"MT"&amp;$J1048,'Régua SAEB'!$G$1:$G$40,0),1)</f>
        <v>Básico</v>
      </c>
    </row>
    <row r="1049" spans="1:11" x14ac:dyDescent="0.2">
      <c r="A1049" s="28" t="s">
        <v>95</v>
      </c>
      <c r="B1049" s="24">
        <v>25070</v>
      </c>
      <c r="C1049" s="28" t="s">
        <v>1163</v>
      </c>
      <c r="D1049" s="29">
        <v>35025070</v>
      </c>
      <c r="E1049" s="29" t="s">
        <v>117</v>
      </c>
      <c r="F1049" s="29">
        <v>278.95999999999998</v>
      </c>
      <c r="G1049" s="10">
        <f>SUMIFS('Régua SAEB'!$C:$C,'Régua SAEB'!$B:$B,"LP",'Régua SAEB'!$D:$D,"&lt;="&amp;$F1049,'Régua SAEB'!$E:$E,"&gt;"&amp;$F1049,'Régua SAEB'!$A:$A,$E1049)</f>
        <v>4</v>
      </c>
      <c r="H1049" s="10" t="str">
        <f t="array" ref="H1049">INDEX('Régua SAEB'!$F$1:$F$40,MATCH($E1049&amp;"LP"&amp;$G1049,'Régua SAEB'!$G$1:$G$40,0),1)</f>
        <v>Proficiente</v>
      </c>
      <c r="I1049" s="29">
        <v>272.54000000000002</v>
      </c>
      <c r="J1049" s="10">
        <f>SUMIFS('Régua SAEB'!$C:$C,'Régua SAEB'!$B:$B,"MT",'Régua SAEB'!$D:$D,"&lt;="&amp;$I1049,'Régua SAEB'!$E:$E,"&gt;"&amp;$I1049,'Régua SAEB'!$A:$A,$E1049)</f>
        <v>3</v>
      </c>
      <c r="K1049" s="10" t="str">
        <f t="array" ref="K1049">INDEX('Régua SAEB'!$F$1:$F$40,MATCH($E1049&amp;"MT"&amp;$J1049,'Régua SAEB'!$G$1:$G$40,0),1)</f>
        <v>Básico</v>
      </c>
    </row>
    <row r="1050" spans="1:11" x14ac:dyDescent="0.2">
      <c r="A1050" s="28" t="s">
        <v>95</v>
      </c>
      <c r="B1050" s="24">
        <v>47491</v>
      </c>
      <c r="C1050" s="28" t="s">
        <v>1164</v>
      </c>
      <c r="D1050" s="29">
        <v>35047491</v>
      </c>
      <c r="E1050" s="29" t="s">
        <v>117</v>
      </c>
      <c r="F1050" s="29">
        <v>271.45</v>
      </c>
      <c r="G1050" s="10">
        <f>SUMIFS('Régua SAEB'!$C:$C,'Régua SAEB'!$B:$B,"LP",'Régua SAEB'!$D:$D,"&lt;="&amp;$F1050,'Régua SAEB'!$E:$E,"&gt;"&amp;$F1050,'Régua SAEB'!$A:$A,$E1050)</f>
        <v>3</v>
      </c>
      <c r="H1050" s="10" t="str">
        <f t="array" ref="H1050">INDEX('Régua SAEB'!$F$1:$F$40,MATCH($E1050&amp;"LP"&amp;$G1050,'Régua SAEB'!$G$1:$G$40,0),1)</f>
        <v>Básico</v>
      </c>
      <c r="I1050" s="29">
        <v>281.7</v>
      </c>
      <c r="J1050" s="10">
        <f>SUMIFS('Régua SAEB'!$C:$C,'Régua SAEB'!$B:$B,"MT",'Régua SAEB'!$D:$D,"&lt;="&amp;$I1050,'Régua SAEB'!$E:$E,"&gt;"&amp;$I1050,'Régua SAEB'!$A:$A,$E1050)</f>
        <v>4</v>
      </c>
      <c r="K1050" s="10" t="str">
        <f t="array" ref="K1050">INDEX('Régua SAEB'!$F$1:$F$40,MATCH($E1050&amp;"MT"&amp;$J1050,'Régua SAEB'!$G$1:$G$40,0),1)</f>
        <v>Básico</v>
      </c>
    </row>
    <row r="1051" spans="1:11" x14ac:dyDescent="0.2">
      <c r="A1051" s="28" t="s">
        <v>95</v>
      </c>
      <c r="B1051" s="24">
        <v>903516</v>
      </c>
      <c r="C1051" s="28" t="s">
        <v>1165</v>
      </c>
      <c r="D1051" s="29">
        <v>35903516</v>
      </c>
      <c r="E1051" s="29" t="s">
        <v>117</v>
      </c>
      <c r="F1051" s="29">
        <v>260.77999999999997</v>
      </c>
      <c r="G1051" s="10">
        <f>SUMIFS('Régua SAEB'!$C:$C,'Régua SAEB'!$B:$B,"LP",'Régua SAEB'!$D:$D,"&lt;="&amp;$F1051,'Régua SAEB'!$E:$E,"&gt;"&amp;$F1051,'Régua SAEB'!$A:$A,$E1051)</f>
        <v>3</v>
      </c>
      <c r="H1051" s="10" t="str">
        <f t="array" ref="H1051">INDEX('Régua SAEB'!$F$1:$F$40,MATCH($E1051&amp;"LP"&amp;$G1051,'Régua SAEB'!$G$1:$G$40,0),1)</f>
        <v>Básico</v>
      </c>
      <c r="I1051" s="29">
        <v>256.60000000000002</v>
      </c>
      <c r="J1051" s="10">
        <f>SUMIFS('Régua SAEB'!$C:$C,'Régua SAEB'!$B:$B,"MT",'Régua SAEB'!$D:$D,"&lt;="&amp;$I1051,'Régua SAEB'!$E:$E,"&gt;"&amp;$I1051,'Régua SAEB'!$A:$A,$E1051)</f>
        <v>3</v>
      </c>
      <c r="K1051" s="10" t="str">
        <f t="array" ref="K1051">INDEX('Régua SAEB'!$F$1:$F$40,MATCH($E1051&amp;"MT"&amp;$J1051,'Régua SAEB'!$G$1:$G$40,0),1)</f>
        <v>Básico</v>
      </c>
    </row>
    <row r="1052" spans="1:11" x14ac:dyDescent="0.2">
      <c r="A1052" s="28" t="s">
        <v>95</v>
      </c>
      <c r="B1052" s="24">
        <v>914368</v>
      </c>
      <c r="C1052" s="28" t="s">
        <v>1166</v>
      </c>
      <c r="D1052" s="29">
        <v>35914368</v>
      </c>
      <c r="E1052" s="29" t="s">
        <v>117</v>
      </c>
      <c r="F1052" s="29">
        <v>272.67</v>
      </c>
      <c r="G1052" s="10">
        <f>SUMIFS('Régua SAEB'!$C:$C,'Régua SAEB'!$B:$B,"LP",'Régua SAEB'!$D:$D,"&lt;="&amp;$F1052,'Régua SAEB'!$E:$E,"&gt;"&amp;$F1052,'Régua SAEB'!$A:$A,$E1052)</f>
        <v>3</v>
      </c>
      <c r="H1052" s="10" t="str">
        <f t="array" ref="H1052">INDEX('Régua SAEB'!$F$1:$F$40,MATCH($E1052&amp;"LP"&amp;$G1052,'Régua SAEB'!$G$1:$G$40,0),1)</f>
        <v>Básico</v>
      </c>
      <c r="I1052" s="29">
        <v>268.19</v>
      </c>
      <c r="J1052" s="10">
        <f>SUMIFS('Régua SAEB'!$C:$C,'Régua SAEB'!$B:$B,"MT",'Régua SAEB'!$D:$D,"&lt;="&amp;$I1052,'Régua SAEB'!$E:$E,"&gt;"&amp;$I1052,'Régua SAEB'!$A:$A,$E1052)</f>
        <v>3</v>
      </c>
      <c r="K1052" s="10" t="str">
        <f t="array" ref="K1052">INDEX('Régua SAEB'!$F$1:$F$40,MATCH($E1052&amp;"MT"&amp;$J1052,'Régua SAEB'!$G$1:$G$40,0),1)</f>
        <v>Básico</v>
      </c>
    </row>
    <row r="1053" spans="1:11" x14ac:dyDescent="0.2">
      <c r="A1053" s="28" t="s">
        <v>85</v>
      </c>
      <c r="B1053" s="24">
        <v>15854</v>
      </c>
      <c r="C1053" s="28" t="s">
        <v>1167</v>
      </c>
      <c r="D1053" s="29">
        <v>35015854</v>
      </c>
      <c r="E1053" s="29" t="s">
        <v>117</v>
      </c>
      <c r="F1053" s="29">
        <v>265.14999999999998</v>
      </c>
      <c r="G1053" s="10">
        <f>SUMIFS('Régua SAEB'!$C:$C,'Régua SAEB'!$B:$B,"LP",'Régua SAEB'!$D:$D,"&lt;="&amp;$F1053,'Régua SAEB'!$E:$E,"&gt;"&amp;$F1053,'Régua SAEB'!$A:$A,$E1053)</f>
        <v>3</v>
      </c>
      <c r="H1053" s="10" t="str">
        <f t="array" ref="H1053">INDEX('Régua SAEB'!$F$1:$F$40,MATCH($E1053&amp;"LP"&amp;$G1053,'Régua SAEB'!$G$1:$G$40,0),1)</f>
        <v>Básico</v>
      </c>
      <c r="I1053" s="29">
        <v>264.79000000000002</v>
      </c>
      <c r="J1053" s="10">
        <f>SUMIFS('Régua SAEB'!$C:$C,'Régua SAEB'!$B:$B,"MT",'Régua SAEB'!$D:$D,"&lt;="&amp;$I1053,'Régua SAEB'!$E:$E,"&gt;"&amp;$I1053,'Régua SAEB'!$A:$A,$E1053)</f>
        <v>3</v>
      </c>
      <c r="K1053" s="10" t="str">
        <f t="array" ref="K1053">INDEX('Régua SAEB'!$F$1:$F$40,MATCH($E1053&amp;"MT"&amp;$J1053,'Régua SAEB'!$G$1:$G$40,0),1)</f>
        <v>Básico</v>
      </c>
    </row>
    <row r="1054" spans="1:11" x14ac:dyDescent="0.2">
      <c r="A1054" s="28" t="s">
        <v>85</v>
      </c>
      <c r="B1054" s="24">
        <v>15945</v>
      </c>
      <c r="C1054" s="28" t="s">
        <v>1168</v>
      </c>
      <c r="D1054" s="29">
        <v>35015945</v>
      </c>
      <c r="E1054" s="29" t="s">
        <v>117</v>
      </c>
      <c r="F1054" s="29">
        <v>254.69</v>
      </c>
      <c r="G1054" s="10">
        <f>SUMIFS('Régua SAEB'!$C:$C,'Régua SAEB'!$B:$B,"LP",'Régua SAEB'!$D:$D,"&lt;="&amp;$F1054,'Régua SAEB'!$E:$E,"&gt;"&amp;$F1054,'Régua SAEB'!$A:$A,$E1054)</f>
        <v>3</v>
      </c>
      <c r="H1054" s="10" t="str">
        <f t="array" ref="H1054">INDEX('Régua SAEB'!$F$1:$F$40,MATCH($E1054&amp;"LP"&amp;$G1054,'Régua SAEB'!$G$1:$G$40,0),1)</f>
        <v>Básico</v>
      </c>
      <c r="I1054" s="29">
        <v>250.08</v>
      </c>
      <c r="J1054" s="10">
        <f>SUMIFS('Régua SAEB'!$C:$C,'Régua SAEB'!$B:$B,"MT",'Régua SAEB'!$D:$D,"&lt;="&amp;$I1054,'Régua SAEB'!$E:$E,"&gt;"&amp;$I1054,'Régua SAEB'!$A:$A,$E1054)</f>
        <v>3</v>
      </c>
      <c r="K1054" s="10" t="str">
        <f t="array" ref="K1054">INDEX('Régua SAEB'!$F$1:$F$40,MATCH($E1054&amp;"MT"&amp;$J1054,'Régua SAEB'!$G$1:$G$40,0),1)</f>
        <v>Básico</v>
      </c>
    </row>
    <row r="1055" spans="1:11" x14ac:dyDescent="0.2">
      <c r="A1055" s="28" t="s">
        <v>85</v>
      </c>
      <c r="B1055" s="24">
        <v>15957</v>
      </c>
      <c r="C1055" s="28" t="s">
        <v>1169</v>
      </c>
      <c r="D1055" s="29">
        <v>35015957</v>
      </c>
      <c r="E1055" s="29" t="s">
        <v>117</v>
      </c>
      <c r="F1055" s="29">
        <v>256.17</v>
      </c>
      <c r="G1055" s="10">
        <f>SUMIFS('Régua SAEB'!$C:$C,'Régua SAEB'!$B:$B,"LP",'Régua SAEB'!$D:$D,"&lt;="&amp;$F1055,'Régua SAEB'!$E:$E,"&gt;"&amp;$F1055,'Régua SAEB'!$A:$A,$E1055)</f>
        <v>3</v>
      </c>
      <c r="H1055" s="10" t="str">
        <f t="array" ref="H1055">INDEX('Régua SAEB'!$F$1:$F$40,MATCH($E1055&amp;"LP"&amp;$G1055,'Régua SAEB'!$G$1:$G$40,0),1)</f>
        <v>Básico</v>
      </c>
      <c r="I1055" s="29">
        <v>258.58</v>
      </c>
      <c r="J1055" s="10">
        <f>SUMIFS('Régua SAEB'!$C:$C,'Régua SAEB'!$B:$B,"MT",'Régua SAEB'!$D:$D,"&lt;="&amp;$I1055,'Régua SAEB'!$E:$E,"&gt;"&amp;$I1055,'Régua SAEB'!$A:$A,$E1055)</f>
        <v>3</v>
      </c>
      <c r="K1055" s="10" t="str">
        <f t="array" ref="K1055">INDEX('Régua SAEB'!$F$1:$F$40,MATCH($E1055&amp;"MT"&amp;$J1055,'Régua SAEB'!$G$1:$G$40,0),1)</f>
        <v>Básico</v>
      </c>
    </row>
    <row r="1056" spans="1:11" x14ac:dyDescent="0.2">
      <c r="A1056" s="28" t="s">
        <v>85</v>
      </c>
      <c r="B1056" s="24">
        <v>15970</v>
      </c>
      <c r="C1056" s="28" t="s">
        <v>1170</v>
      </c>
      <c r="D1056" s="29">
        <v>35015970</v>
      </c>
      <c r="E1056" s="29" t="s">
        <v>117</v>
      </c>
      <c r="F1056" s="29">
        <v>274.48</v>
      </c>
      <c r="G1056" s="10">
        <f>SUMIFS('Régua SAEB'!$C:$C,'Régua SAEB'!$B:$B,"LP",'Régua SAEB'!$D:$D,"&lt;="&amp;$F1056,'Régua SAEB'!$E:$E,"&gt;"&amp;$F1056,'Régua SAEB'!$A:$A,$E1056)</f>
        <v>3</v>
      </c>
      <c r="H1056" s="10" t="str">
        <f t="array" ref="H1056">INDEX('Régua SAEB'!$F$1:$F$40,MATCH($E1056&amp;"LP"&amp;$G1056,'Régua SAEB'!$G$1:$G$40,0),1)</f>
        <v>Básico</v>
      </c>
      <c r="I1056" s="29">
        <v>268.05</v>
      </c>
      <c r="J1056" s="10">
        <f>SUMIFS('Régua SAEB'!$C:$C,'Régua SAEB'!$B:$B,"MT",'Régua SAEB'!$D:$D,"&lt;="&amp;$I1056,'Régua SAEB'!$E:$E,"&gt;"&amp;$I1056,'Régua SAEB'!$A:$A,$E1056)</f>
        <v>3</v>
      </c>
      <c r="K1056" s="10" t="str">
        <f t="array" ref="K1056">INDEX('Régua SAEB'!$F$1:$F$40,MATCH($E1056&amp;"MT"&amp;$J1056,'Régua SAEB'!$G$1:$G$40,0),1)</f>
        <v>Básico</v>
      </c>
    </row>
    <row r="1057" spans="1:11" x14ac:dyDescent="0.2">
      <c r="A1057" s="28" t="s">
        <v>85</v>
      </c>
      <c r="B1057" s="24">
        <v>15982</v>
      </c>
      <c r="C1057" s="28" t="s">
        <v>1171</v>
      </c>
      <c r="D1057" s="29">
        <v>35015982</v>
      </c>
      <c r="E1057" s="29" t="s">
        <v>117</v>
      </c>
      <c r="F1057" s="29">
        <v>252.34</v>
      </c>
      <c r="G1057" s="10">
        <f>SUMIFS('Régua SAEB'!$C:$C,'Régua SAEB'!$B:$B,"LP",'Régua SAEB'!$D:$D,"&lt;="&amp;$F1057,'Régua SAEB'!$E:$E,"&gt;"&amp;$F1057,'Régua SAEB'!$A:$A,$E1057)</f>
        <v>3</v>
      </c>
      <c r="H1057" s="10" t="str">
        <f t="array" ref="H1057">INDEX('Régua SAEB'!$F$1:$F$40,MATCH($E1057&amp;"LP"&amp;$G1057,'Régua SAEB'!$G$1:$G$40,0),1)</f>
        <v>Básico</v>
      </c>
      <c r="I1057" s="29">
        <v>240.07</v>
      </c>
      <c r="J1057" s="10">
        <f>SUMIFS('Régua SAEB'!$C:$C,'Régua SAEB'!$B:$B,"MT",'Régua SAEB'!$D:$D,"&lt;="&amp;$I1057,'Régua SAEB'!$E:$E,"&gt;"&amp;$I1057,'Régua SAEB'!$A:$A,$E1057)</f>
        <v>2</v>
      </c>
      <c r="K1057" s="10" t="str">
        <f t="array" ref="K1057">INDEX('Régua SAEB'!$F$1:$F$40,MATCH($E1057&amp;"MT"&amp;$J1057,'Régua SAEB'!$G$1:$G$40,0),1)</f>
        <v>Básico</v>
      </c>
    </row>
    <row r="1058" spans="1:11" x14ac:dyDescent="0.2">
      <c r="A1058" s="28" t="s">
        <v>85</v>
      </c>
      <c r="B1058" s="24">
        <v>16044</v>
      </c>
      <c r="C1058" s="28" t="s">
        <v>1172</v>
      </c>
      <c r="D1058" s="29">
        <v>35016044</v>
      </c>
      <c r="E1058" s="29" t="s">
        <v>117</v>
      </c>
      <c r="F1058" s="29">
        <v>273.58999999999997</v>
      </c>
      <c r="G1058" s="10">
        <f>SUMIFS('Régua SAEB'!$C:$C,'Régua SAEB'!$B:$B,"LP",'Régua SAEB'!$D:$D,"&lt;="&amp;$F1058,'Régua SAEB'!$E:$E,"&gt;"&amp;$F1058,'Régua SAEB'!$A:$A,$E1058)</f>
        <v>3</v>
      </c>
      <c r="H1058" s="10" t="str">
        <f t="array" ref="H1058">INDEX('Régua SAEB'!$F$1:$F$40,MATCH($E1058&amp;"LP"&amp;$G1058,'Régua SAEB'!$G$1:$G$40,0),1)</f>
        <v>Básico</v>
      </c>
      <c r="I1058" s="29">
        <v>275.23</v>
      </c>
      <c r="J1058" s="10">
        <f>SUMIFS('Régua SAEB'!$C:$C,'Régua SAEB'!$B:$B,"MT",'Régua SAEB'!$D:$D,"&lt;="&amp;$I1058,'Régua SAEB'!$E:$E,"&gt;"&amp;$I1058,'Régua SAEB'!$A:$A,$E1058)</f>
        <v>4</v>
      </c>
      <c r="K1058" s="10" t="str">
        <f t="array" ref="K1058">INDEX('Régua SAEB'!$F$1:$F$40,MATCH($E1058&amp;"MT"&amp;$J1058,'Régua SAEB'!$G$1:$G$40,0),1)</f>
        <v>Básico</v>
      </c>
    </row>
    <row r="1059" spans="1:11" x14ac:dyDescent="0.2">
      <c r="A1059" s="28" t="s">
        <v>85</v>
      </c>
      <c r="B1059" s="24">
        <v>16056</v>
      </c>
      <c r="C1059" s="28" t="s">
        <v>1173</v>
      </c>
      <c r="D1059" s="29">
        <v>35016056</v>
      </c>
      <c r="E1059" s="29" t="s">
        <v>117</v>
      </c>
      <c r="F1059" s="29">
        <v>249.28</v>
      </c>
      <c r="G1059" s="10">
        <f>SUMIFS('Régua SAEB'!$C:$C,'Régua SAEB'!$B:$B,"LP",'Régua SAEB'!$D:$D,"&lt;="&amp;$F1059,'Régua SAEB'!$E:$E,"&gt;"&amp;$F1059,'Régua SAEB'!$A:$A,$E1059)</f>
        <v>2</v>
      </c>
      <c r="H1059" s="10" t="str">
        <f t="array" ref="H1059">INDEX('Régua SAEB'!$F$1:$F$40,MATCH($E1059&amp;"LP"&amp;$G1059,'Régua SAEB'!$G$1:$G$40,0),1)</f>
        <v>Básico</v>
      </c>
      <c r="I1059" s="29">
        <v>241.32</v>
      </c>
      <c r="J1059" s="10">
        <f>SUMIFS('Régua SAEB'!$C:$C,'Régua SAEB'!$B:$B,"MT",'Régua SAEB'!$D:$D,"&lt;="&amp;$I1059,'Régua SAEB'!$E:$E,"&gt;"&amp;$I1059,'Régua SAEB'!$A:$A,$E1059)</f>
        <v>2</v>
      </c>
      <c r="K1059" s="10" t="str">
        <f t="array" ref="K1059">INDEX('Régua SAEB'!$F$1:$F$40,MATCH($E1059&amp;"MT"&amp;$J1059,'Régua SAEB'!$G$1:$G$40,0),1)</f>
        <v>Básico</v>
      </c>
    </row>
    <row r="1060" spans="1:11" x14ac:dyDescent="0.2">
      <c r="A1060" s="28" t="s">
        <v>85</v>
      </c>
      <c r="B1060" s="24">
        <v>45299</v>
      </c>
      <c r="C1060" s="28" t="s">
        <v>1174</v>
      </c>
      <c r="D1060" s="29">
        <v>35045299</v>
      </c>
      <c r="E1060" s="29" t="s">
        <v>117</v>
      </c>
      <c r="F1060" s="29">
        <v>268.56</v>
      </c>
      <c r="G1060" s="10">
        <f>SUMIFS('Régua SAEB'!$C:$C,'Régua SAEB'!$B:$B,"LP",'Régua SAEB'!$D:$D,"&lt;="&amp;$F1060,'Régua SAEB'!$E:$E,"&gt;"&amp;$F1060,'Régua SAEB'!$A:$A,$E1060)</f>
        <v>3</v>
      </c>
      <c r="H1060" s="10" t="str">
        <f t="array" ref="H1060">INDEX('Régua SAEB'!$F$1:$F$40,MATCH($E1060&amp;"LP"&amp;$G1060,'Régua SAEB'!$G$1:$G$40,0),1)</f>
        <v>Básico</v>
      </c>
      <c r="I1060" s="29">
        <v>269.37</v>
      </c>
      <c r="J1060" s="10">
        <f>SUMIFS('Régua SAEB'!$C:$C,'Régua SAEB'!$B:$B,"MT",'Régua SAEB'!$D:$D,"&lt;="&amp;$I1060,'Régua SAEB'!$E:$E,"&gt;"&amp;$I1060,'Régua SAEB'!$A:$A,$E1060)</f>
        <v>3</v>
      </c>
      <c r="K1060" s="10" t="str">
        <f t="array" ref="K1060">INDEX('Régua SAEB'!$F$1:$F$40,MATCH($E1060&amp;"MT"&amp;$J1060,'Régua SAEB'!$G$1:$G$40,0),1)</f>
        <v>Básico</v>
      </c>
    </row>
    <row r="1061" spans="1:11" x14ac:dyDescent="0.2">
      <c r="A1061" s="28" t="s">
        <v>85</v>
      </c>
      <c r="B1061" s="24">
        <v>462767</v>
      </c>
      <c r="C1061" s="28" t="s">
        <v>1175</v>
      </c>
      <c r="D1061" s="29">
        <v>35462767</v>
      </c>
      <c r="E1061" s="29" t="s">
        <v>117</v>
      </c>
      <c r="F1061" s="29">
        <v>273.57</v>
      </c>
      <c r="G1061" s="10">
        <f>SUMIFS('Régua SAEB'!$C:$C,'Régua SAEB'!$B:$B,"LP",'Régua SAEB'!$D:$D,"&lt;="&amp;$F1061,'Régua SAEB'!$E:$E,"&gt;"&amp;$F1061,'Régua SAEB'!$A:$A,$E1061)</f>
        <v>3</v>
      </c>
      <c r="H1061" s="10" t="str">
        <f t="array" ref="H1061">INDEX('Régua SAEB'!$F$1:$F$40,MATCH($E1061&amp;"LP"&amp;$G1061,'Régua SAEB'!$G$1:$G$40,0),1)</f>
        <v>Básico</v>
      </c>
      <c r="I1061" s="29">
        <v>274.85000000000002</v>
      </c>
      <c r="J1061" s="10">
        <f>SUMIFS('Régua SAEB'!$C:$C,'Régua SAEB'!$B:$B,"MT",'Régua SAEB'!$D:$D,"&lt;="&amp;$I1061,'Régua SAEB'!$E:$E,"&gt;"&amp;$I1061,'Régua SAEB'!$A:$A,$E1061)</f>
        <v>3</v>
      </c>
      <c r="K1061" s="10" t="str">
        <f t="array" ref="K1061">INDEX('Régua SAEB'!$F$1:$F$40,MATCH($E1061&amp;"MT"&amp;$J1061,'Régua SAEB'!$G$1:$G$40,0),1)</f>
        <v>Básico</v>
      </c>
    </row>
    <row r="1062" spans="1:11" x14ac:dyDescent="0.2">
      <c r="A1062" s="28" t="s">
        <v>85</v>
      </c>
      <c r="B1062" s="24">
        <v>907133</v>
      </c>
      <c r="C1062" s="28" t="s">
        <v>1176</v>
      </c>
      <c r="D1062" s="29">
        <v>35907133</v>
      </c>
      <c r="E1062" s="29" t="s">
        <v>117</v>
      </c>
      <c r="F1062" s="29">
        <v>234.46</v>
      </c>
      <c r="G1062" s="10">
        <f>SUMIFS('Régua SAEB'!$C:$C,'Régua SAEB'!$B:$B,"LP",'Régua SAEB'!$D:$D,"&lt;="&amp;$F1062,'Régua SAEB'!$E:$E,"&gt;"&amp;$F1062,'Régua SAEB'!$A:$A,$E1062)</f>
        <v>2</v>
      </c>
      <c r="H1062" s="10" t="str">
        <f t="array" ref="H1062">INDEX('Régua SAEB'!$F$1:$F$40,MATCH($E1062&amp;"LP"&amp;$G1062,'Régua SAEB'!$G$1:$G$40,0),1)</f>
        <v>Básico</v>
      </c>
      <c r="I1062" s="29">
        <v>234.25</v>
      </c>
      <c r="J1062" s="10">
        <f>SUMIFS('Régua SAEB'!$C:$C,'Régua SAEB'!$B:$B,"MT",'Régua SAEB'!$D:$D,"&lt;="&amp;$I1062,'Régua SAEB'!$E:$E,"&gt;"&amp;$I1062,'Régua SAEB'!$A:$A,$E1062)</f>
        <v>2</v>
      </c>
      <c r="K1062" s="10" t="str">
        <f t="array" ref="K1062">INDEX('Régua SAEB'!$F$1:$F$40,MATCH($E1062&amp;"MT"&amp;$J1062,'Régua SAEB'!$G$1:$G$40,0),1)</f>
        <v>Básico</v>
      </c>
    </row>
    <row r="1063" spans="1:11" x14ac:dyDescent="0.2">
      <c r="A1063" s="28" t="s">
        <v>85</v>
      </c>
      <c r="B1063" s="24">
        <v>914587</v>
      </c>
      <c r="C1063" s="28" t="s">
        <v>1177</v>
      </c>
      <c r="D1063" s="29">
        <v>35914587</v>
      </c>
      <c r="E1063" s="29" t="s">
        <v>117</v>
      </c>
      <c r="F1063" s="29">
        <v>247.68</v>
      </c>
      <c r="G1063" s="10">
        <f>SUMIFS('Régua SAEB'!$C:$C,'Régua SAEB'!$B:$B,"LP",'Régua SAEB'!$D:$D,"&lt;="&amp;$F1063,'Régua SAEB'!$E:$E,"&gt;"&amp;$F1063,'Régua SAEB'!$A:$A,$E1063)</f>
        <v>2</v>
      </c>
      <c r="H1063" s="10" t="str">
        <f t="array" ref="H1063">INDEX('Régua SAEB'!$F$1:$F$40,MATCH($E1063&amp;"LP"&amp;$G1063,'Régua SAEB'!$G$1:$G$40,0),1)</f>
        <v>Básico</v>
      </c>
      <c r="I1063" s="29">
        <v>249.87</v>
      </c>
      <c r="J1063" s="10">
        <f>SUMIFS('Régua SAEB'!$C:$C,'Régua SAEB'!$B:$B,"MT",'Régua SAEB'!$D:$D,"&lt;="&amp;$I1063,'Régua SAEB'!$E:$E,"&gt;"&amp;$I1063,'Régua SAEB'!$A:$A,$E1063)</f>
        <v>2</v>
      </c>
      <c r="K1063" s="10" t="str">
        <f t="array" ref="K1063">INDEX('Régua SAEB'!$F$1:$F$40,MATCH($E1063&amp;"MT"&amp;$J1063,'Régua SAEB'!$G$1:$G$40,0),1)</f>
        <v>Básico</v>
      </c>
    </row>
    <row r="1064" spans="1:11" x14ac:dyDescent="0.2">
      <c r="A1064" s="28" t="s">
        <v>85</v>
      </c>
      <c r="B1064" s="24">
        <v>920204</v>
      </c>
      <c r="C1064" s="28" t="s">
        <v>1178</v>
      </c>
      <c r="D1064" s="29">
        <v>35920204</v>
      </c>
      <c r="E1064" s="29" t="s">
        <v>117</v>
      </c>
      <c r="F1064" s="29">
        <v>253.46</v>
      </c>
      <c r="G1064" s="10">
        <f>SUMIFS('Régua SAEB'!$C:$C,'Régua SAEB'!$B:$B,"LP",'Régua SAEB'!$D:$D,"&lt;="&amp;$F1064,'Régua SAEB'!$E:$E,"&gt;"&amp;$F1064,'Régua SAEB'!$A:$A,$E1064)</f>
        <v>3</v>
      </c>
      <c r="H1064" s="10" t="str">
        <f t="array" ref="H1064">INDEX('Régua SAEB'!$F$1:$F$40,MATCH($E1064&amp;"LP"&amp;$G1064,'Régua SAEB'!$G$1:$G$40,0),1)</f>
        <v>Básico</v>
      </c>
      <c r="I1064" s="29">
        <v>253.36</v>
      </c>
      <c r="J1064" s="10">
        <f>SUMIFS('Régua SAEB'!$C:$C,'Régua SAEB'!$B:$B,"MT",'Régua SAEB'!$D:$D,"&lt;="&amp;$I1064,'Régua SAEB'!$E:$E,"&gt;"&amp;$I1064,'Régua SAEB'!$A:$A,$E1064)</f>
        <v>3</v>
      </c>
      <c r="K1064" s="10" t="str">
        <f t="array" ref="K1064">INDEX('Régua SAEB'!$F$1:$F$40,MATCH($E1064&amp;"MT"&amp;$J1064,'Régua SAEB'!$G$1:$G$40,0),1)</f>
        <v>Básico</v>
      </c>
    </row>
    <row r="1065" spans="1:11" x14ac:dyDescent="0.2">
      <c r="A1065" s="28" t="s">
        <v>85</v>
      </c>
      <c r="B1065" s="24">
        <v>920216</v>
      </c>
      <c r="C1065" s="28" t="s">
        <v>1179</v>
      </c>
      <c r="D1065" s="29">
        <v>35920216</v>
      </c>
      <c r="E1065" s="29" t="s">
        <v>117</v>
      </c>
      <c r="F1065" s="29">
        <v>257.47000000000003</v>
      </c>
      <c r="G1065" s="10">
        <f>SUMIFS('Régua SAEB'!$C:$C,'Régua SAEB'!$B:$B,"LP",'Régua SAEB'!$D:$D,"&lt;="&amp;$F1065,'Régua SAEB'!$E:$E,"&gt;"&amp;$F1065,'Régua SAEB'!$A:$A,$E1065)</f>
        <v>3</v>
      </c>
      <c r="H1065" s="10" t="str">
        <f t="array" ref="H1065">INDEX('Régua SAEB'!$F$1:$F$40,MATCH($E1065&amp;"LP"&amp;$G1065,'Régua SAEB'!$G$1:$G$40,0),1)</f>
        <v>Básico</v>
      </c>
      <c r="I1065" s="29">
        <v>261.35000000000002</v>
      </c>
      <c r="J1065" s="10">
        <f>SUMIFS('Régua SAEB'!$C:$C,'Régua SAEB'!$B:$B,"MT",'Régua SAEB'!$D:$D,"&lt;="&amp;$I1065,'Régua SAEB'!$E:$E,"&gt;"&amp;$I1065,'Régua SAEB'!$A:$A,$E1065)</f>
        <v>3</v>
      </c>
      <c r="K1065" s="10" t="str">
        <f t="array" ref="K1065">INDEX('Régua SAEB'!$F$1:$F$40,MATCH($E1065&amp;"MT"&amp;$J1065,'Régua SAEB'!$G$1:$G$40,0),1)</f>
        <v>Básico</v>
      </c>
    </row>
    <row r="1066" spans="1:11" x14ac:dyDescent="0.2">
      <c r="A1066" s="28" t="s">
        <v>15</v>
      </c>
      <c r="B1066" s="24">
        <v>32529</v>
      </c>
      <c r="C1066" s="28" t="s">
        <v>1180</v>
      </c>
      <c r="D1066" s="29">
        <v>35032529</v>
      </c>
      <c r="E1066" s="29" t="s">
        <v>117</v>
      </c>
      <c r="F1066" s="29">
        <v>269.41000000000003</v>
      </c>
      <c r="G1066" s="10">
        <f>SUMIFS('Régua SAEB'!$C:$C,'Régua SAEB'!$B:$B,"LP",'Régua SAEB'!$D:$D,"&lt;="&amp;$F1066,'Régua SAEB'!$E:$E,"&gt;"&amp;$F1066,'Régua SAEB'!$A:$A,$E1066)</f>
        <v>3</v>
      </c>
      <c r="H1066" s="10" t="str">
        <f t="array" ref="H1066">INDEX('Régua SAEB'!$F$1:$F$40,MATCH($E1066&amp;"LP"&amp;$G1066,'Régua SAEB'!$G$1:$G$40,0),1)</f>
        <v>Básico</v>
      </c>
      <c r="I1066" s="29">
        <v>257.72000000000003</v>
      </c>
      <c r="J1066" s="10">
        <f>SUMIFS('Régua SAEB'!$C:$C,'Régua SAEB'!$B:$B,"MT",'Régua SAEB'!$D:$D,"&lt;="&amp;$I1066,'Régua SAEB'!$E:$E,"&gt;"&amp;$I1066,'Régua SAEB'!$A:$A,$E1066)</f>
        <v>3</v>
      </c>
      <c r="K1066" s="10" t="str">
        <f t="array" ref="K1066">INDEX('Régua SAEB'!$F$1:$F$40,MATCH($E1066&amp;"MT"&amp;$J1066,'Régua SAEB'!$G$1:$G$40,0),1)</f>
        <v>Básico</v>
      </c>
    </row>
    <row r="1067" spans="1:11" x14ac:dyDescent="0.2">
      <c r="A1067" s="28" t="s">
        <v>48</v>
      </c>
      <c r="B1067" s="24">
        <v>25963</v>
      </c>
      <c r="C1067" s="28" t="s">
        <v>1181</v>
      </c>
      <c r="D1067" s="29">
        <v>35025963</v>
      </c>
      <c r="E1067" s="29" t="s">
        <v>117</v>
      </c>
      <c r="F1067" s="29">
        <v>250.26</v>
      </c>
      <c r="G1067" s="10">
        <f>SUMIFS('Régua SAEB'!$C:$C,'Régua SAEB'!$B:$B,"LP",'Régua SAEB'!$D:$D,"&lt;="&amp;$F1067,'Régua SAEB'!$E:$E,"&gt;"&amp;$F1067,'Régua SAEB'!$A:$A,$E1067)</f>
        <v>3</v>
      </c>
      <c r="H1067" s="10" t="str">
        <f t="array" ref="H1067">INDEX('Régua SAEB'!$F$1:$F$40,MATCH($E1067&amp;"LP"&amp;$G1067,'Régua SAEB'!$G$1:$G$40,0),1)</f>
        <v>Básico</v>
      </c>
      <c r="I1067" s="29">
        <v>238.64</v>
      </c>
      <c r="J1067" s="10">
        <f>SUMIFS('Régua SAEB'!$C:$C,'Régua SAEB'!$B:$B,"MT",'Régua SAEB'!$D:$D,"&lt;="&amp;$I1067,'Régua SAEB'!$E:$E,"&gt;"&amp;$I1067,'Régua SAEB'!$A:$A,$E1067)</f>
        <v>2</v>
      </c>
      <c r="K1067" s="10" t="str">
        <f t="array" ref="K1067">INDEX('Régua SAEB'!$F$1:$F$40,MATCH($E1067&amp;"MT"&amp;$J1067,'Régua SAEB'!$G$1:$G$40,0),1)</f>
        <v>Básico</v>
      </c>
    </row>
    <row r="1068" spans="1:11" x14ac:dyDescent="0.2">
      <c r="A1068" s="28" t="s">
        <v>48</v>
      </c>
      <c r="B1068" s="24">
        <v>909282</v>
      </c>
      <c r="C1068" s="28" t="s">
        <v>1182</v>
      </c>
      <c r="D1068" s="29">
        <v>35909282</v>
      </c>
      <c r="E1068" s="29" t="s">
        <v>117</v>
      </c>
      <c r="F1068" s="29">
        <v>254.15</v>
      </c>
      <c r="G1068" s="10">
        <f>SUMIFS('Régua SAEB'!$C:$C,'Régua SAEB'!$B:$B,"LP",'Régua SAEB'!$D:$D,"&lt;="&amp;$F1068,'Régua SAEB'!$E:$E,"&gt;"&amp;$F1068,'Régua SAEB'!$A:$A,$E1068)</f>
        <v>3</v>
      </c>
      <c r="H1068" s="10" t="str">
        <f t="array" ref="H1068">INDEX('Régua SAEB'!$F$1:$F$40,MATCH($E1068&amp;"LP"&amp;$G1068,'Régua SAEB'!$G$1:$G$40,0),1)</f>
        <v>Básico</v>
      </c>
      <c r="I1068" s="29">
        <v>245.31</v>
      </c>
      <c r="J1068" s="10">
        <f>SUMIFS('Régua SAEB'!$C:$C,'Régua SAEB'!$B:$B,"MT",'Régua SAEB'!$D:$D,"&lt;="&amp;$I1068,'Régua SAEB'!$E:$E,"&gt;"&amp;$I1068,'Régua SAEB'!$A:$A,$E1068)</f>
        <v>2</v>
      </c>
      <c r="K1068" s="10" t="str">
        <f t="array" ref="K1068">INDEX('Régua SAEB'!$F$1:$F$40,MATCH($E1068&amp;"MT"&amp;$J1068,'Régua SAEB'!$G$1:$G$40,0),1)</f>
        <v>Básico</v>
      </c>
    </row>
    <row r="1069" spans="1:11" x14ac:dyDescent="0.2">
      <c r="A1069" s="28" t="s">
        <v>46</v>
      </c>
      <c r="B1069" s="24">
        <v>13959</v>
      </c>
      <c r="C1069" s="28" t="s">
        <v>1183</v>
      </c>
      <c r="D1069" s="29">
        <v>35013959</v>
      </c>
      <c r="E1069" s="29" t="s">
        <v>117</v>
      </c>
      <c r="F1069" s="29">
        <v>255.4</v>
      </c>
      <c r="G1069" s="10">
        <f>SUMIFS('Régua SAEB'!$C:$C,'Régua SAEB'!$B:$B,"LP",'Régua SAEB'!$D:$D,"&lt;="&amp;$F1069,'Régua SAEB'!$E:$E,"&gt;"&amp;$F1069,'Régua SAEB'!$A:$A,$E1069)</f>
        <v>3</v>
      </c>
      <c r="H1069" s="10" t="str">
        <f t="array" ref="H1069">INDEX('Régua SAEB'!$F$1:$F$40,MATCH($E1069&amp;"LP"&amp;$G1069,'Régua SAEB'!$G$1:$G$40,0),1)</f>
        <v>Básico</v>
      </c>
      <c r="I1069" s="29">
        <v>248.31</v>
      </c>
      <c r="J1069" s="10">
        <f>SUMIFS('Régua SAEB'!$C:$C,'Régua SAEB'!$B:$B,"MT",'Régua SAEB'!$D:$D,"&lt;="&amp;$I1069,'Régua SAEB'!$E:$E,"&gt;"&amp;$I1069,'Régua SAEB'!$A:$A,$E1069)</f>
        <v>2</v>
      </c>
      <c r="K1069" s="10" t="str">
        <f t="array" ref="K1069">INDEX('Régua SAEB'!$F$1:$F$40,MATCH($E1069&amp;"MT"&amp;$J1069,'Régua SAEB'!$G$1:$G$40,0),1)</f>
        <v>Básico</v>
      </c>
    </row>
    <row r="1070" spans="1:11" x14ac:dyDescent="0.2">
      <c r="A1070" s="28" t="s">
        <v>60</v>
      </c>
      <c r="B1070" s="24">
        <v>34757</v>
      </c>
      <c r="C1070" s="28" t="s">
        <v>1184</v>
      </c>
      <c r="D1070" s="29">
        <v>35034757</v>
      </c>
      <c r="E1070" s="29" t="s">
        <v>117</v>
      </c>
      <c r="F1070" s="29">
        <v>264.67</v>
      </c>
      <c r="G1070" s="10">
        <f>SUMIFS('Régua SAEB'!$C:$C,'Régua SAEB'!$B:$B,"LP",'Régua SAEB'!$D:$D,"&lt;="&amp;$F1070,'Régua SAEB'!$E:$E,"&gt;"&amp;$F1070,'Régua SAEB'!$A:$A,$E1070)</f>
        <v>3</v>
      </c>
      <c r="H1070" s="10" t="str">
        <f t="array" ref="H1070">INDEX('Régua SAEB'!$F$1:$F$40,MATCH($E1070&amp;"LP"&amp;$G1070,'Régua SAEB'!$G$1:$G$40,0),1)</f>
        <v>Básico</v>
      </c>
      <c r="I1070" s="29">
        <v>250.68</v>
      </c>
      <c r="J1070" s="10">
        <f>SUMIFS('Régua SAEB'!$C:$C,'Régua SAEB'!$B:$B,"MT",'Régua SAEB'!$D:$D,"&lt;="&amp;$I1070,'Régua SAEB'!$E:$E,"&gt;"&amp;$I1070,'Régua SAEB'!$A:$A,$E1070)</f>
        <v>3</v>
      </c>
      <c r="K1070" s="10" t="str">
        <f t="array" ref="K1070">INDEX('Régua SAEB'!$F$1:$F$40,MATCH($E1070&amp;"MT"&amp;$J1070,'Régua SAEB'!$G$1:$G$40,0),1)</f>
        <v>Básico</v>
      </c>
    </row>
    <row r="1071" spans="1:11" x14ac:dyDescent="0.2">
      <c r="A1071" s="28" t="s">
        <v>60</v>
      </c>
      <c r="B1071" s="24">
        <v>34770</v>
      </c>
      <c r="C1071" s="28" t="s">
        <v>1185</v>
      </c>
      <c r="D1071" s="29">
        <v>35034770</v>
      </c>
      <c r="E1071" s="29" t="s">
        <v>117</v>
      </c>
      <c r="F1071" s="29">
        <v>264.01</v>
      </c>
      <c r="G1071" s="10">
        <f>SUMIFS('Régua SAEB'!$C:$C,'Régua SAEB'!$B:$B,"LP",'Régua SAEB'!$D:$D,"&lt;="&amp;$F1071,'Régua SAEB'!$E:$E,"&gt;"&amp;$F1071,'Régua SAEB'!$A:$A,$E1071)</f>
        <v>3</v>
      </c>
      <c r="H1071" s="10" t="str">
        <f t="array" ref="H1071">INDEX('Régua SAEB'!$F$1:$F$40,MATCH($E1071&amp;"LP"&amp;$G1071,'Régua SAEB'!$G$1:$G$40,0),1)</f>
        <v>Básico</v>
      </c>
      <c r="I1071" s="29">
        <v>267.45</v>
      </c>
      <c r="J1071" s="10">
        <f>SUMIFS('Régua SAEB'!$C:$C,'Régua SAEB'!$B:$B,"MT",'Régua SAEB'!$D:$D,"&lt;="&amp;$I1071,'Régua SAEB'!$E:$E,"&gt;"&amp;$I1071,'Régua SAEB'!$A:$A,$E1071)</f>
        <v>3</v>
      </c>
      <c r="K1071" s="10" t="str">
        <f t="array" ref="K1071">INDEX('Régua SAEB'!$F$1:$F$40,MATCH($E1071&amp;"MT"&amp;$J1071,'Régua SAEB'!$G$1:$G$40,0),1)</f>
        <v>Básico</v>
      </c>
    </row>
    <row r="1072" spans="1:11" x14ac:dyDescent="0.2">
      <c r="A1072" s="28" t="s">
        <v>60</v>
      </c>
      <c r="B1072" s="24">
        <v>34800</v>
      </c>
      <c r="C1072" s="28" t="s">
        <v>1186</v>
      </c>
      <c r="D1072" s="29">
        <v>35034800</v>
      </c>
      <c r="E1072" s="29" t="s">
        <v>117</v>
      </c>
      <c r="F1072" s="29">
        <v>267.22000000000003</v>
      </c>
      <c r="G1072" s="10">
        <f>SUMIFS('Régua SAEB'!$C:$C,'Régua SAEB'!$B:$B,"LP",'Régua SAEB'!$D:$D,"&lt;="&amp;$F1072,'Régua SAEB'!$E:$E,"&gt;"&amp;$F1072,'Régua SAEB'!$A:$A,$E1072)</f>
        <v>3</v>
      </c>
      <c r="H1072" s="10" t="str">
        <f t="array" ref="H1072">INDEX('Régua SAEB'!$F$1:$F$40,MATCH($E1072&amp;"LP"&amp;$G1072,'Régua SAEB'!$G$1:$G$40,0),1)</f>
        <v>Básico</v>
      </c>
      <c r="I1072" s="29">
        <v>257.43</v>
      </c>
      <c r="J1072" s="10">
        <f>SUMIFS('Régua SAEB'!$C:$C,'Régua SAEB'!$B:$B,"MT",'Régua SAEB'!$D:$D,"&lt;="&amp;$I1072,'Régua SAEB'!$E:$E,"&gt;"&amp;$I1072,'Régua SAEB'!$A:$A,$E1072)</f>
        <v>3</v>
      </c>
      <c r="K1072" s="10" t="str">
        <f t="array" ref="K1072">INDEX('Régua SAEB'!$F$1:$F$40,MATCH($E1072&amp;"MT"&amp;$J1072,'Régua SAEB'!$G$1:$G$40,0),1)</f>
        <v>Básico</v>
      </c>
    </row>
    <row r="1073" spans="1:11" x14ac:dyDescent="0.2">
      <c r="A1073" s="28" t="s">
        <v>60</v>
      </c>
      <c r="B1073" s="24">
        <v>39056</v>
      </c>
      <c r="C1073" s="28" t="s">
        <v>1187</v>
      </c>
      <c r="D1073" s="29">
        <v>35039056</v>
      </c>
      <c r="E1073" s="29" t="s">
        <v>117</v>
      </c>
      <c r="F1073" s="29">
        <v>267.54000000000002</v>
      </c>
      <c r="G1073" s="10">
        <f>SUMIFS('Régua SAEB'!$C:$C,'Régua SAEB'!$B:$B,"LP",'Régua SAEB'!$D:$D,"&lt;="&amp;$F1073,'Régua SAEB'!$E:$E,"&gt;"&amp;$F1073,'Régua SAEB'!$A:$A,$E1073)</f>
        <v>3</v>
      </c>
      <c r="H1073" s="10" t="str">
        <f t="array" ref="H1073">INDEX('Régua SAEB'!$F$1:$F$40,MATCH($E1073&amp;"LP"&amp;$G1073,'Régua SAEB'!$G$1:$G$40,0),1)</f>
        <v>Básico</v>
      </c>
      <c r="I1073" s="29">
        <v>262.91000000000003</v>
      </c>
      <c r="J1073" s="10">
        <f>SUMIFS('Régua SAEB'!$C:$C,'Régua SAEB'!$B:$B,"MT",'Régua SAEB'!$D:$D,"&lt;="&amp;$I1073,'Régua SAEB'!$E:$E,"&gt;"&amp;$I1073,'Régua SAEB'!$A:$A,$E1073)</f>
        <v>3</v>
      </c>
      <c r="K1073" s="10" t="str">
        <f t="array" ref="K1073">INDEX('Régua SAEB'!$F$1:$F$40,MATCH($E1073&amp;"MT"&amp;$J1073,'Régua SAEB'!$G$1:$G$40,0),1)</f>
        <v>Básico</v>
      </c>
    </row>
    <row r="1074" spans="1:11" x14ac:dyDescent="0.2">
      <c r="A1074" s="28" t="s">
        <v>60</v>
      </c>
      <c r="B1074" s="24">
        <v>47715</v>
      </c>
      <c r="C1074" s="28" t="s">
        <v>1188</v>
      </c>
      <c r="D1074" s="29">
        <v>35047715</v>
      </c>
      <c r="E1074" s="29" t="s">
        <v>117</v>
      </c>
      <c r="F1074" s="29">
        <v>248.76</v>
      </c>
      <c r="G1074" s="10">
        <f>SUMIFS('Régua SAEB'!$C:$C,'Régua SAEB'!$B:$B,"LP",'Régua SAEB'!$D:$D,"&lt;="&amp;$F1074,'Régua SAEB'!$E:$E,"&gt;"&amp;$F1074,'Régua SAEB'!$A:$A,$E1074)</f>
        <v>2</v>
      </c>
      <c r="H1074" s="10" t="str">
        <f t="array" ref="H1074">INDEX('Régua SAEB'!$F$1:$F$40,MATCH($E1074&amp;"LP"&amp;$G1074,'Régua SAEB'!$G$1:$G$40,0),1)</f>
        <v>Básico</v>
      </c>
      <c r="I1074" s="29">
        <v>242.32</v>
      </c>
      <c r="J1074" s="10">
        <f>SUMIFS('Régua SAEB'!$C:$C,'Régua SAEB'!$B:$B,"MT",'Régua SAEB'!$D:$D,"&lt;="&amp;$I1074,'Régua SAEB'!$E:$E,"&gt;"&amp;$I1074,'Régua SAEB'!$A:$A,$E1074)</f>
        <v>2</v>
      </c>
      <c r="K1074" s="10" t="str">
        <f t="array" ref="K1074">INDEX('Régua SAEB'!$F$1:$F$40,MATCH($E1074&amp;"MT"&amp;$J1074,'Régua SAEB'!$G$1:$G$40,0),1)</f>
        <v>Básico</v>
      </c>
    </row>
    <row r="1075" spans="1:11" x14ac:dyDescent="0.2">
      <c r="A1075" s="28" t="s">
        <v>60</v>
      </c>
      <c r="B1075" s="24">
        <v>47727</v>
      </c>
      <c r="C1075" s="28" t="s">
        <v>1189</v>
      </c>
      <c r="D1075" s="29">
        <v>35047727</v>
      </c>
      <c r="E1075" s="29" t="s">
        <v>117</v>
      </c>
      <c r="F1075" s="29">
        <v>251.5</v>
      </c>
      <c r="G1075" s="10">
        <f>SUMIFS('Régua SAEB'!$C:$C,'Régua SAEB'!$B:$B,"LP",'Régua SAEB'!$D:$D,"&lt;="&amp;$F1075,'Régua SAEB'!$E:$E,"&gt;"&amp;$F1075,'Régua SAEB'!$A:$A,$E1075)</f>
        <v>3</v>
      </c>
      <c r="H1075" s="10" t="str">
        <f t="array" ref="H1075">INDEX('Régua SAEB'!$F$1:$F$40,MATCH($E1075&amp;"LP"&amp;$G1075,'Régua SAEB'!$G$1:$G$40,0),1)</f>
        <v>Básico</v>
      </c>
      <c r="I1075" s="29">
        <v>243.69</v>
      </c>
      <c r="J1075" s="10">
        <f>SUMIFS('Régua SAEB'!$C:$C,'Régua SAEB'!$B:$B,"MT",'Régua SAEB'!$D:$D,"&lt;="&amp;$I1075,'Régua SAEB'!$E:$E,"&gt;"&amp;$I1075,'Régua SAEB'!$A:$A,$E1075)</f>
        <v>2</v>
      </c>
      <c r="K1075" s="10" t="str">
        <f t="array" ref="K1075">INDEX('Régua SAEB'!$F$1:$F$40,MATCH($E1075&amp;"MT"&amp;$J1075,'Régua SAEB'!$G$1:$G$40,0),1)</f>
        <v>Básico</v>
      </c>
    </row>
    <row r="1076" spans="1:11" x14ac:dyDescent="0.2">
      <c r="A1076" s="28" t="s">
        <v>60</v>
      </c>
      <c r="B1076" s="24">
        <v>908344</v>
      </c>
      <c r="C1076" s="28" t="s">
        <v>1190</v>
      </c>
      <c r="D1076" s="29">
        <v>35908344</v>
      </c>
      <c r="E1076" s="29" t="s">
        <v>117</v>
      </c>
      <c r="F1076" s="29">
        <v>259.92</v>
      </c>
      <c r="G1076" s="10">
        <f>SUMIFS('Régua SAEB'!$C:$C,'Régua SAEB'!$B:$B,"LP",'Régua SAEB'!$D:$D,"&lt;="&amp;$F1076,'Régua SAEB'!$E:$E,"&gt;"&amp;$F1076,'Régua SAEB'!$A:$A,$E1076)</f>
        <v>3</v>
      </c>
      <c r="H1076" s="10" t="str">
        <f t="array" ref="H1076">INDEX('Régua SAEB'!$F$1:$F$40,MATCH($E1076&amp;"LP"&amp;$G1076,'Régua SAEB'!$G$1:$G$40,0),1)</f>
        <v>Básico</v>
      </c>
      <c r="I1076" s="29">
        <v>258.54000000000002</v>
      </c>
      <c r="J1076" s="10">
        <f>SUMIFS('Régua SAEB'!$C:$C,'Régua SAEB'!$B:$B,"MT",'Régua SAEB'!$D:$D,"&lt;="&amp;$I1076,'Régua SAEB'!$E:$E,"&gt;"&amp;$I1076,'Régua SAEB'!$A:$A,$E1076)</f>
        <v>3</v>
      </c>
      <c r="K1076" s="10" t="str">
        <f t="array" ref="K1076">INDEX('Régua SAEB'!$F$1:$F$40,MATCH($E1076&amp;"MT"&amp;$J1076,'Régua SAEB'!$G$1:$G$40,0),1)</f>
        <v>Básico</v>
      </c>
    </row>
    <row r="1077" spans="1:11" x14ac:dyDescent="0.2">
      <c r="A1077" s="28" t="s">
        <v>60</v>
      </c>
      <c r="B1077" s="24">
        <v>918052</v>
      </c>
      <c r="C1077" s="28" t="s">
        <v>1191</v>
      </c>
      <c r="D1077" s="29">
        <v>35918052</v>
      </c>
      <c r="E1077" s="29" t="s">
        <v>117</v>
      </c>
      <c r="F1077" s="29">
        <v>275.58</v>
      </c>
      <c r="G1077" s="10">
        <f>SUMIFS('Régua SAEB'!$C:$C,'Régua SAEB'!$B:$B,"LP",'Régua SAEB'!$D:$D,"&lt;="&amp;$F1077,'Régua SAEB'!$E:$E,"&gt;"&amp;$F1077,'Régua SAEB'!$A:$A,$E1077)</f>
        <v>4</v>
      </c>
      <c r="H1077" s="10" t="str">
        <f t="array" ref="H1077">INDEX('Régua SAEB'!$F$1:$F$40,MATCH($E1077&amp;"LP"&amp;$G1077,'Régua SAEB'!$G$1:$G$40,0),1)</f>
        <v>Proficiente</v>
      </c>
      <c r="I1077" s="29">
        <v>269.64</v>
      </c>
      <c r="J1077" s="10">
        <f>SUMIFS('Régua SAEB'!$C:$C,'Régua SAEB'!$B:$B,"MT",'Régua SAEB'!$D:$D,"&lt;="&amp;$I1077,'Régua SAEB'!$E:$E,"&gt;"&amp;$I1077,'Régua SAEB'!$A:$A,$E1077)</f>
        <v>3</v>
      </c>
      <c r="K1077" s="10" t="str">
        <f t="array" ref="K1077">INDEX('Régua SAEB'!$F$1:$F$40,MATCH($E1077&amp;"MT"&amp;$J1077,'Régua SAEB'!$G$1:$G$40,0),1)</f>
        <v>Básico</v>
      </c>
    </row>
    <row r="1078" spans="1:11" x14ac:dyDescent="0.2">
      <c r="A1078" s="28" t="s">
        <v>60</v>
      </c>
      <c r="B1078" s="24">
        <v>919559</v>
      </c>
      <c r="C1078" s="28" t="s">
        <v>1192</v>
      </c>
      <c r="D1078" s="29">
        <v>35919559</v>
      </c>
      <c r="E1078" s="29" t="s">
        <v>117</v>
      </c>
      <c r="F1078" s="29">
        <v>258.58</v>
      </c>
      <c r="G1078" s="10">
        <f>SUMIFS('Régua SAEB'!$C:$C,'Régua SAEB'!$B:$B,"LP",'Régua SAEB'!$D:$D,"&lt;="&amp;$F1078,'Régua SAEB'!$E:$E,"&gt;"&amp;$F1078,'Régua SAEB'!$A:$A,$E1078)</f>
        <v>3</v>
      </c>
      <c r="H1078" s="10" t="str">
        <f t="array" ref="H1078">INDEX('Régua SAEB'!$F$1:$F$40,MATCH($E1078&amp;"LP"&amp;$G1078,'Régua SAEB'!$G$1:$G$40,0),1)</f>
        <v>Básico</v>
      </c>
      <c r="I1078" s="29">
        <v>254.53</v>
      </c>
      <c r="J1078" s="10">
        <f>SUMIFS('Régua SAEB'!$C:$C,'Régua SAEB'!$B:$B,"MT",'Régua SAEB'!$D:$D,"&lt;="&amp;$I1078,'Régua SAEB'!$E:$E,"&gt;"&amp;$I1078,'Régua SAEB'!$A:$A,$E1078)</f>
        <v>3</v>
      </c>
      <c r="K1078" s="10" t="str">
        <f t="array" ref="K1078">INDEX('Régua SAEB'!$F$1:$F$40,MATCH($E1078&amp;"MT"&amp;$J1078,'Régua SAEB'!$G$1:$G$40,0),1)</f>
        <v>Básico</v>
      </c>
    </row>
    <row r="1079" spans="1:11" x14ac:dyDescent="0.2">
      <c r="A1079" s="28" t="s">
        <v>11</v>
      </c>
      <c r="B1079" s="24">
        <v>30557</v>
      </c>
      <c r="C1079" s="28" t="s">
        <v>1193</v>
      </c>
      <c r="D1079" s="29">
        <v>35030557</v>
      </c>
      <c r="E1079" s="29" t="s">
        <v>117</v>
      </c>
      <c r="F1079" s="29">
        <v>295.89</v>
      </c>
      <c r="G1079" s="10">
        <f>SUMIFS('Régua SAEB'!$C:$C,'Régua SAEB'!$B:$B,"LP",'Régua SAEB'!$D:$D,"&lt;="&amp;$F1079,'Régua SAEB'!$E:$E,"&gt;"&amp;$F1079,'Régua SAEB'!$A:$A,$E1079)</f>
        <v>4</v>
      </c>
      <c r="H1079" s="10" t="str">
        <f t="array" ref="H1079">INDEX('Régua SAEB'!$F$1:$F$40,MATCH($E1079&amp;"LP"&amp;$G1079,'Régua SAEB'!$G$1:$G$40,0),1)</f>
        <v>Proficiente</v>
      </c>
      <c r="I1079" s="29">
        <v>300.19</v>
      </c>
      <c r="J1079" s="10">
        <f>SUMIFS('Régua SAEB'!$C:$C,'Régua SAEB'!$B:$B,"MT",'Régua SAEB'!$D:$D,"&lt;="&amp;$I1079,'Régua SAEB'!$E:$E,"&gt;"&amp;$I1079,'Régua SAEB'!$A:$A,$E1079)</f>
        <v>5</v>
      </c>
      <c r="K1079" s="10" t="str">
        <f t="array" ref="K1079">INDEX('Régua SAEB'!$F$1:$F$40,MATCH($E1079&amp;"MT"&amp;$J1079,'Régua SAEB'!$G$1:$G$40,0),1)</f>
        <v>Proficiente</v>
      </c>
    </row>
    <row r="1080" spans="1:11" x14ac:dyDescent="0.2">
      <c r="A1080" s="28" t="s">
        <v>11</v>
      </c>
      <c r="B1080" s="24">
        <v>30740</v>
      </c>
      <c r="C1080" s="28" t="s">
        <v>1194</v>
      </c>
      <c r="D1080" s="29">
        <v>35030740</v>
      </c>
      <c r="E1080" s="29" t="s">
        <v>117</v>
      </c>
      <c r="F1080" s="29">
        <v>250.59</v>
      </c>
      <c r="G1080" s="10">
        <f>SUMIFS('Régua SAEB'!$C:$C,'Régua SAEB'!$B:$B,"LP",'Régua SAEB'!$D:$D,"&lt;="&amp;$F1080,'Régua SAEB'!$E:$E,"&gt;"&amp;$F1080,'Régua SAEB'!$A:$A,$E1080)</f>
        <v>3</v>
      </c>
      <c r="H1080" s="10" t="str">
        <f t="array" ref="H1080">INDEX('Régua SAEB'!$F$1:$F$40,MATCH($E1080&amp;"LP"&amp;$G1080,'Régua SAEB'!$G$1:$G$40,0),1)</f>
        <v>Básico</v>
      </c>
      <c r="I1080" s="29">
        <v>248.07</v>
      </c>
      <c r="J1080" s="10">
        <f>SUMIFS('Régua SAEB'!$C:$C,'Régua SAEB'!$B:$B,"MT",'Régua SAEB'!$D:$D,"&lt;="&amp;$I1080,'Régua SAEB'!$E:$E,"&gt;"&amp;$I1080,'Régua SAEB'!$A:$A,$E1080)</f>
        <v>2</v>
      </c>
      <c r="K1080" s="10" t="str">
        <f t="array" ref="K1080">INDEX('Régua SAEB'!$F$1:$F$40,MATCH($E1080&amp;"MT"&amp;$J1080,'Régua SAEB'!$G$1:$G$40,0),1)</f>
        <v>Básico</v>
      </c>
    </row>
    <row r="1081" spans="1:11" x14ac:dyDescent="0.2">
      <c r="A1081" s="28" t="s">
        <v>11</v>
      </c>
      <c r="B1081" s="24">
        <v>36195</v>
      </c>
      <c r="C1081" s="28" t="s">
        <v>1195</v>
      </c>
      <c r="D1081" s="29">
        <v>35036195</v>
      </c>
      <c r="E1081" s="29" t="s">
        <v>117</v>
      </c>
      <c r="F1081" s="29">
        <v>290.8</v>
      </c>
      <c r="G1081" s="10">
        <f>SUMIFS('Régua SAEB'!$C:$C,'Régua SAEB'!$B:$B,"LP",'Régua SAEB'!$D:$D,"&lt;="&amp;$F1081,'Régua SAEB'!$E:$E,"&gt;"&amp;$F1081,'Régua SAEB'!$A:$A,$E1081)</f>
        <v>4</v>
      </c>
      <c r="H1081" s="10" t="str">
        <f t="array" ref="H1081">INDEX('Régua SAEB'!$F$1:$F$40,MATCH($E1081&amp;"LP"&amp;$G1081,'Régua SAEB'!$G$1:$G$40,0),1)</f>
        <v>Proficiente</v>
      </c>
      <c r="I1081" s="29">
        <v>290.81</v>
      </c>
      <c r="J1081" s="10">
        <f>SUMIFS('Régua SAEB'!$C:$C,'Régua SAEB'!$B:$B,"MT",'Régua SAEB'!$D:$D,"&lt;="&amp;$I1081,'Régua SAEB'!$E:$E,"&gt;"&amp;$I1081,'Régua SAEB'!$A:$A,$E1081)</f>
        <v>4</v>
      </c>
      <c r="K1081" s="10" t="str">
        <f t="array" ref="K1081">INDEX('Régua SAEB'!$F$1:$F$40,MATCH($E1081&amp;"MT"&amp;$J1081,'Régua SAEB'!$G$1:$G$40,0),1)</f>
        <v>Básico</v>
      </c>
    </row>
    <row r="1082" spans="1:11" x14ac:dyDescent="0.2">
      <c r="A1082" s="28" t="s">
        <v>25</v>
      </c>
      <c r="B1082" s="24">
        <v>18624</v>
      </c>
      <c r="C1082" s="28" t="s">
        <v>1196</v>
      </c>
      <c r="D1082" s="29">
        <v>35018624</v>
      </c>
      <c r="E1082" s="29" t="s">
        <v>117</v>
      </c>
      <c r="F1082" s="29">
        <v>258.79000000000002</v>
      </c>
      <c r="G1082" s="10">
        <f>SUMIFS('Régua SAEB'!$C:$C,'Régua SAEB'!$B:$B,"LP",'Régua SAEB'!$D:$D,"&lt;="&amp;$F1082,'Régua SAEB'!$E:$E,"&gt;"&amp;$F1082,'Régua SAEB'!$A:$A,$E1082)</f>
        <v>3</v>
      </c>
      <c r="H1082" s="10" t="str">
        <f t="array" ref="H1082">INDEX('Régua SAEB'!$F$1:$F$40,MATCH($E1082&amp;"LP"&amp;$G1082,'Régua SAEB'!$G$1:$G$40,0),1)</f>
        <v>Básico</v>
      </c>
      <c r="I1082" s="29">
        <v>247.53</v>
      </c>
      <c r="J1082" s="10">
        <f>SUMIFS('Régua SAEB'!$C:$C,'Régua SAEB'!$B:$B,"MT",'Régua SAEB'!$D:$D,"&lt;="&amp;$I1082,'Régua SAEB'!$E:$E,"&gt;"&amp;$I1082,'Régua SAEB'!$A:$A,$E1082)</f>
        <v>2</v>
      </c>
      <c r="K1082" s="10" t="str">
        <f t="array" ref="K1082">INDEX('Régua SAEB'!$F$1:$F$40,MATCH($E1082&amp;"MT"&amp;$J1082,'Régua SAEB'!$G$1:$G$40,0),1)</f>
        <v>Básico</v>
      </c>
    </row>
    <row r="1083" spans="1:11" x14ac:dyDescent="0.2">
      <c r="A1083" s="28" t="s">
        <v>25</v>
      </c>
      <c r="B1083" s="24">
        <v>18659</v>
      </c>
      <c r="C1083" s="28" t="s">
        <v>1197</v>
      </c>
      <c r="D1083" s="29">
        <v>35018659</v>
      </c>
      <c r="E1083" s="29" t="s">
        <v>117</v>
      </c>
      <c r="F1083" s="29">
        <v>283.67</v>
      </c>
      <c r="G1083" s="10">
        <f>SUMIFS('Régua SAEB'!$C:$C,'Régua SAEB'!$B:$B,"LP",'Régua SAEB'!$D:$D,"&lt;="&amp;$F1083,'Régua SAEB'!$E:$E,"&gt;"&amp;$F1083,'Régua SAEB'!$A:$A,$E1083)</f>
        <v>4</v>
      </c>
      <c r="H1083" s="10" t="str">
        <f t="array" ref="H1083">INDEX('Régua SAEB'!$F$1:$F$40,MATCH($E1083&amp;"LP"&amp;$G1083,'Régua SAEB'!$G$1:$G$40,0),1)</f>
        <v>Proficiente</v>
      </c>
      <c r="I1083" s="29">
        <v>284.44</v>
      </c>
      <c r="J1083" s="10">
        <f>SUMIFS('Régua SAEB'!$C:$C,'Régua SAEB'!$B:$B,"MT",'Régua SAEB'!$D:$D,"&lt;="&amp;$I1083,'Régua SAEB'!$E:$E,"&gt;"&amp;$I1083,'Régua SAEB'!$A:$A,$E1083)</f>
        <v>4</v>
      </c>
      <c r="K1083" s="10" t="str">
        <f t="array" ref="K1083">INDEX('Régua SAEB'!$F$1:$F$40,MATCH($E1083&amp;"MT"&amp;$J1083,'Régua SAEB'!$G$1:$G$40,0),1)</f>
        <v>Básico</v>
      </c>
    </row>
    <row r="1084" spans="1:11" x14ac:dyDescent="0.2">
      <c r="A1084" s="28" t="s">
        <v>25</v>
      </c>
      <c r="B1084" s="24">
        <v>18661</v>
      </c>
      <c r="C1084" s="28" t="s">
        <v>1198</v>
      </c>
      <c r="D1084" s="29">
        <v>35018661</v>
      </c>
      <c r="E1084" s="29" t="s">
        <v>117</v>
      </c>
      <c r="F1084" s="29">
        <v>280.64999999999998</v>
      </c>
      <c r="G1084" s="10">
        <f>SUMIFS('Régua SAEB'!$C:$C,'Régua SAEB'!$B:$B,"LP",'Régua SAEB'!$D:$D,"&lt;="&amp;$F1084,'Régua SAEB'!$E:$E,"&gt;"&amp;$F1084,'Régua SAEB'!$A:$A,$E1084)</f>
        <v>4</v>
      </c>
      <c r="H1084" s="10" t="str">
        <f t="array" ref="H1084">INDEX('Régua SAEB'!$F$1:$F$40,MATCH($E1084&amp;"LP"&amp;$G1084,'Régua SAEB'!$G$1:$G$40,0),1)</f>
        <v>Proficiente</v>
      </c>
      <c r="I1084" s="29">
        <v>276.74</v>
      </c>
      <c r="J1084" s="10">
        <f>SUMIFS('Régua SAEB'!$C:$C,'Régua SAEB'!$B:$B,"MT",'Régua SAEB'!$D:$D,"&lt;="&amp;$I1084,'Régua SAEB'!$E:$E,"&gt;"&amp;$I1084,'Régua SAEB'!$A:$A,$E1084)</f>
        <v>4</v>
      </c>
      <c r="K1084" s="10" t="str">
        <f t="array" ref="K1084">INDEX('Régua SAEB'!$F$1:$F$40,MATCH($E1084&amp;"MT"&amp;$J1084,'Régua SAEB'!$G$1:$G$40,0),1)</f>
        <v>Básico</v>
      </c>
    </row>
    <row r="1085" spans="1:11" x14ac:dyDescent="0.2">
      <c r="A1085" s="28" t="s">
        <v>25</v>
      </c>
      <c r="B1085" s="24">
        <v>18673</v>
      </c>
      <c r="C1085" s="28" t="s">
        <v>1199</v>
      </c>
      <c r="D1085" s="29">
        <v>35018673</v>
      </c>
      <c r="E1085" s="29" t="s">
        <v>117</v>
      </c>
      <c r="F1085" s="29">
        <v>270.89999999999998</v>
      </c>
      <c r="G1085" s="10">
        <f>SUMIFS('Régua SAEB'!$C:$C,'Régua SAEB'!$B:$B,"LP",'Régua SAEB'!$D:$D,"&lt;="&amp;$F1085,'Régua SAEB'!$E:$E,"&gt;"&amp;$F1085,'Régua SAEB'!$A:$A,$E1085)</f>
        <v>3</v>
      </c>
      <c r="H1085" s="10" t="str">
        <f t="array" ref="H1085">INDEX('Régua SAEB'!$F$1:$F$40,MATCH($E1085&amp;"LP"&amp;$G1085,'Régua SAEB'!$G$1:$G$40,0),1)</f>
        <v>Básico</v>
      </c>
      <c r="I1085" s="29">
        <v>256.47000000000003</v>
      </c>
      <c r="J1085" s="10">
        <f>SUMIFS('Régua SAEB'!$C:$C,'Régua SAEB'!$B:$B,"MT",'Régua SAEB'!$D:$D,"&lt;="&amp;$I1085,'Régua SAEB'!$E:$E,"&gt;"&amp;$I1085,'Régua SAEB'!$A:$A,$E1085)</f>
        <v>3</v>
      </c>
      <c r="K1085" s="10" t="str">
        <f t="array" ref="K1085">INDEX('Régua SAEB'!$F$1:$F$40,MATCH($E1085&amp;"MT"&amp;$J1085,'Régua SAEB'!$G$1:$G$40,0),1)</f>
        <v>Básico</v>
      </c>
    </row>
    <row r="1086" spans="1:11" x14ac:dyDescent="0.2">
      <c r="A1086" s="28" t="s">
        <v>25</v>
      </c>
      <c r="B1086" s="24">
        <v>18843</v>
      </c>
      <c r="C1086" s="28" t="s">
        <v>1200</v>
      </c>
      <c r="D1086" s="29">
        <v>35018843</v>
      </c>
      <c r="E1086" s="29" t="s">
        <v>117</v>
      </c>
      <c r="F1086" s="29">
        <v>298.94</v>
      </c>
      <c r="G1086" s="10">
        <f>SUMIFS('Régua SAEB'!$C:$C,'Régua SAEB'!$B:$B,"LP",'Régua SAEB'!$D:$D,"&lt;="&amp;$F1086,'Régua SAEB'!$E:$E,"&gt;"&amp;$F1086,'Régua SAEB'!$A:$A,$E1086)</f>
        <v>4</v>
      </c>
      <c r="H1086" s="10" t="str">
        <f t="array" ref="H1086">INDEX('Régua SAEB'!$F$1:$F$40,MATCH($E1086&amp;"LP"&amp;$G1086,'Régua SAEB'!$G$1:$G$40,0),1)</f>
        <v>Proficiente</v>
      </c>
      <c r="I1086" s="29">
        <v>308.23</v>
      </c>
      <c r="J1086" s="10">
        <f>SUMIFS('Régua SAEB'!$C:$C,'Régua SAEB'!$B:$B,"MT",'Régua SAEB'!$D:$D,"&lt;="&amp;$I1086,'Régua SAEB'!$E:$E,"&gt;"&amp;$I1086,'Régua SAEB'!$A:$A,$E1086)</f>
        <v>5</v>
      </c>
      <c r="K1086" s="10" t="str">
        <f t="array" ref="K1086">INDEX('Régua SAEB'!$F$1:$F$40,MATCH($E1086&amp;"MT"&amp;$J1086,'Régua SAEB'!$G$1:$G$40,0),1)</f>
        <v>Proficiente</v>
      </c>
    </row>
    <row r="1087" spans="1:11" x14ac:dyDescent="0.2">
      <c r="A1087" s="28" t="s">
        <v>25</v>
      </c>
      <c r="B1087" s="24">
        <v>18909</v>
      </c>
      <c r="C1087" s="28" t="s">
        <v>1201</v>
      </c>
      <c r="D1087" s="29">
        <v>35018909</v>
      </c>
      <c r="E1087" s="29" t="s">
        <v>117</v>
      </c>
      <c r="F1087" s="29">
        <v>269.97000000000003</v>
      </c>
      <c r="G1087" s="10">
        <f>SUMIFS('Régua SAEB'!$C:$C,'Régua SAEB'!$B:$B,"LP",'Régua SAEB'!$D:$D,"&lt;="&amp;$F1087,'Régua SAEB'!$E:$E,"&gt;"&amp;$F1087,'Régua SAEB'!$A:$A,$E1087)</f>
        <v>3</v>
      </c>
      <c r="H1087" s="10" t="str">
        <f t="array" ref="H1087">INDEX('Régua SAEB'!$F$1:$F$40,MATCH($E1087&amp;"LP"&amp;$G1087,'Régua SAEB'!$G$1:$G$40,0),1)</f>
        <v>Básico</v>
      </c>
      <c r="I1087" s="29">
        <v>256.35000000000002</v>
      </c>
      <c r="J1087" s="10">
        <f>SUMIFS('Régua SAEB'!$C:$C,'Régua SAEB'!$B:$B,"MT",'Régua SAEB'!$D:$D,"&lt;="&amp;$I1087,'Régua SAEB'!$E:$E,"&gt;"&amp;$I1087,'Régua SAEB'!$A:$A,$E1087)</f>
        <v>3</v>
      </c>
      <c r="K1087" s="10" t="str">
        <f t="array" ref="K1087">INDEX('Régua SAEB'!$F$1:$F$40,MATCH($E1087&amp;"MT"&amp;$J1087,'Régua SAEB'!$G$1:$G$40,0),1)</f>
        <v>Básico</v>
      </c>
    </row>
    <row r="1088" spans="1:11" x14ac:dyDescent="0.2">
      <c r="A1088" s="28" t="s">
        <v>25</v>
      </c>
      <c r="B1088" s="24">
        <v>45724</v>
      </c>
      <c r="C1088" s="28" t="s">
        <v>1202</v>
      </c>
      <c r="D1088" s="29">
        <v>35045724</v>
      </c>
      <c r="E1088" s="29" t="s">
        <v>117</v>
      </c>
      <c r="F1088" s="29">
        <v>276.02999999999997</v>
      </c>
      <c r="G1088" s="10">
        <f>SUMIFS('Régua SAEB'!$C:$C,'Régua SAEB'!$B:$B,"LP",'Régua SAEB'!$D:$D,"&lt;="&amp;$F1088,'Régua SAEB'!$E:$E,"&gt;"&amp;$F1088,'Régua SAEB'!$A:$A,$E1088)</f>
        <v>4</v>
      </c>
      <c r="H1088" s="10" t="str">
        <f t="array" ref="H1088">INDEX('Régua SAEB'!$F$1:$F$40,MATCH($E1088&amp;"LP"&amp;$G1088,'Régua SAEB'!$G$1:$G$40,0),1)</f>
        <v>Proficiente</v>
      </c>
      <c r="I1088" s="29">
        <v>264.8</v>
      </c>
      <c r="J1088" s="10">
        <f>SUMIFS('Régua SAEB'!$C:$C,'Régua SAEB'!$B:$B,"MT",'Régua SAEB'!$D:$D,"&lt;="&amp;$I1088,'Régua SAEB'!$E:$E,"&gt;"&amp;$I1088,'Régua SAEB'!$A:$A,$E1088)</f>
        <v>3</v>
      </c>
      <c r="K1088" s="10" t="str">
        <f t="array" ref="K1088">INDEX('Régua SAEB'!$F$1:$F$40,MATCH($E1088&amp;"MT"&amp;$J1088,'Régua SAEB'!$G$1:$G$40,0),1)</f>
        <v>Básico</v>
      </c>
    </row>
    <row r="1089" spans="1:11" x14ac:dyDescent="0.2">
      <c r="A1089" s="28" t="s">
        <v>25</v>
      </c>
      <c r="B1089" s="24">
        <v>47788</v>
      </c>
      <c r="C1089" s="28" t="s">
        <v>1203</v>
      </c>
      <c r="D1089" s="29">
        <v>35047788</v>
      </c>
      <c r="E1089" s="29" t="s">
        <v>117</v>
      </c>
      <c r="F1089" s="29">
        <v>263.52</v>
      </c>
      <c r="G1089" s="10">
        <f>SUMIFS('Régua SAEB'!$C:$C,'Régua SAEB'!$B:$B,"LP",'Régua SAEB'!$D:$D,"&lt;="&amp;$F1089,'Régua SAEB'!$E:$E,"&gt;"&amp;$F1089,'Régua SAEB'!$A:$A,$E1089)</f>
        <v>3</v>
      </c>
      <c r="H1089" s="10" t="str">
        <f t="array" ref="H1089">INDEX('Régua SAEB'!$F$1:$F$40,MATCH($E1089&amp;"LP"&amp;$G1089,'Régua SAEB'!$G$1:$G$40,0),1)</f>
        <v>Básico</v>
      </c>
      <c r="I1089" s="29">
        <v>260.5</v>
      </c>
      <c r="J1089" s="10">
        <f>SUMIFS('Régua SAEB'!$C:$C,'Régua SAEB'!$B:$B,"MT",'Régua SAEB'!$D:$D,"&lt;="&amp;$I1089,'Régua SAEB'!$E:$E,"&gt;"&amp;$I1089,'Régua SAEB'!$A:$A,$E1089)</f>
        <v>3</v>
      </c>
      <c r="K1089" s="10" t="str">
        <f t="array" ref="K1089">INDEX('Régua SAEB'!$F$1:$F$40,MATCH($E1089&amp;"MT"&amp;$J1089,'Régua SAEB'!$G$1:$G$40,0),1)</f>
        <v>Básico</v>
      </c>
    </row>
    <row r="1090" spans="1:11" x14ac:dyDescent="0.2">
      <c r="A1090" s="28" t="s">
        <v>25</v>
      </c>
      <c r="B1090" s="24">
        <v>49463</v>
      </c>
      <c r="C1090" s="28" t="s">
        <v>1204</v>
      </c>
      <c r="D1090" s="29">
        <v>35049463</v>
      </c>
      <c r="E1090" s="29" t="s">
        <v>117</v>
      </c>
      <c r="F1090" s="29">
        <v>260.07</v>
      </c>
      <c r="G1090" s="10">
        <f>SUMIFS('Régua SAEB'!$C:$C,'Régua SAEB'!$B:$B,"LP",'Régua SAEB'!$D:$D,"&lt;="&amp;$F1090,'Régua SAEB'!$E:$E,"&gt;"&amp;$F1090,'Régua SAEB'!$A:$A,$E1090)</f>
        <v>3</v>
      </c>
      <c r="H1090" s="10" t="str">
        <f t="array" ref="H1090">INDEX('Régua SAEB'!$F$1:$F$40,MATCH($E1090&amp;"LP"&amp;$G1090,'Régua SAEB'!$G$1:$G$40,0),1)</f>
        <v>Básico</v>
      </c>
      <c r="I1090" s="29">
        <v>270.86</v>
      </c>
      <c r="J1090" s="10">
        <f>SUMIFS('Régua SAEB'!$C:$C,'Régua SAEB'!$B:$B,"MT",'Régua SAEB'!$D:$D,"&lt;="&amp;$I1090,'Régua SAEB'!$E:$E,"&gt;"&amp;$I1090,'Régua SAEB'!$A:$A,$E1090)</f>
        <v>3</v>
      </c>
      <c r="K1090" s="10" t="str">
        <f t="array" ref="K1090">INDEX('Régua SAEB'!$F$1:$F$40,MATCH($E1090&amp;"MT"&amp;$J1090,'Régua SAEB'!$G$1:$G$40,0),1)</f>
        <v>Básico</v>
      </c>
    </row>
    <row r="1091" spans="1:11" x14ac:dyDescent="0.2">
      <c r="A1091" s="28" t="s">
        <v>25</v>
      </c>
      <c r="B1091" s="24">
        <v>49475</v>
      </c>
      <c r="C1091" s="28" t="s">
        <v>1205</v>
      </c>
      <c r="D1091" s="29">
        <v>35049475</v>
      </c>
      <c r="E1091" s="29" t="s">
        <v>117</v>
      </c>
      <c r="F1091" s="29">
        <v>269.76</v>
      </c>
      <c r="G1091" s="10">
        <f>SUMIFS('Régua SAEB'!$C:$C,'Régua SAEB'!$B:$B,"LP",'Régua SAEB'!$D:$D,"&lt;="&amp;$F1091,'Régua SAEB'!$E:$E,"&gt;"&amp;$F1091,'Régua SAEB'!$A:$A,$E1091)</f>
        <v>3</v>
      </c>
      <c r="H1091" s="10" t="str">
        <f t="array" ref="H1091">INDEX('Régua SAEB'!$F$1:$F$40,MATCH($E1091&amp;"LP"&amp;$G1091,'Régua SAEB'!$G$1:$G$40,0),1)</f>
        <v>Básico</v>
      </c>
      <c r="I1091" s="29">
        <v>257.14</v>
      </c>
      <c r="J1091" s="10">
        <f>SUMIFS('Régua SAEB'!$C:$C,'Régua SAEB'!$B:$B,"MT",'Régua SAEB'!$D:$D,"&lt;="&amp;$I1091,'Régua SAEB'!$E:$E,"&gt;"&amp;$I1091,'Régua SAEB'!$A:$A,$E1091)</f>
        <v>3</v>
      </c>
      <c r="K1091" s="10" t="str">
        <f t="array" ref="K1091">INDEX('Régua SAEB'!$F$1:$F$40,MATCH($E1091&amp;"MT"&amp;$J1091,'Régua SAEB'!$G$1:$G$40,0),1)</f>
        <v>Básico</v>
      </c>
    </row>
    <row r="1092" spans="1:11" x14ac:dyDescent="0.2">
      <c r="A1092" s="28" t="s">
        <v>25</v>
      </c>
      <c r="B1092" s="24">
        <v>446567</v>
      </c>
      <c r="C1092" s="28" t="s">
        <v>1206</v>
      </c>
      <c r="D1092" s="29">
        <v>35446567</v>
      </c>
      <c r="E1092" s="29" t="s">
        <v>117</v>
      </c>
      <c r="F1092" s="29">
        <v>251.37</v>
      </c>
      <c r="G1092" s="10">
        <f>SUMIFS('Régua SAEB'!$C:$C,'Régua SAEB'!$B:$B,"LP",'Régua SAEB'!$D:$D,"&lt;="&amp;$F1092,'Régua SAEB'!$E:$E,"&gt;"&amp;$F1092,'Régua SAEB'!$A:$A,$E1092)</f>
        <v>3</v>
      </c>
      <c r="H1092" s="10" t="str">
        <f t="array" ref="H1092">INDEX('Régua SAEB'!$F$1:$F$40,MATCH($E1092&amp;"LP"&amp;$G1092,'Régua SAEB'!$G$1:$G$40,0),1)</f>
        <v>Básico</v>
      </c>
      <c r="I1092" s="29">
        <v>251.13</v>
      </c>
      <c r="J1092" s="10">
        <f>SUMIFS('Régua SAEB'!$C:$C,'Régua SAEB'!$B:$B,"MT",'Régua SAEB'!$D:$D,"&lt;="&amp;$I1092,'Régua SAEB'!$E:$E,"&gt;"&amp;$I1092,'Régua SAEB'!$A:$A,$E1092)</f>
        <v>3</v>
      </c>
      <c r="K1092" s="10" t="str">
        <f t="array" ref="K1092">INDEX('Régua SAEB'!$F$1:$F$40,MATCH($E1092&amp;"MT"&amp;$J1092,'Régua SAEB'!$G$1:$G$40,0),1)</f>
        <v>Básico</v>
      </c>
    </row>
    <row r="1093" spans="1:11" x14ac:dyDescent="0.2">
      <c r="A1093" s="28" t="s">
        <v>25</v>
      </c>
      <c r="B1093" s="24">
        <v>496601</v>
      </c>
      <c r="C1093" s="28" t="s">
        <v>1207</v>
      </c>
      <c r="D1093" s="29">
        <v>35496601</v>
      </c>
      <c r="E1093" s="29" t="s">
        <v>117</v>
      </c>
      <c r="F1093" s="29">
        <v>278.02999999999997</v>
      </c>
      <c r="G1093" s="10">
        <f>SUMIFS('Régua SAEB'!$C:$C,'Régua SAEB'!$B:$B,"LP",'Régua SAEB'!$D:$D,"&lt;="&amp;$F1093,'Régua SAEB'!$E:$E,"&gt;"&amp;$F1093,'Régua SAEB'!$A:$A,$E1093)</f>
        <v>4</v>
      </c>
      <c r="H1093" s="10" t="str">
        <f t="array" ref="H1093">INDEX('Régua SAEB'!$F$1:$F$40,MATCH($E1093&amp;"LP"&amp;$G1093,'Régua SAEB'!$G$1:$G$40,0),1)</f>
        <v>Proficiente</v>
      </c>
      <c r="I1093" s="29">
        <v>285.81</v>
      </c>
      <c r="J1093" s="10">
        <f>SUMIFS('Régua SAEB'!$C:$C,'Régua SAEB'!$B:$B,"MT",'Régua SAEB'!$D:$D,"&lt;="&amp;$I1093,'Régua SAEB'!$E:$E,"&gt;"&amp;$I1093,'Régua SAEB'!$A:$A,$E1093)</f>
        <v>4</v>
      </c>
      <c r="K1093" s="10" t="str">
        <f t="array" ref="K1093">INDEX('Régua SAEB'!$F$1:$F$40,MATCH($E1093&amp;"MT"&amp;$J1093,'Régua SAEB'!$G$1:$G$40,0),1)</f>
        <v>Básico</v>
      </c>
    </row>
    <row r="1094" spans="1:11" x14ac:dyDescent="0.2">
      <c r="A1094" s="28" t="s">
        <v>25</v>
      </c>
      <c r="B1094" s="24">
        <v>903929</v>
      </c>
      <c r="C1094" s="28" t="s">
        <v>1208</v>
      </c>
      <c r="D1094" s="29">
        <v>35903929</v>
      </c>
      <c r="E1094" s="29" t="s">
        <v>117</v>
      </c>
      <c r="F1094" s="29">
        <v>269.67</v>
      </c>
      <c r="G1094" s="10">
        <f>SUMIFS('Régua SAEB'!$C:$C,'Régua SAEB'!$B:$B,"LP",'Régua SAEB'!$D:$D,"&lt;="&amp;$F1094,'Régua SAEB'!$E:$E,"&gt;"&amp;$F1094,'Régua SAEB'!$A:$A,$E1094)</f>
        <v>3</v>
      </c>
      <c r="H1094" s="10" t="str">
        <f t="array" ref="H1094">INDEX('Régua SAEB'!$F$1:$F$40,MATCH($E1094&amp;"LP"&amp;$G1094,'Régua SAEB'!$G$1:$G$40,0),1)</f>
        <v>Básico</v>
      </c>
      <c r="I1094" s="29">
        <v>269.38</v>
      </c>
      <c r="J1094" s="10">
        <f>SUMIFS('Régua SAEB'!$C:$C,'Régua SAEB'!$B:$B,"MT",'Régua SAEB'!$D:$D,"&lt;="&amp;$I1094,'Régua SAEB'!$E:$E,"&gt;"&amp;$I1094,'Régua SAEB'!$A:$A,$E1094)</f>
        <v>3</v>
      </c>
      <c r="K1094" s="10" t="str">
        <f t="array" ref="K1094">INDEX('Régua SAEB'!$F$1:$F$40,MATCH($E1094&amp;"MT"&amp;$J1094,'Régua SAEB'!$G$1:$G$40,0),1)</f>
        <v>Básico</v>
      </c>
    </row>
    <row r="1095" spans="1:11" x14ac:dyDescent="0.2">
      <c r="A1095" s="28" t="s">
        <v>25</v>
      </c>
      <c r="B1095" s="24">
        <v>907424</v>
      </c>
      <c r="C1095" s="28" t="s">
        <v>1209</v>
      </c>
      <c r="D1095" s="29">
        <v>35907424</v>
      </c>
      <c r="E1095" s="29" t="s">
        <v>117</v>
      </c>
      <c r="F1095" s="29">
        <v>295.43</v>
      </c>
      <c r="G1095" s="10">
        <f>SUMIFS('Régua SAEB'!$C:$C,'Régua SAEB'!$B:$B,"LP",'Régua SAEB'!$D:$D,"&lt;="&amp;$F1095,'Régua SAEB'!$E:$E,"&gt;"&amp;$F1095,'Régua SAEB'!$A:$A,$E1095)</f>
        <v>4</v>
      </c>
      <c r="H1095" s="10" t="str">
        <f t="array" ref="H1095">INDEX('Régua SAEB'!$F$1:$F$40,MATCH($E1095&amp;"LP"&amp;$G1095,'Régua SAEB'!$G$1:$G$40,0),1)</f>
        <v>Proficiente</v>
      </c>
      <c r="I1095" s="29">
        <v>287.45</v>
      </c>
      <c r="J1095" s="10">
        <f>SUMIFS('Régua SAEB'!$C:$C,'Régua SAEB'!$B:$B,"MT",'Régua SAEB'!$D:$D,"&lt;="&amp;$I1095,'Régua SAEB'!$E:$E,"&gt;"&amp;$I1095,'Régua SAEB'!$A:$A,$E1095)</f>
        <v>4</v>
      </c>
      <c r="K1095" s="10" t="str">
        <f t="array" ref="K1095">INDEX('Régua SAEB'!$F$1:$F$40,MATCH($E1095&amp;"MT"&amp;$J1095,'Régua SAEB'!$G$1:$G$40,0),1)</f>
        <v>Básico</v>
      </c>
    </row>
    <row r="1096" spans="1:11" x14ac:dyDescent="0.2">
      <c r="A1096" s="28" t="s">
        <v>25</v>
      </c>
      <c r="B1096" s="24">
        <v>909403</v>
      </c>
      <c r="C1096" s="28" t="s">
        <v>1210</v>
      </c>
      <c r="D1096" s="29">
        <v>35909403</v>
      </c>
      <c r="E1096" s="29" t="s">
        <v>117</v>
      </c>
      <c r="F1096" s="29">
        <v>269.10000000000002</v>
      </c>
      <c r="G1096" s="10">
        <f>SUMIFS('Régua SAEB'!$C:$C,'Régua SAEB'!$B:$B,"LP",'Régua SAEB'!$D:$D,"&lt;="&amp;$F1096,'Régua SAEB'!$E:$E,"&gt;"&amp;$F1096,'Régua SAEB'!$A:$A,$E1096)</f>
        <v>3</v>
      </c>
      <c r="H1096" s="10" t="str">
        <f t="array" ref="H1096">INDEX('Régua SAEB'!$F$1:$F$40,MATCH($E1096&amp;"LP"&amp;$G1096,'Régua SAEB'!$G$1:$G$40,0),1)</f>
        <v>Básico</v>
      </c>
      <c r="I1096" s="29">
        <v>265.89</v>
      </c>
      <c r="J1096" s="10">
        <f>SUMIFS('Régua SAEB'!$C:$C,'Régua SAEB'!$B:$B,"MT",'Régua SAEB'!$D:$D,"&lt;="&amp;$I1096,'Régua SAEB'!$E:$E,"&gt;"&amp;$I1096,'Régua SAEB'!$A:$A,$E1096)</f>
        <v>3</v>
      </c>
      <c r="K1096" s="10" t="str">
        <f t="array" ref="K1096">INDEX('Régua SAEB'!$F$1:$F$40,MATCH($E1096&amp;"MT"&amp;$J1096,'Régua SAEB'!$G$1:$G$40,0),1)</f>
        <v>Básico</v>
      </c>
    </row>
    <row r="1097" spans="1:11" x14ac:dyDescent="0.2">
      <c r="A1097" s="28" t="s">
        <v>25</v>
      </c>
      <c r="B1097" s="24">
        <v>909415</v>
      </c>
      <c r="C1097" s="28" t="s">
        <v>1211</v>
      </c>
      <c r="D1097" s="29">
        <v>35909415</v>
      </c>
      <c r="E1097" s="29" t="s">
        <v>117</v>
      </c>
      <c r="F1097" s="29">
        <v>264.76</v>
      </c>
      <c r="G1097" s="10">
        <f>SUMIFS('Régua SAEB'!$C:$C,'Régua SAEB'!$B:$B,"LP",'Régua SAEB'!$D:$D,"&lt;="&amp;$F1097,'Régua SAEB'!$E:$E,"&gt;"&amp;$F1097,'Régua SAEB'!$A:$A,$E1097)</f>
        <v>3</v>
      </c>
      <c r="H1097" s="10" t="str">
        <f t="array" ref="H1097">INDEX('Régua SAEB'!$F$1:$F$40,MATCH($E1097&amp;"LP"&amp;$G1097,'Régua SAEB'!$G$1:$G$40,0),1)</f>
        <v>Básico</v>
      </c>
      <c r="I1097" s="29">
        <v>269.2</v>
      </c>
      <c r="J1097" s="10">
        <f>SUMIFS('Régua SAEB'!$C:$C,'Régua SAEB'!$B:$B,"MT",'Régua SAEB'!$D:$D,"&lt;="&amp;$I1097,'Régua SAEB'!$E:$E,"&gt;"&amp;$I1097,'Régua SAEB'!$A:$A,$E1097)</f>
        <v>3</v>
      </c>
      <c r="K1097" s="10" t="str">
        <f t="array" ref="K1097">INDEX('Régua SAEB'!$F$1:$F$40,MATCH($E1097&amp;"MT"&amp;$J1097,'Régua SAEB'!$G$1:$G$40,0),1)</f>
        <v>Básico</v>
      </c>
    </row>
    <row r="1098" spans="1:11" x14ac:dyDescent="0.2">
      <c r="A1098" s="28" t="s">
        <v>25</v>
      </c>
      <c r="B1098" s="24">
        <v>909427</v>
      </c>
      <c r="C1098" s="28" t="s">
        <v>1212</v>
      </c>
      <c r="D1098" s="29">
        <v>35909427</v>
      </c>
      <c r="E1098" s="29" t="s">
        <v>117</v>
      </c>
      <c r="F1098" s="29">
        <v>272.88</v>
      </c>
      <c r="G1098" s="10">
        <f>SUMIFS('Régua SAEB'!$C:$C,'Régua SAEB'!$B:$B,"LP",'Régua SAEB'!$D:$D,"&lt;="&amp;$F1098,'Régua SAEB'!$E:$E,"&gt;"&amp;$F1098,'Régua SAEB'!$A:$A,$E1098)</f>
        <v>3</v>
      </c>
      <c r="H1098" s="10" t="str">
        <f t="array" ref="H1098">INDEX('Régua SAEB'!$F$1:$F$40,MATCH($E1098&amp;"LP"&amp;$G1098,'Régua SAEB'!$G$1:$G$40,0),1)</f>
        <v>Básico</v>
      </c>
      <c r="I1098" s="29">
        <v>271.77999999999997</v>
      </c>
      <c r="J1098" s="10">
        <f>SUMIFS('Régua SAEB'!$C:$C,'Régua SAEB'!$B:$B,"MT",'Régua SAEB'!$D:$D,"&lt;="&amp;$I1098,'Régua SAEB'!$E:$E,"&gt;"&amp;$I1098,'Régua SAEB'!$A:$A,$E1098)</f>
        <v>3</v>
      </c>
      <c r="K1098" s="10" t="str">
        <f t="array" ref="K1098">INDEX('Régua SAEB'!$F$1:$F$40,MATCH($E1098&amp;"MT"&amp;$J1098,'Régua SAEB'!$G$1:$G$40,0),1)</f>
        <v>Básico</v>
      </c>
    </row>
    <row r="1099" spans="1:11" x14ac:dyDescent="0.2">
      <c r="A1099" s="28" t="s">
        <v>25</v>
      </c>
      <c r="B1099" s="24">
        <v>913972</v>
      </c>
      <c r="C1099" s="28" t="s">
        <v>1213</v>
      </c>
      <c r="D1099" s="29">
        <v>35913972</v>
      </c>
      <c r="E1099" s="29" t="s">
        <v>117</v>
      </c>
      <c r="F1099" s="29">
        <v>267.7</v>
      </c>
      <c r="G1099" s="10">
        <f>SUMIFS('Régua SAEB'!$C:$C,'Régua SAEB'!$B:$B,"LP",'Régua SAEB'!$D:$D,"&lt;="&amp;$F1099,'Régua SAEB'!$E:$E,"&gt;"&amp;$F1099,'Régua SAEB'!$A:$A,$E1099)</f>
        <v>3</v>
      </c>
      <c r="H1099" s="10" t="str">
        <f t="array" ref="H1099">INDEX('Régua SAEB'!$F$1:$F$40,MATCH($E1099&amp;"LP"&amp;$G1099,'Régua SAEB'!$G$1:$G$40,0),1)</f>
        <v>Básico</v>
      </c>
      <c r="I1099" s="29">
        <v>267.91000000000003</v>
      </c>
      <c r="J1099" s="10">
        <f>SUMIFS('Régua SAEB'!$C:$C,'Régua SAEB'!$B:$B,"MT",'Régua SAEB'!$D:$D,"&lt;="&amp;$I1099,'Régua SAEB'!$E:$E,"&gt;"&amp;$I1099,'Régua SAEB'!$A:$A,$E1099)</f>
        <v>3</v>
      </c>
      <c r="K1099" s="10" t="str">
        <f t="array" ref="K1099">INDEX('Régua SAEB'!$F$1:$F$40,MATCH($E1099&amp;"MT"&amp;$J1099,'Régua SAEB'!$G$1:$G$40,0),1)</f>
        <v>Básico</v>
      </c>
    </row>
    <row r="1100" spans="1:11" x14ac:dyDescent="0.2">
      <c r="A1100" s="28" t="s">
        <v>25</v>
      </c>
      <c r="B1100" s="24">
        <v>920083</v>
      </c>
      <c r="C1100" s="28" t="s">
        <v>1214</v>
      </c>
      <c r="D1100" s="29">
        <v>35920083</v>
      </c>
      <c r="E1100" s="29" t="s">
        <v>117</v>
      </c>
      <c r="F1100" s="29">
        <v>269.58</v>
      </c>
      <c r="G1100" s="10">
        <f>SUMIFS('Régua SAEB'!$C:$C,'Régua SAEB'!$B:$B,"LP",'Régua SAEB'!$D:$D,"&lt;="&amp;$F1100,'Régua SAEB'!$E:$E,"&gt;"&amp;$F1100,'Régua SAEB'!$A:$A,$E1100)</f>
        <v>3</v>
      </c>
      <c r="H1100" s="10" t="str">
        <f t="array" ref="H1100">INDEX('Régua SAEB'!$F$1:$F$40,MATCH($E1100&amp;"LP"&amp;$G1100,'Régua SAEB'!$G$1:$G$40,0),1)</f>
        <v>Básico</v>
      </c>
      <c r="I1100" s="29">
        <v>264.75</v>
      </c>
      <c r="J1100" s="10">
        <f>SUMIFS('Régua SAEB'!$C:$C,'Régua SAEB'!$B:$B,"MT",'Régua SAEB'!$D:$D,"&lt;="&amp;$I1100,'Régua SAEB'!$E:$E,"&gt;"&amp;$I1100,'Régua SAEB'!$A:$A,$E1100)</f>
        <v>3</v>
      </c>
      <c r="K1100" s="10" t="str">
        <f t="array" ref="K1100">INDEX('Régua SAEB'!$F$1:$F$40,MATCH($E1100&amp;"MT"&amp;$J1100,'Régua SAEB'!$G$1:$G$40,0),1)</f>
        <v>Básico</v>
      </c>
    </row>
    <row r="1101" spans="1:11" x14ac:dyDescent="0.2">
      <c r="A1101" s="28" t="s">
        <v>25</v>
      </c>
      <c r="B1101" s="24">
        <v>920666</v>
      </c>
      <c r="C1101" s="28" t="s">
        <v>1215</v>
      </c>
      <c r="D1101" s="29">
        <v>35920666</v>
      </c>
      <c r="E1101" s="29" t="s">
        <v>117</v>
      </c>
      <c r="F1101" s="29">
        <v>283.07</v>
      </c>
      <c r="G1101" s="10">
        <f>SUMIFS('Régua SAEB'!$C:$C,'Régua SAEB'!$B:$B,"LP",'Régua SAEB'!$D:$D,"&lt;="&amp;$F1101,'Régua SAEB'!$E:$E,"&gt;"&amp;$F1101,'Régua SAEB'!$A:$A,$E1101)</f>
        <v>4</v>
      </c>
      <c r="H1101" s="10" t="str">
        <f t="array" ref="H1101">INDEX('Régua SAEB'!$F$1:$F$40,MATCH($E1101&amp;"LP"&amp;$G1101,'Régua SAEB'!$G$1:$G$40,0),1)</f>
        <v>Proficiente</v>
      </c>
      <c r="I1101" s="29">
        <v>280.13</v>
      </c>
      <c r="J1101" s="10">
        <f>SUMIFS('Régua SAEB'!$C:$C,'Régua SAEB'!$B:$B,"MT",'Régua SAEB'!$D:$D,"&lt;="&amp;$I1101,'Régua SAEB'!$E:$E,"&gt;"&amp;$I1101,'Régua SAEB'!$A:$A,$E1101)</f>
        <v>4</v>
      </c>
      <c r="K1101" s="10" t="str">
        <f t="array" ref="K1101">INDEX('Régua SAEB'!$F$1:$F$40,MATCH($E1101&amp;"MT"&amp;$J1101,'Régua SAEB'!$G$1:$G$40,0),1)</f>
        <v>Básico</v>
      </c>
    </row>
    <row r="1102" spans="1:11" x14ac:dyDescent="0.2">
      <c r="A1102" s="28" t="s">
        <v>73</v>
      </c>
      <c r="B1102" s="24">
        <v>32612</v>
      </c>
      <c r="C1102" s="28" t="s">
        <v>1216</v>
      </c>
      <c r="D1102" s="29">
        <v>35032612</v>
      </c>
      <c r="E1102" s="29" t="s">
        <v>117</v>
      </c>
      <c r="F1102" s="29">
        <v>260.66000000000003</v>
      </c>
      <c r="G1102" s="10">
        <f>SUMIFS('Régua SAEB'!$C:$C,'Régua SAEB'!$B:$B,"LP",'Régua SAEB'!$D:$D,"&lt;="&amp;$F1102,'Régua SAEB'!$E:$E,"&gt;"&amp;$F1102,'Régua SAEB'!$A:$A,$E1102)</f>
        <v>3</v>
      </c>
      <c r="H1102" s="10" t="str">
        <f t="array" ref="H1102">INDEX('Régua SAEB'!$F$1:$F$40,MATCH($E1102&amp;"LP"&amp;$G1102,'Régua SAEB'!$G$1:$G$40,0),1)</f>
        <v>Básico</v>
      </c>
      <c r="I1102" s="29">
        <v>257.57</v>
      </c>
      <c r="J1102" s="10">
        <f>SUMIFS('Régua SAEB'!$C:$C,'Régua SAEB'!$B:$B,"MT",'Régua SAEB'!$D:$D,"&lt;="&amp;$I1102,'Régua SAEB'!$E:$E,"&gt;"&amp;$I1102,'Régua SAEB'!$A:$A,$E1102)</f>
        <v>3</v>
      </c>
      <c r="K1102" s="10" t="str">
        <f t="array" ref="K1102">INDEX('Régua SAEB'!$F$1:$F$40,MATCH($E1102&amp;"MT"&amp;$J1102,'Régua SAEB'!$G$1:$G$40,0),1)</f>
        <v>Básico</v>
      </c>
    </row>
    <row r="1103" spans="1:11" x14ac:dyDescent="0.2">
      <c r="A1103" s="28" t="s">
        <v>33</v>
      </c>
      <c r="B1103" s="24">
        <v>26931</v>
      </c>
      <c r="C1103" s="28" t="s">
        <v>1217</v>
      </c>
      <c r="D1103" s="29">
        <v>35026931</v>
      </c>
      <c r="E1103" s="29" t="s">
        <v>117</v>
      </c>
      <c r="F1103" s="29">
        <v>268.57</v>
      </c>
      <c r="G1103" s="10">
        <f>SUMIFS('Régua SAEB'!$C:$C,'Régua SAEB'!$B:$B,"LP",'Régua SAEB'!$D:$D,"&lt;="&amp;$F1103,'Régua SAEB'!$E:$E,"&gt;"&amp;$F1103,'Régua SAEB'!$A:$A,$E1103)</f>
        <v>3</v>
      </c>
      <c r="H1103" s="10" t="str">
        <f t="array" ref="H1103">INDEX('Régua SAEB'!$F$1:$F$40,MATCH($E1103&amp;"LP"&amp;$G1103,'Régua SAEB'!$G$1:$G$40,0),1)</f>
        <v>Básico</v>
      </c>
      <c r="I1103" s="29">
        <v>269.19</v>
      </c>
      <c r="J1103" s="10">
        <f>SUMIFS('Régua SAEB'!$C:$C,'Régua SAEB'!$B:$B,"MT",'Régua SAEB'!$D:$D,"&lt;="&amp;$I1103,'Régua SAEB'!$E:$E,"&gt;"&amp;$I1103,'Régua SAEB'!$A:$A,$E1103)</f>
        <v>3</v>
      </c>
      <c r="K1103" s="10" t="str">
        <f t="array" ref="K1103">INDEX('Régua SAEB'!$F$1:$F$40,MATCH($E1103&amp;"MT"&amp;$J1103,'Régua SAEB'!$G$1:$G$40,0),1)</f>
        <v>Básico</v>
      </c>
    </row>
    <row r="1104" spans="1:11" x14ac:dyDescent="0.2">
      <c r="A1104" s="28" t="s">
        <v>9</v>
      </c>
      <c r="B1104" s="24">
        <v>31598</v>
      </c>
      <c r="C1104" s="28" t="s">
        <v>1218</v>
      </c>
      <c r="D1104" s="29">
        <v>35031598</v>
      </c>
      <c r="E1104" s="29" t="s">
        <v>117</v>
      </c>
      <c r="F1104" s="29">
        <v>271.93</v>
      </c>
      <c r="G1104" s="10">
        <f>SUMIFS('Régua SAEB'!$C:$C,'Régua SAEB'!$B:$B,"LP",'Régua SAEB'!$D:$D,"&lt;="&amp;$F1104,'Régua SAEB'!$E:$E,"&gt;"&amp;$F1104,'Régua SAEB'!$A:$A,$E1104)</f>
        <v>3</v>
      </c>
      <c r="H1104" s="10" t="str">
        <f t="array" ref="H1104">INDEX('Régua SAEB'!$F$1:$F$40,MATCH($E1104&amp;"LP"&amp;$G1104,'Régua SAEB'!$G$1:$G$40,0),1)</f>
        <v>Básico</v>
      </c>
      <c r="I1104" s="29">
        <v>275.45999999999998</v>
      </c>
      <c r="J1104" s="10">
        <f>SUMIFS('Régua SAEB'!$C:$C,'Régua SAEB'!$B:$B,"MT",'Régua SAEB'!$D:$D,"&lt;="&amp;$I1104,'Régua SAEB'!$E:$E,"&gt;"&amp;$I1104,'Régua SAEB'!$A:$A,$E1104)</f>
        <v>4</v>
      </c>
      <c r="K1104" s="10" t="str">
        <f t="array" ref="K1104">INDEX('Régua SAEB'!$F$1:$F$40,MATCH($E1104&amp;"MT"&amp;$J1104,'Régua SAEB'!$G$1:$G$40,0),1)</f>
        <v>Básico</v>
      </c>
    </row>
    <row r="1105" spans="1:11" x14ac:dyDescent="0.2">
      <c r="A1105" s="28" t="s">
        <v>56</v>
      </c>
      <c r="B1105" s="24">
        <v>21672</v>
      </c>
      <c r="C1105" s="28" t="s">
        <v>1219</v>
      </c>
      <c r="D1105" s="29">
        <v>35021672</v>
      </c>
      <c r="E1105" s="29" t="s">
        <v>117</v>
      </c>
      <c r="F1105" s="29">
        <v>269.37</v>
      </c>
      <c r="G1105" s="10">
        <f>SUMIFS('Régua SAEB'!$C:$C,'Régua SAEB'!$B:$B,"LP",'Régua SAEB'!$D:$D,"&lt;="&amp;$F1105,'Régua SAEB'!$E:$E,"&gt;"&amp;$F1105,'Régua SAEB'!$A:$A,$E1105)</f>
        <v>3</v>
      </c>
      <c r="H1105" s="10" t="str">
        <f t="array" ref="H1105">INDEX('Régua SAEB'!$F$1:$F$40,MATCH($E1105&amp;"LP"&amp;$G1105,'Régua SAEB'!$G$1:$G$40,0),1)</f>
        <v>Básico</v>
      </c>
      <c r="I1105" s="29">
        <v>266.5</v>
      </c>
      <c r="J1105" s="10">
        <f>SUMIFS('Régua SAEB'!$C:$C,'Régua SAEB'!$B:$B,"MT",'Régua SAEB'!$D:$D,"&lt;="&amp;$I1105,'Régua SAEB'!$E:$E,"&gt;"&amp;$I1105,'Régua SAEB'!$A:$A,$E1105)</f>
        <v>3</v>
      </c>
      <c r="K1105" s="10" t="str">
        <f t="array" ref="K1105">INDEX('Régua SAEB'!$F$1:$F$40,MATCH($E1105&amp;"MT"&amp;$J1105,'Régua SAEB'!$G$1:$G$40,0),1)</f>
        <v>Básico</v>
      </c>
    </row>
    <row r="1106" spans="1:11" x14ac:dyDescent="0.2">
      <c r="A1106" s="28" t="s">
        <v>83</v>
      </c>
      <c r="B1106" s="24">
        <v>28617</v>
      </c>
      <c r="C1106" s="28" t="s">
        <v>1220</v>
      </c>
      <c r="D1106" s="29">
        <v>35028617</v>
      </c>
      <c r="E1106" s="29" t="s">
        <v>117</v>
      </c>
      <c r="F1106" s="29">
        <v>244.33</v>
      </c>
      <c r="G1106" s="10">
        <f>SUMIFS('Régua SAEB'!$C:$C,'Régua SAEB'!$B:$B,"LP",'Régua SAEB'!$D:$D,"&lt;="&amp;$F1106,'Régua SAEB'!$E:$E,"&gt;"&amp;$F1106,'Régua SAEB'!$A:$A,$E1106)</f>
        <v>2</v>
      </c>
      <c r="H1106" s="10" t="str">
        <f t="array" ref="H1106">INDEX('Régua SAEB'!$F$1:$F$40,MATCH($E1106&amp;"LP"&amp;$G1106,'Régua SAEB'!$G$1:$G$40,0),1)</f>
        <v>Básico</v>
      </c>
      <c r="I1106" s="29">
        <v>246.66</v>
      </c>
      <c r="J1106" s="10">
        <f>SUMIFS('Régua SAEB'!$C:$C,'Régua SAEB'!$B:$B,"MT",'Régua SAEB'!$D:$D,"&lt;="&amp;$I1106,'Régua SAEB'!$E:$E,"&gt;"&amp;$I1106,'Régua SAEB'!$A:$A,$E1106)</f>
        <v>2</v>
      </c>
      <c r="K1106" s="10" t="str">
        <f t="array" ref="K1106">INDEX('Régua SAEB'!$F$1:$F$40,MATCH($E1106&amp;"MT"&amp;$J1106,'Régua SAEB'!$G$1:$G$40,0),1)</f>
        <v>Básico</v>
      </c>
    </row>
    <row r="1107" spans="1:11" x14ac:dyDescent="0.2">
      <c r="A1107" s="28" t="s">
        <v>12</v>
      </c>
      <c r="B1107" s="24">
        <v>14321</v>
      </c>
      <c r="C1107" s="28" t="s">
        <v>1221</v>
      </c>
      <c r="D1107" s="29">
        <v>35014321</v>
      </c>
      <c r="E1107" s="29" t="s">
        <v>117</v>
      </c>
      <c r="F1107" s="29">
        <v>252.23</v>
      </c>
      <c r="G1107" s="10">
        <f>SUMIFS('Régua SAEB'!$C:$C,'Régua SAEB'!$B:$B,"LP",'Régua SAEB'!$D:$D,"&lt;="&amp;$F1107,'Régua SAEB'!$E:$E,"&gt;"&amp;$F1107,'Régua SAEB'!$A:$A,$E1107)</f>
        <v>3</v>
      </c>
      <c r="H1107" s="10" t="str">
        <f t="array" ref="H1107">INDEX('Régua SAEB'!$F$1:$F$40,MATCH($E1107&amp;"LP"&amp;$G1107,'Régua SAEB'!$G$1:$G$40,0),1)</f>
        <v>Básico</v>
      </c>
      <c r="I1107" s="29">
        <v>248.5</v>
      </c>
      <c r="J1107" s="10">
        <f>SUMIFS('Régua SAEB'!$C:$C,'Régua SAEB'!$B:$B,"MT",'Régua SAEB'!$D:$D,"&lt;="&amp;$I1107,'Régua SAEB'!$E:$E,"&gt;"&amp;$I1107,'Régua SAEB'!$A:$A,$E1107)</f>
        <v>2</v>
      </c>
      <c r="K1107" s="10" t="str">
        <f t="array" ref="K1107">INDEX('Régua SAEB'!$F$1:$F$40,MATCH($E1107&amp;"MT"&amp;$J1107,'Régua SAEB'!$G$1:$G$40,0),1)</f>
        <v>Básico</v>
      </c>
    </row>
    <row r="1108" spans="1:11" x14ac:dyDescent="0.2">
      <c r="A1108" s="28" t="s">
        <v>56</v>
      </c>
      <c r="B1108" s="24">
        <v>20000</v>
      </c>
      <c r="C1108" s="28" t="s">
        <v>1222</v>
      </c>
      <c r="D1108" s="29">
        <v>35020000</v>
      </c>
      <c r="E1108" s="29" t="s">
        <v>117</v>
      </c>
      <c r="F1108" s="29">
        <v>287.49</v>
      </c>
      <c r="G1108" s="10">
        <f>SUMIFS('Régua SAEB'!$C:$C,'Régua SAEB'!$B:$B,"LP",'Régua SAEB'!$D:$D,"&lt;="&amp;$F1108,'Régua SAEB'!$E:$E,"&gt;"&amp;$F1108,'Régua SAEB'!$A:$A,$E1108)</f>
        <v>4</v>
      </c>
      <c r="H1108" s="10" t="str">
        <f t="array" ref="H1108">INDEX('Régua SAEB'!$F$1:$F$40,MATCH($E1108&amp;"LP"&amp;$G1108,'Régua SAEB'!$G$1:$G$40,0),1)</f>
        <v>Proficiente</v>
      </c>
      <c r="I1108" s="29">
        <v>277.36</v>
      </c>
      <c r="J1108" s="10">
        <f>SUMIFS('Régua SAEB'!$C:$C,'Régua SAEB'!$B:$B,"MT",'Régua SAEB'!$D:$D,"&lt;="&amp;$I1108,'Régua SAEB'!$E:$E,"&gt;"&amp;$I1108,'Régua SAEB'!$A:$A,$E1108)</f>
        <v>4</v>
      </c>
      <c r="K1108" s="10" t="str">
        <f t="array" ref="K1108">INDEX('Régua SAEB'!$F$1:$F$40,MATCH($E1108&amp;"MT"&amp;$J1108,'Régua SAEB'!$G$1:$G$40,0),1)</f>
        <v>Básico</v>
      </c>
    </row>
    <row r="1109" spans="1:11" x14ac:dyDescent="0.2">
      <c r="A1109" s="28" t="s">
        <v>56</v>
      </c>
      <c r="B1109" s="24">
        <v>47284</v>
      </c>
      <c r="C1109" s="28" t="s">
        <v>1223</v>
      </c>
      <c r="D1109" s="29">
        <v>35047284</v>
      </c>
      <c r="E1109" s="29" t="s">
        <v>117</v>
      </c>
      <c r="F1109" s="29">
        <v>279.48</v>
      </c>
      <c r="G1109" s="10">
        <f>SUMIFS('Régua SAEB'!$C:$C,'Régua SAEB'!$B:$B,"LP",'Régua SAEB'!$D:$D,"&lt;="&amp;$F1109,'Régua SAEB'!$E:$E,"&gt;"&amp;$F1109,'Régua SAEB'!$A:$A,$E1109)</f>
        <v>4</v>
      </c>
      <c r="H1109" s="10" t="str">
        <f t="array" ref="H1109">INDEX('Régua SAEB'!$F$1:$F$40,MATCH($E1109&amp;"LP"&amp;$G1109,'Régua SAEB'!$G$1:$G$40,0),1)</f>
        <v>Proficiente</v>
      </c>
      <c r="I1109" s="29">
        <v>276.07</v>
      </c>
      <c r="J1109" s="10">
        <f>SUMIFS('Régua SAEB'!$C:$C,'Régua SAEB'!$B:$B,"MT",'Régua SAEB'!$D:$D,"&lt;="&amp;$I1109,'Régua SAEB'!$E:$E,"&gt;"&amp;$I1109,'Régua SAEB'!$A:$A,$E1109)</f>
        <v>4</v>
      </c>
      <c r="K1109" s="10" t="str">
        <f t="array" ref="K1109">INDEX('Régua SAEB'!$F$1:$F$40,MATCH($E1109&amp;"MT"&amp;$J1109,'Régua SAEB'!$G$1:$G$40,0),1)</f>
        <v>Básico</v>
      </c>
    </row>
    <row r="1110" spans="1:11" x14ac:dyDescent="0.2">
      <c r="A1110" s="28" t="s">
        <v>56</v>
      </c>
      <c r="B1110" s="24">
        <v>191346</v>
      </c>
      <c r="C1110" s="28" t="s">
        <v>1224</v>
      </c>
      <c r="D1110" s="29">
        <v>35191346</v>
      </c>
      <c r="E1110" s="29" t="s">
        <v>117</v>
      </c>
      <c r="F1110" s="29">
        <v>260.45</v>
      </c>
      <c r="G1110" s="10">
        <f>SUMIFS('Régua SAEB'!$C:$C,'Régua SAEB'!$B:$B,"LP",'Régua SAEB'!$D:$D,"&lt;="&amp;$F1110,'Régua SAEB'!$E:$E,"&gt;"&amp;$F1110,'Régua SAEB'!$A:$A,$E1110)</f>
        <v>3</v>
      </c>
      <c r="H1110" s="10" t="str">
        <f t="array" ref="H1110">INDEX('Régua SAEB'!$F$1:$F$40,MATCH($E1110&amp;"LP"&amp;$G1110,'Régua SAEB'!$G$1:$G$40,0),1)</f>
        <v>Básico</v>
      </c>
      <c r="I1110" s="29">
        <v>260.14999999999998</v>
      </c>
      <c r="J1110" s="10">
        <f>SUMIFS('Régua SAEB'!$C:$C,'Régua SAEB'!$B:$B,"MT",'Régua SAEB'!$D:$D,"&lt;="&amp;$I1110,'Régua SAEB'!$E:$E,"&gt;"&amp;$I1110,'Régua SAEB'!$A:$A,$E1110)</f>
        <v>3</v>
      </c>
      <c r="K1110" s="10" t="str">
        <f t="array" ref="K1110">INDEX('Régua SAEB'!$F$1:$F$40,MATCH($E1110&amp;"MT"&amp;$J1110,'Régua SAEB'!$G$1:$G$40,0),1)</f>
        <v>Básico</v>
      </c>
    </row>
    <row r="1111" spans="1:11" x14ac:dyDescent="0.2">
      <c r="A1111" s="28" t="s">
        <v>49</v>
      </c>
      <c r="B1111" s="24">
        <v>27873</v>
      </c>
      <c r="C1111" s="28" t="s">
        <v>1225</v>
      </c>
      <c r="D1111" s="29">
        <v>35027873</v>
      </c>
      <c r="E1111" s="29" t="s">
        <v>117</v>
      </c>
      <c r="F1111" s="29">
        <v>275.94</v>
      </c>
      <c r="G1111" s="10">
        <f>SUMIFS('Régua SAEB'!$C:$C,'Régua SAEB'!$B:$B,"LP",'Régua SAEB'!$D:$D,"&lt;="&amp;$F1111,'Régua SAEB'!$E:$E,"&gt;"&amp;$F1111,'Régua SAEB'!$A:$A,$E1111)</f>
        <v>4</v>
      </c>
      <c r="H1111" s="10" t="str">
        <f t="array" ref="H1111">INDEX('Régua SAEB'!$F$1:$F$40,MATCH($E1111&amp;"LP"&amp;$G1111,'Régua SAEB'!$G$1:$G$40,0),1)</f>
        <v>Proficiente</v>
      </c>
      <c r="I1111" s="29">
        <v>281.08999999999997</v>
      </c>
      <c r="J1111" s="10">
        <f>SUMIFS('Régua SAEB'!$C:$C,'Régua SAEB'!$B:$B,"MT",'Régua SAEB'!$D:$D,"&lt;="&amp;$I1111,'Régua SAEB'!$E:$E,"&gt;"&amp;$I1111,'Régua SAEB'!$A:$A,$E1111)</f>
        <v>4</v>
      </c>
      <c r="K1111" s="10" t="str">
        <f t="array" ref="K1111">INDEX('Régua SAEB'!$F$1:$F$40,MATCH($E1111&amp;"MT"&amp;$J1111,'Régua SAEB'!$G$1:$G$40,0),1)</f>
        <v>Básico</v>
      </c>
    </row>
    <row r="1112" spans="1:11" x14ac:dyDescent="0.2">
      <c r="A1112" s="28" t="s">
        <v>9</v>
      </c>
      <c r="B1112" s="24">
        <v>30958</v>
      </c>
      <c r="C1112" s="28" t="s">
        <v>1226</v>
      </c>
      <c r="D1112" s="29">
        <v>35030958</v>
      </c>
      <c r="E1112" s="29" t="s">
        <v>117</v>
      </c>
      <c r="F1112" s="29">
        <v>266.37</v>
      </c>
      <c r="G1112" s="10">
        <f>SUMIFS('Régua SAEB'!$C:$C,'Régua SAEB'!$B:$B,"LP",'Régua SAEB'!$D:$D,"&lt;="&amp;$F1112,'Régua SAEB'!$E:$E,"&gt;"&amp;$F1112,'Régua SAEB'!$A:$A,$E1112)</f>
        <v>3</v>
      </c>
      <c r="H1112" s="10" t="str">
        <f t="array" ref="H1112">INDEX('Régua SAEB'!$F$1:$F$40,MATCH($E1112&amp;"LP"&amp;$G1112,'Régua SAEB'!$G$1:$G$40,0),1)</f>
        <v>Básico</v>
      </c>
      <c r="I1112" s="29">
        <v>261.57</v>
      </c>
      <c r="J1112" s="10">
        <f>SUMIFS('Régua SAEB'!$C:$C,'Régua SAEB'!$B:$B,"MT",'Régua SAEB'!$D:$D,"&lt;="&amp;$I1112,'Régua SAEB'!$E:$E,"&gt;"&amp;$I1112,'Régua SAEB'!$A:$A,$E1112)</f>
        <v>3</v>
      </c>
      <c r="K1112" s="10" t="str">
        <f t="array" ref="K1112">INDEX('Régua SAEB'!$F$1:$F$40,MATCH($E1112&amp;"MT"&amp;$J1112,'Régua SAEB'!$G$1:$G$40,0),1)</f>
        <v>Básico</v>
      </c>
    </row>
    <row r="1113" spans="1:11" x14ac:dyDescent="0.2">
      <c r="A1113" s="28" t="s">
        <v>43</v>
      </c>
      <c r="B1113" s="24">
        <v>15436</v>
      </c>
      <c r="C1113" s="28" t="s">
        <v>1227</v>
      </c>
      <c r="D1113" s="29">
        <v>35015436</v>
      </c>
      <c r="E1113" s="29" t="s">
        <v>117</v>
      </c>
      <c r="F1113" s="29">
        <v>247.17</v>
      </c>
      <c r="G1113" s="10">
        <f>SUMIFS('Régua SAEB'!$C:$C,'Régua SAEB'!$B:$B,"LP",'Régua SAEB'!$D:$D,"&lt;="&amp;$F1113,'Régua SAEB'!$E:$E,"&gt;"&amp;$F1113,'Régua SAEB'!$A:$A,$E1113)</f>
        <v>2</v>
      </c>
      <c r="H1113" s="10" t="str">
        <f t="array" ref="H1113">INDEX('Régua SAEB'!$F$1:$F$40,MATCH($E1113&amp;"LP"&amp;$G1113,'Régua SAEB'!$G$1:$G$40,0),1)</f>
        <v>Básico</v>
      </c>
      <c r="I1113" s="29">
        <v>254.39</v>
      </c>
      <c r="J1113" s="10">
        <f>SUMIFS('Régua SAEB'!$C:$C,'Régua SAEB'!$B:$B,"MT",'Régua SAEB'!$D:$D,"&lt;="&amp;$I1113,'Régua SAEB'!$E:$E,"&gt;"&amp;$I1113,'Régua SAEB'!$A:$A,$E1113)</f>
        <v>3</v>
      </c>
      <c r="K1113" s="10" t="str">
        <f t="array" ref="K1113">INDEX('Régua SAEB'!$F$1:$F$40,MATCH($E1113&amp;"MT"&amp;$J1113,'Régua SAEB'!$G$1:$G$40,0),1)</f>
        <v>Básico</v>
      </c>
    </row>
    <row r="1114" spans="1:11" x14ac:dyDescent="0.2">
      <c r="A1114" s="28" t="s">
        <v>43</v>
      </c>
      <c r="B1114" s="24">
        <v>15453</v>
      </c>
      <c r="C1114" s="28" t="s">
        <v>1228</v>
      </c>
      <c r="D1114" s="29">
        <v>35015453</v>
      </c>
      <c r="E1114" s="29" t="s">
        <v>117</v>
      </c>
      <c r="F1114" s="29">
        <v>243.64</v>
      </c>
      <c r="G1114" s="10">
        <f>SUMIFS('Régua SAEB'!$C:$C,'Régua SAEB'!$B:$B,"LP",'Régua SAEB'!$D:$D,"&lt;="&amp;$F1114,'Régua SAEB'!$E:$E,"&gt;"&amp;$F1114,'Régua SAEB'!$A:$A,$E1114)</f>
        <v>2</v>
      </c>
      <c r="H1114" s="10" t="str">
        <f t="array" ref="H1114">INDEX('Régua SAEB'!$F$1:$F$40,MATCH($E1114&amp;"LP"&amp;$G1114,'Régua SAEB'!$G$1:$G$40,0),1)</f>
        <v>Básico</v>
      </c>
      <c r="I1114" s="29">
        <v>252.53</v>
      </c>
      <c r="J1114" s="10">
        <f>SUMIFS('Régua SAEB'!$C:$C,'Régua SAEB'!$B:$B,"MT",'Régua SAEB'!$D:$D,"&lt;="&amp;$I1114,'Régua SAEB'!$E:$E,"&gt;"&amp;$I1114,'Régua SAEB'!$A:$A,$E1114)</f>
        <v>3</v>
      </c>
      <c r="K1114" s="10" t="str">
        <f t="array" ref="K1114">INDEX('Régua SAEB'!$F$1:$F$40,MATCH($E1114&amp;"MT"&amp;$J1114,'Régua SAEB'!$G$1:$G$40,0),1)</f>
        <v>Básico</v>
      </c>
    </row>
    <row r="1115" spans="1:11" x14ac:dyDescent="0.2">
      <c r="A1115" s="28" t="s">
        <v>43</v>
      </c>
      <c r="B1115" s="24">
        <v>39718</v>
      </c>
      <c r="C1115" s="28" t="s">
        <v>1229</v>
      </c>
      <c r="D1115" s="29">
        <v>35039718</v>
      </c>
      <c r="E1115" s="29" t="s">
        <v>117</v>
      </c>
      <c r="F1115" s="29">
        <v>260.95999999999998</v>
      </c>
      <c r="G1115" s="10">
        <f>SUMIFS('Régua SAEB'!$C:$C,'Régua SAEB'!$B:$B,"LP",'Régua SAEB'!$D:$D,"&lt;="&amp;$F1115,'Régua SAEB'!$E:$E,"&gt;"&amp;$F1115,'Régua SAEB'!$A:$A,$E1115)</f>
        <v>3</v>
      </c>
      <c r="H1115" s="10" t="str">
        <f t="array" ref="H1115">INDEX('Régua SAEB'!$F$1:$F$40,MATCH($E1115&amp;"LP"&amp;$G1115,'Régua SAEB'!$G$1:$G$40,0),1)</f>
        <v>Básico</v>
      </c>
      <c r="I1115" s="29">
        <v>273.86</v>
      </c>
      <c r="J1115" s="10">
        <f>SUMIFS('Régua SAEB'!$C:$C,'Régua SAEB'!$B:$B,"MT",'Régua SAEB'!$D:$D,"&lt;="&amp;$I1115,'Régua SAEB'!$E:$E,"&gt;"&amp;$I1115,'Régua SAEB'!$A:$A,$E1115)</f>
        <v>3</v>
      </c>
      <c r="K1115" s="10" t="str">
        <f t="array" ref="K1115">INDEX('Régua SAEB'!$F$1:$F$40,MATCH($E1115&amp;"MT"&amp;$J1115,'Régua SAEB'!$G$1:$G$40,0),1)</f>
        <v>Básico</v>
      </c>
    </row>
    <row r="1116" spans="1:11" x14ac:dyDescent="0.2">
      <c r="A1116" s="28" t="s">
        <v>43</v>
      </c>
      <c r="B1116" s="24">
        <v>437748</v>
      </c>
      <c r="C1116" s="28" t="s">
        <v>1230</v>
      </c>
      <c r="D1116" s="29">
        <v>35437748</v>
      </c>
      <c r="E1116" s="29" t="s">
        <v>117</v>
      </c>
      <c r="F1116" s="29">
        <v>266.44</v>
      </c>
      <c r="G1116" s="10">
        <f>SUMIFS('Régua SAEB'!$C:$C,'Régua SAEB'!$B:$B,"LP",'Régua SAEB'!$D:$D,"&lt;="&amp;$F1116,'Régua SAEB'!$E:$E,"&gt;"&amp;$F1116,'Régua SAEB'!$A:$A,$E1116)</f>
        <v>3</v>
      </c>
      <c r="H1116" s="10" t="str">
        <f t="array" ref="H1116">INDEX('Régua SAEB'!$F$1:$F$40,MATCH($E1116&amp;"LP"&amp;$G1116,'Régua SAEB'!$G$1:$G$40,0),1)</f>
        <v>Básico</v>
      </c>
      <c r="I1116" s="29">
        <v>274.44</v>
      </c>
      <c r="J1116" s="10">
        <f>SUMIFS('Régua SAEB'!$C:$C,'Régua SAEB'!$B:$B,"MT",'Régua SAEB'!$D:$D,"&lt;="&amp;$I1116,'Régua SAEB'!$E:$E,"&gt;"&amp;$I1116,'Régua SAEB'!$A:$A,$E1116)</f>
        <v>3</v>
      </c>
      <c r="K1116" s="10" t="str">
        <f t="array" ref="K1116">INDEX('Régua SAEB'!$F$1:$F$40,MATCH($E1116&amp;"MT"&amp;$J1116,'Régua SAEB'!$G$1:$G$40,0),1)</f>
        <v>Básico</v>
      </c>
    </row>
    <row r="1117" spans="1:11" x14ac:dyDescent="0.2">
      <c r="A1117" s="28" t="s">
        <v>43</v>
      </c>
      <c r="B1117" s="24">
        <v>903206</v>
      </c>
      <c r="C1117" s="28" t="s">
        <v>1231</v>
      </c>
      <c r="D1117" s="29">
        <v>35903206</v>
      </c>
      <c r="E1117" s="29" t="s">
        <v>117</v>
      </c>
      <c r="F1117" s="29">
        <v>250.04</v>
      </c>
      <c r="G1117" s="10">
        <f>SUMIFS('Régua SAEB'!$C:$C,'Régua SAEB'!$B:$B,"LP",'Régua SAEB'!$D:$D,"&lt;="&amp;$F1117,'Régua SAEB'!$E:$E,"&gt;"&amp;$F1117,'Régua SAEB'!$A:$A,$E1117)</f>
        <v>3</v>
      </c>
      <c r="H1117" s="10" t="str">
        <f t="array" ref="H1117">INDEX('Régua SAEB'!$F$1:$F$40,MATCH($E1117&amp;"LP"&amp;$G1117,'Régua SAEB'!$G$1:$G$40,0),1)</f>
        <v>Básico</v>
      </c>
      <c r="I1117" s="29">
        <v>253.12</v>
      </c>
      <c r="J1117" s="10">
        <f>SUMIFS('Régua SAEB'!$C:$C,'Régua SAEB'!$B:$B,"MT",'Régua SAEB'!$D:$D,"&lt;="&amp;$I1117,'Régua SAEB'!$E:$E,"&gt;"&amp;$I1117,'Régua SAEB'!$A:$A,$E1117)</f>
        <v>3</v>
      </c>
      <c r="K1117" s="10" t="str">
        <f t="array" ref="K1117">INDEX('Régua SAEB'!$F$1:$F$40,MATCH($E1117&amp;"MT"&amp;$J1117,'Régua SAEB'!$G$1:$G$40,0),1)</f>
        <v>Básico</v>
      </c>
    </row>
    <row r="1118" spans="1:11" x14ac:dyDescent="0.2">
      <c r="A1118" s="28" t="s">
        <v>16</v>
      </c>
      <c r="B1118" s="24">
        <v>14485</v>
      </c>
      <c r="C1118" s="28" t="s">
        <v>1232</v>
      </c>
      <c r="D1118" s="29">
        <v>35014485</v>
      </c>
      <c r="E1118" s="29" t="s">
        <v>117</v>
      </c>
      <c r="F1118" s="29">
        <v>263.26</v>
      </c>
      <c r="G1118" s="10">
        <f>SUMIFS('Régua SAEB'!$C:$C,'Régua SAEB'!$B:$B,"LP",'Régua SAEB'!$D:$D,"&lt;="&amp;$F1118,'Régua SAEB'!$E:$E,"&gt;"&amp;$F1118,'Régua SAEB'!$A:$A,$E1118)</f>
        <v>3</v>
      </c>
      <c r="H1118" s="10" t="str">
        <f t="array" ref="H1118">INDEX('Régua SAEB'!$F$1:$F$40,MATCH($E1118&amp;"LP"&amp;$G1118,'Régua SAEB'!$G$1:$G$40,0),1)</f>
        <v>Básico</v>
      </c>
      <c r="I1118" s="29">
        <v>268.68</v>
      </c>
      <c r="J1118" s="10">
        <f>SUMIFS('Régua SAEB'!$C:$C,'Régua SAEB'!$B:$B,"MT",'Régua SAEB'!$D:$D,"&lt;="&amp;$I1118,'Régua SAEB'!$E:$E,"&gt;"&amp;$I1118,'Régua SAEB'!$A:$A,$E1118)</f>
        <v>3</v>
      </c>
      <c r="K1118" s="10" t="str">
        <f t="array" ref="K1118">INDEX('Régua SAEB'!$F$1:$F$40,MATCH($E1118&amp;"MT"&amp;$J1118,'Régua SAEB'!$G$1:$G$40,0),1)</f>
        <v>Básico</v>
      </c>
    </row>
    <row r="1119" spans="1:11" x14ac:dyDescent="0.2">
      <c r="A1119" s="28" t="s">
        <v>16</v>
      </c>
      <c r="B1119" s="24">
        <v>903188</v>
      </c>
      <c r="C1119" s="28" t="s">
        <v>1233</v>
      </c>
      <c r="D1119" s="29">
        <v>35903188</v>
      </c>
      <c r="E1119" s="29" t="s">
        <v>117</v>
      </c>
      <c r="F1119" s="29">
        <v>238.72</v>
      </c>
      <c r="G1119" s="10">
        <f>SUMIFS('Régua SAEB'!$C:$C,'Régua SAEB'!$B:$B,"LP",'Régua SAEB'!$D:$D,"&lt;="&amp;$F1119,'Régua SAEB'!$E:$E,"&gt;"&amp;$F1119,'Régua SAEB'!$A:$A,$E1119)</f>
        <v>2</v>
      </c>
      <c r="H1119" s="10" t="str">
        <f t="array" ref="H1119">INDEX('Régua SAEB'!$F$1:$F$40,MATCH($E1119&amp;"LP"&amp;$G1119,'Régua SAEB'!$G$1:$G$40,0),1)</f>
        <v>Básico</v>
      </c>
      <c r="I1119" s="29">
        <v>244</v>
      </c>
      <c r="J1119" s="10">
        <f>SUMIFS('Régua SAEB'!$C:$C,'Régua SAEB'!$B:$B,"MT",'Régua SAEB'!$D:$D,"&lt;="&amp;$I1119,'Régua SAEB'!$E:$E,"&gt;"&amp;$I1119,'Régua SAEB'!$A:$A,$E1119)</f>
        <v>2</v>
      </c>
      <c r="K1119" s="10" t="str">
        <f t="array" ref="K1119">INDEX('Régua SAEB'!$F$1:$F$40,MATCH($E1119&amp;"MT"&amp;$J1119,'Régua SAEB'!$G$1:$G$40,0),1)</f>
        <v>Básico</v>
      </c>
    </row>
    <row r="1120" spans="1:11" x14ac:dyDescent="0.2">
      <c r="A1120" s="28" t="s">
        <v>16</v>
      </c>
      <c r="B1120" s="24">
        <v>924337</v>
      </c>
      <c r="C1120" s="28" t="s">
        <v>1234</v>
      </c>
      <c r="D1120" s="29">
        <v>35924337</v>
      </c>
      <c r="E1120" s="29" t="s">
        <v>117</v>
      </c>
      <c r="F1120" s="29">
        <v>238.45</v>
      </c>
      <c r="G1120" s="10">
        <f>SUMIFS('Régua SAEB'!$C:$C,'Régua SAEB'!$B:$B,"LP",'Régua SAEB'!$D:$D,"&lt;="&amp;$F1120,'Régua SAEB'!$E:$E,"&gt;"&amp;$F1120,'Régua SAEB'!$A:$A,$E1120)</f>
        <v>2</v>
      </c>
      <c r="H1120" s="10" t="str">
        <f t="array" ref="H1120">INDEX('Régua SAEB'!$F$1:$F$40,MATCH($E1120&amp;"LP"&amp;$G1120,'Régua SAEB'!$G$1:$G$40,0),1)</f>
        <v>Básico</v>
      </c>
      <c r="I1120" s="29">
        <v>236.09</v>
      </c>
      <c r="J1120" s="10">
        <f>SUMIFS('Régua SAEB'!$C:$C,'Régua SAEB'!$B:$B,"MT",'Régua SAEB'!$D:$D,"&lt;="&amp;$I1120,'Régua SAEB'!$E:$E,"&gt;"&amp;$I1120,'Régua SAEB'!$A:$A,$E1120)</f>
        <v>2</v>
      </c>
      <c r="K1120" s="10" t="str">
        <f t="array" ref="K1120">INDEX('Régua SAEB'!$F$1:$F$40,MATCH($E1120&amp;"MT"&amp;$J1120,'Régua SAEB'!$G$1:$G$40,0),1)</f>
        <v>Básico</v>
      </c>
    </row>
    <row r="1121" spans="1:11" x14ac:dyDescent="0.2">
      <c r="A1121" s="28" t="s">
        <v>48</v>
      </c>
      <c r="B1121" s="24">
        <v>25773</v>
      </c>
      <c r="C1121" s="28" t="s">
        <v>1235</v>
      </c>
      <c r="D1121" s="29">
        <v>35025773</v>
      </c>
      <c r="E1121" s="29" t="s">
        <v>117</v>
      </c>
      <c r="F1121" s="29">
        <v>266.26</v>
      </c>
      <c r="G1121" s="10">
        <f>SUMIFS('Régua SAEB'!$C:$C,'Régua SAEB'!$B:$B,"LP",'Régua SAEB'!$D:$D,"&lt;="&amp;$F1121,'Régua SAEB'!$E:$E,"&gt;"&amp;$F1121,'Régua SAEB'!$A:$A,$E1121)</f>
        <v>3</v>
      </c>
      <c r="H1121" s="10" t="str">
        <f t="array" ref="H1121">INDEX('Régua SAEB'!$F$1:$F$40,MATCH($E1121&amp;"LP"&amp;$G1121,'Régua SAEB'!$G$1:$G$40,0),1)</f>
        <v>Básico</v>
      </c>
      <c r="I1121" s="29">
        <v>263.64999999999998</v>
      </c>
      <c r="J1121" s="10">
        <f>SUMIFS('Régua SAEB'!$C:$C,'Régua SAEB'!$B:$B,"MT",'Régua SAEB'!$D:$D,"&lt;="&amp;$I1121,'Régua SAEB'!$E:$E,"&gt;"&amp;$I1121,'Régua SAEB'!$A:$A,$E1121)</f>
        <v>3</v>
      </c>
      <c r="K1121" s="10" t="str">
        <f t="array" ref="K1121">INDEX('Régua SAEB'!$F$1:$F$40,MATCH($E1121&amp;"MT"&amp;$J1121,'Régua SAEB'!$G$1:$G$40,0),1)</f>
        <v>Básico</v>
      </c>
    </row>
    <row r="1122" spans="1:11" x14ac:dyDescent="0.2">
      <c r="A1122" s="28" t="s">
        <v>86</v>
      </c>
      <c r="B1122" s="24">
        <v>11952</v>
      </c>
      <c r="C1122" s="28" t="s">
        <v>1236</v>
      </c>
      <c r="D1122" s="29">
        <v>35011952</v>
      </c>
      <c r="E1122" s="29" t="s">
        <v>117</v>
      </c>
      <c r="F1122" s="29">
        <v>261.38</v>
      </c>
      <c r="G1122" s="10">
        <f>SUMIFS('Régua SAEB'!$C:$C,'Régua SAEB'!$B:$B,"LP",'Régua SAEB'!$D:$D,"&lt;="&amp;$F1122,'Régua SAEB'!$E:$E,"&gt;"&amp;$F1122,'Régua SAEB'!$A:$A,$E1122)</f>
        <v>3</v>
      </c>
      <c r="H1122" s="10" t="str">
        <f t="array" ref="H1122">INDEX('Régua SAEB'!$F$1:$F$40,MATCH($E1122&amp;"LP"&amp;$G1122,'Régua SAEB'!$G$1:$G$40,0),1)</f>
        <v>Básico</v>
      </c>
      <c r="I1122" s="29">
        <v>256.44</v>
      </c>
      <c r="J1122" s="10">
        <f>SUMIFS('Régua SAEB'!$C:$C,'Régua SAEB'!$B:$B,"MT",'Régua SAEB'!$D:$D,"&lt;="&amp;$I1122,'Régua SAEB'!$E:$E,"&gt;"&amp;$I1122,'Régua SAEB'!$A:$A,$E1122)</f>
        <v>3</v>
      </c>
      <c r="K1122" s="10" t="str">
        <f t="array" ref="K1122">INDEX('Régua SAEB'!$F$1:$F$40,MATCH($E1122&amp;"MT"&amp;$J1122,'Régua SAEB'!$G$1:$G$40,0),1)</f>
        <v>Básico</v>
      </c>
    </row>
    <row r="1123" spans="1:11" x14ac:dyDescent="0.2">
      <c r="A1123" s="28" t="s">
        <v>86</v>
      </c>
      <c r="B1123" s="24">
        <v>12026</v>
      </c>
      <c r="C1123" s="28" t="s">
        <v>1237</v>
      </c>
      <c r="D1123" s="29">
        <v>35012026</v>
      </c>
      <c r="E1123" s="29" t="s">
        <v>117</v>
      </c>
      <c r="F1123" s="29">
        <v>222.17</v>
      </c>
      <c r="G1123" s="10">
        <f>SUMIFS('Régua SAEB'!$C:$C,'Régua SAEB'!$B:$B,"LP",'Régua SAEB'!$D:$D,"&lt;="&amp;$F1123,'Régua SAEB'!$E:$E,"&gt;"&amp;$F1123,'Régua SAEB'!$A:$A,$E1123)</f>
        <v>1</v>
      </c>
      <c r="H1123" s="10" t="str">
        <f t="array" ref="H1123">INDEX('Régua SAEB'!$F$1:$F$40,MATCH($E1123&amp;"LP"&amp;$G1123,'Régua SAEB'!$G$1:$G$40,0),1)</f>
        <v>Básico</v>
      </c>
      <c r="I1123" s="29">
        <v>226.41</v>
      </c>
      <c r="J1123" s="10">
        <f>SUMIFS('Régua SAEB'!$C:$C,'Régua SAEB'!$B:$B,"MT",'Régua SAEB'!$D:$D,"&lt;="&amp;$I1123,'Régua SAEB'!$E:$E,"&gt;"&amp;$I1123,'Régua SAEB'!$A:$A,$E1123)</f>
        <v>2</v>
      </c>
      <c r="K1123" s="10" t="str">
        <f t="array" ref="K1123">INDEX('Régua SAEB'!$F$1:$F$40,MATCH($E1123&amp;"MT"&amp;$J1123,'Régua SAEB'!$G$1:$G$40,0),1)</f>
        <v>Básico</v>
      </c>
    </row>
    <row r="1124" spans="1:11" x14ac:dyDescent="0.2">
      <c r="A1124" s="28" t="s">
        <v>86</v>
      </c>
      <c r="B1124" s="24">
        <v>37254</v>
      </c>
      <c r="C1124" s="28" t="s">
        <v>1238</v>
      </c>
      <c r="D1124" s="29">
        <v>35037254</v>
      </c>
      <c r="E1124" s="29" t="s">
        <v>117</v>
      </c>
      <c r="F1124" s="29">
        <v>251.1</v>
      </c>
      <c r="G1124" s="10">
        <f>SUMIFS('Régua SAEB'!$C:$C,'Régua SAEB'!$B:$B,"LP",'Régua SAEB'!$D:$D,"&lt;="&amp;$F1124,'Régua SAEB'!$E:$E,"&gt;"&amp;$F1124,'Régua SAEB'!$A:$A,$E1124)</f>
        <v>3</v>
      </c>
      <c r="H1124" s="10" t="str">
        <f t="array" ref="H1124">INDEX('Régua SAEB'!$F$1:$F$40,MATCH($E1124&amp;"LP"&amp;$G1124,'Régua SAEB'!$G$1:$G$40,0),1)</f>
        <v>Básico</v>
      </c>
      <c r="I1124" s="29">
        <v>253.7</v>
      </c>
      <c r="J1124" s="10">
        <f>SUMIFS('Régua SAEB'!$C:$C,'Régua SAEB'!$B:$B,"MT",'Régua SAEB'!$D:$D,"&lt;="&amp;$I1124,'Régua SAEB'!$E:$E,"&gt;"&amp;$I1124,'Régua SAEB'!$A:$A,$E1124)</f>
        <v>3</v>
      </c>
      <c r="K1124" s="10" t="str">
        <f t="array" ref="K1124">INDEX('Régua SAEB'!$F$1:$F$40,MATCH($E1124&amp;"MT"&amp;$J1124,'Régua SAEB'!$G$1:$G$40,0),1)</f>
        <v>Básico</v>
      </c>
    </row>
    <row r="1125" spans="1:11" x14ac:dyDescent="0.2">
      <c r="A1125" s="28" t="s">
        <v>86</v>
      </c>
      <c r="B1125" s="24">
        <v>43357</v>
      </c>
      <c r="C1125" s="28" t="s">
        <v>1239</v>
      </c>
      <c r="D1125" s="29">
        <v>35043357</v>
      </c>
      <c r="E1125" s="29" t="s">
        <v>117</v>
      </c>
      <c r="F1125" s="29">
        <v>240.84</v>
      </c>
      <c r="G1125" s="10">
        <f>SUMIFS('Régua SAEB'!$C:$C,'Régua SAEB'!$B:$B,"LP",'Régua SAEB'!$D:$D,"&lt;="&amp;$F1125,'Régua SAEB'!$E:$E,"&gt;"&amp;$F1125,'Régua SAEB'!$A:$A,$E1125)</f>
        <v>2</v>
      </c>
      <c r="H1125" s="10" t="str">
        <f t="array" ref="H1125">INDEX('Régua SAEB'!$F$1:$F$40,MATCH($E1125&amp;"LP"&amp;$G1125,'Régua SAEB'!$G$1:$G$40,0),1)</f>
        <v>Básico</v>
      </c>
      <c r="I1125" s="29">
        <v>225.21</v>
      </c>
      <c r="J1125" s="10">
        <f>SUMIFS('Régua SAEB'!$C:$C,'Régua SAEB'!$B:$B,"MT",'Régua SAEB'!$D:$D,"&lt;="&amp;$I1125,'Régua SAEB'!$E:$E,"&gt;"&amp;$I1125,'Régua SAEB'!$A:$A,$E1125)</f>
        <v>2</v>
      </c>
      <c r="K1125" s="10" t="str">
        <f t="array" ref="K1125">INDEX('Régua SAEB'!$F$1:$F$40,MATCH($E1125&amp;"MT"&amp;$J1125,'Régua SAEB'!$G$1:$G$40,0),1)</f>
        <v>Básico</v>
      </c>
    </row>
    <row r="1126" spans="1:11" x14ac:dyDescent="0.2">
      <c r="A1126" s="28" t="s">
        <v>86</v>
      </c>
      <c r="B1126" s="24">
        <v>907935</v>
      </c>
      <c r="C1126" s="28" t="s">
        <v>1240</v>
      </c>
      <c r="D1126" s="29">
        <v>35907935</v>
      </c>
      <c r="E1126" s="29" t="s">
        <v>117</v>
      </c>
      <c r="F1126" s="29">
        <v>262.05</v>
      </c>
      <c r="G1126" s="10">
        <f>SUMIFS('Régua SAEB'!$C:$C,'Régua SAEB'!$B:$B,"LP",'Régua SAEB'!$D:$D,"&lt;="&amp;$F1126,'Régua SAEB'!$E:$E,"&gt;"&amp;$F1126,'Régua SAEB'!$A:$A,$E1126)</f>
        <v>3</v>
      </c>
      <c r="H1126" s="10" t="str">
        <f t="array" ref="H1126">INDEX('Régua SAEB'!$F$1:$F$40,MATCH($E1126&amp;"LP"&amp;$G1126,'Régua SAEB'!$G$1:$G$40,0),1)</f>
        <v>Básico</v>
      </c>
      <c r="I1126" s="29">
        <v>257.89</v>
      </c>
      <c r="J1126" s="10">
        <f>SUMIFS('Régua SAEB'!$C:$C,'Régua SAEB'!$B:$B,"MT",'Régua SAEB'!$D:$D,"&lt;="&amp;$I1126,'Régua SAEB'!$E:$E,"&gt;"&amp;$I1126,'Régua SAEB'!$A:$A,$E1126)</f>
        <v>3</v>
      </c>
      <c r="K1126" s="10" t="str">
        <f t="array" ref="K1126">INDEX('Régua SAEB'!$F$1:$F$40,MATCH($E1126&amp;"MT"&amp;$J1126,'Régua SAEB'!$G$1:$G$40,0),1)</f>
        <v>Básico</v>
      </c>
    </row>
    <row r="1127" spans="1:11" x14ac:dyDescent="0.2">
      <c r="A1127" s="28" t="s">
        <v>12</v>
      </c>
      <c r="B1127" s="24">
        <v>14345</v>
      </c>
      <c r="C1127" s="28" t="s">
        <v>1241</v>
      </c>
      <c r="D1127" s="29">
        <v>35014345</v>
      </c>
      <c r="E1127" s="29" t="s">
        <v>117</v>
      </c>
      <c r="F1127" s="29">
        <v>269.70999999999998</v>
      </c>
      <c r="G1127" s="10">
        <f>SUMIFS('Régua SAEB'!$C:$C,'Régua SAEB'!$B:$B,"LP",'Régua SAEB'!$D:$D,"&lt;="&amp;$F1127,'Régua SAEB'!$E:$E,"&gt;"&amp;$F1127,'Régua SAEB'!$A:$A,$E1127)</f>
        <v>3</v>
      </c>
      <c r="H1127" s="10" t="str">
        <f t="array" ref="H1127">INDEX('Régua SAEB'!$F$1:$F$40,MATCH($E1127&amp;"LP"&amp;$G1127,'Régua SAEB'!$G$1:$G$40,0),1)</f>
        <v>Básico</v>
      </c>
      <c r="I1127" s="29">
        <v>272.83999999999997</v>
      </c>
      <c r="J1127" s="10">
        <f>SUMIFS('Régua SAEB'!$C:$C,'Régua SAEB'!$B:$B,"MT",'Régua SAEB'!$D:$D,"&lt;="&amp;$I1127,'Régua SAEB'!$E:$E,"&gt;"&amp;$I1127,'Régua SAEB'!$A:$A,$E1127)</f>
        <v>3</v>
      </c>
      <c r="K1127" s="10" t="str">
        <f t="array" ref="K1127">INDEX('Régua SAEB'!$F$1:$F$40,MATCH($E1127&amp;"MT"&amp;$J1127,'Régua SAEB'!$G$1:$G$40,0),1)</f>
        <v>Básico</v>
      </c>
    </row>
    <row r="1128" spans="1:11" x14ac:dyDescent="0.2">
      <c r="A1128" s="28" t="s">
        <v>38</v>
      </c>
      <c r="B1128" s="24">
        <v>9945</v>
      </c>
      <c r="C1128" s="28" t="s">
        <v>1242</v>
      </c>
      <c r="D1128" s="29">
        <v>35009945</v>
      </c>
      <c r="E1128" s="29" t="s">
        <v>117</v>
      </c>
      <c r="F1128" s="29">
        <v>281.25</v>
      </c>
      <c r="G1128" s="10">
        <f>SUMIFS('Régua SAEB'!$C:$C,'Régua SAEB'!$B:$B,"LP",'Régua SAEB'!$D:$D,"&lt;="&amp;$F1128,'Régua SAEB'!$E:$E,"&gt;"&amp;$F1128,'Régua SAEB'!$A:$A,$E1128)</f>
        <v>4</v>
      </c>
      <c r="H1128" s="10" t="str">
        <f t="array" ref="H1128">INDEX('Régua SAEB'!$F$1:$F$40,MATCH($E1128&amp;"LP"&amp;$G1128,'Régua SAEB'!$G$1:$G$40,0),1)</f>
        <v>Proficiente</v>
      </c>
      <c r="I1128" s="29">
        <v>269.77</v>
      </c>
      <c r="J1128" s="10">
        <f>SUMIFS('Régua SAEB'!$C:$C,'Régua SAEB'!$B:$B,"MT",'Régua SAEB'!$D:$D,"&lt;="&amp;$I1128,'Régua SAEB'!$E:$E,"&gt;"&amp;$I1128,'Régua SAEB'!$A:$A,$E1128)</f>
        <v>3</v>
      </c>
      <c r="K1128" s="10" t="str">
        <f t="array" ref="K1128">INDEX('Régua SAEB'!$F$1:$F$40,MATCH($E1128&amp;"MT"&amp;$J1128,'Régua SAEB'!$G$1:$G$40,0),1)</f>
        <v>Básico</v>
      </c>
    </row>
    <row r="1129" spans="1:11" x14ac:dyDescent="0.2">
      <c r="A1129" s="28" t="s">
        <v>38</v>
      </c>
      <c r="B1129" s="24">
        <v>9957</v>
      </c>
      <c r="C1129" s="28" t="s">
        <v>1243</v>
      </c>
      <c r="D1129" s="29">
        <v>35009957</v>
      </c>
      <c r="E1129" s="29" t="s">
        <v>117</v>
      </c>
      <c r="F1129" s="29">
        <v>277.66000000000003</v>
      </c>
      <c r="G1129" s="10">
        <f>SUMIFS('Régua SAEB'!$C:$C,'Régua SAEB'!$B:$B,"LP",'Régua SAEB'!$D:$D,"&lt;="&amp;$F1129,'Régua SAEB'!$E:$E,"&gt;"&amp;$F1129,'Régua SAEB'!$A:$A,$E1129)</f>
        <v>4</v>
      </c>
      <c r="H1129" s="10" t="str">
        <f t="array" ref="H1129">INDEX('Régua SAEB'!$F$1:$F$40,MATCH($E1129&amp;"LP"&amp;$G1129,'Régua SAEB'!$G$1:$G$40,0),1)</f>
        <v>Proficiente</v>
      </c>
      <c r="I1129" s="29">
        <v>282.18</v>
      </c>
      <c r="J1129" s="10">
        <f>SUMIFS('Régua SAEB'!$C:$C,'Régua SAEB'!$B:$B,"MT",'Régua SAEB'!$D:$D,"&lt;="&amp;$I1129,'Régua SAEB'!$E:$E,"&gt;"&amp;$I1129,'Régua SAEB'!$A:$A,$E1129)</f>
        <v>4</v>
      </c>
      <c r="K1129" s="10" t="str">
        <f t="array" ref="K1129">INDEX('Régua SAEB'!$F$1:$F$40,MATCH($E1129&amp;"MT"&amp;$J1129,'Régua SAEB'!$G$1:$G$40,0),1)</f>
        <v>Básico</v>
      </c>
    </row>
    <row r="1130" spans="1:11" x14ac:dyDescent="0.2">
      <c r="A1130" s="28" t="s">
        <v>38</v>
      </c>
      <c r="B1130" s="24">
        <v>9970</v>
      </c>
      <c r="C1130" s="28" t="s">
        <v>1244</v>
      </c>
      <c r="D1130" s="29">
        <v>35009970</v>
      </c>
      <c r="E1130" s="29" t="s">
        <v>117</v>
      </c>
      <c r="F1130" s="29">
        <v>249.01</v>
      </c>
      <c r="G1130" s="10">
        <f>SUMIFS('Régua SAEB'!$C:$C,'Régua SAEB'!$B:$B,"LP",'Régua SAEB'!$D:$D,"&lt;="&amp;$F1130,'Régua SAEB'!$E:$E,"&gt;"&amp;$F1130,'Régua SAEB'!$A:$A,$E1130)</f>
        <v>2</v>
      </c>
      <c r="H1130" s="10" t="str">
        <f t="array" ref="H1130">INDEX('Régua SAEB'!$F$1:$F$40,MATCH($E1130&amp;"LP"&amp;$G1130,'Régua SAEB'!$G$1:$G$40,0),1)</f>
        <v>Básico</v>
      </c>
      <c r="I1130" s="29">
        <v>251.44</v>
      </c>
      <c r="J1130" s="10">
        <f>SUMIFS('Régua SAEB'!$C:$C,'Régua SAEB'!$B:$B,"MT",'Régua SAEB'!$D:$D,"&lt;="&amp;$I1130,'Régua SAEB'!$E:$E,"&gt;"&amp;$I1130,'Régua SAEB'!$A:$A,$E1130)</f>
        <v>3</v>
      </c>
      <c r="K1130" s="10" t="str">
        <f t="array" ref="K1130">INDEX('Régua SAEB'!$F$1:$F$40,MATCH($E1130&amp;"MT"&amp;$J1130,'Régua SAEB'!$G$1:$G$40,0),1)</f>
        <v>Básico</v>
      </c>
    </row>
    <row r="1131" spans="1:11" x14ac:dyDescent="0.2">
      <c r="A1131" s="28" t="s">
        <v>38</v>
      </c>
      <c r="B1131" s="24">
        <v>9982</v>
      </c>
      <c r="C1131" s="28" t="s">
        <v>1245</v>
      </c>
      <c r="D1131" s="29">
        <v>35009982</v>
      </c>
      <c r="E1131" s="29" t="s">
        <v>117</v>
      </c>
      <c r="F1131" s="29">
        <v>264.35000000000002</v>
      </c>
      <c r="G1131" s="10">
        <f>SUMIFS('Régua SAEB'!$C:$C,'Régua SAEB'!$B:$B,"LP",'Régua SAEB'!$D:$D,"&lt;="&amp;$F1131,'Régua SAEB'!$E:$E,"&gt;"&amp;$F1131,'Régua SAEB'!$A:$A,$E1131)</f>
        <v>3</v>
      </c>
      <c r="H1131" s="10" t="str">
        <f t="array" ref="H1131">INDEX('Régua SAEB'!$F$1:$F$40,MATCH($E1131&amp;"LP"&amp;$G1131,'Régua SAEB'!$G$1:$G$40,0),1)</f>
        <v>Básico</v>
      </c>
      <c r="I1131" s="29">
        <v>255.12</v>
      </c>
      <c r="J1131" s="10">
        <f>SUMIFS('Régua SAEB'!$C:$C,'Régua SAEB'!$B:$B,"MT",'Régua SAEB'!$D:$D,"&lt;="&amp;$I1131,'Régua SAEB'!$E:$E,"&gt;"&amp;$I1131,'Régua SAEB'!$A:$A,$E1131)</f>
        <v>3</v>
      </c>
      <c r="K1131" s="10" t="str">
        <f t="array" ref="K1131">INDEX('Régua SAEB'!$F$1:$F$40,MATCH($E1131&amp;"MT"&amp;$J1131,'Régua SAEB'!$G$1:$G$40,0),1)</f>
        <v>Básico</v>
      </c>
    </row>
    <row r="1132" spans="1:11" x14ac:dyDescent="0.2">
      <c r="A1132" s="28" t="s">
        <v>38</v>
      </c>
      <c r="B1132" s="24">
        <v>9994</v>
      </c>
      <c r="C1132" s="28" t="s">
        <v>1246</v>
      </c>
      <c r="D1132" s="29">
        <v>35009994</v>
      </c>
      <c r="E1132" s="29" t="s">
        <v>117</v>
      </c>
      <c r="F1132" s="29">
        <v>279.49</v>
      </c>
      <c r="G1132" s="10">
        <f>SUMIFS('Régua SAEB'!$C:$C,'Régua SAEB'!$B:$B,"LP",'Régua SAEB'!$D:$D,"&lt;="&amp;$F1132,'Régua SAEB'!$E:$E,"&gt;"&amp;$F1132,'Régua SAEB'!$A:$A,$E1132)</f>
        <v>4</v>
      </c>
      <c r="H1132" s="10" t="str">
        <f t="array" ref="H1132">INDEX('Régua SAEB'!$F$1:$F$40,MATCH($E1132&amp;"LP"&amp;$G1132,'Régua SAEB'!$G$1:$G$40,0),1)</f>
        <v>Proficiente</v>
      </c>
      <c r="I1132" s="29">
        <v>252.88</v>
      </c>
      <c r="J1132" s="10">
        <f>SUMIFS('Régua SAEB'!$C:$C,'Régua SAEB'!$B:$B,"MT",'Régua SAEB'!$D:$D,"&lt;="&amp;$I1132,'Régua SAEB'!$E:$E,"&gt;"&amp;$I1132,'Régua SAEB'!$A:$A,$E1132)</f>
        <v>3</v>
      </c>
      <c r="K1132" s="10" t="str">
        <f t="array" ref="K1132">INDEX('Régua SAEB'!$F$1:$F$40,MATCH($E1132&amp;"MT"&amp;$J1132,'Régua SAEB'!$G$1:$G$40,0),1)</f>
        <v>Básico</v>
      </c>
    </row>
    <row r="1133" spans="1:11" x14ac:dyDescent="0.2">
      <c r="A1133" s="28" t="s">
        <v>38</v>
      </c>
      <c r="B1133" s="24">
        <v>10005</v>
      </c>
      <c r="C1133" s="28" t="s">
        <v>1247</v>
      </c>
      <c r="D1133" s="29">
        <v>35010005</v>
      </c>
      <c r="E1133" s="29" t="s">
        <v>117</v>
      </c>
      <c r="F1133" s="29">
        <v>277.20999999999998</v>
      </c>
      <c r="G1133" s="10">
        <f>SUMIFS('Régua SAEB'!$C:$C,'Régua SAEB'!$B:$B,"LP",'Régua SAEB'!$D:$D,"&lt;="&amp;$F1133,'Régua SAEB'!$E:$E,"&gt;"&amp;$F1133,'Régua SAEB'!$A:$A,$E1133)</f>
        <v>4</v>
      </c>
      <c r="H1133" s="10" t="str">
        <f t="array" ref="H1133">INDEX('Régua SAEB'!$F$1:$F$40,MATCH($E1133&amp;"LP"&amp;$G1133,'Régua SAEB'!$G$1:$G$40,0),1)</f>
        <v>Proficiente</v>
      </c>
      <c r="I1133" s="29">
        <v>274.58</v>
      </c>
      <c r="J1133" s="10">
        <f>SUMIFS('Régua SAEB'!$C:$C,'Régua SAEB'!$B:$B,"MT",'Régua SAEB'!$D:$D,"&lt;="&amp;$I1133,'Régua SAEB'!$E:$E,"&gt;"&amp;$I1133,'Régua SAEB'!$A:$A,$E1133)</f>
        <v>3</v>
      </c>
      <c r="K1133" s="10" t="str">
        <f t="array" ref="K1133">INDEX('Régua SAEB'!$F$1:$F$40,MATCH($E1133&amp;"MT"&amp;$J1133,'Régua SAEB'!$G$1:$G$40,0),1)</f>
        <v>Básico</v>
      </c>
    </row>
    <row r="1134" spans="1:11" x14ac:dyDescent="0.2">
      <c r="A1134" s="28" t="s">
        <v>38</v>
      </c>
      <c r="B1134" s="24">
        <v>10029</v>
      </c>
      <c r="C1134" s="28" t="s">
        <v>1248</v>
      </c>
      <c r="D1134" s="29">
        <v>35010029</v>
      </c>
      <c r="E1134" s="29" t="s">
        <v>117</v>
      </c>
      <c r="F1134" s="29">
        <v>254.54</v>
      </c>
      <c r="G1134" s="10">
        <f>SUMIFS('Régua SAEB'!$C:$C,'Régua SAEB'!$B:$B,"LP",'Régua SAEB'!$D:$D,"&lt;="&amp;$F1134,'Régua SAEB'!$E:$E,"&gt;"&amp;$F1134,'Régua SAEB'!$A:$A,$E1134)</f>
        <v>3</v>
      </c>
      <c r="H1134" s="10" t="str">
        <f t="array" ref="H1134">INDEX('Régua SAEB'!$F$1:$F$40,MATCH($E1134&amp;"LP"&amp;$G1134,'Régua SAEB'!$G$1:$G$40,0),1)</f>
        <v>Básico</v>
      </c>
      <c r="I1134" s="29">
        <v>244.46</v>
      </c>
      <c r="J1134" s="10">
        <f>SUMIFS('Régua SAEB'!$C:$C,'Régua SAEB'!$B:$B,"MT",'Régua SAEB'!$D:$D,"&lt;="&amp;$I1134,'Régua SAEB'!$E:$E,"&gt;"&amp;$I1134,'Régua SAEB'!$A:$A,$E1134)</f>
        <v>2</v>
      </c>
      <c r="K1134" s="10" t="str">
        <f t="array" ref="K1134">INDEX('Régua SAEB'!$F$1:$F$40,MATCH($E1134&amp;"MT"&amp;$J1134,'Régua SAEB'!$G$1:$G$40,0),1)</f>
        <v>Básico</v>
      </c>
    </row>
    <row r="1135" spans="1:11" x14ac:dyDescent="0.2">
      <c r="A1135" s="28" t="s">
        <v>38</v>
      </c>
      <c r="B1135" s="24">
        <v>10327</v>
      </c>
      <c r="C1135" s="28" t="s">
        <v>1249</v>
      </c>
      <c r="D1135" s="29">
        <v>35010327</v>
      </c>
      <c r="E1135" s="29" t="s">
        <v>117</v>
      </c>
      <c r="F1135" s="29">
        <v>248.55</v>
      </c>
      <c r="G1135" s="10">
        <f>SUMIFS('Régua SAEB'!$C:$C,'Régua SAEB'!$B:$B,"LP",'Régua SAEB'!$D:$D,"&lt;="&amp;$F1135,'Régua SAEB'!$E:$E,"&gt;"&amp;$F1135,'Régua SAEB'!$A:$A,$E1135)</f>
        <v>2</v>
      </c>
      <c r="H1135" s="10" t="str">
        <f t="array" ref="H1135">INDEX('Régua SAEB'!$F$1:$F$40,MATCH($E1135&amp;"LP"&amp;$G1135,'Régua SAEB'!$G$1:$G$40,0),1)</f>
        <v>Básico</v>
      </c>
      <c r="I1135" s="29">
        <v>240.82</v>
      </c>
      <c r="J1135" s="10">
        <f>SUMIFS('Régua SAEB'!$C:$C,'Régua SAEB'!$B:$B,"MT",'Régua SAEB'!$D:$D,"&lt;="&amp;$I1135,'Régua SAEB'!$E:$E,"&gt;"&amp;$I1135,'Régua SAEB'!$A:$A,$E1135)</f>
        <v>2</v>
      </c>
      <c r="K1135" s="10" t="str">
        <f t="array" ref="K1135">INDEX('Régua SAEB'!$F$1:$F$40,MATCH($E1135&amp;"MT"&amp;$J1135,'Régua SAEB'!$G$1:$G$40,0),1)</f>
        <v>Básico</v>
      </c>
    </row>
    <row r="1136" spans="1:11" x14ac:dyDescent="0.2">
      <c r="A1136" s="28" t="s">
        <v>38</v>
      </c>
      <c r="B1136" s="24">
        <v>35415</v>
      </c>
      <c r="C1136" s="28" t="s">
        <v>1250</v>
      </c>
      <c r="D1136" s="29">
        <v>35035415</v>
      </c>
      <c r="E1136" s="29" t="s">
        <v>117</v>
      </c>
      <c r="F1136" s="29">
        <v>248.68</v>
      </c>
      <c r="G1136" s="10">
        <f>SUMIFS('Régua SAEB'!$C:$C,'Régua SAEB'!$B:$B,"LP",'Régua SAEB'!$D:$D,"&lt;="&amp;$F1136,'Régua SAEB'!$E:$E,"&gt;"&amp;$F1136,'Régua SAEB'!$A:$A,$E1136)</f>
        <v>2</v>
      </c>
      <c r="H1136" s="10" t="str">
        <f t="array" ref="H1136">INDEX('Régua SAEB'!$F$1:$F$40,MATCH($E1136&amp;"LP"&amp;$G1136,'Régua SAEB'!$G$1:$G$40,0),1)</f>
        <v>Básico</v>
      </c>
      <c r="I1136" s="29">
        <v>244.66</v>
      </c>
      <c r="J1136" s="10">
        <f>SUMIFS('Régua SAEB'!$C:$C,'Régua SAEB'!$B:$B,"MT",'Régua SAEB'!$D:$D,"&lt;="&amp;$I1136,'Régua SAEB'!$E:$E,"&gt;"&amp;$I1136,'Régua SAEB'!$A:$A,$E1136)</f>
        <v>2</v>
      </c>
      <c r="K1136" s="10" t="str">
        <f t="array" ref="K1136">INDEX('Régua SAEB'!$F$1:$F$40,MATCH($E1136&amp;"MT"&amp;$J1136,'Régua SAEB'!$G$1:$G$40,0),1)</f>
        <v>Básico</v>
      </c>
    </row>
    <row r="1137" spans="1:11" x14ac:dyDescent="0.2">
      <c r="A1137" s="28" t="s">
        <v>38</v>
      </c>
      <c r="B1137" s="24">
        <v>35427</v>
      </c>
      <c r="C1137" s="28" t="s">
        <v>1251</v>
      </c>
      <c r="D1137" s="29">
        <v>35035427</v>
      </c>
      <c r="E1137" s="29" t="s">
        <v>117</v>
      </c>
      <c r="F1137" s="29">
        <v>274.86</v>
      </c>
      <c r="G1137" s="10">
        <f>SUMIFS('Régua SAEB'!$C:$C,'Régua SAEB'!$B:$B,"LP",'Régua SAEB'!$D:$D,"&lt;="&amp;$F1137,'Régua SAEB'!$E:$E,"&gt;"&amp;$F1137,'Régua SAEB'!$A:$A,$E1137)</f>
        <v>3</v>
      </c>
      <c r="H1137" s="10" t="str">
        <f t="array" ref="H1137">INDEX('Régua SAEB'!$F$1:$F$40,MATCH($E1137&amp;"LP"&amp;$G1137,'Régua SAEB'!$G$1:$G$40,0),1)</f>
        <v>Básico</v>
      </c>
      <c r="I1137" s="29">
        <v>265.98</v>
      </c>
      <c r="J1137" s="10">
        <f>SUMIFS('Régua SAEB'!$C:$C,'Régua SAEB'!$B:$B,"MT",'Régua SAEB'!$D:$D,"&lt;="&amp;$I1137,'Régua SAEB'!$E:$E,"&gt;"&amp;$I1137,'Régua SAEB'!$A:$A,$E1137)</f>
        <v>3</v>
      </c>
      <c r="K1137" s="10" t="str">
        <f t="array" ref="K1137">INDEX('Régua SAEB'!$F$1:$F$40,MATCH($E1137&amp;"MT"&amp;$J1137,'Régua SAEB'!$G$1:$G$40,0),1)</f>
        <v>Básico</v>
      </c>
    </row>
    <row r="1138" spans="1:11" x14ac:dyDescent="0.2">
      <c r="A1138" s="28" t="s">
        <v>38</v>
      </c>
      <c r="B1138" s="24">
        <v>36407</v>
      </c>
      <c r="C1138" s="28" t="s">
        <v>1252</v>
      </c>
      <c r="D1138" s="29">
        <v>35036407</v>
      </c>
      <c r="E1138" s="29" t="s">
        <v>117</v>
      </c>
      <c r="F1138" s="29">
        <v>247.31</v>
      </c>
      <c r="G1138" s="10">
        <f>SUMIFS('Régua SAEB'!$C:$C,'Régua SAEB'!$B:$B,"LP",'Régua SAEB'!$D:$D,"&lt;="&amp;$F1138,'Régua SAEB'!$E:$E,"&gt;"&amp;$F1138,'Régua SAEB'!$A:$A,$E1138)</f>
        <v>2</v>
      </c>
      <c r="H1138" s="10" t="str">
        <f t="array" ref="H1138">INDEX('Régua SAEB'!$F$1:$F$40,MATCH($E1138&amp;"LP"&amp;$G1138,'Régua SAEB'!$G$1:$G$40,0),1)</f>
        <v>Básico</v>
      </c>
      <c r="I1138" s="29">
        <v>244.6</v>
      </c>
      <c r="J1138" s="10">
        <f>SUMIFS('Régua SAEB'!$C:$C,'Régua SAEB'!$B:$B,"MT",'Régua SAEB'!$D:$D,"&lt;="&amp;$I1138,'Régua SAEB'!$E:$E,"&gt;"&amp;$I1138,'Régua SAEB'!$A:$A,$E1138)</f>
        <v>2</v>
      </c>
      <c r="K1138" s="10" t="str">
        <f t="array" ref="K1138">INDEX('Régua SAEB'!$F$1:$F$40,MATCH($E1138&amp;"MT"&amp;$J1138,'Régua SAEB'!$G$1:$G$40,0),1)</f>
        <v>Básico</v>
      </c>
    </row>
    <row r="1139" spans="1:11" x14ac:dyDescent="0.2">
      <c r="A1139" s="28" t="s">
        <v>38</v>
      </c>
      <c r="B1139" s="24">
        <v>37138</v>
      </c>
      <c r="C1139" s="28" t="s">
        <v>1253</v>
      </c>
      <c r="D1139" s="29">
        <v>35037138</v>
      </c>
      <c r="E1139" s="29" t="s">
        <v>117</v>
      </c>
      <c r="F1139" s="29">
        <v>252.15</v>
      </c>
      <c r="G1139" s="10">
        <f>SUMIFS('Régua SAEB'!$C:$C,'Régua SAEB'!$B:$B,"LP",'Régua SAEB'!$D:$D,"&lt;="&amp;$F1139,'Régua SAEB'!$E:$E,"&gt;"&amp;$F1139,'Régua SAEB'!$A:$A,$E1139)</f>
        <v>3</v>
      </c>
      <c r="H1139" s="10" t="str">
        <f t="array" ref="H1139">INDEX('Régua SAEB'!$F$1:$F$40,MATCH($E1139&amp;"LP"&amp;$G1139,'Régua SAEB'!$G$1:$G$40,0),1)</f>
        <v>Básico</v>
      </c>
      <c r="I1139" s="29">
        <v>244.96</v>
      </c>
      <c r="J1139" s="10">
        <f>SUMIFS('Régua SAEB'!$C:$C,'Régua SAEB'!$B:$B,"MT",'Régua SAEB'!$D:$D,"&lt;="&amp;$I1139,'Régua SAEB'!$E:$E,"&gt;"&amp;$I1139,'Régua SAEB'!$A:$A,$E1139)</f>
        <v>2</v>
      </c>
      <c r="K1139" s="10" t="str">
        <f t="array" ref="K1139">INDEX('Régua SAEB'!$F$1:$F$40,MATCH($E1139&amp;"MT"&amp;$J1139,'Régua SAEB'!$G$1:$G$40,0),1)</f>
        <v>Básico</v>
      </c>
    </row>
    <row r="1140" spans="1:11" x14ac:dyDescent="0.2">
      <c r="A1140" s="28" t="s">
        <v>38</v>
      </c>
      <c r="B1140" s="24">
        <v>40721</v>
      </c>
      <c r="C1140" s="28" t="s">
        <v>1254</v>
      </c>
      <c r="D1140" s="29">
        <v>35040721</v>
      </c>
      <c r="E1140" s="29" t="s">
        <v>117</v>
      </c>
      <c r="F1140" s="29">
        <v>269.86</v>
      </c>
      <c r="G1140" s="10">
        <f>SUMIFS('Régua SAEB'!$C:$C,'Régua SAEB'!$B:$B,"LP",'Régua SAEB'!$D:$D,"&lt;="&amp;$F1140,'Régua SAEB'!$E:$E,"&gt;"&amp;$F1140,'Régua SAEB'!$A:$A,$E1140)</f>
        <v>3</v>
      </c>
      <c r="H1140" s="10" t="str">
        <f t="array" ref="H1140">INDEX('Régua SAEB'!$F$1:$F$40,MATCH($E1140&amp;"LP"&amp;$G1140,'Régua SAEB'!$G$1:$G$40,0),1)</f>
        <v>Básico</v>
      </c>
      <c r="I1140" s="29">
        <v>273.10000000000002</v>
      </c>
      <c r="J1140" s="10">
        <f>SUMIFS('Régua SAEB'!$C:$C,'Régua SAEB'!$B:$B,"MT",'Régua SAEB'!$D:$D,"&lt;="&amp;$I1140,'Régua SAEB'!$E:$E,"&gt;"&amp;$I1140,'Régua SAEB'!$A:$A,$E1140)</f>
        <v>3</v>
      </c>
      <c r="K1140" s="10" t="str">
        <f t="array" ref="K1140">INDEX('Régua SAEB'!$F$1:$F$40,MATCH($E1140&amp;"MT"&amp;$J1140,'Régua SAEB'!$G$1:$G$40,0),1)</f>
        <v>Básico</v>
      </c>
    </row>
    <row r="1141" spans="1:11" x14ac:dyDescent="0.2">
      <c r="A1141" s="28" t="s">
        <v>38</v>
      </c>
      <c r="B1141" s="24">
        <v>40733</v>
      </c>
      <c r="C1141" s="28" t="s">
        <v>1255</v>
      </c>
      <c r="D1141" s="29">
        <v>35040733</v>
      </c>
      <c r="E1141" s="29" t="s">
        <v>117</v>
      </c>
      <c r="F1141" s="29">
        <v>260.73</v>
      </c>
      <c r="G1141" s="10">
        <f>SUMIFS('Régua SAEB'!$C:$C,'Régua SAEB'!$B:$B,"LP",'Régua SAEB'!$D:$D,"&lt;="&amp;$F1141,'Régua SAEB'!$E:$E,"&gt;"&amp;$F1141,'Régua SAEB'!$A:$A,$E1141)</f>
        <v>3</v>
      </c>
      <c r="H1141" s="10" t="str">
        <f t="array" ref="H1141">INDEX('Régua SAEB'!$F$1:$F$40,MATCH($E1141&amp;"LP"&amp;$G1141,'Régua SAEB'!$G$1:$G$40,0),1)</f>
        <v>Básico</v>
      </c>
      <c r="I1141" s="29">
        <v>249.64</v>
      </c>
      <c r="J1141" s="10">
        <f>SUMIFS('Régua SAEB'!$C:$C,'Régua SAEB'!$B:$B,"MT",'Régua SAEB'!$D:$D,"&lt;="&amp;$I1141,'Régua SAEB'!$E:$E,"&gt;"&amp;$I1141,'Régua SAEB'!$A:$A,$E1141)</f>
        <v>2</v>
      </c>
      <c r="K1141" s="10" t="str">
        <f t="array" ref="K1141">INDEX('Régua SAEB'!$F$1:$F$40,MATCH($E1141&amp;"MT"&amp;$J1141,'Régua SAEB'!$G$1:$G$40,0),1)</f>
        <v>Básico</v>
      </c>
    </row>
    <row r="1142" spans="1:11" x14ac:dyDescent="0.2">
      <c r="A1142" s="28" t="s">
        <v>38</v>
      </c>
      <c r="B1142" s="24">
        <v>40745</v>
      </c>
      <c r="C1142" s="28" t="s">
        <v>1256</v>
      </c>
      <c r="D1142" s="29">
        <v>35040745</v>
      </c>
      <c r="E1142" s="29" t="s">
        <v>117</v>
      </c>
      <c r="F1142" s="29">
        <v>252.39</v>
      </c>
      <c r="G1142" s="10">
        <f>SUMIFS('Régua SAEB'!$C:$C,'Régua SAEB'!$B:$B,"LP",'Régua SAEB'!$D:$D,"&lt;="&amp;$F1142,'Régua SAEB'!$E:$E,"&gt;"&amp;$F1142,'Régua SAEB'!$A:$A,$E1142)</f>
        <v>3</v>
      </c>
      <c r="H1142" s="10" t="str">
        <f t="array" ref="H1142">INDEX('Régua SAEB'!$F$1:$F$40,MATCH($E1142&amp;"LP"&amp;$G1142,'Régua SAEB'!$G$1:$G$40,0),1)</f>
        <v>Básico</v>
      </c>
      <c r="I1142" s="29">
        <v>247.66</v>
      </c>
      <c r="J1142" s="10">
        <f>SUMIFS('Régua SAEB'!$C:$C,'Régua SAEB'!$B:$B,"MT",'Régua SAEB'!$D:$D,"&lt;="&amp;$I1142,'Régua SAEB'!$E:$E,"&gt;"&amp;$I1142,'Régua SAEB'!$A:$A,$E1142)</f>
        <v>2</v>
      </c>
      <c r="K1142" s="10" t="str">
        <f t="array" ref="K1142">INDEX('Régua SAEB'!$F$1:$F$40,MATCH($E1142&amp;"MT"&amp;$J1142,'Régua SAEB'!$G$1:$G$40,0),1)</f>
        <v>Básico</v>
      </c>
    </row>
    <row r="1143" spans="1:11" x14ac:dyDescent="0.2">
      <c r="A1143" s="28" t="s">
        <v>38</v>
      </c>
      <c r="B1143" s="24">
        <v>40757</v>
      </c>
      <c r="C1143" s="28" t="s">
        <v>1257</v>
      </c>
      <c r="D1143" s="29">
        <v>35040757</v>
      </c>
      <c r="E1143" s="29" t="s">
        <v>117</v>
      </c>
      <c r="F1143" s="29">
        <v>255.32</v>
      </c>
      <c r="G1143" s="10">
        <f>SUMIFS('Régua SAEB'!$C:$C,'Régua SAEB'!$B:$B,"LP",'Régua SAEB'!$D:$D,"&lt;="&amp;$F1143,'Régua SAEB'!$E:$E,"&gt;"&amp;$F1143,'Régua SAEB'!$A:$A,$E1143)</f>
        <v>3</v>
      </c>
      <c r="H1143" s="10" t="str">
        <f t="array" ref="H1143">INDEX('Régua SAEB'!$F$1:$F$40,MATCH($E1143&amp;"LP"&amp;$G1143,'Régua SAEB'!$G$1:$G$40,0),1)</f>
        <v>Básico</v>
      </c>
      <c r="I1143" s="29">
        <v>266.73</v>
      </c>
      <c r="J1143" s="10">
        <f>SUMIFS('Régua SAEB'!$C:$C,'Régua SAEB'!$B:$B,"MT",'Régua SAEB'!$D:$D,"&lt;="&amp;$I1143,'Régua SAEB'!$E:$E,"&gt;"&amp;$I1143,'Régua SAEB'!$A:$A,$E1143)</f>
        <v>3</v>
      </c>
      <c r="K1143" s="10" t="str">
        <f t="array" ref="K1143">INDEX('Régua SAEB'!$F$1:$F$40,MATCH($E1143&amp;"MT"&amp;$J1143,'Régua SAEB'!$G$1:$G$40,0),1)</f>
        <v>Básico</v>
      </c>
    </row>
    <row r="1144" spans="1:11" x14ac:dyDescent="0.2">
      <c r="A1144" s="28" t="s">
        <v>38</v>
      </c>
      <c r="B1144" s="24">
        <v>44854</v>
      </c>
      <c r="C1144" s="28" t="s">
        <v>1258</v>
      </c>
      <c r="D1144" s="29">
        <v>35044854</v>
      </c>
      <c r="E1144" s="29" t="s">
        <v>117</v>
      </c>
      <c r="F1144" s="29">
        <v>264.33</v>
      </c>
      <c r="G1144" s="10">
        <f>SUMIFS('Régua SAEB'!$C:$C,'Régua SAEB'!$B:$B,"LP",'Régua SAEB'!$D:$D,"&lt;="&amp;$F1144,'Régua SAEB'!$E:$E,"&gt;"&amp;$F1144,'Régua SAEB'!$A:$A,$E1144)</f>
        <v>3</v>
      </c>
      <c r="H1144" s="10" t="str">
        <f t="array" ref="H1144">INDEX('Régua SAEB'!$F$1:$F$40,MATCH($E1144&amp;"LP"&amp;$G1144,'Régua SAEB'!$G$1:$G$40,0),1)</f>
        <v>Básico</v>
      </c>
      <c r="I1144" s="29">
        <v>252.44</v>
      </c>
      <c r="J1144" s="10">
        <f>SUMIFS('Régua SAEB'!$C:$C,'Régua SAEB'!$B:$B,"MT",'Régua SAEB'!$D:$D,"&lt;="&amp;$I1144,'Régua SAEB'!$E:$E,"&gt;"&amp;$I1144,'Régua SAEB'!$A:$A,$E1144)</f>
        <v>3</v>
      </c>
      <c r="K1144" s="10" t="str">
        <f t="array" ref="K1144">INDEX('Régua SAEB'!$F$1:$F$40,MATCH($E1144&amp;"MT"&amp;$J1144,'Régua SAEB'!$G$1:$G$40,0),1)</f>
        <v>Básico</v>
      </c>
    </row>
    <row r="1145" spans="1:11" x14ac:dyDescent="0.2">
      <c r="A1145" s="28" t="s">
        <v>38</v>
      </c>
      <c r="B1145" s="24">
        <v>49098</v>
      </c>
      <c r="C1145" s="28" t="s">
        <v>1259</v>
      </c>
      <c r="D1145" s="29">
        <v>35049098</v>
      </c>
      <c r="E1145" s="29" t="s">
        <v>117</v>
      </c>
      <c r="F1145" s="29">
        <v>262.87</v>
      </c>
      <c r="G1145" s="10">
        <f>SUMIFS('Régua SAEB'!$C:$C,'Régua SAEB'!$B:$B,"LP",'Régua SAEB'!$D:$D,"&lt;="&amp;$F1145,'Régua SAEB'!$E:$E,"&gt;"&amp;$F1145,'Régua SAEB'!$A:$A,$E1145)</f>
        <v>3</v>
      </c>
      <c r="H1145" s="10" t="str">
        <f t="array" ref="H1145">INDEX('Régua SAEB'!$F$1:$F$40,MATCH($E1145&amp;"LP"&amp;$G1145,'Régua SAEB'!$G$1:$G$40,0),1)</f>
        <v>Básico</v>
      </c>
      <c r="I1145" s="29">
        <v>253.91</v>
      </c>
      <c r="J1145" s="10">
        <f>SUMIFS('Régua SAEB'!$C:$C,'Régua SAEB'!$B:$B,"MT",'Régua SAEB'!$D:$D,"&lt;="&amp;$I1145,'Régua SAEB'!$E:$E,"&gt;"&amp;$I1145,'Régua SAEB'!$A:$A,$E1145)</f>
        <v>3</v>
      </c>
      <c r="K1145" s="10" t="str">
        <f t="array" ref="K1145">INDEX('Régua SAEB'!$F$1:$F$40,MATCH($E1145&amp;"MT"&amp;$J1145,'Régua SAEB'!$G$1:$G$40,0),1)</f>
        <v>Básico</v>
      </c>
    </row>
    <row r="1146" spans="1:11" x14ac:dyDescent="0.2">
      <c r="A1146" s="28" t="s">
        <v>38</v>
      </c>
      <c r="B1146" s="24">
        <v>61591</v>
      </c>
      <c r="C1146" s="28" t="s">
        <v>1260</v>
      </c>
      <c r="D1146" s="29">
        <v>35061591</v>
      </c>
      <c r="E1146" s="29" t="s">
        <v>117</v>
      </c>
      <c r="F1146" s="29">
        <v>279.76</v>
      </c>
      <c r="G1146" s="10">
        <f>SUMIFS('Régua SAEB'!$C:$C,'Régua SAEB'!$B:$B,"LP",'Régua SAEB'!$D:$D,"&lt;="&amp;$F1146,'Régua SAEB'!$E:$E,"&gt;"&amp;$F1146,'Régua SAEB'!$A:$A,$E1146)</f>
        <v>4</v>
      </c>
      <c r="H1146" s="10" t="str">
        <f t="array" ref="H1146">INDEX('Régua SAEB'!$F$1:$F$40,MATCH($E1146&amp;"LP"&amp;$G1146,'Régua SAEB'!$G$1:$G$40,0),1)</f>
        <v>Proficiente</v>
      </c>
      <c r="I1146" s="29">
        <v>263.37</v>
      </c>
      <c r="J1146" s="10">
        <f>SUMIFS('Régua SAEB'!$C:$C,'Régua SAEB'!$B:$B,"MT",'Régua SAEB'!$D:$D,"&lt;="&amp;$I1146,'Régua SAEB'!$E:$E,"&gt;"&amp;$I1146,'Régua SAEB'!$A:$A,$E1146)</f>
        <v>3</v>
      </c>
      <c r="K1146" s="10" t="str">
        <f t="array" ref="K1146">INDEX('Régua SAEB'!$F$1:$F$40,MATCH($E1146&amp;"MT"&amp;$J1146,'Régua SAEB'!$G$1:$G$40,0),1)</f>
        <v>Básico</v>
      </c>
    </row>
    <row r="1147" spans="1:11" x14ac:dyDescent="0.2">
      <c r="A1147" s="28" t="s">
        <v>38</v>
      </c>
      <c r="B1147" s="24">
        <v>61608</v>
      </c>
      <c r="C1147" s="28" t="s">
        <v>1261</v>
      </c>
      <c r="D1147" s="29">
        <v>35061608</v>
      </c>
      <c r="E1147" s="29" t="s">
        <v>117</v>
      </c>
      <c r="F1147" s="29">
        <v>250.15</v>
      </c>
      <c r="G1147" s="10">
        <f>SUMIFS('Régua SAEB'!$C:$C,'Régua SAEB'!$B:$B,"LP",'Régua SAEB'!$D:$D,"&lt;="&amp;$F1147,'Régua SAEB'!$E:$E,"&gt;"&amp;$F1147,'Régua SAEB'!$A:$A,$E1147)</f>
        <v>3</v>
      </c>
      <c r="H1147" s="10" t="str">
        <f t="array" ref="H1147">INDEX('Régua SAEB'!$F$1:$F$40,MATCH($E1147&amp;"LP"&amp;$G1147,'Régua SAEB'!$G$1:$G$40,0),1)</f>
        <v>Básico</v>
      </c>
      <c r="I1147" s="29">
        <v>245.77</v>
      </c>
      <c r="J1147" s="10">
        <f>SUMIFS('Régua SAEB'!$C:$C,'Régua SAEB'!$B:$B,"MT",'Régua SAEB'!$D:$D,"&lt;="&amp;$I1147,'Régua SAEB'!$E:$E,"&gt;"&amp;$I1147,'Régua SAEB'!$A:$A,$E1147)</f>
        <v>2</v>
      </c>
      <c r="K1147" s="10" t="str">
        <f t="array" ref="K1147">INDEX('Régua SAEB'!$F$1:$F$40,MATCH($E1147&amp;"MT"&amp;$J1147,'Régua SAEB'!$G$1:$G$40,0),1)</f>
        <v>Básico</v>
      </c>
    </row>
    <row r="1148" spans="1:11" x14ac:dyDescent="0.2">
      <c r="A1148" s="28" t="s">
        <v>38</v>
      </c>
      <c r="B1148" s="24">
        <v>902135</v>
      </c>
      <c r="C1148" s="28" t="s">
        <v>1262</v>
      </c>
      <c r="D1148" s="29">
        <v>35902135</v>
      </c>
      <c r="E1148" s="29" t="s">
        <v>117</v>
      </c>
      <c r="F1148" s="29">
        <v>270.2</v>
      </c>
      <c r="G1148" s="10">
        <f>SUMIFS('Régua SAEB'!$C:$C,'Régua SAEB'!$B:$B,"LP",'Régua SAEB'!$D:$D,"&lt;="&amp;$F1148,'Régua SAEB'!$E:$E,"&gt;"&amp;$F1148,'Régua SAEB'!$A:$A,$E1148)</f>
        <v>3</v>
      </c>
      <c r="H1148" s="10" t="str">
        <f t="array" ref="H1148">INDEX('Régua SAEB'!$F$1:$F$40,MATCH($E1148&amp;"LP"&amp;$G1148,'Régua SAEB'!$G$1:$G$40,0),1)</f>
        <v>Básico</v>
      </c>
      <c r="I1148" s="29">
        <v>257.39999999999998</v>
      </c>
      <c r="J1148" s="10">
        <f>SUMIFS('Régua SAEB'!$C:$C,'Régua SAEB'!$B:$B,"MT",'Régua SAEB'!$D:$D,"&lt;="&amp;$I1148,'Régua SAEB'!$E:$E,"&gt;"&amp;$I1148,'Régua SAEB'!$A:$A,$E1148)</f>
        <v>3</v>
      </c>
      <c r="K1148" s="10" t="str">
        <f t="array" ref="K1148">INDEX('Régua SAEB'!$F$1:$F$40,MATCH($E1148&amp;"MT"&amp;$J1148,'Régua SAEB'!$G$1:$G$40,0),1)</f>
        <v>Básico</v>
      </c>
    </row>
    <row r="1149" spans="1:11" x14ac:dyDescent="0.2">
      <c r="A1149" s="28" t="s">
        <v>38</v>
      </c>
      <c r="B1149" s="24">
        <v>902159</v>
      </c>
      <c r="C1149" s="28" t="s">
        <v>1263</v>
      </c>
      <c r="D1149" s="29">
        <v>35902159</v>
      </c>
      <c r="E1149" s="29" t="s">
        <v>117</v>
      </c>
      <c r="F1149" s="29">
        <v>244.29</v>
      </c>
      <c r="G1149" s="10">
        <f>SUMIFS('Régua SAEB'!$C:$C,'Régua SAEB'!$B:$B,"LP",'Régua SAEB'!$D:$D,"&lt;="&amp;$F1149,'Régua SAEB'!$E:$E,"&gt;"&amp;$F1149,'Régua SAEB'!$A:$A,$E1149)</f>
        <v>2</v>
      </c>
      <c r="H1149" s="10" t="str">
        <f t="array" ref="H1149">INDEX('Régua SAEB'!$F$1:$F$40,MATCH($E1149&amp;"LP"&amp;$G1149,'Régua SAEB'!$G$1:$G$40,0),1)</f>
        <v>Básico</v>
      </c>
      <c r="I1149" s="29">
        <v>240</v>
      </c>
      <c r="J1149" s="10">
        <f>SUMIFS('Régua SAEB'!$C:$C,'Régua SAEB'!$B:$B,"MT",'Régua SAEB'!$D:$D,"&lt;="&amp;$I1149,'Régua SAEB'!$E:$E,"&gt;"&amp;$I1149,'Régua SAEB'!$A:$A,$E1149)</f>
        <v>2</v>
      </c>
      <c r="K1149" s="10" t="str">
        <f t="array" ref="K1149">INDEX('Régua SAEB'!$F$1:$F$40,MATCH($E1149&amp;"MT"&amp;$J1149,'Régua SAEB'!$G$1:$G$40,0),1)</f>
        <v>Básico</v>
      </c>
    </row>
    <row r="1150" spans="1:11" x14ac:dyDescent="0.2">
      <c r="A1150" s="28" t="s">
        <v>38</v>
      </c>
      <c r="B1150" s="24">
        <v>906517</v>
      </c>
      <c r="C1150" s="28" t="s">
        <v>1264</v>
      </c>
      <c r="D1150" s="29">
        <v>35906517</v>
      </c>
      <c r="E1150" s="29" t="s">
        <v>117</v>
      </c>
      <c r="F1150" s="29">
        <v>268.14999999999998</v>
      </c>
      <c r="G1150" s="10">
        <f>SUMIFS('Régua SAEB'!$C:$C,'Régua SAEB'!$B:$B,"LP",'Régua SAEB'!$D:$D,"&lt;="&amp;$F1150,'Régua SAEB'!$E:$E,"&gt;"&amp;$F1150,'Régua SAEB'!$A:$A,$E1150)</f>
        <v>3</v>
      </c>
      <c r="H1150" s="10" t="str">
        <f t="array" ref="H1150">INDEX('Régua SAEB'!$F$1:$F$40,MATCH($E1150&amp;"LP"&amp;$G1150,'Régua SAEB'!$G$1:$G$40,0),1)</f>
        <v>Básico</v>
      </c>
      <c r="I1150" s="29">
        <v>262.14</v>
      </c>
      <c r="J1150" s="10">
        <f>SUMIFS('Régua SAEB'!$C:$C,'Régua SAEB'!$B:$B,"MT",'Régua SAEB'!$D:$D,"&lt;="&amp;$I1150,'Régua SAEB'!$E:$E,"&gt;"&amp;$I1150,'Régua SAEB'!$A:$A,$E1150)</f>
        <v>3</v>
      </c>
      <c r="K1150" s="10" t="str">
        <f t="array" ref="K1150">INDEX('Régua SAEB'!$F$1:$F$40,MATCH($E1150&amp;"MT"&amp;$J1150,'Régua SAEB'!$G$1:$G$40,0),1)</f>
        <v>Básico</v>
      </c>
    </row>
    <row r="1151" spans="1:11" x14ac:dyDescent="0.2">
      <c r="A1151" s="28" t="s">
        <v>38</v>
      </c>
      <c r="B1151" s="24">
        <v>918659</v>
      </c>
      <c r="C1151" s="28" t="s">
        <v>1265</v>
      </c>
      <c r="D1151" s="29">
        <v>35918659</v>
      </c>
      <c r="E1151" s="29" t="s">
        <v>117</v>
      </c>
      <c r="F1151" s="29">
        <v>274.83999999999997</v>
      </c>
      <c r="G1151" s="10">
        <f>SUMIFS('Régua SAEB'!$C:$C,'Régua SAEB'!$B:$B,"LP",'Régua SAEB'!$D:$D,"&lt;="&amp;$F1151,'Régua SAEB'!$E:$E,"&gt;"&amp;$F1151,'Régua SAEB'!$A:$A,$E1151)</f>
        <v>3</v>
      </c>
      <c r="H1151" s="10" t="str">
        <f t="array" ref="H1151">INDEX('Régua SAEB'!$F$1:$F$40,MATCH($E1151&amp;"LP"&amp;$G1151,'Régua SAEB'!$G$1:$G$40,0),1)</f>
        <v>Básico</v>
      </c>
      <c r="I1151" s="29">
        <v>267.45</v>
      </c>
      <c r="J1151" s="10">
        <f>SUMIFS('Régua SAEB'!$C:$C,'Régua SAEB'!$B:$B,"MT",'Régua SAEB'!$D:$D,"&lt;="&amp;$I1151,'Régua SAEB'!$E:$E,"&gt;"&amp;$I1151,'Régua SAEB'!$A:$A,$E1151)</f>
        <v>3</v>
      </c>
      <c r="K1151" s="10" t="str">
        <f t="array" ref="K1151">INDEX('Régua SAEB'!$F$1:$F$40,MATCH($E1151&amp;"MT"&amp;$J1151,'Régua SAEB'!$G$1:$G$40,0),1)</f>
        <v>Básico</v>
      </c>
    </row>
    <row r="1152" spans="1:11" x14ac:dyDescent="0.2">
      <c r="A1152" s="28" t="s">
        <v>38</v>
      </c>
      <c r="B1152" s="24">
        <v>923308</v>
      </c>
      <c r="C1152" s="28" t="s">
        <v>1266</v>
      </c>
      <c r="D1152" s="29">
        <v>35923308</v>
      </c>
      <c r="E1152" s="29" t="s">
        <v>117</v>
      </c>
      <c r="F1152" s="29">
        <v>251.31</v>
      </c>
      <c r="G1152" s="10">
        <f>SUMIFS('Régua SAEB'!$C:$C,'Régua SAEB'!$B:$B,"LP",'Régua SAEB'!$D:$D,"&lt;="&amp;$F1152,'Régua SAEB'!$E:$E,"&gt;"&amp;$F1152,'Régua SAEB'!$A:$A,$E1152)</f>
        <v>3</v>
      </c>
      <c r="H1152" s="10" t="str">
        <f t="array" ref="H1152">INDEX('Régua SAEB'!$F$1:$F$40,MATCH($E1152&amp;"LP"&amp;$G1152,'Régua SAEB'!$G$1:$G$40,0),1)</f>
        <v>Básico</v>
      </c>
      <c r="I1152" s="29">
        <v>245.23</v>
      </c>
      <c r="J1152" s="10">
        <f>SUMIFS('Régua SAEB'!$C:$C,'Régua SAEB'!$B:$B,"MT",'Régua SAEB'!$D:$D,"&lt;="&amp;$I1152,'Régua SAEB'!$E:$E,"&gt;"&amp;$I1152,'Régua SAEB'!$A:$A,$E1152)</f>
        <v>2</v>
      </c>
      <c r="K1152" s="10" t="str">
        <f t="array" ref="K1152">INDEX('Régua SAEB'!$F$1:$F$40,MATCH($E1152&amp;"MT"&amp;$J1152,'Régua SAEB'!$G$1:$G$40,0),1)</f>
        <v>Básico</v>
      </c>
    </row>
    <row r="1153" spans="1:11" x14ac:dyDescent="0.2">
      <c r="A1153" s="28" t="s">
        <v>38</v>
      </c>
      <c r="B1153" s="24">
        <v>925597</v>
      </c>
      <c r="C1153" s="28" t="s">
        <v>1267</v>
      </c>
      <c r="D1153" s="29">
        <v>35925597</v>
      </c>
      <c r="E1153" s="29" t="s">
        <v>117</v>
      </c>
      <c r="F1153" s="29">
        <v>271.36</v>
      </c>
      <c r="G1153" s="10">
        <f>SUMIFS('Régua SAEB'!$C:$C,'Régua SAEB'!$B:$B,"LP",'Régua SAEB'!$D:$D,"&lt;="&amp;$F1153,'Régua SAEB'!$E:$E,"&gt;"&amp;$F1153,'Régua SAEB'!$A:$A,$E1153)</f>
        <v>3</v>
      </c>
      <c r="H1153" s="10" t="str">
        <f t="array" ref="H1153">INDEX('Régua SAEB'!$F$1:$F$40,MATCH($E1153&amp;"LP"&amp;$G1153,'Régua SAEB'!$G$1:$G$40,0),1)</f>
        <v>Básico</v>
      </c>
      <c r="I1153" s="29">
        <v>257.48</v>
      </c>
      <c r="J1153" s="10">
        <f>SUMIFS('Régua SAEB'!$C:$C,'Régua SAEB'!$B:$B,"MT",'Régua SAEB'!$D:$D,"&lt;="&amp;$I1153,'Régua SAEB'!$E:$E,"&gt;"&amp;$I1153,'Régua SAEB'!$A:$A,$E1153)</f>
        <v>3</v>
      </c>
      <c r="K1153" s="10" t="str">
        <f t="array" ref="K1153">INDEX('Régua SAEB'!$F$1:$F$40,MATCH($E1153&amp;"MT"&amp;$J1153,'Régua SAEB'!$G$1:$G$40,0),1)</f>
        <v>Básico</v>
      </c>
    </row>
    <row r="1154" spans="1:11" x14ac:dyDescent="0.2">
      <c r="A1154" s="28" t="s">
        <v>38</v>
      </c>
      <c r="B1154" s="24">
        <v>925603</v>
      </c>
      <c r="C1154" s="28" t="s">
        <v>1268</v>
      </c>
      <c r="D1154" s="29">
        <v>35925603</v>
      </c>
      <c r="E1154" s="29" t="s">
        <v>117</v>
      </c>
      <c r="F1154" s="29">
        <v>275.55</v>
      </c>
      <c r="G1154" s="10">
        <f>SUMIFS('Régua SAEB'!$C:$C,'Régua SAEB'!$B:$B,"LP",'Régua SAEB'!$D:$D,"&lt;="&amp;$F1154,'Régua SAEB'!$E:$E,"&gt;"&amp;$F1154,'Régua SAEB'!$A:$A,$E1154)</f>
        <v>4</v>
      </c>
      <c r="H1154" s="10" t="str">
        <f t="array" ref="H1154">INDEX('Régua SAEB'!$F$1:$F$40,MATCH($E1154&amp;"LP"&amp;$G1154,'Régua SAEB'!$G$1:$G$40,0),1)</f>
        <v>Proficiente</v>
      </c>
      <c r="I1154" s="29">
        <v>270.38</v>
      </c>
      <c r="J1154" s="10">
        <f>SUMIFS('Régua SAEB'!$C:$C,'Régua SAEB'!$B:$B,"MT",'Régua SAEB'!$D:$D,"&lt;="&amp;$I1154,'Régua SAEB'!$E:$E,"&gt;"&amp;$I1154,'Régua SAEB'!$A:$A,$E1154)</f>
        <v>3</v>
      </c>
      <c r="K1154" s="10" t="str">
        <f t="array" ref="K1154">INDEX('Régua SAEB'!$F$1:$F$40,MATCH($E1154&amp;"MT"&amp;$J1154,'Régua SAEB'!$G$1:$G$40,0),1)</f>
        <v>Básico</v>
      </c>
    </row>
    <row r="1155" spans="1:11" x14ac:dyDescent="0.2">
      <c r="A1155" s="28" t="s">
        <v>38</v>
      </c>
      <c r="B1155" s="24">
        <v>925615</v>
      </c>
      <c r="C1155" s="28" t="s">
        <v>1269</v>
      </c>
      <c r="D1155" s="29">
        <v>35925615</v>
      </c>
      <c r="E1155" s="29" t="s">
        <v>117</v>
      </c>
      <c r="F1155" s="29">
        <v>274.86</v>
      </c>
      <c r="G1155" s="10">
        <f>SUMIFS('Régua SAEB'!$C:$C,'Régua SAEB'!$B:$B,"LP",'Régua SAEB'!$D:$D,"&lt;="&amp;$F1155,'Régua SAEB'!$E:$E,"&gt;"&amp;$F1155,'Régua SAEB'!$A:$A,$E1155)</f>
        <v>3</v>
      </c>
      <c r="H1155" s="10" t="str">
        <f t="array" ref="H1155">INDEX('Régua SAEB'!$F$1:$F$40,MATCH($E1155&amp;"LP"&amp;$G1155,'Régua SAEB'!$G$1:$G$40,0),1)</f>
        <v>Básico</v>
      </c>
      <c r="I1155" s="29">
        <v>264.22000000000003</v>
      </c>
      <c r="J1155" s="10">
        <f>SUMIFS('Régua SAEB'!$C:$C,'Régua SAEB'!$B:$B,"MT",'Régua SAEB'!$D:$D,"&lt;="&amp;$I1155,'Régua SAEB'!$E:$E,"&gt;"&amp;$I1155,'Régua SAEB'!$A:$A,$E1155)</f>
        <v>3</v>
      </c>
      <c r="K1155" s="10" t="str">
        <f t="array" ref="K1155">INDEX('Régua SAEB'!$F$1:$F$40,MATCH($E1155&amp;"MT"&amp;$J1155,'Régua SAEB'!$G$1:$G$40,0),1)</f>
        <v>Básico</v>
      </c>
    </row>
    <row r="1156" spans="1:11" x14ac:dyDescent="0.2">
      <c r="A1156" s="28" t="s">
        <v>39</v>
      </c>
      <c r="B1156" s="24">
        <v>15039</v>
      </c>
      <c r="C1156" s="28" t="s">
        <v>1270</v>
      </c>
      <c r="D1156" s="29">
        <v>35015039</v>
      </c>
      <c r="E1156" s="29" t="s">
        <v>117</v>
      </c>
      <c r="F1156" s="29">
        <v>253.31</v>
      </c>
      <c r="G1156" s="10">
        <f>SUMIFS('Régua SAEB'!$C:$C,'Régua SAEB'!$B:$B,"LP",'Régua SAEB'!$D:$D,"&lt;="&amp;$F1156,'Régua SAEB'!$E:$E,"&gt;"&amp;$F1156,'Régua SAEB'!$A:$A,$E1156)</f>
        <v>3</v>
      </c>
      <c r="H1156" s="10" t="str">
        <f t="array" ref="H1156">INDEX('Régua SAEB'!$F$1:$F$40,MATCH($E1156&amp;"LP"&amp;$G1156,'Régua SAEB'!$G$1:$G$40,0),1)</f>
        <v>Básico</v>
      </c>
      <c r="I1156" s="29">
        <v>253.02</v>
      </c>
      <c r="J1156" s="10">
        <f>SUMIFS('Régua SAEB'!$C:$C,'Régua SAEB'!$B:$B,"MT",'Régua SAEB'!$D:$D,"&lt;="&amp;$I1156,'Régua SAEB'!$E:$E,"&gt;"&amp;$I1156,'Régua SAEB'!$A:$A,$E1156)</f>
        <v>3</v>
      </c>
      <c r="K1156" s="10" t="str">
        <f t="array" ref="K1156">INDEX('Régua SAEB'!$F$1:$F$40,MATCH($E1156&amp;"MT"&amp;$J1156,'Régua SAEB'!$G$1:$G$40,0),1)</f>
        <v>Básico</v>
      </c>
    </row>
    <row r="1157" spans="1:11" x14ac:dyDescent="0.2">
      <c r="A1157" s="28" t="s">
        <v>39</v>
      </c>
      <c r="B1157" s="24">
        <v>15040</v>
      </c>
      <c r="C1157" s="28" t="s">
        <v>1271</v>
      </c>
      <c r="D1157" s="29">
        <v>35015040</v>
      </c>
      <c r="E1157" s="29" t="s">
        <v>117</v>
      </c>
      <c r="F1157" s="29">
        <v>266.02999999999997</v>
      </c>
      <c r="G1157" s="10">
        <f>SUMIFS('Régua SAEB'!$C:$C,'Régua SAEB'!$B:$B,"LP",'Régua SAEB'!$D:$D,"&lt;="&amp;$F1157,'Régua SAEB'!$E:$E,"&gt;"&amp;$F1157,'Régua SAEB'!$A:$A,$E1157)</f>
        <v>3</v>
      </c>
      <c r="H1157" s="10" t="str">
        <f t="array" ref="H1157">INDEX('Régua SAEB'!$F$1:$F$40,MATCH($E1157&amp;"LP"&amp;$G1157,'Régua SAEB'!$G$1:$G$40,0),1)</f>
        <v>Básico</v>
      </c>
      <c r="I1157" s="29">
        <v>276</v>
      </c>
      <c r="J1157" s="10">
        <f>SUMIFS('Régua SAEB'!$C:$C,'Régua SAEB'!$B:$B,"MT",'Régua SAEB'!$D:$D,"&lt;="&amp;$I1157,'Régua SAEB'!$E:$E,"&gt;"&amp;$I1157,'Régua SAEB'!$A:$A,$E1157)</f>
        <v>4</v>
      </c>
      <c r="K1157" s="10" t="str">
        <f t="array" ref="K1157">INDEX('Régua SAEB'!$F$1:$F$40,MATCH($E1157&amp;"MT"&amp;$J1157,'Régua SAEB'!$G$1:$G$40,0),1)</f>
        <v>Básico</v>
      </c>
    </row>
    <row r="1158" spans="1:11" x14ac:dyDescent="0.2">
      <c r="A1158" s="28" t="s">
        <v>39</v>
      </c>
      <c r="B1158" s="24">
        <v>15052</v>
      </c>
      <c r="C1158" s="28" t="s">
        <v>1272</v>
      </c>
      <c r="D1158" s="29">
        <v>35015052</v>
      </c>
      <c r="E1158" s="29" t="s">
        <v>117</v>
      </c>
      <c r="F1158" s="29">
        <v>268.82</v>
      </c>
      <c r="G1158" s="10">
        <f>SUMIFS('Régua SAEB'!$C:$C,'Régua SAEB'!$B:$B,"LP",'Régua SAEB'!$D:$D,"&lt;="&amp;$F1158,'Régua SAEB'!$E:$E,"&gt;"&amp;$F1158,'Régua SAEB'!$A:$A,$E1158)</f>
        <v>3</v>
      </c>
      <c r="H1158" s="10" t="str">
        <f t="array" ref="H1158">INDEX('Régua SAEB'!$F$1:$F$40,MATCH($E1158&amp;"LP"&amp;$G1158,'Régua SAEB'!$G$1:$G$40,0),1)</f>
        <v>Básico</v>
      </c>
      <c r="I1158" s="29">
        <v>263.10000000000002</v>
      </c>
      <c r="J1158" s="10">
        <f>SUMIFS('Régua SAEB'!$C:$C,'Régua SAEB'!$B:$B,"MT",'Régua SAEB'!$D:$D,"&lt;="&amp;$I1158,'Régua SAEB'!$E:$E,"&gt;"&amp;$I1158,'Régua SAEB'!$A:$A,$E1158)</f>
        <v>3</v>
      </c>
      <c r="K1158" s="10" t="str">
        <f t="array" ref="K1158">INDEX('Régua SAEB'!$F$1:$F$40,MATCH($E1158&amp;"MT"&amp;$J1158,'Régua SAEB'!$G$1:$G$40,0),1)</f>
        <v>Básico</v>
      </c>
    </row>
    <row r="1159" spans="1:11" x14ac:dyDescent="0.2">
      <c r="A1159" s="28" t="s">
        <v>39</v>
      </c>
      <c r="B1159" s="24">
        <v>15064</v>
      </c>
      <c r="C1159" s="28" t="s">
        <v>1273</v>
      </c>
      <c r="D1159" s="29">
        <v>35015064</v>
      </c>
      <c r="E1159" s="29" t="s">
        <v>117</v>
      </c>
      <c r="F1159" s="29">
        <v>273.54000000000002</v>
      </c>
      <c r="G1159" s="10">
        <f>SUMIFS('Régua SAEB'!$C:$C,'Régua SAEB'!$B:$B,"LP",'Régua SAEB'!$D:$D,"&lt;="&amp;$F1159,'Régua SAEB'!$E:$E,"&gt;"&amp;$F1159,'Régua SAEB'!$A:$A,$E1159)</f>
        <v>3</v>
      </c>
      <c r="H1159" s="10" t="str">
        <f t="array" ref="H1159">INDEX('Régua SAEB'!$F$1:$F$40,MATCH($E1159&amp;"LP"&amp;$G1159,'Régua SAEB'!$G$1:$G$40,0),1)</f>
        <v>Básico</v>
      </c>
      <c r="I1159" s="29">
        <v>262.05</v>
      </c>
      <c r="J1159" s="10">
        <f>SUMIFS('Régua SAEB'!$C:$C,'Régua SAEB'!$B:$B,"MT",'Régua SAEB'!$D:$D,"&lt;="&amp;$I1159,'Régua SAEB'!$E:$E,"&gt;"&amp;$I1159,'Régua SAEB'!$A:$A,$E1159)</f>
        <v>3</v>
      </c>
      <c r="K1159" s="10" t="str">
        <f t="array" ref="K1159">INDEX('Régua SAEB'!$F$1:$F$40,MATCH($E1159&amp;"MT"&amp;$J1159,'Régua SAEB'!$G$1:$G$40,0),1)</f>
        <v>Básico</v>
      </c>
    </row>
    <row r="1160" spans="1:11" x14ac:dyDescent="0.2">
      <c r="A1160" s="28" t="s">
        <v>39</v>
      </c>
      <c r="B1160" s="24">
        <v>15088</v>
      </c>
      <c r="C1160" s="28" t="s">
        <v>1274</v>
      </c>
      <c r="D1160" s="29">
        <v>35015088</v>
      </c>
      <c r="E1160" s="29" t="s">
        <v>117</v>
      </c>
      <c r="F1160" s="29">
        <v>290.48</v>
      </c>
      <c r="G1160" s="10">
        <f>SUMIFS('Régua SAEB'!$C:$C,'Régua SAEB'!$B:$B,"LP",'Régua SAEB'!$D:$D,"&lt;="&amp;$F1160,'Régua SAEB'!$E:$E,"&gt;"&amp;$F1160,'Régua SAEB'!$A:$A,$E1160)</f>
        <v>4</v>
      </c>
      <c r="H1160" s="10" t="str">
        <f t="array" ref="H1160">INDEX('Régua SAEB'!$F$1:$F$40,MATCH($E1160&amp;"LP"&amp;$G1160,'Régua SAEB'!$G$1:$G$40,0),1)</f>
        <v>Proficiente</v>
      </c>
      <c r="I1160" s="29">
        <v>278.55</v>
      </c>
      <c r="J1160" s="10">
        <f>SUMIFS('Régua SAEB'!$C:$C,'Régua SAEB'!$B:$B,"MT",'Régua SAEB'!$D:$D,"&lt;="&amp;$I1160,'Régua SAEB'!$E:$E,"&gt;"&amp;$I1160,'Régua SAEB'!$A:$A,$E1160)</f>
        <v>4</v>
      </c>
      <c r="K1160" s="10" t="str">
        <f t="array" ref="K1160">INDEX('Régua SAEB'!$F$1:$F$40,MATCH($E1160&amp;"MT"&amp;$J1160,'Régua SAEB'!$G$1:$G$40,0),1)</f>
        <v>Básico</v>
      </c>
    </row>
    <row r="1161" spans="1:11" x14ac:dyDescent="0.2">
      <c r="A1161" s="28" t="s">
        <v>39</v>
      </c>
      <c r="B1161" s="24">
        <v>15097</v>
      </c>
      <c r="C1161" s="28" t="s">
        <v>1275</v>
      </c>
      <c r="D1161" s="29">
        <v>35015097</v>
      </c>
      <c r="E1161" s="29" t="s">
        <v>117</v>
      </c>
      <c r="F1161" s="29">
        <v>278.3</v>
      </c>
      <c r="G1161" s="10">
        <f>SUMIFS('Régua SAEB'!$C:$C,'Régua SAEB'!$B:$B,"LP",'Régua SAEB'!$D:$D,"&lt;="&amp;$F1161,'Régua SAEB'!$E:$E,"&gt;"&amp;$F1161,'Régua SAEB'!$A:$A,$E1161)</f>
        <v>4</v>
      </c>
      <c r="H1161" s="10" t="str">
        <f t="array" ref="H1161">INDEX('Régua SAEB'!$F$1:$F$40,MATCH($E1161&amp;"LP"&amp;$G1161,'Régua SAEB'!$G$1:$G$40,0),1)</f>
        <v>Proficiente</v>
      </c>
      <c r="I1161" s="29">
        <v>279.89</v>
      </c>
      <c r="J1161" s="10">
        <f>SUMIFS('Régua SAEB'!$C:$C,'Régua SAEB'!$B:$B,"MT",'Régua SAEB'!$D:$D,"&lt;="&amp;$I1161,'Régua SAEB'!$E:$E,"&gt;"&amp;$I1161,'Régua SAEB'!$A:$A,$E1161)</f>
        <v>4</v>
      </c>
      <c r="K1161" s="10" t="str">
        <f t="array" ref="K1161">INDEX('Régua SAEB'!$F$1:$F$40,MATCH($E1161&amp;"MT"&amp;$J1161,'Régua SAEB'!$G$1:$G$40,0),1)</f>
        <v>Básico</v>
      </c>
    </row>
    <row r="1162" spans="1:11" x14ac:dyDescent="0.2">
      <c r="A1162" s="28" t="s">
        <v>39</v>
      </c>
      <c r="B1162" s="24">
        <v>15106</v>
      </c>
      <c r="C1162" s="28" t="s">
        <v>1276</v>
      </c>
      <c r="D1162" s="29">
        <v>35015106</v>
      </c>
      <c r="E1162" s="29" t="s">
        <v>117</v>
      </c>
      <c r="F1162" s="29">
        <v>281.48</v>
      </c>
      <c r="G1162" s="10">
        <f>SUMIFS('Régua SAEB'!$C:$C,'Régua SAEB'!$B:$B,"LP",'Régua SAEB'!$D:$D,"&lt;="&amp;$F1162,'Régua SAEB'!$E:$E,"&gt;"&amp;$F1162,'Régua SAEB'!$A:$A,$E1162)</f>
        <v>4</v>
      </c>
      <c r="H1162" s="10" t="str">
        <f t="array" ref="H1162">INDEX('Régua SAEB'!$F$1:$F$40,MATCH($E1162&amp;"LP"&amp;$G1162,'Régua SAEB'!$G$1:$G$40,0),1)</f>
        <v>Proficiente</v>
      </c>
      <c r="I1162" s="29">
        <v>273.72000000000003</v>
      </c>
      <c r="J1162" s="10">
        <f>SUMIFS('Régua SAEB'!$C:$C,'Régua SAEB'!$B:$B,"MT",'Régua SAEB'!$D:$D,"&lt;="&amp;$I1162,'Régua SAEB'!$E:$E,"&gt;"&amp;$I1162,'Régua SAEB'!$A:$A,$E1162)</f>
        <v>3</v>
      </c>
      <c r="K1162" s="10" t="str">
        <f t="array" ref="K1162">INDEX('Régua SAEB'!$F$1:$F$40,MATCH($E1162&amp;"MT"&amp;$J1162,'Régua SAEB'!$G$1:$G$40,0),1)</f>
        <v>Básico</v>
      </c>
    </row>
    <row r="1163" spans="1:11" x14ac:dyDescent="0.2">
      <c r="A1163" s="28" t="s">
        <v>39</v>
      </c>
      <c r="B1163" s="24">
        <v>15143</v>
      </c>
      <c r="C1163" s="28" t="s">
        <v>1277</v>
      </c>
      <c r="D1163" s="29">
        <v>35015143</v>
      </c>
      <c r="E1163" s="29" t="s">
        <v>117</v>
      </c>
      <c r="F1163" s="29">
        <v>260.83</v>
      </c>
      <c r="G1163" s="10">
        <f>SUMIFS('Régua SAEB'!$C:$C,'Régua SAEB'!$B:$B,"LP",'Régua SAEB'!$D:$D,"&lt;="&amp;$F1163,'Régua SAEB'!$E:$E,"&gt;"&amp;$F1163,'Régua SAEB'!$A:$A,$E1163)</f>
        <v>3</v>
      </c>
      <c r="H1163" s="10" t="str">
        <f t="array" ref="H1163">INDEX('Régua SAEB'!$F$1:$F$40,MATCH($E1163&amp;"LP"&amp;$G1163,'Régua SAEB'!$G$1:$G$40,0),1)</f>
        <v>Básico</v>
      </c>
      <c r="I1163" s="29">
        <v>245.93</v>
      </c>
      <c r="J1163" s="10">
        <f>SUMIFS('Régua SAEB'!$C:$C,'Régua SAEB'!$B:$B,"MT",'Régua SAEB'!$D:$D,"&lt;="&amp;$I1163,'Régua SAEB'!$E:$E,"&gt;"&amp;$I1163,'Régua SAEB'!$A:$A,$E1163)</f>
        <v>2</v>
      </c>
      <c r="K1163" s="10" t="str">
        <f t="array" ref="K1163">INDEX('Régua SAEB'!$F$1:$F$40,MATCH($E1163&amp;"MT"&amp;$J1163,'Régua SAEB'!$G$1:$G$40,0),1)</f>
        <v>Básico</v>
      </c>
    </row>
    <row r="1164" spans="1:11" x14ac:dyDescent="0.2">
      <c r="A1164" s="28" t="s">
        <v>39</v>
      </c>
      <c r="B1164" s="24">
        <v>15155</v>
      </c>
      <c r="C1164" s="28" t="s">
        <v>1278</v>
      </c>
      <c r="D1164" s="29">
        <v>35015155</v>
      </c>
      <c r="E1164" s="29" t="s">
        <v>117</v>
      </c>
      <c r="F1164" s="29">
        <v>255.03</v>
      </c>
      <c r="G1164" s="10">
        <f>SUMIFS('Régua SAEB'!$C:$C,'Régua SAEB'!$B:$B,"LP",'Régua SAEB'!$D:$D,"&lt;="&amp;$F1164,'Régua SAEB'!$E:$E,"&gt;"&amp;$F1164,'Régua SAEB'!$A:$A,$E1164)</f>
        <v>3</v>
      </c>
      <c r="H1164" s="10" t="str">
        <f t="array" ref="H1164">INDEX('Régua SAEB'!$F$1:$F$40,MATCH($E1164&amp;"LP"&amp;$G1164,'Régua SAEB'!$G$1:$G$40,0),1)</f>
        <v>Básico</v>
      </c>
      <c r="I1164" s="29">
        <v>265.17</v>
      </c>
      <c r="J1164" s="10">
        <f>SUMIFS('Régua SAEB'!$C:$C,'Régua SAEB'!$B:$B,"MT",'Régua SAEB'!$D:$D,"&lt;="&amp;$I1164,'Régua SAEB'!$E:$E,"&gt;"&amp;$I1164,'Régua SAEB'!$A:$A,$E1164)</f>
        <v>3</v>
      </c>
      <c r="K1164" s="10" t="str">
        <f t="array" ref="K1164">INDEX('Régua SAEB'!$F$1:$F$40,MATCH($E1164&amp;"MT"&amp;$J1164,'Régua SAEB'!$G$1:$G$40,0),1)</f>
        <v>Básico</v>
      </c>
    </row>
    <row r="1165" spans="1:11" x14ac:dyDescent="0.2">
      <c r="A1165" s="28" t="s">
        <v>39</v>
      </c>
      <c r="B1165" s="24">
        <v>15180</v>
      </c>
      <c r="C1165" s="28" t="s">
        <v>1279</v>
      </c>
      <c r="D1165" s="29">
        <v>35015180</v>
      </c>
      <c r="E1165" s="29" t="s">
        <v>117</v>
      </c>
      <c r="F1165" s="29">
        <v>278.91000000000003</v>
      </c>
      <c r="G1165" s="10">
        <f>SUMIFS('Régua SAEB'!$C:$C,'Régua SAEB'!$B:$B,"LP",'Régua SAEB'!$D:$D,"&lt;="&amp;$F1165,'Régua SAEB'!$E:$E,"&gt;"&amp;$F1165,'Régua SAEB'!$A:$A,$E1165)</f>
        <v>4</v>
      </c>
      <c r="H1165" s="10" t="str">
        <f t="array" ref="H1165">INDEX('Régua SAEB'!$F$1:$F$40,MATCH($E1165&amp;"LP"&amp;$G1165,'Régua SAEB'!$G$1:$G$40,0),1)</f>
        <v>Proficiente</v>
      </c>
      <c r="I1165" s="29">
        <v>277.76</v>
      </c>
      <c r="J1165" s="10">
        <f>SUMIFS('Régua SAEB'!$C:$C,'Régua SAEB'!$B:$B,"MT",'Régua SAEB'!$D:$D,"&lt;="&amp;$I1165,'Régua SAEB'!$E:$E,"&gt;"&amp;$I1165,'Régua SAEB'!$A:$A,$E1165)</f>
        <v>4</v>
      </c>
      <c r="K1165" s="10" t="str">
        <f t="array" ref="K1165">INDEX('Régua SAEB'!$F$1:$F$40,MATCH($E1165&amp;"MT"&amp;$J1165,'Régua SAEB'!$G$1:$G$40,0),1)</f>
        <v>Básico</v>
      </c>
    </row>
    <row r="1166" spans="1:11" x14ac:dyDescent="0.2">
      <c r="A1166" s="28" t="s">
        <v>39</v>
      </c>
      <c r="B1166" s="24">
        <v>15209</v>
      </c>
      <c r="C1166" s="28" t="s">
        <v>1280</v>
      </c>
      <c r="D1166" s="29">
        <v>35015209</v>
      </c>
      <c r="E1166" s="29" t="s">
        <v>117</v>
      </c>
      <c r="F1166" s="29">
        <v>288.07</v>
      </c>
      <c r="G1166" s="10">
        <f>SUMIFS('Régua SAEB'!$C:$C,'Régua SAEB'!$B:$B,"LP",'Régua SAEB'!$D:$D,"&lt;="&amp;$F1166,'Régua SAEB'!$E:$E,"&gt;"&amp;$F1166,'Régua SAEB'!$A:$A,$E1166)</f>
        <v>4</v>
      </c>
      <c r="H1166" s="10" t="str">
        <f t="array" ref="H1166">INDEX('Régua SAEB'!$F$1:$F$40,MATCH($E1166&amp;"LP"&amp;$G1166,'Régua SAEB'!$G$1:$G$40,0),1)</f>
        <v>Proficiente</v>
      </c>
      <c r="I1166" s="29">
        <v>282.19</v>
      </c>
      <c r="J1166" s="10">
        <f>SUMIFS('Régua SAEB'!$C:$C,'Régua SAEB'!$B:$B,"MT",'Régua SAEB'!$D:$D,"&lt;="&amp;$I1166,'Régua SAEB'!$E:$E,"&gt;"&amp;$I1166,'Régua SAEB'!$A:$A,$E1166)</f>
        <v>4</v>
      </c>
      <c r="K1166" s="10" t="str">
        <f t="array" ref="K1166">INDEX('Régua SAEB'!$F$1:$F$40,MATCH($E1166&amp;"MT"&amp;$J1166,'Régua SAEB'!$G$1:$G$40,0),1)</f>
        <v>Básico</v>
      </c>
    </row>
    <row r="1167" spans="1:11" x14ac:dyDescent="0.2">
      <c r="A1167" s="28" t="s">
        <v>39</v>
      </c>
      <c r="B1167" s="24">
        <v>15246</v>
      </c>
      <c r="C1167" s="28" t="s">
        <v>1281</v>
      </c>
      <c r="D1167" s="29">
        <v>35015246</v>
      </c>
      <c r="E1167" s="29" t="s">
        <v>117</v>
      </c>
      <c r="F1167" s="29">
        <v>270.74</v>
      </c>
      <c r="G1167" s="10">
        <f>SUMIFS('Régua SAEB'!$C:$C,'Régua SAEB'!$B:$B,"LP",'Régua SAEB'!$D:$D,"&lt;="&amp;$F1167,'Régua SAEB'!$E:$E,"&gt;"&amp;$F1167,'Régua SAEB'!$A:$A,$E1167)</f>
        <v>3</v>
      </c>
      <c r="H1167" s="10" t="str">
        <f t="array" ref="H1167">INDEX('Régua SAEB'!$F$1:$F$40,MATCH($E1167&amp;"LP"&amp;$G1167,'Régua SAEB'!$G$1:$G$40,0),1)</f>
        <v>Básico</v>
      </c>
      <c r="I1167" s="29">
        <v>267.29000000000002</v>
      </c>
      <c r="J1167" s="10">
        <f>SUMIFS('Régua SAEB'!$C:$C,'Régua SAEB'!$B:$B,"MT",'Régua SAEB'!$D:$D,"&lt;="&amp;$I1167,'Régua SAEB'!$E:$E,"&gt;"&amp;$I1167,'Régua SAEB'!$A:$A,$E1167)</f>
        <v>3</v>
      </c>
      <c r="K1167" s="10" t="str">
        <f t="array" ref="K1167">INDEX('Régua SAEB'!$F$1:$F$40,MATCH($E1167&amp;"MT"&amp;$J1167,'Régua SAEB'!$G$1:$G$40,0),1)</f>
        <v>Básico</v>
      </c>
    </row>
    <row r="1168" spans="1:11" x14ac:dyDescent="0.2">
      <c r="A1168" s="28" t="s">
        <v>39</v>
      </c>
      <c r="B1168" s="24">
        <v>43394</v>
      </c>
      <c r="C1168" s="28" t="s">
        <v>1282</v>
      </c>
      <c r="D1168" s="29">
        <v>35043394</v>
      </c>
      <c r="E1168" s="29" t="s">
        <v>117</v>
      </c>
      <c r="F1168" s="29">
        <v>275.2</v>
      </c>
      <c r="G1168" s="10">
        <f>SUMIFS('Régua SAEB'!$C:$C,'Régua SAEB'!$B:$B,"LP",'Régua SAEB'!$D:$D,"&lt;="&amp;$F1168,'Régua SAEB'!$E:$E,"&gt;"&amp;$F1168,'Régua SAEB'!$A:$A,$E1168)</f>
        <v>4</v>
      </c>
      <c r="H1168" s="10" t="str">
        <f t="array" ref="H1168">INDEX('Régua SAEB'!$F$1:$F$40,MATCH($E1168&amp;"LP"&amp;$G1168,'Régua SAEB'!$G$1:$G$40,0),1)</f>
        <v>Proficiente</v>
      </c>
      <c r="I1168" s="29">
        <v>287.27</v>
      </c>
      <c r="J1168" s="10">
        <f>SUMIFS('Régua SAEB'!$C:$C,'Régua SAEB'!$B:$B,"MT",'Régua SAEB'!$D:$D,"&lt;="&amp;$I1168,'Régua SAEB'!$E:$E,"&gt;"&amp;$I1168,'Régua SAEB'!$A:$A,$E1168)</f>
        <v>4</v>
      </c>
      <c r="K1168" s="10" t="str">
        <f t="array" ref="K1168">INDEX('Régua SAEB'!$F$1:$F$40,MATCH($E1168&amp;"MT"&amp;$J1168,'Régua SAEB'!$G$1:$G$40,0),1)</f>
        <v>Básico</v>
      </c>
    </row>
    <row r="1169" spans="1:11" x14ac:dyDescent="0.2">
      <c r="A1169" s="28" t="s">
        <v>39</v>
      </c>
      <c r="B1169" s="24">
        <v>43965</v>
      </c>
      <c r="C1169" s="28" t="s">
        <v>1283</v>
      </c>
      <c r="D1169" s="29">
        <v>35043965</v>
      </c>
      <c r="E1169" s="29" t="s">
        <v>117</v>
      </c>
      <c r="F1169" s="29">
        <v>280.76</v>
      </c>
      <c r="G1169" s="10">
        <f>SUMIFS('Régua SAEB'!$C:$C,'Régua SAEB'!$B:$B,"LP",'Régua SAEB'!$D:$D,"&lt;="&amp;$F1169,'Régua SAEB'!$E:$E,"&gt;"&amp;$F1169,'Régua SAEB'!$A:$A,$E1169)</f>
        <v>4</v>
      </c>
      <c r="H1169" s="10" t="str">
        <f t="array" ref="H1169">INDEX('Régua SAEB'!$F$1:$F$40,MATCH($E1169&amp;"LP"&amp;$G1169,'Régua SAEB'!$G$1:$G$40,0),1)</f>
        <v>Proficiente</v>
      </c>
      <c r="I1169" s="29">
        <v>291.82</v>
      </c>
      <c r="J1169" s="10">
        <f>SUMIFS('Régua SAEB'!$C:$C,'Régua SAEB'!$B:$B,"MT",'Régua SAEB'!$D:$D,"&lt;="&amp;$I1169,'Régua SAEB'!$E:$E,"&gt;"&amp;$I1169,'Régua SAEB'!$A:$A,$E1169)</f>
        <v>4</v>
      </c>
      <c r="K1169" s="10" t="str">
        <f t="array" ref="K1169">INDEX('Régua SAEB'!$F$1:$F$40,MATCH($E1169&amp;"MT"&amp;$J1169,'Régua SAEB'!$G$1:$G$40,0),1)</f>
        <v>Básico</v>
      </c>
    </row>
    <row r="1170" spans="1:11" x14ac:dyDescent="0.2">
      <c r="A1170" s="28" t="s">
        <v>39</v>
      </c>
      <c r="B1170" s="24">
        <v>46899</v>
      </c>
      <c r="C1170" s="28" t="s">
        <v>1284</v>
      </c>
      <c r="D1170" s="29">
        <v>35046899</v>
      </c>
      <c r="E1170" s="29" t="s">
        <v>117</v>
      </c>
      <c r="F1170" s="29">
        <v>265.70999999999998</v>
      </c>
      <c r="G1170" s="10">
        <f>SUMIFS('Régua SAEB'!$C:$C,'Régua SAEB'!$B:$B,"LP",'Régua SAEB'!$D:$D,"&lt;="&amp;$F1170,'Régua SAEB'!$E:$E,"&gt;"&amp;$F1170,'Régua SAEB'!$A:$A,$E1170)</f>
        <v>3</v>
      </c>
      <c r="H1170" s="10" t="str">
        <f t="array" ref="H1170">INDEX('Régua SAEB'!$F$1:$F$40,MATCH($E1170&amp;"LP"&amp;$G1170,'Régua SAEB'!$G$1:$G$40,0),1)</f>
        <v>Básico</v>
      </c>
      <c r="I1170" s="29">
        <v>248.83</v>
      </c>
      <c r="J1170" s="10">
        <f>SUMIFS('Régua SAEB'!$C:$C,'Régua SAEB'!$B:$B,"MT",'Régua SAEB'!$D:$D,"&lt;="&amp;$I1170,'Régua SAEB'!$E:$E,"&gt;"&amp;$I1170,'Régua SAEB'!$A:$A,$E1170)</f>
        <v>2</v>
      </c>
      <c r="K1170" s="10" t="str">
        <f t="array" ref="K1170">INDEX('Régua SAEB'!$F$1:$F$40,MATCH($E1170&amp;"MT"&amp;$J1170,'Régua SAEB'!$G$1:$G$40,0),1)</f>
        <v>Básico</v>
      </c>
    </row>
    <row r="1171" spans="1:11" x14ac:dyDescent="0.2">
      <c r="A1171" s="28" t="s">
        <v>39</v>
      </c>
      <c r="B1171" s="24">
        <v>46905</v>
      </c>
      <c r="C1171" s="28" t="s">
        <v>1285</v>
      </c>
      <c r="D1171" s="29">
        <v>35046905</v>
      </c>
      <c r="E1171" s="29" t="s">
        <v>117</v>
      </c>
      <c r="F1171" s="29">
        <v>270.33</v>
      </c>
      <c r="G1171" s="10">
        <f>SUMIFS('Régua SAEB'!$C:$C,'Régua SAEB'!$B:$B,"LP",'Régua SAEB'!$D:$D,"&lt;="&amp;$F1171,'Régua SAEB'!$E:$E,"&gt;"&amp;$F1171,'Régua SAEB'!$A:$A,$E1171)</f>
        <v>3</v>
      </c>
      <c r="H1171" s="10" t="str">
        <f t="array" ref="H1171">INDEX('Régua SAEB'!$F$1:$F$40,MATCH($E1171&amp;"LP"&amp;$G1171,'Régua SAEB'!$G$1:$G$40,0),1)</f>
        <v>Básico</v>
      </c>
      <c r="I1171" s="29">
        <v>277.31</v>
      </c>
      <c r="J1171" s="10">
        <f>SUMIFS('Régua SAEB'!$C:$C,'Régua SAEB'!$B:$B,"MT",'Régua SAEB'!$D:$D,"&lt;="&amp;$I1171,'Régua SAEB'!$E:$E,"&gt;"&amp;$I1171,'Régua SAEB'!$A:$A,$E1171)</f>
        <v>4</v>
      </c>
      <c r="K1171" s="10" t="str">
        <f t="array" ref="K1171">INDEX('Régua SAEB'!$F$1:$F$40,MATCH($E1171&amp;"MT"&amp;$J1171,'Régua SAEB'!$G$1:$G$40,0),1)</f>
        <v>Básico</v>
      </c>
    </row>
    <row r="1172" spans="1:11" x14ac:dyDescent="0.2">
      <c r="A1172" s="28" t="s">
        <v>39</v>
      </c>
      <c r="B1172" s="24">
        <v>70117</v>
      </c>
      <c r="C1172" s="28" t="s">
        <v>1286</v>
      </c>
      <c r="D1172" s="29">
        <v>35070117</v>
      </c>
      <c r="E1172" s="29" t="s">
        <v>117</v>
      </c>
      <c r="F1172" s="29">
        <v>264.7</v>
      </c>
      <c r="G1172" s="10">
        <f>SUMIFS('Régua SAEB'!$C:$C,'Régua SAEB'!$B:$B,"LP",'Régua SAEB'!$D:$D,"&lt;="&amp;$F1172,'Régua SAEB'!$E:$E,"&gt;"&amp;$F1172,'Régua SAEB'!$A:$A,$E1172)</f>
        <v>3</v>
      </c>
      <c r="H1172" s="10" t="str">
        <f t="array" ref="H1172">INDEX('Régua SAEB'!$F$1:$F$40,MATCH($E1172&amp;"LP"&amp;$G1172,'Régua SAEB'!$G$1:$G$40,0),1)</f>
        <v>Básico</v>
      </c>
      <c r="I1172" s="29">
        <v>257.72000000000003</v>
      </c>
      <c r="J1172" s="10">
        <f>SUMIFS('Régua SAEB'!$C:$C,'Régua SAEB'!$B:$B,"MT",'Régua SAEB'!$D:$D,"&lt;="&amp;$I1172,'Régua SAEB'!$E:$E,"&gt;"&amp;$I1172,'Régua SAEB'!$A:$A,$E1172)</f>
        <v>3</v>
      </c>
      <c r="K1172" s="10" t="str">
        <f t="array" ref="K1172">INDEX('Régua SAEB'!$F$1:$F$40,MATCH($E1172&amp;"MT"&amp;$J1172,'Régua SAEB'!$G$1:$G$40,0),1)</f>
        <v>Básico</v>
      </c>
    </row>
    <row r="1173" spans="1:11" x14ac:dyDescent="0.2">
      <c r="A1173" s="28" t="s">
        <v>39</v>
      </c>
      <c r="B1173" s="24">
        <v>70221</v>
      </c>
      <c r="C1173" s="28" t="s">
        <v>1287</v>
      </c>
      <c r="D1173" s="29">
        <v>35070221</v>
      </c>
      <c r="E1173" s="29" t="s">
        <v>117</v>
      </c>
      <c r="F1173" s="29">
        <v>275.63</v>
      </c>
      <c r="G1173" s="10">
        <f>SUMIFS('Régua SAEB'!$C:$C,'Régua SAEB'!$B:$B,"LP",'Régua SAEB'!$D:$D,"&lt;="&amp;$F1173,'Régua SAEB'!$E:$E,"&gt;"&amp;$F1173,'Régua SAEB'!$A:$A,$E1173)</f>
        <v>4</v>
      </c>
      <c r="H1173" s="10" t="str">
        <f t="array" ref="H1173">INDEX('Régua SAEB'!$F$1:$F$40,MATCH($E1173&amp;"LP"&amp;$G1173,'Régua SAEB'!$G$1:$G$40,0),1)</f>
        <v>Proficiente</v>
      </c>
      <c r="I1173" s="29">
        <v>279.41000000000003</v>
      </c>
      <c r="J1173" s="10">
        <f>SUMIFS('Régua SAEB'!$C:$C,'Régua SAEB'!$B:$B,"MT",'Régua SAEB'!$D:$D,"&lt;="&amp;$I1173,'Régua SAEB'!$E:$E,"&gt;"&amp;$I1173,'Régua SAEB'!$A:$A,$E1173)</f>
        <v>4</v>
      </c>
      <c r="K1173" s="10" t="str">
        <f t="array" ref="K1173">INDEX('Régua SAEB'!$F$1:$F$40,MATCH($E1173&amp;"MT"&amp;$J1173,'Régua SAEB'!$G$1:$G$40,0),1)</f>
        <v>Básico</v>
      </c>
    </row>
    <row r="1174" spans="1:11" x14ac:dyDescent="0.2">
      <c r="A1174" s="28" t="s">
        <v>39</v>
      </c>
      <c r="B1174" s="24">
        <v>900285</v>
      </c>
      <c r="C1174" s="28" t="s">
        <v>1288</v>
      </c>
      <c r="D1174" s="29">
        <v>35900285</v>
      </c>
      <c r="E1174" s="29" t="s">
        <v>117</v>
      </c>
      <c r="F1174" s="29">
        <v>258.26</v>
      </c>
      <c r="G1174" s="10">
        <f>SUMIFS('Régua SAEB'!$C:$C,'Régua SAEB'!$B:$B,"LP",'Régua SAEB'!$D:$D,"&lt;="&amp;$F1174,'Régua SAEB'!$E:$E,"&gt;"&amp;$F1174,'Régua SAEB'!$A:$A,$E1174)</f>
        <v>3</v>
      </c>
      <c r="H1174" s="10" t="str">
        <f t="array" ref="H1174">INDEX('Régua SAEB'!$F$1:$F$40,MATCH($E1174&amp;"LP"&amp;$G1174,'Régua SAEB'!$G$1:$G$40,0),1)</f>
        <v>Básico</v>
      </c>
      <c r="I1174" s="29">
        <v>252.11</v>
      </c>
      <c r="J1174" s="10">
        <f>SUMIFS('Régua SAEB'!$C:$C,'Régua SAEB'!$B:$B,"MT",'Régua SAEB'!$D:$D,"&lt;="&amp;$I1174,'Régua SAEB'!$E:$E,"&gt;"&amp;$I1174,'Régua SAEB'!$A:$A,$E1174)</f>
        <v>3</v>
      </c>
      <c r="K1174" s="10" t="str">
        <f t="array" ref="K1174">INDEX('Régua SAEB'!$F$1:$F$40,MATCH($E1174&amp;"MT"&amp;$J1174,'Régua SAEB'!$G$1:$G$40,0),1)</f>
        <v>Básico</v>
      </c>
    </row>
    <row r="1175" spans="1:11" x14ac:dyDescent="0.2">
      <c r="A1175" s="28" t="s">
        <v>39</v>
      </c>
      <c r="B1175" s="24">
        <v>905239</v>
      </c>
      <c r="C1175" s="28" t="s">
        <v>1289</v>
      </c>
      <c r="D1175" s="29">
        <v>35905239</v>
      </c>
      <c r="E1175" s="29" t="s">
        <v>117</v>
      </c>
      <c r="F1175" s="29">
        <v>260.91000000000003</v>
      </c>
      <c r="G1175" s="10">
        <f>SUMIFS('Régua SAEB'!$C:$C,'Régua SAEB'!$B:$B,"LP",'Régua SAEB'!$D:$D,"&lt;="&amp;$F1175,'Régua SAEB'!$E:$E,"&gt;"&amp;$F1175,'Régua SAEB'!$A:$A,$E1175)</f>
        <v>3</v>
      </c>
      <c r="H1175" s="10" t="str">
        <f t="array" ref="H1175">INDEX('Régua SAEB'!$F$1:$F$40,MATCH($E1175&amp;"LP"&amp;$G1175,'Régua SAEB'!$G$1:$G$40,0),1)</f>
        <v>Básico</v>
      </c>
      <c r="I1175" s="29">
        <v>259.08</v>
      </c>
      <c r="J1175" s="10">
        <f>SUMIFS('Régua SAEB'!$C:$C,'Régua SAEB'!$B:$B,"MT",'Régua SAEB'!$D:$D,"&lt;="&amp;$I1175,'Régua SAEB'!$E:$E,"&gt;"&amp;$I1175,'Régua SAEB'!$A:$A,$E1175)</f>
        <v>3</v>
      </c>
      <c r="K1175" s="10" t="str">
        <f t="array" ref="K1175">INDEX('Régua SAEB'!$F$1:$F$40,MATCH($E1175&amp;"MT"&amp;$J1175,'Régua SAEB'!$G$1:$G$40,0),1)</f>
        <v>Básico</v>
      </c>
    </row>
    <row r="1176" spans="1:11" x14ac:dyDescent="0.2">
      <c r="A1176" s="28" t="s">
        <v>39</v>
      </c>
      <c r="B1176" s="24">
        <v>910557</v>
      </c>
      <c r="C1176" s="28" t="s">
        <v>1290</v>
      </c>
      <c r="D1176" s="29">
        <v>35910557</v>
      </c>
      <c r="E1176" s="29" t="s">
        <v>117</v>
      </c>
      <c r="F1176" s="29">
        <v>268.58</v>
      </c>
      <c r="G1176" s="10">
        <f>SUMIFS('Régua SAEB'!$C:$C,'Régua SAEB'!$B:$B,"LP",'Régua SAEB'!$D:$D,"&lt;="&amp;$F1176,'Régua SAEB'!$E:$E,"&gt;"&amp;$F1176,'Régua SAEB'!$A:$A,$E1176)</f>
        <v>3</v>
      </c>
      <c r="H1176" s="10" t="str">
        <f t="array" ref="H1176">INDEX('Régua SAEB'!$F$1:$F$40,MATCH($E1176&amp;"LP"&amp;$G1176,'Régua SAEB'!$G$1:$G$40,0),1)</f>
        <v>Básico</v>
      </c>
      <c r="I1176" s="29">
        <v>283.27</v>
      </c>
      <c r="J1176" s="10">
        <f>SUMIFS('Régua SAEB'!$C:$C,'Régua SAEB'!$B:$B,"MT",'Régua SAEB'!$D:$D,"&lt;="&amp;$I1176,'Régua SAEB'!$E:$E,"&gt;"&amp;$I1176,'Régua SAEB'!$A:$A,$E1176)</f>
        <v>4</v>
      </c>
      <c r="K1176" s="10" t="str">
        <f t="array" ref="K1176">INDEX('Régua SAEB'!$F$1:$F$40,MATCH($E1176&amp;"MT"&amp;$J1176,'Régua SAEB'!$G$1:$G$40,0),1)</f>
        <v>Básico</v>
      </c>
    </row>
    <row r="1177" spans="1:11" x14ac:dyDescent="0.2">
      <c r="A1177" s="28" t="s">
        <v>39</v>
      </c>
      <c r="B1177" s="24">
        <v>918519</v>
      </c>
      <c r="C1177" s="28" t="s">
        <v>1291</v>
      </c>
      <c r="D1177" s="29">
        <v>35918519</v>
      </c>
      <c r="E1177" s="29" t="s">
        <v>117</v>
      </c>
      <c r="F1177" s="29">
        <v>258.74</v>
      </c>
      <c r="G1177" s="10">
        <f>SUMIFS('Régua SAEB'!$C:$C,'Régua SAEB'!$B:$B,"LP",'Régua SAEB'!$D:$D,"&lt;="&amp;$F1177,'Régua SAEB'!$E:$E,"&gt;"&amp;$F1177,'Régua SAEB'!$A:$A,$E1177)</f>
        <v>3</v>
      </c>
      <c r="H1177" s="10" t="str">
        <f t="array" ref="H1177">INDEX('Régua SAEB'!$F$1:$F$40,MATCH($E1177&amp;"LP"&amp;$G1177,'Régua SAEB'!$G$1:$G$40,0),1)</f>
        <v>Básico</v>
      </c>
      <c r="I1177" s="29">
        <v>256.97000000000003</v>
      </c>
      <c r="J1177" s="10">
        <f>SUMIFS('Régua SAEB'!$C:$C,'Régua SAEB'!$B:$B,"MT",'Régua SAEB'!$D:$D,"&lt;="&amp;$I1177,'Régua SAEB'!$E:$E,"&gt;"&amp;$I1177,'Régua SAEB'!$A:$A,$E1177)</f>
        <v>3</v>
      </c>
      <c r="K1177" s="10" t="str">
        <f t="array" ref="K1177">INDEX('Régua SAEB'!$F$1:$F$40,MATCH($E1177&amp;"MT"&amp;$J1177,'Régua SAEB'!$G$1:$G$40,0),1)</f>
        <v>Básico</v>
      </c>
    </row>
    <row r="1178" spans="1:11" x14ac:dyDescent="0.2">
      <c r="A1178" s="28" t="s">
        <v>39</v>
      </c>
      <c r="B1178" s="24">
        <v>919822</v>
      </c>
      <c r="C1178" s="28" t="s">
        <v>1292</v>
      </c>
      <c r="D1178" s="29">
        <v>35919822</v>
      </c>
      <c r="E1178" s="29" t="s">
        <v>117</v>
      </c>
      <c r="F1178" s="29">
        <v>242.3</v>
      </c>
      <c r="G1178" s="10">
        <f>SUMIFS('Régua SAEB'!$C:$C,'Régua SAEB'!$B:$B,"LP",'Régua SAEB'!$D:$D,"&lt;="&amp;$F1178,'Régua SAEB'!$E:$E,"&gt;"&amp;$F1178,'Régua SAEB'!$A:$A,$E1178)</f>
        <v>2</v>
      </c>
      <c r="H1178" s="10" t="str">
        <f t="array" ref="H1178">INDEX('Régua SAEB'!$F$1:$F$40,MATCH($E1178&amp;"LP"&amp;$G1178,'Régua SAEB'!$G$1:$G$40,0),1)</f>
        <v>Básico</v>
      </c>
      <c r="I1178" s="29">
        <v>249.22</v>
      </c>
      <c r="J1178" s="10">
        <f>SUMIFS('Régua SAEB'!$C:$C,'Régua SAEB'!$B:$B,"MT",'Régua SAEB'!$D:$D,"&lt;="&amp;$I1178,'Régua SAEB'!$E:$E,"&gt;"&amp;$I1178,'Régua SAEB'!$A:$A,$E1178)</f>
        <v>2</v>
      </c>
      <c r="K1178" s="10" t="str">
        <f t="array" ref="K1178">INDEX('Régua SAEB'!$F$1:$F$40,MATCH($E1178&amp;"MT"&amp;$J1178,'Régua SAEB'!$G$1:$G$40,0),1)</f>
        <v>Básico</v>
      </c>
    </row>
    <row r="1179" spans="1:11" x14ac:dyDescent="0.2">
      <c r="A1179" s="28" t="s">
        <v>41</v>
      </c>
      <c r="B1179" s="24">
        <v>10388</v>
      </c>
      <c r="C1179" s="28" t="s">
        <v>1293</v>
      </c>
      <c r="D1179" s="29">
        <v>35010388</v>
      </c>
      <c r="E1179" s="29" t="s">
        <v>117</v>
      </c>
      <c r="F1179" s="29">
        <v>260.43</v>
      </c>
      <c r="G1179" s="10">
        <f>SUMIFS('Régua SAEB'!$C:$C,'Régua SAEB'!$B:$B,"LP",'Régua SAEB'!$D:$D,"&lt;="&amp;$F1179,'Régua SAEB'!$E:$E,"&gt;"&amp;$F1179,'Régua SAEB'!$A:$A,$E1179)</f>
        <v>3</v>
      </c>
      <c r="H1179" s="10" t="str">
        <f t="array" ref="H1179">INDEX('Régua SAEB'!$F$1:$F$40,MATCH($E1179&amp;"LP"&amp;$G1179,'Régua SAEB'!$G$1:$G$40,0),1)</f>
        <v>Básico</v>
      </c>
      <c r="I1179" s="29">
        <v>261.33</v>
      </c>
      <c r="J1179" s="10">
        <f>SUMIFS('Régua SAEB'!$C:$C,'Régua SAEB'!$B:$B,"MT",'Régua SAEB'!$D:$D,"&lt;="&amp;$I1179,'Régua SAEB'!$E:$E,"&gt;"&amp;$I1179,'Régua SAEB'!$A:$A,$E1179)</f>
        <v>3</v>
      </c>
      <c r="K1179" s="10" t="str">
        <f t="array" ref="K1179">INDEX('Régua SAEB'!$F$1:$F$40,MATCH($E1179&amp;"MT"&amp;$J1179,'Régua SAEB'!$G$1:$G$40,0),1)</f>
        <v>Básico</v>
      </c>
    </row>
    <row r="1180" spans="1:11" x14ac:dyDescent="0.2">
      <c r="A1180" s="28" t="s">
        <v>41</v>
      </c>
      <c r="B1180" s="24">
        <v>10424</v>
      </c>
      <c r="C1180" s="28" t="s">
        <v>1294</v>
      </c>
      <c r="D1180" s="29">
        <v>35010424</v>
      </c>
      <c r="E1180" s="29" t="s">
        <v>117</v>
      </c>
      <c r="F1180" s="29">
        <v>245.15</v>
      </c>
      <c r="G1180" s="10">
        <f>SUMIFS('Régua SAEB'!$C:$C,'Régua SAEB'!$B:$B,"LP",'Régua SAEB'!$D:$D,"&lt;="&amp;$F1180,'Régua SAEB'!$E:$E,"&gt;"&amp;$F1180,'Régua SAEB'!$A:$A,$E1180)</f>
        <v>2</v>
      </c>
      <c r="H1180" s="10" t="str">
        <f t="array" ref="H1180">INDEX('Régua SAEB'!$F$1:$F$40,MATCH($E1180&amp;"LP"&amp;$G1180,'Régua SAEB'!$G$1:$G$40,0),1)</f>
        <v>Básico</v>
      </c>
      <c r="I1180" s="29">
        <v>236.57</v>
      </c>
      <c r="J1180" s="10">
        <f>SUMIFS('Régua SAEB'!$C:$C,'Régua SAEB'!$B:$B,"MT",'Régua SAEB'!$D:$D,"&lt;="&amp;$I1180,'Régua SAEB'!$E:$E,"&gt;"&amp;$I1180,'Régua SAEB'!$A:$A,$E1180)</f>
        <v>2</v>
      </c>
      <c r="K1180" s="10" t="str">
        <f t="array" ref="K1180">INDEX('Régua SAEB'!$F$1:$F$40,MATCH($E1180&amp;"MT"&amp;$J1180,'Régua SAEB'!$G$1:$G$40,0),1)</f>
        <v>Básico</v>
      </c>
    </row>
    <row r="1181" spans="1:11" x14ac:dyDescent="0.2">
      <c r="A1181" s="28" t="s">
        <v>41</v>
      </c>
      <c r="B1181" s="24">
        <v>10431</v>
      </c>
      <c r="C1181" s="28" t="s">
        <v>1295</v>
      </c>
      <c r="D1181" s="29">
        <v>35010431</v>
      </c>
      <c r="E1181" s="29" t="s">
        <v>117</v>
      </c>
      <c r="F1181" s="29">
        <v>256.44</v>
      </c>
      <c r="G1181" s="10">
        <f>SUMIFS('Régua SAEB'!$C:$C,'Régua SAEB'!$B:$B,"LP",'Régua SAEB'!$D:$D,"&lt;="&amp;$F1181,'Régua SAEB'!$E:$E,"&gt;"&amp;$F1181,'Régua SAEB'!$A:$A,$E1181)</f>
        <v>3</v>
      </c>
      <c r="H1181" s="10" t="str">
        <f t="array" ref="H1181">INDEX('Régua SAEB'!$F$1:$F$40,MATCH($E1181&amp;"LP"&amp;$G1181,'Régua SAEB'!$G$1:$G$40,0),1)</f>
        <v>Básico</v>
      </c>
      <c r="I1181" s="29">
        <v>254.03</v>
      </c>
      <c r="J1181" s="10">
        <f>SUMIFS('Régua SAEB'!$C:$C,'Régua SAEB'!$B:$B,"MT",'Régua SAEB'!$D:$D,"&lt;="&amp;$I1181,'Régua SAEB'!$E:$E,"&gt;"&amp;$I1181,'Régua SAEB'!$A:$A,$E1181)</f>
        <v>3</v>
      </c>
      <c r="K1181" s="10" t="str">
        <f t="array" ref="K1181">INDEX('Régua SAEB'!$F$1:$F$40,MATCH($E1181&amp;"MT"&amp;$J1181,'Régua SAEB'!$G$1:$G$40,0),1)</f>
        <v>Básico</v>
      </c>
    </row>
    <row r="1182" spans="1:11" x14ac:dyDescent="0.2">
      <c r="A1182" s="28" t="s">
        <v>41</v>
      </c>
      <c r="B1182" s="24">
        <v>10443</v>
      </c>
      <c r="C1182" s="28" t="s">
        <v>1296</v>
      </c>
      <c r="D1182" s="29">
        <v>35010443</v>
      </c>
      <c r="E1182" s="29" t="s">
        <v>117</v>
      </c>
      <c r="F1182" s="29">
        <v>238.17</v>
      </c>
      <c r="G1182" s="10">
        <f>SUMIFS('Régua SAEB'!$C:$C,'Régua SAEB'!$B:$B,"LP",'Régua SAEB'!$D:$D,"&lt;="&amp;$F1182,'Régua SAEB'!$E:$E,"&gt;"&amp;$F1182,'Régua SAEB'!$A:$A,$E1182)</f>
        <v>2</v>
      </c>
      <c r="H1182" s="10" t="str">
        <f t="array" ref="H1182">INDEX('Régua SAEB'!$F$1:$F$40,MATCH($E1182&amp;"LP"&amp;$G1182,'Régua SAEB'!$G$1:$G$40,0),1)</f>
        <v>Básico</v>
      </c>
      <c r="I1182" s="29">
        <v>230.45</v>
      </c>
      <c r="J1182" s="10">
        <f>SUMIFS('Régua SAEB'!$C:$C,'Régua SAEB'!$B:$B,"MT",'Régua SAEB'!$D:$D,"&lt;="&amp;$I1182,'Régua SAEB'!$E:$E,"&gt;"&amp;$I1182,'Régua SAEB'!$A:$A,$E1182)</f>
        <v>2</v>
      </c>
      <c r="K1182" s="10" t="str">
        <f t="array" ref="K1182">INDEX('Régua SAEB'!$F$1:$F$40,MATCH($E1182&amp;"MT"&amp;$J1182,'Régua SAEB'!$G$1:$G$40,0),1)</f>
        <v>Básico</v>
      </c>
    </row>
    <row r="1183" spans="1:11" x14ac:dyDescent="0.2">
      <c r="A1183" s="28" t="s">
        <v>41</v>
      </c>
      <c r="B1183" s="24">
        <v>10467</v>
      </c>
      <c r="C1183" s="28" t="s">
        <v>1297</v>
      </c>
      <c r="D1183" s="29">
        <v>35010467</v>
      </c>
      <c r="E1183" s="29" t="s">
        <v>117</v>
      </c>
      <c r="F1183" s="29">
        <v>243.42</v>
      </c>
      <c r="G1183" s="10">
        <f>SUMIFS('Régua SAEB'!$C:$C,'Régua SAEB'!$B:$B,"LP",'Régua SAEB'!$D:$D,"&lt;="&amp;$F1183,'Régua SAEB'!$E:$E,"&gt;"&amp;$F1183,'Régua SAEB'!$A:$A,$E1183)</f>
        <v>2</v>
      </c>
      <c r="H1183" s="10" t="str">
        <f t="array" ref="H1183">INDEX('Régua SAEB'!$F$1:$F$40,MATCH($E1183&amp;"LP"&amp;$G1183,'Régua SAEB'!$G$1:$G$40,0),1)</f>
        <v>Básico</v>
      </c>
      <c r="I1183" s="29">
        <v>240.41</v>
      </c>
      <c r="J1183" s="10">
        <f>SUMIFS('Régua SAEB'!$C:$C,'Régua SAEB'!$B:$B,"MT",'Régua SAEB'!$D:$D,"&lt;="&amp;$I1183,'Régua SAEB'!$E:$E,"&gt;"&amp;$I1183,'Régua SAEB'!$A:$A,$E1183)</f>
        <v>2</v>
      </c>
      <c r="K1183" s="10" t="str">
        <f t="array" ref="K1183">INDEX('Régua SAEB'!$F$1:$F$40,MATCH($E1183&amp;"MT"&amp;$J1183,'Régua SAEB'!$G$1:$G$40,0),1)</f>
        <v>Básico</v>
      </c>
    </row>
    <row r="1184" spans="1:11" x14ac:dyDescent="0.2">
      <c r="A1184" s="28" t="s">
        <v>41</v>
      </c>
      <c r="B1184" s="24">
        <v>10479</v>
      </c>
      <c r="C1184" s="28" t="s">
        <v>1298</v>
      </c>
      <c r="D1184" s="29">
        <v>35010479</v>
      </c>
      <c r="E1184" s="29" t="s">
        <v>117</v>
      </c>
      <c r="F1184" s="29">
        <v>240.69</v>
      </c>
      <c r="G1184" s="10">
        <f>SUMIFS('Régua SAEB'!$C:$C,'Régua SAEB'!$B:$B,"LP",'Régua SAEB'!$D:$D,"&lt;="&amp;$F1184,'Régua SAEB'!$E:$E,"&gt;"&amp;$F1184,'Régua SAEB'!$A:$A,$E1184)</f>
        <v>2</v>
      </c>
      <c r="H1184" s="10" t="str">
        <f t="array" ref="H1184">INDEX('Régua SAEB'!$F$1:$F$40,MATCH($E1184&amp;"LP"&amp;$G1184,'Régua SAEB'!$G$1:$G$40,0),1)</f>
        <v>Básico</v>
      </c>
      <c r="I1184" s="29">
        <v>231.81</v>
      </c>
      <c r="J1184" s="10">
        <f>SUMIFS('Régua SAEB'!$C:$C,'Régua SAEB'!$B:$B,"MT",'Régua SAEB'!$D:$D,"&lt;="&amp;$I1184,'Régua SAEB'!$E:$E,"&gt;"&amp;$I1184,'Régua SAEB'!$A:$A,$E1184)</f>
        <v>2</v>
      </c>
      <c r="K1184" s="10" t="str">
        <f t="array" ref="K1184">INDEX('Régua SAEB'!$F$1:$F$40,MATCH($E1184&amp;"MT"&amp;$J1184,'Régua SAEB'!$G$1:$G$40,0),1)</f>
        <v>Básico</v>
      </c>
    </row>
    <row r="1185" spans="1:11" x14ac:dyDescent="0.2">
      <c r="A1185" s="28" t="s">
        <v>41</v>
      </c>
      <c r="B1185" s="24">
        <v>10480</v>
      </c>
      <c r="C1185" s="28" t="s">
        <v>1299</v>
      </c>
      <c r="D1185" s="29">
        <v>35010480</v>
      </c>
      <c r="E1185" s="29" t="s">
        <v>117</v>
      </c>
      <c r="F1185" s="29">
        <v>276.8</v>
      </c>
      <c r="G1185" s="10">
        <f>SUMIFS('Régua SAEB'!$C:$C,'Régua SAEB'!$B:$B,"LP",'Régua SAEB'!$D:$D,"&lt;="&amp;$F1185,'Régua SAEB'!$E:$E,"&gt;"&amp;$F1185,'Régua SAEB'!$A:$A,$E1185)</f>
        <v>4</v>
      </c>
      <c r="H1185" s="10" t="str">
        <f t="array" ref="H1185">INDEX('Régua SAEB'!$F$1:$F$40,MATCH($E1185&amp;"LP"&amp;$G1185,'Régua SAEB'!$G$1:$G$40,0),1)</f>
        <v>Proficiente</v>
      </c>
      <c r="I1185" s="29">
        <v>256.38</v>
      </c>
      <c r="J1185" s="10">
        <f>SUMIFS('Régua SAEB'!$C:$C,'Régua SAEB'!$B:$B,"MT",'Régua SAEB'!$D:$D,"&lt;="&amp;$I1185,'Régua SAEB'!$E:$E,"&gt;"&amp;$I1185,'Régua SAEB'!$A:$A,$E1185)</f>
        <v>3</v>
      </c>
      <c r="K1185" s="10" t="str">
        <f t="array" ref="K1185">INDEX('Régua SAEB'!$F$1:$F$40,MATCH($E1185&amp;"MT"&amp;$J1185,'Régua SAEB'!$G$1:$G$40,0),1)</f>
        <v>Básico</v>
      </c>
    </row>
    <row r="1186" spans="1:11" x14ac:dyDescent="0.2">
      <c r="A1186" s="28" t="s">
        <v>41</v>
      </c>
      <c r="B1186" s="24">
        <v>10613</v>
      </c>
      <c r="C1186" s="28" t="s">
        <v>1300</v>
      </c>
      <c r="D1186" s="29">
        <v>35010613</v>
      </c>
      <c r="E1186" s="29" t="s">
        <v>117</v>
      </c>
      <c r="F1186" s="29">
        <v>245.26</v>
      </c>
      <c r="G1186" s="10">
        <f>SUMIFS('Régua SAEB'!$C:$C,'Régua SAEB'!$B:$B,"LP",'Régua SAEB'!$D:$D,"&lt;="&amp;$F1186,'Régua SAEB'!$E:$E,"&gt;"&amp;$F1186,'Régua SAEB'!$A:$A,$E1186)</f>
        <v>2</v>
      </c>
      <c r="H1186" s="10" t="str">
        <f t="array" ref="H1186">INDEX('Régua SAEB'!$F$1:$F$40,MATCH($E1186&amp;"LP"&amp;$G1186,'Régua SAEB'!$G$1:$G$40,0),1)</f>
        <v>Básico</v>
      </c>
      <c r="I1186" s="29">
        <v>234.23</v>
      </c>
      <c r="J1186" s="10">
        <f>SUMIFS('Régua SAEB'!$C:$C,'Régua SAEB'!$B:$B,"MT",'Régua SAEB'!$D:$D,"&lt;="&amp;$I1186,'Régua SAEB'!$E:$E,"&gt;"&amp;$I1186,'Régua SAEB'!$A:$A,$E1186)</f>
        <v>2</v>
      </c>
      <c r="K1186" s="10" t="str">
        <f t="array" ref="K1186">INDEX('Régua SAEB'!$F$1:$F$40,MATCH($E1186&amp;"MT"&amp;$J1186,'Régua SAEB'!$G$1:$G$40,0),1)</f>
        <v>Básico</v>
      </c>
    </row>
    <row r="1187" spans="1:11" x14ac:dyDescent="0.2">
      <c r="A1187" s="28" t="s">
        <v>41</v>
      </c>
      <c r="B1187" s="24">
        <v>10650</v>
      </c>
      <c r="C1187" s="28" t="s">
        <v>1301</v>
      </c>
      <c r="D1187" s="29">
        <v>35010650</v>
      </c>
      <c r="E1187" s="29" t="s">
        <v>117</v>
      </c>
      <c r="F1187" s="29">
        <v>249.43</v>
      </c>
      <c r="G1187" s="10">
        <f>SUMIFS('Régua SAEB'!$C:$C,'Régua SAEB'!$B:$B,"LP",'Régua SAEB'!$D:$D,"&lt;="&amp;$F1187,'Régua SAEB'!$E:$E,"&gt;"&amp;$F1187,'Régua SAEB'!$A:$A,$E1187)</f>
        <v>2</v>
      </c>
      <c r="H1187" s="10" t="str">
        <f t="array" ref="H1187">INDEX('Régua SAEB'!$F$1:$F$40,MATCH($E1187&amp;"LP"&amp;$G1187,'Régua SAEB'!$G$1:$G$40,0),1)</f>
        <v>Básico</v>
      </c>
      <c r="I1187" s="29">
        <v>246.46</v>
      </c>
      <c r="J1187" s="10">
        <f>SUMIFS('Régua SAEB'!$C:$C,'Régua SAEB'!$B:$B,"MT",'Régua SAEB'!$D:$D,"&lt;="&amp;$I1187,'Régua SAEB'!$E:$E,"&gt;"&amp;$I1187,'Régua SAEB'!$A:$A,$E1187)</f>
        <v>2</v>
      </c>
      <c r="K1187" s="10" t="str">
        <f t="array" ref="K1187">INDEX('Régua SAEB'!$F$1:$F$40,MATCH($E1187&amp;"MT"&amp;$J1187,'Régua SAEB'!$G$1:$G$40,0),1)</f>
        <v>Básico</v>
      </c>
    </row>
    <row r="1188" spans="1:11" x14ac:dyDescent="0.2">
      <c r="A1188" s="28" t="s">
        <v>41</v>
      </c>
      <c r="B1188" s="24">
        <v>43886</v>
      </c>
      <c r="C1188" s="28" t="s">
        <v>1302</v>
      </c>
      <c r="D1188" s="29">
        <v>35043886</v>
      </c>
      <c r="E1188" s="29" t="s">
        <v>117</v>
      </c>
      <c r="F1188" s="29">
        <v>245.28</v>
      </c>
      <c r="G1188" s="10">
        <f>SUMIFS('Régua SAEB'!$C:$C,'Régua SAEB'!$B:$B,"LP",'Régua SAEB'!$D:$D,"&lt;="&amp;$F1188,'Régua SAEB'!$E:$E,"&gt;"&amp;$F1188,'Régua SAEB'!$A:$A,$E1188)</f>
        <v>2</v>
      </c>
      <c r="H1188" s="10" t="str">
        <f t="array" ref="H1188">INDEX('Régua SAEB'!$F$1:$F$40,MATCH($E1188&amp;"LP"&amp;$G1188,'Régua SAEB'!$G$1:$G$40,0),1)</f>
        <v>Básico</v>
      </c>
      <c r="I1188" s="29">
        <v>252.77</v>
      </c>
      <c r="J1188" s="10">
        <f>SUMIFS('Régua SAEB'!$C:$C,'Régua SAEB'!$B:$B,"MT",'Régua SAEB'!$D:$D,"&lt;="&amp;$I1188,'Régua SAEB'!$E:$E,"&gt;"&amp;$I1188,'Régua SAEB'!$A:$A,$E1188)</f>
        <v>3</v>
      </c>
      <c r="K1188" s="10" t="str">
        <f t="array" ref="K1188">INDEX('Régua SAEB'!$F$1:$F$40,MATCH($E1188&amp;"MT"&amp;$J1188,'Régua SAEB'!$G$1:$G$40,0),1)</f>
        <v>Básico</v>
      </c>
    </row>
    <row r="1189" spans="1:11" x14ac:dyDescent="0.2">
      <c r="A1189" s="28" t="s">
        <v>41</v>
      </c>
      <c r="B1189" s="24">
        <v>46607</v>
      </c>
      <c r="C1189" s="28" t="s">
        <v>1303</v>
      </c>
      <c r="D1189" s="29">
        <v>35046607</v>
      </c>
      <c r="E1189" s="29" t="s">
        <v>117</v>
      </c>
      <c r="F1189" s="29">
        <v>234.79</v>
      </c>
      <c r="G1189" s="10">
        <f>SUMIFS('Régua SAEB'!$C:$C,'Régua SAEB'!$B:$B,"LP",'Régua SAEB'!$D:$D,"&lt;="&amp;$F1189,'Régua SAEB'!$E:$E,"&gt;"&amp;$F1189,'Régua SAEB'!$A:$A,$E1189)</f>
        <v>2</v>
      </c>
      <c r="H1189" s="10" t="str">
        <f t="array" ref="H1189">INDEX('Régua SAEB'!$F$1:$F$40,MATCH($E1189&amp;"LP"&amp;$G1189,'Régua SAEB'!$G$1:$G$40,0),1)</f>
        <v>Básico</v>
      </c>
      <c r="I1189" s="29">
        <v>230.89</v>
      </c>
      <c r="J1189" s="10">
        <f>SUMIFS('Régua SAEB'!$C:$C,'Régua SAEB'!$B:$B,"MT",'Régua SAEB'!$D:$D,"&lt;="&amp;$I1189,'Régua SAEB'!$E:$E,"&gt;"&amp;$I1189,'Régua SAEB'!$A:$A,$E1189)</f>
        <v>2</v>
      </c>
      <c r="K1189" s="10" t="str">
        <f t="array" ref="K1189">INDEX('Régua SAEB'!$F$1:$F$40,MATCH($E1189&amp;"MT"&amp;$J1189,'Régua SAEB'!$G$1:$G$40,0),1)</f>
        <v>Básico</v>
      </c>
    </row>
    <row r="1190" spans="1:11" x14ac:dyDescent="0.2">
      <c r="A1190" s="28" t="s">
        <v>41</v>
      </c>
      <c r="B1190" s="24">
        <v>48161</v>
      </c>
      <c r="C1190" s="28" t="s">
        <v>1304</v>
      </c>
      <c r="D1190" s="29">
        <v>35048161</v>
      </c>
      <c r="E1190" s="29" t="s">
        <v>117</v>
      </c>
      <c r="F1190" s="29">
        <v>251.49</v>
      </c>
      <c r="G1190" s="10">
        <f>SUMIFS('Régua SAEB'!$C:$C,'Régua SAEB'!$B:$B,"LP",'Régua SAEB'!$D:$D,"&lt;="&amp;$F1190,'Régua SAEB'!$E:$E,"&gt;"&amp;$F1190,'Régua SAEB'!$A:$A,$E1190)</f>
        <v>3</v>
      </c>
      <c r="H1190" s="10" t="str">
        <f t="array" ref="H1190">INDEX('Régua SAEB'!$F$1:$F$40,MATCH($E1190&amp;"LP"&amp;$G1190,'Régua SAEB'!$G$1:$G$40,0),1)</f>
        <v>Básico</v>
      </c>
      <c r="I1190" s="29">
        <v>243.51</v>
      </c>
      <c r="J1190" s="10">
        <f>SUMIFS('Régua SAEB'!$C:$C,'Régua SAEB'!$B:$B,"MT",'Régua SAEB'!$D:$D,"&lt;="&amp;$I1190,'Régua SAEB'!$E:$E,"&gt;"&amp;$I1190,'Régua SAEB'!$A:$A,$E1190)</f>
        <v>2</v>
      </c>
      <c r="K1190" s="10" t="str">
        <f t="array" ref="K1190">INDEX('Régua SAEB'!$F$1:$F$40,MATCH($E1190&amp;"MT"&amp;$J1190,'Régua SAEB'!$G$1:$G$40,0),1)</f>
        <v>Básico</v>
      </c>
    </row>
    <row r="1191" spans="1:11" x14ac:dyDescent="0.2">
      <c r="A1191" s="28" t="s">
        <v>41</v>
      </c>
      <c r="B1191" s="24">
        <v>48173</v>
      </c>
      <c r="C1191" s="28" t="s">
        <v>1305</v>
      </c>
      <c r="D1191" s="29">
        <v>35048173</v>
      </c>
      <c r="E1191" s="29" t="s">
        <v>117</v>
      </c>
      <c r="F1191" s="29">
        <v>241.61</v>
      </c>
      <c r="G1191" s="10">
        <f>SUMIFS('Régua SAEB'!$C:$C,'Régua SAEB'!$B:$B,"LP",'Régua SAEB'!$D:$D,"&lt;="&amp;$F1191,'Régua SAEB'!$E:$E,"&gt;"&amp;$F1191,'Régua SAEB'!$A:$A,$E1191)</f>
        <v>2</v>
      </c>
      <c r="H1191" s="10" t="str">
        <f t="array" ref="H1191">INDEX('Régua SAEB'!$F$1:$F$40,MATCH($E1191&amp;"LP"&amp;$G1191,'Régua SAEB'!$G$1:$G$40,0),1)</f>
        <v>Básico</v>
      </c>
      <c r="I1191" s="29">
        <v>236.34</v>
      </c>
      <c r="J1191" s="10">
        <f>SUMIFS('Régua SAEB'!$C:$C,'Régua SAEB'!$B:$B,"MT",'Régua SAEB'!$D:$D,"&lt;="&amp;$I1191,'Régua SAEB'!$E:$E,"&gt;"&amp;$I1191,'Régua SAEB'!$A:$A,$E1191)</f>
        <v>2</v>
      </c>
      <c r="K1191" s="10" t="str">
        <f t="array" ref="K1191">INDEX('Régua SAEB'!$F$1:$F$40,MATCH($E1191&amp;"MT"&amp;$J1191,'Régua SAEB'!$G$1:$G$40,0),1)</f>
        <v>Básico</v>
      </c>
    </row>
    <row r="1192" spans="1:11" x14ac:dyDescent="0.2">
      <c r="A1192" s="28" t="s">
        <v>41</v>
      </c>
      <c r="B1192" s="24">
        <v>48975</v>
      </c>
      <c r="C1192" s="28" t="s">
        <v>1306</v>
      </c>
      <c r="D1192" s="29">
        <v>35048975</v>
      </c>
      <c r="E1192" s="29" t="s">
        <v>117</v>
      </c>
      <c r="F1192" s="29">
        <v>259.57</v>
      </c>
      <c r="G1192" s="10">
        <f>SUMIFS('Régua SAEB'!$C:$C,'Régua SAEB'!$B:$B,"LP",'Régua SAEB'!$D:$D,"&lt;="&amp;$F1192,'Régua SAEB'!$E:$E,"&gt;"&amp;$F1192,'Régua SAEB'!$A:$A,$E1192)</f>
        <v>3</v>
      </c>
      <c r="H1192" s="10" t="str">
        <f t="array" ref="H1192">INDEX('Régua SAEB'!$F$1:$F$40,MATCH($E1192&amp;"LP"&amp;$G1192,'Régua SAEB'!$G$1:$G$40,0),1)</f>
        <v>Básico</v>
      </c>
      <c r="I1192" s="29">
        <v>251.97</v>
      </c>
      <c r="J1192" s="10">
        <f>SUMIFS('Régua SAEB'!$C:$C,'Régua SAEB'!$B:$B,"MT",'Régua SAEB'!$D:$D,"&lt;="&amp;$I1192,'Régua SAEB'!$E:$E,"&gt;"&amp;$I1192,'Régua SAEB'!$A:$A,$E1192)</f>
        <v>3</v>
      </c>
      <c r="K1192" s="10" t="str">
        <f t="array" ref="K1192">INDEX('Régua SAEB'!$F$1:$F$40,MATCH($E1192&amp;"MT"&amp;$J1192,'Régua SAEB'!$G$1:$G$40,0),1)</f>
        <v>Básico</v>
      </c>
    </row>
    <row r="1193" spans="1:11" x14ac:dyDescent="0.2">
      <c r="A1193" s="28" t="s">
        <v>41</v>
      </c>
      <c r="B1193" s="24">
        <v>48999</v>
      </c>
      <c r="C1193" s="28" t="s">
        <v>1307</v>
      </c>
      <c r="D1193" s="29">
        <v>35048999</v>
      </c>
      <c r="E1193" s="29" t="s">
        <v>117</v>
      </c>
      <c r="F1193" s="29">
        <v>244.77</v>
      </c>
      <c r="G1193" s="10">
        <f>SUMIFS('Régua SAEB'!$C:$C,'Régua SAEB'!$B:$B,"LP",'Régua SAEB'!$D:$D,"&lt;="&amp;$F1193,'Régua SAEB'!$E:$E,"&gt;"&amp;$F1193,'Régua SAEB'!$A:$A,$E1193)</f>
        <v>2</v>
      </c>
      <c r="H1193" s="10" t="str">
        <f t="array" ref="H1193">INDEX('Régua SAEB'!$F$1:$F$40,MATCH($E1193&amp;"LP"&amp;$G1193,'Régua SAEB'!$G$1:$G$40,0),1)</f>
        <v>Básico</v>
      </c>
      <c r="I1193" s="29">
        <v>235.18</v>
      </c>
      <c r="J1193" s="10">
        <f>SUMIFS('Régua SAEB'!$C:$C,'Régua SAEB'!$B:$B,"MT",'Régua SAEB'!$D:$D,"&lt;="&amp;$I1193,'Régua SAEB'!$E:$E,"&gt;"&amp;$I1193,'Régua SAEB'!$A:$A,$E1193)</f>
        <v>2</v>
      </c>
      <c r="K1193" s="10" t="str">
        <f t="array" ref="K1193">INDEX('Régua SAEB'!$F$1:$F$40,MATCH($E1193&amp;"MT"&amp;$J1193,'Régua SAEB'!$G$1:$G$40,0),1)</f>
        <v>Básico</v>
      </c>
    </row>
    <row r="1194" spans="1:11" x14ac:dyDescent="0.2">
      <c r="A1194" s="28" t="s">
        <v>41</v>
      </c>
      <c r="B1194" s="24">
        <v>149317</v>
      </c>
      <c r="C1194" s="28" t="s">
        <v>1308</v>
      </c>
      <c r="D1194" s="29">
        <v>35149317</v>
      </c>
      <c r="E1194" s="29" t="s">
        <v>117</v>
      </c>
      <c r="F1194" s="29">
        <v>248.8</v>
      </c>
      <c r="G1194" s="10">
        <f>SUMIFS('Régua SAEB'!$C:$C,'Régua SAEB'!$B:$B,"LP",'Régua SAEB'!$D:$D,"&lt;="&amp;$F1194,'Régua SAEB'!$E:$E,"&gt;"&amp;$F1194,'Régua SAEB'!$A:$A,$E1194)</f>
        <v>2</v>
      </c>
      <c r="H1194" s="10" t="str">
        <f t="array" ref="H1194">INDEX('Régua SAEB'!$F$1:$F$40,MATCH($E1194&amp;"LP"&amp;$G1194,'Régua SAEB'!$G$1:$G$40,0),1)</f>
        <v>Básico</v>
      </c>
      <c r="I1194" s="29">
        <v>238.33</v>
      </c>
      <c r="J1194" s="10">
        <f>SUMIFS('Régua SAEB'!$C:$C,'Régua SAEB'!$B:$B,"MT",'Régua SAEB'!$D:$D,"&lt;="&amp;$I1194,'Régua SAEB'!$E:$E,"&gt;"&amp;$I1194,'Régua SAEB'!$A:$A,$E1194)</f>
        <v>2</v>
      </c>
      <c r="K1194" s="10" t="str">
        <f t="array" ref="K1194">INDEX('Régua SAEB'!$F$1:$F$40,MATCH($E1194&amp;"MT"&amp;$J1194,'Régua SAEB'!$G$1:$G$40,0),1)</f>
        <v>Básico</v>
      </c>
    </row>
    <row r="1195" spans="1:11" x14ac:dyDescent="0.2">
      <c r="A1195" s="28" t="s">
        <v>41</v>
      </c>
      <c r="B1195" s="24">
        <v>352561</v>
      </c>
      <c r="C1195" s="28" t="s">
        <v>1309</v>
      </c>
      <c r="D1195" s="29">
        <v>35352561</v>
      </c>
      <c r="E1195" s="29" t="s">
        <v>117</v>
      </c>
      <c r="F1195" s="29">
        <v>274.42</v>
      </c>
      <c r="G1195" s="10">
        <f>SUMIFS('Régua SAEB'!$C:$C,'Régua SAEB'!$B:$B,"LP",'Régua SAEB'!$D:$D,"&lt;="&amp;$F1195,'Régua SAEB'!$E:$E,"&gt;"&amp;$F1195,'Régua SAEB'!$A:$A,$E1195)</f>
        <v>3</v>
      </c>
      <c r="H1195" s="10" t="str">
        <f t="array" ref="H1195">INDEX('Régua SAEB'!$F$1:$F$40,MATCH($E1195&amp;"LP"&amp;$G1195,'Régua SAEB'!$G$1:$G$40,0),1)</f>
        <v>Básico</v>
      </c>
      <c r="I1195" s="29">
        <v>259.04000000000002</v>
      </c>
      <c r="J1195" s="10">
        <f>SUMIFS('Régua SAEB'!$C:$C,'Régua SAEB'!$B:$B,"MT",'Régua SAEB'!$D:$D,"&lt;="&amp;$I1195,'Régua SAEB'!$E:$E,"&gt;"&amp;$I1195,'Régua SAEB'!$A:$A,$E1195)</f>
        <v>3</v>
      </c>
      <c r="K1195" s="10" t="str">
        <f t="array" ref="K1195">INDEX('Régua SAEB'!$F$1:$F$40,MATCH($E1195&amp;"MT"&amp;$J1195,'Régua SAEB'!$G$1:$G$40,0),1)</f>
        <v>Básico</v>
      </c>
    </row>
    <row r="1196" spans="1:11" x14ac:dyDescent="0.2">
      <c r="A1196" s="28" t="s">
        <v>41</v>
      </c>
      <c r="B1196" s="24">
        <v>902044</v>
      </c>
      <c r="C1196" s="28" t="s">
        <v>1310</v>
      </c>
      <c r="D1196" s="29">
        <v>35902044</v>
      </c>
      <c r="E1196" s="29" t="s">
        <v>117</v>
      </c>
      <c r="F1196" s="29">
        <v>248.64</v>
      </c>
      <c r="G1196" s="10">
        <f>SUMIFS('Régua SAEB'!$C:$C,'Régua SAEB'!$B:$B,"LP",'Régua SAEB'!$D:$D,"&lt;="&amp;$F1196,'Régua SAEB'!$E:$E,"&gt;"&amp;$F1196,'Régua SAEB'!$A:$A,$E1196)</f>
        <v>2</v>
      </c>
      <c r="H1196" s="10" t="str">
        <f t="array" ref="H1196">INDEX('Régua SAEB'!$F$1:$F$40,MATCH($E1196&amp;"LP"&amp;$G1196,'Régua SAEB'!$G$1:$G$40,0),1)</f>
        <v>Básico</v>
      </c>
      <c r="I1196" s="29">
        <v>236.17</v>
      </c>
      <c r="J1196" s="10">
        <f>SUMIFS('Régua SAEB'!$C:$C,'Régua SAEB'!$B:$B,"MT",'Régua SAEB'!$D:$D,"&lt;="&amp;$I1196,'Régua SAEB'!$E:$E,"&gt;"&amp;$I1196,'Régua SAEB'!$A:$A,$E1196)</f>
        <v>2</v>
      </c>
      <c r="K1196" s="10" t="str">
        <f t="array" ref="K1196">INDEX('Régua SAEB'!$F$1:$F$40,MATCH($E1196&amp;"MT"&amp;$J1196,'Régua SAEB'!$G$1:$G$40,0),1)</f>
        <v>Básico</v>
      </c>
    </row>
    <row r="1197" spans="1:11" x14ac:dyDescent="0.2">
      <c r="A1197" s="28" t="s">
        <v>41</v>
      </c>
      <c r="B1197" s="24">
        <v>908548</v>
      </c>
      <c r="C1197" s="28" t="s">
        <v>1311</v>
      </c>
      <c r="D1197" s="29">
        <v>35908548</v>
      </c>
      <c r="E1197" s="29" t="s">
        <v>117</v>
      </c>
      <c r="F1197" s="29">
        <v>258.06</v>
      </c>
      <c r="G1197" s="10">
        <f>SUMIFS('Régua SAEB'!$C:$C,'Régua SAEB'!$B:$B,"LP",'Régua SAEB'!$D:$D,"&lt;="&amp;$F1197,'Régua SAEB'!$E:$E,"&gt;"&amp;$F1197,'Régua SAEB'!$A:$A,$E1197)</f>
        <v>3</v>
      </c>
      <c r="H1197" s="10" t="str">
        <f t="array" ref="H1197">INDEX('Régua SAEB'!$F$1:$F$40,MATCH($E1197&amp;"LP"&amp;$G1197,'Régua SAEB'!$G$1:$G$40,0),1)</f>
        <v>Básico</v>
      </c>
      <c r="I1197" s="29">
        <v>246.51</v>
      </c>
      <c r="J1197" s="10">
        <f>SUMIFS('Régua SAEB'!$C:$C,'Régua SAEB'!$B:$B,"MT",'Régua SAEB'!$D:$D,"&lt;="&amp;$I1197,'Régua SAEB'!$E:$E,"&gt;"&amp;$I1197,'Régua SAEB'!$A:$A,$E1197)</f>
        <v>2</v>
      </c>
      <c r="K1197" s="10" t="str">
        <f t="array" ref="K1197">INDEX('Régua SAEB'!$F$1:$F$40,MATCH($E1197&amp;"MT"&amp;$J1197,'Régua SAEB'!$G$1:$G$40,0),1)</f>
        <v>Básico</v>
      </c>
    </row>
    <row r="1198" spans="1:11" x14ac:dyDescent="0.2">
      <c r="A1198" s="28" t="s">
        <v>41</v>
      </c>
      <c r="B1198" s="24">
        <v>910454</v>
      </c>
      <c r="C1198" s="28" t="s">
        <v>1312</v>
      </c>
      <c r="D1198" s="29">
        <v>35910454</v>
      </c>
      <c r="E1198" s="29" t="s">
        <v>117</v>
      </c>
      <c r="F1198" s="29">
        <v>235.92</v>
      </c>
      <c r="G1198" s="10">
        <f>SUMIFS('Régua SAEB'!$C:$C,'Régua SAEB'!$B:$B,"LP",'Régua SAEB'!$D:$D,"&lt;="&amp;$F1198,'Régua SAEB'!$E:$E,"&gt;"&amp;$F1198,'Régua SAEB'!$A:$A,$E1198)</f>
        <v>2</v>
      </c>
      <c r="H1198" s="10" t="str">
        <f t="array" ref="H1198">INDEX('Régua SAEB'!$F$1:$F$40,MATCH($E1198&amp;"LP"&amp;$G1198,'Régua SAEB'!$G$1:$G$40,0),1)</f>
        <v>Básico</v>
      </c>
      <c r="I1198" s="29">
        <v>230.93</v>
      </c>
      <c r="J1198" s="10">
        <f>SUMIFS('Régua SAEB'!$C:$C,'Régua SAEB'!$B:$B,"MT",'Régua SAEB'!$D:$D,"&lt;="&amp;$I1198,'Régua SAEB'!$E:$E,"&gt;"&amp;$I1198,'Régua SAEB'!$A:$A,$E1198)</f>
        <v>2</v>
      </c>
      <c r="K1198" s="10" t="str">
        <f t="array" ref="K1198">INDEX('Régua SAEB'!$F$1:$F$40,MATCH($E1198&amp;"MT"&amp;$J1198,'Régua SAEB'!$G$1:$G$40,0),1)</f>
        <v>Básico</v>
      </c>
    </row>
    <row r="1199" spans="1:11" x14ac:dyDescent="0.2">
      <c r="A1199" s="28" t="s">
        <v>41</v>
      </c>
      <c r="B1199" s="24">
        <v>921439</v>
      </c>
      <c r="C1199" s="28" t="s">
        <v>1313</v>
      </c>
      <c r="D1199" s="29">
        <v>35921439</v>
      </c>
      <c r="E1199" s="29" t="s">
        <v>117</v>
      </c>
      <c r="F1199" s="29">
        <v>227.63</v>
      </c>
      <c r="G1199" s="10">
        <f>SUMIFS('Régua SAEB'!$C:$C,'Régua SAEB'!$B:$B,"LP",'Régua SAEB'!$D:$D,"&lt;="&amp;$F1199,'Régua SAEB'!$E:$E,"&gt;"&amp;$F1199,'Régua SAEB'!$A:$A,$E1199)</f>
        <v>2</v>
      </c>
      <c r="H1199" s="10" t="str">
        <f t="array" ref="H1199">INDEX('Régua SAEB'!$F$1:$F$40,MATCH($E1199&amp;"LP"&amp;$G1199,'Régua SAEB'!$G$1:$G$40,0),1)</f>
        <v>Básico</v>
      </c>
      <c r="I1199" s="29">
        <v>217.92</v>
      </c>
      <c r="J1199" s="10">
        <f>SUMIFS('Régua SAEB'!$C:$C,'Régua SAEB'!$B:$B,"MT",'Régua SAEB'!$D:$D,"&lt;="&amp;$I1199,'Régua SAEB'!$E:$E,"&gt;"&amp;$I1199,'Régua SAEB'!$A:$A,$E1199)</f>
        <v>1</v>
      </c>
      <c r="K1199" s="10" t="str">
        <f t="array" ref="K1199">INDEX('Régua SAEB'!$F$1:$F$40,MATCH($E1199&amp;"MT"&amp;$J1199,'Régua SAEB'!$G$1:$G$40,0),1)</f>
        <v>Insuficiente</v>
      </c>
    </row>
    <row r="1200" spans="1:11" x14ac:dyDescent="0.2">
      <c r="A1200" s="28" t="s">
        <v>41</v>
      </c>
      <c r="B1200" s="24">
        <v>923874</v>
      </c>
      <c r="C1200" s="28" t="s">
        <v>1314</v>
      </c>
      <c r="D1200" s="29">
        <v>35923874</v>
      </c>
      <c r="E1200" s="29" t="s">
        <v>117</v>
      </c>
      <c r="F1200" s="29">
        <v>288.14</v>
      </c>
      <c r="G1200" s="10">
        <f>SUMIFS('Régua SAEB'!$C:$C,'Régua SAEB'!$B:$B,"LP",'Régua SAEB'!$D:$D,"&lt;="&amp;$F1200,'Régua SAEB'!$E:$E,"&gt;"&amp;$F1200,'Régua SAEB'!$A:$A,$E1200)</f>
        <v>4</v>
      </c>
      <c r="H1200" s="10" t="str">
        <f t="array" ref="H1200">INDEX('Régua SAEB'!$F$1:$F$40,MATCH($E1200&amp;"LP"&amp;$G1200,'Régua SAEB'!$G$1:$G$40,0),1)</f>
        <v>Proficiente</v>
      </c>
      <c r="I1200" s="29">
        <v>284.19</v>
      </c>
      <c r="J1200" s="10">
        <f>SUMIFS('Régua SAEB'!$C:$C,'Régua SAEB'!$B:$B,"MT",'Régua SAEB'!$D:$D,"&lt;="&amp;$I1200,'Régua SAEB'!$E:$E,"&gt;"&amp;$I1200,'Régua SAEB'!$A:$A,$E1200)</f>
        <v>4</v>
      </c>
      <c r="K1200" s="10" t="str">
        <f t="array" ref="K1200">INDEX('Régua SAEB'!$F$1:$F$40,MATCH($E1200&amp;"MT"&amp;$J1200,'Régua SAEB'!$G$1:$G$40,0),1)</f>
        <v>Básico</v>
      </c>
    </row>
    <row r="1201" spans="1:11" x14ac:dyDescent="0.2">
      <c r="A1201" s="28" t="s">
        <v>63</v>
      </c>
      <c r="B1201" s="24">
        <v>6900</v>
      </c>
      <c r="C1201" s="28" t="s">
        <v>1315</v>
      </c>
      <c r="D1201" s="29">
        <v>35006900</v>
      </c>
      <c r="E1201" s="29" t="s">
        <v>117</v>
      </c>
      <c r="F1201" s="29">
        <v>269.14999999999998</v>
      </c>
      <c r="G1201" s="10">
        <f>SUMIFS('Régua SAEB'!$C:$C,'Régua SAEB'!$B:$B,"LP",'Régua SAEB'!$D:$D,"&lt;="&amp;$F1201,'Régua SAEB'!$E:$E,"&gt;"&amp;$F1201,'Régua SAEB'!$A:$A,$E1201)</f>
        <v>3</v>
      </c>
      <c r="H1201" s="10" t="str">
        <f t="array" ref="H1201">INDEX('Régua SAEB'!$F$1:$F$40,MATCH($E1201&amp;"LP"&amp;$G1201,'Régua SAEB'!$G$1:$G$40,0),1)</f>
        <v>Básico</v>
      </c>
      <c r="I1201" s="29">
        <v>262.10000000000002</v>
      </c>
      <c r="J1201" s="10">
        <f>SUMIFS('Régua SAEB'!$C:$C,'Régua SAEB'!$B:$B,"MT",'Régua SAEB'!$D:$D,"&lt;="&amp;$I1201,'Régua SAEB'!$E:$E,"&gt;"&amp;$I1201,'Régua SAEB'!$A:$A,$E1201)</f>
        <v>3</v>
      </c>
      <c r="K1201" s="10" t="str">
        <f t="array" ref="K1201">INDEX('Régua SAEB'!$F$1:$F$40,MATCH($E1201&amp;"MT"&amp;$J1201,'Régua SAEB'!$G$1:$G$40,0),1)</f>
        <v>Básico</v>
      </c>
    </row>
    <row r="1202" spans="1:11" x14ac:dyDescent="0.2">
      <c r="A1202" s="28" t="s">
        <v>63</v>
      </c>
      <c r="B1202" s="24">
        <v>17498</v>
      </c>
      <c r="C1202" s="28" t="s">
        <v>1316</v>
      </c>
      <c r="D1202" s="29">
        <v>35017498</v>
      </c>
      <c r="E1202" s="29" t="s">
        <v>117</v>
      </c>
      <c r="F1202" s="29">
        <v>282.61</v>
      </c>
      <c r="G1202" s="10">
        <f>SUMIFS('Régua SAEB'!$C:$C,'Régua SAEB'!$B:$B,"LP",'Régua SAEB'!$D:$D,"&lt;="&amp;$F1202,'Régua SAEB'!$E:$E,"&gt;"&amp;$F1202,'Régua SAEB'!$A:$A,$E1202)</f>
        <v>4</v>
      </c>
      <c r="H1202" s="10" t="str">
        <f t="array" ref="H1202">INDEX('Régua SAEB'!$F$1:$F$40,MATCH($E1202&amp;"LP"&amp;$G1202,'Régua SAEB'!$G$1:$G$40,0),1)</f>
        <v>Proficiente</v>
      </c>
      <c r="I1202" s="29">
        <v>269.38</v>
      </c>
      <c r="J1202" s="10">
        <f>SUMIFS('Régua SAEB'!$C:$C,'Régua SAEB'!$B:$B,"MT",'Régua SAEB'!$D:$D,"&lt;="&amp;$I1202,'Régua SAEB'!$E:$E,"&gt;"&amp;$I1202,'Régua SAEB'!$A:$A,$E1202)</f>
        <v>3</v>
      </c>
      <c r="K1202" s="10" t="str">
        <f t="array" ref="K1202">INDEX('Régua SAEB'!$F$1:$F$40,MATCH($E1202&amp;"MT"&amp;$J1202,'Régua SAEB'!$G$1:$G$40,0),1)</f>
        <v>Básico</v>
      </c>
    </row>
    <row r="1203" spans="1:11" x14ac:dyDescent="0.2">
      <c r="A1203" s="28" t="s">
        <v>63</v>
      </c>
      <c r="B1203" s="24">
        <v>17516</v>
      </c>
      <c r="C1203" s="28" t="s">
        <v>1317</v>
      </c>
      <c r="D1203" s="29">
        <v>35017516</v>
      </c>
      <c r="E1203" s="29" t="s">
        <v>117</v>
      </c>
      <c r="F1203" s="29">
        <v>267.66000000000003</v>
      </c>
      <c r="G1203" s="10">
        <f>SUMIFS('Régua SAEB'!$C:$C,'Régua SAEB'!$B:$B,"LP",'Régua SAEB'!$D:$D,"&lt;="&amp;$F1203,'Régua SAEB'!$E:$E,"&gt;"&amp;$F1203,'Régua SAEB'!$A:$A,$E1203)</f>
        <v>3</v>
      </c>
      <c r="H1203" s="10" t="str">
        <f t="array" ref="H1203">INDEX('Régua SAEB'!$F$1:$F$40,MATCH($E1203&amp;"LP"&amp;$G1203,'Régua SAEB'!$G$1:$G$40,0),1)</f>
        <v>Básico</v>
      </c>
      <c r="I1203" s="29">
        <v>259.69</v>
      </c>
      <c r="J1203" s="10">
        <f>SUMIFS('Régua SAEB'!$C:$C,'Régua SAEB'!$B:$B,"MT",'Régua SAEB'!$D:$D,"&lt;="&amp;$I1203,'Régua SAEB'!$E:$E,"&gt;"&amp;$I1203,'Régua SAEB'!$A:$A,$E1203)</f>
        <v>3</v>
      </c>
      <c r="K1203" s="10" t="str">
        <f t="array" ref="K1203">INDEX('Régua SAEB'!$F$1:$F$40,MATCH($E1203&amp;"MT"&amp;$J1203,'Régua SAEB'!$G$1:$G$40,0),1)</f>
        <v>Básico</v>
      </c>
    </row>
    <row r="1204" spans="1:11" x14ac:dyDescent="0.2">
      <c r="A1204" s="28" t="s">
        <v>63</v>
      </c>
      <c r="B1204" s="24">
        <v>17590</v>
      </c>
      <c r="C1204" s="28" t="s">
        <v>1318</v>
      </c>
      <c r="D1204" s="29">
        <v>35017590</v>
      </c>
      <c r="E1204" s="29" t="s">
        <v>117</v>
      </c>
      <c r="F1204" s="29">
        <v>267.11</v>
      </c>
      <c r="G1204" s="10">
        <f>SUMIFS('Régua SAEB'!$C:$C,'Régua SAEB'!$B:$B,"LP",'Régua SAEB'!$D:$D,"&lt;="&amp;$F1204,'Régua SAEB'!$E:$E,"&gt;"&amp;$F1204,'Régua SAEB'!$A:$A,$E1204)</f>
        <v>3</v>
      </c>
      <c r="H1204" s="10" t="str">
        <f t="array" ref="H1204">INDEX('Régua SAEB'!$F$1:$F$40,MATCH($E1204&amp;"LP"&amp;$G1204,'Régua SAEB'!$G$1:$G$40,0),1)</f>
        <v>Básico</v>
      </c>
      <c r="I1204" s="29">
        <v>260.16000000000003</v>
      </c>
      <c r="J1204" s="10">
        <f>SUMIFS('Régua SAEB'!$C:$C,'Régua SAEB'!$B:$B,"MT",'Régua SAEB'!$D:$D,"&lt;="&amp;$I1204,'Régua SAEB'!$E:$E,"&gt;"&amp;$I1204,'Régua SAEB'!$A:$A,$E1204)</f>
        <v>3</v>
      </c>
      <c r="K1204" s="10" t="str">
        <f t="array" ref="K1204">INDEX('Régua SAEB'!$F$1:$F$40,MATCH($E1204&amp;"MT"&amp;$J1204,'Régua SAEB'!$G$1:$G$40,0),1)</f>
        <v>Básico</v>
      </c>
    </row>
    <row r="1205" spans="1:11" x14ac:dyDescent="0.2">
      <c r="A1205" s="28" t="s">
        <v>63</v>
      </c>
      <c r="B1205" s="24">
        <v>17620</v>
      </c>
      <c r="C1205" s="28" t="s">
        <v>1319</v>
      </c>
      <c r="D1205" s="29">
        <v>35017620</v>
      </c>
      <c r="E1205" s="29" t="s">
        <v>117</v>
      </c>
      <c r="F1205" s="29">
        <v>261.77999999999997</v>
      </c>
      <c r="G1205" s="10">
        <f>SUMIFS('Régua SAEB'!$C:$C,'Régua SAEB'!$B:$B,"LP",'Régua SAEB'!$D:$D,"&lt;="&amp;$F1205,'Régua SAEB'!$E:$E,"&gt;"&amp;$F1205,'Régua SAEB'!$A:$A,$E1205)</f>
        <v>3</v>
      </c>
      <c r="H1205" s="10" t="str">
        <f t="array" ref="H1205">INDEX('Régua SAEB'!$F$1:$F$40,MATCH($E1205&amp;"LP"&amp;$G1205,'Régua SAEB'!$G$1:$G$40,0),1)</f>
        <v>Básico</v>
      </c>
      <c r="I1205" s="29">
        <v>263.58999999999997</v>
      </c>
      <c r="J1205" s="10">
        <f>SUMIFS('Régua SAEB'!$C:$C,'Régua SAEB'!$B:$B,"MT",'Régua SAEB'!$D:$D,"&lt;="&amp;$I1205,'Régua SAEB'!$E:$E,"&gt;"&amp;$I1205,'Régua SAEB'!$A:$A,$E1205)</f>
        <v>3</v>
      </c>
      <c r="K1205" s="10" t="str">
        <f t="array" ref="K1205">INDEX('Régua SAEB'!$F$1:$F$40,MATCH($E1205&amp;"MT"&amp;$J1205,'Régua SAEB'!$G$1:$G$40,0),1)</f>
        <v>Básico</v>
      </c>
    </row>
    <row r="1206" spans="1:11" x14ac:dyDescent="0.2">
      <c r="A1206" s="28" t="s">
        <v>63</v>
      </c>
      <c r="B1206" s="24">
        <v>41488</v>
      </c>
      <c r="C1206" s="28" t="s">
        <v>1320</v>
      </c>
      <c r="D1206" s="29">
        <v>35041488</v>
      </c>
      <c r="E1206" s="29" t="s">
        <v>117</v>
      </c>
      <c r="F1206" s="29">
        <v>253.29</v>
      </c>
      <c r="G1206" s="10">
        <f>SUMIFS('Régua SAEB'!$C:$C,'Régua SAEB'!$B:$B,"LP",'Régua SAEB'!$D:$D,"&lt;="&amp;$F1206,'Régua SAEB'!$E:$E,"&gt;"&amp;$F1206,'Régua SAEB'!$A:$A,$E1206)</f>
        <v>3</v>
      </c>
      <c r="H1206" s="10" t="str">
        <f t="array" ref="H1206">INDEX('Régua SAEB'!$F$1:$F$40,MATCH($E1206&amp;"LP"&amp;$G1206,'Régua SAEB'!$G$1:$G$40,0),1)</f>
        <v>Básico</v>
      </c>
      <c r="I1206" s="29">
        <v>259.24</v>
      </c>
      <c r="J1206" s="10">
        <f>SUMIFS('Régua SAEB'!$C:$C,'Régua SAEB'!$B:$B,"MT",'Régua SAEB'!$D:$D,"&lt;="&amp;$I1206,'Régua SAEB'!$E:$E,"&gt;"&amp;$I1206,'Régua SAEB'!$A:$A,$E1206)</f>
        <v>3</v>
      </c>
      <c r="K1206" s="10" t="str">
        <f t="array" ref="K1206">INDEX('Régua SAEB'!$F$1:$F$40,MATCH($E1206&amp;"MT"&amp;$J1206,'Régua SAEB'!$G$1:$G$40,0),1)</f>
        <v>Básico</v>
      </c>
    </row>
    <row r="1207" spans="1:11" x14ac:dyDescent="0.2">
      <c r="A1207" s="28" t="s">
        <v>63</v>
      </c>
      <c r="B1207" s="24">
        <v>911124</v>
      </c>
      <c r="C1207" s="28" t="s">
        <v>1321</v>
      </c>
      <c r="D1207" s="29">
        <v>35911124</v>
      </c>
      <c r="E1207" s="29" t="s">
        <v>117</v>
      </c>
      <c r="F1207" s="29">
        <v>285.77</v>
      </c>
      <c r="G1207" s="10">
        <f>SUMIFS('Régua SAEB'!$C:$C,'Régua SAEB'!$B:$B,"LP",'Régua SAEB'!$D:$D,"&lt;="&amp;$F1207,'Régua SAEB'!$E:$E,"&gt;"&amp;$F1207,'Régua SAEB'!$A:$A,$E1207)</f>
        <v>4</v>
      </c>
      <c r="H1207" s="10" t="str">
        <f t="array" ref="H1207">INDEX('Régua SAEB'!$F$1:$F$40,MATCH($E1207&amp;"LP"&amp;$G1207,'Régua SAEB'!$G$1:$G$40,0),1)</f>
        <v>Proficiente</v>
      </c>
      <c r="I1207" s="29">
        <v>279.89</v>
      </c>
      <c r="J1207" s="10">
        <f>SUMIFS('Régua SAEB'!$C:$C,'Régua SAEB'!$B:$B,"MT",'Régua SAEB'!$D:$D,"&lt;="&amp;$I1207,'Régua SAEB'!$E:$E,"&gt;"&amp;$I1207,'Régua SAEB'!$A:$A,$E1207)</f>
        <v>4</v>
      </c>
      <c r="K1207" s="10" t="str">
        <f t="array" ref="K1207">INDEX('Régua SAEB'!$F$1:$F$40,MATCH($E1207&amp;"MT"&amp;$J1207,'Régua SAEB'!$G$1:$G$40,0),1)</f>
        <v>Básico</v>
      </c>
    </row>
    <row r="1208" spans="1:11" x14ac:dyDescent="0.2">
      <c r="A1208" s="28" t="s">
        <v>12</v>
      </c>
      <c r="B1208" s="24">
        <v>40848</v>
      </c>
      <c r="C1208" s="28" t="s">
        <v>1322</v>
      </c>
      <c r="D1208" s="29">
        <v>35040848</v>
      </c>
      <c r="E1208" s="29" t="s">
        <v>117</v>
      </c>
      <c r="F1208" s="29">
        <v>263.16000000000003</v>
      </c>
      <c r="G1208" s="10">
        <f>SUMIFS('Régua SAEB'!$C:$C,'Régua SAEB'!$B:$B,"LP",'Régua SAEB'!$D:$D,"&lt;="&amp;$F1208,'Régua SAEB'!$E:$E,"&gt;"&amp;$F1208,'Régua SAEB'!$A:$A,$E1208)</f>
        <v>3</v>
      </c>
      <c r="H1208" s="10" t="str">
        <f t="array" ref="H1208">INDEX('Régua SAEB'!$F$1:$F$40,MATCH($E1208&amp;"LP"&amp;$G1208,'Régua SAEB'!$G$1:$G$40,0),1)</f>
        <v>Básico</v>
      </c>
      <c r="I1208" s="29">
        <v>279.89</v>
      </c>
      <c r="J1208" s="10">
        <f>SUMIFS('Régua SAEB'!$C:$C,'Régua SAEB'!$B:$B,"MT",'Régua SAEB'!$D:$D,"&lt;="&amp;$I1208,'Régua SAEB'!$E:$E,"&gt;"&amp;$I1208,'Régua SAEB'!$A:$A,$E1208)</f>
        <v>4</v>
      </c>
      <c r="K1208" s="10" t="str">
        <f t="array" ref="K1208">INDEX('Régua SAEB'!$F$1:$F$40,MATCH($E1208&amp;"MT"&amp;$J1208,'Régua SAEB'!$G$1:$G$40,0),1)</f>
        <v>Básico</v>
      </c>
    </row>
    <row r="1209" spans="1:11" x14ac:dyDescent="0.2">
      <c r="A1209" s="28" t="s">
        <v>12</v>
      </c>
      <c r="B1209" s="24">
        <v>912037</v>
      </c>
      <c r="C1209" s="28" t="s">
        <v>1323</v>
      </c>
      <c r="D1209" s="29">
        <v>35912037</v>
      </c>
      <c r="E1209" s="29" t="s">
        <v>117</v>
      </c>
      <c r="F1209" s="29">
        <v>233.97</v>
      </c>
      <c r="G1209" s="10">
        <f>SUMIFS('Régua SAEB'!$C:$C,'Régua SAEB'!$B:$B,"LP",'Régua SAEB'!$D:$D,"&lt;="&amp;$F1209,'Régua SAEB'!$E:$E,"&gt;"&amp;$F1209,'Régua SAEB'!$A:$A,$E1209)</f>
        <v>2</v>
      </c>
      <c r="H1209" s="10" t="str">
        <f t="array" ref="H1209">INDEX('Régua SAEB'!$F$1:$F$40,MATCH($E1209&amp;"LP"&amp;$G1209,'Régua SAEB'!$G$1:$G$40,0),1)</f>
        <v>Básico</v>
      </c>
      <c r="I1209" s="29">
        <v>229.83</v>
      </c>
      <c r="J1209" s="10">
        <f>SUMIFS('Régua SAEB'!$C:$C,'Régua SAEB'!$B:$B,"MT",'Régua SAEB'!$D:$D,"&lt;="&amp;$I1209,'Régua SAEB'!$E:$E,"&gt;"&amp;$I1209,'Régua SAEB'!$A:$A,$E1209)</f>
        <v>2</v>
      </c>
      <c r="K1209" s="10" t="str">
        <f t="array" ref="K1209">INDEX('Régua SAEB'!$F$1:$F$40,MATCH($E1209&amp;"MT"&amp;$J1209,'Régua SAEB'!$G$1:$G$40,0),1)</f>
        <v>Básico</v>
      </c>
    </row>
    <row r="1210" spans="1:11" x14ac:dyDescent="0.2">
      <c r="A1210" s="28" t="s">
        <v>95</v>
      </c>
      <c r="B1210" s="24">
        <v>24922</v>
      </c>
      <c r="C1210" s="28" t="s">
        <v>1324</v>
      </c>
      <c r="D1210" s="29">
        <v>35024922</v>
      </c>
      <c r="E1210" s="29" t="s">
        <v>117</v>
      </c>
      <c r="F1210" s="29">
        <v>262.8</v>
      </c>
      <c r="G1210" s="10">
        <f>SUMIFS('Régua SAEB'!$C:$C,'Régua SAEB'!$B:$B,"LP",'Régua SAEB'!$D:$D,"&lt;="&amp;$F1210,'Régua SAEB'!$E:$E,"&gt;"&amp;$F1210,'Régua SAEB'!$A:$A,$E1210)</f>
        <v>3</v>
      </c>
      <c r="H1210" s="10" t="str">
        <f t="array" ref="H1210">INDEX('Régua SAEB'!$F$1:$F$40,MATCH($E1210&amp;"LP"&amp;$G1210,'Régua SAEB'!$G$1:$G$40,0),1)</f>
        <v>Básico</v>
      </c>
      <c r="I1210" s="29">
        <v>261.76</v>
      </c>
      <c r="J1210" s="10">
        <f>SUMIFS('Régua SAEB'!$C:$C,'Régua SAEB'!$B:$B,"MT",'Régua SAEB'!$D:$D,"&lt;="&amp;$I1210,'Régua SAEB'!$E:$E,"&gt;"&amp;$I1210,'Régua SAEB'!$A:$A,$E1210)</f>
        <v>3</v>
      </c>
      <c r="K1210" s="10" t="str">
        <f t="array" ref="K1210">INDEX('Régua SAEB'!$F$1:$F$40,MATCH($E1210&amp;"MT"&amp;$J1210,'Régua SAEB'!$G$1:$G$40,0),1)</f>
        <v>Básico</v>
      </c>
    </row>
    <row r="1211" spans="1:11" x14ac:dyDescent="0.2">
      <c r="A1211" s="28" t="s">
        <v>95</v>
      </c>
      <c r="B1211" s="24">
        <v>25082</v>
      </c>
      <c r="C1211" s="28" t="s">
        <v>1325</v>
      </c>
      <c r="D1211" s="29">
        <v>35025082</v>
      </c>
      <c r="E1211" s="29" t="s">
        <v>117</v>
      </c>
      <c r="F1211" s="29">
        <v>291.82</v>
      </c>
      <c r="G1211" s="10">
        <f>SUMIFS('Régua SAEB'!$C:$C,'Régua SAEB'!$B:$B,"LP",'Régua SAEB'!$D:$D,"&lt;="&amp;$F1211,'Régua SAEB'!$E:$E,"&gt;"&amp;$F1211,'Régua SAEB'!$A:$A,$E1211)</f>
        <v>4</v>
      </c>
      <c r="H1211" s="10" t="str">
        <f t="array" ref="H1211">INDEX('Régua SAEB'!$F$1:$F$40,MATCH($E1211&amp;"LP"&amp;$G1211,'Régua SAEB'!$G$1:$G$40,0),1)</f>
        <v>Proficiente</v>
      </c>
      <c r="I1211" s="29">
        <v>270.95999999999998</v>
      </c>
      <c r="J1211" s="10">
        <f>SUMIFS('Régua SAEB'!$C:$C,'Régua SAEB'!$B:$B,"MT",'Régua SAEB'!$D:$D,"&lt;="&amp;$I1211,'Régua SAEB'!$E:$E,"&gt;"&amp;$I1211,'Régua SAEB'!$A:$A,$E1211)</f>
        <v>3</v>
      </c>
      <c r="K1211" s="10" t="str">
        <f t="array" ref="K1211">INDEX('Régua SAEB'!$F$1:$F$40,MATCH($E1211&amp;"MT"&amp;$J1211,'Régua SAEB'!$G$1:$G$40,0),1)</f>
        <v>Básico</v>
      </c>
    </row>
    <row r="1212" spans="1:11" x14ac:dyDescent="0.2">
      <c r="A1212" s="28" t="s">
        <v>95</v>
      </c>
      <c r="B1212" s="24">
        <v>25136</v>
      </c>
      <c r="C1212" s="28" t="s">
        <v>1326</v>
      </c>
      <c r="D1212" s="29">
        <v>35025136</v>
      </c>
      <c r="E1212" s="29" t="s">
        <v>117</v>
      </c>
      <c r="F1212" s="29">
        <v>272.72000000000003</v>
      </c>
      <c r="G1212" s="10">
        <f>SUMIFS('Régua SAEB'!$C:$C,'Régua SAEB'!$B:$B,"LP",'Régua SAEB'!$D:$D,"&lt;="&amp;$F1212,'Régua SAEB'!$E:$E,"&gt;"&amp;$F1212,'Régua SAEB'!$A:$A,$E1212)</f>
        <v>3</v>
      </c>
      <c r="H1212" s="10" t="str">
        <f t="array" ref="H1212">INDEX('Régua SAEB'!$F$1:$F$40,MATCH($E1212&amp;"LP"&amp;$G1212,'Régua SAEB'!$G$1:$G$40,0),1)</f>
        <v>Básico</v>
      </c>
      <c r="I1212" s="29">
        <v>270.12</v>
      </c>
      <c r="J1212" s="10">
        <f>SUMIFS('Régua SAEB'!$C:$C,'Régua SAEB'!$B:$B,"MT",'Régua SAEB'!$D:$D,"&lt;="&amp;$I1212,'Régua SAEB'!$E:$E,"&gt;"&amp;$I1212,'Régua SAEB'!$A:$A,$E1212)</f>
        <v>3</v>
      </c>
      <c r="K1212" s="10" t="str">
        <f t="array" ref="K1212">INDEX('Régua SAEB'!$F$1:$F$40,MATCH($E1212&amp;"MT"&amp;$J1212,'Régua SAEB'!$G$1:$G$40,0),1)</f>
        <v>Básico</v>
      </c>
    </row>
    <row r="1213" spans="1:11" x14ac:dyDescent="0.2">
      <c r="A1213" s="28" t="s">
        <v>95</v>
      </c>
      <c r="B1213" s="24">
        <v>903528</v>
      </c>
      <c r="C1213" s="28" t="s">
        <v>1327</v>
      </c>
      <c r="D1213" s="29">
        <v>35903528</v>
      </c>
      <c r="E1213" s="29" t="s">
        <v>117</v>
      </c>
      <c r="F1213" s="29">
        <v>267</v>
      </c>
      <c r="G1213" s="10">
        <f>SUMIFS('Régua SAEB'!$C:$C,'Régua SAEB'!$B:$B,"LP",'Régua SAEB'!$D:$D,"&lt;="&amp;$F1213,'Régua SAEB'!$E:$E,"&gt;"&amp;$F1213,'Régua SAEB'!$A:$A,$E1213)</f>
        <v>3</v>
      </c>
      <c r="H1213" s="10" t="str">
        <f t="array" ref="H1213">INDEX('Régua SAEB'!$F$1:$F$40,MATCH($E1213&amp;"LP"&amp;$G1213,'Régua SAEB'!$G$1:$G$40,0),1)</f>
        <v>Básico</v>
      </c>
      <c r="I1213" s="29">
        <v>277.43</v>
      </c>
      <c r="J1213" s="10">
        <f>SUMIFS('Régua SAEB'!$C:$C,'Régua SAEB'!$B:$B,"MT",'Régua SAEB'!$D:$D,"&lt;="&amp;$I1213,'Régua SAEB'!$E:$E,"&gt;"&amp;$I1213,'Régua SAEB'!$A:$A,$E1213)</f>
        <v>4</v>
      </c>
      <c r="K1213" s="10" t="str">
        <f t="array" ref="K1213">INDEX('Régua SAEB'!$F$1:$F$40,MATCH($E1213&amp;"MT"&amp;$J1213,'Régua SAEB'!$G$1:$G$40,0),1)</f>
        <v>Básico</v>
      </c>
    </row>
    <row r="1214" spans="1:11" x14ac:dyDescent="0.2">
      <c r="A1214" s="28" t="s">
        <v>95</v>
      </c>
      <c r="B1214" s="24">
        <v>919470</v>
      </c>
      <c r="C1214" s="28" t="s">
        <v>1328</v>
      </c>
      <c r="D1214" s="29">
        <v>35919470</v>
      </c>
      <c r="E1214" s="29" t="s">
        <v>117</v>
      </c>
      <c r="F1214" s="29">
        <v>264.69</v>
      </c>
      <c r="G1214" s="10">
        <f>SUMIFS('Régua SAEB'!$C:$C,'Régua SAEB'!$B:$B,"LP",'Régua SAEB'!$D:$D,"&lt;="&amp;$F1214,'Régua SAEB'!$E:$E,"&gt;"&amp;$F1214,'Régua SAEB'!$A:$A,$E1214)</f>
        <v>3</v>
      </c>
      <c r="H1214" s="10" t="str">
        <f t="array" ref="H1214">INDEX('Régua SAEB'!$F$1:$F$40,MATCH($E1214&amp;"LP"&amp;$G1214,'Régua SAEB'!$G$1:$G$40,0),1)</f>
        <v>Básico</v>
      </c>
      <c r="I1214" s="29">
        <v>266.04000000000002</v>
      </c>
      <c r="J1214" s="10">
        <f>SUMIFS('Régua SAEB'!$C:$C,'Régua SAEB'!$B:$B,"MT",'Régua SAEB'!$D:$D,"&lt;="&amp;$I1214,'Régua SAEB'!$E:$E,"&gt;"&amp;$I1214,'Régua SAEB'!$A:$A,$E1214)</f>
        <v>3</v>
      </c>
      <c r="K1214" s="10" t="str">
        <f t="array" ref="K1214">INDEX('Régua SAEB'!$F$1:$F$40,MATCH($E1214&amp;"MT"&amp;$J1214,'Régua SAEB'!$G$1:$G$40,0),1)</f>
        <v>Básico</v>
      </c>
    </row>
    <row r="1215" spans="1:11" x14ac:dyDescent="0.2">
      <c r="A1215" s="28" t="s">
        <v>43</v>
      </c>
      <c r="B1215" s="24">
        <v>15362</v>
      </c>
      <c r="C1215" s="28" t="s">
        <v>1329</v>
      </c>
      <c r="D1215" s="29">
        <v>35015362</v>
      </c>
      <c r="E1215" s="29" t="s">
        <v>117</v>
      </c>
      <c r="F1215" s="29">
        <v>238.21</v>
      </c>
      <c r="G1215" s="10">
        <f>SUMIFS('Régua SAEB'!$C:$C,'Régua SAEB'!$B:$B,"LP",'Régua SAEB'!$D:$D,"&lt;="&amp;$F1215,'Régua SAEB'!$E:$E,"&gt;"&amp;$F1215,'Régua SAEB'!$A:$A,$E1215)</f>
        <v>2</v>
      </c>
      <c r="H1215" s="10" t="str">
        <f t="array" ref="H1215">INDEX('Régua SAEB'!$F$1:$F$40,MATCH($E1215&amp;"LP"&amp;$G1215,'Régua SAEB'!$G$1:$G$40,0),1)</f>
        <v>Básico</v>
      </c>
      <c r="I1215" s="29">
        <v>239.78</v>
      </c>
      <c r="J1215" s="10">
        <f>SUMIFS('Régua SAEB'!$C:$C,'Régua SAEB'!$B:$B,"MT",'Régua SAEB'!$D:$D,"&lt;="&amp;$I1215,'Régua SAEB'!$E:$E,"&gt;"&amp;$I1215,'Régua SAEB'!$A:$A,$E1215)</f>
        <v>2</v>
      </c>
      <c r="K1215" s="10" t="str">
        <f t="array" ref="K1215">INDEX('Régua SAEB'!$F$1:$F$40,MATCH($E1215&amp;"MT"&amp;$J1215,'Régua SAEB'!$G$1:$G$40,0),1)</f>
        <v>Básico</v>
      </c>
    </row>
    <row r="1216" spans="1:11" x14ac:dyDescent="0.2">
      <c r="A1216" s="28" t="s">
        <v>43</v>
      </c>
      <c r="B1216" s="24">
        <v>40356</v>
      </c>
      <c r="C1216" s="28" t="s">
        <v>1330</v>
      </c>
      <c r="D1216" s="29">
        <v>35040356</v>
      </c>
      <c r="E1216" s="29" t="s">
        <v>117</v>
      </c>
      <c r="F1216" s="29">
        <v>249.03</v>
      </c>
      <c r="G1216" s="10">
        <f>SUMIFS('Régua SAEB'!$C:$C,'Régua SAEB'!$B:$B,"LP",'Régua SAEB'!$D:$D,"&lt;="&amp;$F1216,'Régua SAEB'!$E:$E,"&gt;"&amp;$F1216,'Régua SAEB'!$A:$A,$E1216)</f>
        <v>2</v>
      </c>
      <c r="H1216" s="10" t="str">
        <f t="array" ref="H1216">INDEX('Régua SAEB'!$F$1:$F$40,MATCH($E1216&amp;"LP"&amp;$G1216,'Régua SAEB'!$G$1:$G$40,0),1)</f>
        <v>Básico</v>
      </c>
      <c r="I1216" s="29">
        <v>257.47000000000003</v>
      </c>
      <c r="J1216" s="10">
        <f>SUMIFS('Régua SAEB'!$C:$C,'Régua SAEB'!$B:$B,"MT",'Régua SAEB'!$D:$D,"&lt;="&amp;$I1216,'Régua SAEB'!$E:$E,"&gt;"&amp;$I1216,'Régua SAEB'!$A:$A,$E1216)</f>
        <v>3</v>
      </c>
      <c r="K1216" s="10" t="str">
        <f t="array" ref="K1216">INDEX('Régua SAEB'!$F$1:$F$40,MATCH($E1216&amp;"MT"&amp;$J1216,'Régua SAEB'!$G$1:$G$40,0),1)</f>
        <v>Básico</v>
      </c>
    </row>
    <row r="1217" spans="1:11" x14ac:dyDescent="0.2">
      <c r="A1217" s="28" t="s">
        <v>43</v>
      </c>
      <c r="B1217" s="24">
        <v>918556</v>
      </c>
      <c r="C1217" s="28" t="s">
        <v>1331</v>
      </c>
      <c r="D1217" s="29">
        <v>35918556</v>
      </c>
      <c r="E1217" s="29" t="s">
        <v>117</v>
      </c>
      <c r="F1217" s="29">
        <v>240.87</v>
      </c>
      <c r="G1217" s="10">
        <f>SUMIFS('Régua SAEB'!$C:$C,'Régua SAEB'!$B:$B,"LP",'Régua SAEB'!$D:$D,"&lt;="&amp;$F1217,'Régua SAEB'!$E:$E,"&gt;"&amp;$F1217,'Régua SAEB'!$A:$A,$E1217)</f>
        <v>2</v>
      </c>
      <c r="H1217" s="10" t="str">
        <f t="array" ref="H1217">INDEX('Régua SAEB'!$F$1:$F$40,MATCH($E1217&amp;"LP"&amp;$G1217,'Régua SAEB'!$G$1:$G$40,0),1)</f>
        <v>Básico</v>
      </c>
      <c r="I1217" s="29">
        <v>239.21</v>
      </c>
      <c r="J1217" s="10">
        <f>SUMIFS('Régua SAEB'!$C:$C,'Régua SAEB'!$B:$B,"MT",'Régua SAEB'!$D:$D,"&lt;="&amp;$I1217,'Régua SAEB'!$E:$E,"&gt;"&amp;$I1217,'Régua SAEB'!$A:$A,$E1217)</f>
        <v>2</v>
      </c>
      <c r="K1217" s="10" t="str">
        <f t="array" ref="K1217">INDEX('Régua SAEB'!$F$1:$F$40,MATCH($E1217&amp;"MT"&amp;$J1217,'Régua SAEB'!$G$1:$G$40,0),1)</f>
        <v>Básico</v>
      </c>
    </row>
    <row r="1218" spans="1:11" x14ac:dyDescent="0.2">
      <c r="A1218" s="28" t="s">
        <v>48</v>
      </c>
      <c r="B1218" s="24">
        <v>44097</v>
      </c>
      <c r="C1218" s="28" t="s">
        <v>1332</v>
      </c>
      <c r="D1218" s="29">
        <v>35044097</v>
      </c>
      <c r="E1218" s="29" t="s">
        <v>117</v>
      </c>
      <c r="F1218" s="29">
        <v>260.25</v>
      </c>
      <c r="G1218" s="10">
        <f>SUMIFS('Régua SAEB'!$C:$C,'Régua SAEB'!$B:$B,"LP",'Régua SAEB'!$D:$D,"&lt;="&amp;$F1218,'Régua SAEB'!$E:$E,"&gt;"&amp;$F1218,'Régua SAEB'!$A:$A,$E1218)</f>
        <v>3</v>
      </c>
      <c r="H1218" s="10" t="str">
        <f t="array" ref="H1218">INDEX('Régua SAEB'!$F$1:$F$40,MATCH($E1218&amp;"LP"&amp;$G1218,'Régua SAEB'!$G$1:$G$40,0),1)</f>
        <v>Básico</v>
      </c>
      <c r="I1218" s="29">
        <v>260.42</v>
      </c>
      <c r="J1218" s="10">
        <f>SUMIFS('Régua SAEB'!$C:$C,'Régua SAEB'!$B:$B,"MT",'Régua SAEB'!$D:$D,"&lt;="&amp;$I1218,'Régua SAEB'!$E:$E,"&gt;"&amp;$I1218,'Régua SAEB'!$A:$A,$E1218)</f>
        <v>3</v>
      </c>
      <c r="K1218" s="10" t="str">
        <f t="array" ref="K1218">INDEX('Régua SAEB'!$F$1:$F$40,MATCH($E1218&amp;"MT"&amp;$J1218,'Régua SAEB'!$G$1:$G$40,0),1)</f>
        <v>Básico</v>
      </c>
    </row>
    <row r="1219" spans="1:11" x14ac:dyDescent="0.2">
      <c r="A1219" s="28" t="s">
        <v>11</v>
      </c>
      <c r="B1219" s="24">
        <v>29488</v>
      </c>
      <c r="C1219" s="28" t="s">
        <v>1333</v>
      </c>
      <c r="D1219" s="29">
        <v>35029488</v>
      </c>
      <c r="E1219" s="29" t="s">
        <v>117</v>
      </c>
      <c r="F1219" s="29">
        <v>257.02999999999997</v>
      </c>
      <c r="G1219" s="10">
        <f>SUMIFS('Régua SAEB'!$C:$C,'Régua SAEB'!$B:$B,"LP",'Régua SAEB'!$D:$D,"&lt;="&amp;$F1219,'Régua SAEB'!$E:$E,"&gt;"&amp;$F1219,'Régua SAEB'!$A:$A,$E1219)</f>
        <v>3</v>
      </c>
      <c r="H1219" s="10" t="str">
        <f t="array" ref="H1219">INDEX('Régua SAEB'!$F$1:$F$40,MATCH($E1219&amp;"LP"&amp;$G1219,'Régua SAEB'!$G$1:$G$40,0),1)</f>
        <v>Básico</v>
      </c>
      <c r="I1219" s="29">
        <v>252.35</v>
      </c>
      <c r="J1219" s="10">
        <f>SUMIFS('Régua SAEB'!$C:$C,'Régua SAEB'!$B:$B,"MT",'Régua SAEB'!$D:$D,"&lt;="&amp;$I1219,'Régua SAEB'!$E:$E,"&gt;"&amp;$I1219,'Régua SAEB'!$A:$A,$E1219)</f>
        <v>3</v>
      </c>
      <c r="K1219" s="10" t="str">
        <f t="array" ref="K1219">INDEX('Régua SAEB'!$F$1:$F$40,MATCH($E1219&amp;"MT"&amp;$J1219,'Régua SAEB'!$G$1:$G$40,0),1)</f>
        <v>Básico</v>
      </c>
    </row>
    <row r="1220" spans="1:11" x14ac:dyDescent="0.2">
      <c r="A1220" s="28" t="s">
        <v>42</v>
      </c>
      <c r="B1220" s="24">
        <v>7079</v>
      </c>
      <c r="C1220" s="28" t="s">
        <v>1334</v>
      </c>
      <c r="D1220" s="29">
        <v>35007079</v>
      </c>
      <c r="E1220" s="29" t="s">
        <v>117</v>
      </c>
      <c r="F1220" s="29">
        <v>225.87</v>
      </c>
      <c r="G1220" s="10">
        <f>SUMIFS('Régua SAEB'!$C:$C,'Régua SAEB'!$B:$B,"LP",'Régua SAEB'!$D:$D,"&lt;="&amp;$F1220,'Régua SAEB'!$E:$E,"&gt;"&amp;$F1220,'Régua SAEB'!$A:$A,$E1220)</f>
        <v>2</v>
      </c>
      <c r="H1220" s="10" t="str">
        <f t="array" ref="H1220">INDEX('Régua SAEB'!$F$1:$F$40,MATCH($E1220&amp;"LP"&amp;$G1220,'Régua SAEB'!$G$1:$G$40,0),1)</f>
        <v>Básico</v>
      </c>
      <c r="I1220" s="29">
        <v>220.69</v>
      </c>
      <c r="J1220" s="10">
        <f>SUMIFS('Régua SAEB'!$C:$C,'Régua SAEB'!$B:$B,"MT",'Régua SAEB'!$D:$D,"&lt;="&amp;$I1220,'Régua SAEB'!$E:$E,"&gt;"&amp;$I1220,'Régua SAEB'!$A:$A,$E1220)</f>
        <v>1</v>
      </c>
      <c r="K1220" s="10" t="str">
        <f t="array" ref="K1220">INDEX('Régua SAEB'!$F$1:$F$40,MATCH($E1220&amp;"MT"&amp;$J1220,'Régua SAEB'!$G$1:$G$40,0),1)</f>
        <v>Insuficiente</v>
      </c>
    </row>
    <row r="1221" spans="1:11" x14ac:dyDescent="0.2">
      <c r="A1221" s="28" t="s">
        <v>42</v>
      </c>
      <c r="B1221" s="24">
        <v>7080</v>
      </c>
      <c r="C1221" s="28" t="s">
        <v>1335</v>
      </c>
      <c r="D1221" s="29">
        <v>35007080</v>
      </c>
      <c r="E1221" s="29" t="s">
        <v>117</v>
      </c>
      <c r="F1221" s="29">
        <v>250.13</v>
      </c>
      <c r="G1221" s="10">
        <f>SUMIFS('Régua SAEB'!$C:$C,'Régua SAEB'!$B:$B,"LP",'Régua SAEB'!$D:$D,"&lt;="&amp;$F1221,'Régua SAEB'!$E:$E,"&gt;"&amp;$F1221,'Régua SAEB'!$A:$A,$E1221)</f>
        <v>3</v>
      </c>
      <c r="H1221" s="10" t="str">
        <f t="array" ref="H1221">INDEX('Régua SAEB'!$F$1:$F$40,MATCH($E1221&amp;"LP"&amp;$G1221,'Régua SAEB'!$G$1:$G$40,0),1)</f>
        <v>Básico</v>
      </c>
      <c r="I1221" s="29">
        <v>240.34</v>
      </c>
      <c r="J1221" s="10">
        <f>SUMIFS('Régua SAEB'!$C:$C,'Régua SAEB'!$B:$B,"MT",'Régua SAEB'!$D:$D,"&lt;="&amp;$I1221,'Régua SAEB'!$E:$E,"&gt;"&amp;$I1221,'Régua SAEB'!$A:$A,$E1221)</f>
        <v>2</v>
      </c>
      <c r="K1221" s="10" t="str">
        <f t="array" ref="K1221">INDEX('Régua SAEB'!$F$1:$F$40,MATCH($E1221&amp;"MT"&amp;$J1221,'Régua SAEB'!$G$1:$G$40,0),1)</f>
        <v>Básico</v>
      </c>
    </row>
    <row r="1222" spans="1:11" x14ac:dyDescent="0.2">
      <c r="A1222" s="28" t="s">
        <v>42</v>
      </c>
      <c r="B1222" s="24">
        <v>7109</v>
      </c>
      <c r="C1222" s="28" t="s">
        <v>1336</v>
      </c>
      <c r="D1222" s="29">
        <v>35007109</v>
      </c>
      <c r="E1222" s="29" t="s">
        <v>117</v>
      </c>
      <c r="F1222" s="29">
        <v>231</v>
      </c>
      <c r="G1222" s="10">
        <f>SUMIFS('Régua SAEB'!$C:$C,'Régua SAEB'!$B:$B,"LP",'Régua SAEB'!$D:$D,"&lt;="&amp;$F1222,'Régua SAEB'!$E:$E,"&gt;"&amp;$F1222,'Régua SAEB'!$A:$A,$E1222)</f>
        <v>2</v>
      </c>
      <c r="H1222" s="10" t="str">
        <f t="array" ref="H1222">INDEX('Régua SAEB'!$F$1:$F$40,MATCH($E1222&amp;"LP"&amp;$G1222,'Régua SAEB'!$G$1:$G$40,0),1)</f>
        <v>Básico</v>
      </c>
      <c r="I1222" s="29">
        <v>235.34</v>
      </c>
      <c r="J1222" s="10">
        <f>SUMIFS('Régua SAEB'!$C:$C,'Régua SAEB'!$B:$B,"MT",'Régua SAEB'!$D:$D,"&lt;="&amp;$I1222,'Régua SAEB'!$E:$E,"&gt;"&amp;$I1222,'Régua SAEB'!$A:$A,$E1222)</f>
        <v>2</v>
      </c>
      <c r="K1222" s="10" t="str">
        <f t="array" ref="K1222">INDEX('Régua SAEB'!$F$1:$F$40,MATCH($E1222&amp;"MT"&amp;$J1222,'Régua SAEB'!$G$1:$G$40,0),1)</f>
        <v>Básico</v>
      </c>
    </row>
    <row r="1223" spans="1:11" x14ac:dyDescent="0.2">
      <c r="A1223" s="28" t="s">
        <v>42</v>
      </c>
      <c r="B1223" s="24">
        <v>7122</v>
      </c>
      <c r="C1223" s="28" t="s">
        <v>1337</v>
      </c>
      <c r="D1223" s="29">
        <v>35007122</v>
      </c>
      <c r="E1223" s="29" t="s">
        <v>117</v>
      </c>
      <c r="F1223" s="29">
        <v>245.21</v>
      </c>
      <c r="G1223" s="10">
        <f>SUMIFS('Régua SAEB'!$C:$C,'Régua SAEB'!$B:$B,"LP",'Régua SAEB'!$D:$D,"&lt;="&amp;$F1223,'Régua SAEB'!$E:$E,"&gt;"&amp;$F1223,'Régua SAEB'!$A:$A,$E1223)</f>
        <v>2</v>
      </c>
      <c r="H1223" s="10" t="str">
        <f t="array" ref="H1223">INDEX('Régua SAEB'!$F$1:$F$40,MATCH($E1223&amp;"LP"&amp;$G1223,'Régua SAEB'!$G$1:$G$40,0),1)</f>
        <v>Básico</v>
      </c>
      <c r="I1223" s="29">
        <v>242.82</v>
      </c>
      <c r="J1223" s="10">
        <f>SUMIFS('Régua SAEB'!$C:$C,'Régua SAEB'!$B:$B,"MT",'Régua SAEB'!$D:$D,"&lt;="&amp;$I1223,'Régua SAEB'!$E:$E,"&gt;"&amp;$I1223,'Régua SAEB'!$A:$A,$E1223)</f>
        <v>2</v>
      </c>
      <c r="K1223" s="10" t="str">
        <f t="array" ref="K1223">INDEX('Régua SAEB'!$F$1:$F$40,MATCH($E1223&amp;"MT"&amp;$J1223,'Régua SAEB'!$G$1:$G$40,0),1)</f>
        <v>Básico</v>
      </c>
    </row>
    <row r="1224" spans="1:11" x14ac:dyDescent="0.2">
      <c r="A1224" s="28" t="s">
        <v>42</v>
      </c>
      <c r="B1224" s="24">
        <v>7134</v>
      </c>
      <c r="C1224" s="28" t="s">
        <v>1338</v>
      </c>
      <c r="D1224" s="29">
        <v>35007134</v>
      </c>
      <c r="E1224" s="29" t="s">
        <v>117</v>
      </c>
      <c r="F1224" s="29">
        <v>253.13</v>
      </c>
      <c r="G1224" s="10">
        <f>SUMIFS('Régua SAEB'!$C:$C,'Régua SAEB'!$B:$B,"LP",'Régua SAEB'!$D:$D,"&lt;="&amp;$F1224,'Régua SAEB'!$E:$E,"&gt;"&amp;$F1224,'Régua SAEB'!$A:$A,$E1224)</f>
        <v>3</v>
      </c>
      <c r="H1224" s="10" t="str">
        <f t="array" ref="H1224">INDEX('Régua SAEB'!$F$1:$F$40,MATCH($E1224&amp;"LP"&amp;$G1224,'Régua SAEB'!$G$1:$G$40,0),1)</f>
        <v>Básico</v>
      </c>
      <c r="I1224" s="29">
        <v>247.33</v>
      </c>
      <c r="J1224" s="10">
        <f>SUMIFS('Régua SAEB'!$C:$C,'Régua SAEB'!$B:$B,"MT",'Régua SAEB'!$D:$D,"&lt;="&amp;$I1224,'Régua SAEB'!$E:$E,"&gt;"&amp;$I1224,'Régua SAEB'!$A:$A,$E1224)</f>
        <v>2</v>
      </c>
      <c r="K1224" s="10" t="str">
        <f t="array" ref="K1224">INDEX('Régua SAEB'!$F$1:$F$40,MATCH($E1224&amp;"MT"&amp;$J1224,'Régua SAEB'!$G$1:$G$40,0),1)</f>
        <v>Básico</v>
      </c>
    </row>
    <row r="1225" spans="1:11" x14ac:dyDescent="0.2">
      <c r="A1225" s="28" t="s">
        <v>42</v>
      </c>
      <c r="B1225" s="24">
        <v>7286</v>
      </c>
      <c r="C1225" s="28" t="s">
        <v>1339</v>
      </c>
      <c r="D1225" s="29">
        <v>35007286</v>
      </c>
      <c r="E1225" s="29" t="s">
        <v>117</v>
      </c>
      <c r="F1225" s="29">
        <v>252.52</v>
      </c>
      <c r="G1225" s="10">
        <f>SUMIFS('Régua SAEB'!$C:$C,'Régua SAEB'!$B:$B,"LP",'Régua SAEB'!$D:$D,"&lt;="&amp;$F1225,'Régua SAEB'!$E:$E,"&gt;"&amp;$F1225,'Régua SAEB'!$A:$A,$E1225)</f>
        <v>3</v>
      </c>
      <c r="H1225" s="10" t="str">
        <f t="array" ref="H1225">INDEX('Régua SAEB'!$F$1:$F$40,MATCH($E1225&amp;"LP"&amp;$G1225,'Régua SAEB'!$G$1:$G$40,0),1)</f>
        <v>Básico</v>
      </c>
      <c r="I1225" s="29">
        <v>250.49</v>
      </c>
      <c r="J1225" s="10">
        <f>SUMIFS('Régua SAEB'!$C:$C,'Régua SAEB'!$B:$B,"MT",'Régua SAEB'!$D:$D,"&lt;="&amp;$I1225,'Régua SAEB'!$E:$E,"&gt;"&amp;$I1225,'Régua SAEB'!$A:$A,$E1225)</f>
        <v>3</v>
      </c>
      <c r="K1225" s="10" t="str">
        <f t="array" ref="K1225">INDEX('Régua SAEB'!$F$1:$F$40,MATCH($E1225&amp;"MT"&amp;$J1225,'Régua SAEB'!$G$1:$G$40,0),1)</f>
        <v>Básico</v>
      </c>
    </row>
    <row r="1226" spans="1:11" x14ac:dyDescent="0.2">
      <c r="A1226" s="28" t="s">
        <v>42</v>
      </c>
      <c r="B1226" s="24">
        <v>38428</v>
      </c>
      <c r="C1226" s="28" t="s">
        <v>1340</v>
      </c>
      <c r="D1226" s="29">
        <v>35038428</v>
      </c>
      <c r="E1226" s="29" t="s">
        <v>117</v>
      </c>
      <c r="F1226" s="29">
        <v>245.33</v>
      </c>
      <c r="G1226" s="10">
        <f>SUMIFS('Régua SAEB'!$C:$C,'Régua SAEB'!$B:$B,"LP",'Régua SAEB'!$D:$D,"&lt;="&amp;$F1226,'Régua SAEB'!$E:$E,"&gt;"&amp;$F1226,'Régua SAEB'!$A:$A,$E1226)</f>
        <v>2</v>
      </c>
      <c r="H1226" s="10" t="str">
        <f t="array" ref="H1226">INDEX('Régua SAEB'!$F$1:$F$40,MATCH($E1226&amp;"LP"&amp;$G1226,'Régua SAEB'!$G$1:$G$40,0),1)</f>
        <v>Básico</v>
      </c>
      <c r="I1226" s="29">
        <v>247.51</v>
      </c>
      <c r="J1226" s="10">
        <f>SUMIFS('Régua SAEB'!$C:$C,'Régua SAEB'!$B:$B,"MT",'Régua SAEB'!$D:$D,"&lt;="&amp;$I1226,'Régua SAEB'!$E:$E,"&gt;"&amp;$I1226,'Régua SAEB'!$A:$A,$E1226)</f>
        <v>2</v>
      </c>
      <c r="K1226" s="10" t="str">
        <f t="array" ref="K1226">INDEX('Régua SAEB'!$F$1:$F$40,MATCH($E1226&amp;"MT"&amp;$J1226,'Régua SAEB'!$G$1:$G$40,0),1)</f>
        <v>Básico</v>
      </c>
    </row>
    <row r="1227" spans="1:11" x14ac:dyDescent="0.2">
      <c r="A1227" s="28" t="s">
        <v>42</v>
      </c>
      <c r="B1227" s="24">
        <v>40502</v>
      </c>
      <c r="C1227" s="28" t="s">
        <v>1341</v>
      </c>
      <c r="D1227" s="29">
        <v>35040502</v>
      </c>
      <c r="E1227" s="29" t="s">
        <v>117</v>
      </c>
      <c r="F1227" s="29">
        <v>219.95</v>
      </c>
      <c r="G1227" s="10">
        <f>SUMIFS('Régua SAEB'!$C:$C,'Régua SAEB'!$B:$B,"LP",'Régua SAEB'!$D:$D,"&lt;="&amp;$F1227,'Régua SAEB'!$E:$E,"&gt;"&amp;$F1227,'Régua SAEB'!$A:$A,$E1227)</f>
        <v>1</v>
      </c>
      <c r="H1227" s="10" t="str">
        <f t="array" ref="H1227">INDEX('Régua SAEB'!$F$1:$F$40,MATCH($E1227&amp;"LP"&amp;$G1227,'Régua SAEB'!$G$1:$G$40,0),1)</f>
        <v>Básico</v>
      </c>
      <c r="I1227" s="29">
        <v>214.55</v>
      </c>
      <c r="J1227" s="10">
        <f>SUMIFS('Régua SAEB'!$C:$C,'Régua SAEB'!$B:$B,"MT",'Régua SAEB'!$D:$D,"&lt;="&amp;$I1227,'Régua SAEB'!$E:$E,"&gt;"&amp;$I1227,'Régua SAEB'!$A:$A,$E1227)</f>
        <v>1</v>
      </c>
      <c r="K1227" s="10" t="str">
        <f t="array" ref="K1227">INDEX('Régua SAEB'!$F$1:$F$40,MATCH($E1227&amp;"MT"&amp;$J1227,'Régua SAEB'!$G$1:$G$40,0),1)</f>
        <v>Insuficiente</v>
      </c>
    </row>
    <row r="1228" spans="1:11" x14ac:dyDescent="0.2">
      <c r="A1228" s="28" t="s">
        <v>42</v>
      </c>
      <c r="B1228" s="24">
        <v>43825</v>
      </c>
      <c r="C1228" s="28" t="s">
        <v>1342</v>
      </c>
      <c r="D1228" s="29">
        <v>35043825</v>
      </c>
      <c r="E1228" s="29" t="s">
        <v>117</v>
      </c>
      <c r="F1228" s="29">
        <v>249.01</v>
      </c>
      <c r="G1228" s="10">
        <f>SUMIFS('Régua SAEB'!$C:$C,'Régua SAEB'!$B:$B,"LP",'Régua SAEB'!$D:$D,"&lt;="&amp;$F1228,'Régua SAEB'!$E:$E,"&gt;"&amp;$F1228,'Régua SAEB'!$A:$A,$E1228)</f>
        <v>2</v>
      </c>
      <c r="H1228" s="10" t="str">
        <f t="array" ref="H1228">INDEX('Régua SAEB'!$F$1:$F$40,MATCH($E1228&amp;"LP"&amp;$G1228,'Régua SAEB'!$G$1:$G$40,0),1)</f>
        <v>Básico</v>
      </c>
      <c r="I1228" s="29">
        <v>245.37</v>
      </c>
      <c r="J1228" s="10">
        <f>SUMIFS('Régua SAEB'!$C:$C,'Régua SAEB'!$B:$B,"MT",'Régua SAEB'!$D:$D,"&lt;="&amp;$I1228,'Régua SAEB'!$E:$E,"&gt;"&amp;$I1228,'Régua SAEB'!$A:$A,$E1228)</f>
        <v>2</v>
      </c>
      <c r="K1228" s="10" t="str">
        <f t="array" ref="K1228">INDEX('Régua SAEB'!$F$1:$F$40,MATCH($E1228&amp;"MT"&amp;$J1228,'Régua SAEB'!$G$1:$G$40,0),1)</f>
        <v>Básico</v>
      </c>
    </row>
    <row r="1229" spans="1:11" x14ac:dyDescent="0.2">
      <c r="A1229" s="28" t="s">
        <v>42</v>
      </c>
      <c r="B1229" s="24">
        <v>43990</v>
      </c>
      <c r="C1229" s="28" t="s">
        <v>1343</v>
      </c>
      <c r="D1229" s="29">
        <v>35043990</v>
      </c>
      <c r="E1229" s="29" t="s">
        <v>117</v>
      </c>
      <c r="F1229" s="29">
        <v>255.27</v>
      </c>
      <c r="G1229" s="10">
        <f>SUMIFS('Régua SAEB'!$C:$C,'Régua SAEB'!$B:$B,"LP",'Régua SAEB'!$D:$D,"&lt;="&amp;$F1229,'Régua SAEB'!$E:$E,"&gt;"&amp;$F1229,'Régua SAEB'!$A:$A,$E1229)</f>
        <v>3</v>
      </c>
      <c r="H1229" s="10" t="str">
        <f t="array" ref="H1229">INDEX('Régua SAEB'!$F$1:$F$40,MATCH($E1229&amp;"LP"&amp;$G1229,'Régua SAEB'!$G$1:$G$40,0),1)</f>
        <v>Básico</v>
      </c>
      <c r="I1229" s="29">
        <v>257.19</v>
      </c>
      <c r="J1229" s="10">
        <f>SUMIFS('Régua SAEB'!$C:$C,'Régua SAEB'!$B:$B,"MT",'Régua SAEB'!$D:$D,"&lt;="&amp;$I1229,'Régua SAEB'!$E:$E,"&gt;"&amp;$I1229,'Régua SAEB'!$A:$A,$E1229)</f>
        <v>3</v>
      </c>
      <c r="K1229" s="10" t="str">
        <f t="array" ref="K1229">INDEX('Régua SAEB'!$F$1:$F$40,MATCH($E1229&amp;"MT"&amp;$J1229,'Régua SAEB'!$G$1:$G$40,0),1)</f>
        <v>Básico</v>
      </c>
    </row>
    <row r="1230" spans="1:11" x14ac:dyDescent="0.2">
      <c r="A1230" s="28" t="s">
        <v>42</v>
      </c>
      <c r="B1230" s="24">
        <v>45007</v>
      </c>
      <c r="C1230" s="28" t="s">
        <v>1344</v>
      </c>
      <c r="D1230" s="29">
        <v>35045007</v>
      </c>
      <c r="E1230" s="29" t="s">
        <v>117</v>
      </c>
      <c r="F1230" s="29">
        <v>243.91</v>
      </c>
      <c r="G1230" s="10">
        <f>SUMIFS('Régua SAEB'!$C:$C,'Régua SAEB'!$B:$B,"LP",'Régua SAEB'!$D:$D,"&lt;="&amp;$F1230,'Régua SAEB'!$E:$E,"&gt;"&amp;$F1230,'Régua SAEB'!$A:$A,$E1230)</f>
        <v>2</v>
      </c>
      <c r="H1230" s="10" t="str">
        <f t="array" ref="H1230">INDEX('Régua SAEB'!$F$1:$F$40,MATCH($E1230&amp;"LP"&amp;$G1230,'Régua SAEB'!$G$1:$G$40,0),1)</f>
        <v>Básico</v>
      </c>
      <c r="I1230" s="29">
        <v>237.15</v>
      </c>
      <c r="J1230" s="10">
        <f>SUMIFS('Régua SAEB'!$C:$C,'Régua SAEB'!$B:$B,"MT",'Régua SAEB'!$D:$D,"&lt;="&amp;$I1230,'Régua SAEB'!$E:$E,"&gt;"&amp;$I1230,'Régua SAEB'!$A:$A,$E1230)</f>
        <v>2</v>
      </c>
      <c r="K1230" s="10" t="str">
        <f t="array" ref="K1230">INDEX('Régua SAEB'!$F$1:$F$40,MATCH($E1230&amp;"MT"&amp;$J1230,'Régua SAEB'!$G$1:$G$40,0),1)</f>
        <v>Básico</v>
      </c>
    </row>
    <row r="1231" spans="1:11" x14ac:dyDescent="0.2">
      <c r="A1231" s="28" t="s">
        <v>42</v>
      </c>
      <c r="B1231" s="24">
        <v>45019</v>
      </c>
      <c r="C1231" s="28" t="s">
        <v>1345</v>
      </c>
      <c r="D1231" s="29">
        <v>35045019</v>
      </c>
      <c r="E1231" s="29" t="s">
        <v>117</v>
      </c>
      <c r="F1231" s="29">
        <v>234.1</v>
      </c>
      <c r="G1231" s="10">
        <f>SUMIFS('Régua SAEB'!$C:$C,'Régua SAEB'!$B:$B,"LP",'Régua SAEB'!$D:$D,"&lt;="&amp;$F1231,'Régua SAEB'!$E:$E,"&gt;"&amp;$F1231,'Régua SAEB'!$A:$A,$E1231)</f>
        <v>2</v>
      </c>
      <c r="H1231" s="10" t="str">
        <f t="array" ref="H1231">INDEX('Régua SAEB'!$F$1:$F$40,MATCH($E1231&amp;"LP"&amp;$G1231,'Régua SAEB'!$G$1:$G$40,0),1)</f>
        <v>Básico</v>
      </c>
      <c r="I1231" s="29">
        <v>237.32</v>
      </c>
      <c r="J1231" s="10">
        <f>SUMIFS('Régua SAEB'!$C:$C,'Régua SAEB'!$B:$B,"MT",'Régua SAEB'!$D:$D,"&lt;="&amp;$I1231,'Régua SAEB'!$E:$E,"&gt;"&amp;$I1231,'Régua SAEB'!$A:$A,$E1231)</f>
        <v>2</v>
      </c>
      <c r="K1231" s="10" t="str">
        <f t="array" ref="K1231">INDEX('Régua SAEB'!$F$1:$F$40,MATCH($E1231&amp;"MT"&amp;$J1231,'Régua SAEB'!$G$1:$G$40,0),1)</f>
        <v>Básico</v>
      </c>
    </row>
    <row r="1232" spans="1:11" x14ac:dyDescent="0.2">
      <c r="A1232" s="28" t="s">
        <v>42</v>
      </c>
      <c r="B1232" s="24">
        <v>446300</v>
      </c>
      <c r="C1232" s="28" t="s">
        <v>1346</v>
      </c>
      <c r="D1232" s="29">
        <v>35446300</v>
      </c>
      <c r="E1232" s="29" t="s">
        <v>117</v>
      </c>
      <c r="F1232" s="29">
        <v>236.96</v>
      </c>
      <c r="G1232" s="10">
        <f>SUMIFS('Régua SAEB'!$C:$C,'Régua SAEB'!$B:$B,"LP",'Régua SAEB'!$D:$D,"&lt;="&amp;$F1232,'Régua SAEB'!$E:$E,"&gt;"&amp;$F1232,'Régua SAEB'!$A:$A,$E1232)</f>
        <v>2</v>
      </c>
      <c r="H1232" s="10" t="str">
        <f t="array" ref="H1232">INDEX('Régua SAEB'!$F$1:$F$40,MATCH($E1232&amp;"LP"&amp;$G1232,'Régua SAEB'!$G$1:$G$40,0),1)</f>
        <v>Básico</v>
      </c>
      <c r="I1232" s="29">
        <v>232.81</v>
      </c>
      <c r="J1232" s="10">
        <f>SUMIFS('Régua SAEB'!$C:$C,'Régua SAEB'!$B:$B,"MT",'Régua SAEB'!$D:$D,"&lt;="&amp;$I1232,'Régua SAEB'!$E:$E,"&gt;"&amp;$I1232,'Régua SAEB'!$A:$A,$E1232)</f>
        <v>2</v>
      </c>
      <c r="K1232" s="10" t="str">
        <f t="array" ref="K1232">INDEX('Régua SAEB'!$F$1:$F$40,MATCH($E1232&amp;"MT"&amp;$J1232,'Régua SAEB'!$G$1:$G$40,0),1)</f>
        <v>Básico</v>
      </c>
    </row>
    <row r="1233" spans="1:11" x14ac:dyDescent="0.2">
      <c r="A1233" s="28" t="s">
        <v>42</v>
      </c>
      <c r="B1233" s="24">
        <v>497289</v>
      </c>
      <c r="C1233" s="28" t="s">
        <v>1347</v>
      </c>
      <c r="D1233" s="29">
        <v>35497289</v>
      </c>
      <c r="E1233" s="29" t="s">
        <v>117</v>
      </c>
      <c r="F1233" s="29">
        <v>249.22</v>
      </c>
      <c r="G1233" s="10">
        <f>SUMIFS('Régua SAEB'!$C:$C,'Régua SAEB'!$B:$B,"LP",'Régua SAEB'!$D:$D,"&lt;="&amp;$F1233,'Régua SAEB'!$E:$E,"&gt;"&amp;$F1233,'Régua SAEB'!$A:$A,$E1233)</f>
        <v>2</v>
      </c>
      <c r="H1233" s="10" t="str">
        <f t="array" ref="H1233">INDEX('Régua SAEB'!$F$1:$F$40,MATCH($E1233&amp;"LP"&amp;$G1233,'Régua SAEB'!$G$1:$G$40,0),1)</f>
        <v>Básico</v>
      </c>
      <c r="I1233" s="29">
        <v>239.76</v>
      </c>
      <c r="J1233" s="10">
        <f>SUMIFS('Régua SAEB'!$C:$C,'Régua SAEB'!$B:$B,"MT",'Régua SAEB'!$D:$D,"&lt;="&amp;$I1233,'Régua SAEB'!$E:$E,"&gt;"&amp;$I1233,'Régua SAEB'!$A:$A,$E1233)</f>
        <v>2</v>
      </c>
      <c r="K1233" s="10" t="str">
        <f t="array" ref="K1233">INDEX('Régua SAEB'!$F$1:$F$40,MATCH($E1233&amp;"MT"&amp;$J1233,'Régua SAEB'!$G$1:$G$40,0),1)</f>
        <v>Básico</v>
      </c>
    </row>
    <row r="1234" spans="1:11" x14ac:dyDescent="0.2">
      <c r="A1234" s="28" t="s">
        <v>42</v>
      </c>
      <c r="B1234" s="24">
        <v>901921</v>
      </c>
      <c r="C1234" s="28" t="s">
        <v>1348</v>
      </c>
      <c r="D1234" s="29">
        <v>35901921</v>
      </c>
      <c r="E1234" s="29" t="s">
        <v>117</v>
      </c>
      <c r="F1234" s="29">
        <v>236.17</v>
      </c>
      <c r="G1234" s="10">
        <f>SUMIFS('Régua SAEB'!$C:$C,'Régua SAEB'!$B:$B,"LP",'Régua SAEB'!$D:$D,"&lt;="&amp;$F1234,'Régua SAEB'!$E:$E,"&gt;"&amp;$F1234,'Régua SAEB'!$A:$A,$E1234)</f>
        <v>2</v>
      </c>
      <c r="H1234" s="10" t="str">
        <f t="array" ref="H1234">INDEX('Régua SAEB'!$F$1:$F$40,MATCH($E1234&amp;"LP"&amp;$G1234,'Régua SAEB'!$G$1:$G$40,0),1)</f>
        <v>Básico</v>
      </c>
      <c r="I1234" s="29">
        <v>236.05</v>
      </c>
      <c r="J1234" s="10">
        <f>SUMIFS('Régua SAEB'!$C:$C,'Régua SAEB'!$B:$B,"MT",'Régua SAEB'!$D:$D,"&lt;="&amp;$I1234,'Régua SAEB'!$E:$E,"&gt;"&amp;$I1234,'Régua SAEB'!$A:$A,$E1234)</f>
        <v>2</v>
      </c>
      <c r="K1234" s="10" t="str">
        <f t="array" ref="K1234">INDEX('Régua SAEB'!$F$1:$F$40,MATCH($E1234&amp;"MT"&amp;$J1234,'Régua SAEB'!$G$1:$G$40,0),1)</f>
        <v>Básico</v>
      </c>
    </row>
    <row r="1235" spans="1:11" x14ac:dyDescent="0.2">
      <c r="A1235" s="28" t="s">
        <v>42</v>
      </c>
      <c r="B1235" s="24">
        <v>902408</v>
      </c>
      <c r="C1235" s="28" t="s">
        <v>1349</v>
      </c>
      <c r="D1235" s="29">
        <v>35902408</v>
      </c>
      <c r="E1235" s="29" t="s">
        <v>117</v>
      </c>
      <c r="F1235" s="29">
        <v>260.45</v>
      </c>
      <c r="G1235" s="10">
        <f>SUMIFS('Régua SAEB'!$C:$C,'Régua SAEB'!$B:$B,"LP",'Régua SAEB'!$D:$D,"&lt;="&amp;$F1235,'Régua SAEB'!$E:$E,"&gt;"&amp;$F1235,'Régua SAEB'!$A:$A,$E1235)</f>
        <v>3</v>
      </c>
      <c r="H1235" s="10" t="str">
        <f t="array" ref="H1235">INDEX('Régua SAEB'!$F$1:$F$40,MATCH($E1235&amp;"LP"&amp;$G1235,'Régua SAEB'!$G$1:$G$40,0),1)</f>
        <v>Básico</v>
      </c>
      <c r="I1235" s="29">
        <v>250.27</v>
      </c>
      <c r="J1235" s="10">
        <f>SUMIFS('Régua SAEB'!$C:$C,'Régua SAEB'!$B:$B,"MT",'Régua SAEB'!$D:$D,"&lt;="&amp;$I1235,'Régua SAEB'!$E:$E,"&gt;"&amp;$I1235,'Régua SAEB'!$A:$A,$E1235)</f>
        <v>3</v>
      </c>
      <c r="K1235" s="10" t="str">
        <f t="array" ref="K1235">INDEX('Régua SAEB'!$F$1:$F$40,MATCH($E1235&amp;"MT"&amp;$J1235,'Régua SAEB'!$G$1:$G$40,0),1)</f>
        <v>Básico</v>
      </c>
    </row>
    <row r="1236" spans="1:11" x14ac:dyDescent="0.2">
      <c r="A1236" s="28" t="s">
        <v>42</v>
      </c>
      <c r="B1236" s="24">
        <v>904430</v>
      </c>
      <c r="C1236" s="28" t="s">
        <v>1350</v>
      </c>
      <c r="D1236" s="29">
        <v>35904430</v>
      </c>
      <c r="E1236" s="29" t="s">
        <v>117</v>
      </c>
      <c r="F1236" s="29">
        <v>238.76</v>
      </c>
      <c r="G1236" s="10">
        <f>SUMIFS('Régua SAEB'!$C:$C,'Régua SAEB'!$B:$B,"LP",'Régua SAEB'!$D:$D,"&lt;="&amp;$F1236,'Régua SAEB'!$E:$E,"&gt;"&amp;$F1236,'Régua SAEB'!$A:$A,$E1236)</f>
        <v>2</v>
      </c>
      <c r="H1236" s="10" t="str">
        <f t="array" ref="H1236">INDEX('Régua SAEB'!$F$1:$F$40,MATCH($E1236&amp;"LP"&amp;$G1236,'Régua SAEB'!$G$1:$G$40,0),1)</f>
        <v>Básico</v>
      </c>
      <c r="I1236" s="29">
        <v>234.08</v>
      </c>
      <c r="J1236" s="10">
        <f>SUMIFS('Régua SAEB'!$C:$C,'Régua SAEB'!$B:$B,"MT",'Régua SAEB'!$D:$D,"&lt;="&amp;$I1236,'Régua SAEB'!$E:$E,"&gt;"&amp;$I1236,'Régua SAEB'!$A:$A,$E1236)</f>
        <v>2</v>
      </c>
      <c r="K1236" s="10" t="str">
        <f t="array" ref="K1236">INDEX('Régua SAEB'!$F$1:$F$40,MATCH($E1236&amp;"MT"&amp;$J1236,'Régua SAEB'!$G$1:$G$40,0),1)</f>
        <v>Básico</v>
      </c>
    </row>
    <row r="1237" spans="1:11" x14ac:dyDescent="0.2">
      <c r="A1237" s="28" t="s">
        <v>42</v>
      </c>
      <c r="B1237" s="24">
        <v>908642</v>
      </c>
      <c r="C1237" s="28" t="s">
        <v>1351</v>
      </c>
      <c r="D1237" s="29">
        <v>35908642</v>
      </c>
      <c r="E1237" s="29" t="s">
        <v>117</v>
      </c>
      <c r="F1237" s="29">
        <v>255.15</v>
      </c>
      <c r="G1237" s="10">
        <f>SUMIFS('Régua SAEB'!$C:$C,'Régua SAEB'!$B:$B,"LP",'Régua SAEB'!$D:$D,"&lt;="&amp;$F1237,'Régua SAEB'!$E:$E,"&gt;"&amp;$F1237,'Régua SAEB'!$A:$A,$E1237)</f>
        <v>3</v>
      </c>
      <c r="H1237" s="10" t="str">
        <f t="array" ref="H1237">INDEX('Régua SAEB'!$F$1:$F$40,MATCH($E1237&amp;"LP"&amp;$G1237,'Régua SAEB'!$G$1:$G$40,0),1)</f>
        <v>Básico</v>
      </c>
      <c r="I1237" s="29">
        <v>250.39</v>
      </c>
      <c r="J1237" s="10">
        <f>SUMIFS('Régua SAEB'!$C:$C,'Régua SAEB'!$B:$B,"MT",'Régua SAEB'!$D:$D,"&lt;="&amp;$I1237,'Régua SAEB'!$E:$E,"&gt;"&amp;$I1237,'Régua SAEB'!$A:$A,$E1237)</f>
        <v>3</v>
      </c>
      <c r="K1237" s="10" t="str">
        <f t="array" ref="K1237">INDEX('Régua SAEB'!$F$1:$F$40,MATCH($E1237&amp;"MT"&amp;$J1237,'Régua SAEB'!$G$1:$G$40,0),1)</f>
        <v>Básico</v>
      </c>
    </row>
    <row r="1238" spans="1:11" x14ac:dyDescent="0.2">
      <c r="A1238" s="28" t="s">
        <v>42</v>
      </c>
      <c r="B1238" s="24">
        <v>910181</v>
      </c>
      <c r="C1238" s="28" t="s">
        <v>1352</v>
      </c>
      <c r="D1238" s="29">
        <v>35910181</v>
      </c>
      <c r="E1238" s="29" t="s">
        <v>117</v>
      </c>
      <c r="F1238" s="29">
        <v>239.18</v>
      </c>
      <c r="G1238" s="10">
        <f>SUMIFS('Régua SAEB'!$C:$C,'Régua SAEB'!$B:$B,"LP",'Régua SAEB'!$D:$D,"&lt;="&amp;$F1238,'Régua SAEB'!$E:$E,"&gt;"&amp;$F1238,'Régua SAEB'!$A:$A,$E1238)</f>
        <v>2</v>
      </c>
      <c r="H1238" s="10" t="str">
        <f t="array" ref="H1238">INDEX('Régua SAEB'!$F$1:$F$40,MATCH($E1238&amp;"LP"&amp;$G1238,'Régua SAEB'!$G$1:$G$40,0),1)</f>
        <v>Básico</v>
      </c>
      <c r="I1238" s="29">
        <v>232.32</v>
      </c>
      <c r="J1238" s="10">
        <f>SUMIFS('Régua SAEB'!$C:$C,'Régua SAEB'!$B:$B,"MT",'Régua SAEB'!$D:$D,"&lt;="&amp;$I1238,'Régua SAEB'!$E:$E,"&gt;"&amp;$I1238,'Régua SAEB'!$A:$A,$E1238)</f>
        <v>2</v>
      </c>
      <c r="K1238" s="10" t="str">
        <f t="array" ref="K1238">INDEX('Régua SAEB'!$F$1:$F$40,MATCH($E1238&amp;"MT"&amp;$J1238,'Régua SAEB'!$G$1:$G$40,0),1)</f>
        <v>Básico</v>
      </c>
    </row>
    <row r="1239" spans="1:11" x14ac:dyDescent="0.2">
      <c r="A1239" s="28" t="s">
        <v>42</v>
      </c>
      <c r="B1239" s="24">
        <v>912293</v>
      </c>
      <c r="C1239" s="28" t="s">
        <v>1353</v>
      </c>
      <c r="D1239" s="29">
        <v>35912293</v>
      </c>
      <c r="E1239" s="29" t="s">
        <v>117</v>
      </c>
      <c r="F1239" s="29">
        <v>254.1</v>
      </c>
      <c r="G1239" s="10">
        <f>SUMIFS('Régua SAEB'!$C:$C,'Régua SAEB'!$B:$B,"LP",'Régua SAEB'!$D:$D,"&lt;="&amp;$F1239,'Régua SAEB'!$E:$E,"&gt;"&amp;$F1239,'Régua SAEB'!$A:$A,$E1239)</f>
        <v>3</v>
      </c>
      <c r="H1239" s="10" t="str">
        <f t="array" ref="H1239">INDEX('Régua SAEB'!$F$1:$F$40,MATCH($E1239&amp;"LP"&amp;$G1239,'Régua SAEB'!$G$1:$G$40,0),1)</f>
        <v>Básico</v>
      </c>
      <c r="I1239" s="29">
        <v>246.18</v>
      </c>
      <c r="J1239" s="10">
        <f>SUMIFS('Régua SAEB'!$C:$C,'Régua SAEB'!$B:$B,"MT",'Régua SAEB'!$D:$D,"&lt;="&amp;$I1239,'Régua SAEB'!$E:$E,"&gt;"&amp;$I1239,'Régua SAEB'!$A:$A,$E1239)</f>
        <v>2</v>
      </c>
      <c r="K1239" s="10" t="str">
        <f t="array" ref="K1239">INDEX('Régua SAEB'!$F$1:$F$40,MATCH($E1239&amp;"MT"&amp;$J1239,'Régua SAEB'!$G$1:$G$40,0),1)</f>
        <v>Básico</v>
      </c>
    </row>
    <row r="1240" spans="1:11" x14ac:dyDescent="0.2">
      <c r="A1240" s="28" t="s">
        <v>42</v>
      </c>
      <c r="B1240" s="24">
        <v>912300</v>
      </c>
      <c r="C1240" s="28" t="s">
        <v>1354</v>
      </c>
      <c r="D1240" s="29">
        <v>35912300</v>
      </c>
      <c r="E1240" s="29" t="s">
        <v>117</v>
      </c>
      <c r="F1240" s="29">
        <v>249.13</v>
      </c>
      <c r="G1240" s="10">
        <f>SUMIFS('Régua SAEB'!$C:$C,'Régua SAEB'!$B:$B,"LP",'Régua SAEB'!$D:$D,"&lt;="&amp;$F1240,'Régua SAEB'!$E:$E,"&gt;"&amp;$F1240,'Régua SAEB'!$A:$A,$E1240)</f>
        <v>2</v>
      </c>
      <c r="H1240" s="10" t="str">
        <f t="array" ref="H1240">INDEX('Régua SAEB'!$F$1:$F$40,MATCH($E1240&amp;"LP"&amp;$G1240,'Régua SAEB'!$G$1:$G$40,0),1)</f>
        <v>Básico</v>
      </c>
      <c r="I1240" s="29">
        <v>240.34</v>
      </c>
      <c r="J1240" s="10">
        <f>SUMIFS('Régua SAEB'!$C:$C,'Régua SAEB'!$B:$B,"MT",'Régua SAEB'!$D:$D,"&lt;="&amp;$I1240,'Régua SAEB'!$E:$E,"&gt;"&amp;$I1240,'Régua SAEB'!$A:$A,$E1240)</f>
        <v>2</v>
      </c>
      <c r="K1240" s="10" t="str">
        <f t="array" ref="K1240">INDEX('Régua SAEB'!$F$1:$F$40,MATCH($E1240&amp;"MT"&amp;$J1240,'Régua SAEB'!$G$1:$G$40,0),1)</f>
        <v>Básico</v>
      </c>
    </row>
    <row r="1241" spans="1:11" x14ac:dyDescent="0.2">
      <c r="A1241" s="28" t="s">
        <v>42</v>
      </c>
      <c r="B1241" s="24">
        <v>912311</v>
      </c>
      <c r="C1241" s="28" t="s">
        <v>1355</v>
      </c>
      <c r="D1241" s="29">
        <v>35912311</v>
      </c>
      <c r="E1241" s="29" t="s">
        <v>117</v>
      </c>
      <c r="F1241" s="29">
        <v>236.49</v>
      </c>
      <c r="G1241" s="10">
        <f>SUMIFS('Régua SAEB'!$C:$C,'Régua SAEB'!$B:$B,"LP",'Régua SAEB'!$D:$D,"&lt;="&amp;$F1241,'Régua SAEB'!$E:$E,"&gt;"&amp;$F1241,'Régua SAEB'!$A:$A,$E1241)</f>
        <v>2</v>
      </c>
      <c r="H1241" s="10" t="str">
        <f t="array" ref="H1241">INDEX('Régua SAEB'!$F$1:$F$40,MATCH($E1241&amp;"LP"&amp;$G1241,'Régua SAEB'!$G$1:$G$40,0),1)</f>
        <v>Básico</v>
      </c>
      <c r="I1241" s="29">
        <v>234.33</v>
      </c>
      <c r="J1241" s="10">
        <f>SUMIFS('Régua SAEB'!$C:$C,'Régua SAEB'!$B:$B,"MT",'Régua SAEB'!$D:$D,"&lt;="&amp;$I1241,'Régua SAEB'!$E:$E,"&gt;"&amp;$I1241,'Régua SAEB'!$A:$A,$E1241)</f>
        <v>2</v>
      </c>
      <c r="K1241" s="10" t="str">
        <f t="array" ref="K1241">INDEX('Régua SAEB'!$F$1:$F$40,MATCH($E1241&amp;"MT"&amp;$J1241,'Régua SAEB'!$G$1:$G$40,0),1)</f>
        <v>Básico</v>
      </c>
    </row>
    <row r="1242" spans="1:11" x14ac:dyDescent="0.2">
      <c r="A1242" s="28" t="s">
        <v>42</v>
      </c>
      <c r="B1242" s="24">
        <v>912323</v>
      </c>
      <c r="C1242" s="28" t="s">
        <v>1356</v>
      </c>
      <c r="D1242" s="29">
        <v>35912323</v>
      </c>
      <c r="E1242" s="29" t="s">
        <v>117</v>
      </c>
      <c r="F1242" s="29">
        <v>252.71</v>
      </c>
      <c r="G1242" s="10">
        <f>SUMIFS('Régua SAEB'!$C:$C,'Régua SAEB'!$B:$B,"LP",'Régua SAEB'!$D:$D,"&lt;="&amp;$F1242,'Régua SAEB'!$E:$E,"&gt;"&amp;$F1242,'Régua SAEB'!$A:$A,$E1242)</f>
        <v>3</v>
      </c>
      <c r="H1242" s="10" t="str">
        <f t="array" ref="H1242">INDEX('Régua SAEB'!$F$1:$F$40,MATCH($E1242&amp;"LP"&amp;$G1242,'Régua SAEB'!$G$1:$G$40,0),1)</f>
        <v>Básico</v>
      </c>
      <c r="I1242" s="29">
        <v>238.85</v>
      </c>
      <c r="J1242" s="10">
        <f>SUMIFS('Régua SAEB'!$C:$C,'Régua SAEB'!$B:$B,"MT",'Régua SAEB'!$D:$D,"&lt;="&amp;$I1242,'Régua SAEB'!$E:$E,"&gt;"&amp;$I1242,'Régua SAEB'!$A:$A,$E1242)</f>
        <v>2</v>
      </c>
      <c r="K1242" s="10" t="str">
        <f t="array" ref="K1242">INDEX('Régua SAEB'!$F$1:$F$40,MATCH($E1242&amp;"MT"&amp;$J1242,'Régua SAEB'!$G$1:$G$40,0),1)</f>
        <v>Básico</v>
      </c>
    </row>
    <row r="1243" spans="1:11" x14ac:dyDescent="0.2">
      <c r="A1243" s="28" t="s">
        <v>42</v>
      </c>
      <c r="B1243" s="24">
        <v>912335</v>
      </c>
      <c r="C1243" s="28" t="s">
        <v>1357</v>
      </c>
      <c r="D1243" s="29">
        <v>35912335</v>
      </c>
      <c r="E1243" s="29" t="s">
        <v>117</v>
      </c>
      <c r="F1243" s="29">
        <v>247.16</v>
      </c>
      <c r="G1243" s="10">
        <f>SUMIFS('Régua SAEB'!$C:$C,'Régua SAEB'!$B:$B,"LP",'Régua SAEB'!$D:$D,"&lt;="&amp;$F1243,'Régua SAEB'!$E:$E,"&gt;"&amp;$F1243,'Régua SAEB'!$A:$A,$E1243)</f>
        <v>2</v>
      </c>
      <c r="H1243" s="10" t="str">
        <f t="array" ref="H1243">INDEX('Régua SAEB'!$F$1:$F$40,MATCH($E1243&amp;"LP"&amp;$G1243,'Régua SAEB'!$G$1:$G$40,0),1)</f>
        <v>Básico</v>
      </c>
      <c r="I1243" s="29">
        <v>246.73</v>
      </c>
      <c r="J1243" s="10">
        <f>SUMIFS('Régua SAEB'!$C:$C,'Régua SAEB'!$B:$B,"MT",'Régua SAEB'!$D:$D,"&lt;="&amp;$I1243,'Régua SAEB'!$E:$E,"&gt;"&amp;$I1243,'Régua SAEB'!$A:$A,$E1243)</f>
        <v>2</v>
      </c>
      <c r="K1243" s="10" t="str">
        <f t="array" ref="K1243">INDEX('Régua SAEB'!$F$1:$F$40,MATCH($E1243&amp;"MT"&amp;$J1243,'Régua SAEB'!$G$1:$G$40,0),1)</f>
        <v>Básico</v>
      </c>
    </row>
    <row r="1244" spans="1:11" x14ac:dyDescent="0.2">
      <c r="A1244" s="28" t="s">
        <v>42</v>
      </c>
      <c r="B1244" s="24">
        <v>912347</v>
      </c>
      <c r="C1244" s="28" t="s">
        <v>1358</v>
      </c>
      <c r="D1244" s="29">
        <v>35912347</v>
      </c>
      <c r="E1244" s="29" t="s">
        <v>117</v>
      </c>
      <c r="F1244" s="29">
        <v>268.11</v>
      </c>
      <c r="G1244" s="10">
        <f>SUMIFS('Régua SAEB'!$C:$C,'Régua SAEB'!$B:$B,"LP",'Régua SAEB'!$D:$D,"&lt;="&amp;$F1244,'Régua SAEB'!$E:$E,"&gt;"&amp;$F1244,'Régua SAEB'!$A:$A,$E1244)</f>
        <v>3</v>
      </c>
      <c r="H1244" s="10" t="str">
        <f t="array" ref="H1244">INDEX('Régua SAEB'!$F$1:$F$40,MATCH($E1244&amp;"LP"&amp;$G1244,'Régua SAEB'!$G$1:$G$40,0),1)</f>
        <v>Básico</v>
      </c>
      <c r="I1244" s="29">
        <v>261.79000000000002</v>
      </c>
      <c r="J1244" s="10">
        <f>SUMIFS('Régua SAEB'!$C:$C,'Régua SAEB'!$B:$B,"MT",'Régua SAEB'!$D:$D,"&lt;="&amp;$I1244,'Régua SAEB'!$E:$E,"&gt;"&amp;$I1244,'Régua SAEB'!$A:$A,$E1244)</f>
        <v>3</v>
      </c>
      <c r="K1244" s="10" t="str">
        <f t="array" ref="K1244">INDEX('Régua SAEB'!$F$1:$F$40,MATCH($E1244&amp;"MT"&amp;$J1244,'Régua SAEB'!$G$1:$G$40,0),1)</f>
        <v>Básico</v>
      </c>
    </row>
    <row r="1245" spans="1:11" x14ac:dyDescent="0.2">
      <c r="A1245" s="28" t="s">
        <v>42</v>
      </c>
      <c r="B1245" s="24">
        <v>915269</v>
      </c>
      <c r="C1245" s="28" t="s">
        <v>1359</v>
      </c>
      <c r="D1245" s="29">
        <v>35915269</v>
      </c>
      <c r="E1245" s="29" t="s">
        <v>117</v>
      </c>
      <c r="F1245" s="29">
        <v>257.14999999999998</v>
      </c>
      <c r="G1245" s="10">
        <f>SUMIFS('Régua SAEB'!$C:$C,'Régua SAEB'!$B:$B,"LP",'Régua SAEB'!$D:$D,"&lt;="&amp;$F1245,'Régua SAEB'!$E:$E,"&gt;"&amp;$F1245,'Régua SAEB'!$A:$A,$E1245)</f>
        <v>3</v>
      </c>
      <c r="H1245" s="10" t="str">
        <f t="array" ref="H1245">INDEX('Régua SAEB'!$F$1:$F$40,MATCH($E1245&amp;"LP"&amp;$G1245,'Régua SAEB'!$G$1:$G$40,0),1)</f>
        <v>Básico</v>
      </c>
      <c r="I1245" s="29">
        <v>247.34</v>
      </c>
      <c r="J1245" s="10">
        <f>SUMIFS('Régua SAEB'!$C:$C,'Régua SAEB'!$B:$B,"MT",'Régua SAEB'!$D:$D,"&lt;="&amp;$I1245,'Régua SAEB'!$E:$E,"&gt;"&amp;$I1245,'Régua SAEB'!$A:$A,$E1245)</f>
        <v>2</v>
      </c>
      <c r="K1245" s="10" t="str">
        <f t="array" ref="K1245">INDEX('Régua SAEB'!$F$1:$F$40,MATCH($E1245&amp;"MT"&amp;$J1245,'Régua SAEB'!$G$1:$G$40,0),1)</f>
        <v>Básico</v>
      </c>
    </row>
    <row r="1246" spans="1:11" x14ac:dyDescent="0.2">
      <c r="A1246" s="28" t="s">
        <v>42</v>
      </c>
      <c r="B1246" s="24">
        <v>916584</v>
      </c>
      <c r="C1246" s="28" t="s">
        <v>1360</v>
      </c>
      <c r="D1246" s="29">
        <v>35916584</v>
      </c>
      <c r="E1246" s="29" t="s">
        <v>117</v>
      </c>
      <c r="F1246" s="29">
        <v>259.52999999999997</v>
      </c>
      <c r="G1246" s="10">
        <f>SUMIFS('Régua SAEB'!$C:$C,'Régua SAEB'!$B:$B,"LP",'Régua SAEB'!$D:$D,"&lt;="&amp;$F1246,'Régua SAEB'!$E:$E,"&gt;"&amp;$F1246,'Régua SAEB'!$A:$A,$E1246)</f>
        <v>3</v>
      </c>
      <c r="H1246" s="10" t="str">
        <f t="array" ref="H1246">INDEX('Régua SAEB'!$F$1:$F$40,MATCH($E1246&amp;"LP"&amp;$G1246,'Régua SAEB'!$G$1:$G$40,0),1)</f>
        <v>Básico</v>
      </c>
      <c r="I1246" s="29">
        <v>256.10000000000002</v>
      </c>
      <c r="J1246" s="10">
        <f>SUMIFS('Régua SAEB'!$C:$C,'Régua SAEB'!$B:$B,"MT",'Régua SAEB'!$D:$D,"&lt;="&amp;$I1246,'Régua SAEB'!$E:$E,"&gt;"&amp;$I1246,'Régua SAEB'!$A:$A,$E1246)</f>
        <v>3</v>
      </c>
      <c r="K1246" s="10" t="str">
        <f t="array" ref="K1246">INDEX('Régua SAEB'!$F$1:$F$40,MATCH($E1246&amp;"MT"&amp;$J1246,'Régua SAEB'!$G$1:$G$40,0),1)</f>
        <v>Básico</v>
      </c>
    </row>
    <row r="1247" spans="1:11" x14ac:dyDescent="0.2">
      <c r="A1247" s="28" t="s">
        <v>42</v>
      </c>
      <c r="B1247" s="24">
        <v>917102</v>
      </c>
      <c r="C1247" s="28" t="s">
        <v>1361</v>
      </c>
      <c r="D1247" s="29">
        <v>35917102</v>
      </c>
      <c r="E1247" s="29" t="s">
        <v>117</v>
      </c>
      <c r="F1247" s="29">
        <v>256.11</v>
      </c>
      <c r="G1247" s="10">
        <f>SUMIFS('Régua SAEB'!$C:$C,'Régua SAEB'!$B:$B,"LP",'Régua SAEB'!$D:$D,"&lt;="&amp;$F1247,'Régua SAEB'!$E:$E,"&gt;"&amp;$F1247,'Régua SAEB'!$A:$A,$E1247)</f>
        <v>3</v>
      </c>
      <c r="H1247" s="10" t="str">
        <f t="array" ref="H1247">INDEX('Régua SAEB'!$F$1:$F$40,MATCH($E1247&amp;"LP"&amp;$G1247,'Régua SAEB'!$G$1:$G$40,0),1)</f>
        <v>Básico</v>
      </c>
      <c r="I1247" s="29">
        <v>247.59</v>
      </c>
      <c r="J1247" s="10">
        <f>SUMIFS('Régua SAEB'!$C:$C,'Régua SAEB'!$B:$B,"MT",'Régua SAEB'!$D:$D,"&lt;="&amp;$I1247,'Régua SAEB'!$E:$E,"&gt;"&amp;$I1247,'Régua SAEB'!$A:$A,$E1247)</f>
        <v>2</v>
      </c>
      <c r="K1247" s="10" t="str">
        <f t="array" ref="K1247">INDEX('Régua SAEB'!$F$1:$F$40,MATCH($E1247&amp;"MT"&amp;$J1247,'Régua SAEB'!$G$1:$G$40,0),1)</f>
        <v>Básico</v>
      </c>
    </row>
    <row r="1248" spans="1:11" x14ac:dyDescent="0.2">
      <c r="A1248" s="28" t="s">
        <v>42</v>
      </c>
      <c r="B1248" s="24">
        <v>921257</v>
      </c>
      <c r="C1248" s="28" t="s">
        <v>1362</v>
      </c>
      <c r="D1248" s="29">
        <v>35921257</v>
      </c>
      <c r="E1248" s="29" t="s">
        <v>117</v>
      </c>
      <c r="F1248" s="29">
        <v>240.45</v>
      </c>
      <c r="G1248" s="10">
        <f>SUMIFS('Régua SAEB'!$C:$C,'Régua SAEB'!$B:$B,"LP",'Régua SAEB'!$D:$D,"&lt;="&amp;$F1248,'Régua SAEB'!$E:$E,"&gt;"&amp;$F1248,'Régua SAEB'!$A:$A,$E1248)</f>
        <v>2</v>
      </c>
      <c r="H1248" s="10" t="str">
        <f t="array" ref="H1248">INDEX('Régua SAEB'!$F$1:$F$40,MATCH($E1248&amp;"LP"&amp;$G1248,'Régua SAEB'!$G$1:$G$40,0),1)</f>
        <v>Básico</v>
      </c>
      <c r="I1248" s="29">
        <v>233.29</v>
      </c>
      <c r="J1248" s="10">
        <f>SUMIFS('Régua SAEB'!$C:$C,'Régua SAEB'!$B:$B,"MT",'Régua SAEB'!$D:$D,"&lt;="&amp;$I1248,'Régua SAEB'!$E:$E,"&gt;"&amp;$I1248,'Régua SAEB'!$A:$A,$E1248)</f>
        <v>2</v>
      </c>
      <c r="K1248" s="10" t="str">
        <f t="array" ref="K1248">INDEX('Régua SAEB'!$F$1:$F$40,MATCH($E1248&amp;"MT"&amp;$J1248,'Régua SAEB'!$G$1:$G$40,0),1)</f>
        <v>Básico</v>
      </c>
    </row>
    <row r="1249" spans="1:11" x14ac:dyDescent="0.2">
      <c r="A1249" s="28" t="s">
        <v>42</v>
      </c>
      <c r="B1249" s="24">
        <v>921497</v>
      </c>
      <c r="C1249" s="28" t="s">
        <v>1363</v>
      </c>
      <c r="D1249" s="29">
        <v>35921497</v>
      </c>
      <c r="E1249" s="29" t="s">
        <v>117</v>
      </c>
      <c r="F1249" s="29">
        <v>240.58</v>
      </c>
      <c r="G1249" s="10">
        <f>SUMIFS('Régua SAEB'!$C:$C,'Régua SAEB'!$B:$B,"LP",'Régua SAEB'!$D:$D,"&lt;="&amp;$F1249,'Régua SAEB'!$E:$E,"&gt;"&amp;$F1249,'Régua SAEB'!$A:$A,$E1249)</f>
        <v>2</v>
      </c>
      <c r="H1249" s="10" t="str">
        <f t="array" ref="H1249">INDEX('Régua SAEB'!$F$1:$F$40,MATCH($E1249&amp;"LP"&amp;$G1249,'Régua SAEB'!$G$1:$G$40,0),1)</f>
        <v>Básico</v>
      </c>
      <c r="I1249" s="29">
        <v>233.02</v>
      </c>
      <c r="J1249" s="10">
        <f>SUMIFS('Régua SAEB'!$C:$C,'Régua SAEB'!$B:$B,"MT",'Régua SAEB'!$D:$D,"&lt;="&amp;$I1249,'Régua SAEB'!$E:$E,"&gt;"&amp;$I1249,'Régua SAEB'!$A:$A,$E1249)</f>
        <v>2</v>
      </c>
      <c r="K1249" s="10" t="str">
        <f t="array" ref="K1249">INDEX('Régua SAEB'!$F$1:$F$40,MATCH($E1249&amp;"MT"&amp;$J1249,'Régua SAEB'!$G$1:$G$40,0),1)</f>
        <v>Básico</v>
      </c>
    </row>
    <row r="1250" spans="1:11" x14ac:dyDescent="0.2">
      <c r="A1250" s="28" t="s">
        <v>42</v>
      </c>
      <c r="B1250" s="24">
        <v>923312</v>
      </c>
      <c r="C1250" s="28" t="s">
        <v>1364</v>
      </c>
      <c r="D1250" s="29">
        <v>35923312</v>
      </c>
      <c r="E1250" s="29" t="s">
        <v>117</v>
      </c>
      <c r="F1250" s="29">
        <v>234.79</v>
      </c>
      <c r="G1250" s="10">
        <f>SUMIFS('Régua SAEB'!$C:$C,'Régua SAEB'!$B:$B,"LP",'Régua SAEB'!$D:$D,"&lt;="&amp;$F1250,'Régua SAEB'!$E:$E,"&gt;"&amp;$F1250,'Régua SAEB'!$A:$A,$E1250)</f>
        <v>2</v>
      </c>
      <c r="H1250" s="10" t="str">
        <f t="array" ref="H1250">INDEX('Régua SAEB'!$F$1:$F$40,MATCH($E1250&amp;"LP"&amp;$G1250,'Régua SAEB'!$G$1:$G$40,0),1)</f>
        <v>Básico</v>
      </c>
      <c r="I1250" s="29">
        <v>242.28</v>
      </c>
      <c r="J1250" s="10">
        <f>SUMIFS('Régua SAEB'!$C:$C,'Régua SAEB'!$B:$B,"MT",'Régua SAEB'!$D:$D,"&lt;="&amp;$I1250,'Régua SAEB'!$E:$E,"&gt;"&amp;$I1250,'Régua SAEB'!$A:$A,$E1250)</f>
        <v>2</v>
      </c>
      <c r="K1250" s="10" t="str">
        <f t="array" ref="K1250">INDEX('Régua SAEB'!$F$1:$F$40,MATCH($E1250&amp;"MT"&amp;$J1250,'Régua SAEB'!$G$1:$G$40,0),1)</f>
        <v>Básico</v>
      </c>
    </row>
    <row r="1251" spans="1:11" x14ac:dyDescent="0.2">
      <c r="A1251" s="28" t="s">
        <v>42</v>
      </c>
      <c r="B1251" s="24">
        <v>923321</v>
      </c>
      <c r="C1251" s="28" t="s">
        <v>1365</v>
      </c>
      <c r="D1251" s="29">
        <v>35923321</v>
      </c>
      <c r="E1251" s="29" t="s">
        <v>117</v>
      </c>
      <c r="F1251" s="29">
        <v>248.02</v>
      </c>
      <c r="G1251" s="10">
        <f>SUMIFS('Régua SAEB'!$C:$C,'Régua SAEB'!$B:$B,"LP",'Régua SAEB'!$D:$D,"&lt;="&amp;$F1251,'Régua SAEB'!$E:$E,"&gt;"&amp;$F1251,'Régua SAEB'!$A:$A,$E1251)</f>
        <v>2</v>
      </c>
      <c r="H1251" s="10" t="str">
        <f t="array" ref="H1251">INDEX('Régua SAEB'!$F$1:$F$40,MATCH($E1251&amp;"LP"&amp;$G1251,'Régua SAEB'!$G$1:$G$40,0),1)</f>
        <v>Básico</v>
      </c>
      <c r="I1251" s="29">
        <v>243.34</v>
      </c>
      <c r="J1251" s="10">
        <f>SUMIFS('Régua SAEB'!$C:$C,'Régua SAEB'!$B:$B,"MT",'Régua SAEB'!$D:$D,"&lt;="&amp;$I1251,'Régua SAEB'!$E:$E,"&gt;"&amp;$I1251,'Régua SAEB'!$A:$A,$E1251)</f>
        <v>2</v>
      </c>
      <c r="K1251" s="10" t="str">
        <f t="array" ref="K1251">INDEX('Régua SAEB'!$F$1:$F$40,MATCH($E1251&amp;"MT"&amp;$J1251,'Régua SAEB'!$G$1:$G$40,0),1)</f>
        <v>Básico</v>
      </c>
    </row>
    <row r="1252" spans="1:11" x14ac:dyDescent="0.2">
      <c r="A1252" s="28" t="s">
        <v>42</v>
      </c>
      <c r="B1252" s="24">
        <v>923709</v>
      </c>
      <c r="C1252" s="28" t="s">
        <v>1366</v>
      </c>
      <c r="D1252" s="29">
        <v>35923709</v>
      </c>
      <c r="E1252" s="29" t="s">
        <v>117</v>
      </c>
      <c r="F1252" s="29">
        <v>254.99</v>
      </c>
      <c r="G1252" s="10">
        <f>SUMIFS('Régua SAEB'!$C:$C,'Régua SAEB'!$B:$B,"LP",'Régua SAEB'!$D:$D,"&lt;="&amp;$F1252,'Régua SAEB'!$E:$E,"&gt;"&amp;$F1252,'Régua SAEB'!$A:$A,$E1252)</f>
        <v>3</v>
      </c>
      <c r="H1252" s="10" t="str">
        <f t="array" ref="H1252">INDEX('Régua SAEB'!$F$1:$F$40,MATCH($E1252&amp;"LP"&amp;$G1252,'Régua SAEB'!$G$1:$G$40,0),1)</f>
        <v>Básico</v>
      </c>
      <c r="I1252" s="29">
        <v>250.23</v>
      </c>
      <c r="J1252" s="10">
        <f>SUMIFS('Régua SAEB'!$C:$C,'Régua SAEB'!$B:$B,"MT",'Régua SAEB'!$D:$D,"&lt;="&amp;$I1252,'Régua SAEB'!$E:$E,"&gt;"&amp;$I1252,'Régua SAEB'!$A:$A,$E1252)</f>
        <v>3</v>
      </c>
      <c r="K1252" s="10" t="str">
        <f t="array" ref="K1252">INDEX('Régua SAEB'!$F$1:$F$40,MATCH($E1252&amp;"MT"&amp;$J1252,'Régua SAEB'!$G$1:$G$40,0),1)</f>
        <v>Básico</v>
      </c>
    </row>
    <row r="1253" spans="1:11" x14ac:dyDescent="0.2">
      <c r="A1253" s="28" t="s">
        <v>42</v>
      </c>
      <c r="B1253" s="24">
        <v>923722</v>
      </c>
      <c r="C1253" s="28" t="s">
        <v>1367</v>
      </c>
      <c r="D1253" s="29">
        <v>35923722</v>
      </c>
      <c r="E1253" s="29" t="s">
        <v>117</v>
      </c>
      <c r="F1253" s="29">
        <v>265.44</v>
      </c>
      <c r="G1253" s="10">
        <f>SUMIFS('Régua SAEB'!$C:$C,'Régua SAEB'!$B:$B,"LP",'Régua SAEB'!$D:$D,"&lt;="&amp;$F1253,'Régua SAEB'!$E:$E,"&gt;"&amp;$F1253,'Régua SAEB'!$A:$A,$E1253)</f>
        <v>3</v>
      </c>
      <c r="H1253" s="10" t="str">
        <f t="array" ref="H1253">INDEX('Régua SAEB'!$F$1:$F$40,MATCH($E1253&amp;"LP"&amp;$G1253,'Régua SAEB'!$G$1:$G$40,0),1)</f>
        <v>Básico</v>
      </c>
      <c r="I1253" s="29">
        <v>255.25</v>
      </c>
      <c r="J1253" s="10">
        <f>SUMIFS('Régua SAEB'!$C:$C,'Régua SAEB'!$B:$B,"MT",'Régua SAEB'!$D:$D,"&lt;="&amp;$I1253,'Régua SAEB'!$E:$E,"&gt;"&amp;$I1253,'Régua SAEB'!$A:$A,$E1253)</f>
        <v>3</v>
      </c>
      <c r="K1253" s="10" t="str">
        <f t="array" ref="K1253">INDEX('Régua SAEB'!$F$1:$F$40,MATCH($E1253&amp;"MT"&amp;$J1253,'Régua SAEB'!$G$1:$G$40,0),1)</f>
        <v>Básico</v>
      </c>
    </row>
    <row r="1254" spans="1:11" x14ac:dyDescent="0.2">
      <c r="A1254" s="28" t="s">
        <v>42</v>
      </c>
      <c r="B1254" s="24">
        <v>923928</v>
      </c>
      <c r="C1254" s="28" t="s">
        <v>1368</v>
      </c>
      <c r="D1254" s="29">
        <v>35923928</v>
      </c>
      <c r="E1254" s="29" t="s">
        <v>117</v>
      </c>
      <c r="F1254" s="29">
        <v>254.44</v>
      </c>
      <c r="G1254" s="10">
        <f>SUMIFS('Régua SAEB'!$C:$C,'Régua SAEB'!$B:$B,"LP",'Régua SAEB'!$D:$D,"&lt;="&amp;$F1254,'Régua SAEB'!$E:$E,"&gt;"&amp;$F1254,'Régua SAEB'!$A:$A,$E1254)</f>
        <v>3</v>
      </c>
      <c r="H1254" s="10" t="str">
        <f t="array" ref="H1254">INDEX('Régua SAEB'!$F$1:$F$40,MATCH($E1254&amp;"LP"&amp;$G1254,'Régua SAEB'!$G$1:$G$40,0),1)</f>
        <v>Básico</v>
      </c>
      <c r="I1254" s="29">
        <v>240.88</v>
      </c>
      <c r="J1254" s="10">
        <f>SUMIFS('Régua SAEB'!$C:$C,'Régua SAEB'!$B:$B,"MT",'Régua SAEB'!$D:$D,"&lt;="&amp;$I1254,'Régua SAEB'!$E:$E,"&gt;"&amp;$I1254,'Régua SAEB'!$A:$A,$E1254)</f>
        <v>2</v>
      </c>
      <c r="K1254" s="10" t="str">
        <f t="array" ref="K1254">INDEX('Régua SAEB'!$F$1:$F$40,MATCH($E1254&amp;"MT"&amp;$J1254,'Régua SAEB'!$G$1:$G$40,0),1)</f>
        <v>Básico</v>
      </c>
    </row>
    <row r="1255" spans="1:11" x14ac:dyDescent="0.2">
      <c r="A1255" s="28" t="s">
        <v>42</v>
      </c>
      <c r="B1255" s="24">
        <v>923936</v>
      </c>
      <c r="C1255" s="28" t="s">
        <v>1369</v>
      </c>
      <c r="D1255" s="29">
        <v>35923936</v>
      </c>
      <c r="E1255" s="29" t="s">
        <v>117</v>
      </c>
      <c r="F1255" s="29">
        <v>240.08</v>
      </c>
      <c r="G1255" s="10">
        <f>SUMIFS('Régua SAEB'!$C:$C,'Régua SAEB'!$B:$B,"LP",'Régua SAEB'!$D:$D,"&lt;="&amp;$F1255,'Régua SAEB'!$E:$E,"&gt;"&amp;$F1255,'Régua SAEB'!$A:$A,$E1255)</f>
        <v>2</v>
      </c>
      <c r="H1255" s="10" t="str">
        <f t="array" ref="H1255">INDEX('Régua SAEB'!$F$1:$F$40,MATCH($E1255&amp;"LP"&amp;$G1255,'Régua SAEB'!$G$1:$G$40,0),1)</f>
        <v>Básico</v>
      </c>
      <c r="I1255" s="29">
        <v>233.59</v>
      </c>
      <c r="J1255" s="10">
        <f>SUMIFS('Régua SAEB'!$C:$C,'Régua SAEB'!$B:$B,"MT",'Régua SAEB'!$D:$D,"&lt;="&amp;$I1255,'Régua SAEB'!$E:$E,"&gt;"&amp;$I1255,'Régua SAEB'!$A:$A,$E1255)</f>
        <v>2</v>
      </c>
      <c r="K1255" s="10" t="str">
        <f t="array" ref="K1255">INDEX('Régua SAEB'!$F$1:$F$40,MATCH($E1255&amp;"MT"&amp;$J1255,'Régua SAEB'!$G$1:$G$40,0),1)</f>
        <v>Básico</v>
      </c>
    </row>
    <row r="1256" spans="1:11" x14ac:dyDescent="0.2">
      <c r="A1256" s="28" t="s">
        <v>42</v>
      </c>
      <c r="B1256" s="24">
        <v>923941</v>
      </c>
      <c r="C1256" s="28" t="s">
        <v>1370</v>
      </c>
      <c r="D1256" s="29">
        <v>35923941</v>
      </c>
      <c r="E1256" s="29" t="s">
        <v>117</v>
      </c>
      <c r="F1256" s="29">
        <v>265.61</v>
      </c>
      <c r="G1256" s="10">
        <f>SUMIFS('Régua SAEB'!$C:$C,'Régua SAEB'!$B:$B,"LP",'Régua SAEB'!$D:$D,"&lt;="&amp;$F1256,'Régua SAEB'!$E:$E,"&gt;"&amp;$F1256,'Régua SAEB'!$A:$A,$E1256)</f>
        <v>3</v>
      </c>
      <c r="H1256" s="10" t="str">
        <f t="array" ref="H1256">INDEX('Régua SAEB'!$F$1:$F$40,MATCH($E1256&amp;"LP"&amp;$G1256,'Régua SAEB'!$G$1:$G$40,0),1)</f>
        <v>Básico</v>
      </c>
      <c r="I1256" s="29">
        <v>252.12</v>
      </c>
      <c r="J1256" s="10">
        <f>SUMIFS('Régua SAEB'!$C:$C,'Régua SAEB'!$B:$B,"MT",'Régua SAEB'!$D:$D,"&lt;="&amp;$I1256,'Régua SAEB'!$E:$E,"&gt;"&amp;$I1256,'Régua SAEB'!$A:$A,$E1256)</f>
        <v>3</v>
      </c>
      <c r="K1256" s="10" t="str">
        <f t="array" ref="K1256">INDEX('Régua SAEB'!$F$1:$F$40,MATCH($E1256&amp;"MT"&amp;$J1256,'Régua SAEB'!$G$1:$G$40,0),1)</f>
        <v>Básico</v>
      </c>
    </row>
    <row r="1257" spans="1:11" x14ac:dyDescent="0.2">
      <c r="A1257" s="28" t="s">
        <v>42</v>
      </c>
      <c r="B1257" s="24">
        <v>923953</v>
      </c>
      <c r="C1257" s="28" t="s">
        <v>1371</v>
      </c>
      <c r="D1257" s="29">
        <v>35923953</v>
      </c>
      <c r="E1257" s="29" t="s">
        <v>117</v>
      </c>
      <c r="F1257" s="29">
        <v>242.36</v>
      </c>
      <c r="G1257" s="10">
        <f>SUMIFS('Régua SAEB'!$C:$C,'Régua SAEB'!$B:$B,"LP",'Régua SAEB'!$D:$D,"&lt;="&amp;$F1257,'Régua SAEB'!$E:$E,"&gt;"&amp;$F1257,'Régua SAEB'!$A:$A,$E1257)</f>
        <v>2</v>
      </c>
      <c r="H1257" s="10" t="str">
        <f t="array" ref="H1257">INDEX('Régua SAEB'!$F$1:$F$40,MATCH($E1257&amp;"LP"&amp;$G1257,'Régua SAEB'!$G$1:$G$40,0),1)</f>
        <v>Básico</v>
      </c>
      <c r="I1257" s="29">
        <v>236.77</v>
      </c>
      <c r="J1257" s="10">
        <f>SUMIFS('Régua SAEB'!$C:$C,'Régua SAEB'!$B:$B,"MT",'Régua SAEB'!$D:$D,"&lt;="&amp;$I1257,'Régua SAEB'!$E:$E,"&gt;"&amp;$I1257,'Régua SAEB'!$A:$A,$E1257)</f>
        <v>2</v>
      </c>
      <c r="K1257" s="10" t="str">
        <f t="array" ref="K1257">INDEX('Régua SAEB'!$F$1:$F$40,MATCH($E1257&amp;"MT"&amp;$J1257,'Régua SAEB'!$G$1:$G$40,0),1)</f>
        <v>Básico</v>
      </c>
    </row>
    <row r="1258" spans="1:11" x14ac:dyDescent="0.2">
      <c r="A1258" s="28" t="s">
        <v>42</v>
      </c>
      <c r="B1258" s="24">
        <v>925512</v>
      </c>
      <c r="C1258" s="28" t="s">
        <v>1372</v>
      </c>
      <c r="D1258" s="29">
        <v>35925512</v>
      </c>
      <c r="E1258" s="29" t="s">
        <v>117</v>
      </c>
      <c r="F1258" s="29">
        <v>242</v>
      </c>
      <c r="G1258" s="10">
        <f>SUMIFS('Régua SAEB'!$C:$C,'Régua SAEB'!$B:$B,"LP",'Régua SAEB'!$D:$D,"&lt;="&amp;$F1258,'Régua SAEB'!$E:$E,"&gt;"&amp;$F1258,'Régua SAEB'!$A:$A,$E1258)</f>
        <v>2</v>
      </c>
      <c r="H1258" s="10" t="str">
        <f t="array" ref="H1258">INDEX('Régua SAEB'!$F$1:$F$40,MATCH($E1258&amp;"LP"&amp;$G1258,'Régua SAEB'!$G$1:$G$40,0),1)</f>
        <v>Básico</v>
      </c>
      <c r="I1258" s="29">
        <v>240.41</v>
      </c>
      <c r="J1258" s="10">
        <f>SUMIFS('Régua SAEB'!$C:$C,'Régua SAEB'!$B:$B,"MT",'Régua SAEB'!$D:$D,"&lt;="&amp;$I1258,'Régua SAEB'!$E:$E,"&gt;"&amp;$I1258,'Régua SAEB'!$A:$A,$E1258)</f>
        <v>2</v>
      </c>
      <c r="K1258" s="10" t="str">
        <f t="array" ref="K1258">INDEX('Régua SAEB'!$F$1:$F$40,MATCH($E1258&amp;"MT"&amp;$J1258,'Régua SAEB'!$G$1:$G$40,0),1)</f>
        <v>Básico</v>
      </c>
    </row>
    <row r="1259" spans="1:11" x14ac:dyDescent="0.2">
      <c r="A1259" s="28" t="s">
        <v>42</v>
      </c>
      <c r="B1259" s="24">
        <v>926059</v>
      </c>
      <c r="C1259" s="28" t="s">
        <v>1373</v>
      </c>
      <c r="D1259" s="29">
        <v>35926059</v>
      </c>
      <c r="E1259" s="29" t="s">
        <v>117</v>
      </c>
      <c r="F1259" s="29">
        <v>232.89</v>
      </c>
      <c r="G1259" s="10">
        <f>SUMIFS('Régua SAEB'!$C:$C,'Régua SAEB'!$B:$B,"LP",'Régua SAEB'!$D:$D,"&lt;="&amp;$F1259,'Régua SAEB'!$E:$E,"&gt;"&amp;$F1259,'Régua SAEB'!$A:$A,$E1259)</f>
        <v>2</v>
      </c>
      <c r="H1259" s="10" t="str">
        <f t="array" ref="H1259">INDEX('Régua SAEB'!$F$1:$F$40,MATCH($E1259&amp;"LP"&amp;$G1259,'Régua SAEB'!$G$1:$G$40,0),1)</f>
        <v>Básico</v>
      </c>
      <c r="I1259" s="29">
        <v>236.19</v>
      </c>
      <c r="J1259" s="10">
        <f>SUMIFS('Régua SAEB'!$C:$C,'Régua SAEB'!$B:$B,"MT",'Régua SAEB'!$D:$D,"&lt;="&amp;$I1259,'Régua SAEB'!$E:$E,"&gt;"&amp;$I1259,'Régua SAEB'!$A:$A,$E1259)</f>
        <v>2</v>
      </c>
      <c r="K1259" s="10" t="str">
        <f t="array" ref="K1259">INDEX('Régua SAEB'!$F$1:$F$40,MATCH($E1259&amp;"MT"&amp;$J1259,'Régua SAEB'!$G$1:$G$40,0),1)</f>
        <v>Básico</v>
      </c>
    </row>
    <row r="1260" spans="1:11" x14ac:dyDescent="0.2">
      <c r="A1260" s="28" t="s">
        <v>43</v>
      </c>
      <c r="B1260" s="24">
        <v>15301</v>
      </c>
      <c r="C1260" s="28" t="s">
        <v>1374</v>
      </c>
      <c r="D1260" s="29">
        <v>35015301</v>
      </c>
      <c r="E1260" s="29" t="s">
        <v>117</v>
      </c>
      <c r="F1260" s="29">
        <v>288.48</v>
      </c>
      <c r="G1260" s="10">
        <f>SUMIFS('Régua SAEB'!$C:$C,'Régua SAEB'!$B:$B,"LP",'Régua SAEB'!$D:$D,"&lt;="&amp;$F1260,'Régua SAEB'!$E:$E,"&gt;"&amp;$F1260,'Régua SAEB'!$A:$A,$E1260)</f>
        <v>4</v>
      </c>
      <c r="H1260" s="10" t="str">
        <f t="array" ref="H1260">INDEX('Régua SAEB'!$F$1:$F$40,MATCH($E1260&amp;"LP"&amp;$G1260,'Régua SAEB'!$G$1:$G$40,0),1)</f>
        <v>Proficiente</v>
      </c>
      <c r="I1260" s="29">
        <v>292.51</v>
      </c>
      <c r="J1260" s="10">
        <f>SUMIFS('Régua SAEB'!$C:$C,'Régua SAEB'!$B:$B,"MT",'Régua SAEB'!$D:$D,"&lt;="&amp;$I1260,'Régua SAEB'!$E:$E,"&gt;"&amp;$I1260,'Régua SAEB'!$A:$A,$E1260)</f>
        <v>4</v>
      </c>
      <c r="K1260" s="10" t="str">
        <f t="array" ref="K1260">INDEX('Régua SAEB'!$F$1:$F$40,MATCH($E1260&amp;"MT"&amp;$J1260,'Régua SAEB'!$G$1:$G$40,0),1)</f>
        <v>Básico</v>
      </c>
    </row>
    <row r="1261" spans="1:11" x14ac:dyDescent="0.2">
      <c r="A1261" s="28" t="s">
        <v>43</v>
      </c>
      <c r="B1261" s="24">
        <v>15313</v>
      </c>
      <c r="C1261" s="28" t="s">
        <v>1375</v>
      </c>
      <c r="D1261" s="29">
        <v>35015313</v>
      </c>
      <c r="E1261" s="29" t="s">
        <v>117</v>
      </c>
      <c r="F1261" s="29">
        <v>280.87</v>
      </c>
      <c r="G1261" s="10">
        <f>SUMIFS('Régua SAEB'!$C:$C,'Régua SAEB'!$B:$B,"LP",'Régua SAEB'!$D:$D,"&lt;="&amp;$F1261,'Régua SAEB'!$E:$E,"&gt;"&amp;$F1261,'Régua SAEB'!$A:$A,$E1261)</f>
        <v>4</v>
      </c>
      <c r="H1261" s="10" t="str">
        <f t="array" ref="H1261">INDEX('Régua SAEB'!$F$1:$F$40,MATCH($E1261&amp;"LP"&amp;$G1261,'Régua SAEB'!$G$1:$G$40,0),1)</f>
        <v>Proficiente</v>
      </c>
      <c r="I1261" s="29">
        <v>265.91000000000003</v>
      </c>
      <c r="J1261" s="10">
        <f>SUMIFS('Régua SAEB'!$C:$C,'Régua SAEB'!$B:$B,"MT",'Régua SAEB'!$D:$D,"&lt;="&amp;$I1261,'Régua SAEB'!$E:$E,"&gt;"&amp;$I1261,'Régua SAEB'!$A:$A,$E1261)</f>
        <v>3</v>
      </c>
      <c r="K1261" s="10" t="str">
        <f t="array" ref="K1261">INDEX('Régua SAEB'!$F$1:$F$40,MATCH($E1261&amp;"MT"&amp;$J1261,'Régua SAEB'!$G$1:$G$40,0),1)</f>
        <v>Básico</v>
      </c>
    </row>
    <row r="1262" spans="1:11" x14ac:dyDescent="0.2">
      <c r="A1262" s="28" t="s">
        <v>43</v>
      </c>
      <c r="B1262" s="24">
        <v>15325</v>
      </c>
      <c r="C1262" s="28" t="s">
        <v>1376</v>
      </c>
      <c r="D1262" s="29">
        <v>35015325</v>
      </c>
      <c r="E1262" s="29" t="s">
        <v>117</v>
      </c>
      <c r="F1262" s="29">
        <v>255.25</v>
      </c>
      <c r="G1262" s="10">
        <f>SUMIFS('Régua SAEB'!$C:$C,'Régua SAEB'!$B:$B,"LP",'Régua SAEB'!$D:$D,"&lt;="&amp;$F1262,'Régua SAEB'!$E:$E,"&gt;"&amp;$F1262,'Régua SAEB'!$A:$A,$E1262)</f>
        <v>3</v>
      </c>
      <c r="H1262" s="10" t="str">
        <f t="array" ref="H1262">INDEX('Régua SAEB'!$F$1:$F$40,MATCH($E1262&amp;"LP"&amp;$G1262,'Régua SAEB'!$G$1:$G$40,0),1)</f>
        <v>Básico</v>
      </c>
      <c r="I1262" s="29">
        <v>258.14999999999998</v>
      </c>
      <c r="J1262" s="10">
        <f>SUMIFS('Régua SAEB'!$C:$C,'Régua SAEB'!$B:$B,"MT",'Régua SAEB'!$D:$D,"&lt;="&amp;$I1262,'Régua SAEB'!$E:$E,"&gt;"&amp;$I1262,'Régua SAEB'!$A:$A,$E1262)</f>
        <v>3</v>
      </c>
      <c r="K1262" s="10" t="str">
        <f t="array" ref="K1262">INDEX('Régua SAEB'!$F$1:$F$40,MATCH($E1262&amp;"MT"&amp;$J1262,'Régua SAEB'!$G$1:$G$40,0),1)</f>
        <v>Básico</v>
      </c>
    </row>
    <row r="1263" spans="1:11" x14ac:dyDescent="0.2">
      <c r="A1263" s="28" t="s">
        <v>43</v>
      </c>
      <c r="B1263" s="24">
        <v>15337</v>
      </c>
      <c r="C1263" s="28" t="s">
        <v>1377</v>
      </c>
      <c r="D1263" s="29">
        <v>35015337</v>
      </c>
      <c r="E1263" s="29" t="s">
        <v>117</v>
      </c>
      <c r="F1263" s="29">
        <v>262.45</v>
      </c>
      <c r="G1263" s="10">
        <f>SUMIFS('Régua SAEB'!$C:$C,'Régua SAEB'!$B:$B,"LP",'Régua SAEB'!$D:$D,"&lt;="&amp;$F1263,'Régua SAEB'!$E:$E,"&gt;"&amp;$F1263,'Régua SAEB'!$A:$A,$E1263)</f>
        <v>3</v>
      </c>
      <c r="H1263" s="10" t="str">
        <f t="array" ref="H1263">INDEX('Régua SAEB'!$F$1:$F$40,MATCH($E1263&amp;"LP"&amp;$G1263,'Régua SAEB'!$G$1:$G$40,0),1)</f>
        <v>Básico</v>
      </c>
      <c r="I1263" s="29">
        <v>271.25</v>
      </c>
      <c r="J1263" s="10">
        <f>SUMIFS('Régua SAEB'!$C:$C,'Régua SAEB'!$B:$B,"MT",'Régua SAEB'!$D:$D,"&lt;="&amp;$I1263,'Régua SAEB'!$E:$E,"&gt;"&amp;$I1263,'Régua SAEB'!$A:$A,$E1263)</f>
        <v>3</v>
      </c>
      <c r="K1263" s="10" t="str">
        <f t="array" ref="K1263">INDEX('Régua SAEB'!$F$1:$F$40,MATCH($E1263&amp;"MT"&amp;$J1263,'Régua SAEB'!$G$1:$G$40,0),1)</f>
        <v>Básico</v>
      </c>
    </row>
    <row r="1264" spans="1:11" x14ac:dyDescent="0.2">
      <c r="A1264" s="28" t="s">
        <v>43</v>
      </c>
      <c r="B1264" s="24">
        <v>15600</v>
      </c>
      <c r="C1264" s="28" t="s">
        <v>1378</v>
      </c>
      <c r="D1264" s="29">
        <v>35015600</v>
      </c>
      <c r="E1264" s="29" t="s">
        <v>117</v>
      </c>
      <c r="F1264" s="29">
        <v>262.29000000000002</v>
      </c>
      <c r="G1264" s="10">
        <f>SUMIFS('Régua SAEB'!$C:$C,'Régua SAEB'!$B:$B,"LP",'Régua SAEB'!$D:$D,"&lt;="&amp;$F1264,'Régua SAEB'!$E:$E,"&gt;"&amp;$F1264,'Régua SAEB'!$A:$A,$E1264)</f>
        <v>3</v>
      </c>
      <c r="H1264" s="10" t="str">
        <f t="array" ref="H1264">INDEX('Régua SAEB'!$F$1:$F$40,MATCH($E1264&amp;"LP"&amp;$G1264,'Régua SAEB'!$G$1:$G$40,0),1)</f>
        <v>Básico</v>
      </c>
      <c r="I1264" s="29">
        <v>254.41</v>
      </c>
      <c r="J1264" s="10">
        <f>SUMIFS('Régua SAEB'!$C:$C,'Régua SAEB'!$B:$B,"MT",'Régua SAEB'!$D:$D,"&lt;="&amp;$I1264,'Régua SAEB'!$E:$E,"&gt;"&amp;$I1264,'Régua SAEB'!$A:$A,$E1264)</f>
        <v>3</v>
      </c>
      <c r="K1264" s="10" t="str">
        <f t="array" ref="K1264">INDEX('Régua SAEB'!$F$1:$F$40,MATCH($E1264&amp;"MT"&amp;$J1264,'Régua SAEB'!$G$1:$G$40,0),1)</f>
        <v>Básico</v>
      </c>
    </row>
    <row r="1265" spans="1:11" x14ac:dyDescent="0.2">
      <c r="A1265" s="28" t="s">
        <v>43</v>
      </c>
      <c r="B1265" s="24">
        <v>45275</v>
      </c>
      <c r="C1265" s="28" t="s">
        <v>1379</v>
      </c>
      <c r="D1265" s="29">
        <v>35045275</v>
      </c>
      <c r="E1265" s="29" t="s">
        <v>117</v>
      </c>
      <c r="F1265" s="29">
        <v>268.87</v>
      </c>
      <c r="G1265" s="10">
        <f>SUMIFS('Régua SAEB'!$C:$C,'Régua SAEB'!$B:$B,"LP",'Régua SAEB'!$D:$D,"&lt;="&amp;$F1265,'Régua SAEB'!$E:$E,"&gt;"&amp;$F1265,'Régua SAEB'!$A:$A,$E1265)</f>
        <v>3</v>
      </c>
      <c r="H1265" s="10" t="str">
        <f t="array" ref="H1265">INDEX('Régua SAEB'!$F$1:$F$40,MATCH($E1265&amp;"LP"&amp;$G1265,'Régua SAEB'!$G$1:$G$40,0),1)</f>
        <v>Básico</v>
      </c>
      <c r="I1265" s="29">
        <v>269.35000000000002</v>
      </c>
      <c r="J1265" s="10">
        <f>SUMIFS('Régua SAEB'!$C:$C,'Régua SAEB'!$B:$B,"MT",'Régua SAEB'!$D:$D,"&lt;="&amp;$I1265,'Régua SAEB'!$E:$E,"&gt;"&amp;$I1265,'Régua SAEB'!$A:$A,$E1265)</f>
        <v>3</v>
      </c>
      <c r="K1265" s="10" t="str">
        <f t="array" ref="K1265">INDEX('Régua SAEB'!$F$1:$F$40,MATCH($E1265&amp;"MT"&amp;$J1265,'Régua SAEB'!$G$1:$G$40,0),1)</f>
        <v>Básico</v>
      </c>
    </row>
    <row r="1266" spans="1:11" x14ac:dyDescent="0.2">
      <c r="A1266" s="28" t="s">
        <v>43</v>
      </c>
      <c r="B1266" s="24">
        <v>49359</v>
      </c>
      <c r="C1266" s="28" t="s">
        <v>1380</v>
      </c>
      <c r="D1266" s="29">
        <v>35049359</v>
      </c>
      <c r="E1266" s="29" t="s">
        <v>117</v>
      </c>
      <c r="F1266" s="29">
        <v>270.68</v>
      </c>
      <c r="G1266" s="10">
        <f>SUMIFS('Régua SAEB'!$C:$C,'Régua SAEB'!$B:$B,"LP",'Régua SAEB'!$D:$D,"&lt;="&amp;$F1266,'Régua SAEB'!$E:$E,"&gt;"&amp;$F1266,'Régua SAEB'!$A:$A,$E1266)</f>
        <v>3</v>
      </c>
      <c r="H1266" s="10" t="str">
        <f t="array" ref="H1266">INDEX('Régua SAEB'!$F$1:$F$40,MATCH($E1266&amp;"LP"&amp;$G1266,'Régua SAEB'!$G$1:$G$40,0),1)</f>
        <v>Básico</v>
      </c>
      <c r="I1266" s="29">
        <v>272.18</v>
      </c>
      <c r="J1266" s="10">
        <f>SUMIFS('Régua SAEB'!$C:$C,'Régua SAEB'!$B:$B,"MT",'Régua SAEB'!$D:$D,"&lt;="&amp;$I1266,'Régua SAEB'!$E:$E,"&gt;"&amp;$I1266,'Régua SAEB'!$A:$A,$E1266)</f>
        <v>3</v>
      </c>
      <c r="K1266" s="10" t="str">
        <f t="array" ref="K1266">INDEX('Régua SAEB'!$F$1:$F$40,MATCH($E1266&amp;"MT"&amp;$J1266,'Régua SAEB'!$G$1:$G$40,0),1)</f>
        <v>Básico</v>
      </c>
    </row>
    <row r="1267" spans="1:11" x14ac:dyDescent="0.2">
      <c r="A1267" s="28" t="s">
        <v>60</v>
      </c>
      <c r="B1267" s="24">
        <v>34812</v>
      </c>
      <c r="C1267" s="28" t="s">
        <v>1381</v>
      </c>
      <c r="D1267" s="29">
        <v>35034812</v>
      </c>
      <c r="E1267" s="29" t="s">
        <v>117</v>
      </c>
      <c r="F1267" s="29">
        <v>253.21</v>
      </c>
      <c r="G1267" s="10">
        <f>SUMIFS('Régua SAEB'!$C:$C,'Régua SAEB'!$B:$B,"LP",'Régua SAEB'!$D:$D,"&lt;="&amp;$F1267,'Régua SAEB'!$E:$E,"&gt;"&amp;$F1267,'Régua SAEB'!$A:$A,$E1267)</f>
        <v>3</v>
      </c>
      <c r="H1267" s="10" t="str">
        <f t="array" ref="H1267">INDEX('Régua SAEB'!$F$1:$F$40,MATCH($E1267&amp;"LP"&amp;$G1267,'Régua SAEB'!$G$1:$G$40,0),1)</f>
        <v>Básico</v>
      </c>
      <c r="I1267" s="29">
        <v>250.56</v>
      </c>
      <c r="J1267" s="10">
        <f>SUMIFS('Régua SAEB'!$C:$C,'Régua SAEB'!$B:$B,"MT",'Régua SAEB'!$D:$D,"&lt;="&amp;$I1267,'Régua SAEB'!$E:$E,"&gt;"&amp;$I1267,'Régua SAEB'!$A:$A,$E1267)</f>
        <v>3</v>
      </c>
      <c r="K1267" s="10" t="str">
        <f t="array" ref="K1267">INDEX('Régua SAEB'!$F$1:$F$40,MATCH($E1267&amp;"MT"&amp;$J1267,'Régua SAEB'!$G$1:$G$40,0),1)</f>
        <v>Básico</v>
      </c>
    </row>
    <row r="1268" spans="1:11" x14ac:dyDescent="0.2">
      <c r="A1268" s="28" t="s">
        <v>60</v>
      </c>
      <c r="B1268" s="24">
        <v>34836</v>
      </c>
      <c r="C1268" s="28" t="s">
        <v>1382</v>
      </c>
      <c r="D1268" s="29">
        <v>35034836</v>
      </c>
      <c r="E1268" s="29" t="s">
        <v>117</v>
      </c>
      <c r="F1268" s="29">
        <v>259.26</v>
      </c>
      <c r="G1268" s="10">
        <f>SUMIFS('Régua SAEB'!$C:$C,'Régua SAEB'!$B:$B,"LP",'Régua SAEB'!$D:$D,"&lt;="&amp;$F1268,'Régua SAEB'!$E:$E,"&gt;"&amp;$F1268,'Régua SAEB'!$A:$A,$E1268)</f>
        <v>3</v>
      </c>
      <c r="H1268" s="10" t="str">
        <f t="array" ref="H1268">INDEX('Régua SAEB'!$F$1:$F$40,MATCH($E1268&amp;"LP"&amp;$G1268,'Régua SAEB'!$G$1:$G$40,0),1)</f>
        <v>Básico</v>
      </c>
      <c r="I1268" s="29">
        <v>266.24</v>
      </c>
      <c r="J1268" s="10">
        <f>SUMIFS('Régua SAEB'!$C:$C,'Régua SAEB'!$B:$B,"MT",'Régua SAEB'!$D:$D,"&lt;="&amp;$I1268,'Régua SAEB'!$E:$E,"&gt;"&amp;$I1268,'Régua SAEB'!$A:$A,$E1268)</f>
        <v>3</v>
      </c>
      <c r="K1268" s="10" t="str">
        <f t="array" ref="K1268">INDEX('Régua SAEB'!$F$1:$F$40,MATCH($E1268&amp;"MT"&amp;$J1268,'Régua SAEB'!$G$1:$G$40,0),1)</f>
        <v>Básico</v>
      </c>
    </row>
    <row r="1269" spans="1:11" x14ac:dyDescent="0.2">
      <c r="A1269" s="28" t="s">
        <v>60</v>
      </c>
      <c r="B1269" s="24">
        <v>34952</v>
      </c>
      <c r="C1269" s="28" t="s">
        <v>1383</v>
      </c>
      <c r="D1269" s="29">
        <v>35034952</v>
      </c>
      <c r="E1269" s="29" t="s">
        <v>117</v>
      </c>
      <c r="F1269" s="29">
        <v>254.05</v>
      </c>
      <c r="G1269" s="10">
        <f>SUMIFS('Régua SAEB'!$C:$C,'Régua SAEB'!$B:$B,"LP",'Régua SAEB'!$D:$D,"&lt;="&amp;$F1269,'Régua SAEB'!$E:$E,"&gt;"&amp;$F1269,'Régua SAEB'!$A:$A,$E1269)</f>
        <v>3</v>
      </c>
      <c r="H1269" s="10" t="str">
        <f t="array" ref="H1269">INDEX('Régua SAEB'!$F$1:$F$40,MATCH($E1269&amp;"LP"&amp;$G1269,'Régua SAEB'!$G$1:$G$40,0),1)</f>
        <v>Básico</v>
      </c>
      <c r="I1269" s="29">
        <v>254.25</v>
      </c>
      <c r="J1269" s="10">
        <f>SUMIFS('Régua SAEB'!$C:$C,'Régua SAEB'!$B:$B,"MT",'Régua SAEB'!$D:$D,"&lt;="&amp;$I1269,'Régua SAEB'!$E:$E,"&gt;"&amp;$I1269,'Régua SAEB'!$A:$A,$E1269)</f>
        <v>3</v>
      </c>
      <c r="K1269" s="10" t="str">
        <f t="array" ref="K1269">INDEX('Régua SAEB'!$F$1:$F$40,MATCH($E1269&amp;"MT"&amp;$J1269,'Régua SAEB'!$G$1:$G$40,0),1)</f>
        <v>Básico</v>
      </c>
    </row>
    <row r="1270" spans="1:11" x14ac:dyDescent="0.2">
      <c r="A1270" s="28" t="s">
        <v>60</v>
      </c>
      <c r="B1270" s="24">
        <v>906049</v>
      </c>
      <c r="C1270" s="28" t="s">
        <v>1384</v>
      </c>
      <c r="D1270" s="29">
        <v>35906049</v>
      </c>
      <c r="E1270" s="29" t="s">
        <v>117</v>
      </c>
      <c r="F1270" s="29">
        <v>254.75</v>
      </c>
      <c r="G1270" s="10">
        <f>SUMIFS('Régua SAEB'!$C:$C,'Régua SAEB'!$B:$B,"LP",'Régua SAEB'!$D:$D,"&lt;="&amp;$F1270,'Régua SAEB'!$E:$E,"&gt;"&amp;$F1270,'Régua SAEB'!$A:$A,$E1270)</f>
        <v>3</v>
      </c>
      <c r="H1270" s="10" t="str">
        <f t="array" ref="H1270">INDEX('Régua SAEB'!$F$1:$F$40,MATCH($E1270&amp;"LP"&amp;$G1270,'Régua SAEB'!$G$1:$G$40,0),1)</f>
        <v>Básico</v>
      </c>
      <c r="I1270" s="29">
        <v>247.84</v>
      </c>
      <c r="J1270" s="10">
        <f>SUMIFS('Régua SAEB'!$C:$C,'Régua SAEB'!$B:$B,"MT",'Régua SAEB'!$D:$D,"&lt;="&amp;$I1270,'Régua SAEB'!$E:$E,"&gt;"&amp;$I1270,'Régua SAEB'!$A:$A,$E1270)</f>
        <v>2</v>
      </c>
      <c r="K1270" s="10" t="str">
        <f t="array" ref="K1270">INDEX('Régua SAEB'!$F$1:$F$40,MATCH($E1270&amp;"MT"&amp;$J1270,'Régua SAEB'!$G$1:$G$40,0),1)</f>
        <v>Básico</v>
      </c>
    </row>
    <row r="1271" spans="1:11" x14ac:dyDescent="0.2">
      <c r="A1271" s="28" t="s">
        <v>20</v>
      </c>
      <c r="B1271" s="24">
        <v>14448</v>
      </c>
      <c r="C1271" s="28" t="s">
        <v>1385</v>
      </c>
      <c r="D1271" s="29">
        <v>35014448</v>
      </c>
      <c r="E1271" s="29" t="s">
        <v>117</v>
      </c>
      <c r="F1271" s="29">
        <v>266.17</v>
      </c>
      <c r="G1271" s="10">
        <f>SUMIFS('Régua SAEB'!$C:$C,'Régua SAEB'!$B:$B,"LP",'Régua SAEB'!$D:$D,"&lt;="&amp;$F1271,'Régua SAEB'!$E:$E,"&gt;"&amp;$F1271,'Régua SAEB'!$A:$A,$E1271)</f>
        <v>3</v>
      </c>
      <c r="H1271" s="10" t="str">
        <f t="array" ref="H1271">INDEX('Régua SAEB'!$F$1:$F$40,MATCH($E1271&amp;"LP"&amp;$G1271,'Régua SAEB'!$G$1:$G$40,0),1)</f>
        <v>Básico</v>
      </c>
      <c r="I1271" s="29">
        <v>265.37</v>
      </c>
      <c r="J1271" s="10">
        <f>SUMIFS('Régua SAEB'!$C:$C,'Régua SAEB'!$B:$B,"MT",'Régua SAEB'!$D:$D,"&lt;="&amp;$I1271,'Régua SAEB'!$E:$E,"&gt;"&amp;$I1271,'Régua SAEB'!$A:$A,$E1271)</f>
        <v>3</v>
      </c>
      <c r="K1271" s="10" t="str">
        <f t="array" ref="K1271">INDEX('Régua SAEB'!$F$1:$F$40,MATCH($E1271&amp;"MT"&amp;$J1271,'Régua SAEB'!$G$1:$G$40,0),1)</f>
        <v>Básico</v>
      </c>
    </row>
    <row r="1272" spans="1:11" x14ac:dyDescent="0.2">
      <c r="A1272" s="28" t="s">
        <v>20</v>
      </c>
      <c r="B1272" s="24">
        <v>910036</v>
      </c>
      <c r="C1272" s="28" t="s">
        <v>1386</v>
      </c>
      <c r="D1272" s="29">
        <v>35910036</v>
      </c>
      <c r="E1272" s="29" t="s">
        <v>117</v>
      </c>
      <c r="F1272" s="29">
        <v>269.02</v>
      </c>
      <c r="G1272" s="10">
        <f>SUMIFS('Régua SAEB'!$C:$C,'Régua SAEB'!$B:$B,"LP",'Régua SAEB'!$D:$D,"&lt;="&amp;$F1272,'Régua SAEB'!$E:$E,"&gt;"&amp;$F1272,'Régua SAEB'!$A:$A,$E1272)</f>
        <v>3</v>
      </c>
      <c r="H1272" s="10" t="str">
        <f t="array" ref="H1272">INDEX('Régua SAEB'!$F$1:$F$40,MATCH($E1272&amp;"LP"&amp;$G1272,'Régua SAEB'!$G$1:$G$40,0),1)</f>
        <v>Básico</v>
      </c>
      <c r="I1272" s="29">
        <v>269.08999999999997</v>
      </c>
      <c r="J1272" s="10">
        <f>SUMIFS('Régua SAEB'!$C:$C,'Régua SAEB'!$B:$B,"MT",'Régua SAEB'!$D:$D,"&lt;="&amp;$I1272,'Régua SAEB'!$E:$E,"&gt;"&amp;$I1272,'Régua SAEB'!$A:$A,$E1272)</f>
        <v>3</v>
      </c>
      <c r="K1272" s="10" t="str">
        <f t="array" ref="K1272">INDEX('Régua SAEB'!$F$1:$F$40,MATCH($E1272&amp;"MT"&amp;$J1272,'Régua SAEB'!$G$1:$G$40,0),1)</f>
        <v>Básico</v>
      </c>
    </row>
    <row r="1273" spans="1:11" x14ac:dyDescent="0.2">
      <c r="A1273" s="28" t="s">
        <v>80</v>
      </c>
      <c r="B1273" s="24">
        <v>21684</v>
      </c>
      <c r="C1273" s="28" t="s">
        <v>1387</v>
      </c>
      <c r="D1273" s="29">
        <v>35021684</v>
      </c>
      <c r="E1273" s="29" t="s">
        <v>117</v>
      </c>
      <c r="F1273" s="29">
        <v>256.55</v>
      </c>
      <c r="G1273" s="10">
        <f>SUMIFS('Régua SAEB'!$C:$C,'Régua SAEB'!$B:$B,"LP",'Régua SAEB'!$D:$D,"&lt;="&amp;$F1273,'Régua SAEB'!$E:$E,"&gt;"&amp;$F1273,'Régua SAEB'!$A:$A,$E1273)</f>
        <v>3</v>
      </c>
      <c r="H1273" s="10" t="str">
        <f t="array" ref="H1273">INDEX('Régua SAEB'!$F$1:$F$40,MATCH($E1273&amp;"LP"&amp;$G1273,'Régua SAEB'!$G$1:$G$40,0),1)</f>
        <v>Básico</v>
      </c>
      <c r="I1273" s="29">
        <v>249.17</v>
      </c>
      <c r="J1273" s="10">
        <f>SUMIFS('Régua SAEB'!$C:$C,'Régua SAEB'!$B:$B,"MT",'Régua SAEB'!$D:$D,"&lt;="&amp;$I1273,'Régua SAEB'!$E:$E,"&gt;"&amp;$I1273,'Régua SAEB'!$A:$A,$E1273)</f>
        <v>2</v>
      </c>
      <c r="K1273" s="10" t="str">
        <f t="array" ref="K1273">INDEX('Régua SAEB'!$F$1:$F$40,MATCH($E1273&amp;"MT"&amp;$J1273,'Régua SAEB'!$G$1:$G$40,0),1)</f>
        <v>Básico</v>
      </c>
    </row>
    <row r="1274" spans="1:11" x14ac:dyDescent="0.2">
      <c r="A1274" s="28" t="s">
        <v>81</v>
      </c>
      <c r="B1274" s="24">
        <v>19124</v>
      </c>
      <c r="C1274" s="28" t="s">
        <v>1388</v>
      </c>
      <c r="D1274" s="29">
        <v>35019124</v>
      </c>
      <c r="E1274" s="29" t="s">
        <v>117</v>
      </c>
      <c r="F1274" s="29">
        <v>258.11</v>
      </c>
      <c r="G1274" s="10">
        <f>SUMIFS('Régua SAEB'!$C:$C,'Régua SAEB'!$B:$B,"LP",'Régua SAEB'!$D:$D,"&lt;="&amp;$F1274,'Régua SAEB'!$E:$E,"&gt;"&amp;$F1274,'Régua SAEB'!$A:$A,$E1274)</f>
        <v>3</v>
      </c>
      <c r="H1274" s="10" t="str">
        <f t="array" ref="H1274">INDEX('Régua SAEB'!$F$1:$F$40,MATCH($E1274&amp;"LP"&amp;$G1274,'Régua SAEB'!$G$1:$G$40,0),1)</f>
        <v>Básico</v>
      </c>
      <c r="I1274" s="29">
        <v>254.15</v>
      </c>
      <c r="J1274" s="10">
        <f>SUMIFS('Régua SAEB'!$C:$C,'Régua SAEB'!$B:$B,"MT",'Régua SAEB'!$D:$D,"&lt;="&amp;$I1274,'Régua SAEB'!$E:$E,"&gt;"&amp;$I1274,'Régua SAEB'!$A:$A,$E1274)</f>
        <v>3</v>
      </c>
      <c r="K1274" s="10" t="str">
        <f t="array" ref="K1274">INDEX('Régua SAEB'!$F$1:$F$40,MATCH($E1274&amp;"MT"&amp;$J1274,'Régua SAEB'!$G$1:$G$40,0),1)</f>
        <v>Básico</v>
      </c>
    </row>
    <row r="1275" spans="1:11" x14ac:dyDescent="0.2">
      <c r="A1275" s="28" t="s">
        <v>44</v>
      </c>
      <c r="B1275" s="24">
        <v>15660</v>
      </c>
      <c r="C1275" s="28" t="s">
        <v>1389</v>
      </c>
      <c r="D1275" s="29">
        <v>35015660</v>
      </c>
      <c r="E1275" s="29" t="s">
        <v>117</v>
      </c>
      <c r="F1275" s="29">
        <v>242.47</v>
      </c>
      <c r="G1275" s="10">
        <f>SUMIFS('Régua SAEB'!$C:$C,'Régua SAEB'!$B:$B,"LP",'Régua SAEB'!$D:$D,"&lt;="&amp;$F1275,'Régua SAEB'!$E:$E,"&gt;"&amp;$F1275,'Régua SAEB'!$A:$A,$E1275)</f>
        <v>2</v>
      </c>
      <c r="H1275" s="10" t="str">
        <f t="array" ref="H1275">INDEX('Régua SAEB'!$F$1:$F$40,MATCH($E1275&amp;"LP"&amp;$G1275,'Régua SAEB'!$G$1:$G$40,0),1)</f>
        <v>Básico</v>
      </c>
      <c r="I1275" s="29">
        <v>238.19</v>
      </c>
      <c r="J1275" s="10">
        <f>SUMIFS('Régua SAEB'!$C:$C,'Régua SAEB'!$B:$B,"MT",'Régua SAEB'!$D:$D,"&lt;="&amp;$I1275,'Régua SAEB'!$E:$E,"&gt;"&amp;$I1275,'Régua SAEB'!$A:$A,$E1275)</f>
        <v>2</v>
      </c>
      <c r="K1275" s="10" t="str">
        <f t="array" ref="K1275">INDEX('Régua SAEB'!$F$1:$F$40,MATCH($E1275&amp;"MT"&amp;$J1275,'Régua SAEB'!$G$1:$G$40,0),1)</f>
        <v>Básico</v>
      </c>
    </row>
    <row r="1276" spans="1:11" x14ac:dyDescent="0.2">
      <c r="A1276" s="28" t="s">
        <v>44</v>
      </c>
      <c r="B1276" s="24">
        <v>15672</v>
      </c>
      <c r="C1276" s="28" t="s">
        <v>1390</v>
      </c>
      <c r="D1276" s="29">
        <v>35015672</v>
      </c>
      <c r="E1276" s="29" t="s">
        <v>117</v>
      </c>
      <c r="F1276" s="29">
        <v>256.95</v>
      </c>
      <c r="G1276" s="10">
        <f>SUMIFS('Régua SAEB'!$C:$C,'Régua SAEB'!$B:$B,"LP",'Régua SAEB'!$D:$D,"&lt;="&amp;$F1276,'Régua SAEB'!$E:$E,"&gt;"&amp;$F1276,'Régua SAEB'!$A:$A,$E1276)</f>
        <v>3</v>
      </c>
      <c r="H1276" s="10" t="str">
        <f t="array" ref="H1276">INDEX('Régua SAEB'!$F$1:$F$40,MATCH($E1276&amp;"LP"&amp;$G1276,'Régua SAEB'!$G$1:$G$40,0),1)</f>
        <v>Básico</v>
      </c>
      <c r="I1276" s="29">
        <v>253.41</v>
      </c>
      <c r="J1276" s="10">
        <f>SUMIFS('Régua SAEB'!$C:$C,'Régua SAEB'!$B:$B,"MT",'Régua SAEB'!$D:$D,"&lt;="&amp;$I1276,'Régua SAEB'!$E:$E,"&gt;"&amp;$I1276,'Régua SAEB'!$A:$A,$E1276)</f>
        <v>3</v>
      </c>
      <c r="K1276" s="10" t="str">
        <f t="array" ref="K1276">INDEX('Régua SAEB'!$F$1:$F$40,MATCH($E1276&amp;"MT"&amp;$J1276,'Régua SAEB'!$G$1:$G$40,0),1)</f>
        <v>Básico</v>
      </c>
    </row>
    <row r="1277" spans="1:11" x14ac:dyDescent="0.2">
      <c r="A1277" s="28" t="s">
        <v>44</v>
      </c>
      <c r="B1277" s="24">
        <v>15696</v>
      </c>
      <c r="C1277" s="28" t="s">
        <v>1391</v>
      </c>
      <c r="D1277" s="29">
        <v>35015696</v>
      </c>
      <c r="E1277" s="29" t="s">
        <v>117</v>
      </c>
      <c r="F1277" s="29">
        <v>252.81</v>
      </c>
      <c r="G1277" s="10">
        <f>SUMIFS('Régua SAEB'!$C:$C,'Régua SAEB'!$B:$B,"LP",'Régua SAEB'!$D:$D,"&lt;="&amp;$F1277,'Régua SAEB'!$E:$E,"&gt;"&amp;$F1277,'Régua SAEB'!$A:$A,$E1277)</f>
        <v>3</v>
      </c>
      <c r="H1277" s="10" t="str">
        <f t="array" ref="H1277">INDEX('Régua SAEB'!$F$1:$F$40,MATCH($E1277&amp;"LP"&amp;$G1277,'Régua SAEB'!$G$1:$G$40,0),1)</f>
        <v>Básico</v>
      </c>
      <c r="I1277" s="29">
        <v>255.11</v>
      </c>
      <c r="J1277" s="10">
        <f>SUMIFS('Régua SAEB'!$C:$C,'Régua SAEB'!$B:$B,"MT",'Régua SAEB'!$D:$D,"&lt;="&amp;$I1277,'Régua SAEB'!$E:$E,"&gt;"&amp;$I1277,'Régua SAEB'!$A:$A,$E1277)</f>
        <v>3</v>
      </c>
      <c r="K1277" s="10" t="str">
        <f t="array" ref="K1277">INDEX('Régua SAEB'!$F$1:$F$40,MATCH($E1277&amp;"MT"&amp;$J1277,'Régua SAEB'!$G$1:$G$40,0),1)</f>
        <v>Básico</v>
      </c>
    </row>
    <row r="1278" spans="1:11" x14ac:dyDescent="0.2">
      <c r="A1278" s="28" t="s">
        <v>44</v>
      </c>
      <c r="B1278" s="24">
        <v>15748</v>
      </c>
      <c r="C1278" s="28" t="s">
        <v>1392</v>
      </c>
      <c r="D1278" s="29">
        <v>35015748</v>
      </c>
      <c r="E1278" s="29" t="s">
        <v>117</v>
      </c>
      <c r="F1278" s="29">
        <v>250.79</v>
      </c>
      <c r="G1278" s="10">
        <f>SUMIFS('Régua SAEB'!$C:$C,'Régua SAEB'!$B:$B,"LP",'Régua SAEB'!$D:$D,"&lt;="&amp;$F1278,'Régua SAEB'!$E:$E,"&gt;"&amp;$F1278,'Régua SAEB'!$A:$A,$E1278)</f>
        <v>3</v>
      </c>
      <c r="H1278" s="10" t="str">
        <f t="array" ref="H1278">INDEX('Régua SAEB'!$F$1:$F$40,MATCH($E1278&amp;"LP"&amp;$G1278,'Régua SAEB'!$G$1:$G$40,0),1)</f>
        <v>Básico</v>
      </c>
      <c r="I1278" s="29">
        <v>243.89</v>
      </c>
      <c r="J1278" s="10">
        <f>SUMIFS('Régua SAEB'!$C:$C,'Régua SAEB'!$B:$B,"MT",'Régua SAEB'!$D:$D,"&lt;="&amp;$I1278,'Régua SAEB'!$E:$E,"&gt;"&amp;$I1278,'Régua SAEB'!$A:$A,$E1278)</f>
        <v>2</v>
      </c>
      <c r="K1278" s="10" t="str">
        <f t="array" ref="K1278">INDEX('Régua SAEB'!$F$1:$F$40,MATCH($E1278&amp;"MT"&amp;$J1278,'Régua SAEB'!$G$1:$G$40,0),1)</f>
        <v>Básico</v>
      </c>
    </row>
    <row r="1279" spans="1:11" x14ac:dyDescent="0.2">
      <c r="A1279" s="28" t="s">
        <v>44</v>
      </c>
      <c r="B1279" s="24">
        <v>15787</v>
      </c>
      <c r="C1279" s="28" t="s">
        <v>1393</v>
      </c>
      <c r="D1279" s="29">
        <v>35015787</v>
      </c>
      <c r="E1279" s="29" t="s">
        <v>117</v>
      </c>
      <c r="F1279" s="29">
        <v>277.22000000000003</v>
      </c>
      <c r="G1279" s="10">
        <f>SUMIFS('Régua SAEB'!$C:$C,'Régua SAEB'!$B:$B,"LP",'Régua SAEB'!$D:$D,"&lt;="&amp;$F1279,'Régua SAEB'!$E:$E,"&gt;"&amp;$F1279,'Régua SAEB'!$A:$A,$E1279)</f>
        <v>4</v>
      </c>
      <c r="H1279" s="10" t="str">
        <f t="array" ref="H1279">INDEX('Régua SAEB'!$F$1:$F$40,MATCH($E1279&amp;"LP"&amp;$G1279,'Régua SAEB'!$G$1:$G$40,0),1)</f>
        <v>Proficiente</v>
      </c>
      <c r="I1279" s="29">
        <v>263.74</v>
      </c>
      <c r="J1279" s="10">
        <f>SUMIFS('Régua SAEB'!$C:$C,'Régua SAEB'!$B:$B,"MT",'Régua SAEB'!$D:$D,"&lt;="&amp;$I1279,'Régua SAEB'!$E:$E,"&gt;"&amp;$I1279,'Régua SAEB'!$A:$A,$E1279)</f>
        <v>3</v>
      </c>
      <c r="K1279" s="10" t="str">
        <f t="array" ref="K1279">INDEX('Régua SAEB'!$F$1:$F$40,MATCH($E1279&amp;"MT"&amp;$J1279,'Régua SAEB'!$G$1:$G$40,0),1)</f>
        <v>Básico</v>
      </c>
    </row>
    <row r="1280" spans="1:11" x14ac:dyDescent="0.2">
      <c r="A1280" s="28" t="s">
        <v>44</v>
      </c>
      <c r="B1280" s="24">
        <v>35257</v>
      </c>
      <c r="C1280" s="28" t="s">
        <v>1394</v>
      </c>
      <c r="D1280" s="29">
        <v>35035257</v>
      </c>
      <c r="E1280" s="29" t="s">
        <v>117</v>
      </c>
      <c r="F1280" s="29">
        <v>253.94</v>
      </c>
      <c r="G1280" s="10">
        <f>SUMIFS('Régua SAEB'!$C:$C,'Régua SAEB'!$B:$B,"LP",'Régua SAEB'!$D:$D,"&lt;="&amp;$F1280,'Régua SAEB'!$E:$E,"&gt;"&amp;$F1280,'Régua SAEB'!$A:$A,$E1280)</f>
        <v>3</v>
      </c>
      <c r="H1280" s="10" t="str">
        <f t="array" ref="H1280">INDEX('Régua SAEB'!$F$1:$F$40,MATCH($E1280&amp;"LP"&amp;$G1280,'Régua SAEB'!$G$1:$G$40,0),1)</f>
        <v>Básico</v>
      </c>
      <c r="I1280" s="29">
        <v>258.29000000000002</v>
      </c>
      <c r="J1280" s="10">
        <f>SUMIFS('Régua SAEB'!$C:$C,'Régua SAEB'!$B:$B,"MT",'Régua SAEB'!$D:$D,"&lt;="&amp;$I1280,'Régua SAEB'!$E:$E,"&gt;"&amp;$I1280,'Régua SAEB'!$A:$A,$E1280)</f>
        <v>3</v>
      </c>
      <c r="K1280" s="10" t="str">
        <f t="array" ref="K1280">INDEX('Régua SAEB'!$F$1:$F$40,MATCH($E1280&amp;"MT"&amp;$J1280,'Régua SAEB'!$G$1:$G$40,0),1)</f>
        <v>Básico</v>
      </c>
    </row>
    <row r="1281" spans="1:11" x14ac:dyDescent="0.2">
      <c r="A1281" s="28" t="s">
        <v>44</v>
      </c>
      <c r="B1281" s="24">
        <v>38945</v>
      </c>
      <c r="C1281" s="28" t="s">
        <v>1395</v>
      </c>
      <c r="D1281" s="29">
        <v>35038945</v>
      </c>
      <c r="E1281" s="29" t="s">
        <v>117</v>
      </c>
      <c r="F1281" s="29">
        <v>251.42</v>
      </c>
      <c r="G1281" s="10">
        <f>SUMIFS('Régua SAEB'!$C:$C,'Régua SAEB'!$B:$B,"LP",'Régua SAEB'!$D:$D,"&lt;="&amp;$F1281,'Régua SAEB'!$E:$E,"&gt;"&amp;$F1281,'Régua SAEB'!$A:$A,$E1281)</f>
        <v>3</v>
      </c>
      <c r="H1281" s="10" t="str">
        <f t="array" ref="H1281">INDEX('Régua SAEB'!$F$1:$F$40,MATCH($E1281&amp;"LP"&amp;$G1281,'Régua SAEB'!$G$1:$G$40,0),1)</f>
        <v>Básico</v>
      </c>
      <c r="I1281" s="29">
        <v>238.19</v>
      </c>
      <c r="J1281" s="10">
        <f>SUMIFS('Régua SAEB'!$C:$C,'Régua SAEB'!$B:$B,"MT",'Régua SAEB'!$D:$D,"&lt;="&amp;$I1281,'Régua SAEB'!$E:$E,"&gt;"&amp;$I1281,'Régua SAEB'!$A:$A,$E1281)</f>
        <v>2</v>
      </c>
      <c r="K1281" s="10" t="str">
        <f t="array" ref="K1281">INDEX('Régua SAEB'!$F$1:$F$40,MATCH($E1281&amp;"MT"&amp;$J1281,'Régua SAEB'!$G$1:$G$40,0),1)</f>
        <v>Básico</v>
      </c>
    </row>
    <row r="1282" spans="1:11" x14ac:dyDescent="0.2">
      <c r="A1282" s="28" t="s">
        <v>44</v>
      </c>
      <c r="B1282" s="24">
        <v>42389</v>
      </c>
      <c r="C1282" s="28" t="s">
        <v>1396</v>
      </c>
      <c r="D1282" s="29">
        <v>35042389</v>
      </c>
      <c r="E1282" s="29" t="s">
        <v>117</v>
      </c>
      <c r="F1282" s="29">
        <v>299.13</v>
      </c>
      <c r="G1282" s="10">
        <f>SUMIFS('Régua SAEB'!$C:$C,'Régua SAEB'!$B:$B,"LP",'Régua SAEB'!$D:$D,"&lt;="&amp;$F1282,'Régua SAEB'!$E:$E,"&gt;"&amp;$F1282,'Régua SAEB'!$A:$A,$E1282)</f>
        <v>4</v>
      </c>
      <c r="H1282" s="10" t="str">
        <f t="array" ref="H1282">INDEX('Régua SAEB'!$F$1:$F$40,MATCH($E1282&amp;"LP"&amp;$G1282,'Régua SAEB'!$G$1:$G$40,0),1)</f>
        <v>Proficiente</v>
      </c>
      <c r="I1282" s="29">
        <v>296.72000000000003</v>
      </c>
      <c r="J1282" s="10">
        <f>SUMIFS('Régua SAEB'!$C:$C,'Régua SAEB'!$B:$B,"MT",'Régua SAEB'!$D:$D,"&lt;="&amp;$I1282,'Régua SAEB'!$E:$E,"&gt;"&amp;$I1282,'Régua SAEB'!$A:$A,$E1282)</f>
        <v>4</v>
      </c>
      <c r="K1282" s="10" t="str">
        <f t="array" ref="K1282">INDEX('Régua SAEB'!$F$1:$F$40,MATCH($E1282&amp;"MT"&amp;$J1282,'Régua SAEB'!$G$1:$G$40,0),1)</f>
        <v>Básico</v>
      </c>
    </row>
    <row r="1283" spans="1:11" x14ac:dyDescent="0.2">
      <c r="A1283" s="28" t="s">
        <v>44</v>
      </c>
      <c r="B1283" s="24">
        <v>45287</v>
      </c>
      <c r="C1283" s="28" t="s">
        <v>1397</v>
      </c>
      <c r="D1283" s="29">
        <v>35045287</v>
      </c>
      <c r="E1283" s="29" t="s">
        <v>117</v>
      </c>
      <c r="F1283" s="29">
        <v>298.98</v>
      </c>
      <c r="G1283" s="10">
        <f>SUMIFS('Régua SAEB'!$C:$C,'Régua SAEB'!$B:$B,"LP",'Régua SAEB'!$D:$D,"&lt;="&amp;$F1283,'Régua SAEB'!$E:$E,"&gt;"&amp;$F1283,'Régua SAEB'!$A:$A,$E1283)</f>
        <v>4</v>
      </c>
      <c r="H1283" s="10" t="str">
        <f t="array" ref="H1283">INDEX('Régua SAEB'!$F$1:$F$40,MATCH($E1283&amp;"LP"&amp;$G1283,'Régua SAEB'!$G$1:$G$40,0),1)</f>
        <v>Proficiente</v>
      </c>
      <c r="I1283" s="29">
        <v>290.22000000000003</v>
      </c>
      <c r="J1283" s="10">
        <f>SUMIFS('Régua SAEB'!$C:$C,'Régua SAEB'!$B:$B,"MT",'Régua SAEB'!$D:$D,"&lt;="&amp;$I1283,'Régua SAEB'!$E:$E,"&gt;"&amp;$I1283,'Régua SAEB'!$A:$A,$E1283)</f>
        <v>4</v>
      </c>
      <c r="K1283" s="10" t="str">
        <f t="array" ref="K1283">INDEX('Régua SAEB'!$F$1:$F$40,MATCH($E1283&amp;"MT"&amp;$J1283,'Régua SAEB'!$G$1:$G$40,0),1)</f>
        <v>Básico</v>
      </c>
    </row>
    <row r="1284" spans="1:11" x14ac:dyDescent="0.2">
      <c r="A1284" s="28" t="s">
        <v>44</v>
      </c>
      <c r="B1284" s="24">
        <v>362759</v>
      </c>
      <c r="C1284" s="28" t="s">
        <v>1398</v>
      </c>
      <c r="D1284" s="29">
        <v>35362759</v>
      </c>
      <c r="E1284" s="29" t="s">
        <v>117</v>
      </c>
      <c r="F1284" s="29">
        <v>266.76</v>
      </c>
      <c r="G1284" s="10">
        <f>SUMIFS('Régua SAEB'!$C:$C,'Régua SAEB'!$B:$B,"LP",'Régua SAEB'!$D:$D,"&lt;="&amp;$F1284,'Régua SAEB'!$E:$E,"&gt;"&amp;$F1284,'Régua SAEB'!$A:$A,$E1284)</f>
        <v>3</v>
      </c>
      <c r="H1284" s="10" t="str">
        <f t="array" ref="H1284">INDEX('Régua SAEB'!$F$1:$F$40,MATCH($E1284&amp;"LP"&amp;$G1284,'Régua SAEB'!$G$1:$G$40,0),1)</f>
        <v>Básico</v>
      </c>
      <c r="I1284" s="29">
        <v>268.01</v>
      </c>
      <c r="J1284" s="10">
        <f>SUMIFS('Régua SAEB'!$C:$C,'Régua SAEB'!$B:$B,"MT",'Régua SAEB'!$D:$D,"&lt;="&amp;$I1284,'Régua SAEB'!$E:$E,"&gt;"&amp;$I1284,'Régua SAEB'!$A:$A,$E1284)</f>
        <v>3</v>
      </c>
      <c r="K1284" s="10" t="str">
        <f t="array" ref="K1284">INDEX('Régua SAEB'!$F$1:$F$40,MATCH($E1284&amp;"MT"&amp;$J1284,'Régua SAEB'!$G$1:$G$40,0),1)</f>
        <v>Básico</v>
      </c>
    </row>
    <row r="1285" spans="1:11" x14ac:dyDescent="0.2">
      <c r="A1285" s="28" t="s">
        <v>44</v>
      </c>
      <c r="B1285" s="24">
        <v>436057</v>
      </c>
      <c r="C1285" s="28" t="s">
        <v>1399</v>
      </c>
      <c r="D1285" s="29">
        <v>35436057</v>
      </c>
      <c r="E1285" s="29" t="s">
        <v>117</v>
      </c>
      <c r="F1285" s="29">
        <v>265.66000000000003</v>
      </c>
      <c r="G1285" s="10">
        <f>SUMIFS('Régua SAEB'!$C:$C,'Régua SAEB'!$B:$B,"LP",'Régua SAEB'!$D:$D,"&lt;="&amp;$F1285,'Régua SAEB'!$E:$E,"&gt;"&amp;$F1285,'Régua SAEB'!$A:$A,$E1285)</f>
        <v>3</v>
      </c>
      <c r="H1285" s="10" t="str">
        <f t="array" ref="H1285">INDEX('Régua SAEB'!$F$1:$F$40,MATCH($E1285&amp;"LP"&amp;$G1285,'Régua SAEB'!$G$1:$G$40,0),1)</f>
        <v>Básico</v>
      </c>
      <c r="I1285" s="29">
        <v>261.33999999999997</v>
      </c>
      <c r="J1285" s="10">
        <f>SUMIFS('Régua SAEB'!$C:$C,'Régua SAEB'!$B:$B,"MT",'Régua SAEB'!$D:$D,"&lt;="&amp;$I1285,'Régua SAEB'!$E:$E,"&gt;"&amp;$I1285,'Régua SAEB'!$A:$A,$E1285)</f>
        <v>3</v>
      </c>
      <c r="K1285" s="10" t="str">
        <f t="array" ref="K1285">INDEX('Régua SAEB'!$F$1:$F$40,MATCH($E1285&amp;"MT"&amp;$J1285,'Régua SAEB'!$G$1:$G$40,0),1)</f>
        <v>Básico</v>
      </c>
    </row>
    <row r="1286" spans="1:11" x14ac:dyDescent="0.2">
      <c r="A1286" s="28" t="s">
        <v>44</v>
      </c>
      <c r="B1286" s="24">
        <v>900291</v>
      </c>
      <c r="C1286" s="28" t="s">
        <v>1400</v>
      </c>
      <c r="D1286" s="29">
        <v>35900291</v>
      </c>
      <c r="E1286" s="29" t="s">
        <v>117</v>
      </c>
      <c r="F1286" s="29">
        <v>266.89999999999998</v>
      </c>
      <c r="G1286" s="10">
        <f>SUMIFS('Régua SAEB'!$C:$C,'Régua SAEB'!$B:$B,"LP",'Régua SAEB'!$D:$D,"&lt;="&amp;$F1286,'Régua SAEB'!$E:$E,"&gt;"&amp;$F1286,'Régua SAEB'!$A:$A,$E1286)</f>
        <v>3</v>
      </c>
      <c r="H1286" s="10" t="str">
        <f t="array" ref="H1286">INDEX('Régua SAEB'!$F$1:$F$40,MATCH($E1286&amp;"LP"&amp;$G1286,'Régua SAEB'!$G$1:$G$40,0),1)</f>
        <v>Básico</v>
      </c>
      <c r="I1286" s="29">
        <v>249.86</v>
      </c>
      <c r="J1286" s="10">
        <f>SUMIFS('Régua SAEB'!$C:$C,'Régua SAEB'!$B:$B,"MT",'Régua SAEB'!$D:$D,"&lt;="&amp;$I1286,'Régua SAEB'!$E:$E,"&gt;"&amp;$I1286,'Régua SAEB'!$A:$A,$E1286)</f>
        <v>2</v>
      </c>
      <c r="K1286" s="10" t="str">
        <f t="array" ref="K1286">INDEX('Régua SAEB'!$F$1:$F$40,MATCH($E1286&amp;"MT"&amp;$J1286,'Régua SAEB'!$G$1:$G$40,0),1)</f>
        <v>Básico</v>
      </c>
    </row>
    <row r="1287" spans="1:11" x14ac:dyDescent="0.2">
      <c r="A1287" s="28" t="s">
        <v>44</v>
      </c>
      <c r="B1287" s="24">
        <v>920940</v>
      </c>
      <c r="C1287" s="28" t="s">
        <v>1401</v>
      </c>
      <c r="D1287" s="29">
        <v>35920940</v>
      </c>
      <c r="E1287" s="29" t="s">
        <v>117</v>
      </c>
      <c r="F1287" s="29">
        <v>257.83999999999997</v>
      </c>
      <c r="G1287" s="10">
        <f>SUMIFS('Régua SAEB'!$C:$C,'Régua SAEB'!$B:$B,"LP",'Régua SAEB'!$D:$D,"&lt;="&amp;$F1287,'Régua SAEB'!$E:$E,"&gt;"&amp;$F1287,'Régua SAEB'!$A:$A,$E1287)</f>
        <v>3</v>
      </c>
      <c r="H1287" s="10" t="str">
        <f t="array" ref="H1287">INDEX('Régua SAEB'!$F$1:$F$40,MATCH($E1287&amp;"LP"&amp;$G1287,'Régua SAEB'!$G$1:$G$40,0),1)</f>
        <v>Básico</v>
      </c>
      <c r="I1287" s="29">
        <v>245.65</v>
      </c>
      <c r="J1287" s="10">
        <f>SUMIFS('Régua SAEB'!$C:$C,'Régua SAEB'!$B:$B,"MT",'Régua SAEB'!$D:$D,"&lt;="&amp;$I1287,'Régua SAEB'!$E:$E,"&gt;"&amp;$I1287,'Régua SAEB'!$A:$A,$E1287)</f>
        <v>2</v>
      </c>
      <c r="K1287" s="10" t="str">
        <f t="array" ref="K1287">INDEX('Régua SAEB'!$F$1:$F$40,MATCH($E1287&amp;"MT"&amp;$J1287,'Régua SAEB'!$G$1:$G$40,0),1)</f>
        <v>Básico</v>
      </c>
    </row>
    <row r="1288" spans="1:11" x14ac:dyDescent="0.2">
      <c r="A1288" s="28" t="s">
        <v>44</v>
      </c>
      <c r="B1288" s="24">
        <v>924118</v>
      </c>
      <c r="C1288" s="28" t="s">
        <v>1402</v>
      </c>
      <c r="D1288" s="29">
        <v>35924118</v>
      </c>
      <c r="E1288" s="29" t="s">
        <v>117</v>
      </c>
      <c r="F1288" s="29">
        <v>237.81</v>
      </c>
      <c r="G1288" s="10">
        <f>SUMIFS('Régua SAEB'!$C:$C,'Régua SAEB'!$B:$B,"LP",'Régua SAEB'!$D:$D,"&lt;="&amp;$F1288,'Régua SAEB'!$E:$E,"&gt;"&amp;$F1288,'Régua SAEB'!$A:$A,$E1288)</f>
        <v>2</v>
      </c>
      <c r="H1288" s="10" t="str">
        <f t="array" ref="H1288">INDEX('Régua SAEB'!$F$1:$F$40,MATCH($E1288&amp;"LP"&amp;$G1288,'Régua SAEB'!$G$1:$G$40,0),1)</f>
        <v>Básico</v>
      </c>
      <c r="I1288" s="29">
        <v>233.53</v>
      </c>
      <c r="J1288" s="10">
        <f>SUMIFS('Régua SAEB'!$C:$C,'Régua SAEB'!$B:$B,"MT",'Régua SAEB'!$D:$D,"&lt;="&amp;$I1288,'Régua SAEB'!$E:$E,"&gt;"&amp;$I1288,'Régua SAEB'!$A:$A,$E1288)</f>
        <v>2</v>
      </c>
      <c r="K1288" s="10" t="str">
        <f t="array" ref="K1288">INDEX('Régua SAEB'!$F$1:$F$40,MATCH($E1288&amp;"MT"&amp;$J1288,'Régua SAEB'!$G$1:$G$40,0),1)</f>
        <v>Básico</v>
      </c>
    </row>
    <row r="1289" spans="1:11" x14ac:dyDescent="0.2">
      <c r="A1289" s="28" t="s">
        <v>44</v>
      </c>
      <c r="B1289" s="24">
        <v>924124</v>
      </c>
      <c r="C1289" s="28" t="s">
        <v>1403</v>
      </c>
      <c r="D1289" s="29">
        <v>35924124</v>
      </c>
      <c r="E1289" s="29" t="s">
        <v>117</v>
      </c>
      <c r="F1289" s="29">
        <v>256.79000000000002</v>
      </c>
      <c r="G1289" s="10">
        <f>SUMIFS('Régua SAEB'!$C:$C,'Régua SAEB'!$B:$B,"LP",'Régua SAEB'!$D:$D,"&lt;="&amp;$F1289,'Régua SAEB'!$E:$E,"&gt;"&amp;$F1289,'Régua SAEB'!$A:$A,$E1289)</f>
        <v>3</v>
      </c>
      <c r="H1289" s="10" t="str">
        <f t="array" ref="H1289">INDEX('Régua SAEB'!$F$1:$F$40,MATCH($E1289&amp;"LP"&amp;$G1289,'Régua SAEB'!$G$1:$G$40,0),1)</f>
        <v>Básico</v>
      </c>
      <c r="I1289" s="29">
        <v>250.72</v>
      </c>
      <c r="J1289" s="10">
        <f>SUMIFS('Régua SAEB'!$C:$C,'Régua SAEB'!$B:$B,"MT",'Régua SAEB'!$D:$D,"&lt;="&amp;$I1289,'Régua SAEB'!$E:$E,"&gt;"&amp;$I1289,'Régua SAEB'!$A:$A,$E1289)</f>
        <v>3</v>
      </c>
      <c r="K1289" s="10" t="str">
        <f t="array" ref="K1289">INDEX('Régua SAEB'!$F$1:$F$40,MATCH($E1289&amp;"MT"&amp;$J1289,'Régua SAEB'!$G$1:$G$40,0),1)</f>
        <v>Básico</v>
      </c>
    </row>
    <row r="1290" spans="1:11" x14ac:dyDescent="0.2">
      <c r="A1290" s="28" t="s">
        <v>44</v>
      </c>
      <c r="B1290" s="24">
        <v>925895</v>
      </c>
      <c r="C1290" s="28" t="s">
        <v>1404</v>
      </c>
      <c r="D1290" s="29">
        <v>35925895</v>
      </c>
      <c r="E1290" s="29" t="s">
        <v>117</v>
      </c>
      <c r="F1290" s="29">
        <v>264.77</v>
      </c>
      <c r="G1290" s="10">
        <f>SUMIFS('Régua SAEB'!$C:$C,'Régua SAEB'!$B:$B,"LP",'Régua SAEB'!$D:$D,"&lt;="&amp;$F1290,'Régua SAEB'!$E:$E,"&gt;"&amp;$F1290,'Régua SAEB'!$A:$A,$E1290)</f>
        <v>3</v>
      </c>
      <c r="H1290" s="10" t="str">
        <f t="array" ref="H1290">INDEX('Régua SAEB'!$F$1:$F$40,MATCH($E1290&amp;"LP"&amp;$G1290,'Régua SAEB'!$G$1:$G$40,0),1)</f>
        <v>Básico</v>
      </c>
      <c r="I1290" s="29">
        <v>262.12</v>
      </c>
      <c r="J1290" s="10">
        <f>SUMIFS('Régua SAEB'!$C:$C,'Régua SAEB'!$B:$B,"MT",'Régua SAEB'!$D:$D,"&lt;="&amp;$I1290,'Régua SAEB'!$E:$E,"&gt;"&amp;$I1290,'Régua SAEB'!$A:$A,$E1290)</f>
        <v>3</v>
      </c>
      <c r="K1290" s="10" t="str">
        <f t="array" ref="K1290">INDEX('Régua SAEB'!$F$1:$F$40,MATCH($E1290&amp;"MT"&amp;$J1290,'Régua SAEB'!$G$1:$G$40,0),1)</f>
        <v>Básico</v>
      </c>
    </row>
    <row r="1291" spans="1:11" x14ac:dyDescent="0.2">
      <c r="A1291" s="28" t="s">
        <v>50</v>
      </c>
      <c r="B1291" s="24">
        <v>19653</v>
      </c>
      <c r="C1291" s="28" t="s">
        <v>1405</v>
      </c>
      <c r="D1291" s="29">
        <v>35019653</v>
      </c>
      <c r="E1291" s="29" t="s">
        <v>117</v>
      </c>
      <c r="F1291" s="29">
        <v>257.69</v>
      </c>
      <c r="G1291" s="10">
        <f>SUMIFS('Régua SAEB'!$C:$C,'Régua SAEB'!$B:$B,"LP",'Régua SAEB'!$D:$D,"&lt;="&amp;$F1291,'Régua SAEB'!$E:$E,"&gt;"&amp;$F1291,'Régua SAEB'!$A:$A,$E1291)</f>
        <v>3</v>
      </c>
      <c r="H1291" s="10" t="str">
        <f t="array" ref="H1291">INDEX('Régua SAEB'!$F$1:$F$40,MATCH($E1291&amp;"LP"&amp;$G1291,'Régua SAEB'!$G$1:$G$40,0),1)</f>
        <v>Básico</v>
      </c>
      <c r="I1291" s="29">
        <v>259.04000000000002</v>
      </c>
      <c r="J1291" s="10">
        <f>SUMIFS('Régua SAEB'!$C:$C,'Régua SAEB'!$B:$B,"MT",'Régua SAEB'!$D:$D,"&lt;="&amp;$I1291,'Régua SAEB'!$E:$E,"&gt;"&amp;$I1291,'Régua SAEB'!$A:$A,$E1291)</f>
        <v>3</v>
      </c>
      <c r="K1291" s="10" t="str">
        <f t="array" ref="K1291">INDEX('Régua SAEB'!$F$1:$F$40,MATCH($E1291&amp;"MT"&amp;$J1291,'Régua SAEB'!$G$1:$G$40,0),1)</f>
        <v>Básico</v>
      </c>
    </row>
    <row r="1292" spans="1:11" x14ac:dyDescent="0.2">
      <c r="A1292" s="28" t="s">
        <v>50</v>
      </c>
      <c r="B1292" s="24">
        <v>19665</v>
      </c>
      <c r="C1292" s="28" t="s">
        <v>1406</v>
      </c>
      <c r="D1292" s="29">
        <v>35019665</v>
      </c>
      <c r="E1292" s="29" t="s">
        <v>117</v>
      </c>
      <c r="F1292" s="29">
        <v>266.77</v>
      </c>
      <c r="G1292" s="10">
        <f>SUMIFS('Régua SAEB'!$C:$C,'Régua SAEB'!$B:$B,"LP",'Régua SAEB'!$D:$D,"&lt;="&amp;$F1292,'Régua SAEB'!$E:$E,"&gt;"&amp;$F1292,'Régua SAEB'!$A:$A,$E1292)</f>
        <v>3</v>
      </c>
      <c r="H1292" s="10" t="str">
        <f t="array" ref="H1292">INDEX('Régua SAEB'!$F$1:$F$40,MATCH($E1292&amp;"LP"&amp;$G1292,'Régua SAEB'!$G$1:$G$40,0),1)</f>
        <v>Básico</v>
      </c>
      <c r="I1292" s="29">
        <v>259.37</v>
      </c>
      <c r="J1292" s="10">
        <f>SUMIFS('Régua SAEB'!$C:$C,'Régua SAEB'!$B:$B,"MT",'Régua SAEB'!$D:$D,"&lt;="&amp;$I1292,'Régua SAEB'!$E:$E,"&gt;"&amp;$I1292,'Régua SAEB'!$A:$A,$E1292)</f>
        <v>3</v>
      </c>
      <c r="K1292" s="10" t="str">
        <f t="array" ref="K1292">INDEX('Régua SAEB'!$F$1:$F$40,MATCH($E1292&amp;"MT"&amp;$J1292,'Régua SAEB'!$G$1:$G$40,0),1)</f>
        <v>Básico</v>
      </c>
    </row>
    <row r="1293" spans="1:11" x14ac:dyDescent="0.2">
      <c r="A1293" s="28" t="s">
        <v>50</v>
      </c>
      <c r="B1293" s="24">
        <v>909488</v>
      </c>
      <c r="C1293" s="28" t="s">
        <v>1407</v>
      </c>
      <c r="D1293" s="29">
        <v>35909488</v>
      </c>
      <c r="E1293" s="29" t="s">
        <v>117</v>
      </c>
      <c r="F1293" s="29">
        <v>263.47000000000003</v>
      </c>
      <c r="G1293" s="10">
        <f>SUMIFS('Régua SAEB'!$C:$C,'Régua SAEB'!$B:$B,"LP",'Régua SAEB'!$D:$D,"&lt;="&amp;$F1293,'Régua SAEB'!$E:$E,"&gt;"&amp;$F1293,'Régua SAEB'!$A:$A,$E1293)</f>
        <v>3</v>
      </c>
      <c r="H1293" s="10" t="str">
        <f t="array" ref="H1293">INDEX('Régua SAEB'!$F$1:$F$40,MATCH($E1293&amp;"LP"&amp;$G1293,'Régua SAEB'!$G$1:$G$40,0),1)</f>
        <v>Básico</v>
      </c>
      <c r="I1293" s="29">
        <v>258.94</v>
      </c>
      <c r="J1293" s="10">
        <f>SUMIFS('Régua SAEB'!$C:$C,'Régua SAEB'!$B:$B,"MT",'Régua SAEB'!$D:$D,"&lt;="&amp;$I1293,'Régua SAEB'!$E:$E,"&gt;"&amp;$I1293,'Régua SAEB'!$A:$A,$E1293)</f>
        <v>3</v>
      </c>
      <c r="K1293" s="10" t="str">
        <f t="array" ref="K1293">INDEX('Régua SAEB'!$F$1:$F$40,MATCH($E1293&amp;"MT"&amp;$J1293,'Régua SAEB'!$G$1:$G$40,0),1)</f>
        <v>Básico</v>
      </c>
    </row>
    <row r="1294" spans="1:11" x14ac:dyDescent="0.2">
      <c r="A1294" s="28" t="s">
        <v>50</v>
      </c>
      <c r="B1294" s="24">
        <v>910521</v>
      </c>
      <c r="C1294" s="28" t="s">
        <v>1408</v>
      </c>
      <c r="D1294" s="29">
        <v>35910521</v>
      </c>
      <c r="E1294" s="29" t="s">
        <v>117</v>
      </c>
      <c r="F1294" s="29">
        <v>262.32</v>
      </c>
      <c r="G1294" s="10">
        <f>SUMIFS('Régua SAEB'!$C:$C,'Régua SAEB'!$B:$B,"LP",'Régua SAEB'!$D:$D,"&lt;="&amp;$F1294,'Régua SAEB'!$E:$E,"&gt;"&amp;$F1294,'Régua SAEB'!$A:$A,$E1294)</f>
        <v>3</v>
      </c>
      <c r="H1294" s="10" t="str">
        <f t="array" ref="H1294">INDEX('Régua SAEB'!$F$1:$F$40,MATCH($E1294&amp;"LP"&amp;$G1294,'Régua SAEB'!$G$1:$G$40,0),1)</f>
        <v>Básico</v>
      </c>
      <c r="I1294" s="29">
        <v>250.45</v>
      </c>
      <c r="J1294" s="10">
        <f>SUMIFS('Régua SAEB'!$C:$C,'Régua SAEB'!$B:$B,"MT",'Régua SAEB'!$D:$D,"&lt;="&amp;$I1294,'Régua SAEB'!$E:$E,"&gt;"&amp;$I1294,'Régua SAEB'!$A:$A,$E1294)</f>
        <v>3</v>
      </c>
      <c r="K1294" s="10" t="str">
        <f t="array" ref="K1294">INDEX('Régua SAEB'!$F$1:$F$40,MATCH($E1294&amp;"MT"&amp;$J1294,'Régua SAEB'!$G$1:$G$40,0),1)</f>
        <v>Básico</v>
      </c>
    </row>
    <row r="1295" spans="1:11" x14ac:dyDescent="0.2">
      <c r="A1295" s="28" t="s">
        <v>50</v>
      </c>
      <c r="B1295" s="24">
        <v>915609</v>
      </c>
      <c r="C1295" s="28" t="s">
        <v>1409</v>
      </c>
      <c r="D1295" s="29">
        <v>35915609</v>
      </c>
      <c r="E1295" s="29" t="s">
        <v>117</v>
      </c>
      <c r="F1295" s="29">
        <v>255.59</v>
      </c>
      <c r="G1295" s="10">
        <f>SUMIFS('Régua SAEB'!$C:$C,'Régua SAEB'!$B:$B,"LP",'Régua SAEB'!$D:$D,"&lt;="&amp;$F1295,'Régua SAEB'!$E:$E,"&gt;"&amp;$F1295,'Régua SAEB'!$A:$A,$E1295)</f>
        <v>3</v>
      </c>
      <c r="H1295" s="10" t="str">
        <f t="array" ref="H1295">INDEX('Régua SAEB'!$F$1:$F$40,MATCH($E1295&amp;"LP"&amp;$G1295,'Régua SAEB'!$G$1:$G$40,0),1)</f>
        <v>Básico</v>
      </c>
      <c r="I1295" s="29">
        <v>256.92</v>
      </c>
      <c r="J1295" s="10">
        <f>SUMIFS('Régua SAEB'!$C:$C,'Régua SAEB'!$B:$B,"MT",'Régua SAEB'!$D:$D,"&lt;="&amp;$I1295,'Régua SAEB'!$E:$E,"&gt;"&amp;$I1295,'Régua SAEB'!$A:$A,$E1295)</f>
        <v>3</v>
      </c>
      <c r="K1295" s="10" t="str">
        <f t="array" ref="K1295">INDEX('Régua SAEB'!$F$1:$F$40,MATCH($E1295&amp;"MT"&amp;$J1295,'Régua SAEB'!$G$1:$G$40,0),1)</f>
        <v>Básico</v>
      </c>
    </row>
    <row r="1296" spans="1:11" x14ac:dyDescent="0.2">
      <c r="A1296" s="28" t="s">
        <v>45</v>
      </c>
      <c r="B1296" s="24">
        <v>23541</v>
      </c>
      <c r="C1296" s="28" t="s">
        <v>1410</v>
      </c>
      <c r="D1296" s="29">
        <v>35023541</v>
      </c>
      <c r="E1296" s="29" t="s">
        <v>117</v>
      </c>
      <c r="F1296" s="29">
        <v>254.42</v>
      </c>
      <c r="G1296" s="10">
        <f>SUMIFS('Régua SAEB'!$C:$C,'Régua SAEB'!$B:$B,"LP",'Régua SAEB'!$D:$D,"&lt;="&amp;$F1296,'Régua SAEB'!$E:$E,"&gt;"&amp;$F1296,'Régua SAEB'!$A:$A,$E1296)</f>
        <v>3</v>
      </c>
      <c r="H1296" s="10" t="str">
        <f t="array" ref="H1296">INDEX('Régua SAEB'!$F$1:$F$40,MATCH($E1296&amp;"LP"&amp;$G1296,'Régua SAEB'!$G$1:$G$40,0),1)</f>
        <v>Básico</v>
      </c>
      <c r="I1296" s="29">
        <v>248.91</v>
      </c>
      <c r="J1296" s="10">
        <f>SUMIFS('Régua SAEB'!$C:$C,'Régua SAEB'!$B:$B,"MT",'Régua SAEB'!$D:$D,"&lt;="&amp;$I1296,'Régua SAEB'!$E:$E,"&gt;"&amp;$I1296,'Régua SAEB'!$A:$A,$E1296)</f>
        <v>2</v>
      </c>
      <c r="K1296" s="10" t="str">
        <f t="array" ref="K1296">INDEX('Régua SAEB'!$F$1:$F$40,MATCH($E1296&amp;"MT"&amp;$J1296,'Régua SAEB'!$G$1:$G$40,0),1)</f>
        <v>Básico</v>
      </c>
    </row>
    <row r="1297" spans="1:11" x14ac:dyDescent="0.2">
      <c r="A1297" s="28" t="s">
        <v>45</v>
      </c>
      <c r="B1297" s="24">
        <v>23565</v>
      </c>
      <c r="C1297" s="28" t="s">
        <v>1411</v>
      </c>
      <c r="D1297" s="29">
        <v>35023565</v>
      </c>
      <c r="E1297" s="29" t="s">
        <v>117</v>
      </c>
      <c r="F1297" s="29">
        <v>250.65</v>
      </c>
      <c r="G1297" s="10">
        <f>SUMIFS('Régua SAEB'!$C:$C,'Régua SAEB'!$B:$B,"LP",'Régua SAEB'!$D:$D,"&lt;="&amp;$F1297,'Régua SAEB'!$E:$E,"&gt;"&amp;$F1297,'Régua SAEB'!$A:$A,$E1297)</f>
        <v>3</v>
      </c>
      <c r="H1297" s="10" t="str">
        <f t="array" ref="H1297">INDEX('Régua SAEB'!$F$1:$F$40,MATCH($E1297&amp;"LP"&amp;$G1297,'Régua SAEB'!$G$1:$G$40,0),1)</f>
        <v>Básico</v>
      </c>
      <c r="I1297" s="29">
        <v>253.22</v>
      </c>
      <c r="J1297" s="10">
        <f>SUMIFS('Régua SAEB'!$C:$C,'Régua SAEB'!$B:$B,"MT",'Régua SAEB'!$D:$D,"&lt;="&amp;$I1297,'Régua SAEB'!$E:$E,"&gt;"&amp;$I1297,'Régua SAEB'!$A:$A,$E1297)</f>
        <v>3</v>
      </c>
      <c r="K1297" s="10" t="str">
        <f t="array" ref="K1297">INDEX('Régua SAEB'!$F$1:$F$40,MATCH($E1297&amp;"MT"&amp;$J1297,'Régua SAEB'!$G$1:$G$40,0),1)</f>
        <v>Básico</v>
      </c>
    </row>
    <row r="1298" spans="1:11" x14ac:dyDescent="0.2">
      <c r="A1298" s="28" t="s">
        <v>45</v>
      </c>
      <c r="B1298" s="24">
        <v>23711</v>
      </c>
      <c r="C1298" s="28" t="s">
        <v>1412</v>
      </c>
      <c r="D1298" s="29">
        <v>35023711</v>
      </c>
      <c r="E1298" s="29" t="s">
        <v>117</v>
      </c>
      <c r="F1298" s="29">
        <v>265.51</v>
      </c>
      <c r="G1298" s="10">
        <f>SUMIFS('Régua SAEB'!$C:$C,'Régua SAEB'!$B:$B,"LP",'Régua SAEB'!$D:$D,"&lt;="&amp;$F1298,'Régua SAEB'!$E:$E,"&gt;"&amp;$F1298,'Régua SAEB'!$A:$A,$E1298)</f>
        <v>3</v>
      </c>
      <c r="H1298" s="10" t="str">
        <f t="array" ref="H1298">INDEX('Régua SAEB'!$F$1:$F$40,MATCH($E1298&amp;"LP"&amp;$G1298,'Régua SAEB'!$G$1:$G$40,0),1)</f>
        <v>Básico</v>
      </c>
      <c r="I1298" s="29">
        <v>262.5</v>
      </c>
      <c r="J1298" s="10">
        <f>SUMIFS('Régua SAEB'!$C:$C,'Régua SAEB'!$B:$B,"MT",'Régua SAEB'!$D:$D,"&lt;="&amp;$I1298,'Régua SAEB'!$E:$E,"&gt;"&amp;$I1298,'Régua SAEB'!$A:$A,$E1298)</f>
        <v>3</v>
      </c>
      <c r="K1298" s="10" t="str">
        <f t="array" ref="K1298">INDEX('Régua SAEB'!$F$1:$F$40,MATCH($E1298&amp;"MT"&amp;$J1298,'Régua SAEB'!$G$1:$G$40,0),1)</f>
        <v>Básico</v>
      </c>
    </row>
    <row r="1299" spans="1:11" x14ac:dyDescent="0.2">
      <c r="A1299" s="28" t="s">
        <v>45</v>
      </c>
      <c r="B1299" s="24">
        <v>23735</v>
      </c>
      <c r="C1299" s="28" t="s">
        <v>1413</v>
      </c>
      <c r="D1299" s="29">
        <v>35023735</v>
      </c>
      <c r="E1299" s="29" t="s">
        <v>117</v>
      </c>
      <c r="F1299" s="29">
        <v>260.73</v>
      </c>
      <c r="G1299" s="10">
        <f>SUMIFS('Régua SAEB'!$C:$C,'Régua SAEB'!$B:$B,"LP",'Régua SAEB'!$D:$D,"&lt;="&amp;$F1299,'Régua SAEB'!$E:$E,"&gt;"&amp;$F1299,'Régua SAEB'!$A:$A,$E1299)</f>
        <v>3</v>
      </c>
      <c r="H1299" s="10" t="str">
        <f t="array" ref="H1299">INDEX('Régua SAEB'!$F$1:$F$40,MATCH($E1299&amp;"LP"&amp;$G1299,'Régua SAEB'!$G$1:$G$40,0),1)</f>
        <v>Básico</v>
      </c>
      <c r="I1299" s="29">
        <v>254.11</v>
      </c>
      <c r="J1299" s="10">
        <f>SUMIFS('Régua SAEB'!$C:$C,'Régua SAEB'!$B:$B,"MT",'Régua SAEB'!$D:$D,"&lt;="&amp;$I1299,'Régua SAEB'!$E:$E,"&gt;"&amp;$I1299,'Régua SAEB'!$A:$A,$E1299)</f>
        <v>3</v>
      </c>
      <c r="K1299" s="10" t="str">
        <f t="array" ref="K1299">INDEX('Régua SAEB'!$F$1:$F$40,MATCH($E1299&amp;"MT"&amp;$J1299,'Régua SAEB'!$G$1:$G$40,0),1)</f>
        <v>Básico</v>
      </c>
    </row>
    <row r="1300" spans="1:11" x14ac:dyDescent="0.2">
      <c r="A1300" s="28" t="s">
        <v>45</v>
      </c>
      <c r="B1300" s="24">
        <v>23760</v>
      </c>
      <c r="C1300" s="28" t="s">
        <v>1414</v>
      </c>
      <c r="D1300" s="29">
        <v>35023760</v>
      </c>
      <c r="E1300" s="29" t="s">
        <v>117</v>
      </c>
      <c r="F1300" s="29">
        <v>287.02</v>
      </c>
      <c r="G1300" s="10">
        <f>SUMIFS('Régua SAEB'!$C:$C,'Régua SAEB'!$B:$B,"LP",'Régua SAEB'!$D:$D,"&lt;="&amp;$F1300,'Régua SAEB'!$E:$E,"&gt;"&amp;$F1300,'Régua SAEB'!$A:$A,$E1300)</f>
        <v>4</v>
      </c>
      <c r="H1300" s="10" t="str">
        <f t="array" ref="H1300">INDEX('Régua SAEB'!$F$1:$F$40,MATCH($E1300&amp;"LP"&amp;$G1300,'Régua SAEB'!$G$1:$G$40,0),1)</f>
        <v>Proficiente</v>
      </c>
      <c r="I1300" s="29">
        <v>265.02</v>
      </c>
      <c r="J1300" s="10">
        <f>SUMIFS('Régua SAEB'!$C:$C,'Régua SAEB'!$B:$B,"MT",'Régua SAEB'!$D:$D,"&lt;="&amp;$I1300,'Régua SAEB'!$E:$E,"&gt;"&amp;$I1300,'Régua SAEB'!$A:$A,$E1300)</f>
        <v>3</v>
      </c>
      <c r="K1300" s="10" t="str">
        <f t="array" ref="K1300">INDEX('Régua SAEB'!$F$1:$F$40,MATCH($E1300&amp;"MT"&amp;$J1300,'Régua SAEB'!$G$1:$G$40,0),1)</f>
        <v>Básico</v>
      </c>
    </row>
    <row r="1301" spans="1:11" x14ac:dyDescent="0.2">
      <c r="A1301" s="28" t="s">
        <v>45</v>
      </c>
      <c r="B1301" s="24">
        <v>922511</v>
      </c>
      <c r="C1301" s="28" t="s">
        <v>1415</v>
      </c>
      <c r="D1301" s="29">
        <v>35922511</v>
      </c>
      <c r="E1301" s="29" t="s">
        <v>117</v>
      </c>
      <c r="F1301" s="29">
        <v>243.43</v>
      </c>
      <c r="G1301" s="10">
        <f>SUMIFS('Régua SAEB'!$C:$C,'Régua SAEB'!$B:$B,"LP",'Régua SAEB'!$D:$D,"&lt;="&amp;$F1301,'Régua SAEB'!$E:$E,"&gt;"&amp;$F1301,'Régua SAEB'!$A:$A,$E1301)</f>
        <v>2</v>
      </c>
      <c r="H1301" s="10" t="str">
        <f t="array" ref="H1301">INDEX('Régua SAEB'!$F$1:$F$40,MATCH($E1301&amp;"LP"&amp;$G1301,'Régua SAEB'!$G$1:$G$40,0),1)</f>
        <v>Básico</v>
      </c>
      <c r="I1301" s="29">
        <v>252.51</v>
      </c>
      <c r="J1301" s="10">
        <f>SUMIFS('Régua SAEB'!$C:$C,'Régua SAEB'!$B:$B,"MT",'Régua SAEB'!$D:$D,"&lt;="&amp;$I1301,'Régua SAEB'!$E:$E,"&gt;"&amp;$I1301,'Régua SAEB'!$A:$A,$E1301)</f>
        <v>3</v>
      </c>
      <c r="K1301" s="10" t="str">
        <f t="array" ref="K1301">INDEX('Régua SAEB'!$F$1:$F$40,MATCH($E1301&amp;"MT"&amp;$J1301,'Régua SAEB'!$G$1:$G$40,0),1)</f>
        <v>Básico</v>
      </c>
    </row>
    <row r="1302" spans="1:11" x14ac:dyDescent="0.2">
      <c r="A1302" s="28" t="s">
        <v>46</v>
      </c>
      <c r="B1302" s="24">
        <v>13705</v>
      </c>
      <c r="C1302" s="28" t="s">
        <v>1416</v>
      </c>
      <c r="D1302" s="29">
        <v>35013705</v>
      </c>
      <c r="E1302" s="29" t="s">
        <v>117</v>
      </c>
      <c r="F1302" s="29">
        <v>279.16000000000003</v>
      </c>
      <c r="G1302" s="10">
        <f>SUMIFS('Régua SAEB'!$C:$C,'Régua SAEB'!$B:$B,"LP",'Régua SAEB'!$D:$D,"&lt;="&amp;$F1302,'Régua SAEB'!$E:$E,"&gt;"&amp;$F1302,'Régua SAEB'!$A:$A,$E1302)</f>
        <v>4</v>
      </c>
      <c r="H1302" s="10" t="str">
        <f t="array" ref="H1302">INDEX('Régua SAEB'!$F$1:$F$40,MATCH($E1302&amp;"LP"&amp;$G1302,'Régua SAEB'!$G$1:$G$40,0),1)</f>
        <v>Proficiente</v>
      </c>
      <c r="I1302" s="29">
        <v>271.27</v>
      </c>
      <c r="J1302" s="10">
        <f>SUMIFS('Régua SAEB'!$C:$C,'Régua SAEB'!$B:$B,"MT",'Régua SAEB'!$D:$D,"&lt;="&amp;$I1302,'Régua SAEB'!$E:$E,"&gt;"&amp;$I1302,'Régua SAEB'!$A:$A,$E1302)</f>
        <v>3</v>
      </c>
      <c r="K1302" s="10" t="str">
        <f t="array" ref="K1302">INDEX('Régua SAEB'!$F$1:$F$40,MATCH($E1302&amp;"MT"&amp;$J1302,'Régua SAEB'!$G$1:$G$40,0),1)</f>
        <v>Básico</v>
      </c>
    </row>
    <row r="1303" spans="1:11" x14ac:dyDescent="0.2">
      <c r="A1303" s="28" t="s">
        <v>46</v>
      </c>
      <c r="B1303" s="24">
        <v>13808</v>
      </c>
      <c r="C1303" s="28" t="s">
        <v>1417</v>
      </c>
      <c r="D1303" s="29">
        <v>35013808</v>
      </c>
      <c r="E1303" s="29" t="s">
        <v>117</v>
      </c>
      <c r="F1303" s="29">
        <v>271.16000000000003</v>
      </c>
      <c r="G1303" s="10">
        <f>SUMIFS('Régua SAEB'!$C:$C,'Régua SAEB'!$B:$B,"LP",'Régua SAEB'!$D:$D,"&lt;="&amp;$F1303,'Régua SAEB'!$E:$E,"&gt;"&amp;$F1303,'Régua SAEB'!$A:$A,$E1303)</f>
        <v>3</v>
      </c>
      <c r="H1303" s="10" t="str">
        <f t="array" ref="H1303">INDEX('Régua SAEB'!$F$1:$F$40,MATCH($E1303&amp;"LP"&amp;$G1303,'Régua SAEB'!$G$1:$G$40,0),1)</f>
        <v>Básico</v>
      </c>
      <c r="I1303" s="29">
        <v>268.81</v>
      </c>
      <c r="J1303" s="10">
        <f>SUMIFS('Régua SAEB'!$C:$C,'Régua SAEB'!$B:$B,"MT",'Régua SAEB'!$D:$D,"&lt;="&amp;$I1303,'Régua SAEB'!$E:$E,"&gt;"&amp;$I1303,'Régua SAEB'!$A:$A,$E1303)</f>
        <v>3</v>
      </c>
      <c r="K1303" s="10" t="str">
        <f t="array" ref="K1303">INDEX('Régua SAEB'!$F$1:$F$40,MATCH($E1303&amp;"MT"&amp;$J1303,'Régua SAEB'!$G$1:$G$40,0),1)</f>
        <v>Básico</v>
      </c>
    </row>
    <row r="1304" spans="1:11" x14ac:dyDescent="0.2">
      <c r="A1304" s="28" t="s">
        <v>46</v>
      </c>
      <c r="B1304" s="24">
        <v>13812</v>
      </c>
      <c r="C1304" s="28" t="s">
        <v>1418</v>
      </c>
      <c r="D1304" s="29">
        <v>35013812</v>
      </c>
      <c r="E1304" s="29" t="s">
        <v>117</v>
      </c>
      <c r="F1304" s="29">
        <v>271.54000000000002</v>
      </c>
      <c r="G1304" s="10">
        <f>SUMIFS('Régua SAEB'!$C:$C,'Régua SAEB'!$B:$B,"LP",'Régua SAEB'!$D:$D,"&lt;="&amp;$F1304,'Régua SAEB'!$E:$E,"&gt;"&amp;$F1304,'Régua SAEB'!$A:$A,$E1304)</f>
        <v>3</v>
      </c>
      <c r="H1304" s="10" t="str">
        <f t="array" ref="H1304">INDEX('Régua SAEB'!$F$1:$F$40,MATCH($E1304&amp;"LP"&amp;$G1304,'Régua SAEB'!$G$1:$G$40,0),1)</f>
        <v>Básico</v>
      </c>
      <c r="I1304" s="29">
        <v>266</v>
      </c>
      <c r="J1304" s="10">
        <f>SUMIFS('Régua SAEB'!$C:$C,'Régua SAEB'!$B:$B,"MT",'Régua SAEB'!$D:$D,"&lt;="&amp;$I1304,'Régua SAEB'!$E:$E,"&gt;"&amp;$I1304,'Régua SAEB'!$A:$A,$E1304)</f>
        <v>3</v>
      </c>
      <c r="K1304" s="10" t="str">
        <f t="array" ref="K1304">INDEX('Régua SAEB'!$F$1:$F$40,MATCH($E1304&amp;"MT"&amp;$J1304,'Régua SAEB'!$G$1:$G$40,0),1)</f>
        <v>Básico</v>
      </c>
    </row>
    <row r="1305" spans="1:11" x14ac:dyDescent="0.2">
      <c r="A1305" s="28" t="s">
        <v>46</v>
      </c>
      <c r="B1305" s="24">
        <v>13821</v>
      </c>
      <c r="C1305" s="28" t="s">
        <v>1419</v>
      </c>
      <c r="D1305" s="29">
        <v>35013821</v>
      </c>
      <c r="E1305" s="29" t="s">
        <v>117</v>
      </c>
      <c r="F1305" s="29">
        <v>265.52999999999997</v>
      </c>
      <c r="G1305" s="10">
        <f>SUMIFS('Régua SAEB'!$C:$C,'Régua SAEB'!$B:$B,"LP",'Régua SAEB'!$D:$D,"&lt;="&amp;$F1305,'Régua SAEB'!$E:$E,"&gt;"&amp;$F1305,'Régua SAEB'!$A:$A,$E1305)</f>
        <v>3</v>
      </c>
      <c r="H1305" s="10" t="str">
        <f t="array" ref="H1305">INDEX('Régua SAEB'!$F$1:$F$40,MATCH($E1305&amp;"LP"&amp;$G1305,'Régua SAEB'!$G$1:$G$40,0),1)</f>
        <v>Básico</v>
      </c>
      <c r="I1305" s="29">
        <v>260.41000000000003</v>
      </c>
      <c r="J1305" s="10">
        <f>SUMIFS('Régua SAEB'!$C:$C,'Régua SAEB'!$B:$B,"MT",'Régua SAEB'!$D:$D,"&lt;="&amp;$I1305,'Régua SAEB'!$E:$E,"&gt;"&amp;$I1305,'Régua SAEB'!$A:$A,$E1305)</f>
        <v>3</v>
      </c>
      <c r="K1305" s="10" t="str">
        <f t="array" ref="K1305">INDEX('Régua SAEB'!$F$1:$F$40,MATCH($E1305&amp;"MT"&amp;$J1305,'Régua SAEB'!$G$1:$G$40,0),1)</f>
        <v>Básico</v>
      </c>
    </row>
    <row r="1306" spans="1:11" x14ac:dyDescent="0.2">
      <c r="A1306" s="28" t="s">
        <v>46</v>
      </c>
      <c r="B1306" s="24">
        <v>13845</v>
      </c>
      <c r="C1306" s="28" t="s">
        <v>1420</v>
      </c>
      <c r="D1306" s="29">
        <v>35013845</v>
      </c>
      <c r="E1306" s="29" t="s">
        <v>117</v>
      </c>
      <c r="F1306" s="29">
        <v>254.27</v>
      </c>
      <c r="G1306" s="10">
        <f>SUMIFS('Régua SAEB'!$C:$C,'Régua SAEB'!$B:$B,"LP",'Régua SAEB'!$D:$D,"&lt;="&amp;$F1306,'Régua SAEB'!$E:$E,"&gt;"&amp;$F1306,'Régua SAEB'!$A:$A,$E1306)</f>
        <v>3</v>
      </c>
      <c r="H1306" s="10" t="str">
        <f t="array" ref="H1306">INDEX('Régua SAEB'!$F$1:$F$40,MATCH($E1306&amp;"LP"&amp;$G1306,'Régua SAEB'!$G$1:$G$40,0),1)</f>
        <v>Básico</v>
      </c>
      <c r="I1306" s="29">
        <v>244.08</v>
      </c>
      <c r="J1306" s="10">
        <f>SUMIFS('Régua SAEB'!$C:$C,'Régua SAEB'!$B:$B,"MT",'Régua SAEB'!$D:$D,"&lt;="&amp;$I1306,'Régua SAEB'!$E:$E,"&gt;"&amp;$I1306,'Régua SAEB'!$A:$A,$E1306)</f>
        <v>2</v>
      </c>
      <c r="K1306" s="10" t="str">
        <f t="array" ref="K1306">INDEX('Régua SAEB'!$F$1:$F$40,MATCH($E1306&amp;"MT"&amp;$J1306,'Régua SAEB'!$G$1:$G$40,0),1)</f>
        <v>Básico</v>
      </c>
    </row>
    <row r="1307" spans="1:11" x14ac:dyDescent="0.2">
      <c r="A1307" s="28" t="s">
        <v>46</v>
      </c>
      <c r="B1307" s="24">
        <v>13973</v>
      </c>
      <c r="C1307" s="28" t="s">
        <v>1421</v>
      </c>
      <c r="D1307" s="29">
        <v>35013973</v>
      </c>
      <c r="E1307" s="29" t="s">
        <v>117</v>
      </c>
      <c r="F1307" s="29">
        <v>236</v>
      </c>
      <c r="G1307" s="10">
        <f>SUMIFS('Régua SAEB'!$C:$C,'Régua SAEB'!$B:$B,"LP",'Régua SAEB'!$D:$D,"&lt;="&amp;$F1307,'Régua SAEB'!$E:$E,"&gt;"&amp;$F1307,'Régua SAEB'!$A:$A,$E1307)</f>
        <v>2</v>
      </c>
      <c r="H1307" s="10" t="str">
        <f t="array" ref="H1307">INDEX('Régua SAEB'!$F$1:$F$40,MATCH($E1307&amp;"LP"&amp;$G1307,'Régua SAEB'!$G$1:$G$40,0),1)</f>
        <v>Básico</v>
      </c>
      <c r="I1307" s="29">
        <v>237</v>
      </c>
      <c r="J1307" s="10">
        <f>SUMIFS('Régua SAEB'!$C:$C,'Régua SAEB'!$B:$B,"MT",'Régua SAEB'!$D:$D,"&lt;="&amp;$I1307,'Régua SAEB'!$E:$E,"&gt;"&amp;$I1307,'Régua SAEB'!$A:$A,$E1307)</f>
        <v>2</v>
      </c>
      <c r="K1307" s="10" t="str">
        <f t="array" ref="K1307">INDEX('Régua SAEB'!$F$1:$F$40,MATCH($E1307&amp;"MT"&amp;$J1307,'Régua SAEB'!$G$1:$G$40,0),1)</f>
        <v>Básico</v>
      </c>
    </row>
    <row r="1308" spans="1:11" x14ac:dyDescent="0.2">
      <c r="A1308" s="28" t="s">
        <v>46</v>
      </c>
      <c r="B1308" s="24">
        <v>36341</v>
      </c>
      <c r="C1308" s="28" t="s">
        <v>1422</v>
      </c>
      <c r="D1308" s="29">
        <v>35036341</v>
      </c>
      <c r="E1308" s="29" t="s">
        <v>117</v>
      </c>
      <c r="F1308" s="29">
        <v>270.73</v>
      </c>
      <c r="G1308" s="10">
        <f>SUMIFS('Régua SAEB'!$C:$C,'Régua SAEB'!$B:$B,"LP",'Régua SAEB'!$D:$D,"&lt;="&amp;$F1308,'Régua SAEB'!$E:$E,"&gt;"&amp;$F1308,'Régua SAEB'!$A:$A,$E1308)</f>
        <v>3</v>
      </c>
      <c r="H1308" s="10" t="str">
        <f t="array" ref="H1308">INDEX('Régua SAEB'!$F$1:$F$40,MATCH($E1308&amp;"LP"&amp;$G1308,'Régua SAEB'!$G$1:$G$40,0),1)</f>
        <v>Básico</v>
      </c>
      <c r="I1308" s="29">
        <v>261.68</v>
      </c>
      <c r="J1308" s="10">
        <f>SUMIFS('Régua SAEB'!$C:$C,'Régua SAEB'!$B:$B,"MT",'Régua SAEB'!$D:$D,"&lt;="&amp;$I1308,'Régua SAEB'!$E:$E,"&gt;"&amp;$I1308,'Régua SAEB'!$A:$A,$E1308)</f>
        <v>3</v>
      </c>
      <c r="K1308" s="10" t="str">
        <f t="array" ref="K1308">INDEX('Régua SAEB'!$F$1:$F$40,MATCH($E1308&amp;"MT"&amp;$J1308,'Régua SAEB'!$G$1:$G$40,0),1)</f>
        <v>Básico</v>
      </c>
    </row>
    <row r="1309" spans="1:11" x14ac:dyDescent="0.2">
      <c r="A1309" s="28" t="s">
        <v>46</v>
      </c>
      <c r="B1309" s="24">
        <v>39597</v>
      </c>
      <c r="C1309" s="28" t="s">
        <v>1423</v>
      </c>
      <c r="D1309" s="29">
        <v>35039597</v>
      </c>
      <c r="E1309" s="29" t="s">
        <v>117</v>
      </c>
      <c r="F1309" s="29">
        <v>256.68</v>
      </c>
      <c r="G1309" s="10">
        <f>SUMIFS('Régua SAEB'!$C:$C,'Régua SAEB'!$B:$B,"LP",'Régua SAEB'!$D:$D,"&lt;="&amp;$F1309,'Régua SAEB'!$E:$E,"&gt;"&amp;$F1309,'Régua SAEB'!$A:$A,$E1309)</f>
        <v>3</v>
      </c>
      <c r="H1309" s="10" t="str">
        <f t="array" ref="H1309">INDEX('Régua SAEB'!$F$1:$F$40,MATCH($E1309&amp;"LP"&amp;$G1309,'Régua SAEB'!$G$1:$G$40,0),1)</f>
        <v>Básico</v>
      </c>
      <c r="I1309" s="29">
        <v>254.74</v>
      </c>
      <c r="J1309" s="10">
        <f>SUMIFS('Régua SAEB'!$C:$C,'Régua SAEB'!$B:$B,"MT",'Régua SAEB'!$D:$D,"&lt;="&amp;$I1309,'Régua SAEB'!$E:$E,"&gt;"&amp;$I1309,'Régua SAEB'!$A:$A,$E1309)</f>
        <v>3</v>
      </c>
      <c r="K1309" s="10" t="str">
        <f t="array" ref="K1309">INDEX('Régua SAEB'!$F$1:$F$40,MATCH($E1309&amp;"MT"&amp;$J1309,'Régua SAEB'!$G$1:$G$40,0),1)</f>
        <v>Básico</v>
      </c>
    </row>
    <row r="1310" spans="1:11" x14ac:dyDescent="0.2">
      <c r="A1310" s="28" t="s">
        <v>46</v>
      </c>
      <c r="B1310" s="24">
        <v>39639</v>
      </c>
      <c r="C1310" s="28" t="s">
        <v>1424</v>
      </c>
      <c r="D1310" s="29">
        <v>35039639</v>
      </c>
      <c r="E1310" s="29" t="s">
        <v>117</v>
      </c>
      <c r="F1310" s="29">
        <v>243.38</v>
      </c>
      <c r="G1310" s="10">
        <f>SUMIFS('Régua SAEB'!$C:$C,'Régua SAEB'!$B:$B,"LP",'Régua SAEB'!$D:$D,"&lt;="&amp;$F1310,'Régua SAEB'!$E:$E,"&gt;"&amp;$F1310,'Régua SAEB'!$A:$A,$E1310)</f>
        <v>2</v>
      </c>
      <c r="H1310" s="10" t="str">
        <f t="array" ref="H1310">INDEX('Régua SAEB'!$F$1:$F$40,MATCH($E1310&amp;"LP"&amp;$G1310,'Régua SAEB'!$G$1:$G$40,0),1)</f>
        <v>Básico</v>
      </c>
      <c r="I1310" s="29">
        <v>242.21</v>
      </c>
      <c r="J1310" s="10">
        <f>SUMIFS('Régua SAEB'!$C:$C,'Régua SAEB'!$B:$B,"MT",'Régua SAEB'!$D:$D,"&lt;="&amp;$I1310,'Régua SAEB'!$E:$E,"&gt;"&amp;$I1310,'Régua SAEB'!$A:$A,$E1310)</f>
        <v>2</v>
      </c>
      <c r="K1310" s="10" t="str">
        <f t="array" ref="K1310">INDEX('Régua SAEB'!$F$1:$F$40,MATCH($E1310&amp;"MT"&amp;$J1310,'Régua SAEB'!$G$1:$G$40,0),1)</f>
        <v>Básico</v>
      </c>
    </row>
    <row r="1311" spans="1:11" x14ac:dyDescent="0.2">
      <c r="A1311" s="28" t="s">
        <v>46</v>
      </c>
      <c r="B1311" s="24">
        <v>39652</v>
      </c>
      <c r="C1311" s="28" t="s">
        <v>1425</v>
      </c>
      <c r="D1311" s="29">
        <v>35039652</v>
      </c>
      <c r="E1311" s="29" t="s">
        <v>117</v>
      </c>
      <c r="F1311" s="29">
        <v>253.41</v>
      </c>
      <c r="G1311" s="10">
        <f>SUMIFS('Régua SAEB'!$C:$C,'Régua SAEB'!$B:$B,"LP",'Régua SAEB'!$D:$D,"&lt;="&amp;$F1311,'Régua SAEB'!$E:$E,"&gt;"&amp;$F1311,'Régua SAEB'!$A:$A,$E1311)</f>
        <v>3</v>
      </c>
      <c r="H1311" s="10" t="str">
        <f t="array" ref="H1311">INDEX('Régua SAEB'!$F$1:$F$40,MATCH($E1311&amp;"LP"&amp;$G1311,'Régua SAEB'!$G$1:$G$40,0),1)</f>
        <v>Básico</v>
      </c>
      <c r="I1311" s="29">
        <v>243.5</v>
      </c>
      <c r="J1311" s="10">
        <f>SUMIFS('Régua SAEB'!$C:$C,'Régua SAEB'!$B:$B,"MT",'Régua SAEB'!$D:$D,"&lt;="&amp;$I1311,'Régua SAEB'!$E:$E,"&gt;"&amp;$I1311,'Régua SAEB'!$A:$A,$E1311)</f>
        <v>2</v>
      </c>
      <c r="K1311" s="10" t="str">
        <f t="array" ref="K1311">INDEX('Régua SAEB'!$F$1:$F$40,MATCH($E1311&amp;"MT"&amp;$J1311,'Régua SAEB'!$G$1:$G$40,0),1)</f>
        <v>Básico</v>
      </c>
    </row>
    <row r="1312" spans="1:11" x14ac:dyDescent="0.2">
      <c r="A1312" s="28" t="s">
        <v>46</v>
      </c>
      <c r="B1312" s="24">
        <v>42286</v>
      </c>
      <c r="C1312" s="28" t="s">
        <v>1426</v>
      </c>
      <c r="D1312" s="29">
        <v>35042286</v>
      </c>
      <c r="E1312" s="29" t="s">
        <v>117</v>
      </c>
      <c r="F1312" s="29">
        <v>256.66000000000003</v>
      </c>
      <c r="G1312" s="10">
        <f>SUMIFS('Régua SAEB'!$C:$C,'Régua SAEB'!$B:$B,"LP",'Régua SAEB'!$D:$D,"&lt;="&amp;$F1312,'Régua SAEB'!$E:$E,"&gt;"&amp;$F1312,'Régua SAEB'!$A:$A,$E1312)</f>
        <v>3</v>
      </c>
      <c r="H1312" s="10" t="str">
        <f t="array" ref="H1312">INDEX('Régua SAEB'!$F$1:$F$40,MATCH($E1312&amp;"LP"&amp;$G1312,'Régua SAEB'!$G$1:$G$40,0),1)</f>
        <v>Básico</v>
      </c>
      <c r="I1312" s="29">
        <v>260.51</v>
      </c>
      <c r="J1312" s="10">
        <f>SUMIFS('Régua SAEB'!$C:$C,'Régua SAEB'!$B:$B,"MT",'Régua SAEB'!$D:$D,"&lt;="&amp;$I1312,'Régua SAEB'!$E:$E,"&gt;"&amp;$I1312,'Régua SAEB'!$A:$A,$E1312)</f>
        <v>3</v>
      </c>
      <c r="K1312" s="10" t="str">
        <f t="array" ref="K1312">INDEX('Régua SAEB'!$F$1:$F$40,MATCH($E1312&amp;"MT"&amp;$J1312,'Régua SAEB'!$G$1:$G$40,0),1)</f>
        <v>Básico</v>
      </c>
    </row>
    <row r="1313" spans="1:11" x14ac:dyDescent="0.2">
      <c r="A1313" s="28" t="s">
        <v>46</v>
      </c>
      <c r="B1313" s="24">
        <v>45412</v>
      </c>
      <c r="C1313" s="28" t="s">
        <v>1427</v>
      </c>
      <c r="D1313" s="29">
        <v>35045412</v>
      </c>
      <c r="E1313" s="29" t="s">
        <v>117</v>
      </c>
      <c r="F1313" s="29">
        <v>258.17</v>
      </c>
      <c r="G1313" s="10">
        <f>SUMIFS('Régua SAEB'!$C:$C,'Régua SAEB'!$B:$B,"LP",'Régua SAEB'!$D:$D,"&lt;="&amp;$F1313,'Régua SAEB'!$E:$E,"&gt;"&amp;$F1313,'Régua SAEB'!$A:$A,$E1313)</f>
        <v>3</v>
      </c>
      <c r="H1313" s="10" t="str">
        <f t="array" ref="H1313">INDEX('Régua SAEB'!$F$1:$F$40,MATCH($E1313&amp;"LP"&amp;$G1313,'Régua SAEB'!$G$1:$G$40,0),1)</f>
        <v>Básico</v>
      </c>
      <c r="I1313" s="29">
        <v>255.78</v>
      </c>
      <c r="J1313" s="10">
        <f>SUMIFS('Régua SAEB'!$C:$C,'Régua SAEB'!$B:$B,"MT",'Régua SAEB'!$D:$D,"&lt;="&amp;$I1313,'Régua SAEB'!$E:$E,"&gt;"&amp;$I1313,'Régua SAEB'!$A:$A,$E1313)</f>
        <v>3</v>
      </c>
      <c r="K1313" s="10" t="str">
        <f t="array" ref="K1313">INDEX('Régua SAEB'!$F$1:$F$40,MATCH($E1313&amp;"MT"&amp;$J1313,'Régua SAEB'!$G$1:$G$40,0),1)</f>
        <v>Básico</v>
      </c>
    </row>
    <row r="1314" spans="1:11" x14ac:dyDescent="0.2">
      <c r="A1314" s="28" t="s">
        <v>46</v>
      </c>
      <c r="B1314" s="24">
        <v>45433</v>
      </c>
      <c r="C1314" s="28" t="s">
        <v>1428</v>
      </c>
      <c r="D1314" s="29">
        <v>35045433</v>
      </c>
      <c r="E1314" s="29" t="s">
        <v>117</v>
      </c>
      <c r="F1314" s="29">
        <v>263.38</v>
      </c>
      <c r="G1314" s="10">
        <f>SUMIFS('Régua SAEB'!$C:$C,'Régua SAEB'!$B:$B,"LP",'Régua SAEB'!$D:$D,"&lt;="&amp;$F1314,'Régua SAEB'!$E:$E,"&gt;"&amp;$F1314,'Régua SAEB'!$A:$A,$E1314)</f>
        <v>3</v>
      </c>
      <c r="H1314" s="10" t="str">
        <f t="array" ref="H1314">INDEX('Régua SAEB'!$F$1:$F$40,MATCH($E1314&amp;"LP"&amp;$G1314,'Régua SAEB'!$G$1:$G$40,0),1)</f>
        <v>Básico</v>
      </c>
      <c r="I1314" s="29">
        <v>253.75</v>
      </c>
      <c r="J1314" s="10">
        <f>SUMIFS('Régua SAEB'!$C:$C,'Régua SAEB'!$B:$B,"MT",'Régua SAEB'!$D:$D,"&lt;="&amp;$I1314,'Régua SAEB'!$E:$E,"&gt;"&amp;$I1314,'Régua SAEB'!$A:$A,$E1314)</f>
        <v>3</v>
      </c>
      <c r="K1314" s="10" t="str">
        <f t="array" ref="K1314">INDEX('Régua SAEB'!$F$1:$F$40,MATCH($E1314&amp;"MT"&amp;$J1314,'Régua SAEB'!$G$1:$G$40,0),1)</f>
        <v>Básico</v>
      </c>
    </row>
    <row r="1315" spans="1:11" x14ac:dyDescent="0.2">
      <c r="A1315" s="28" t="s">
        <v>46</v>
      </c>
      <c r="B1315" s="24">
        <v>45445</v>
      </c>
      <c r="C1315" s="28" t="s">
        <v>1429</v>
      </c>
      <c r="D1315" s="29">
        <v>35045445</v>
      </c>
      <c r="E1315" s="29" t="s">
        <v>117</v>
      </c>
      <c r="F1315" s="29">
        <v>267.06</v>
      </c>
      <c r="G1315" s="10">
        <f>SUMIFS('Régua SAEB'!$C:$C,'Régua SAEB'!$B:$B,"LP",'Régua SAEB'!$D:$D,"&lt;="&amp;$F1315,'Régua SAEB'!$E:$E,"&gt;"&amp;$F1315,'Régua SAEB'!$A:$A,$E1315)</f>
        <v>3</v>
      </c>
      <c r="H1315" s="10" t="str">
        <f t="array" ref="H1315">INDEX('Régua SAEB'!$F$1:$F$40,MATCH($E1315&amp;"LP"&amp;$G1315,'Régua SAEB'!$G$1:$G$40,0),1)</f>
        <v>Básico</v>
      </c>
      <c r="I1315" s="29">
        <v>265.48</v>
      </c>
      <c r="J1315" s="10">
        <f>SUMIFS('Régua SAEB'!$C:$C,'Régua SAEB'!$B:$B,"MT",'Régua SAEB'!$D:$D,"&lt;="&amp;$I1315,'Régua SAEB'!$E:$E,"&gt;"&amp;$I1315,'Régua SAEB'!$A:$A,$E1315)</f>
        <v>3</v>
      </c>
      <c r="K1315" s="10" t="str">
        <f t="array" ref="K1315">INDEX('Régua SAEB'!$F$1:$F$40,MATCH($E1315&amp;"MT"&amp;$J1315,'Régua SAEB'!$G$1:$G$40,0),1)</f>
        <v>Básico</v>
      </c>
    </row>
    <row r="1316" spans="1:11" x14ac:dyDescent="0.2">
      <c r="A1316" s="28" t="s">
        <v>46</v>
      </c>
      <c r="B1316" s="24">
        <v>46814</v>
      </c>
      <c r="C1316" s="28" t="s">
        <v>1430</v>
      </c>
      <c r="D1316" s="29">
        <v>35046814</v>
      </c>
      <c r="E1316" s="29" t="s">
        <v>117</v>
      </c>
      <c r="F1316" s="29">
        <v>295.61</v>
      </c>
      <c r="G1316" s="10">
        <f>SUMIFS('Régua SAEB'!$C:$C,'Régua SAEB'!$B:$B,"LP",'Régua SAEB'!$D:$D,"&lt;="&amp;$F1316,'Régua SAEB'!$E:$E,"&gt;"&amp;$F1316,'Régua SAEB'!$A:$A,$E1316)</f>
        <v>4</v>
      </c>
      <c r="H1316" s="10" t="str">
        <f t="array" ref="H1316">INDEX('Régua SAEB'!$F$1:$F$40,MATCH($E1316&amp;"LP"&amp;$G1316,'Régua SAEB'!$G$1:$G$40,0),1)</f>
        <v>Proficiente</v>
      </c>
      <c r="I1316" s="29">
        <v>293.13</v>
      </c>
      <c r="J1316" s="10">
        <f>SUMIFS('Régua SAEB'!$C:$C,'Régua SAEB'!$B:$B,"MT",'Régua SAEB'!$D:$D,"&lt;="&amp;$I1316,'Régua SAEB'!$E:$E,"&gt;"&amp;$I1316,'Régua SAEB'!$A:$A,$E1316)</f>
        <v>4</v>
      </c>
      <c r="K1316" s="10" t="str">
        <f t="array" ref="K1316">INDEX('Régua SAEB'!$F$1:$F$40,MATCH($E1316&amp;"MT"&amp;$J1316,'Régua SAEB'!$G$1:$G$40,0),1)</f>
        <v>Básico</v>
      </c>
    </row>
    <row r="1317" spans="1:11" x14ac:dyDescent="0.2">
      <c r="A1317" s="28" t="s">
        <v>46</v>
      </c>
      <c r="B1317" s="24">
        <v>49232</v>
      </c>
      <c r="C1317" s="28" t="s">
        <v>1431</v>
      </c>
      <c r="D1317" s="29">
        <v>35049232</v>
      </c>
      <c r="E1317" s="29" t="s">
        <v>117</v>
      </c>
      <c r="F1317" s="29">
        <v>264</v>
      </c>
      <c r="G1317" s="10">
        <f>SUMIFS('Régua SAEB'!$C:$C,'Régua SAEB'!$B:$B,"LP",'Régua SAEB'!$D:$D,"&lt;="&amp;$F1317,'Régua SAEB'!$E:$E,"&gt;"&amp;$F1317,'Régua SAEB'!$A:$A,$E1317)</f>
        <v>3</v>
      </c>
      <c r="H1317" s="10" t="str">
        <f t="array" ref="H1317">INDEX('Régua SAEB'!$F$1:$F$40,MATCH($E1317&amp;"LP"&amp;$G1317,'Régua SAEB'!$G$1:$G$40,0),1)</f>
        <v>Básico</v>
      </c>
      <c r="I1317" s="29">
        <v>267.10000000000002</v>
      </c>
      <c r="J1317" s="10">
        <f>SUMIFS('Régua SAEB'!$C:$C,'Régua SAEB'!$B:$B,"MT",'Régua SAEB'!$D:$D,"&lt;="&amp;$I1317,'Régua SAEB'!$E:$E,"&gt;"&amp;$I1317,'Régua SAEB'!$A:$A,$E1317)</f>
        <v>3</v>
      </c>
      <c r="K1317" s="10" t="str">
        <f t="array" ref="K1317">INDEX('Régua SAEB'!$F$1:$F$40,MATCH($E1317&amp;"MT"&amp;$J1317,'Régua SAEB'!$G$1:$G$40,0),1)</f>
        <v>Básico</v>
      </c>
    </row>
    <row r="1318" spans="1:11" x14ac:dyDescent="0.2">
      <c r="A1318" s="28" t="s">
        <v>46</v>
      </c>
      <c r="B1318" s="24">
        <v>49256</v>
      </c>
      <c r="C1318" s="28" t="s">
        <v>1432</v>
      </c>
      <c r="D1318" s="29">
        <v>35049256</v>
      </c>
      <c r="E1318" s="29" t="s">
        <v>117</v>
      </c>
      <c r="F1318" s="29">
        <v>262.51</v>
      </c>
      <c r="G1318" s="10">
        <f>SUMIFS('Régua SAEB'!$C:$C,'Régua SAEB'!$B:$B,"LP",'Régua SAEB'!$D:$D,"&lt;="&amp;$F1318,'Régua SAEB'!$E:$E,"&gt;"&amp;$F1318,'Régua SAEB'!$A:$A,$E1318)</f>
        <v>3</v>
      </c>
      <c r="H1318" s="10" t="str">
        <f t="array" ref="H1318">INDEX('Régua SAEB'!$F$1:$F$40,MATCH($E1318&amp;"LP"&amp;$G1318,'Régua SAEB'!$G$1:$G$40,0),1)</f>
        <v>Básico</v>
      </c>
      <c r="I1318" s="29">
        <v>265.93</v>
      </c>
      <c r="J1318" s="10">
        <f>SUMIFS('Régua SAEB'!$C:$C,'Régua SAEB'!$B:$B,"MT",'Régua SAEB'!$D:$D,"&lt;="&amp;$I1318,'Régua SAEB'!$E:$E,"&gt;"&amp;$I1318,'Régua SAEB'!$A:$A,$E1318)</f>
        <v>3</v>
      </c>
      <c r="K1318" s="10" t="str">
        <f t="array" ref="K1318">INDEX('Régua SAEB'!$F$1:$F$40,MATCH($E1318&amp;"MT"&amp;$J1318,'Régua SAEB'!$G$1:$G$40,0),1)</f>
        <v>Básico</v>
      </c>
    </row>
    <row r="1319" spans="1:11" x14ac:dyDescent="0.2">
      <c r="A1319" s="28" t="s">
        <v>46</v>
      </c>
      <c r="B1319" s="24">
        <v>127292</v>
      </c>
      <c r="C1319" s="28" t="s">
        <v>1433</v>
      </c>
      <c r="D1319" s="29">
        <v>35127292</v>
      </c>
      <c r="E1319" s="29" t="s">
        <v>117</v>
      </c>
      <c r="F1319" s="29">
        <v>280.43</v>
      </c>
      <c r="G1319" s="10">
        <f>SUMIFS('Régua SAEB'!$C:$C,'Régua SAEB'!$B:$B,"LP",'Régua SAEB'!$D:$D,"&lt;="&amp;$F1319,'Régua SAEB'!$E:$E,"&gt;"&amp;$F1319,'Régua SAEB'!$A:$A,$E1319)</f>
        <v>4</v>
      </c>
      <c r="H1319" s="10" t="str">
        <f t="array" ref="H1319">INDEX('Régua SAEB'!$F$1:$F$40,MATCH($E1319&amp;"LP"&amp;$G1319,'Régua SAEB'!$G$1:$G$40,0),1)</f>
        <v>Proficiente</v>
      </c>
      <c r="I1319" s="29">
        <v>279.24</v>
      </c>
      <c r="J1319" s="10">
        <f>SUMIFS('Régua SAEB'!$C:$C,'Régua SAEB'!$B:$B,"MT",'Régua SAEB'!$D:$D,"&lt;="&amp;$I1319,'Régua SAEB'!$E:$E,"&gt;"&amp;$I1319,'Régua SAEB'!$A:$A,$E1319)</f>
        <v>4</v>
      </c>
      <c r="K1319" s="10" t="str">
        <f t="array" ref="K1319">INDEX('Régua SAEB'!$F$1:$F$40,MATCH($E1319&amp;"MT"&amp;$J1319,'Régua SAEB'!$G$1:$G$40,0),1)</f>
        <v>Básico</v>
      </c>
    </row>
    <row r="1320" spans="1:11" x14ac:dyDescent="0.2">
      <c r="A1320" s="28" t="s">
        <v>46</v>
      </c>
      <c r="B1320" s="24">
        <v>901465</v>
      </c>
      <c r="C1320" s="28" t="s">
        <v>1434</v>
      </c>
      <c r="D1320" s="29">
        <v>35901465</v>
      </c>
      <c r="E1320" s="29" t="s">
        <v>117</v>
      </c>
      <c r="F1320" s="29">
        <v>259.27</v>
      </c>
      <c r="G1320" s="10">
        <f>SUMIFS('Régua SAEB'!$C:$C,'Régua SAEB'!$B:$B,"LP",'Régua SAEB'!$D:$D,"&lt;="&amp;$F1320,'Régua SAEB'!$E:$E,"&gt;"&amp;$F1320,'Régua SAEB'!$A:$A,$E1320)</f>
        <v>3</v>
      </c>
      <c r="H1320" s="10" t="str">
        <f t="array" ref="H1320">INDEX('Régua SAEB'!$F$1:$F$40,MATCH($E1320&amp;"LP"&amp;$G1320,'Régua SAEB'!$G$1:$G$40,0),1)</f>
        <v>Básico</v>
      </c>
      <c r="I1320" s="29">
        <v>258.99</v>
      </c>
      <c r="J1320" s="10">
        <f>SUMIFS('Régua SAEB'!$C:$C,'Régua SAEB'!$B:$B,"MT",'Régua SAEB'!$D:$D,"&lt;="&amp;$I1320,'Régua SAEB'!$E:$E,"&gt;"&amp;$I1320,'Régua SAEB'!$A:$A,$E1320)</f>
        <v>3</v>
      </c>
      <c r="K1320" s="10" t="str">
        <f t="array" ref="K1320">INDEX('Régua SAEB'!$F$1:$F$40,MATCH($E1320&amp;"MT"&amp;$J1320,'Régua SAEB'!$G$1:$G$40,0),1)</f>
        <v>Básico</v>
      </c>
    </row>
    <row r="1321" spans="1:11" x14ac:dyDescent="0.2">
      <c r="A1321" s="28" t="s">
        <v>46</v>
      </c>
      <c r="B1321" s="24">
        <v>903164</v>
      </c>
      <c r="C1321" s="28" t="s">
        <v>1435</v>
      </c>
      <c r="D1321" s="29">
        <v>35903164</v>
      </c>
      <c r="E1321" s="29" t="s">
        <v>117</v>
      </c>
      <c r="F1321" s="29">
        <v>277.83999999999997</v>
      </c>
      <c r="G1321" s="10">
        <f>SUMIFS('Régua SAEB'!$C:$C,'Régua SAEB'!$B:$B,"LP",'Régua SAEB'!$D:$D,"&lt;="&amp;$F1321,'Régua SAEB'!$E:$E,"&gt;"&amp;$F1321,'Régua SAEB'!$A:$A,$E1321)</f>
        <v>4</v>
      </c>
      <c r="H1321" s="10" t="str">
        <f t="array" ref="H1321">INDEX('Régua SAEB'!$F$1:$F$40,MATCH($E1321&amp;"LP"&amp;$G1321,'Régua SAEB'!$G$1:$G$40,0),1)</f>
        <v>Proficiente</v>
      </c>
      <c r="I1321" s="29">
        <v>277.33</v>
      </c>
      <c r="J1321" s="10">
        <f>SUMIFS('Régua SAEB'!$C:$C,'Régua SAEB'!$B:$B,"MT",'Régua SAEB'!$D:$D,"&lt;="&amp;$I1321,'Régua SAEB'!$E:$E,"&gt;"&amp;$I1321,'Régua SAEB'!$A:$A,$E1321)</f>
        <v>4</v>
      </c>
      <c r="K1321" s="10" t="str">
        <f t="array" ref="K1321">INDEX('Régua SAEB'!$F$1:$F$40,MATCH($E1321&amp;"MT"&amp;$J1321,'Régua SAEB'!$G$1:$G$40,0),1)</f>
        <v>Básico</v>
      </c>
    </row>
    <row r="1322" spans="1:11" x14ac:dyDescent="0.2">
      <c r="A1322" s="28" t="s">
        <v>46</v>
      </c>
      <c r="B1322" s="24">
        <v>924295</v>
      </c>
      <c r="C1322" s="28" t="s">
        <v>1436</v>
      </c>
      <c r="D1322" s="29">
        <v>35924295</v>
      </c>
      <c r="E1322" s="29" t="s">
        <v>117</v>
      </c>
      <c r="F1322" s="29">
        <v>249.99</v>
      </c>
      <c r="G1322" s="10">
        <f>SUMIFS('Régua SAEB'!$C:$C,'Régua SAEB'!$B:$B,"LP",'Régua SAEB'!$D:$D,"&lt;="&amp;$F1322,'Régua SAEB'!$E:$E,"&gt;"&amp;$F1322,'Régua SAEB'!$A:$A,$E1322)</f>
        <v>2</v>
      </c>
      <c r="H1322" s="10" t="str">
        <f t="array" ref="H1322">INDEX('Régua SAEB'!$F$1:$F$40,MATCH($E1322&amp;"LP"&amp;$G1322,'Régua SAEB'!$G$1:$G$40,0),1)</f>
        <v>Básico</v>
      </c>
      <c r="I1322" s="29">
        <v>251.66</v>
      </c>
      <c r="J1322" s="10">
        <f>SUMIFS('Régua SAEB'!$C:$C,'Régua SAEB'!$B:$B,"MT",'Régua SAEB'!$D:$D,"&lt;="&amp;$I1322,'Régua SAEB'!$E:$E,"&gt;"&amp;$I1322,'Régua SAEB'!$A:$A,$E1322)</f>
        <v>3</v>
      </c>
      <c r="K1322" s="10" t="str">
        <f t="array" ref="K1322">INDEX('Régua SAEB'!$F$1:$F$40,MATCH($E1322&amp;"MT"&amp;$J1322,'Régua SAEB'!$G$1:$G$40,0),1)</f>
        <v>Básico</v>
      </c>
    </row>
    <row r="1323" spans="1:11" x14ac:dyDescent="0.2">
      <c r="A1323" s="28" t="s">
        <v>46</v>
      </c>
      <c r="B1323" s="24">
        <v>924581</v>
      </c>
      <c r="C1323" s="28" t="s">
        <v>1437</v>
      </c>
      <c r="D1323" s="29">
        <v>35924581</v>
      </c>
      <c r="E1323" s="29" t="s">
        <v>117</v>
      </c>
      <c r="F1323" s="29">
        <v>258.38</v>
      </c>
      <c r="G1323" s="10">
        <f>SUMIFS('Régua SAEB'!$C:$C,'Régua SAEB'!$B:$B,"LP",'Régua SAEB'!$D:$D,"&lt;="&amp;$F1323,'Régua SAEB'!$E:$E,"&gt;"&amp;$F1323,'Régua SAEB'!$A:$A,$E1323)</f>
        <v>3</v>
      </c>
      <c r="H1323" s="10" t="str">
        <f t="array" ref="H1323">INDEX('Régua SAEB'!$F$1:$F$40,MATCH($E1323&amp;"LP"&amp;$G1323,'Régua SAEB'!$G$1:$G$40,0),1)</f>
        <v>Básico</v>
      </c>
      <c r="I1323" s="29">
        <v>267.47000000000003</v>
      </c>
      <c r="J1323" s="10">
        <f>SUMIFS('Régua SAEB'!$C:$C,'Régua SAEB'!$B:$B,"MT",'Régua SAEB'!$D:$D,"&lt;="&amp;$I1323,'Régua SAEB'!$E:$E,"&gt;"&amp;$I1323,'Régua SAEB'!$A:$A,$E1323)</f>
        <v>3</v>
      </c>
      <c r="K1323" s="10" t="str">
        <f t="array" ref="K1323">INDEX('Régua SAEB'!$F$1:$F$40,MATCH($E1323&amp;"MT"&amp;$J1323,'Régua SAEB'!$G$1:$G$40,0),1)</f>
        <v>Básico</v>
      </c>
    </row>
    <row r="1324" spans="1:11" x14ac:dyDescent="0.2">
      <c r="A1324" s="28" t="s">
        <v>46</v>
      </c>
      <c r="B1324" s="24">
        <v>924912</v>
      </c>
      <c r="C1324" s="28" t="s">
        <v>1438</v>
      </c>
      <c r="D1324" s="29">
        <v>35924912</v>
      </c>
      <c r="E1324" s="29" t="s">
        <v>117</v>
      </c>
      <c r="F1324" s="29">
        <v>253.94</v>
      </c>
      <c r="G1324" s="10">
        <f>SUMIFS('Régua SAEB'!$C:$C,'Régua SAEB'!$B:$B,"LP",'Régua SAEB'!$D:$D,"&lt;="&amp;$F1324,'Régua SAEB'!$E:$E,"&gt;"&amp;$F1324,'Régua SAEB'!$A:$A,$E1324)</f>
        <v>3</v>
      </c>
      <c r="H1324" s="10" t="str">
        <f t="array" ref="H1324">INDEX('Régua SAEB'!$F$1:$F$40,MATCH($E1324&amp;"LP"&amp;$G1324,'Régua SAEB'!$G$1:$G$40,0),1)</f>
        <v>Básico</v>
      </c>
      <c r="I1324" s="29">
        <v>254.16</v>
      </c>
      <c r="J1324" s="10">
        <f>SUMIFS('Régua SAEB'!$C:$C,'Régua SAEB'!$B:$B,"MT",'Régua SAEB'!$D:$D,"&lt;="&amp;$I1324,'Régua SAEB'!$E:$E,"&gt;"&amp;$I1324,'Régua SAEB'!$A:$A,$E1324)</f>
        <v>3</v>
      </c>
      <c r="K1324" s="10" t="str">
        <f t="array" ref="K1324">INDEX('Régua SAEB'!$F$1:$F$40,MATCH($E1324&amp;"MT"&amp;$J1324,'Régua SAEB'!$G$1:$G$40,0),1)</f>
        <v>Básico</v>
      </c>
    </row>
    <row r="1325" spans="1:11" x14ac:dyDescent="0.2">
      <c r="A1325" s="28" t="s">
        <v>46</v>
      </c>
      <c r="B1325" s="24">
        <v>925901</v>
      </c>
      <c r="C1325" s="28" t="s">
        <v>1439</v>
      </c>
      <c r="D1325" s="29">
        <v>35925901</v>
      </c>
      <c r="E1325" s="29" t="s">
        <v>117</v>
      </c>
      <c r="F1325" s="29">
        <v>253.86</v>
      </c>
      <c r="G1325" s="10">
        <f>SUMIFS('Régua SAEB'!$C:$C,'Régua SAEB'!$B:$B,"LP",'Régua SAEB'!$D:$D,"&lt;="&amp;$F1325,'Régua SAEB'!$E:$E,"&gt;"&amp;$F1325,'Régua SAEB'!$A:$A,$E1325)</f>
        <v>3</v>
      </c>
      <c r="H1325" s="10" t="str">
        <f t="array" ref="H1325">INDEX('Régua SAEB'!$F$1:$F$40,MATCH($E1325&amp;"LP"&amp;$G1325,'Régua SAEB'!$G$1:$G$40,0),1)</f>
        <v>Básico</v>
      </c>
      <c r="I1325" s="29">
        <v>249.38</v>
      </c>
      <c r="J1325" s="10">
        <f>SUMIFS('Régua SAEB'!$C:$C,'Régua SAEB'!$B:$B,"MT",'Régua SAEB'!$D:$D,"&lt;="&amp;$I1325,'Régua SAEB'!$E:$E,"&gt;"&amp;$I1325,'Régua SAEB'!$A:$A,$E1325)</f>
        <v>2</v>
      </c>
      <c r="K1325" s="10" t="str">
        <f t="array" ref="K1325">INDEX('Régua SAEB'!$F$1:$F$40,MATCH($E1325&amp;"MT"&amp;$J1325,'Régua SAEB'!$G$1:$G$40,0),1)</f>
        <v>Básico</v>
      </c>
    </row>
    <row r="1326" spans="1:11" x14ac:dyDescent="0.2">
      <c r="A1326" s="28" t="s">
        <v>46</v>
      </c>
      <c r="B1326" s="24">
        <v>926024</v>
      </c>
      <c r="C1326" s="28" t="s">
        <v>1440</v>
      </c>
      <c r="D1326" s="29">
        <v>35926024</v>
      </c>
      <c r="E1326" s="29" t="s">
        <v>117</v>
      </c>
      <c r="F1326" s="29">
        <v>263.87</v>
      </c>
      <c r="G1326" s="10">
        <f>SUMIFS('Régua SAEB'!$C:$C,'Régua SAEB'!$B:$B,"LP",'Régua SAEB'!$D:$D,"&lt;="&amp;$F1326,'Régua SAEB'!$E:$E,"&gt;"&amp;$F1326,'Régua SAEB'!$A:$A,$E1326)</f>
        <v>3</v>
      </c>
      <c r="H1326" s="10" t="str">
        <f t="array" ref="H1326">INDEX('Régua SAEB'!$F$1:$F$40,MATCH($E1326&amp;"LP"&amp;$G1326,'Régua SAEB'!$G$1:$G$40,0),1)</f>
        <v>Básico</v>
      </c>
      <c r="I1326" s="29">
        <v>255.23</v>
      </c>
      <c r="J1326" s="10">
        <f>SUMIFS('Régua SAEB'!$C:$C,'Régua SAEB'!$B:$B,"MT",'Régua SAEB'!$D:$D,"&lt;="&amp;$I1326,'Régua SAEB'!$E:$E,"&gt;"&amp;$I1326,'Régua SAEB'!$A:$A,$E1326)</f>
        <v>3</v>
      </c>
      <c r="K1326" s="10" t="str">
        <f t="array" ref="K1326">INDEX('Régua SAEB'!$F$1:$F$40,MATCH($E1326&amp;"MT"&amp;$J1326,'Régua SAEB'!$G$1:$G$40,0),1)</f>
        <v>Básico</v>
      </c>
    </row>
    <row r="1327" spans="1:11" x14ac:dyDescent="0.2">
      <c r="A1327" s="28" t="s">
        <v>49</v>
      </c>
      <c r="B1327" s="24">
        <v>27364</v>
      </c>
      <c r="C1327" s="28" t="s">
        <v>1441</v>
      </c>
      <c r="D1327" s="29">
        <v>35027364</v>
      </c>
      <c r="E1327" s="29" t="s">
        <v>117</v>
      </c>
      <c r="F1327" s="29">
        <v>254.07</v>
      </c>
      <c r="G1327" s="10">
        <f>SUMIFS('Régua SAEB'!$C:$C,'Régua SAEB'!$B:$B,"LP",'Régua SAEB'!$D:$D,"&lt;="&amp;$F1327,'Régua SAEB'!$E:$E,"&gt;"&amp;$F1327,'Régua SAEB'!$A:$A,$E1327)</f>
        <v>3</v>
      </c>
      <c r="H1327" s="10" t="str">
        <f t="array" ref="H1327">INDEX('Régua SAEB'!$F$1:$F$40,MATCH($E1327&amp;"LP"&amp;$G1327,'Régua SAEB'!$G$1:$G$40,0),1)</f>
        <v>Básico</v>
      </c>
      <c r="I1327" s="29">
        <v>251.44</v>
      </c>
      <c r="J1327" s="10">
        <f>SUMIFS('Régua SAEB'!$C:$C,'Régua SAEB'!$B:$B,"MT",'Régua SAEB'!$D:$D,"&lt;="&amp;$I1327,'Régua SAEB'!$E:$E,"&gt;"&amp;$I1327,'Régua SAEB'!$A:$A,$E1327)</f>
        <v>3</v>
      </c>
      <c r="K1327" s="10" t="str">
        <f t="array" ref="K1327">INDEX('Régua SAEB'!$F$1:$F$40,MATCH($E1327&amp;"MT"&amp;$J1327,'Régua SAEB'!$G$1:$G$40,0),1)</f>
        <v>Básico</v>
      </c>
    </row>
    <row r="1328" spans="1:11" x14ac:dyDescent="0.2">
      <c r="A1328" s="28" t="s">
        <v>74</v>
      </c>
      <c r="B1328" s="24">
        <v>35185</v>
      </c>
      <c r="C1328" s="28" t="s">
        <v>1442</v>
      </c>
      <c r="D1328" s="29">
        <v>35035185</v>
      </c>
      <c r="E1328" s="29" t="s">
        <v>117</v>
      </c>
      <c r="F1328" s="29">
        <v>255.82</v>
      </c>
      <c r="G1328" s="10">
        <f>SUMIFS('Régua SAEB'!$C:$C,'Régua SAEB'!$B:$B,"LP",'Régua SAEB'!$D:$D,"&lt;="&amp;$F1328,'Régua SAEB'!$E:$E,"&gt;"&amp;$F1328,'Régua SAEB'!$A:$A,$E1328)</f>
        <v>3</v>
      </c>
      <c r="H1328" s="10" t="str">
        <f t="array" ref="H1328">INDEX('Régua SAEB'!$F$1:$F$40,MATCH($E1328&amp;"LP"&amp;$G1328,'Régua SAEB'!$G$1:$G$40,0),1)</f>
        <v>Básico</v>
      </c>
      <c r="I1328" s="29">
        <v>255.51</v>
      </c>
      <c r="J1328" s="10">
        <f>SUMIFS('Régua SAEB'!$C:$C,'Régua SAEB'!$B:$B,"MT",'Régua SAEB'!$D:$D,"&lt;="&amp;$I1328,'Régua SAEB'!$E:$E,"&gt;"&amp;$I1328,'Régua SAEB'!$A:$A,$E1328)</f>
        <v>3</v>
      </c>
      <c r="K1328" s="10" t="str">
        <f t="array" ref="K1328">INDEX('Régua SAEB'!$F$1:$F$40,MATCH($E1328&amp;"MT"&amp;$J1328,'Régua SAEB'!$G$1:$G$40,0),1)</f>
        <v>Básico</v>
      </c>
    </row>
    <row r="1329" spans="1:11" x14ac:dyDescent="0.2">
      <c r="A1329" s="28" t="s">
        <v>74</v>
      </c>
      <c r="B1329" s="24">
        <v>903747</v>
      </c>
      <c r="C1329" s="28" t="s">
        <v>1443</v>
      </c>
      <c r="D1329" s="29">
        <v>35903747</v>
      </c>
      <c r="E1329" s="29" t="s">
        <v>117</v>
      </c>
      <c r="F1329" s="29">
        <v>267.62</v>
      </c>
      <c r="G1329" s="10">
        <f>SUMIFS('Régua SAEB'!$C:$C,'Régua SAEB'!$B:$B,"LP",'Régua SAEB'!$D:$D,"&lt;="&amp;$F1329,'Régua SAEB'!$E:$E,"&gt;"&amp;$F1329,'Régua SAEB'!$A:$A,$E1329)</f>
        <v>3</v>
      </c>
      <c r="H1329" s="10" t="str">
        <f t="array" ref="H1329">INDEX('Régua SAEB'!$F$1:$F$40,MATCH($E1329&amp;"LP"&amp;$G1329,'Régua SAEB'!$G$1:$G$40,0),1)</f>
        <v>Básico</v>
      </c>
      <c r="I1329" s="29">
        <v>262.95999999999998</v>
      </c>
      <c r="J1329" s="10">
        <f>SUMIFS('Régua SAEB'!$C:$C,'Régua SAEB'!$B:$B,"MT",'Régua SAEB'!$D:$D,"&lt;="&amp;$I1329,'Régua SAEB'!$E:$E,"&gt;"&amp;$I1329,'Régua SAEB'!$A:$A,$E1329)</f>
        <v>3</v>
      </c>
      <c r="K1329" s="10" t="str">
        <f t="array" ref="K1329">INDEX('Régua SAEB'!$F$1:$F$40,MATCH($E1329&amp;"MT"&amp;$J1329,'Régua SAEB'!$G$1:$G$40,0),1)</f>
        <v>Básico</v>
      </c>
    </row>
    <row r="1330" spans="1:11" x14ac:dyDescent="0.2">
      <c r="A1330" s="28" t="s">
        <v>47</v>
      </c>
      <c r="B1330" s="24">
        <v>27145</v>
      </c>
      <c r="C1330" s="28" t="s">
        <v>1444</v>
      </c>
      <c r="D1330" s="29">
        <v>35027145</v>
      </c>
      <c r="E1330" s="29" t="s">
        <v>117</v>
      </c>
      <c r="F1330" s="29">
        <v>271.75</v>
      </c>
      <c r="G1330" s="10">
        <f>SUMIFS('Régua SAEB'!$C:$C,'Régua SAEB'!$B:$B,"LP",'Régua SAEB'!$D:$D,"&lt;="&amp;$F1330,'Régua SAEB'!$E:$E,"&gt;"&amp;$F1330,'Régua SAEB'!$A:$A,$E1330)</f>
        <v>3</v>
      </c>
      <c r="H1330" s="10" t="str">
        <f t="array" ref="H1330">INDEX('Régua SAEB'!$F$1:$F$40,MATCH($E1330&amp;"LP"&amp;$G1330,'Régua SAEB'!$G$1:$G$40,0),1)</f>
        <v>Básico</v>
      </c>
      <c r="I1330" s="29">
        <v>271.57</v>
      </c>
      <c r="J1330" s="10">
        <f>SUMIFS('Régua SAEB'!$C:$C,'Régua SAEB'!$B:$B,"MT",'Régua SAEB'!$D:$D,"&lt;="&amp;$I1330,'Régua SAEB'!$E:$E,"&gt;"&amp;$I1330,'Régua SAEB'!$A:$A,$E1330)</f>
        <v>3</v>
      </c>
      <c r="K1330" s="10" t="str">
        <f t="array" ref="K1330">INDEX('Régua SAEB'!$F$1:$F$40,MATCH($E1330&amp;"MT"&amp;$J1330,'Régua SAEB'!$G$1:$G$40,0),1)</f>
        <v>Básico</v>
      </c>
    </row>
    <row r="1331" spans="1:11" x14ac:dyDescent="0.2">
      <c r="A1331" s="28" t="s">
        <v>47</v>
      </c>
      <c r="B1331" s="24">
        <v>27224</v>
      </c>
      <c r="C1331" s="28" t="s">
        <v>1445</v>
      </c>
      <c r="D1331" s="29">
        <v>35027224</v>
      </c>
      <c r="E1331" s="29" t="s">
        <v>117</v>
      </c>
      <c r="F1331" s="29">
        <v>290.86</v>
      </c>
      <c r="G1331" s="10">
        <f>SUMIFS('Régua SAEB'!$C:$C,'Régua SAEB'!$B:$B,"LP",'Régua SAEB'!$D:$D,"&lt;="&amp;$F1331,'Régua SAEB'!$E:$E,"&gt;"&amp;$F1331,'Régua SAEB'!$A:$A,$E1331)</f>
        <v>4</v>
      </c>
      <c r="H1331" s="10" t="str">
        <f t="array" ref="H1331">INDEX('Régua SAEB'!$F$1:$F$40,MATCH($E1331&amp;"LP"&amp;$G1331,'Régua SAEB'!$G$1:$G$40,0),1)</f>
        <v>Proficiente</v>
      </c>
      <c r="I1331" s="29">
        <v>293.60000000000002</v>
      </c>
      <c r="J1331" s="10">
        <f>SUMIFS('Régua SAEB'!$C:$C,'Régua SAEB'!$B:$B,"MT",'Régua SAEB'!$D:$D,"&lt;="&amp;$I1331,'Régua SAEB'!$E:$E,"&gt;"&amp;$I1331,'Régua SAEB'!$A:$A,$E1331)</f>
        <v>4</v>
      </c>
      <c r="K1331" s="10" t="str">
        <f t="array" ref="K1331">INDEX('Régua SAEB'!$F$1:$F$40,MATCH($E1331&amp;"MT"&amp;$J1331,'Régua SAEB'!$G$1:$G$40,0),1)</f>
        <v>Básico</v>
      </c>
    </row>
    <row r="1332" spans="1:11" x14ac:dyDescent="0.2">
      <c r="A1332" s="28" t="s">
        <v>47</v>
      </c>
      <c r="B1332" s="24">
        <v>27261</v>
      </c>
      <c r="C1332" s="28" t="s">
        <v>1446</v>
      </c>
      <c r="D1332" s="29">
        <v>35027261</v>
      </c>
      <c r="E1332" s="29" t="s">
        <v>117</v>
      </c>
      <c r="F1332" s="29">
        <v>262.69</v>
      </c>
      <c r="G1332" s="10">
        <f>SUMIFS('Régua SAEB'!$C:$C,'Régua SAEB'!$B:$B,"LP",'Régua SAEB'!$D:$D,"&lt;="&amp;$F1332,'Régua SAEB'!$E:$E,"&gt;"&amp;$F1332,'Régua SAEB'!$A:$A,$E1332)</f>
        <v>3</v>
      </c>
      <c r="H1332" s="10" t="str">
        <f t="array" ref="H1332">INDEX('Régua SAEB'!$F$1:$F$40,MATCH($E1332&amp;"LP"&amp;$G1332,'Régua SAEB'!$G$1:$G$40,0),1)</f>
        <v>Básico</v>
      </c>
      <c r="I1332" s="29">
        <v>271.38</v>
      </c>
      <c r="J1332" s="10">
        <f>SUMIFS('Régua SAEB'!$C:$C,'Régua SAEB'!$B:$B,"MT",'Régua SAEB'!$D:$D,"&lt;="&amp;$I1332,'Régua SAEB'!$E:$E,"&gt;"&amp;$I1332,'Régua SAEB'!$A:$A,$E1332)</f>
        <v>3</v>
      </c>
      <c r="K1332" s="10" t="str">
        <f t="array" ref="K1332">INDEX('Régua SAEB'!$F$1:$F$40,MATCH($E1332&amp;"MT"&amp;$J1332,'Régua SAEB'!$G$1:$G$40,0),1)</f>
        <v>Básico</v>
      </c>
    </row>
    <row r="1333" spans="1:11" x14ac:dyDescent="0.2">
      <c r="A1333" s="28" t="s">
        <v>47</v>
      </c>
      <c r="B1333" s="24">
        <v>27285</v>
      </c>
      <c r="C1333" s="28" t="s">
        <v>1447</v>
      </c>
      <c r="D1333" s="29">
        <v>35027285</v>
      </c>
      <c r="E1333" s="29" t="s">
        <v>117</v>
      </c>
      <c r="F1333" s="29">
        <v>287.8</v>
      </c>
      <c r="G1333" s="10">
        <f>SUMIFS('Régua SAEB'!$C:$C,'Régua SAEB'!$B:$B,"LP",'Régua SAEB'!$D:$D,"&lt;="&amp;$F1333,'Régua SAEB'!$E:$E,"&gt;"&amp;$F1333,'Régua SAEB'!$A:$A,$E1333)</f>
        <v>4</v>
      </c>
      <c r="H1333" s="10" t="str">
        <f t="array" ref="H1333">INDEX('Régua SAEB'!$F$1:$F$40,MATCH($E1333&amp;"LP"&amp;$G1333,'Régua SAEB'!$G$1:$G$40,0),1)</f>
        <v>Proficiente</v>
      </c>
      <c r="I1333" s="29">
        <v>286.41000000000003</v>
      </c>
      <c r="J1333" s="10">
        <f>SUMIFS('Régua SAEB'!$C:$C,'Régua SAEB'!$B:$B,"MT",'Régua SAEB'!$D:$D,"&lt;="&amp;$I1333,'Régua SAEB'!$E:$E,"&gt;"&amp;$I1333,'Régua SAEB'!$A:$A,$E1333)</f>
        <v>4</v>
      </c>
      <c r="K1333" s="10" t="str">
        <f t="array" ref="K1333">INDEX('Régua SAEB'!$F$1:$F$40,MATCH($E1333&amp;"MT"&amp;$J1333,'Régua SAEB'!$G$1:$G$40,0),1)</f>
        <v>Básico</v>
      </c>
    </row>
    <row r="1334" spans="1:11" x14ac:dyDescent="0.2">
      <c r="A1334" s="28" t="s">
        <v>47</v>
      </c>
      <c r="B1334" s="24">
        <v>49700</v>
      </c>
      <c r="C1334" s="28" t="s">
        <v>1448</v>
      </c>
      <c r="D1334" s="29">
        <v>35049700</v>
      </c>
      <c r="E1334" s="29" t="s">
        <v>117</v>
      </c>
      <c r="F1334" s="29">
        <v>269.67</v>
      </c>
      <c r="G1334" s="10">
        <f>SUMIFS('Régua SAEB'!$C:$C,'Régua SAEB'!$B:$B,"LP",'Régua SAEB'!$D:$D,"&lt;="&amp;$F1334,'Régua SAEB'!$E:$E,"&gt;"&amp;$F1334,'Régua SAEB'!$A:$A,$E1334)</f>
        <v>3</v>
      </c>
      <c r="H1334" s="10" t="str">
        <f t="array" ref="H1334">INDEX('Régua SAEB'!$F$1:$F$40,MATCH($E1334&amp;"LP"&amp;$G1334,'Régua SAEB'!$G$1:$G$40,0),1)</f>
        <v>Básico</v>
      </c>
      <c r="I1334" s="29">
        <v>272.5</v>
      </c>
      <c r="J1334" s="10">
        <f>SUMIFS('Régua SAEB'!$C:$C,'Régua SAEB'!$B:$B,"MT",'Régua SAEB'!$D:$D,"&lt;="&amp;$I1334,'Régua SAEB'!$E:$E,"&gt;"&amp;$I1334,'Régua SAEB'!$A:$A,$E1334)</f>
        <v>3</v>
      </c>
      <c r="K1334" s="10" t="str">
        <f t="array" ref="K1334">INDEX('Régua SAEB'!$F$1:$F$40,MATCH($E1334&amp;"MT"&amp;$J1334,'Régua SAEB'!$G$1:$G$40,0),1)</f>
        <v>Básico</v>
      </c>
    </row>
    <row r="1335" spans="1:11" x14ac:dyDescent="0.2">
      <c r="A1335" s="28" t="s">
        <v>47</v>
      </c>
      <c r="B1335" s="24">
        <v>906104</v>
      </c>
      <c r="C1335" s="28" t="s">
        <v>1449</v>
      </c>
      <c r="D1335" s="29">
        <v>35906104</v>
      </c>
      <c r="E1335" s="29" t="s">
        <v>117</v>
      </c>
      <c r="F1335" s="29">
        <v>270.99</v>
      </c>
      <c r="G1335" s="10">
        <f>SUMIFS('Régua SAEB'!$C:$C,'Régua SAEB'!$B:$B,"LP",'Régua SAEB'!$D:$D,"&lt;="&amp;$F1335,'Régua SAEB'!$E:$E,"&gt;"&amp;$F1335,'Régua SAEB'!$A:$A,$E1335)</f>
        <v>3</v>
      </c>
      <c r="H1335" s="10" t="str">
        <f t="array" ref="H1335">INDEX('Régua SAEB'!$F$1:$F$40,MATCH($E1335&amp;"LP"&amp;$G1335,'Régua SAEB'!$G$1:$G$40,0),1)</f>
        <v>Básico</v>
      </c>
      <c r="I1335" s="29">
        <v>270.44</v>
      </c>
      <c r="J1335" s="10">
        <f>SUMIFS('Régua SAEB'!$C:$C,'Régua SAEB'!$B:$B,"MT",'Régua SAEB'!$D:$D,"&lt;="&amp;$I1335,'Régua SAEB'!$E:$E,"&gt;"&amp;$I1335,'Régua SAEB'!$A:$A,$E1335)</f>
        <v>3</v>
      </c>
      <c r="K1335" s="10" t="str">
        <f t="array" ref="K1335">INDEX('Régua SAEB'!$F$1:$F$40,MATCH($E1335&amp;"MT"&amp;$J1335,'Régua SAEB'!$G$1:$G$40,0),1)</f>
        <v>Básico</v>
      </c>
    </row>
    <row r="1336" spans="1:11" x14ac:dyDescent="0.2">
      <c r="A1336" s="28" t="s">
        <v>41</v>
      </c>
      <c r="B1336" s="24">
        <v>10364</v>
      </c>
      <c r="C1336" s="28" t="s">
        <v>1450</v>
      </c>
      <c r="D1336" s="29">
        <v>35010364</v>
      </c>
      <c r="E1336" s="29" t="s">
        <v>117</v>
      </c>
      <c r="F1336" s="29">
        <v>270.33</v>
      </c>
      <c r="G1336" s="10">
        <f>SUMIFS('Régua SAEB'!$C:$C,'Régua SAEB'!$B:$B,"LP",'Régua SAEB'!$D:$D,"&lt;="&amp;$F1336,'Régua SAEB'!$E:$E,"&gt;"&amp;$F1336,'Régua SAEB'!$A:$A,$E1336)</f>
        <v>3</v>
      </c>
      <c r="H1336" s="10" t="str">
        <f t="array" ref="H1336">INDEX('Régua SAEB'!$F$1:$F$40,MATCH($E1336&amp;"LP"&amp;$G1336,'Régua SAEB'!$G$1:$G$40,0),1)</f>
        <v>Básico</v>
      </c>
      <c r="I1336" s="29">
        <v>257.05</v>
      </c>
      <c r="J1336" s="10">
        <f>SUMIFS('Régua SAEB'!$C:$C,'Régua SAEB'!$B:$B,"MT",'Régua SAEB'!$D:$D,"&lt;="&amp;$I1336,'Régua SAEB'!$E:$E,"&gt;"&amp;$I1336,'Régua SAEB'!$A:$A,$E1336)</f>
        <v>3</v>
      </c>
      <c r="K1336" s="10" t="str">
        <f t="array" ref="K1336">INDEX('Régua SAEB'!$F$1:$F$40,MATCH($E1336&amp;"MT"&amp;$J1336,'Régua SAEB'!$G$1:$G$40,0),1)</f>
        <v>Básico</v>
      </c>
    </row>
    <row r="1337" spans="1:11" x14ac:dyDescent="0.2">
      <c r="A1337" s="28" t="s">
        <v>41</v>
      </c>
      <c r="B1337" s="24">
        <v>10376</v>
      </c>
      <c r="C1337" s="28" t="s">
        <v>1451</v>
      </c>
      <c r="D1337" s="29">
        <v>35010376</v>
      </c>
      <c r="E1337" s="29" t="s">
        <v>117</v>
      </c>
      <c r="F1337" s="29">
        <v>250.92</v>
      </c>
      <c r="G1337" s="10">
        <f>SUMIFS('Régua SAEB'!$C:$C,'Régua SAEB'!$B:$B,"LP",'Régua SAEB'!$D:$D,"&lt;="&amp;$F1337,'Régua SAEB'!$E:$E,"&gt;"&amp;$F1337,'Régua SAEB'!$A:$A,$E1337)</f>
        <v>3</v>
      </c>
      <c r="H1337" s="10" t="str">
        <f t="array" ref="H1337">INDEX('Régua SAEB'!$F$1:$F$40,MATCH($E1337&amp;"LP"&amp;$G1337,'Régua SAEB'!$G$1:$G$40,0),1)</f>
        <v>Básico</v>
      </c>
      <c r="I1337" s="29">
        <v>238.54</v>
      </c>
      <c r="J1337" s="10">
        <f>SUMIFS('Régua SAEB'!$C:$C,'Régua SAEB'!$B:$B,"MT",'Régua SAEB'!$D:$D,"&lt;="&amp;$I1337,'Régua SAEB'!$E:$E,"&gt;"&amp;$I1337,'Régua SAEB'!$A:$A,$E1337)</f>
        <v>2</v>
      </c>
      <c r="K1337" s="10" t="str">
        <f t="array" ref="K1337">INDEX('Régua SAEB'!$F$1:$F$40,MATCH($E1337&amp;"MT"&amp;$J1337,'Régua SAEB'!$G$1:$G$40,0),1)</f>
        <v>Básico</v>
      </c>
    </row>
    <row r="1338" spans="1:11" x14ac:dyDescent="0.2">
      <c r="A1338" s="28" t="s">
        <v>41</v>
      </c>
      <c r="B1338" s="24">
        <v>10397</v>
      </c>
      <c r="C1338" s="28" t="s">
        <v>1452</v>
      </c>
      <c r="D1338" s="29">
        <v>35010397</v>
      </c>
      <c r="E1338" s="29" t="s">
        <v>117</v>
      </c>
      <c r="F1338" s="29">
        <v>271.58</v>
      </c>
      <c r="G1338" s="10">
        <f>SUMIFS('Régua SAEB'!$C:$C,'Régua SAEB'!$B:$B,"LP",'Régua SAEB'!$D:$D,"&lt;="&amp;$F1338,'Régua SAEB'!$E:$E,"&gt;"&amp;$F1338,'Régua SAEB'!$A:$A,$E1338)</f>
        <v>3</v>
      </c>
      <c r="H1338" s="10" t="str">
        <f t="array" ref="H1338">INDEX('Régua SAEB'!$F$1:$F$40,MATCH($E1338&amp;"LP"&amp;$G1338,'Régua SAEB'!$G$1:$G$40,0),1)</f>
        <v>Básico</v>
      </c>
      <c r="I1338" s="29">
        <v>268.05</v>
      </c>
      <c r="J1338" s="10">
        <f>SUMIFS('Régua SAEB'!$C:$C,'Régua SAEB'!$B:$B,"MT",'Régua SAEB'!$D:$D,"&lt;="&amp;$I1338,'Régua SAEB'!$E:$E,"&gt;"&amp;$I1338,'Régua SAEB'!$A:$A,$E1338)</f>
        <v>3</v>
      </c>
      <c r="K1338" s="10" t="str">
        <f t="array" ref="K1338">INDEX('Régua SAEB'!$F$1:$F$40,MATCH($E1338&amp;"MT"&amp;$J1338,'Régua SAEB'!$G$1:$G$40,0),1)</f>
        <v>Básico</v>
      </c>
    </row>
    <row r="1339" spans="1:11" x14ac:dyDescent="0.2">
      <c r="A1339" s="28" t="s">
        <v>41</v>
      </c>
      <c r="B1339" s="24">
        <v>10649</v>
      </c>
      <c r="C1339" s="28" t="s">
        <v>1453</v>
      </c>
      <c r="D1339" s="29">
        <v>35010649</v>
      </c>
      <c r="E1339" s="29" t="s">
        <v>117</v>
      </c>
      <c r="F1339" s="29">
        <v>249.47</v>
      </c>
      <c r="G1339" s="10">
        <f>SUMIFS('Régua SAEB'!$C:$C,'Régua SAEB'!$B:$B,"LP",'Régua SAEB'!$D:$D,"&lt;="&amp;$F1339,'Régua SAEB'!$E:$E,"&gt;"&amp;$F1339,'Régua SAEB'!$A:$A,$E1339)</f>
        <v>2</v>
      </c>
      <c r="H1339" s="10" t="str">
        <f t="array" ref="H1339">INDEX('Régua SAEB'!$F$1:$F$40,MATCH($E1339&amp;"LP"&amp;$G1339,'Régua SAEB'!$G$1:$G$40,0),1)</f>
        <v>Básico</v>
      </c>
      <c r="I1339" s="29">
        <v>235.79</v>
      </c>
      <c r="J1339" s="10">
        <f>SUMIFS('Régua SAEB'!$C:$C,'Régua SAEB'!$B:$B,"MT",'Régua SAEB'!$D:$D,"&lt;="&amp;$I1339,'Régua SAEB'!$E:$E,"&gt;"&amp;$I1339,'Régua SAEB'!$A:$A,$E1339)</f>
        <v>2</v>
      </c>
      <c r="K1339" s="10" t="str">
        <f t="array" ref="K1339">INDEX('Régua SAEB'!$F$1:$F$40,MATCH($E1339&amp;"MT"&amp;$J1339,'Régua SAEB'!$G$1:$G$40,0),1)</f>
        <v>Básico</v>
      </c>
    </row>
    <row r="1340" spans="1:11" x14ac:dyDescent="0.2">
      <c r="A1340" s="28" t="s">
        <v>41</v>
      </c>
      <c r="B1340" s="24">
        <v>10662</v>
      </c>
      <c r="C1340" s="28" t="s">
        <v>1454</v>
      </c>
      <c r="D1340" s="29">
        <v>35010662</v>
      </c>
      <c r="E1340" s="29" t="s">
        <v>117</v>
      </c>
      <c r="F1340" s="29">
        <v>249.81</v>
      </c>
      <c r="G1340" s="10">
        <f>SUMIFS('Régua SAEB'!$C:$C,'Régua SAEB'!$B:$B,"LP",'Régua SAEB'!$D:$D,"&lt;="&amp;$F1340,'Régua SAEB'!$E:$E,"&gt;"&amp;$F1340,'Régua SAEB'!$A:$A,$E1340)</f>
        <v>2</v>
      </c>
      <c r="H1340" s="10" t="str">
        <f t="array" ref="H1340">INDEX('Régua SAEB'!$F$1:$F$40,MATCH($E1340&amp;"LP"&amp;$G1340,'Régua SAEB'!$G$1:$G$40,0),1)</f>
        <v>Básico</v>
      </c>
      <c r="I1340" s="29">
        <v>238.35</v>
      </c>
      <c r="J1340" s="10">
        <f>SUMIFS('Régua SAEB'!$C:$C,'Régua SAEB'!$B:$B,"MT",'Régua SAEB'!$D:$D,"&lt;="&amp;$I1340,'Régua SAEB'!$E:$E,"&gt;"&amp;$I1340,'Régua SAEB'!$A:$A,$E1340)</f>
        <v>2</v>
      </c>
      <c r="K1340" s="10" t="str">
        <f t="array" ref="K1340">INDEX('Régua SAEB'!$F$1:$F$40,MATCH($E1340&amp;"MT"&amp;$J1340,'Régua SAEB'!$G$1:$G$40,0),1)</f>
        <v>Básico</v>
      </c>
    </row>
    <row r="1341" spans="1:11" x14ac:dyDescent="0.2">
      <c r="A1341" s="28" t="s">
        <v>41</v>
      </c>
      <c r="B1341" s="24">
        <v>41373</v>
      </c>
      <c r="C1341" s="28" t="s">
        <v>1455</v>
      </c>
      <c r="D1341" s="29">
        <v>35041373</v>
      </c>
      <c r="E1341" s="29" t="s">
        <v>117</v>
      </c>
      <c r="F1341" s="29">
        <v>256.38</v>
      </c>
      <c r="G1341" s="10">
        <f>SUMIFS('Régua SAEB'!$C:$C,'Régua SAEB'!$B:$B,"LP",'Régua SAEB'!$D:$D,"&lt;="&amp;$F1341,'Régua SAEB'!$E:$E,"&gt;"&amp;$F1341,'Régua SAEB'!$A:$A,$E1341)</f>
        <v>3</v>
      </c>
      <c r="H1341" s="10" t="str">
        <f t="array" ref="H1341">INDEX('Régua SAEB'!$F$1:$F$40,MATCH($E1341&amp;"LP"&amp;$G1341,'Régua SAEB'!$G$1:$G$40,0),1)</f>
        <v>Básico</v>
      </c>
      <c r="I1341" s="29">
        <v>245</v>
      </c>
      <c r="J1341" s="10">
        <f>SUMIFS('Régua SAEB'!$C:$C,'Régua SAEB'!$B:$B,"MT",'Régua SAEB'!$D:$D,"&lt;="&amp;$I1341,'Régua SAEB'!$E:$E,"&gt;"&amp;$I1341,'Régua SAEB'!$A:$A,$E1341)</f>
        <v>2</v>
      </c>
      <c r="K1341" s="10" t="str">
        <f t="array" ref="K1341">INDEX('Régua SAEB'!$F$1:$F$40,MATCH($E1341&amp;"MT"&amp;$J1341,'Régua SAEB'!$G$1:$G$40,0),1)</f>
        <v>Básico</v>
      </c>
    </row>
    <row r="1342" spans="1:11" x14ac:dyDescent="0.2">
      <c r="A1342" s="28" t="s">
        <v>41</v>
      </c>
      <c r="B1342" s="24">
        <v>41385</v>
      </c>
      <c r="C1342" s="28" t="s">
        <v>1456</v>
      </c>
      <c r="D1342" s="29">
        <v>35041385</v>
      </c>
      <c r="E1342" s="29" t="s">
        <v>117</v>
      </c>
      <c r="F1342" s="29">
        <v>268.06</v>
      </c>
      <c r="G1342" s="10">
        <f>SUMIFS('Régua SAEB'!$C:$C,'Régua SAEB'!$B:$B,"LP",'Régua SAEB'!$D:$D,"&lt;="&amp;$F1342,'Régua SAEB'!$E:$E,"&gt;"&amp;$F1342,'Régua SAEB'!$A:$A,$E1342)</f>
        <v>3</v>
      </c>
      <c r="H1342" s="10" t="str">
        <f t="array" ref="H1342">INDEX('Régua SAEB'!$F$1:$F$40,MATCH($E1342&amp;"LP"&amp;$G1342,'Régua SAEB'!$G$1:$G$40,0),1)</f>
        <v>Básico</v>
      </c>
      <c r="I1342" s="29">
        <v>255.08</v>
      </c>
      <c r="J1342" s="10">
        <f>SUMIFS('Régua SAEB'!$C:$C,'Régua SAEB'!$B:$B,"MT",'Régua SAEB'!$D:$D,"&lt;="&amp;$I1342,'Régua SAEB'!$E:$E,"&gt;"&amp;$I1342,'Régua SAEB'!$A:$A,$E1342)</f>
        <v>3</v>
      </c>
      <c r="K1342" s="10" t="str">
        <f t="array" ref="K1342">INDEX('Régua SAEB'!$F$1:$F$40,MATCH($E1342&amp;"MT"&amp;$J1342,'Régua SAEB'!$G$1:$G$40,0),1)</f>
        <v>Básico</v>
      </c>
    </row>
    <row r="1343" spans="1:11" x14ac:dyDescent="0.2">
      <c r="A1343" s="28" t="s">
        <v>41</v>
      </c>
      <c r="B1343" s="24">
        <v>44817</v>
      </c>
      <c r="C1343" s="28" t="s">
        <v>1457</v>
      </c>
      <c r="D1343" s="29">
        <v>35044817</v>
      </c>
      <c r="E1343" s="29" t="s">
        <v>117</v>
      </c>
      <c r="F1343" s="29">
        <v>252.84</v>
      </c>
      <c r="G1343" s="10">
        <f>SUMIFS('Régua SAEB'!$C:$C,'Régua SAEB'!$B:$B,"LP",'Régua SAEB'!$D:$D,"&lt;="&amp;$F1343,'Régua SAEB'!$E:$E,"&gt;"&amp;$F1343,'Régua SAEB'!$A:$A,$E1343)</f>
        <v>3</v>
      </c>
      <c r="H1343" s="10" t="str">
        <f t="array" ref="H1343">INDEX('Régua SAEB'!$F$1:$F$40,MATCH($E1343&amp;"LP"&amp;$G1343,'Régua SAEB'!$G$1:$G$40,0),1)</f>
        <v>Básico</v>
      </c>
      <c r="I1343" s="29">
        <v>238.95</v>
      </c>
      <c r="J1343" s="10">
        <f>SUMIFS('Régua SAEB'!$C:$C,'Régua SAEB'!$B:$B,"MT",'Régua SAEB'!$D:$D,"&lt;="&amp;$I1343,'Régua SAEB'!$E:$E,"&gt;"&amp;$I1343,'Régua SAEB'!$A:$A,$E1343)</f>
        <v>2</v>
      </c>
      <c r="K1343" s="10" t="str">
        <f t="array" ref="K1343">INDEX('Régua SAEB'!$F$1:$F$40,MATCH($E1343&amp;"MT"&amp;$J1343,'Régua SAEB'!$G$1:$G$40,0),1)</f>
        <v>Básico</v>
      </c>
    </row>
    <row r="1344" spans="1:11" x14ac:dyDescent="0.2">
      <c r="A1344" s="28" t="s">
        <v>41</v>
      </c>
      <c r="B1344" s="24">
        <v>49013</v>
      </c>
      <c r="C1344" s="28" t="s">
        <v>1458</v>
      </c>
      <c r="D1344" s="29">
        <v>35049013</v>
      </c>
      <c r="E1344" s="29" t="s">
        <v>117</v>
      </c>
      <c r="F1344" s="29">
        <v>263.85000000000002</v>
      </c>
      <c r="G1344" s="10">
        <f>SUMIFS('Régua SAEB'!$C:$C,'Régua SAEB'!$B:$B,"LP",'Régua SAEB'!$D:$D,"&lt;="&amp;$F1344,'Régua SAEB'!$E:$E,"&gt;"&amp;$F1344,'Régua SAEB'!$A:$A,$E1344)</f>
        <v>3</v>
      </c>
      <c r="H1344" s="10" t="str">
        <f t="array" ref="H1344">INDEX('Régua SAEB'!$F$1:$F$40,MATCH($E1344&amp;"LP"&amp;$G1344,'Régua SAEB'!$G$1:$G$40,0),1)</f>
        <v>Básico</v>
      </c>
      <c r="I1344" s="29">
        <v>254.63</v>
      </c>
      <c r="J1344" s="10">
        <f>SUMIFS('Régua SAEB'!$C:$C,'Régua SAEB'!$B:$B,"MT",'Régua SAEB'!$D:$D,"&lt;="&amp;$I1344,'Régua SAEB'!$E:$E,"&gt;"&amp;$I1344,'Régua SAEB'!$A:$A,$E1344)</f>
        <v>3</v>
      </c>
      <c r="K1344" s="10" t="str">
        <f t="array" ref="K1344">INDEX('Régua SAEB'!$F$1:$F$40,MATCH($E1344&amp;"MT"&amp;$J1344,'Régua SAEB'!$G$1:$G$40,0),1)</f>
        <v>Básico</v>
      </c>
    </row>
    <row r="1345" spans="1:11" x14ac:dyDescent="0.2">
      <c r="A1345" s="28" t="s">
        <v>41</v>
      </c>
      <c r="B1345" s="24">
        <v>908563</v>
      </c>
      <c r="C1345" s="28" t="s">
        <v>1459</v>
      </c>
      <c r="D1345" s="29">
        <v>35908563</v>
      </c>
      <c r="E1345" s="29" t="s">
        <v>117</v>
      </c>
      <c r="F1345" s="29">
        <v>239.16</v>
      </c>
      <c r="G1345" s="10">
        <f>SUMIFS('Régua SAEB'!$C:$C,'Régua SAEB'!$B:$B,"LP",'Régua SAEB'!$D:$D,"&lt;="&amp;$F1345,'Régua SAEB'!$E:$E,"&gt;"&amp;$F1345,'Régua SAEB'!$A:$A,$E1345)</f>
        <v>2</v>
      </c>
      <c r="H1345" s="10" t="str">
        <f t="array" ref="H1345">INDEX('Régua SAEB'!$F$1:$F$40,MATCH($E1345&amp;"LP"&amp;$G1345,'Régua SAEB'!$G$1:$G$40,0),1)</f>
        <v>Básico</v>
      </c>
      <c r="I1345" s="29">
        <v>235.85</v>
      </c>
      <c r="J1345" s="10">
        <f>SUMIFS('Régua SAEB'!$C:$C,'Régua SAEB'!$B:$B,"MT",'Régua SAEB'!$D:$D,"&lt;="&amp;$I1345,'Régua SAEB'!$E:$E,"&gt;"&amp;$I1345,'Régua SAEB'!$A:$A,$E1345)</f>
        <v>2</v>
      </c>
      <c r="K1345" s="10" t="str">
        <f t="array" ref="K1345">INDEX('Régua SAEB'!$F$1:$F$40,MATCH($E1345&amp;"MT"&amp;$J1345,'Régua SAEB'!$G$1:$G$40,0),1)</f>
        <v>Básico</v>
      </c>
    </row>
    <row r="1346" spans="1:11" x14ac:dyDescent="0.2">
      <c r="A1346" s="28" t="s">
        <v>41</v>
      </c>
      <c r="B1346" s="24">
        <v>918787</v>
      </c>
      <c r="C1346" s="28" t="s">
        <v>1460</v>
      </c>
      <c r="D1346" s="29">
        <v>35918787</v>
      </c>
      <c r="E1346" s="29" t="s">
        <v>117</v>
      </c>
      <c r="F1346" s="29">
        <v>281.79000000000002</v>
      </c>
      <c r="G1346" s="10">
        <f>SUMIFS('Régua SAEB'!$C:$C,'Régua SAEB'!$B:$B,"LP",'Régua SAEB'!$D:$D,"&lt;="&amp;$F1346,'Régua SAEB'!$E:$E,"&gt;"&amp;$F1346,'Régua SAEB'!$A:$A,$E1346)</f>
        <v>4</v>
      </c>
      <c r="H1346" s="10" t="str">
        <f t="array" ref="H1346">INDEX('Régua SAEB'!$F$1:$F$40,MATCH($E1346&amp;"LP"&amp;$G1346,'Régua SAEB'!$G$1:$G$40,0),1)</f>
        <v>Proficiente</v>
      </c>
      <c r="I1346" s="29">
        <v>278.8</v>
      </c>
      <c r="J1346" s="10">
        <f>SUMIFS('Régua SAEB'!$C:$C,'Régua SAEB'!$B:$B,"MT",'Régua SAEB'!$D:$D,"&lt;="&amp;$I1346,'Régua SAEB'!$E:$E,"&gt;"&amp;$I1346,'Régua SAEB'!$A:$A,$E1346)</f>
        <v>4</v>
      </c>
      <c r="K1346" s="10" t="str">
        <f t="array" ref="K1346">INDEX('Régua SAEB'!$F$1:$F$40,MATCH($E1346&amp;"MT"&amp;$J1346,'Régua SAEB'!$G$1:$G$40,0),1)</f>
        <v>Básico</v>
      </c>
    </row>
    <row r="1347" spans="1:11" x14ac:dyDescent="0.2">
      <c r="A1347" s="28" t="s">
        <v>41</v>
      </c>
      <c r="B1347" s="24">
        <v>921440</v>
      </c>
      <c r="C1347" s="28" t="s">
        <v>1461</v>
      </c>
      <c r="D1347" s="29">
        <v>35921440</v>
      </c>
      <c r="E1347" s="29" t="s">
        <v>117</v>
      </c>
      <c r="F1347" s="29">
        <v>256.60000000000002</v>
      </c>
      <c r="G1347" s="10">
        <f>SUMIFS('Régua SAEB'!$C:$C,'Régua SAEB'!$B:$B,"LP",'Régua SAEB'!$D:$D,"&lt;="&amp;$F1347,'Régua SAEB'!$E:$E,"&gt;"&amp;$F1347,'Régua SAEB'!$A:$A,$E1347)</f>
        <v>3</v>
      </c>
      <c r="H1347" s="10" t="str">
        <f t="array" ref="H1347">INDEX('Régua SAEB'!$F$1:$F$40,MATCH($E1347&amp;"LP"&amp;$G1347,'Régua SAEB'!$G$1:$G$40,0),1)</f>
        <v>Básico</v>
      </c>
      <c r="I1347" s="29">
        <v>248.2</v>
      </c>
      <c r="J1347" s="10">
        <f>SUMIFS('Régua SAEB'!$C:$C,'Régua SAEB'!$B:$B,"MT",'Régua SAEB'!$D:$D,"&lt;="&amp;$I1347,'Régua SAEB'!$E:$E,"&gt;"&amp;$I1347,'Régua SAEB'!$A:$A,$E1347)</f>
        <v>2</v>
      </c>
      <c r="K1347" s="10" t="str">
        <f t="array" ref="K1347">INDEX('Régua SAEB'!$F$1:$F$40,MATCH($E1347&amp;"MT"&amp;$J1347,'Régua SAEB'!$G$1:$G$40,0),1)</f>
        <v>Básico</v>
      </c>
    </row>
    <row r="1348" spans="1:11" x14ac:dyDescent="0.2">
      <c r="A1348" s="28" t="s">
        <v>41</v>
      </c>
      <c r="B1348" s="24">
        <v>923333</v>
      </c>
      <c r="C1348" s="28" t="s">
        <v>1462</v>
      </c>
      <c r="D1348" s="29">
        <v>35923333</v>
      </c>
      <c r="E1348" s="29" t="s">
        <v>117</v>
      </c>
      <c r="F1348" s="29">
        <v>269.44</v>
      </c>
      <c r="G1348" s="10">
        <f>SUMIFS('Régua SAEB'!$C:$C,'Régua SAEB'!$B:$B,"LP",'Régua SAEB'!$D:$D,"&lt;="&amp;$F1348,'Régua SAEB'!$E:$E,"&gt;"&amp;$F1348,'Régua SAEB'!$A:$A,$E1348)</f>
        <v>3</v>
      </c>
      <c r="H1348" s="10" t="str">
        <f t="array" ref="H1348">INDEX('Régua SAEB'!$F$1:$F$40,MATCH($E1348&amp;"LP"&amp;$G1348,'Régua SAEB'!$G$1:$G$40,0),1)</f>
        <v>Básico</v>
      </c>
      <c r="I1348" s="29">
        <v>266.45</v>
      </c>
      <c r="J1348" s="10">
        <f>SUMIFS('Régua SAEB'!$C:$C,'Régua SAEB'!$B:$B,"MT",'Régua SAEB'!$D:$D,"&lt;="&amp;$I1348,'Régua SAEB'!$E:$E,"&gt;"&amp;$I1348,'Régua SAEB'!$A:$A,$E1348)</f>
        <v>3</v>
      </c>
      <c r="K1348" s="10" t="str">
        <f t="array" ref="K1348">INDEX('Régua SAEB'!$F$1:$F$40,MATCH($E1348&amp;"MT"&amp;$J1348,'Régua SAEB'!$G$1:$G$40,0),1)</f>
        <v>Básico</v>
      </c>
    </row>
    <row r="1349" spans="1:11" x14ac:dyDescent="0.2">
      <c r="A1349" s="28" t="s">
        <v>50</v>
      </c>
      <c r="B1349" s="24">
        <v>19860</v>
      </c>
      <c r="C1349" s="28" t="s">
        <v>1463</v>
      </c>
      <c r="D1349" s="29">
        <v>35019860</v>
      </c>
      <c r="E1349" s="29" t="s">
        <v>117</v>
      </c>
      <c r="F1349" s="29">
        <v>264.07</v>
      </c>
      <c r="G1349" s="10">
        <f>SUMIFS('Régua SAEB'!$C:$C,'Régua SAEB'!$B:$B,"LP",'Régua SAEB'!$D:$D,"&lt;="&amp;$F1349,'Régua SAEB'!$E:$E,"&gt;"&amp;$F1349,'Régua SAEB'!$A:$A,$E1349)</f>
        <v>3</v>
      </c>
      <c r="H1349" s="10" t="str">
        <f t="array" ref="H1349">INDEX('Régua SAEB'!$F$1:$F$40,MATCH($E1349&amp;"LP"&amp;$G1349,'Régua SAEB'!$G$1:$G$40,0),1)</f>
        <v>Básico</v>
      </c>
      <c r="I1349" s="29">
        <v>266.95</v>
      </c>
      <c r="J1349" s="10">
        <f>SUMIFS('Régua SAEB'!$C:$C,'Régua SAEB'!$B:$B,"MT",'Régua SAEB'!$D:$D,"&lt;="&amp;$I1349,'Régua SAEB'!$E:$E,"&gt;"&amp;$I1349,'Régua SAEB'!$A:$A,$E1349)</f>
        <v>3</v>
      </c>
      <c r="K1349" s="10" t="str">
        <f t="array" ref="K1349">INDEX('Régua SAEB'!$F$1:$F$40,MATCH($E1349&amp;"MT"&amp;$J1349,'Régua SAEB'!$G$1:$G$40,0),1)</f>
        <v>Básico</v>
      </c>
    </row>
    <row r="1350" spans="1:11" x14ac:dyDescent="0.2">
      <c r="A1350" s="28" t="s">
        <v>50</v>
      </c>
      <c r="B1350" s="24">
        <v>901222</v>
      </c>
      <c r="C1350" s="28" t="s">
        <v>1464</v>
      </c>
      <c r="D1350" s="29">
        <v>35901222</v>
      </c>
      <c r="E1350" s="29" t="s">
        <v>117</v>
      </c>
      <c r="F1350" s="29">
        <v>267.83</v>
      </c>
      <c r="G1350" s="10">
        <f>SUMIFS('Régua SAEB'!$C:$C,'Régua SAEB'!$B:$B,"LP",'Régua SAEB'!$D:$D,"&lt;="&amp;$F1350,'Régua SAEB'!$E:$E,"&gt;"&amp;$F1350,'Régua SAEB'!$A:$A,$E1350)</f>
        <v>3</v>
      </c>
      <c r="H1350" s="10" t="str">
        <f t="array" ref="H1350">INDEX('Régua SAEB'!$F$1:$F$40,MATCH($E1350&amp;"LP"&amp;$G1350,'Régua SAEB'!$G$1:$G$40,0),1)</f>
        <v>Básico</v>
      </c>
      <c r="I1350" s="29">
        <v>272.64</v>
      </c>
      <c r="J1350" s="10">
        <f>SUMIFS('Régua SAEB'!$C:$C,'Régua SAEB'!$B:$B,"MT",'Régua SAEB'!$D:$D,"&lt;="&amp;$I1350,'Régua SAEB'!$E:$E,"&gt;"&amp;$I1350,'Régua SAEB'!$A:$A,$E1350)</f>
        <v>3</v>
      </c>
      <c r="K1350" s="10" t="str">
        <f t="array" ref="K1350">INDEX('Régua SAEB'!$F$1:$F$40,MATCH($E1350&amp;"MT"&amp;$J1350,'Régua SAEB'!$G$1:$G$40,0),1)</f>
        <v>Básico</v>
      </c>
    </row>
    <row r="1351" spans="1:11" x14ac:dyDescent="0.2">
      <c r="A1351" s="28" t="s">
        <v>50</v>
      </c>
      <c r="B1351" s="24">
        <v>910533</v>
      </c>
      <c r="C1351" s="28" t="s">
        <v>1465</v>
      </c>
      <c r="D1351" s="29">
        <v>35910533</v>
      </c>
      <c r="E1351" s="29" t="s">
        <v>117</v>
      </c>
      <c r="F1351" s="29">
        <v>265</v>
      </c>
      <c r="G1351" s="10">
        <f>SUMIFS('Régua SAEB'!$C:$C,'Régua SAEB'!$B:$B,"LP",'Régua SAEB'!$D:$D,"&lt;="&amp;$F1351,'Régua SAEB'!$E:$E,"&gt;"&amp;$F1351,'Régua SAEB'!$A:$A,$E1351)</f>
        <v>3</v>
      </c>
      <c r="H1351" s="10" t="str">
        <f t="array" ref="H1351">INDEX('Régua SAEB'!$F$1:$F$40,MATCH($E1351&amp;"LP"&amp;$G1351,'Régua SAEB'!$G$1:$G$40,0),1)</f>
        <v>Básico</v>
      </c>
      <c r="I1351" s="29">
        <v>271.22000000000003</v>
      </c>
      <c r="J1351" s="10">
        <f>SUMIFS('Régua SAEB'!$C:$C,'Régua SAEB'!$B:$B,"MT",'Régua SAEB'!$D:$D,"&lt;="&amp;$I1351,'Régua SAEB'!$E:$E,"&gt;"&amp;$I1351,'Régua SAEB'!$A:$A,$E1351)</f>
        <v>3</v>
      </c>
      <c r="K1351" s="10" t="str">
        <f t="array" ref="K1351">INDEX('Régua SAEB'!$F$1:$F$40,MATCH($E1351&amp;"MT"&amp;$J1351,'Régua SAEB'!$G$1:$G$40,0),1)</f>
        <v>Básico</v>
      </c>
    </row>
    <row r="1352" spans="1:11" x14ac:dyDescent="0.2">
      <c r="A1352" s="28" t="s">
        <v>50</v>
      </c>
      <c r="B1352" s="24">
        <v>919305</v>
      </c>
      <c r="C1352" s="28" t="s">
        <v>1466</v>
      </c>
      <c r="D1352" s="29">
        <v>35919305</v>
      </c>
      <c r="E1352" s="29" t="s">
        <v>117</v>
      </c>
      <c r="F1352" s="29">
        <v>250.21</v>
      </c>
      <c r="G1352" s="10">
        <f>SUMIFS('Régua SAEB'!$C:$C,'Régua SAEB'!$B:$B,"LP",'Régua SAEB'!$D:$D,"&lt;="&amp;$F1352,'Régua SAEB'!$E:$E,"&gt;"&amp;$F1352,'Régua SAEB'!$A:$A,$E1352)</f>
        <v>3</v>
      </c>
      <c r="H1352" s="10" t="str">
        <f t="array" ref="H1352">INDEX('Régua SAEB'!$F$1:$F$40,MATCH($E1352&amp;"LP"&amp;$G1352,'Régua SAEB'!$G$1:$G$40,0),1)</f>
        <v>Básico</v>
      </c>
      <c r="I1352" s="29">
        <v>250.13</v>
      </c>
      <c r="J1352" s="10">
        <f>SUMIFS('Régua SAEB'!$C:$C,'Régua SAEB'!$B:$B,"MT",'Régua SAEB'!$D:$D,"&lt;="&amp;$I1352,'Régua SAEB'!$E:$E,"&gt;"&amp;$I1352,'Régua SAEB'!$A:$A,$E1352)</f>
        <v>3</v>
      </c>
      <c r="K1352" s="10" t="str">
        <f t="array" ref="K1352">INDEX('Régua SAEB'!$F$1:$F$40,MATCH($E1352&amp;"MT"&amp;$J1352,'Régua SAEB'!$G$1:$G$40,0),1)</f>
        <v>Básico</v>
      </c>
    </row>
    <row r="1353" spans="1:11" x14ac:dyDescent="0.2">
      <c r="A1353" s="28" t="s">
        <v>48</v>
      </c>
      <c r="B1353" s="24">
        <v>25616</v>
      </c>
      <c r="C1353" s="28" t="s">
        <v>1467</v>
      </c>
      <c r="D1353" s="29">
        <v>35025616</v>
      </c>
      <c r="E1353" s="29" t="s">
        <v>117</v>
      </c>
      <c r="F1353" s="29">
        <v>252.3</v>
      </c>
      <c r="G1353" s="10">
        <f>SUMIFS('Régua SAEB'!$C:$C,'Régua SAEB'!$B:$B,"LP",'Régua SAEB'!$D:$D,"&lt;="&amp;$F1353,'Régua SAEB'!$E:$E,"&gt;"&amp;$F1353,'Régua SAEB'!$A:$A,$E1353)</f>
        <v>3</v>
      </c>
      <c r="H1353" s="10" t="str">
        <f t="array" ref="H1353">INDEX('Régua SAEB'!$F$1:$F$40,MATCH($E1353&amp;"LP"&amp;$G1353,'Régua SAEB'!$G$1:$G$40,0),1)</f>
        <v>Básico</v>
      </c>
      <c r="I1353" s="29">
        <v>259.23</v>
      </c>
      <c r="J1353" s="10">
        <f>SUMIFS('Régua SAEB'!$C:$C,'Régua SAEB'!$B:$B,"MT",'Régua SAEB'!$D:$D,"&lt;="&amp;$I1353,'Régua SAEB'!$E:$E,"&gt;"&amp;$I1353,'Régua SAEB'!$A:$A,$E1353)</f>
        <v>3</v>
      </c>
      <c r="K1353" s="10" t="str">
        <f t="array" ref="K1353">INDEX('Régua SAEB'!$F$1:$F$40,MATCH($E1353&amp;"MT"&amp;$J1353,'Régua SAEB'!$G$1:$G$40,0),1)</f>
        <v>Básico</v>
      </c>
    </row>
    <row r="1354" spans="1:11" x14ac:dyDescent="0.2">
      <c r="A1354" s="28" t="s">
        <v>48</v>
      </c>
      <c r="B1354" s="24">
        <v>25628</v>
      </c>
      <c r="C1354" s="28" t="s">
        <v>1468</v>
      </c>
      <c r="D1354" s="29">
        <v>35025628</v>
      </c>
      <c r="E1354" s="29" t="s">
        <v>117</v>
      </c>
      <c r="F1354" s="29">
        <v>248.89</v>
      </c>
      <c r="G1354" s="10">
        <f>SUMIFS('Régua SAEB'!$C:$C,'Régua SAEB'!$B:$B,"LP",'Régua SAEB'!$D:$D,"&lt;="&amp;$F1354,'Régua SAEB'!$E:$E,"&gt;"&amp;$F1354,'Régua SAEB'!$A:$A,$E1354)</f>
        <v>2</v>
      </c>
      <c r="H1354" s="10" t="str">
        <f t="array" ref="H1354">INDEX('Régua SAEB'!$F$1:$F$40,MATCH($E1354&amp;"LP"&amp;$G1354,'Régua SAEB'!$G$1:$G$40,0),1)</f>
        <v>Básico</v>
      </c>
      <c r="I1354" s="29">
        <v>244.85</v>
      </c>
      <c r="J1354" s="10">
        <f>SUMIFS('Régua SAEB'!$C:$C,'Régua SAEB'!$B:$B,"MT",'Régua SAEB'!$D:$D,"&lt;="&amp;$I1354,'Régua SAEB'!$E:$E,"&gt;"&amp;$I1354,'Régua SAEB'!$A:$A,$E1354)</f>
        <v>2</v>
      </c>
      <c r="K1354" s="10" t="str">
        <f t="array" ref="K1354">INDEX('Régua SAEB'!$F$1:$F$40,MATCH($E1354&amp;"MT"&amp;$J1354,'Régua SAEB'!$G$1:$G$40,0),1)</f>
        <v>Básico</v>
      </c>
    </row>
    <row r="1355" spans="1:11" x14ac:dyDescent="0.2">
      <c r="A1355" s="28" t="s">
        <v>48</v>
      </c>
      <c r="B1355" s="24">
        <v>25636</v>
      </c>
      <c r="C1355" s="28" t="s">
        <v>1469</v>
      </c>
      <c r="D1355" s="29">
        <v>35025636</v>
      </c>
      <c r="E1355" s="29" t="s">
        <v>117</v>
      </c>
      <c r="F1355" s="29">
        <v>289.75</v>
      </c>
      <c r="G1355" s="10">
        <f>SUMIFS('Régua SAEB'!$C:$C,'Régua SAEB'!$B:$B,"LP",'Régua SAEB'!$D:$D,"&lt;="&amp;$F1355,'Régua SAEB'!$E:$E,"&gt;"&amp;$F1355,'Régua SAEB'!$A:$A,$E1355)</f>
        <v>4</v>
      </c>
      <c r="H1355" s="10" t="str">
        <f t="array" ref="H1355">INDEX('Régua SAEB'!$F$1:$F$40,MATCH($E1355&amp;"LP"&amp;$G1355,'Régua SAEB'!$G$1:$G$40,0),1)</f>
        <v>Proficiente</v>
      </c>
      <c r="I1355" s="29">
        <v>276.48</v>
      </c>
      <c r="J1355" s="10">
        <f>SUMIFS('Régua SAEB'!$C:$C,'Régua SAEB'!$B:$B,"MT",'Régua SAEB'!$D:$D,"&lt;="&amp;$I1355,'Régua SAEB'!$E:$E,"&gt;"&amp;$I1355,'Régua SAEB'!$A:$A,$E1355)</f>
        <v>4</v>
      </c>
      <c r="K1355" s="10" t="str">
        <f t="array" ref="K1355">INDEX('Régua SAEB'!$F$1:$F$40,MATCH($E1355&amp;"MT"&amp;$J1355,'Régua SAEB'!$G$1:$G$40,0),1)</f>
        <v>Básico</v>
      </c>
    </row>
    <row r="1356" spans="1:11" x14ac:dyDescent="0.2">
      <c r="A1356" s="28" t="s">
        <v>48</v>
      </c>
      <c r="B1356" s="24">
        <v>25811</v>
      </c>
      <c r="C1356" s="28" t="s">
        <v>1470</v>
      </c>
      <c r="D1356" s="29">
        <v>35025811</v>
      </c>
      <c r="E1356" s="29" t="s">
        <v>117</v>
      </c>
      <c r="F1356" s="29">
        <v>289.14</v>
      </c>
      <c r="G1356" s="10">
        <f>SUMIFS('Régua SAEB'!$C:$C,'Régua SAEB'!$B:$B,"LP",'Régua SAEB'!$D:$D,"&lt;="&amp;$F1356,'Régua SAEB'!$E:$E,"&gt;"&amp;$F1356,'Régua SAEB'!$A:$A,$E1356)</f>
        <v>4</v>
      </c>
      <c r="H1356" s="10" t="str">
        <f t="array" ref="H1356">INDEX('Régua SAEB'!$F$1:$F$40,MATCH($E1356&amp;"LP"&amp;$G1356,'Régua SAEB'!$G$1:$G$40,0),1)</f>
        <v>Proficiente</v>
      </c>
      <c r="I1356" s="29">
        <v>279.82</v>
      </c>
      <c r="J1356" s="10">
        <f>SUMIFS('Régua SAEB'!$C:$C,'Régua SAEB'!$B:$B,"MT",'Régua SAEB'!$D:$D,"&lt;="&amp;$I1356,'Régua SAEB'!$E:$E,"&gt;"&amp;$I1356,'Régua SAEB'!$A:$A,$E1356)</f>
        <v>4</v>
      </c>
      <c r="K1356" s="10" t="str">
        <f t="array" ref="K1356">INDEX('Régua SAEB'!$F$1:$F$40,MATCH($E1356&amp;"MT"&amp;$J1356,'Régua SAEB'!$G$1:$G$40,0),1)</f>
        <v>Básico</v>
      </c>
    </row>
    <row r="1357" spans="1:11" x14ac:dyDescent="0.2">
      <c r="A1357" s="28" t="s">
        <v>48</v>
      </c>
      <c r="B1357" s="24">
        <v>25835</v>
      </c>
      <c r="C1357" s="28" t="s">
        <v>1471</v>
      </c>
      <c r="D1357" s="29">
        <v>35025835</v>
      </c>
      <c r="E1357" s="29" t="s">
        <v>117</v>
      </c>
      <c r="F1357" s="29">
        <v>290.64</v>
      </c>
      <c r="G1357" s="10">
        <f>SUMIFS('Régua SAEB'!$C:$C,'Régua SAEB'!$B:$B,"LP",'Régua SAEB'!$D:$D,"&lt;="&amp;$F1357,'Régua SAEB'!$E:$E,"&gt;"&amp;$F1357,'Régua SAEB'!$A:$A,$E1357)</f>
        <v>4</v>
      </c>
      <c r="H1357" s="10" t="str">
        <f t="array" ref="H1357">INDEX('Régua SAEB'!$F$1:$F$40,MATCH($E1357&amp;"LP"&amp;$G1357,'Régua SAEB'!$G$1:$G$40,0),1)</f>
        <v>Proficiente</v>
      </c>
      <c r="I1357" s="29">
        <v>286.54000000000002</v>
      </c>
      <c r="J1357" s="10">
        <f>SUMIFS('Régua SAEB'!$C:$C,'Régua SAEB'!$B:$B,"MT",'Régua SAEB'!$D:$D,"&lt;="&amp;$I1357,'Régua SAEB'!$E:$E,"&gt;"&amp;$I1357,'Régua SAEB'!$A:$A,$E1357)</f>
        <v>4</v>
      </c>
      <c r="K1357" s="10" t="str">
        <f t="array" ref="K1357">INDEX('Régua SAEB'!$F$1:$F$40,MATCH($E1357&amp;"MT"&amp;$J1357,'Régua SAEB'!$G$1:$G$40,0),1)</f>
        <v>Básico</v>
      </c>
    </row>
    <row r="1358" spans="1:11" x14ac:dyDescent="0.2">
      <c r="A1358" s="28" t="s">
        <v>48</v>
      </c>
      <c r="B1358" s="24">
        <v>25847</v>
      </c>
      <c r="C1358" s="28" t="s">
        <v>1472</v>
      </c>
      <c r="D1358" s="29">
        <v>35025847</v>
      </c>
      <c r="E1358" s="29" t="s">
        <v>117</v>
      </c>
      <c r="F1358" s="29">
        <v>274.24</v>
      </c>
      <c r="G1358" s="10">
        <f>SUMIFS('Régua SAEB'!$C:$C,'Régua SAEB'!$B:$B,"LP",'Régua SAEB'!$D:$D,"&lt;="&amp;$F1358,'Régua SAEB'!$E:$E,"&gt;"&amp;$F1358,'Régua SAEB'!$A:$A,$E1358)</f>
        <v>3</v>
      </c>
      <c r="H1358" s="10" t="str">
        <f t="array" ref="H1358">INDEX('Régua SAEB'!$F$1:$F$40,MATCH($E1358&amp;"LP"&amp;$G1358,'Régua SAEB'!$G$1:$G$40,0),1)</f>
        <v>Básico</v>
      </c>
      <c r="I1358" s="29">
        <v>266.94</v>
      </c>
      <c r="J1358" s="10">
        <f>SUMIFS('Régua SAEB'!$C:$C,'Régua SAEB'!$B:$B,"MT",'Régua SAEB'!$D:$D,"&lt;="&amp;$I1358,'Régua SAEB'!$E:$E,"&gt;"&amp;$I1358,'Régua SAEB'!$A:$A,$E1358)</f>
        <v>3</v>
      </c>
      <c r="K1358" s="10" t="str">
        <f t="array" ref="K1358">INDEX('Régua SAEB'!$F$1:$F$40,MATCH($E1358&amp;"MT"&amp;$J1358,'Régua SAEB'!$G$1:$G$40,0),1)</f>
        <v>Básico</v>
      </c>
    </row>
    <row r="1359" spans="1:11" x14ac:dyDescent="0.2">
      <c r="A1359" s="28" t="s">
        <v>48</v>
      </c>
      <c r="B1359" s="24">
        <v>44106</v>
      </c>
      <c r="C1359" s="28" t="s">
        <v>1473</v>
      </c>
      <c r="D1359" s="29">
        <v>35044106</v>
      </c>
      <c r="E1359" s="29" t="s">
        <v>117</v>
      </c>
      <c r="F1359" s="29">
        <v>243.86</v>
      </c>
      <c r="G1359" s="10">
        <f>SUMIFS('Régua SAEB'!$C:$C,'Régua SAEB'!$B:$B,"LP",'Régua SAEB'!$D:$D,"&lt;="&amp;$F1359,'Régua SAEB'!$E:$E,"&gt;"&amp;$F1359,'Régua SAEB'!$A:$A,$E1359)</f>
        <v>2</v>
      </c>
      <c r="H1359" s="10" t="str">
        <f t="array" ref="H1359">INDEX('Régua SAEB'!$F$1:$F$40,MATCH($E1359&amp;"LP"&amp;$G1359,'Régua SAEB'!$G$1:$G$40,0),1)</f>
        <v>Básico</v>
      </c>
      <c r="I1359" s="29">
        <v>241.37</v>
      </c>
      <c r="J1359" s="10">
        <f>SUMIFS('Régua SAEB'!$C:$C,'Régua SAEB'!$B:$B,"MT",'Régua SAEB'!$D:$D,"&lt;="&amp;$I1359,'Régua SAEB'!$E:$E,"&gt;"&amp;$I1359,'Régua SAEB'!$A:$A,$E1359)</f>
        <v>2</v>
      </c>
      <c r="K1359" s="10" t="str">
        <f t="array" ref="K1359">INDEX('Régua SAEB'!$F$1:$F$40,MATCH($E1359&amp;"MT"&amp;$J1359,'Régua SAEB'!$G$1:$G$40,0),1)</f>
        <v>Básico</v>
      </c>
    </row>
    <row r="1360" spans="1:11" x14ac:dyDescent="0.2">
      <c r="A1360" s="28" t="s">
        <v>48</v>
      </c>
      <c r="B1360" s="24">
        <v>377156</v>
      </c>
      <c r="C1360" s="28" t="s">
        <v>1474</v>
      </c>
      <c r="D1360" s="29">
        <v>35377156</v>
      </c>
      <c r="E1360" s="29" t="s">
        <v>117</v>
      </c>
      <c r="F1360" s="29">
        <v>269.81</v>
      </c>
      <c r="G1360" s="10">
        <f>SUMIFS('Régua SAEB'!$C:$C,'Régua SAEB'!$B:$B,"LP",'Régua SAEB'!$D:$D,"&lt;="&amp;$F1360,'Régua SAEB'!$E:$E,"&gt;"&amp;$F1360,'Régua SAEB'!$A:$A,$E1360)</f>
        <v>3</v>
      </c>
      <c r="H1360" s="10" t="str">
        <f t="array" ref="H1360">INDEX('Régua SAEB'!$F$1:$F$40,MATCH($E1360&amp;"LP"&amp;$G1360,'Régua SAEB'!$G$1:$G$40,0),1)</f>
        <v>Básico</v>
      </c>
      <c r="I1360" s="29">
        <v>256.52999999999997</v>
      </c>
      <c r="J1360" s="10">
        <f>SUMIFS('Régua SAEB'!$C:$C,'Régua SAEB'!$B:$B,"MT",'Régua SAEB'!$D:$D,"&lt;="&amp;$I1360,'Régua SAEB'!$E:$E,"&gt;"&amp;$I1360,'Régua SAEB'!$A:$A,$E1360)</f>
        <v>3</v>
      </c>
      <c r="K1360" s="10" t="str">
        <f t="array" ref="K1360">INDEX('Régua SAEB'!$F$1:$F$40,MATCH($E1360&amp;"MT"&amp;$J1360,'Régua SAEB'!$G$1:$G$40,0),1)</f>
        <v>Básico</v>
      </c>
    </row>
    <row r="1361" spans="1:11" x14ac:dyDescent="0.2">
      <c r="A1361" s="28" t="s">
        <v>48</v>
      </c>
      <c r="B1361" s="24">
        <v>561010</v>
      </c>
      <c r="C1361" s="28" t="s">
        <v>1475</v>
      </c>
      <c r="D1361" s="29">
        <v>35561010</v>
      </c>
      <c r="E1361" s="29" t="s">
        <v>117</v>
      </c>
      <c r="F1361" s="29">
        <v>243.43</v>
      </c>
      <c r="G1361" s="10">
        <f>SUMIFS('Régua SAEB'!$C:$C,'Régua SAEB'!$B:$B,"LP",'Régua SAEB'!$D:$D,"&lt;="&amp;$F1361,'Régua SAEB'!$E:$E,"&gt;"&amp;$F1361,'Régua SAEB'!$A:$A,$E1361)</f>
        <v>2</v>
      </c>
      <c r="H1361" s="10" t="str">
        <f t="array" ref="H1361">INDEX('Régua SAEB'!$F$1:$F$40,MATCH($E1361&amp;"LP"&amp;$G1361,'Régua SAEB'!$G$1:$G$40,0),1)</f>
        <v>Básico</v>
      </c>
      <c r="I1361" s="29">
        <v>248.93</v>
      </c>
      <c r="J1361" s="10">
        <f>SUMIFS('Régua SAEB'!$C:$C,'Régua SAEB'!$B:$B,"MT",'Régua SAEB'!$D:$D,"&lt;="&amp;$I1361,'Régua SAEB'!$E:$E,"&gt;"&amp;$I1361,'Régua SAEB'!$A:$A,$E1361)</f>
        <v>2</v>
      </c>
      <c r="K1361" s="10" t="str">
        <f t="array" ref="K1361">INDEX('Régua SAEB'!$F$1:$F$40,MATCH($E1361&amp;"MT"&amp;$J1361,'Régua SAEB'!$G$1:$G$40,0),1)</f>
        <v>Básico</v>
      </c>
    </row>
    <row r="1362" spans="1:11" x14ac:dyDescent="0.2">
      <c r="A1362" s="28" t="s">
        <v>48</v>
      </c>
      <c r="B1362" s="24">
        <v>909300</v>
      </c>
      <c r="C1362" s="28" t="s">
        <v>1476</v>
      </c>
      <c r="D1362" s="29">
        <v>35909300</v>
      </c>
      <c r="E1362" s="29" t="s">
        <v>117</v>
      </c>
      <c r="F1362" s="29">
        <v>250.89</v>
      </c>
      <c r="G1362" s="10">
        <f>SUMIFS('Régua SAEB'!$C:$C,'Régua SAEB'!$B:$B,"LP",'Régua SAEB'!$D:$D,"&lt;="&amp;$F1362,'Régua SAEB'!$E:$E,"&gt;"&amp;$F1362,'Régua SAEB'!$A:$A,$E1362)</f>
        <v>3</v>
      </c>
      <c r="H1362" s="10" t="str">
        <f t="array" ref="H1362">INDEX('Régua SAEB'!$F$1:$F$40,MATCH($E1362&amp;"LP"&amp;$G1362,'Régua SAEB'!$G$1:$G$40,0),1)</f>
        <v>Básico</v>
      </c>
      <c r="I1362" s="29">
        <v>249.39</v>
      </c>
      <c r="J1362" s="10">
        <f>SUMIFS('Régua SAEB'!$C:$C,'Régua SAEB'!$B:$B,"MT",'Régua SAEB'!$D:$D,"&lt;="&amp;$I1362,'Régua SAEB'!$E:$E,"&gt;"&amp;$I1362,'Régua SAEB'!$A:$A,$E1362)</f>
        <v>2</v>
      </c>
      <c r="K1362" s="10" t="str">
        <f t="array" ref="K1362">INDEX('Régua SAEB'!$F$1:$F$40,MATCH($E1362&amp;"MT"&amp;$J1362,'Régua SAEB'!$G$1:$G$40,0),1)</f>
        <v>Básico</v>
      </c>
    </row>
    <row r="1363" spans="1:11" x14ac:dyDescent="0.2">
      <c r="A1363" s="28" t="s">
        <v>97</v>
      </c>
      <c r="B1363" s="24">
        <v>32384</v>
      </c>
      <c r="C1363" s="28" t="s">
        <v>1477</v>
      </c>
      <c r="D1363" s="29">
        <v>35032384</v>
      </c>
      <c r="E1363" s="29" t="s">
        <v>117</v>
      </c>
      <c r="F1363" s="29">
        <v>272.87</v>
      </c>
      <c r="G1363" s="10">
        <f>SUMIFS('Régua SAEB'!$C:$C,'Régua SAEB'!$B:$B,"LP",'Régua SAEB'!$D:$D,"&lt;="&amp;$F1363,'Régua SAEB'!$E:$E,"&gt;"&amp;$F1363,'Régua SAEB'!$A:$A,$E1363)</f>
        <v>3</v>
      </c>
      <c r="H1363" s="10" t="str">
        <f t="array" ref="H1363">INDEX('Régua SAEB'!$F$1:$F$40,MATCH($E1363&amp;"LP"&amp;$G1363,'Régua SAEB'!$G$1:$G$40,0),1)</f>
        <v>Básico</v>
      </c>
      <c r="I1363" s="29">
        <v>278.91000000000003</v>
      </c>
      <c r="J1363" s="10">
        <f>SUMIFS('Régua SAEB'!$C:$C,'Régua SAEB'!$B:$B,"MT",'Régua SAEB'!$D:$D,"&lt;="&amp;$I1363,'Régua SAEB'!$E:$E,"&gt;"&amp;$I1363,'Régua SAEB'!$A:$A,$E1363)</f>
        <v>4</v>
      </c>
      <c r="K1363" s="10" t="str">
        <f t="array" ref="K1363">INDEX('Régua SAEB'!$F$1:$F$40,MATCH($E1363&amp;"MT"&amp;$J1363,'Régua SAEB'!$G$1:$G$40,0),1)</f>
        <v>Básico</v>
      </c>
    </row>
    <row r="1364" spans="1:11" x14ac:dyDescent="0.2">
      <c r="A1364" s="28" t="s">
        <v>49</v>
      </c>
      <c r="B1364" s="24">
        <v>27315</v>
      </c>
      <c r="C1364" s="28" t="s">
        <v>1478</v>
      </c>
      <c r="D1364" s="29">
        <v>35027315</v>
      </c>
      <c r="E1364" s="29" t="s">
        <v>117</v>
      </c>
      <c r="F1364" s="29">
        <v>285.41000000000003</v>
      </c>
      <c r="G1364" s="10">
        <f>SUMIFS('Régua SAEB'!$C:$C,'Régua SAEB'!$B:$B,"LP",'Régua SAEB'!$D:$D,"&lt;="&amp;$F1364,'Régua SAEB'!$E:$E,"&gt;"&amp;$F1364,'Régua SAEB'!$A:$A,$E1364)</f>
        <v>4</v>
      </c>
      <c r="H1364" s="10" t="str">
        <f t="array" ref="H1364">INDEX('Régua SAEB'!$F$1:$F$40,MATCH($E1364&amp;"LP"&amp;$G1364,'Régua SAEB'!$G$1:$G$40,0),1)</f>
        <v>Proficiente</v>
      </c>
      <c r="I1364" s="29">
        <v>284.17</v>
      </c>
      <c r="J1364" s="10">
        <f>SUMIFS('Régua SAEB'!$C:$C,'Régua SAEB'!$B:$B,"MT",'Régua SAEB'!$D:$D,"&lt;="&amp;$I1364,'Régua SAEB'!$E:$E,"&gt;"&amp;$I1364,'Régua SAEB'!$A:$A,$E1364)</f>
        <v>4</v>
      </c>
      <c r="K1364" s="10" t="str">
        <f t="array" ref="K1364">INDEX('Régua SAEB'!$F$1:$F$40,MATCH($E1364&amp;"MT"&amp;$J1364,'Régua SAEB'!$G$1:$G$40,0),1)</f>
        <v>Básico</v>
      </c>
    </row>
    <row r="1365" spans="1:11" x14ac:dyDescent="0.2">
      <c r="A1365" s="28" t="s">
        <v>49</v>
      </c>
      <c r="B1365" s="24">
        <v>27340</v>
      </c>
      <c r="C1365" s="28" t="s">
        <v>1479</v>
      </c>
      <c r="D1365" s="29">
        <v>35027340</v>
      </c>
      <c r="E1365" s="29" t="s">
        <v>117</v>
      </c>
      <c r="F1365" s="29">
        <v>266.60000000000002</v>
      </c>
      <c r="G1365" s="10">
        <f>SUMIFS('Régua SAEB'!$C:$C,'Régua SAEB'!$B:$B,"LP",'Régua SAEB'!$D:$D,"&lt;="&amp;$F1365,'Régua SAEB'!$E:$E,"&gt;"&amp;$F1365,'Régua SAEB'!$A:$A,$E1365)</f>
        <v>3</v>
      </c>
      <c r="H1365" s="10" t="str">
        <f t="array" ref="H1365">INDEX('Régua SAEB'!$F$1:$F$40,MATCH($E1365&amp;"LP"&amp;$G1365,'Régua SAEB'!$G$1:$G$40,0),1)</f>
        <v>Básico</v>
      </c>
      <c r="I1365" s="29">
        <v>269.06</v>
      </c>
      <c r="J1365" s="10">
        <f>SUMIFS('Régua SAEB'!$C:$C,'Régua SAEB'!$B:$B,"MT",'Régua SAEB'!$D:$D,"&lt;="&amp;$I1365,'Régua SAEB'!$E:$E,"&gt;"&amp;$I1365,'Régua SAEB'!$A:$A,$E1365)</f>
        <v>3</v>
      </c>
      <c r="K1365" s="10" t="str">
        <f t="array" ref="K1365">INDEX('Régua SAEB'!$F$1:$F$40,MATCH($E1365&amp;"MT"&amp;$J1365,'Régua SAEB'!$G$1:$G$40,0),1)</f>
        <v>Básico</v>
      </c>
    </row>
    <row r="1366" spans="1:11" x14ac:dyDescent="0.2">
      <c r="A1366" s="28" t="s">
        <v>49</v>
      </c>
      <c r="B1366" s="24">
        <v>906116</v>
      </c>
      <c r="C1366" s="28" t="s">
        <v>1480</v>
      </c>
      <c r="D1366" s="29">
        <v>35906116</v>
      </c>
      <c r="E1366" s="29" t="s">
        <v>117</v>
      </c>
      <c r="F1366" s="29">
        <v>262.99</v>
      </c>
      <c r="G1366" s="10">
        <f>SUMIFS('Régua SAEB'!$C:$C,'Régua SAEB'!$B:$B,"LP",'Régua SAEB'!$D:$D,"&lt;="&amp;$F1366,'Régua SAEB'!$E:$E,"&gt;"&amp;$F1366,'Régua SAEB'!$A:$A,$E1366)</f>
        <v>3</v>
      </c>
      <c r="H1366" s="10" t="str">
        <f t="array" ref="H1366">INDEX('Régua SAEB'!$F$1:$F$40,MATCH($E1366&amp;"LP"&amp;$G1366,'Régua SAEB'!$G$1:$G$40,0),1)</f>
        <v>Básico</v>
      </c>
      <c r="I1366" s="29">
        <v>275.47000000000003</v>
      </c>
      <c r="J1366" s="10">
        <f>SUMIFS('Régua SAEB'!$C:$C,'Régua SAEB'!$B:$B,"MT",'Régua SAEB'!$D:$D,"&lt;="&amp;$I1366,'Régua SAEB'!$E:$E,"&gt;"&amp;$I1366,'Régua SAEB'!$A:$A,$E1366)</f>
        <v>4</v>
      </c>
      <c r="K1366" s="10" t="str">
        <f t="array" ref="K1366">INDEX('Régua SAEB'!$F$1:$F$40,MATCH($E1366&amp;"MT"&amp;$J1366,'Régua SAEB'!$G$1:$G$40,0),1)</f>
        <v>Básico</v>
      </c>
    </row>
    <row r="1367" spans="1:11" x14ac:dyDescent="0.2">
      <c r="A1367" s="28" t="s">
        <v>58</v>
      </c>
      <c r="B1367" s="24">
        <v>26414</v>
      </c>
      <c r="C1367" s="28" t="s">
        <v>1481</v>
      </c>
      <c r="D1367" s="29">
        <v>35026414</v>
      </c>
      <c r="E1367" s="29" t="s">
        <v>117</v>
      </c>
      <c r="F1367" s="29">
        <v>239.9</v>
      </c>
      <c r="G1367" s="10">
        <f>SUMIFS('Régua SAEB'!$C:$C,'Régua SAEB'!$B:$B,"LP",'Régua SAEB'!$D:$D,"&lt;="&amp;$F1367,'Régua SAEB'!$E:$E,"&gt;"&amp;$F1367,'Régua SAEB'!$A:$A,$E1367)</f>
        <v>2</v>
      </c>
      <c r="H1367" s="10" t="str">
        <f t="array" ref="H1367">INDEX('Régua SAEB'!$F$1:$F$40,MATCH($E1367&amp;"LP"&amp;$G1367,'Régua SAEB'!$G$1:$G$40,0),1)</f>
        <v>Básico</v>
      </c>
      <c r="I1367" s="29">
        <v>239.34</v>
      </c>
      <c r="J1367" s="10">
        <f>SUMIFS('Régua SAEB'!$C:$C,'Régua SAEB'!$B:$B,"MT",'Régua SAEB'!$D:$D,"&lt;="&amp;$I1367,'Régua SAEB'!$E:$E,"&gt;"&amp;$I1367,'Régua SAEB'!$A:$A,$E1367)</f>
        <v>2</v>
      </c>
      <c r="K1367" s="10" t="str">
        <f t="array" ref="K1367">INDEX('Régua SAEB'!$F$1:$F$40,MATCH($E1367&amp;"MT"&amp;$J1367,'Régua SAEB'!$G$1:$G$40,0),1)</f>
        <v>Básico</v>
      </c>
    </row>
    <row r="1368" spans="1:11" x14ac:dyDescent="0.2">
      <c r="A1368" s="28" t="s">
        <v>50</v>
      </c>
      <c r="B1368" s="24">
        <v>19379</v>
      </c>
      <c r="C1368" s="28" t="s">
        <v>1482</v>
      </c>
      <c r="D1368" s="29">
        <v>35019379</v>
      </c>
      <c r="E1368" s="29" t="s">
        <v>117</v>
      </c>
      <c r="F1368" s="29">
        <v>273.58999999999997</v>
      </c>
      <c r="G1368" s="10">
        <f>SUMIFS('Régua SAEB'!$C:$C,'Régua SAEB'!$B:$B,"LP",'Régua SAEB'!$D:$D,"&lt;="&amp;$F1368,'Régua SAEB'!$E:$E,"&gt;"&amp;$F1368,'Régua SAEB'!$A:$A,$E1368)</f>
        <v>3</v>
      </c>
      <c r="H1368" s="10" t="str">
        <f t="array" ref="H1368">INDEX('Régua SAEB'!$F$1:$F$40,MATCH($E1368&amp;"LP"&amp;$G1368,'Régua SAEB'!$G$1:$G$40,0),1)</f>
        <v>Básico</v>
      </c>
      <c r="I1368" s="29">
        <v>266.2</v>
      </c>
      <c r="J1368" s="10">
        <f>SUMIFS('Régua SAEB'!$C:$C,'Régua SAEB'!$B:$B,"MT",'Régua SAEB'!$D:$D,"&lt;="&amp;$I1368,'Régua SAEB'!$E:$E,"&gt;"&amp;$I1368,'Régua SAEB'!$A:$A,$E1368)</f>
        <v>3</v>
      </c>
      <c r="K1368" s="10" t="str">
        <f t="array" ref="K1368">INDEX('Régua SAEB'!$F$1:$F$40,MATCH($E1368&amp;"MT"&amp;$J1368,'Régua SAEB'!$G$1:$G$40,0),1)</f>
        <v>Básico</v>
      </c>
    </row>
    <row r="1369" spans="1:11" x14ac:dyDescent="0.2">
      <c r="A1369" s="28" t="s">
        <v>50</v>
      </c>
      <c r="B1369" s="24">
        <v>19380</v>
      </c>
      <c r="C1369" s="28" t="s">
        <v>1483</v>
      </c>
      <c r="D1369" s="29">
        <v>35019380</v>
      </c>
      <c r="E1369" s="29" t="s">
        <v>117</v>
      </c>
      <c r="F1369" s="29">
        <v>273.36</v>
      </c>
      <c r="G1369" s="10">
        <f>SUMIFS('Régua SAEB'!$C:$C,'Régua SAEB'!$B:$B,"LP",'Régua SAEB'!$D:$D,"&lt;="&amp;$F1369,'Régua SAEB'!$E:$E,"&gt;"&amp;$F1369,'Régua SAEB'!$A:$A,$E1369)</f>
        <v>3</v>
      </c>
      <c r="H1369" s="10" t="str">
        <f t="array" ref="H1369">INDEX('Régua SAEB'!$F$1:$F$40,MATCH($E1369&amp;"LP"&amp;$G1369,'Régua SAEB'!$G$1:$G$40,0),1)</f>
        <v>Básico</v>
      </c>
      <c r="I1369" s="29">
        <v>272.75</v>
      </c>
      <c r="J1369" s="10">
        <f>SUMIFS('Régua SAEB'!$C:$C,'Régua SAEB'!$B:$B,"MT",'Régua SAEB'!$D:$D,"&lt;="&amp;$I1369,'Régua SAEB'!$E:$E,"&gt;"&amp;$I1369,'Régua SAEB'!$A:$A,$E1369)</f>
        <v>3</v>
      </c>
      <c r="K1369" s="10" t="str">
        <f t="array" ref="K1369">INDEX('Régua SAEB'!$F$1:$F$40,MATCH($E1369&amp;"MT"&amp;$J1369,'Régua SAEB'!$G$1:$G$40,0),1)</f>
        <v>Básico</v>
      </c>
    </row>
    <row r="1370" spans="1:11" x14ac:dyDescent="0.2">
      <c r="A1370" s="28" t="s">
        <v>50</v>
      </c>
      <c r="B1370" s="24">
        <v>19409</v>
      </c>
      <c r="C1370" s="28" t="s">
        <v>1484</v>
      </c>
      <c r="D1370" s="29">
        <v>35019409</v>
      </c>
      <c r="E1370" s="29" t="s">
        <v>117</v>
      </c>
      <c r="F1370" s="29">
        <v>265.3</v>
      </c>
      <c r="G1370" s="10">
        <f>SUMIFS('Régua SAEB'!$C:$C,'Régua SAEB'!$B:$B,"LP",'Régua SAEB'!$D:$D,"&lt;="&amp;$F1370,'Régua SAEB'!$E:$E,"&gt;"&amp;$F1370,'Régua SAEB'!$A:$A,$E1370)</f>
        <v>3</v>
      </c>
      <c r="H1370" s="10" t="str">
        <f t="array" ref="H1370">INDEX('Régua SAEB'!$F$1:$F$40,MATCH($E1370&amp;"LP"&amp;$G1370,'Régua SAEB'!$G$1:$G$40,0),1)</f>
        <v>Básico</v>
      </c>
      <c r="I1370" s="29">
        <v>264.83</v>
      </c>
      <c r="J1370" s="10">
        <f>SUMIFS('Régua SAEB'!$C:$C,'Régua SAEB'!$B:$B,"MT",'Régua SAEB'!$D:$D,"&lt;="&amp;$I1370,'Régua SAEB'!$E:$E,"&gt;"&amp;$I1370,'Régua SAEB'!$A:$A,$E1370)</f>
        <v>3</v>
      </c>
      <c r="K1370" s="10" t="str">
        <f t="array" ref="K1370">INDEX('Régua SAEB'!$F$1:$F$40,MATCH($E1370&amp;"MT"&amp;$J1370,'Régua SAEB'!$G$1:$G$40,0),1)</f>
        <v>Básico</v>
      </c>
    </row>
    <row r="1371" spans="1:11" x14ac:dyDescent="0.2">
      <c r="A1371" s="28" t="s">
        <v>50</v>
      </c>
      <c r="B1371" s="24">
        <v>19422</v>
      </c>
      <c r="C1371" s="28" t="s">
        <v>1485</v>
      </c>
      <c r="D1371" s="29">
        <v>35019422</v>
      </c>
      <c r="E1371" s="29" t="s">
        <v>117</v>
      </c>
      <c r="F1371" s="29">
        <v>270.37</v>
      </c>
      <c r="G1371" s="10">
        <f>SUMIFS('Régua SAEB'!$C:$C,'Régua SAEB'!$B:$B,"LP",'Régua SAEB'!$D:$D,"&lt;="&amp;$F1371,'Régua SAEB'!$E:$E,"&gt;"&amp;$F1371,'Régua SAEB'!$A:$A,$E1371)</f>
        <v>3</v>
      </c>
      <c r="H1371" s="10" t="str">
        <f t="array" ref="H1371">INDEX('Régua SAEB'!$F$1:$F$40,MATCH($E1371&amp;"LP"&amp;$G1371,'Régua SAEB'!$G$1:$G$40,0),1)</f>
        <v>Básico</v>
      </c>
      <c r="I1371" s="29">
        <v>271.81</v>
      </c>
      <c r="J1371" s="10">
        <f>SUMIFS('Régua SAEB'!$C:$C,'Régua SAEB'!$B:$B,"MT",'Régua SAEB'!$D:$D,"&lt;="&amp;$I1371,'Régua SAEB'!$E:$E,"&gt;"&amp;$I1371,'Régua SAEB'!$A:$A,$E1371)</f>
        <v>3</v>
      </c>
      <c r="K1371" s="10" t="str">
        <f t="array" ref="K1371">INDEX('Régua SAEB'!$F$1:$F$40,MATCH($E1371&amp;"MT"&amp;$J1371,'Régua SAEB'!$G$1:$G$40,0),1)</f>
        <v>Básico</v>
      </c>
    </row>
    <row r="1372" spans="1:11" x14ac:dyDescent="0.2">
      <c r="A1372" s="28" t="s">
        <v>50</v>
      </c>
      <c r="B1372" s="24">
        <v>19434</v>
      </c>
      <c r="C1372" s="28" t="s">
        <v>1486</v>
      </c>
      <c r="D1372" s="29">
        <v>35019434</v>
      </c>
      <c r="E1372" s="29" t="s">
        <v>117</v>
      </c>
      <c r="F1372" s="29">
        <v>259.83999999999997</v>
      </c>
      <c r="G1372" s="10">
        <f>SUMIFS('Régua SAEB'!$C:$C,'Régua SAEB'!$B:$B,"LP",'Régua SAEB'!$D:$D,"&lt;="&amp;$F1372,'Régua SAEB'!$E:$E,"&gt;"&amp;$F1372,'Régua SAEB'!$A:$A,$E1372)</f>
        <v>3</v>
      </c>
      <c r="H1372" s="10" t="str">
        <f t="array" ref="H1372">INDEX('Régua SAEB'!$F$1:$F$40,MATCH($E1372&amp;"LP"&amp;$G1372,'Régua SAEB'!$G$1:$G$40,0),1)</f>
        <v>Básico</v>
      </c>
      <c r="I1372" s="29">
        <v>255.49</v>
      </c>
      <c r="J1372" s="10">
        <f>SUMIFS('Régua SAEB'!$C:$C,'Régua SAEB'!$B:$B,"MT",'Régua SAEB'!$D:$D,"&lt;="&amp;$I1372,'Régua SAEB'!$E:$E,"&gt;"&amp;$I1372,'Régua SAEB'!$A:$A,$E1372)</f>
        <v>3</v>
      </c>
      <c r="K1372" s="10" t="str">
        <f t="array" ref="K1372">INDEX('Régua SAEB'!$F$1:$F$40,MATCH($E1372&amp;"MT"&amp;$J1372,'Régua SAEB'!$G$1:$G$40,0),1)</f>
        <v>Básico</v>
      </c>
    </row>
    <row r="1373" spans="1:11" x14ac:dyDescent="0.2">
      <c r="A1373" s="28" t="s">
        <v>50</v>
      </c>
      <c r="B1373" s="24">
        <v>19446</v>
      </c>
      <c r="C1373" s="28" t="s">
        <v>1487</v>
      </c>
      <c r="D1373" s="29">
        <v>35019446</v>
      </c>
      <c r="E1373" s="29" t="s">
        <v>117</v>
      </c>
      <c r="F1373" s="29">
        <v>279.27999999999997</v>
      </c>
      <c r="G1373" s="10">
        <f>SUMIFS('Régua SAEB'!$C:$C,'Régua SAEB'!$B:$B,"LP",'Régua SAEB'!$D:$D,"&lt;="&amp;$F1373,'Régua SAEB'!$E:$E,"&gt;"&amp;$F1373,'Régua SAEB'!$A:$A,$E1373)</f>
        <v>4</v>
      </c>
      <c r="H1373" s="10" t="str">
        <f t="array" ref="H1373">INDEX('Régua SAEB'!$F$1:$F$40,MATCH($E1373&amp;"LP"&amp;$G1373,'Régua SAEB'!$G$1:$G$40,0),1)</f>
        <v>Proficiente</v>
      </c>
      <c r="I1373" s="29">
        <v>287.57</v>
      </c>
      <c r="J1373" s="10">
        <f>SUMIFS('Régua SAEB'!$C:$C,'Régua SAEB'!$B:$B,"MT",'Régua SAEB'!$D:$D,"&lt;="&amp;$I1373,'Régua SAEB'!$E:$E,"&gt;"&amp;$I1373,'Régua SAEB'!$A:$A,$E1373)</f>
        <v>4</v>
      </c>
      <c r="K1373" s="10" t="str">
        <f t="array" ref="K1373">INDEX('Régua SAEB'!$F$1:$F$40,MATCH($E1373&amp;"MT"&amp;$J1373,'Régua SAEB'!$G$1:$G$40,0),1)</f>
        <v>Básico</v>
      </c>
    </row>
    <row r="1374" spans="1:11" x14ac:dyDescent="0.2">
      <c r="A1374" s="28" t="s">
        <v>50</v>
      </c>
      <c r="B1374" s="24">
        <v>19501</v>
      </c>
      <c r="C1374" s="28" t="s">
        <v>1488</v>
      </c>
      <c r="D1374" s="29">
        <v>35019501</v>
      </c>
      <c r="E1374" s="29" t="s">
        <v>117</v>
      </c>
      <c r="F1374" s="29">
        <v>278.88</v>
      </c>
      <c r="G1374" s="10">
        <f>SUMIFS('Régua SAEB'!$C:$C,'Régua SAEB'!$B:$B,"LP",'Régua SAEB'!$D:$D,"&lt;="&amp;$F1374,'Régua SAEB'!$E:$E,"&gt;"&amp;$F1374,'Régua SAEB'!$A:$A,$E1374)</f>
        <v>4</v>
      </c>
      <c r="H1374" s="10" t="str">
        <f t="array" ref="H1374">INDEX('Régua SAEB'!$F$1:$F$40,MATCH($E1374&amp;"LP"&amp;$G1374,'Régua SAEB'!$G$1:$G$40,0),1)</f>
        <v>Proficiente</v>
      </c>
      <c r="I1374" s="29">
        <v>264.33</v>
      </c>
      <c r="J1374" s="10">
        <f>SUMIFS('Régua SAEB'!$C:$C,'Régua SAEB'!$B:$B,"MT",'Régua SAEB'!$D:$D,"&lt;="&amp;$I1374,'Régua SAEB'!$E:$E,"&gt;"&amp;$I1374,'Régua SAEB'!$A:$A,$E1374)</f>
        <v>3</v>
      </c>
      <c r="K1374" s="10" t="str">
        <f t="array" ref="K1374">INDEX('Régua SAEB'!$F$1:$F$40,MATCH($E1374&amp;"MT"&amp;$J1374,'Régua SAEB'!$G$1:$G$40,0),1)</f>
        <v>Básico</v>
      </c>
    </row>
    <row r="1375" spans="1:11" x14ac:dyDescent="0.2">
      <c r="A1375" s="28" t="s">
        <v>50</v>
      </c>
      <c r="B1375" s="24">
        <v>19550</v>
      </c>
      <c r="C1375" s="28" t="s">
        <v>1489</v>
      </c>
      <c r="D1375" s="29">
        <v>35019550</v>
      </c>
      <c r="E1375" s="29" t="s">
        <v>117</v>
      </c>
      <c r="F1375" s="29">
        <v>291.74</v>
      </c>
      <c r="G1375" s="10">
        <f>SUMIFS('Régua SAEB'!$C:$C,'Régua SAEB'!$B:$B,"LP",'Régua SAEB'!$D:$D,"&lt;="&amp;$F1375,'Régua SAEB'!$E:$E,"&gt;"&amp;$F1375,'Régua SAEB'!$A:$A,$E1375)</f>
        <v>4</v>
      </c>
      <c r="H1375" s="10" t="str">
        <f t="array" ref="H1375">INDEX('Régua SAEB'!$F$1:$F$40,MATCH($E1375&amp;"LP"&amp;$G1375,'Régua SAEB'!$G$1:$G$40,0),1)</f>
        <v>Proficiente</v>
      </c>
      <c r="I1375" s="29">
        <v>285.86</v>
      </c>
      <c r="J1375" s="10">
        <f>SUMIFS('Régua SAEB'!$C:$C,'Régua SAEB'!$B:$B,"MT",'Régua SAEB'!$D:$D,"&lt;="&amp;$I1375,'Régua SAEB'!$E:$E,"&gt;"&amp;$I1375,'Régua SAEB'!$A:$A,$E1375)</f>
        <v>4</v>
      </c>
      <c r="K1375" s="10" t="str">
        <f t="array" ref="K1375">INDEX('Régua SAEB'!$F$1:$F$40,MATCH($E1375&amp;"MT"&amp;$J1375,'Régua SAEB'!$G$1:$G$40,0),1)</f>
        <v>Básico</v>
      </c>
    </row>
    <row r="1376" spans="1:11" x14ac:dyDescent="0.2">
      <c r="A1376" s="28" t="s">
        <v>50</v>
      </c>
      <c r="B1376" s="24">
        <v>19690</v>
      </c>
      <c r="C1376" s="28" t="s">
        <v>1490</v>
      </c>
      <c r="D1376" s="29">
        <v>35019690</v>
      </c>
      <c r="E1376" s="29" t="s">
        <v>117</v>
      </c>
      <c r="F1376" s="29">
        <v>274.97000000000003</v>
      </c>
      <c r="G1376" s="10">
        <f>SUMIFS('Régua SAEB'!$C:$C,'Régua SAEB'!$B:$B,"LP",'Régua SAEB'!$D:$D,"&lt;="&amp;$F1376,'Régua SAEB'!$E:$E,"&gt;"&amp;$F1376,'Régua SAEB'!$A:$A,$E1376)</f>
        <v>3</v>
      </c>
      <c r="H1376" s="10" t="str">
        <f t="array" ref="H1376">INDEX('Régua SAEB'!$F$1:$F$40,MATCH($E1376&amp;"LP"&amp;$G1376,'Régua SAEB'!$G$1:$G$40,0),1)</f>
        <v>Básico</v>
      </c>
      <c r="I1376" s="29">
        <v>275.7</v>
      </c>
      <c r="J1376" s="10">
        <f>SUMIFS('Régua SAEB'!$C:$C,'Régua SAEB'!$B:$B,"MT",'Régua SAEB'!$D:$D,"&lt;="&amp;$I1376,'Régua SAEB'!$E:$E,"&gt;"&amp;$I1376,'Régua SAEB'!$A:$A,$E1376)</f>
        <v>4</v>
      </c>
      <c r="K1376" s="10" t="str">
        <f t="array" ref="K1376">INDEX('Régua SAEB'!$F$1:$F$40,MATCH($E1376&amp;"MT"&amp;$J1376,'Régua SAEB'!$G$1:$G$40,0),1)</f>
        <v>Básico</v>
      </c>
    </row>
    <row r="1377" spans="1:11" x14ac:dyDescent="0.2">
      <c r="A1377" s="28" t="s">
        <v>50</v>
      </c>
      <c r="B1377" s="24">
        <v>19719</v>
      </c>
      <c r="C1377" s="28" t="s">
        <v>1491</v>
      </c>
      <c r="D1377" s="29">
        <v>35019719</v>
      </c>
      <c r="E1377" s="29" t="s">
        <v>117</v>
      </c>
      <c r="F1377" s="29">
        <v>269.33999999999997</v>
      </c>
      <c r="G1377" s="10">
        <f>SUMIFS('Régua SAEB'!$C:$C,'Régua SAEB'!$B:$B,"LP",'Régua SAEB'!$D:$D,"&lt;="&amp;$F1377,'Régua SAEB'!$E:$E,"&gt;"&amp;$F1377,'Régua SAEB'!$A:$A,$E1377)</f>
        <v>3</v>
      </c>
      <c r="H1377" s="10" t="str">
        <f t="array" ref="H1377">INDEX('Régua SAEB'!$F$1:$F$40,MATCH($E1377&amp;"LP"&amp;$G1377,'Régua SAEB'!$G$1:$G$40,0),1)</f>
        <v>Básico</v>
      </c>
      <c r="I1377" s="29">
        <v>262.64</v>
      </c>
      <c r="J1377" s="10">
        <f>SUMIFS('Régua SAEB'!$C:$C,'Régua SAEB'!$B:$B,"MT",'Régua SAEB'!$D:$D,"&lt;="&amp;$I1377,'Régua SAEB'!$E:$E,"&gt;"&amp;$I1377,'Régua SAEB'!$A:$A,$E1377)</f>
        <v>3</v>
      </c>
      <c r="K1377" s="10" t="str">
        <f t="array" ref="K1377">INDEX('Régua SAEB'!$F$1:$F$40,MATCH($E1377&amp;"MT"&amp;$J1377,'Régua SAEB'!$G$1:$G$40,0),1)</f>
        <v>Básico</v>
      </c>
    </row>
    <row r="1378" spans="1:11" x14ac:dyDescent="0.2">
      <c r="A1378" s="28" t="s">
        <v>50</v>
      </c>
      <c r="B1378" s="24">
        <v>19732</v>
      </c>
      <c r="C1378" s="28" t="s">
        <v>1492</v>
      </c>
      <c r="D1378" s="29">
        <v>35019732</v>
      </c>
      <c r="E1378" s="29" t="s">
        <v>117</v>
      </c>
      <c r="F1378" s="29">
        <v>280.54000000000002</v>
      </c>
      <c r="G1378" s="10">
        <f>SUMIFS('Régua SAEB'!$C:$C,'Régua SAEB'!$B:$B,"LP",'Régua SAEB'!$D:$D,"&lt;="&amp;$F1378,'Régua SAEB'!$E:$E,"&gt;"&amp;$F1378,'Régua SAEB'!$A:$A,$E1378)</f>
        <v>4</v>
      </c>
      <c r="H1378" s="10" t="str">
        <f t="array" ref="H1378">INDEX('Régua SAEB'!$F$1:$F$40,MATCH($E1378&amp;"LP"&amp;$G1378,'Régua SAEB'!$G$1:$G$40,0),1)</f>
        <v>Proficiente</v>
      </c>
      <c r="I1378" s="29">
        <v>277.70999999999998</v>
      </c>
      <c r="J1378" s="10">
        <f>SUMIFS('Régua SAEB'!$C:$C,'Régua SAEB'!$B:$B,"MT",'Régua SAEB'!$D:$D,"&lt;="&amp;$I1378,'Régua SAEB'!$E:$E,"&gt;"&amp;$I1378,'Régua SAEB'!$A:$A,$E1378)</f>
        <v>4</v>
      </c>
      <c r="K1378" s="10" t="str">
        <f t="array" ref="K1378">INDEX('Régua SAEB'!$F$1:$F$40,MATCH($E1378&amp;"MT"&amp;$J1378,'Régua SAEB'!$G$1:$G$40,0),1)</f>
        <v>Básico</v>
      </c>
    </row>
    <row r="1379" spans="1:11" x14ac:dyDescent="0.2">
      <c r="A1379" s="28" t="s">
        <v>50</v>
      </c>
      <c r="B1379" s="24">
        <v>19744</v>
      </c>
      <c r="C1379" s="28" t="s">
        <v>1493</v>
      </c>
      <c r="D1379" s="29">
        <v>35019744</v>
      </c>
      <c r="E1379" s="29" t="s">
        <v>117</v>
      </c>
      <c r="F1379" s="29">
        <v>269.3</v>
      </c>
      <c r="G1379" s="10">
        <f>SUMIFS('Régua SAEB'!$C:$C,'Régua SAEB'!$B:$B,"LP",'Régua SAEB'!$D:$D,"&lt;="&amp;$F1379,'Régua SAEB'!$E:$E,"&gt;"&amp;$F1379,'Régua SAEB'!$A:$A,$E1379)</f>
        <v>3</v>
      </c>
      <c r="H1379" s="10" t="str">
        <f t="array" ref="H1379">INDEX('Régua SAEB'!$F$1:$F$40,MATCH($E1379&amp;"LP"&amp;$G1379,'Régua SAEB'!$G$1:$G$40,0),1)</f>
        <v>Básico</v>
      </c>
      <c r="I1379" s="29">
        <v>268.05</v>
      </c>
      <c r="J1379" s="10">
        <f>SUMIFS('Régua SAEB'!$C:$C,'Régua SAEB'!$B:$B,"MT",'Régua SAEB'!$D:$D,"&lt;="&amp;$I1379,'Régua SAEB'!$E:$E,"&gt;"&amp;$I1379,'Régua SAEB'!$A:$A,$E1379)</f>
        <v>3</v>
      </c>
      <c r="K1379" s="10" t="str">
        <f t="array" ref="K1379">INDEX('Régua SAEB'!$F$1:$F$40,MATCH($E1379&amp;"MT"&amp;$J1379,'Régua SAEB'!$G$1:$G$40,0),1)</f>
        <v>Básico</v>
      </c>
    </row>
    <row r="1380" spans="1:11" x14ac:dyDescent="0.2">
      <c r="A1380" s="28" t="s">
        <v>50</v>
      </c>
      <c r="B1380" s="24">
        <v>19768</v>
      </c>
      <c r="C1380" s="28" t="s">
        <v>1494</v>
      </c>
      <c r="D1380" s="29">
        <v>35019768</v>
      </c>
      <c r="E1380" s="29" t="s">
        <v>117</v>
      </c>
      <c r="F1380" s="29">
        <v>287.3</v>
      </c>
      <c r="G1380" s="10">
        <f>SUMIFS('Régua SAEB'!$C:$C,'Régua SAEB'!$B:$B,"LP",'Régua SAEB'!$D:$D,"&lt;="&amp;$F1380,'Régua SAEB'!$E:$E,"&gt;"&amp;$F1380,'Régua SAEB'!$A:$A,$E1380)</f>
        <v>4</v>
      </c>
      <c r="H1380" s="10" t="str">
        <f t="array" ref="H1380">INDEX('Régua SAEB'!$F$1:$F$40,MATCH($E1380&amp;"LP"&amp;$G1380,'Régua SAEB'!$G$1:$G$40,0),1)</f>
        <v>Proficiente</v>
      </c>
      <c r="I1380" s="29">
        <v>278.42</v>
      </c>
      <c r="J1380" s="10">
        <f>SUMIFS('Régua SAEB'!$C:$C,'Régua SAEB'!$B:$B,"MT",'Régua SAEB'!$D:$D,"&lt;="&amp;$I1380,'Régua SAEB'!$E:$E,"&gt;"&amp;$I1380,'Régua SAEB'!$A:$A,$E1380)</f>
        <v>4</v>
      </c>
      <c r="K1380" s="10" t="str">
        <f t="array" ref="K1380">INDEX('Régua SAEB'!$F$1:$F$40,MATCH($E1380&amp;"MT"&amp;$J1380,'Régua SAEB'!$G$1:$G$40,0),1)</f>
        <v>Básico</v>
      </c>
    </row>
    <row r="1381" spans="1:11" x14ac:dyDescent="0.2">
      <c r="A1381" s="28" t="s">
        <v>50</v>
      </c>
      <c r="B1381" s="24">
        <v>19781</v>
      </c>
      <c r="C1381" s="28" t="s">
        <v>1495</v>
      </c>
      <c r="D1381" s="29">
        <v>35019781</v>
      </c>
      <c r="E1381" s="29" t="s">
        <v>117</v>
      </c>
      <c r="F1381" s="29">
        <v>280.49</v>
      </c>
      <c r="G1381" s="10">
        <f>SUMIFS('Régua SAEB'!$C:$C,'Régua SAEB'!$B:$B,"LP",'Régua SAEB'!$D:$D,"&lt;="&amp;$F1381,'Régua SAEB'!$E:$E,"&gt;"&amp;$F1381,'Régua SAEB'!$A:$A,$E1381)</f>
        <v>4</v>
      </c>
      <c r="H1381" s="10" t="str">
        <f t="array" ref="H1381">INDEX('Régua SAEB'!$F$1:$F$40,MATCH($E1381&amp;"LP"&amp;$G1381,'Régua SAEB'!$G$1:$G$40,0),1)</f>
        <v>Proficiente</v>
      </c>
      <c r="I1381" s="29">
        <v>276.66000000000003</v>
      </c>
      <c r="J1381" s="10">
        <f>SUMIFS('Régua SAEB'!$C:$C,'Régua SAEB'!$B:$B,"MT",'Régua SAEB'!$D:$D,"&lt;="&amp;$I1381,'Régua SAEB'!$E:$E,"&gt;"&amp;$I1381,'Régua SAEB'!$A:$A,$E1381)</f>
        <v>4</v>
      </c>
      <c r="K1381" s="10" t="str">
        <f t="array" ref="K1381">INDEX('Régua SAEB'!$F$1:$F$40,MATCH($E1381&amp;"MT"&amp;$J1381,'Régua SAEB'!$G$1:$G$40,0),1)</f>
        <v>Básico</v>
      </c>
    </row>
    <row r="1382" spans="1:11" x14ac:dyDescent="0.2">
      <c r="A1382" s="28" t="s">
        <v>50</v>
      </c>
      <c r="B1382" s="24">
        <v>19800</v>
      </c>
      <c r="C1382" s="28" t="s">
        <v>1496</v>
      </c>
      <c r="D1382" s="29">
        <v>35019800</v>
      </c>
      <c r="E1382" s="29" t="s">
        <v>117</v>
      </c>
      <c r="F1382" s="29">
        <v>272.14</v>
      </c>
      <c r="G1382" s="10">
        <f>SUMIFS('Régua SAEB'!$C:$C,'Régua SAEB'!$B:$B,"LP",'Régua SAEB'!$D:$D,"&lt;="&amp;$F1382,'Régua SAEB'!$E:$E,"&gt;"&amp;$F1382,'Régua SAEB'!$A:$A,$E1382)</f>
        <v>3</v>
      </c>
      <c r="H1382" s="10" t="str">
        <f t="array" ref="H1382">INDEX('Régua SAEB'!$F$1:$F$40,MATCH($E1382&amp;"LP"&amp;$G1382,'Régua SAEB'!$G$1:$G$40,0),1)</f>
        <v>Básico</v>
      </c>
      <c r="I1382" s="29">
        <v>274.95</v>
      </c>
      <c r="J1382" s="10">
        <f>SUMIFS('Régua SAEB'!$C:$C,'Régua SAEB'!$B:$B,"MT",'Régua SAEB'!$D:$D,"&lt;="&amp;$I1382,'Régua SAEB'!$E:$E,"&gt;"&amp;$I1382,'Régua SAEB'!$A:$A,$E1382)</f>
        <v>3</v>
      </c>
      <c r="K1382" s="10" t="str">
        <f t="array" ref="K1382">INDEX('Régua SAEB'!$F$1:$F$40,MATCH($E1382&amp;"MT"&amp;$J1382,'Régua SAEB'!$G$1:$G$40,0),1)</f>
        <v>Básico</v>
      </c>
    </row>
    <row r="1383" spans="1:11" x14ac:dyDescent="0.2">
      <c r="A1383" s="28" t="s">
        <v>50</v>
      </c>
      <c r="B1383" s="24">
        <v>19835</v>
      </c>
      <c r="C1383" s="28" t="s">
        <v>1497</v>
      </c>
      <c r="D1383" s="29">
        <v>35019835</v>
      </c>
      <c r="E1383" s="29" t="s">
        <v>117</v>
      </c>
      <c r="F1383" s="29">
        <v>282.14</v>
      </c>
      <c r="G1383" s="10">
        <f>SUMIFS('Régua SAEB'!$C:$C,'Régua SAEB'!$B:$B,"LP",'Régua SAEB'!$D:$D,"&lt;="&amp;$F1383,'Régua SAEB'!$E:$E,"&gt;"&amp;$F1383,'Régua SAEB'!$A:$A,$E1383)</f>
        <v>4</v>
      </c>
      <c r="H1383" s="10" t="str">
        <f t="array" ref="H1383">INDEX('Régua SAEB'!$F$1:$F$40,MATCH($E1383&amp;"LP"&amp;$G1383,'Régua SAEB'!$G$1:$G$40,0),1)</f>
        <v>Proficiente</v>
      </c>
      <c r="I1383" s="29">
        <v>275.52999999999997</v>
      </c>
      <c r="J1383" s="10">
        <f>SUMIFS('Régua SAEB'!$C:$C,'Régua SAEB'!$B:$B,"MT",'Régua SAEB'!$D:$D,"&lt;="&amp;$I1383,'Régua SAEB'!$E:$E,"&gt;"&amp;$I1383,'Régua SAEB'!$A:$A,$E1383)</f>
        <v>4</v>
      </c>
      <c r="K1383" s="10" t="str">
        <f t="array" ref="K1383">INDEX('Régua SAEB'!$F$1:$F$40,MATCH($E1383&amp;"MT"&amp;$J1383,'Régua SAEB'!$G$1:$G$40,0),1)</f>
        <v>Básico</v>
      </c>
    </row>
    <row r="1384" spans="1:11" x14ac:dyDescent="0.2">
      <c r="A1384" s="28" t="s">
        <v>50</v>
      </c>
      <c r="B1384" s="24">
        <v>19859</v>
      </c>
      <c r="C1384" s="28" t="s">
        <v>1498</v>
      </c>
      <c r="D1384" s="29">
        <v>35019859</v>
      </c>
      <c r="E1384" s="29" t="s">
        <v>117</v>
      </c>
      <c r="F1384" s="29">
        <v>259.52999999999997</v>
      </c>
      <c r="G1384" s="10">
        <f>SUMIFS('Régua SAEB'!$C:$C,'Régua SAEB'!$B:$B,"LP",'Régua SAEB'!$D:$D,"&lt;="&amp;$F1384,'Régua SAEB'!$E:$E,"&gt;"&amp;$F1384,'Régua SAEB'!$A:$A,$E1384)</f>
        <v>3</v>
      </c>
      <c r="H1384" s="10" t="str">
        <f t="array" ref="H1384">INDEX('Régua SAEB'!$F$1:$F$40,MATCH($E1384&amp;"LP"&amp;$G1384,'Régua SAEB'!$G$1:$G$40,0),1)</f>
        <v>Básico</v>
      </c>
      <c r="I1384" s="29">
        <v>261.26</v>
      </c>
      <c r="J1384" s="10">
        <f>SUMIFS('Régua SAEB'!$C:$C,'Régua SAEB'!$B:$B,"MT",'Régua SAEB'!$D:$D,"&lt;="&amp;$I1384,'Régua SAEB'!$E:$E,"&gt;"&amp;$I1384,'Régua SAEB'!$A:$A,$E1384)</f>
        <v>3</v>
      </c>
      <c r="K1384" s="10" t="str">
        <f t="array" ref="K1384">INDEX('Régua SAEB'!$F$1:$F$40,MATCH($E1384&amp;"MT"&amp;$J1384,'Régua SAEB'!$G$1:$G$40,0),1)</f>
        <v>Básico</v>
      </c>
    </row>
    <row r="1385" spans="1:11" x14ac:dyDescent="0.2">
      <c r="A1385" s="28" t="s">
        <v>50</v>
      </c>
      <c r="B1385" s="24">
        <v>19872</v>
      </c>
      <c r="C1385" s="28" t="s">
        <v>1499</v>
      </c>
      <c r="D1385" s="29">
        <v>35019872</v>
      </c>
      <c r="E1385" s="29" t="s">
        <v>117</v>
      </c>
      <c r="F1385" s="29">
        <v>275.87</v>
      </c>
      <c r="G1385" s="10">
        <f>SUMIFS('Régua SAEB'!$C:$C,'Régua SAEB'!$B:$B,"LP",'Régua SAEB'!$D:$D,"&lt;="&amp;$F1385,'Régua SAEB'!$E:$E,"&gt;"&amp;$F1385,'Régua SAEB'!$A:$A,$E1385)</f>
        <v>4</v>
      </c>
      <c r="H1385" s="10" t="str">
        <f t="array" ref="H1385">INDEX('Régua SAEB'!$F$1:$F$40,MATCH($E1385&amp;"LP"&amp;$G1385,'Régua SAEB'!$G$1:$G$40,0),1)</f>
        <v>Proficiente</v>
      </c>
      <c r="I1385" s="29">
        <v>276.33</v>
      </c>
      <c r="J1385" s="10">
        <f>SUMIFS('Régua SAEB'!$C:$C,'Régua SAEB'!$B:$B,"MT",'Régua SAEB'!$D:$D,"&lt;="&amp;$I1385,'Régua SAEB'!$E:$E,"&gt;"&amp;$I1385,'Régua SAEB'!$A:$A,$E1385)</f>
        <v>4</v>
      </c>
      <c r="K1385" s="10" t="str">
        <f t="array" ref="K1385">INDEX('Régua SAEB'!$F$1:$F$40,MATCH($E1385&amp;"MT"&amp;$J1385,'Régua SAEB'!$G$1:$G$40,0),1)</f>
        <v>Básico</v>
      </c>
    </row>
    <row r="1386" spans="1:11" x14ac:dyDescent="0.2">
      <c r="A1386" s="28" t="s">
        <v>50</v>
      </c>
      <c r="B1386" s="24">
        <v>35993</v>
      </c>
      <c r="C1386" s="28" t="s">
        <v>1500</v>
      </c>
      <c r="D1386" s="29">
        <v>35035993</v>
      </c>
      <c r="E1386" s="29" t="s">
        <v>117</v>
      </c>
      <c r="F1386" s="29">
        <v>269.39999999999998</v>
      </c>
      <c r="G1386" s="10">
        <f>SUMIFS('Régua SAEB'!$C:$C,'Régua SAEB'!$B:$B,"LP",'Régua SAEB'!$D:$D,"&lt;="&amp;$F1386,'Régua SAEB'!$E:$E,"&gt;"&amp;$F1386,'Régua SAEB'!$A:$A,$E1386)</f>
        <v>3</v>
      </c>
      <c r="H1386" s="10" t="str">
        <f t="array" ref="H1386">INDEX('Régua SAEB'!$F$1:$F$40,MATCH($E1386&amp;"LP"&amp;$G1386,'Régua SAEB'!$G$1:$G$40,0),1)</f>
        <v>Básico</v>
      </c>
      <c r="I1386" s="29">
        <v>271.31</v>
      </c>
      <c r="J1386" s="10">
        <f>SUMIFS('Régua SAEB'!$C:$C,'Régua SAEB'!$B:$B,"MT",'Régua SAEB'!$D:$D,"&lt;="&amp;$I1386,'Régua SAEB'!$E:$E,"&gt;"&amp;$I1386,'Régua SAEB'!$A:$A,$E1386)</f>
        <v>3</v>
      </c>
      <c r="K1386" s="10" t="str">
        <f t="array" ref="K1386">INDEX('Régua SAEB'!$F$1:$F$40,MATCH($E1386&amp;"MT"&amp;$J1386,'Régua SAEB'!$G$1:$G$40,0),1)</f>
        <v>Básico</v>
      </c>
    </row>
    <row r="1387" spans="1:11" x14ac:dyDescent="0.2">
      <c r="A1387" s="28" t="s">
        <v>50</v>
      </c>
      <c r="B1387" s="24">
        <v>36006</v>
      </c>
      <c r="C1387" s="28" t="s">
        <v>1501</v>
      </c>
      <c r="D1387" s="29">
        <v>35036006</v>
      </c>
      <c r="E1387" s="29" t="s">
        <v>117</v>
      </c>
      <c r="F1387" s="29">
        <v>263.17</v>
      </c>
      <c r="G1387" s="10">
        <f>SUMIFS('Régua SAEB'!$C:$C,'Régua SAEB'!$B:$B,"LP",'Régua SAEB'!$D:$D,"&lt;="&amp;$F1387,'Régua SAEB'!$E:$E,"&gt;"&amp;$F1387,'Régua SAEB'!$A:$A,$E1387)</f>
        <v>3</v>
      </c>
      <c r="H1387" s="10" t="str">
        <f t="array" ref="H1387">INDEX('Régua SAEB'!$F$1:$F$40,MATCH($E1387&amp;"LP"&amp;$G1387,'Régua SAEB'!$G$1:$G$40,0),1)</f>
        <v>Básico</v>
      </c>
      <c r="I1387" s="29">
        <v>249.48</v>
      </c>
      <c r="J1387" s="10">
        <f>SUMIFS('Régua SAEB'!$C:$C,'Régua SAEB'!$B:$B,"MT",'Régua SAEB'!$D:$D,"&lt;="&amp;$I1387,'Régua SAEB'!$E:$E,"&gt;"&amp;$I1387,'Régua SAEB'!$A:$A,$E1387)</f>
        <v>2</v>
      </c>
      <c r="K1387" s="10" t="str">
        <f t="array" ref="K1387">INDEX('Régua SAEB'!$F$1:$F$40,MATCH($E1387&amp;"MT"&amp;$J1387,'Régua SAEB'!$G$1:$G$40,0),1)</f>
        <v>Básico</v>
      </c>
    </row>
    <row r="1388" spans="1:11" x14ac:dyDescent="0.2">
      <c r="A1388" s="28" t="s">
        <v>50</v>
      </c>
      <c r="B1388" s="24">
        <v>36043</v>
      </c>
      <c r="C1388" s="28" t="s">
        <v>1502</v>
      </c>
      <c r="D1388" s="29">
        <v>35036043</v>
      </c>
      <c r="E1388" s="29" t="s">
        <v>117</v>
      </c>
      <c r="F1388" s="29">
        <v>275.36</v>
      </c>
      <c r="G1388" s="10">
        <f>SUMIFS('Régua SAEB'!$C:$C,'Régua SAEB'!$B:$B,"LP",'Régua SAEB'!$D:$D,"&lt;="&amp;$F1388,'Régua SAEB'!$E:$E,"&gt;"&amp;$F1388,'Régua SAEB'!$A:$A,$E1388)</f>
        <v>4</v>
      </c>
      <c r="H1388" s="10" t="str">
        <f t="array" ref="H1388">INDEX('Régua SAEB'!$F$1:$F$40,MATCH($E1388&amp;"LP"&amp;$G1388,'Régua SAEB'!$G$1:$G$40,0),1)</f>
        <v>Proficiente</v>
      </c>
      <c r="I1388" s="29">
        <v>269.45</v>
      </c>
      <c r="J1388" s="10">
        <f>SUMIFS('Régua SAEB'!$C:$C,'Régua SAEB'!$B:$B,"MT",'Régua SAEB'!$D:$D,"&lt;="&amp;$I1388,'Régua SAEB'!$E:$E,"&gt;"&amp;$I1388,'Régua SAEB'!$A:$A,$E1388)</f>
        <v>3</v>
      </c>
      <c r="K1388" s="10" t="str">
        <f t="array" ref="K1388">INDEX('Régua SAEB'!$F$1:$F$40,MATCH($E1388&amp;"MT"&amp;$J1388,'Régua SAEB'!$G$1:$G$40,0),1)</f>
        <v>Básico</v>
      </c>
    </row>
    <row r="1389" spans="1:11" x14ac:dyDescent="0.2">
      <c r="A1389" s="28" t="s">
        <v>50</v>
      </c>
      <c r="B1389" s="24">
        <v>39962</v>
      </c>
      <c r="C1389" s="28" t="s">
        <v>1503</v>
      </c>
      <c r="D1389" s="29">
        <v>35039962</v>
      </c>
      <c r="E1389" s="29" t="s">
        <v>117</v>
      </c>
      <c r="F1389" s="29">
        <v>263.18</v>
      </c>
      <c r="G1389" s="10">
        <f>SUMIFS('Régua SAEB'!$C:$C,'Régua SAEB'!$B:$B,"LP",'Régua SAEB'!$D:$D,"&lt;="&amp;$F1389,'Régua SAEB'!$E:$E,"&gt;"&amp;$F1389,'Régua SAEB'!$A:$A,$E1389)</f>
        <v>3</v>
      </c>
      <c r="H1389" s="10" t="str">
        <f t="array" ref="H1389">INDEX('Régua SAEB'!$F$1:$F$40,MATCH($E1389&amp;"LP"&amp;$G1389,'Régua SAEB'!$G$1:$G$40,0),1)</f>
        <v>Básico</v>
      </c>
      <c r="I1389" s="29">
        <v>255.99</v>
      </c>
      <c r="J1389" s="10">
        <f>SUMIFS('Régua SAEB'!$C:$C,'Régua SAEB'!$B:$B,"MT",'Régua SAEB'!$D:$D,"&lt;="&amp;$I1389,'Régua SAEB'!$E:$E,"&gt;"&amp;$I1389,'Régua SAEB'!$A:$A,$E1389)</f>
        <v>3</v>
      </c>
      <c r="K1389" s="10" t="str">
        <f t="array" ref="K1389">INDEX('Régua SAEB'!$F$1:$F$40,MATCH($E1389&amp;"MT"&amp;$J1389,'Régua SAEB'!$G$1:$G$40,0),1)</f>
        <v>Básico</v>
      </c>
    </row>
    <row r="1390" spans="1:11" x14ac:dyDescent="0.2">
      <c r="A1390" s="28" t="s">
        <v>50</v>
      </c>
      <c r="B1390" s="24">
        <v>39974</v>
      </c>
      <c r="C1390" s="28" t="s">
        <v>1504</v>
      </c>
      <c r="D1390" s="29">
        <v>35039974</v>
      </c>
      <c r="E1390" s="29" t="s">
        <v>117</v>
      </c>
      <c r="F1390" s="29">
        <v>269.55</v>
      </c>
      <c r="G1390" s="10">
        <f>SUMIFS('Régua SAEB'!$C:$C,'Régua SAEB'!$B:$B,"LP",'Régua SAEB'!$D:$D,"&lt;="&amp;$F1390,'Régua SAEB'!$E:$E,"&gt;"&amp;$F1390,'Régua SAEB'!$A:$A,$E1390)</f>
        <v>3</v>
      </c>
      <c r="H1390" s="10" t="str">
        <f t="array" ref="H1390">INDEX('Régua SAEB'!$F$1:$F$40,MATCH($E1390&amp;"LP"&amp;$G1390,'Régua SAEB'!$G$1:$G$40,0),1)</f>
        <v>Básico</v>
      </c>
      <c r="I1390" s="29">
        <v>270.95</v>
      </c>
      <c r="J1390" s="10">
        <f>SUMIFS('Régua SAEB'!$C:$C,'Régua SAEB'!$B:$B,"MT",'Régua SAEB'!$D:$D,"&lt;="&amp;$I1390,'Régua SAEB'!$E:$E,"&gt;"&amp;$I1390,'Régua SAEB'!$A:$A,$E1390)</f>
        <v>3</v>
      </c>
      <c r="K1390" s="10" t="str">
        <f t="array" ref="K1390">INDEX('Régua SAEB'!$F$1:$F$40,MATCH($E1390&amp;"MT"&amp;$J1390,'Régua SAEB'!$G$1:$G$40,0),1)</f>
        <v>Básico</v>
      </c>
    </row>
    <row r="1391" spans="1:11" x14ac:dyDescent="0.2">
      <c r="A1391" s="28" t="s">
        <v>50</v>
      </c>
      <c r="B1391" s="24">
        <v>40885</v>
      </c>
      <c r="C1391" s="28" t="s">
        <v>1505</v>
      </c>
      <c r="D1391" s="29">
        <v>35040885</v>
      </c>
      <c r="E1391" s="29" t="s">
        <v>117</v>
      </c>
      <c r="F1391" s="29">
        <v>273.89</v>
      </c>
      <c r="G1391" s="10">
        <f>SUMIFS('Régua SAEB'!$C:$C,'Régua SAEB'!$B:$B,"LP",'Régua SAEB'!$D:$D,"&lt;="&amp;$F1391,'Régua SAEB'!$E:$E,"&gt;"&amp;$F1391,'Régua SAEB'!$A:$A,$E1391)</f>
        <v>3</v>
      </c>
      <c r="H1391" s="10" t="str">
        <f t="array" ref="H1391">INDEX('Régua SAEB'!$F$1:$F$40,MATCH($E1391&amp;"LP"&amp;$G1391,'Régua SAEB'!$G$1:$G$40,0),1)</f>
        <v>Básico</v>
      </c>
      <c r="I1391" s="29">
        <v>273.54000000000002</v>
      </c>
      <c r="J1391" s="10">
        <f>SUMIFS('Régua SAEB'!$C:$C,'Régua SAEB'!$B:$B,"MT",'Régua SAEB'!$D:$D,"&lt;="&amp;$I1391,'Régua SAEB'!$E:$E,"&gt;"&amp;$I1391,'Régua SAEB'!$A:$A,$E1391)</f>
        <v>3</v>
      </c>
      <c r="K1391" s="10" t="str">
        <f t="array" ref="K1391">INDEX('Régua SAEB'!$F$1:$F$40,MATCH($E1391&amp;"MT"&amp;$J1391,'Régua SAEB'!$G$1:$G$40,0),1)</f>
        <v>Básico</v>
      </c>
    </row>
    <row r="1392" spans="1:11" x14ac:dyDescent="0.2">
      <c r="A1392" s="28" t="s">
        <v>50</v>
      </c>
      <c r="B1392" s="24">
        <v>42705</v>
      </c>
      <c r="C1392" s="28" t="s">
        <v>1506</v>
      </c>
      <c r="D1392" s="29">
        <v>35042705</v>
      </c>
      <c r="E1392" s="29" t="s">
        <v>117</v>
      </c>
      <c r="F1392" s="29">
        <v>243.32</v>
      </c>
      <c r="G1392" s="10">
        <f>SUMIFS('Régua SAEB'!$C:$C,'Régua SAEB'!$B:$B,"LP",'Régua SAEB'!$D:$D,"&lt;="&amp;$F1392,'Régua SAEB'!$E:$E,"&gt;"&amp;$F1392,'Régua SAEB'!$A:$A,$E1392)</f>
        <v>2</v>
      </c>
      <c r="H1392" s="10" t="str">
        <f t="array" ref="H1392">INDEX('Régua SAEB'!$F$1:$F$40,MATCH($E1392&amp;"LP"&amp;$G1392,'Régua SAEB'!$G$1:$G$40,0),1)</f>
        <v>Básico</v>
      </c>
      <c r="I1392" s="29">
        <v>255.44</v>
      </c>
      <c r="J1392" s="10">
        <f>SUMIFS('Régua SAEB'!$C:$C,'Régua SAEB'!$B:$B,"MT",'Régua SAEB'!$D:$D,"&lt;="&amp;$I1392,'Régua SAEB'!$E:$E,"&gt;"&amp;$I1392,'Régua SAEB'!$A:$A,$E1392)</f>
        <v>3</v>
      </c>
      <c r="K1392" s="10" t="str">
        <f t="array" ref="K1392">INDEX('Régua SAEB'!$F$1:$F$40,MATCH($E1392&amp;"MT"&amp;$J1392,'Régua SAEB'!$G$1:$G$40,0),1)</f>
        <v>Básico</v>
      </c>
    </row>
    <row r="1393" spans="1:11" x14ac:dyDescent="0.2">
      <c r="A1393" s="28" t="s">
        <v>50</v>
      </c>
      <c r="B1393" s="24">
        <v>43539</v>
      </c>
      <c r="C1393" s="28" t="s">
        <v>1507</v>
      </c>
      <c r="D1393" s="29">
        <v>35043539</v>
      </c>
      <c r="E1393" s="29" t="s">
        <v>117</v>
      </c>
      <c r="F1393" s="29">
        <v>282.11</v>
      </c>
      <c r="G1393" s="10">
        <f>SUMIFS('Régua SAEB'!$C:$C,'Régua SAEB'!$B:$B,"LP",'Régua SAEB'!$D:$D,"&lt;="&amp;$F1393,'Régua SAEB'!$E:$E,"&gt;"&amp;$F1393,'Régua SAEB'!$A:$A,$E1393)</f>
        <v>4</v>
      </c>
      <c r="H1393" s="10" t="str">
        <f t="array" ref="H1393">INDEX('Régua SAEB'!$F$1:$F$40,MATCH($E1393&amp;"LP"&amp;$G1393,'Régua SAEB'!$G$1:$G$40,0),1)</f>
        <v>Proficiente</v>
      </c>
      <c r="I1393" s="29">
        <v>278.95</v>
      </c>
      <c r="J1393" s="10">
        <f>SUMIFS('Régua SAEB'!$C:$C,'Régua SAEB'!$B:$B,"MT",'Régua SAEB'!$D:$D,"&lt;="&amp;$I1393,'Régua SAEB'!$E:$E,"&gt;"&amp;$I1393,'Régua SAEB'!$A:$A,$E1393)</f>
        <v>4</v>
      </c>
      <c r="K1393" s="10" t="str">
        <f t="array" ref="K1393">INDEX('Régua SAEB'!$F$1:$F$40,MATCH($E1393&amp;"MT"&amp;$J1393,'Régua SAEB'!$G$1:$G$40,0),1)</f>
        <v>Básico</v>
      </c>
    </row>
    <row r="1394" spans="1:11" x14ac:dyDescent="0.2">
      <c r="A1394" s="28" t="s">
        <v>50</v>
      </c>
      <c r="B1394" s="24">
        <v>45755</v>
      </c>
      <c r="C1394" s="28" t="s">
        <v>1508</v>
      </c>
      <c r="D1394" s="29">
        <v>35045755</v>
      </c>
      <c r="E1394" s="29" t="s">
        <v>117</v>
      </c>
      <c r="F1394" s="29">
        <v>283.29000000000002</v>
      </c>
      <c r="G1394" s="10">
        <f>SUMIFS('Régua SAEB'!$C:$C,'Régua SAEB'!$B:$B,"LP",'Régua SAEB'!$D:$D,"&lt;="&amp;$F1394,'Régua SAEB'!$E:$E,"&gt;"&amp;$F1394,'Régua SAEB'!$A:$A,$E1394)</f>
        <v>4</v>
      </c>
      <c r="H1394" s="10" t="str">
        <f t="array" ref="H1394">INDEX('Régua SAEB'!$F$1:$F$40,MATCH($E1394&amp;"LP"&amp;$G1394,'Régua SAEB'!$G$1:$G$40,0),1)</f>
        <v>Proficiente</v>
      </c>
      <c r="I1394" s="29">
        <v>280.12</v>
      </c>
      <c r="J1394" s="10">
        <f>SUMIFS('Régua SAEB'!$C:$C,'Régua SAEB'!$B:$B,"MT",'Régua SAEB'!$D:$D,"&lt;="&amp;$I1394,'Régua SAEB'!$E:$E,"&gt;"&amp;$I1394,'Régua SAEB'!$A:$A,$E1394)</f>
        <v>4</v>
      </c>
      <c r="K1394" s="10" t="str">
        <f t="array" ref="K1394">INDEX('Régua SAEB'!$F$1:$F$40,MATCH($E1394&amp;"MT"&amp;$J1394,'Régua SAEB'!$G$1:$G$40,0),1)</f>
        <v>Básico</v>
      </c>
    </row>
    <row r="1395" spans="1:11" x14ac:dyDescent="0.2">
      <c r="A1395" s="28" t="s">
        <v>50</v>
      </c>
      <c r="B1395" s="24">
        <v>48297</v>
      </c>
      <c r="C1395" s="28" t="s">
        <v>1509</v>
      </c>
      <c r="D1395" s="29">
        <v>35048297</v>
      </c>
      <c r="E1395" s="29" t="s">
        <v>117</v>
      </c>
      <c r="F1395" s="29">
        <v>263.89</v>
      </c>
      <c r="G1395" s="10">
        <f>SUMIFS('Régua SAEB'!$C:$C,'Régua SAEB'!$B:$B,"LP",'Régua SAEB'!$D:$D,"&lt;="&amp;$F1395,'Régua SAEB'!$E:$E,"&gt;"&amp;$F1395,'Régua SAEB'!$A:$A,$E1395)</f>
        <v>3</v>
      </c>
      <c r="H1395" s="10" t="str">
        <f t="array" ref="H1395">INDEX('Régua SAEB'!$F$1:$F$40,MATCH($E1395&amp;"LP"&amp;$G1395,'Régua SAEB'!$G$1:$G$40,0),1)</f>
        <v>Básico</v>
      </c>
      <c r="I1395" s="29">
        <v>248.48</v>
      </c>
      <c r="J1395" s="10">
        <f>SUMIFS('Régua SAEB'!$C:$C,'Régua SAEB'!$B:$B,"MT",'Régua SAEB'!$D:$D,"&lt;="&amp;$I1395,'Régua SAEB'!$E:$E,"&gt;"&amp;$I1395,'Régua SAEB'!$A:$A,$E1395)</f>
        <v>2</v>
      </c>
      <c r="K1395" s="10" t="str">
        <f t="array" ref="K1395">INDEX('Régua SAEB'!$F$1:$F$40,MATCH($E1395&amp;"MT"&amp;$J1395,'Régua SAEB'!$G$1:$G$40,0),1)</f>
        <v>Básico</v>
      </c>
    </row>
    <row r="1396" spans="1:11" x14ac:dyDescent="0.2">
      <c r="A1396" s="28" t="s">
        <v>50</v>
      </c>
      <c r="B1396" s="24">
        <v>349124</v>
      </c>
      <c r="C1396" s="28" t="s">
        <v>1510</v>
      </c>
      <c r="D1396" s="29">
        <v>35349124</v>
      </c>
      <c r="E1396" s="29" t="s">
        <v>117</v>
      </c>
      <c r="F1396" s="29">
        <v>280.37</v>
      </c>
      <c r="G1396" s="10">
        <f>SUMIFS('Régua SAEB'!$C:$C,'Régua SAEB'!$B:$B,"LP",'Régua SAEB'!$D:$D,"&lt;="&amp;$F1396,'Régua SAEB'!$E:$E,"&gt;"&amp;$F1396,'Régua SAEB'!$A:$A,$E1396)</f>
        <v>4</v>
      </c>
      <c r="H1396" s="10" t="str">
        <f t="array" ref="H1396">INDEX('Régua SAEB'!$F$1:$F$40,MATCH($E1396&amp;"LP"&amp;$G1396,'Régua SAEB'!$G$1:$G$40,0),1)</f>
        <v>Proficiente</v>
      </c>
      <c r="I1396" s="29">
        <v>286.14</v>
      </c>
      <c r="J1396" s="10">
        <f>SUMIFS('Régua SAEB'!$C:$C,'Régua SAEB'!$B:$B,"MT",'Régua SAEB'!$D:$D,"&lt;="&amp;$I1396,'Régua SAEB'!$E:$E,"&gt;"&amp;$I1396,'Régua SAEB'!$A:$A,$E1396)</f>
        <v>4</v>
      </c>
      <c r="K1396" s="10" t="str">
        <f t="array" ref="K1396">INDEX('Régua SAEB'!$F$1:$F$40,MATCH($E1396&amp;"MT"&amp;$J1396,'Régua SAEB'!$G$1:$G$40,0),1)</f>
        <v>Básico</v>
      </c>
    </row>
    <row r="1397" spans="1:11" x14ac:dyDescent="0.2">
      <c r="A1397" s="28" t="s">
        <v>50</v>
      </c>
      <c r="B1397" s="24">
        <v>435119</v>
      </c>
      <c r="C1397" s="28" t="s">
        <v>1511</v>
      </c>
      <c r="D1397" s="29">
        <v>35435119</v>
      </c>
      <c r="E1397" s="29" t="s">
        <v>117</v>
      </c>
      <c r="F1397" s="29">
        <v>263.49</v>
      </c>
      <c r="G1397" s="10">
        <f>SUMIFS('Régua SAEB'!$C:$C,'Régua SAEB'!$B:$B,"LP",'Régua SAEB'!$D:$D,"&lt;="&amp;$F1397,'Régua SAEB'!$E:$E,"&gt;"&amp;$F1397,'Régua SAEB'!$A:$A,$E1397)</f>
        <v>3</v>
      </c>
      <c r="H1397" s="10" t="str">
        <f t="array" ref="H1397">INDEX('Régua SAEB'!$F$1:$F$40,MATCH($E1397&amp;"LP"&amp;$G1397,'Régua SAEB'!$G$1:$G$40,0),1)</f>
        <v>Básico</v>
      </c>
      <c r="I1397" s="29">
        <v>264.67</v>
      </c>
      <c r="J1397" s="10">
        <f>SUMIFS('Régua SAEB'!$C:$C,'Régua SAEB'!$B:$B,"MT",'Régua SAEB'!$D:$D,"&lt;="&amp;$I1397,'Régua SAEB'!$E:$E,"&gt;"&amp;$I1397,'Régua SAEB'!$A:$A,$E1397)</f>
        <v>3</v>
      </c>
      <c r="K1397" s="10" t="str">
        <f t="array" ref="K1397">INDEX('Régua SAEB'!$F$1:$F$40,MATCH($E1397&amp;"MT"&amp;$J1397,'Régua SAEB'!$G$1:$G$40,0),1)</f>
        <v>Básico</v>
      </c>
    </row>
    <row r="1398" spans="1:11" x14ac:dyDescent="0.2">
      <c r="A1398" s="28" t="s">
        <v>50</v>
      </c>
      <c r="B1398" s="24">
        <v>904090</v>
      </c>
      <c r="C1398" s="28" t="s">
        <v>1512</v>
      </c>
      <c r="D1398" s="29">
        <v>35904090</v>
      </c>
      <c r="E1398" s="29" t="s">
        <v>117</v>
      </c>
      <c r="F1398" s="29">
        <v>251.35</v>
      </c>
      <c r="G1398" s="10">
        <f>SUMIFS('Régua SAEB'!$C:$C,'Régua SAEB'!$B:$B,"LP",'Régua SAEB'!$D:$D,"&lt;="&amp;$F1398,'Régua SAEB'!$E:$E,"&gt;"&amp;$F1398,'Régua SAEB'!$A:$A,$E1398)</f>
        <v>3</v>
      </c>
      <c r="H1398" s="10" t="str">
        <f t="array" ref="H1398">INDEX('Régua SAEB'!$F$1:$F$40,MATCH($E1398&amp;"LP"&amp;$G1398,'Régua SAEB'!$G$1:$G$40,0),1)</f>
        <v>Básico</v>
      </c>
      <c r="I1398" s="29">
        <v>250.25</v>
      </c>
      <c r="J1398" s="10">
        <f>SUMIFS('Régua SAEB'!$C:$C,'Régua SAEB'!$B:$B,"MT",'Régua SAEB'!$D:$D,"&lt;="&amp;$I1398,'Régua SAEB'!$E:$E,"&gt;"&amp;$I1398,'Régua SAEB'!$A:$A,$E1398)</f>
        <v>3</v>
      </c>
      <c r="K1398" s="10" t="str">
        <f t="array" ref="K1398">INDEX('Régua SAEB'!$F$1:$F$40,MATCH($E1398&amp;"MT"&amp;$J1398,'Régua SAEB'!$G$1:$G$40,0),1)</f>
        <v>Básico</v>
      </c>
    </row>
    <row r="1399" spans="1:11" x14ac:dyDescent="0.2">
      <c r="A1399" s="28" t="s">
        <v>50</v>
      </c>
      <c r="B1399" s="24">
        <v>909506</v>
      </c>
      <c r="C1399" s="28" t="s">
        <v>1513</v>
      </c>
      <c r="D1399" s="29">
        <v>35909506</v>
      </c>
      <c r="E1399" s="29" t="s">
        <v>117</v>
      </c>
      <c r="F1399" s="29">
        <v>273</v>
      </c>
      <c r="G1399" s="10">
        <f>SUMIFS('Régua SAEB'!$C:$C,'Régua SAEB'!$B:$B,"LP",'Régua SAEB'!$D:$D,"&lt;="&amp;$F1399,'Régua SAEB'!$E:$E,"&gt;"&amp;$F1399,'Régua SAEB'!$A:$A,$E1399)</f>
        <v>3</v>
      </c>
      <c r="H1399" s="10" t="str">
        <f t="array" ref="H1399">INDEX('Régua SAEB'!$F$1:$F$40,MATCH($E1399&amp;"LP"&amp;$G1399,'Régua SAEB'!$G$1:$G$40,0),1)</f>
        <v>Básico</v>
      </c>
      <c r="I1399" s="29">
        <v>276.73</v>
      </c>
      <c r="J1399" s="10">
        <f>SUMIFS('Régua SAEB'!$C:$C,'Régua SAEB'!$B:$B,"MT",'Régua SAEB'!$D:$D,"&lt;="&amp;$I1399,'Régua SAEB'!$E:$E,"&gt;"&amp;$I1399,'Régua SAEB'!$A:$A,$E1399)</f>
        <v>4</v>
      </c>
      <c r="K1399" s="10" t="str">
        <f t="array" ref="K1399">INDEX('Régua SAEB'!$F$1:$F$40,MATCH($E1399&amp;"MT"&amp;$J1399,'Régua SAEB'!$G$1:$G$40,0),1)</f>
        <v>Básico</v>
      </c>
    </row>
    <row r="1400" spans="1:11" x14ac:dyDescent="0.2">
      <c r="A1400" s="28" t="s">
        <v>50</v>
      </c>
      <c r="B1400" s="24">
        <v>913078</v>
      </c>
      <c r="C1400" s="28" t="s">
        <v>1514</v>
      </c>
      <c r="D1400" s="29">
        <v>35913078</v>
      </c>
      <c r="E1400" s="29" t="s">
        <v>117</v>
      </c>
      <c r="F1400" s="29">
        <v>270.99</v>
      </c>
      <c r="G1400" s="10">
        <f>SUMIFS('Régua SAEB'!$C:$C,'Régua SAEB'!$B:$B,"LP",'Régua SAEB'!$D:$D,"&lt;="&amp;$F1400,'Régua SAEB'!$E:$E,"&gt;"&amp;$F1400,'Régua SAEB'!$A:$A,$E1400)</f>
        <v>3</v>
      </c>
      <c r="H1400" s="10" t="str">
        <f t="array" ref="H1400">INDEX('Régua SAEB'!$F$1:$F$40,MATCH($E1400&amp;"LP"&amp;$G1400,'Régua SAEB'!$G$1:$G$40,0),1)</f>
        <v>Básico</v>
      </c>
      <c r="I1400" s="29">
        <v>261.41000000000003</v>
      </c>
      <c r="J1400" s="10">
        <f>SUMIFS('Régua SAEB'!$C:$C,'Régua SAEB'!$B:$B,"MT",'Régua SAEB'!$D:$D,"&lt;="&amp;$I1400,'Régua SAEB'!$E:$E,"&gt;"&amp;$I1400,'Régua SAEB'!$A:$A,$E1400)</f>
        <v>3</v>
      </c>
      <c r="K1400" s="10" t="str">
        <f t="array" ref="K1400">INDEX('Régua SAEB'!$F$1:$F$40,MATCH($E1400&amp;"MT"&amp;$J1400,'Régua SAEB'!$G$1:$G$40,0),1)</f>
        <v>Básico</v>
      </c>
    </row>
    <row r="1401" spans="1:11" x14ac:dyDescent="0.2">
      <c r="A1401" s="28" t="s">
        <v>50</v>
      </c>
      <c r="B1401" s="24">
        <v>925020</v>
      </c>
      <c r="C1401" s="28" t="s">
        <v>1515</v>
      </c>
      <c r="D1401" s="29">
        <v>35925020</v>
      </c>
      <c r="E1401" s="29" t="s">
        <v>117</v>
      </c>
      <c r="F1401" s="29">
        <v>255.59</v>
      </c>
      <c r="G1401" s="10">
        <f>SUMIFS('Régua SAEB'!$C:$C,'Régua SAEB'!$B:$B,"LP",'Régua SAEB'!$D:$D,"&lt;="&amp;$F1401,'Régua SAEB'!$E:$E,"&gt;"&amp;$F1401,'Régua SAEB'!$A:$A,$E1401)</f>
        <v>3</v>
      </c>
      <c r="H1401" s="10" t="str">
        <f t="array" ref="H1401">INDEX('Régua SAEB'!$F$1:$F$40,MATCH($E1401&amp;"LP"&amp;$G1401,'Régua SAEB'!$G$1:$G$40,0),1)</f>
        <v>Básico</v>
      </c>
      <c r="I1401" s="29">
        <v>252.63</v>
      </c>
      <c r="J1401" s="10">
        <f>SUMIFS('Régua SAEB'!$C:$C,'Régua SAEB'!$B:$B,"MT",'Régua SAEB'!$D:$D,"&lt;="&amp;$I1401,'Régua SAEB'!$E:$E,"&gt;"&amp;$I1401,'Régua SAEB'!$A:$A,$E1401)</f>
        <v>3</v>
      </c>
      <c r="K1401" s="10" t="str">
        <f t="array" ref="K1401">INDEX('Régua SAEB'!$F$1:$F$40,MATCH($E1401&amp;"MT"&amp;$J1401,'Régua SAEB'!$G$1:$G$40,0),1)</f>
        <v>Básico</v>
      </c>
    </row>
    <row r="1402" spans="1:11" x14ac:dyDescent="0.2">
      <c r="A1402" s="28" t="s">
        <v>9</v>
      </c>
      <c r="B1402" s="24">
        <v>31306</v>
      </c>
      <c r="C1402" s="28" t="s">
        <v>1516</v>
      </c>
      <c r="D1402" s="29">
        <v>35031306</v>
      </c>
      <c r="E1402" s="29" t="s">
        <v>117</v>
      </c>
      <c r="F1402" s="29">
        <v>302.8</v>
      </c>
      <c r="G1402" s="10">
        <f>SUMIFS('Régua SAEB'!$C:$C,'Régua SAEB'!$B:$B,"LP",'Régua SAEB'!$D:$D,"&lt;="&amp;$F1402,'Régua SAEB'!$E:$E,"&gt;"&amp;$F1402,'Régua SAEB'!$A:$A,$E1402)</f>
        <v>5</v>
      </c>
      <c r="H1402" s="10" t="str">
        <f t="array" ref="H1402">INDEX('Régua SAEB'!$F$1:$F$40,MATCH($E1402&amp;"LP"&amp;$G1402,'Régua SAEB'!$G$1:$G$40,0),1)</f>
        <v>Proficiente</v>
      </c>
      <c r="I1402" s="29">
        <v>317.02999999999997</v>
      </c>
      <c r="J1402" s="10">
        <f>SUMIFS('Régua SAEB'!$C:$C,'Régua SAEB'!$B:$B,"MT",'Régua SAEB'!$D:$D,"&lt;="&amp;$I1402,'Régua SAEB'!$E:$E,"&gt;"&amp;$I1402,'Régua SAEB'!$A:$A,$E1402)</f>
        <v>5</v>
      </c>
      <c r="K1402" s="10" t="str">
        <f t="array" ref="K1402">INDEX('Régua SAEB'!$F$1:$F$40,MATCH($E1402&amp;"MT"&amp;$J1402,'Régua SAEB'!$G$1:$G$40,0),1)</f>
        <v>Proficiente</v>
      </c>
    </row>
    <row r="1403" spans="1:11" x14ac:dyDescent="0.2">
      <c r="A1403" s="28" t="s">
        <v>9</v>
      </c>
      <c r="B1403" s="24">
        <v>31525</v>
      </c>
      <c r="C1403" s="28" t="s">
        <v>1517</v>
      </c>
      <c r="D1403" s="29">
        <v>35031525</v>
      </c>
      <c r="E1403" s="29" t="s">
        <v>117</v>
      </c>
      <c r="F1403" s="29">
        <v>268.33</v>
      </c>
      <c r="G1403" s="10">
        <f>SUMIFS('Régua SAEB'!$C:$C,'Régua SAEB'!$B:$B,"LP",'Régua SAEB'!$D:$D,"&lt;="&amp;$F1403,'Régua SAEB'!$E:$E,"&gt;"&amp;$F1403,'Régua SAEB'!$A:$A,$E1403)</f>
        <v>3</v>
      </c>
      <c r="H1403" s="10" t="str">
        <f t="array" ref="H1403">INDEX('Régua SAEB'!$F$1:$F$40,MATCH($E1403&amp;"LP"&amp;$G1403,'Régua SAEB'!$G$1:$G$40,0),1)</f>
        <v>Básico</v>
      </c>
      <c r="I1403" s="29">
        <v>264.5</v>
      </c>
      <c r="J1403" s="10">
        <f>SUMIFS('Régua SAEB'!$C:$C,'Régua SAEB'!$B:$B,"MT",'Régua SAEB'!$D:$D,"&lt;="&amp;$I1403,'Régua SAEB'!$E:$E,"&gt;"&amp;$I1403,'Régua SAEB'!$A:$A,$E1403)</f>
        <v>3</v>
      </c>
      <c r="K1403" s="10" t="str">
        <f t="array" ref="K1403">INDEX('Régua SAEB'!$F$1:$F$40,MATCH($E1403&amp;"MT"&amp;$J1403,'Régua SAEB'!$G$1:$G$40,0),1)</f>
        <v>Básico</v>
      </c>
    </row>
    <row r="1404" spans="1:11" x14ac:dyDescent="0.2">
      <c r="A1404" s="28" t="s">
        <v>60</v>
      </c>
      <c r="B1404" s="24">
        <v>34897</v>
      </c>
      <c r="C1404" s="28" t="s">
        <v>1518</v>
      </c>
      <c r="D1404" s="29">
        <v>35034897</v>
      </c>
      <c r="E1404" s="29" t="s">
        <v>117</v>
      </c>
      <c r="F1404" s="29">
        <v>268.25</v>
      </c>
      <c r="G1404" s="10">
        <f>SUMIFS('Régua SAEB'!$C:$C,'Régua SAEB'!$B:$B,"LP",'Régua SAEB'!$D:$D,"&lt;="&amp;$F1404,'Régua SAEB'!$E:$E,"&gt;"&amp;$F1404,'Régua SAEB'!$A:$A,$E1404)</f>
        <v>3</v>
      </c>
      <c r="H1404" s="10" t="str">
        <f t="array" ref="H1404">INDEX('Régua SAEB'!$F$1:$F$40,MATCH($E1404&amp;"LP"&amp;$G1404,'Régua SAEB'!$G$1:$G$40,0),1)</f>
        <v>Básico</v>
      </c>
      <c r="I1404" s="29">
        <v>278.83</v>
      </c>
      <c r="J1404" s="10">
        <f>SUMIFS('Régua SAEB'!$C:$C,'Régua SAEB'!$B:$B,"MT",'Régua SAEB'!$D:$D,"&lt;="&amp;$I1404,'Régua SAEB'!$E:$E,"&gt;"&amp;$I1404,'Régua SAEB'!$A:$A,$E1404)</f>
        <v>4</v>
      </c>
      <c r="K1404" s="10" t="str">
        <f t="array" ref="K1404">INDEX('Régua SAEB'!$F$1:$F$40,MATCH($E1404&amp;"MT"&amp;$J1404,'Régua SAEB'!$G$1:$G$40,0),1)</f>
        <v>Básico</v>
      </c>
    </row>
    <row r="1405" spans="1:11" x14ac:dyDescent="0.2">
      <c r="A1405" s="28" t="s">
        <v>60</v>
      </c>
      <c r="B1405" s="24">
        <v>34903</v>
      </c>
      <c r="C1405" s="28" t="s">
        <v>1519</v>
      </c>
      <c r="D1405" s="29">
        <v>35034903</v>
      </c>
      <c r="E1405" s="29" t="s">
        <v>117</v>
      </c>
      <c r="F1405" s="29">
        <v>256.14999999999998</v>
      </c>
      <c r="G1405" s="10">
        <f>SUMIFS('Régua SAEB'!$C:$C,'Régua SAEB'!$B:$B,"LP",'Régua SAEB'!$D:$D,"&lt;="&amp;$F1405,'Régua SAEB'!$E:$E,"&gt;"&amp;$F1405,'Régua SAEB'!$A:$A,$E1405)</f>
        <v>3</v>
      </c>
      <c r="H1405" s="10" t="str">
        <f t="array" ref="H1405">INDEX('Régua SAEB'!$F$1:$F$40,MATCH($E1405&amp;"LP"&amp;$G1405,'Régua SAEB'!$G$1:$G$40,0),1)</f>
        <v>Básico</v>
      </c>
      <c r="I1405" s="29">
        <v>254.75</v>
      </c>
      <c r="J1405" s="10">
        <f>SUMIFS('Régua SAEB'!$C:$C,'Régua SAEB'!$B:$B,"MT",'Régua SAEB'!$D:$D,"&lt;="&amp;$I1405,'Régua SAEB'!$E:$E,"&gt;"&amp;$I1405,'Régua SAEB'!$A:$A,$E1405)</f>
        <v>3</v>
      </c>
      <c r="K1405" s="10" t="str">
        <f t="array" ref="K1405">INDEX('Régua SAEB'!$F$1:$F$40,MATCH($E1405&amp;"MT"&amp;$J1405,'Régua SAEB'!$G$1:$G$40,0),1)</f>
        <v>Básico</v>
      </c>
    </row>
    <row r="1406" spans="1:11" x14ac:dyDescent="0.2">
      <c r="A1406" s="28" t="s">
        <v>60</v>
      </c>
      <c r="B1406" s="24">
        <v>34915</v>
      </c>
      <c r="C1406" s="28" t="s">
        <v>1520</v>
      </c>
      <c r="D1406" s="29">
        <v>35034915</v>
      </c>
      <c r="E1406" s="29" t="s">
        <v>117</v>
      </c>
      <c r="F1406" s="29">
        <v>239</v>
      </c>
      <c r="G1406" s="10">
        <f>SUMIFS('Régua SAEB'!$C:$C,'Régua SAEB'!$B:$B,"LP",'Régua SAEB'!$D:$D,"&lt;="&amp;$F1406,'Régua SAEB'!$E:$E,"&gt;"&amp;$F1406,'Régua SAEB'!$A:$A,$E1406)</f>
        <v>2</v>
      </c>
      <c r="H1406" s="10" t="str">
        <f t="array" ref="H1406">INDEX('Régua SAEB'!$F$1:$F$40,MATCH($E1406&amp;"LP"&amp;$G1406,'Régua SAEB'!$G$1:$G$40,0),1)</f>
        <v>Básico</v>
      </c>
      <c r="I1406" s="29">
        <v>237.43</v>
      </c>
      <c r="J1406" s="10">
        <f>SUMIFS('Régua SAEB'!$C:$C,'Régua SAEB'!$B:$B,"MT",'Régua SAEB'!$D:$D,"&lt;="&amp;$I1406,'Régua SAEB'!$E:$E,"&gt;"&amp;$I1406,'Régua SAEB'!$A:$A,$E1406)</f>
        <v>2</v>
      </c>
      <c r="K1406" s="10" t="str">
        <f t="array" ref="K1406">INDEX('Régua SAEB'!$F$1:$F$40,MATCH($E1406&amp;"MT"&amp;$J1406,'Régua SAEB'!$G$1:$G$40,0),1)</f>
        <v>Básico</v>
      </c>
    </row>
    <row r="1407" spans="1:11" x14ac:dyDescent="0.2">
      <c r="A1407" s="28" t="s">
        <v>60</v>
      </c>
      <c r="B1407" s="24">
        <v>34939</v>
      </c>
      <c r="C1407" s="28" t="s">
        <v>1521</v>
      </c>
      <c r="D1407" s="29">
        <v>35034939</v>
      </c>
      <c r="E1407" s="29" t="s">
        <v>117</v>
      </c>
      <c r="F1407" s="29">
        <v>266.7</v>
      </c>
      <c r="G1407" s="10">
        <f>SUMIFS('Régua SAEB'!$C:$C,'Régua SAEB'!$B:$B,"LP",'Régua SAEB'!$D:$D,"&lt;="&amp;$F1407,'Régua SAEB'!$E:$E,"&gt;"&amp;$F1407,'Régua SAEB'!$A:$A,$E1407)</f>
        <v>3</v>
      </c>
      <c r="H1407" s="10" t="str">
        <f t="array" ref="H1407">INDEX('Régua SAEB'!$F$1:$F$40,MATCH($E1407&amp;"LP"&amp;$G1407,'Régua SAEB'!$G$1:$G$40,0),1)</f>
        <v>Básico</v>
      </c>
      <c r="I1407" s="29">
        <v>265.24</v>
      </c>
      <c r="J1407" s="10">
        <f>SUMIFS('Régua SAEB'!$C:$C,'Régua SAEB'!$B:$B,"MT",'Régua SAEB'!$D:$D,"&lt;="&amp;$I1407,'Régua SAEB'!$E:$E,"&gt;"&amp;$I1407,'Régua SAEB'!$A:$A,$E1407)</f>
        <v>3</v>
      </c>
      <c r="K1407" s="10" t="str">
        <f t="array" ref="K1407">INDEX('Régua SAEB'!$F$1:$F$40,MATCH($E1407&amp;"MT"&amp;$J1407,'Régua SAEB'!$G$1:$G$40,0),1)</f>
        <v>Básico</v>
      </c>
    </row>
    <row r="1408" spans="1:11" x14ac:dyDescent="0.2">
      <c r="A1408" s="28" t="s">
        <v>60</v>
      </c>
      <c r="B1408" s="24">
        <v>40289</v>
      </c>
      <c r="C1408" s="28" t="s">
        <v>1522</v>
      </c>
      <c r="D1408" s="29">
        <v>35040289</v>
      </c>
      <c r="E1408" s="29" t="s">
        <v>117</v>
      </c>
      <c r="F1408" s="29">
        <v>220.55</v>
      </c>
      <c r="G1408" s="10">
        <f>SUMIFS('Régua SAEB'!$C:$C,'Régua SAEB'!$B:$B,"LP",'Régua SAEB'!$D:$D,"&lt;="&amp;$F1408,'Régua SAEB'!$E:$E,"&gt;"&amp;$F1408,'Régua SAEB'!$A:$A,$E1408)</f>
        <v>1</v>
      </c>
      <c r="H1408" s="10" t="str">
        <f t="array" ref="H1408">INDEX('Régua SAEB'!$F$1:$F$40,MATCH($E1408&amp;"LP"&amp;$G1408,'Régua SAEB'!$G$1:$G$40,0),1)</f>
        <v>Básico</v>
      </c>
      <c r="I1408" s="29">
        <v>223.79</v>
      </c>
      <c r="J1408" s="10">
        <f>SUMIFS('Régua SAEB'!$C:$C,'Régua SAEB'!$B:$B,"MT",'Régua SAEB'!$D:$D,"&lt;="&amp;$I1408,'Régua SAEB'!$E:$E,"&gt;"&amp;$I1408,'Régua SAEB'!$A:$A,$E1408)</f>
        <v>1</v>
      </c>
      <c r="K1408" s="10" t="str">
        <f t="array" ref="K1408">INDEX('Régua SAEB'!$F$1:$F$40,MATCH($E1408&amp;"MT"&amp;$J1408,'Régua SAEB'!$G$1:$G$40,0),1)</f>
        <v>Insuficiente</v>
      </c>
    </row>
    <row r="1409" spans="1:11" x14ac:dyDescent="0.2">
      <c r="A1409" s="28" t="s">
        <v>38</v>
      </c>
      <c r="B1409" s="24">
        <v>10157</v>
      </c>
      <c r="C1409" s="28" t="s">
        <v>1523</v>
      </c>
      <c r="D1409" s="29">
        <v>35010157</v>
      </c>
      <c r="E1409" s="29" t="s">
        <v>117</v>
      </c>
      <c r="F1409" s="29">
        <v>264.77999999999997</v>
      </c>
      <c r="G1409" s="10">
        <f>SUMIFS('Régua SAEB'!$C:$C,'Régua SAEB'!$B:$B,"LP",'Régua SAEB'!$D:$D,"&lt;="&amp;$F1409,'Régua SAEB'!$E:$E,"&gt;"&amp;$F1409,'Régua SAEB'!$A:$A,$E1409)</f>
        <v>3</v>
      </c>
      <c r="H1409" s="10" t="str">
        <f t="array" ref="H1409">INDEX('Régua SAEB'!$F$1:$F$40,MATCH($E1409&amp;"LP"&amp;$G1409,'Régua SAEB'!$G$1:$G$40,0),1)</f>
        <v>Básico</v>
      </c>
      <c r="I1409" s="29">
        <v>270.39999999999998</v>
      </c>
      <c r="J1409" s="10">
        <f>SUMIFS('Régua SAEB'!$C:$C,'Régua SAEB'!$B:$B,"MT",'Régua SAEB'!$D:$D,"&lt;="&amp;$I1409,'Régua SAEB'!$E:$E,"&gt;"&amp;$I1409,'Régua SAEB'!$A:$A,$E1409)</f>
        <v>3</v>
      </c>
      <c r="K1409" s="10" t="str">
        <f t="array" ref="K1409">INDEX('Régua SAEB'!$F$1:$F$40,MATCH($E1409&amp;"MT"&amp;$J1409,'Régua SAEB'!$G$1:$G$40,0),1)</f>
        <v>Básico</v>
      </c>
    </row>
    <row r="1410" spans="1:11" x14ac:dyDescent="0.2">
      <c r="A1410" s="28" t="s">
        <v>38</v>
      </c>
      <c r="B1410" s="24">
        <v>36365</v>
      </c>
      <c r="C1410" s="28" t="s">
        <v>1524</v>
      </c>
      <c r="D1410" s="29">
        <v>35036365</v>
      </c>
      <c r="E1410" s="29" t="s">
        <v>117</v>
      </c>
      <c r="F1410" s="29">
        <v>253.66</v>
      </c>
      <c r="G1410" s="10">
        <f>SUMIFS('Régua SAEB'!$C:$C,'Régua SAEB'!$B:$B,"LP",'Régua SAEB'!$D:$D,"&lt;="&amp;$F1410,'Régua SAEB'!$E:$E,"&gt;"&amp;$F1410,'Régua SAEB'!$A:$A,$E1410)</f>
        <v>3</v>
      </c>
      <c r="H1410" s="10" t="str">
        <f t="array" ref="H1410">INDEX('Régua SAEB'!$F$1:$F$40,MATCH($E1410&amp;"LP"&amp;$G1410,'Régua SAEB'!$G$1:$G$40,0),1)</f>
        <v>Básico</v>
      </c>
      <c r="I1410" s="29">
        <v>260.45999999999998</v>
      </c>
      <c r="J1410" s="10">
        <f>SUMIFS('Régua SAEB'!$C:$C,'Régua SAEB'!$B:$B,"MT",'Régua SAEB'!$D:$D,"&lt;="&amp;$I1410,'Régua SAEB'!$E:$E,"&gt;"&amp;$I1410,'Régua SAEB'!$A:$A,$E1410)</f>
        <v>3</v>
      </c>
      <c r="K1410" s="10" t="str">
        <f t="array" ref="K1410">INDEX('Régua SAEB'!$F$1:$F$40,MATCH($E1410&amp;"MT"&amp;$J1410,'Régua SAEB'!$G$1:$G$40,0),1)</f>
        <v>Básico</v>
      </c>
    </row>
    <row r="1411" spans="1:11" x14ac:dyDescent="0.2">
      <c r="A1411" s="28" t="s">
        <v>38</v>
      </c>
      <c r="B1411" s="24">
        <v>44891</v>
      </c>
      <c r="C1411" s="28" t="s">
        <v>1525</v>
      </c>
      <c r="D1411" s="29">
        <v>35044891</v>
      </c>
      <c r="E1411" s="29" t="s">
        <v>117</v>
      </c>
      <c r="F1411" s="29">
        <v>257.76</v>
      </c>
      <c r="G1411" s="10">
        <f>SUMIFS('Régua SAEB'!$C:$C,'Régua SAEB'!$B:$B,"LP",'Régua SAEB'!$D:$D,"&lt;="&amp;$F1411,'Régua SAEB'!$E:$E,"&gt;"&amp;$F1411,'Régua SAEB'!$A:$A,$E1411)</f>
        <v>3</v>
      </c>
      <c r="H1411" s="10" t="str">
        <f t="array" ref="H1411">INDEX('Régua SAEB'!$F$1:$F$40,MATCH($E1411&amp;"LP"&amp;$G1411,'Régua SAEB'!$G$1:$G$40,0),1)</f>
        <v>Básico</v>
      </c>
      <c r="I1411" s="29">
        <v>259.48</v>
      </c>
      <c r="J1411" s="10">
        <f>SUMIFS('Régua SAEB'!$C:$C,'Régua SAEB'!$B:$B,"MT",'Régua SAEB'!$D:$D,"&lt;="&amp;$I1411,'Régua SAEB'!$E:$E,"&gt;"&amp;$I1411,'Régua SAEB'!$A:$A,$E1411)</f>
        <v>3</v>
      </c>
      <c r="K1411" s="10" t="str">
        <f t="array" ref="K1411">INDEX('Régua SAEB'!$F$1:$F$40,MATCH($E1411&amp;"MT"&amp;$J1411,'Régua SAEB'!$G$1:$G$40,0),1)</f>
        <v>Básico</v>
      </c>
    </row>
    <row r="1412" spans="1:11" x14ac:dyDescent="0.2">
      <c r="A1412" s="28" t="s">
        <v>38</v>
      </c>
      <c r="B1412" s="24">
        <v>902184</v>
      </c>
      <c r="C1412" s="28" t="s">
        <v>1526</v>
      </c>
      <c r="D1412" s="29">
        <v>35902184</v>
      </c>
      <c r="E1412" s="29" t="s">
        <v>117</v>
      </c>
      <c r="F1412" s="29">
        <v>256</v>
      </c>
      <c r="G1412" s="10">
        <f>SUMIFS('Régua SAEB'!$C:$C,'Régua SAEB'!$B:$B,"LP",'Régua SAEB'!$D:$D,"&lt;="&amp;$F1412,'Régua SAEB'!$E:$E,"&gt;"&amp;$F1412,'Régua SAEB'!$A:$A,$E1412)</f>
        <v>3</v>
      </c>
      <c r="H1412" s="10" t="str">
        <f t="array" ref="H1412">INDEX('Régua SAEB'!$F$1:$F$40,MATCH($E1412&amp;"LP"&amp;$G1412,'Régua SAEB'!$G$1:$G$40,0),1)</f>
        <v>Básico</v>
      </c>
      <c r="I1412" s="29">
        <v>265.47000000000003</v>
      </c>
      <c r="J1412" s="10">
        <f>SUMIFS('Régua SAEB'!$C:$C,'Régua SAEB'!$B:$B,"MT",'Régua SAEB'!$D:$D,"&lt;="&amp;$I1412,'Régua SAEB'!$E:$E,"&gt;"&amp;$I1412,'Régua SAEB'!$A:$A,$E1412)</f>
        <v>3</v>
      </c>
      <c r="K1412" s="10" t="str">
        <f t="array" ref="K1412">INDEX('Régua SAEB'!$F$1:$F$40,MATCH($E1412&amp;"MT"&amp;$J1412,'Régua SAEB'!$G$1:$G$40,0),1)</f>
        <v>Básico</v>
      </c>
    </row>
    <row r="1413" spans="1:11" x14ac:dyDescent="0.2">
      <c r="A1413" s="28" t="s">
        <v>38</v>
      </c>
      <c r="B1413" s="24">
        <v>902196</v>
      </c>
      <c r="C1413" s="28" t="s">
        <v>1527</v>
      </c>
      <c r="D1413" s="29">
        <v>35902196</v>
      </c>
      <c r="E1413" s="29" t="s">
        <v>117</v>
      </c>
      <c r="F1413" s="29">
        <v>256.45999999999998</v>
      </c>
      <c r="G1413" s="10">
        <f>SUMIFS('Régua SAEB'!$C:$C,'Régua SAEB'!$B:$B,"LP",'Régua SAEB'!$D:$D,"&lt;="&amp;$F1413,'Régua SAEB'!$E:$E,"&gt;"&amp;$F1413,'Régua SAEB'!$A:$A,$E1413)</f>
        <v>3</v>
      </c>
      <c r="H1413" s="10" t="str">
        <f t="array" ref="H1413">INDEX('Régua SAEB'!$F$1:$F$40,MATCH($E1413&amp;"LP"&amp;$G1413,'Régua SAEB'!$G$1:$G$40,0),1)</f>
        <v>Básico</v>
      </c>
      <c r="I1413" s="29">
        <v>259.99</v>
      </c>
      <c r="J1413" s="10">
        <f>SUMIFS('Régua SAEB'!$C:$C,'Régua SAEB'!$B:$B,"MT",'Régua SAEB'!$D:$D,"&lt;="&amp;$I1413,'Régua SAEB'!$E:$E,"&gt;"&amp;$I1413,'Régua SAEB'!$A:$A,$E1413)</f>
        <v>3</v>
      </c>
      <c r="K1413" s="10" t="str">
        <f t="array" ref="K1413">INDEX('Régua SAEB'!$F$1:$F$40,MATCH($E1413&amp;"MT"&amp;$J1413,'Régua SAEB'!$G$1:$G$40,0),1)</f>
        <v>Básico</v>
      </c>
    </row>
    <row r="1414" spans="1:11" x14ac:dyDescent="0.2">
      <c r="A1414" s="28" t="s">
        <v>38</v>
      </c>
      <c r="B1414" s="24">
        <v>903048</v>
      </c>
      <c r="C1414" s="28" t="s">
        <v>1528</v>
      </c>
      <c r="D1414" s="29">
        <v>35903048</v>
      </c>
      <c r="E1414" s="29" t="s">
        <v>117</v>
      </c>
      <c r="F1414" s="29">
        <v>258.64</v>
      </c>
      <c r="G1414" s="10">
        <f>SUMIFS('Régua SAEB'!$C:$C,'Régua SAEB'!$B:$B,"LP",'Régua SAEB'!$D:$D,"&lt;="&amp;$F1414,'Régua SAEB'!$E:$E,"&gt;"&amp;$F1414,'Régua SAEB'!$A:$A,$E1414)</f>
        <v>3</v>
      </c>
      <c r="H1414" s="10" t="str">
        <f t="array" ref="H1414">INDEX('Régua SAEB'!$F$1:$F$40,MATCH($E1414&amp;"LP"&amp;$G1414,'Régua SAEB'!$G$1:$G$40,0),1)</f>
        <v>Básico</v>
      </c>
      <c r="I1414" s="29">
        <v>252.23</v>
      </c>
      <c r="J1414" s="10">
        <f>SUMIFS('Régua SAEB'!$C:$C,'Régua SAEB'!$B:$B,"MT",'Régua SAEB'!$D:$D,"&lt;="&amp;$I1414,'Régua SAEB'!$E:$E,"&gt;"&amp;$I1414,'Régua SAEB'!$A:$A,$E1414)</f>
        <v>3</v>
      </c>
      <c r="K1414" s="10" t="str">
        <f t="array" ref="K1414">INDEX('Régua SAEB'!$F$1:$F$40,MATCH($E1414&amp;"MT"&amp;$J1414,'Régua SAEB'!$G$1:$G$40,0),1)</f>
        <v>Básico</v>
      </c>
    </row>
    <row r="1415" spans="1:11" x14ac:dyDescent="0.2">
      <c r="A1415" s="28" t="s">
        <v>38</v>
      </c>
      <c r="B1415" s="24">
        <v>910569</v>
      </c>
      <c r="C1415" s="28" t="s">
        <v>1529</v>
      </c>
      <c r="D1415" s="29">
        <v>35910569</v>
      </c>
      <c r="E1415" s="29" t="s">
        <v>117</v>
      </c>
      <c r="F1415" s="29">
        <v>263.83999999999997</v>
      </c>
      <c r="G1415" s="10">
        <f>SUMIFS('Régua SAEB'!$C:$C,'Régua SAEB'!$B:$B,"LP",'Régua SAEB'!$D:$D,"&lt;="&amp;$F1415,'Régua SAEB'!$E:$E,"&gt;"&amp;$F1415,'Régua SAEB'!$A:$A,$E1415)</f>
        <v>3</v>
      </c>
      <c r="H1415" s="10" t="str">
        <f t="array" ref="H1415">INDEX('Régua SAEB'!$F$1:$F$40,MATCH($E1415&amp;"LP"&amp;$G1415,'Régua SAEB'!$G$1:$G$40,0),1)</f>
        <v>Básico</v>
      </c>
      <c r="I1415" s="29">
        <v>262.27</v>
      </c>
      <c r="J1415" s="10">
        <f>SUMIFS('Régua SAEB'!$C:$C,'Régua SAEB'!$B:$B,"MT",'Régua SAEB'!$D:$D,"&lt;="&amp;$I1415,'Régua SAEB'!$E:$E,"&gt;"&amp;$I1415,'Régua SAEB'!$A:$A,$E1415)</f>
        <v>3</v>
      </c>
      <c r="K1415" s="10" t="str">
        <f t="array" ref="K1415">INDEX('Régua SAEB'!$F$1:$F$40,MATCH($E1415&amp;"MT"&amp;$J1415,'Régua SAEB'!$G$1:$G$40,0),1)</f>
        <v>Básico</v>
      </c>
    </row>
    <row r="1416" spans="1:11" x14ac:dyDescent="0.2">
      <c r="A1416" s="28" t="s">
        <v>38</v>
      </c>
      <c r="B1416" s="24">
        <v>913424</v>
      </c>
      <c r="C1416" s="28" t="s">
        <v>1530</v>
      </c>
      <c r="D1416" s="29">
        <v>35913424</v>
      </c>
      <c r="E1416" s="29" t="s">
        <v>117</v>
      </c>
      <c r="F1416" s="29">
        <v>279.20999999999998</v>
      </c>
      <c r="G1416" s="10">
        <f>SUMIFS('Régua SAEB'!$C:$C,'Régua SAEB'!$B:$B,"LP",'Régua SAEB'!$D:$D,"&lt;="&amp;$F1416,'Régua SAEB'!$E:$E,"&gt;"&amp;$F1416,'Régua SAEB'!$A:$A,$E1416)</f>
        <v>4</v>
      </c>
      <c r="H1416" s="10" t="str">
        <f t="array" ref="H1416">INDEX('Régua SAEB'!$F$1:$F$40,MATCH($E1416&amp;"LP"&amp;$G1416,'Régua SAEB'!$G$1:$G$40,0),1)</f>
        <v>Proficiente</v>
      </c>
      <c r="I1416" s="29">
        <v>290.83</v>
      </c>
      <c r="J1416" s="10">
        <f>SUMIFS('Régua SAEB'!$C:$C,'Régua SAEB'!$B:$B,"MT",'Régua SAEB'!$D:$D,"&lt;="&amp;$I1416,'Régua SAEB'!$E:$E,"&gt;"&amp;$I1416,'Régua SAEB'!$A:$A,$E1416)</f>
        <v>4</v>
      </c>
      <c r="K1416" s="10" t="str">
        <f t="array" ref="K1416">INDEX('Régua SAEB'!$F$1:$F$40,MATCH($E1416&amp;"MT"&amp;$J1416,'Régua SAEB'!$G$1:$G$40,0),1)</f>
        <v>Básico</v>
      </c>
    </row>
    <row r="1417" spans="1:11" x14ac:dyDescent="0.2">
      <c r="A1417" s="28" t="s">
        <v>96</v>
      </c>
      <c r="B1417" s="24">
        <v>12889</v>
      </c>
      <c r="C1417" s="28" t="s">
        <v>1531</v>
      </c>
      <c r="D1417" s="29">
        <v>35012889</v>
      </c>
      <c r="E1417" s="29" t="s">
        <v>117</v>
      </c>
      <c r="F1417" s="29">
        <v>258.94</v>
      </c>
      <c r="G1417" s="10">
        <f>SUMIFS('Régua SAEB'!$C:$C,'Régua SAEB'!$B:$B,"LP",'Régua SAEB'!$D:$D,"&lt;="&amp;$F1417,'Régua SAEB'!$E:$E,"&gt;"&amp;$F1417,'Régua SAEB'!$A:$A,$E1417)</f>
        <v>3</v>
      </c>
      <c r="H1417" s="10" t="str">
        <f t="array" ref="H1417">INDEX('Régua SAEB'!$F$1:$F$40,MATCH($E1417&amp;"LP"&amp;$G1417,'Régua SAEB'!$G$1:$G$40,0),1)</f>
        <v>Básico</v>
      </c>
      <c r="I1417" s="29">
        <v>269.99</v>
      </c>
      <c r="J1417" s="10">
        <f>SUMIFS('Régua SAEB'!$C:$C,'Régua SAEB'!$B:$B,"MT",'Régua SAEB'!$D:$D,"&lt;="&amp;$I1417,'Régua SAEB'!$E:$E,"&gt;"&amp;$I1417,'Régua SAEB'!$A:$A,$E1417)</f>
        <v>3</v>
      </c>
      <c r="K1417" s="10" t="str">
        <f t="array" ref="K1417">INDEX('Régua SAEB'!$F$1:$F$40,MATCH($E1417&amp;"MT"&amp;$J1417,'Régua SAEB'!$G$1:$G$40,0),1)</f>
        <v>Básico</v>
      </c>
    </row>
    <row r="1418" spans="1:11" x14ac:dyDescent="0.2">
      <c r="A1418" s="28" t="s">
        <v>20</v>
      </c>
      <c r="B1418" s="24">
        <v>16536</v>
      </c>
      <c r="C1418" s="28" t="s">
        <v>1532</v>
      </c>
      <c r="D1418" s="29">
        <v>35016536</v>
      </c>
      <c r="E1418" s="29" t="s">
        <v>117</v>
      </c>
      <c r="F1418" s="29">
        <v>251.49</v>
      </c>
      <c r="G1418" s="10">
        <f>SUMIFS('Régua SAEB'!$C:$C,'Régua SAEB'!$B:$B,"LP",'Régua SAEB'!$D:$D,"&lt;="&amp;$F1418,'Régua SAEB'!$E:$E,"&gt;"&amp;$F1418,'Régua SAEB'!$A:$A,$E1418)</f>
        <v>3</v>
      </c>
      <c r="H1418" s="10" t="str">
        <f t="array" ref="H1418">INDEX('Régua SAEB'!$F$1:$F$40,MATCH($E1418&amp;"LP"&amp;$G1418,'Régua SAEB'!$G$1:$G$40,0),1)</f>
        <v>Básico</v>
      </c>
      <c r="I1418" s="29">
        <v>251.4</v>
      </c>
      <c r="J1418" s="10">
        <f>SUMIFS('Régua SAEB'!$C:$C,'Régua SAEB'!$B:$B,"MT",'Régua SAEB'!$D:$D,"&lt;="&amp;$I1418,'Régua SAEB'!$E:$E,"&gt;"&amp;$I1418,'Régua SAEB'!$A:$A,$E1418)</f>
        <v>3</v>
      </c>
      <c r="K1418" s="10" t="str">
        <f t="array" ref="K1418">INDEX('Régua SAEB'!$F$1:$F$40,MATCH($E1418&amp;"MT"&amp;$J1418,'Régua SAEB'!$G$1:$G$40,0),1)</f>
        <v>Básico</v>
      </c>
    </row>
    <row r="1419" spans="1:11" x14ac:dyDescent="0.2">
      <c r="A1419" s="28" t="s">
        <v>20</v>
      </c>
      <c r="B1419" s="24">
        <v>16559</v>
      </c>
      <c r="C1419" s="28" t="s">
        <v>1533</v>
      </c>
      <c r="D1419" s="29">
        <v>35016559</v>
      </c>
      <c r="E1419" s="29" t="s">
        <v>117</v>
      </c>
      <c r="F1419" s="29">
        <v>262.51</v>
      </c>
      <c r="G1419" s="10">
        <f>SUMIFS('Régua SAEB'!$C:$C,'Régua SAEB'!$B:$B,"LP",'Régua SAEB'!$D:$D,"&lt;="&amp;$F1419,'Régua SAEB'!$E:$E,"&gt;"&amp;$F1419,'Régua SAEB'!$A:$A,$E1419)</f>
        <v>3</v>
      </c>
      <c r="H1419" s="10" t="str">
        <f t="array" ref="H1419">INDEX('Régua SAEB'!$F$1:$F$40,MATCH($E1419&amp;"LP"&amp;$G1419,'Régua SAEB'!$G$1:$G$40,0),1)</f>
        <v>Básico</v>
      </c>
      <c r="I1419" s="29">
        <v>252.3</v>
      </c>
      <c r="J1419" s="10">
        <f>SUMIFS('Régua SAEB'!$C:$C,'Régua SAEB'!$B:$B,"MT",'Régua SAEB'!$D:$D,"&lt;="&amp;$I1419,'Régua SAEB'!$E:$E,"&gt;"&amp;$I1419,'Régua SAEB'!$A:$A,$E1419)</f>
        <v>3</v>
      </c>
      <c r="K1419" s="10" t="str">
        <f t="array" ref="K1419">INDEX('Régua SAEB'!$F$1:$F$40,MATCH($E1419&amp;"MT"&amp;$J1419,'Régua SAEB'!$G$1:$G$40,0),1)</f>
        <v>Básico</v>
      </c>
    </row>
    <row r="1420" spans="1:11" x14ac:dyDescent="0.2">
      <c r="A1420" s="28" t="s">
        <v>35</v>
      </c>
      <c r="B1420" s="24">
        <v>12403</v>
      </c>
      <c r="C1420" s="28" t="s">
        <v>1534</v>
      </c>
      <c r="D1420" s="29">
        <v>35012403</v>
      </c>
      <c r="E1420" s="29" t="s">
        <v>117</v>
      </c>
      <c r="F1420" s="29">
        <v>262.66000000000003</v>
      </c>
      <c r="G1420" s="10">
        <f>SUMIFS('Régua SAEB'!$C:$C,'Régua SAEB'!$B:$B,"LP",'Régua SAEB'!$D:$D,"&lt;="&amp;$F1420,'Régua SAEB'!$E:$E,"&gt;"&amp;$F1420,'Régua SAEB'!$A:$A,$E1420)</f>
        <v>3</v>
      </c>
      <c r="H1420" s="10" t="str">
        <f t="array" ref="H1420">INDEX('Régua SAEB'!$F$1:$F$40,MATCH($E1420&amp;"LP"&amp;$G1420,'Régua SAEB'!$G$1:$G$40,0),1)</f>
        <v>Básico</v>
      </c>
      <c r="I1420" s="29">
        <v>264.72000000000003</v>
      </c>
      <c r="J1420" s="10">
        <f>SUMIFS('Régua SAEB'!$C:$C,'Régua SAEB'!$B:$B,"MT",'Régua SAEB'!$D:$D,"&lt;="&amp;$I1420,'Régua SAEB'!$E:$E,"&gt;"&amp;$I1420,'Régua SAEB'!$A:$A,$E1420)</f>
        <v>3</v>
      </c>
      <c r="K1420" s="10" t="str">
        <f t="array" ref="K1420">INDEX('Régua SAEB'!$F$1:$F$40,MATCH($E1420&amp;"MT"&amp;$J1420,'Régua SAEB'!$G$1:$G$40,0),1)</f>
        <v>Básico</v>
      </c>
    </row>
    <row r="1421" spans="1:11" x14ac:dyDescent="0.2">
      <c r="A1421" s="28" t="s">
        <v>72</v>
      </c>
      <c r="B1421" s="24">
        <v>21337</v>
      </c>
      <c r="C1421" s="28" t="s">
        <v>1535</v>
      </c>
      <c r="D1421" s="29">
        <v>35021337</v>
      </c>
      <c r="E1421" s="29" t="s">
        <v>117</v>
      </c>
      <c r="F1421" s="29">
        <v>283.99</v>
      </c>
      <c r="G1421" s="10">
        <f>SUMIFS('Régua SAEB'!$C:$C,'Régua SAEB'!$B:$B,"LP",'Régua SAEB'!$D:$D,"&lt;="&amp;$F1421,'Régua SAEB'!$E:$E,"&gt;"&amp;$F1421,'Régua SAEB'!$A:$A,$E1421)</f>
        <v>4</v>
      </c>
      <c r="H1421" s="10" t="str">
        <f t="array" ref="H1421">INDEX('Régua SAEB'!$F$1:$F$40,MATCH($E1421&amp;"LP"&amp;$G1421,'Régua SAEB'!$G$1:$G$40,0),1)</f>
        <v>Proficiente</v>
      </c>
      <c r="I1421" s="29">
        <v>279.45</v>
      </c>
      <c r="J1421" s="10">
        <f>SUMIFS('Régua SAEB'!$C:$C,'Régua SAEB'!$B:$B,"MT",'Régua SAEB'!$D:$D,"&lt;="&amp;$I1421,'Régua SAEB'!$E:$E,"&gt;"&amp;$I1421,'Régua SAEB'!$A:$A,$E1421)</f>
        <v>4</v>
      </c>
      <c r="K1421" s="10" t="str">
        <f t="array" ref="K1421">INDEX('Régua SAEB'!$F$1:$F$40,MATCH($E1421&amp;"MT"&amp;$J1421,'Régua SAEB'!$G$1:$G$40,0),1)</f>
        <v>Básico</v>
      </c>
    </row>
    <row r="1422" spans="1:11" x14ac:dyDescent="0.2">
      <c r="A1422" s="28" t="s">
        <v>72</v>
      </c>
      <c r="B1422" s="24">
        <v>21428</v>
      </c>
      <c r="C1422" s="28" t="s">
        <v>1536</v>
      </c>
      <c r="D1422" s="29">
        <v>35021428</v>
      </c>
      <c r="E1422" s="29" t="s">
        <v>117</v>
      </c>
      <c r="F1422" s="29">
        <v>257</v>
      </c>
      <c r="G1422" s="10">
        <f>SUMIFS('Régua SAEB'!$C:$C,'Régua SAEB'!$B:$B,"LP",'Régua SAEB'!$D:$D,"&lt;="&amp;$F1422,'Régua SAEB'!$E:$E,"&gt;"&amp;$F1422,'Régua SAEB'!$A:$A,$E1422)</f>
        <v>3</v>
      </c>
      <c r="H1422" s="10" t="str">
        <f t="array" ref="H1422">INDEX('Régua SAEB'!$F$1:$F$40,MATCH($E1422&amp;"LP"&amp;$G1422,'Régua SAEB'!$G$1:$G$40,0),1)</f>
        <v>Básico</v>
      </c>
      <c r="I1422" s="29">
        <v>247.57</v>
      </c>
      <c r="J1422" s="10">
        <f>SUMIFS('Régua SAEB'!$C:$C,'Régua SAEB'!$B:$B,"MT",'Régua SAEB'!$D:$D,"&lt;="&amp;$I1422,'Régua SAEB'!$E:$E,"&gt;"&amp;$I1422,'Régua SAEB'!$A:$A,$E1422)</f>
        <v>2</v>
      </c>
      <c r="K1422" s="10" t="str">
        <f t="array" ref="K1422">INDEX('Régua SAEB'!$F$1:$F$40,MATCH($E1422&amp;"MT"&amp;$J1422,'Régua SAEB'!$G$1:$G$40,0),1)</f>
        <v>Básico</v>
      </c>
    </row>
    <row r="1423" spans="1:11" x14ac:dyDescent="0.2">
      <c r="A1423" s="28" t="s">
        <v>72</v>
      </c>
      <c r="B1423" s="24">
        <v>21520</v>
      </c>
      <c r="C1423" s="28" t="s">
        <v>1537</v>
      </c>
      <c r="D1423" s="29">
        <v>35021520</v>
      </c>
      <c r="E1423" s="29" t="s">
        <v>117</v>
      </c>
      <c r="F1423" s="29">
        <v>254.17</v>
      </c>
      <c r="G1423" s="10">
        <f>SUMIFS('Régua SAEB'!$C:$C,'Régua SAEB'!$B:$B,"LP",'Régua SAEB'!$D:$D,"&lt;="&amp;$F1423,'Régua SAEB'!$E:$E,"&gt;"&amp;$F1423,'Régua SAEB'!$A:$A,$E1423)</f>
        <v>3</v>
      </c>
      <c r="H1423" s="10" t="str">
        <f t="array" ref="H1423">INDEX('Régua SAEB'!$F$1:$F$40,MATCH($E1423&amp;"LP"&amp;$G1423,'Régua SAEB'!$G$1:$G$40,0),1)</f>
        <v>Básico</v>
      </c>
      <c r="I1423" s="29">
        <v>260.75</v>
      </c>
      <c r="J1423" s="10">
        <f>SUMIFS('Régua SAEB'!$C:$C,'Régua SAEB'!$B:$B,"MT",'Régua SAEB'!$D:$D,"&lt;="&amp;$I1423,'Régua SAEB'!$E:$E,"&gt;"&amp;$I1423,'Régua SAEB'!$A:$A,$E1423)</f>
        <v>3</v>
      </c>
      <c r="K1423" s="10" t="str">
        <f t="array" ref="K1423">INDEX('Régua SAEB'!$F$1:$F$40,MATCH($E1423&amp;"MT"&amp;$J1423,'Régua SAEB'!$G$1:$G$40,0),1)</f>
        <v>Básico</v>
      </c>
    </row>
    <row r="1424" spans="1:11" x14ac:dyDescent="0.2">
      <c r="A1424" s="28" t="s">
        <v>72</v>
      </c>
      <c r="B1424" s="24">
        <v>42730</v>
      </c>
      <c r="C1424" s="28" t="s">
        <v>1538</v>
      </c>
      <c r="D1424" s="29">
        <v>35042730</v>
      </c>
      <c r="E1424" s="29" t="s">
        <v>117</v>
      </c>
      <c r="F1424" s="29">
        <v>268.77999999999997</v>
      </c>
      <c r="G1424" s="10">
        <f>SUMIFS('Régua SAEB'!$C:$C,'Régua SAEB'!$B:$B,"LP",'Régua SAEB'!$D:$D,"&lt;="&amp;$F1424,'Régua SAEB'!$E:$E,"&gt;"&amp;$F1424,'Régua SAEB'!$A:$A,$E1424)</f>
        <v>3</v>
      </c>
      <c r="H1424" s="10" t="str">
        <f t="array" ref="H1424">INDEX('Régua SAEB'!$F$1:$F$40,MATCH($E1424&amp;"LP"&amp;$G1424,'Régua SAEB'!$G$1:$G$40,0),1)</f>
        <v>Básico</v>
      </c>
      <c r="I1424" s="29">
        <v>265.85000000000002</v>
      </c>
      <c r="J1424" s="10">
        <f>SUMIFS('Régua SAEB'!$C:$C,'Régua SAEB'!$B:$B,"MT",'Régua SAEB'!$D:$D,"&lt;="&amp;$I1424,'Régua SAEB'!$E:$E,"&gt;"&amp;$I1424,'Régua SAEB'!$A:$A,$E1424)</f>
        <v>3</v>
      </c>
      <c r="K1424" s="10" t="str">
        <f t="array" ref="K1424">INDEX('Régua SAEB'!$F$1:$F$40,MATCH($E1424&amp;"MT"&amp;$J1424,'Régua SAEB'!$G$1:$G$40,0),1)</f>
        <v>Básico</v>
      </c>
    </row>
    <row r="1425" spans="1:11" x14ac:dyDescent="0.2">
      <c r="A1425" s="28" t="s">
        <v>72</v>
      </c>
      <c r="B1425" s="24">
        <v>47797</v>
      </c>
      <c r="C1425" s="28" t="s">
        <v>1539</v>
      </c>
      <c r="D1425" s="29">
        <v>35047797</v>
      </c>
      <c r="E1425" s="29" t="s">
        <v>117</v>
      </c>
      <c r="F1425" s="29">
        <v>274.16000000000003</v>
      </c>
      <c r="G1425" s="10">
        <f>SUMIFS('Régua SAEB'!$C:$C,'Régua SAEB'!$B:$B,"LP",'Régua SAEB'!$D:$D,"&lt;="&amp;$F1425,'Régua SAEB'!$E:$E,"&gt;"&amp;$F1425,'Régua SAEB'!$A:$A,$E1425)</f>
        <v>3</v>
      </c>
      <c r="H1425" s="10" t="str">
        <f t="array" ref="H1425">INDEX('Régua SAEB'!$F$1:$F$40,MATCH($E1425&amp;"LP"&amp;$G1425,'Régua SAEB'!$G$1:$G$40,0),1)</f>
        <v>Básico</v>
      </c>
      <c r="I1425" s="29">
        <v>273.91000000000003</v>
      </c>
      <c r="J1425" s="10">
        <f>SUMIFS('Régua SAEB'!$C:$C,'Régua SAEB'!$B:$B,"MT",'Régua SAEB'!$D:$D,"&lt;="&amp;$I1425,'Régua SAEB'!$E:$E,"&gt;"&amp;$I1425,'Régua SAEB'!$A:$A,$E1425)</f>
        <v>3</v>
      </c>
      <c r="K1425" s="10" t="str">
        <f t="array" ref="K1425">INDEX('Régua SAEB'!$F$1:$F$40,MATCH($E1425&amp;"MT"&amp;$J1425,'Régua SAEB'!$G$1:$G$40,0),1)</f>
        <v>Básico</v>
      </c>
    </row>
    <row r="1426" spans="1:11" x14ac:dyDescent="0.2">
      <c r="A1426" s="28" t="s">
        <v>72</v>
      </c>
      <c r="B1426" s="24">
        <v>70269</v>
      </c>
      <c r="C1426" s="28" t="s">
        <v>1540</v>
      </c>
      <c r="D1426" s="29">
        <v>35070269</v>
      </c>
      <c r="E1426" s="29" t="s">
        <v>117</v>
      </c>
      <c r="F1426" s="29">
        <v>267.25</v>
      </c>
      <c r="G1426" s="10">
        <f>SUMIFS('Régua SAEB'!$C:$C,'Régua SAEB'!$B:$B,"LP",'Régua SAEB'!$D:$D,"&lt;="&amp;$F1426,'Régua SAEB'!$E:$E,"&gt;"&amp;$F1426,'Régua SAEB'!$A:$A,$E1426)</f>
        <v>3</v>
      </c>
      <c r="H1426" s="10" t="str">
        <f t="array" ref="H1426">INDEX('Régua SAEB'!$F$1:$F$40,MATCH($E1426&amp;"LP"&amp;$G1426,'Régua SAEB'!$G$1:$G$40,0),1)</f>
        <v>Básico</v>
      </c>
      <c r="I1426" s="29">
        <v>257.39999999999998</v>
      </c>
      <c r="J1426" s="10">
        <f>SUMIFS('Régua SAEB'!$C:$C,'Régua SAEB'!$B:$B,"MT",'Régua SAEB'!$D:$D,"&lt;="&amp;$I1426,'Régua SAEB'!$E:$E,"&gt;"&amp;$I1426,'Régua SAEB'!$A:$A,$E1426)</f>
        <v>3</v>
      </c>
      <c r="K1426" s="10" t="str">
        <f t="array" ref="K1426">INDEX('Régua SAEB'!$F$1:$F$40,MATCH($E1426&amp;"MT"&amp;$J1426,'Régua SAEB'!$G$1:$G$40,0),1)</f>
        <v>Básico</v>
      </c>
    </row>
    <row r="1427" spans="1:11" x14ac:dyDescent="0.2">
      <c r="A1427" s="28" t="s">
        <v>72</v>
      </c>
      <c r="B1427" s="24">
        <v>70270</v>
      </c>
      <c r="C1427" s="28" t="s">
        <v>1541</v>
      </c>
      <c r="D1427" s="29">
        <v>35070270</v>
      </c>
      <c r="E1427" s="29" t="s">
        <v>117</v>
      </c>
      <c r="F1427" s="29">
        <v>252.17</v>
      </c>
      <c r="G1427" s="10">
        <f>SUMIFS('Régua SAEB'!$C:$C,'Régua SAEB'!$B:$B,"LP",'Régua SAEB'!$D:$D,"&lt;="&amp;$F1427,'Régua SAEB'!$E:$E,"&gt;"&amp;$F1427,'Régua SAEB'!$A:$A,$E1427)</f>
        <v>3</v>
      </c>
      <c r="H1427" s="10" t="str">
        <f t="array" ref="H1427">INDEX('Régua SAEB'!$F$1:$F$40,MATCH($E1427&amp;"LP"&amp;$G1427,'Régua SAEB'!$G$1:$G$40,0),1)</f>
        <v>Básico</v>
      </c>
      <c r="I1427" s="29">
        <v>247.63</v>
      </c>
      <c r="J1427" s="10">
        <f>SUMIFS('Régua SAEB'!$C:$C,'Régua SAEB'!$B:$B,"MT",'Régua SAEB'!$D:$D,"&lt;="&amp;$I1427,'Régua SAEB'!$E:$E,"&gt;"&amp;$I1427,'Régua SAEB'!$A:$A,$E1427)</f>
        <v>2</v>
      </c>
      <c r="K1427" s="10" t="str">
        <f t="array" ref="K1427">INDEX('Régua SAEB'!$F$1:$F$40,MATCH($E1427&amp;"MT"&amp;$J1427,'Régua SAEB'!$G$1:$G$40,0),1)</f>
        <v>Básico</v>
      </c>
    </row>
    <row r="1428" spans="1:11" x14ac:dyDescent="0.2">
      <c r="A1428" s="28" t="s">
        <v>72</v>
      </c>
      <c r="B1428" s="24">
        <v>901246</v>
      </c>
      <c r="C1428" s="28" t="s">
        <v>1542</v>
      </c>
      <c r="D1428" s="29">
        <v>35901246</v>
      </c>
      <c r="E1428" s="29" t="s">
        <v>117</v>
      </c>
      <c r="F1428" s="29">
        <v>268.52</v>
      </c>
      <c r="G1428" s="10">
        <f>SUMIFS('Régua SAEB'!$C:$C,'Régua SAEB'!$B:$B,"LP",'Régua SAEB'!$D:$D,"&lt;="&amp;$F1428,'Régua SAEB'!$E:$E,"&gt;"&amp;$F1428,'Régua SAEB'!$A:$A,$E1428)</f>
        <v>3</v>
      </c>
      <c r="H1428" s="10" t="str">
        <f t="array" ref="H1428">INDEX('Régua SAEB'!$F$1:$F$40,MATCH($E1428&amp;"LP"&amp;$G1428,'Régua SAEB'!$G$1:$G$40,0),1)</f>
        <v>Básico</v>
      </c>
      <c r="I1428" s="29">
        <v>259.45</v>
      </c>
      <c r="J1428" s="10">
        <f>SUMIFS('Régua SAEB'!$C:$C,'Régua SAEB'!$B:$B,"MT",'Régua SAEB'!$D:$D,"&lt;="&amp;$I1428,'Régua SAEB'!$E:$E,"&gt;"&amp;$I1428,'Régua SAEB'!$A:$A,$E1428)</f>
        <v>3</v>
      </c>
      <c r="K1428" s="10" t="str">
        <f t="array" ref="K1428">INDEX('Régua SAEB'!$F$1:$F$40,MATCH($E1428&amp;"MT"&amp;$J1428,'Régua SAEB'!$G$1:$G$40,0),1)</f>
        <v>Básico</v>
      </c>
    </row>
    <row r="1429" spans="1:11" x14ac:dyDescent="0.2">
      <c r="A1429" s="28" t="s">
        <v>72</v>
      </c>
      <c r="B1429" s="24">
        <v>907467</v>
      </c>
      <c r="C1429" s="28" t="s">
        <v>1543</v>
      </c>
      <c r="D1429" s="29">
        <v>35907467</v>
      </c>
      <c r="E1429" s="29" t="s">
        <v>117</v>
      </c>
      <c r="F1429" s="29">
        <v>262.57</v>
      </c>
      <c r="G1429" s="10">
        <f>SUMIFS('Régua SAEB'!$C:$C,'Régua SAEB'!$B:$B,"LP",'Régua SAEB'!$D:$D,"&lt;="&amp;$F1429,'Régua SAEB'!$E:$E,"&gt;"&amp;$F1429,'Régua SAEB'!$A:$A,$E1429)</f>
        <v>3</v>
      </c>
      <c r="H1429" s="10" t="str">
        <f t="array" ref="H1429">INDEX('Régua SAEB'!$F$1:$F$40,MATCH($E1429&amp;"LP"&amp;$G1429,'Régua SAEB'!$G$1:$G$40,0),1)</f>
        <v>Básico</v>
      </c>
      <c r="I1429" s="29">
        <v>264.27</v>
      </c>
      <c r="J1429" s="10">
        <f>SUMIFS('Régua SAEB'!$C:$C,'Régua SAEB'!$B:$B,"MT",'Régua SAEB'!$D:$D,"&lt;="&amp;$I1429,'Régua SAEB'!$E:$E,"&gt;"&amp;$I1429,'Régua SAEB'!$A:$A,$E1429)</f>
        <v>3</v>
      </c>
      <c r="K1429" s="10" t="str">
        <f t="array" ref="K1429">INDEX('Régua SAEB'!$F$1:$F$40,MATCH($E1429&amp;"MT"&amp;$J1429,'Régua SAEB'!$G$1:$G$40,0),1)</f>
        <v>Básico</v>
      </c>
    </row>
    <row r="1430" spans="1:11" x14ac:dyDescent="0.2">
      <c r="A1430" s="28" t="s">
        <v>72</v>
      </c>
      <c r="B1430" s="24">
        <v>916024</v>
      </c>
      <c r="C1430" s="28" t="s">
        <v>1544</v>
      </c>
      <c r="D1430" s="29">
        <v>35916024</v>
      </c>
      <c r="E1430" s="29" t="s">
        <v>117</v>
      </c>
      <c r="F1430" s="29">
        <v>226.74</v>
      </c>
      <c r="G1430" s="10">
        <f>SUMIFS('Régua SAEB'!$C:$C,'Régua SAEB'!$B:$B,"LP",'Régua SAEB'!$D:$D,"&lt;="&amp;$F1430,'Régua SAEB'!$E:$E,"&gt;"&amp;$F1430,'Régua SAEB'!$A:$A,$E1430)</f>
        <v>2</v>
      </c>
      <c r="H1430" s="10" t="str">
        <f t="array" ref="H1430">INDEX('Régua SAEB'!$F$1:$F$40,MATCH($E1430&amp;"LP"&amp;$G1430,'Régua SAEB'!$G$1:$G$40,0),1)</f>
        <v>Básico</v>
      </c>
      <c r="I1430" s="29">
        <v>227.21</v>
      </c>
      <c r="J1430" s="10">
        <f>SUMIFS('Régua SAEB'!$C:$C,'Régua SAEB'!$B:$B,"MT",'Régua SAEB'!$D:$D,"&lt;="&amp;$I1430,'Régua SAEB'!$E:$E,"&gt;"&amp;$I1430,'Régua SAEB'!$A:$A,$E1430)</f>
        <v>2</v>
      </c>
      <c r="K1430" s="10" t="str">
        <f t="array" ref="K1430">INDEX('Régua SAEB'!$F$1:$F$40,MATCH($E1430&amp;"MT"&amp;$J1430,'Régua SAEB'!$G$1:$G$40,0),1)</f>
        <v>Básico</v>
      </c>
    </row>
    <row r="1431" spans="1:11" x14ac:dyDescent="0.2">
      <c r="A1431" s="28" t="s">
        <v>72</v>
      </c>
      <c r="B1431" s="24">
        <v>924660</v>
      </c>
      <c r="C1431" s="28" t="s">
        <v>1545</v>
      </c>
      <c r="D1431" s="29">
        <v>35924660</v>
      </c>
      <c r="E1431" s="29" t="s">
        <v>117</v>
      </c>
      <c r="F1431" s="29">
        <v>256.93</v>
      </c>
      <c r="G1431" s="10">
        <f>SUMIFS('Régua SAEB'!$C:$C,'Régua SAEB'!$B:$B,"LP",'Régua SAEB'!$D:$D,"&lt;="&amp;$F1431,'Régua SAEB'!$E:$E,"&gt;"&amp;$F1431,'Régua SAEB'!$A:$A,$E1431)</f>
        <v>3</v>
      </c>
      <c r="H1431" s="10" t="str">
        <f t="array" ref="H1431">INDEX('Régua SAEB'!$F$1:$F$40,MATCH($E1431&amp;"LP"&amp;$G1431,'Régua SAEB'!$G$1:$G$40,0),1)</f>
        <v>Básico</v>
      </c>
      <c r="I1431" s="29">
        <v>256.66000000000003</v>
      </c>
      <c r="J1431" s="10">
        <f>SUMIFS('Régua SAEB'!$C:$C,'Régua SAEB'!$B:$B,"MT",'Régua SAEB'!$D:$D,"&lt;="&amp;$I1431,'Régua SAEB'!$E:$E,"&gt;"&amp;$I1431,'Régua SAEB'!$A:$A,$E1431)</f>
        <v>3</v>
      </c>
      <c r="K1431" s="10" t="str">
        <f t="array" ref="K1431">INDEX('Régua SAEB'!$F$1:$F$40,MATCH($E1431&amp;"MT"&amp;$J1431,'Régua SAEB'!$G$1:$G$40,0),1)</f>
        <v>Básico</v>
      </c>
    </row>
    <row r="1432" spans="1:11" x14ac:dyDescent="0.2">
      <c r="A1432" s="28" t="s">
        <v>18</v>
      </c>
      <c r="B1432" s="24">
        <v>25896</v>
      </c>
      <c r="C1432" s="28" t="s">
        <v>1546</v>
      </c>
      <c r="D1432" s="29">
        <v>35025896</v>
      </c>
      <c r="E1432" s="29" t="s">
        <v>117</v>
      </c>
      <c r="F1432" s="29">
        <v>262.68</v>
      </c>
      <c r="G1432" s="10">
        <f>SUMIFS('Régua SAEB'!$C:$C,'Régua SAEB'!$B:$B,"LP",'Régua SAEB'!$D:$D,"&lt;="&amp;$F1432,'Régua SAEB'!$E:$E,"&gt;"&amp;$F1432,'Régua SAEB'!$A:$A,$E1432)</f>
        <v>3</v>
      </c>
      <c r="H1432" s="10" t="str">
        <f t="array" ref="H1432">INDEX('Régua SAEB'!$F$1:$F$40,MATCH($E1432&amp;"LP"&amp;$G1432,'Régua SAEB'!$G$1:$G$40,0),1)</f>
        <v>Básico</v>
      </c>
      <c r="I1432" s="29">
        <v>264.10000000000002</v>
      </c>
      <c r="J1432" s="10">
        <f>SUMIFS('Régua SAEB'!$C:$C,'Régua SAEB'!$B:$B,"MT",'Régua SAEB'!$D:$D,"&lt;="&amp;$I1432,'Régua SAEB'!$E:$E,"&gt;"&amp;$I1432,'Régua SAEB'!$A:$A,$E1432)</f>
        <v>3</v>
      </c>
      <c r="K1432" s="10" t="str">
        <f t="array" ref="K1432">INDEX('Régua SAEB'!$F$1:$F$40,MATCH($E1432&amp;"MT"&amp;$J1432,'Régua SAEB'!$G$1:$G$40,0),1)</f>
        <v>Básico</v>
      </c>
    </row>
    <row r="1433" spans="1:11" x14ac:dyDescent="0.2">
      <c r="A1433" s="28" t="s">
        <v>18</v>
      </c>
      <c r="B1433" s="24">
        <v>25902</v>
      </c>
      <c r="C1433" s="28" t="s">
        <v>1547</v>
      </c>
      <c r="D1433" s="29">
        <v>35025902</v>
      </c>
      <c r="E1433" s="29" t="s">
        <v>117</v>
      </c>
      <c r="F1433" s="29">
        <v>283.42</v>
      </c>
      <c r="G1433" s="10">
        <f>SUMIFS('Régua SAEB'!$C:$C,'Régua SAEB'!$B:$B,"LP",'Régua SAEB'!$D:$D,"&lt;="&amp;$F1433,'Régua SAEB'!$E:$E,"&gt;"&amp;$F1433,'Régua SAEB'!$A:$A,$E1433)</f>
        <v>4</v>
      </c>
      <c r="H1433" s="10" t="str">
        <f t="array" ref="H1433">INDEX('Régua SAEB'!$F$1:$F$40,MATCH($E1433&amp;"LP"&amp;$G1433,'Régua SAEB'!$G$1:$G$40,0),1)</f>
        <v>Proficiente</v>
      </c>
      <c r="I1433" s="29">
        <v>273.77999999999997</v>
      </c>
      <c r="J1433" s="10">
        <f>SUMIFS('Régua SAEB'!$C:$C,'Régua SAEB'!$B:$B,"MT",'Régua SAEB'!$D:$D,"&lt;="&amp;$I1433,'Régua SAEB'!$E:$E,"&gt;"&amp;$I1433,'Régua SAEB'!$A:$A,$E1433)</f>
        <v>3</v>
      </c>
      <c r="K1433" s="10" t="str">
        <f t="array" ref="K1433">INDEX('Régua SAEB'!$F$1:$F$40,MATCH($E1433&amp;"MT"&amp;$J1433,'Régua SAEB'!$G$1:$G$40,0),1)</f>
        <v>Básico</v>
      </c>
    </row>
    <row r="1434" spans="1:11" x14ac:dyDescent="0.2">
      <c r="A1434" s="28" t="s">
        <v>18</v>
      </c>
      <c r="B1434" s="24">
        <v>25938</v>
      </c>
      <c r="C1434" s="28" t="s">
        <v>1548</v>
      </c>
      <c r="D1434" s="29">
        <v>35025938</v>
      </c>
      <c r="E1434" s="29" t="s">
        <v>117</v>
      </c>
      <c r="F1434" s="29">
        <v>287.74</v>
      </c>
      <c r="G1434" s="10">
        <f>SUMIFS('Régua SAEB'!$C:$C,'Régua SAEB'!$B:$B,"LP",'Régua SAEB'!$D:$D,"&lt;="&amp;$F1434,'Régua SAEB'!$E:$E,"&gt;"&amp;$F1434,'Régua SAEB'!$A:$A,$E1434)</f>
        <v>4</v>
      </c>
      <c r="H1434" s="10" t="str">
        <f t="array" ref="H1434">INDEX('Régua SAEB'!$F$1:$F$40,MATCH($E1434&amp;"LP"&amp;$G1434,'Régua SAEB'!$G$1:$G$40,0),1)</f>
        <v>Proficiente</v>
      </c>
      <c r="I1434" s="29">
        <v>282.95999999999998</v>
      </c>
      <c r="J1434" s="10">
        <f>SUMIFS('Régua SAEB'!$C:$C,'Régua SAEB'!$B:$B,"MT",'Régua SAEB'!$D:$D,"&lt;="&amp;$I1434,'Régua SAEB'!$E:$E,"&gt;"&amp;$I1434,'Régua SAEB'!$A:$A,$E1434)</f>
        <v>4</v>
      </c>
      <c r="K1434" s="10" t="str">
        <f t="array" ref="K1434">INDEX('Régua SAEB'!$F$1:$F$40,MATCH($E1434&amp;"MT"&amp;$J1434,'Régua SAEB'!$G$1:$G$40,0),1)</f>
        <v>Básico</v>
      </c>
    </row>
    <row r="1435" spans="1:11" x14ac:dyDescent="0.2">
      <c r="A1435" s="28" t="s">
        <v>18</v>
      </c>
      <c r="B1435" s="24">
        <v>35841</v>
      </c>
      <c r="C1435" s="28" t="s">
        <v>1549</v>
      </c>
      <c r="D1435" s="29">
        <v>35035841</v>
      </c>
      <c r="E1435" s="29" t="s">
        <v>117</v>
      </c>
      <c r="F1435" s="29">
        <v>247.21</v>
      </c>
      <c r="G1435" s="10">
        <f>SUMIFS('Régua SAEB'!$C:$C,'Régua SAEB'!$B:$B,"LP",'Régua SAEB'!$D:$D,"&lt;="&amp;$F1435,'Régua SAEB'!$E:$E,"&gt;"&amp;$F1435,'Régua SAEB'!$A:$A,$E1435)</f>
        <v>2</v>
      </c>
      <c r="H1435" s="10" t="str">
        <f t="array" ref="H1435">INDEX('Régua SAEB'!$F$1:$F$40,MATCH($E1435&amp;"LP"&amp;$G1435,'Régua SAEB'!$G$1:$G$40,0),1)</f>
        <v>Básico</v>
      </c>
      <c r="I1435" s="29">
        <v>239.74</v>
      </c>
      <c r="J1435" s="10">
        <f>SUMIFS('Régua SAEB'!$C:$C,'Régua SAEB'!$B:$B,"MT",'Régua SAEB'!$D:$D,"&lt;="&amp;$I1435,'Régua SAEB'!$E:$E,"&gt;"&amp;$I1435,'Régua SAEB'!$A:$A,$E1435)</f>
        <v>2</v>
      </c>
      <c r="K1435" s="10" t="str">
        <f t="array" ref="K1435">INDEX('Régua SAEB'!$F$1:$F$40,MATCH($E1435&amp;"MT"&amp;$J1435,'Régua SAEB'!$G$1:$G$40,0),1)</f>
        <v>Básico</v>
      </c>
    </row>
    <row r="1436" spans="1:11" x14ac:dyDescent="0.2">
      <c r="A1436" s="28" t="s">
        <v>18</v>
      </c>
      <c r="B1436" s="24">
        <v>38064</v>
      </c>
      <c r="C1436" s="28" t="s">
        <v>1550</v>
      </c>
      <c r="D1436" s="29">
        <v>35038064</v>
      </c>
      <c r="E1436" s="29" t="s">
        <v>117</v>
      </c>
      <c r="F1436" s="29">
        <v>246.59</v>
      </c>
      <c r="G1436" s="10">
        <f>SUMIFS('Régua SAEB'!$C:$C,'Régua SAEB'!$B:$B,"LP",'Régua SAEB'!$D:$D,"&lt;="&amp;$F1436,'Régua SAEB'!$E:$E,"&gt;"&amp;$F1436,'Régua SAEB'!$A:$A,$E1436)</f>
        <v>2</v>
      </c>
      <c r="H1436" s="10" t="str">
        <f t="array" ref="H1436">INDEX('Régua SAEB'!$F$1:$F$40,MATCH($E1436&amp;"LP"&amp;$G1436,'Régua SAEB'!$G$1:$G$40,0),1)</f>
        <v>Básico</v>
      </c>
      <c r="I1436" s="29">
        <v>241.34</v>
      </c>
      <c r="J1436" s="10">
        <f>SUMIFS('Régua SAEB'!$C:$C,'Régua SAEB'!$B:$B,"MT",'Régua SAEB'!$D:$D,"&lt;="&amp;$I1436,'Régua SAEB'!$E:$E,"&gt;"&amp;$I1436,'Régua SAEB'!$A:$A,$E1436)</f>
        <v>2</v>
      </c>
      <c r="K1436" s="10" t="str">
        <f t="array" ref="K1436">INDEX('Régua SAEB'!$F$1:$F$40,MATCH($E1436&amp;"MT"&amp;$J1436,'Régua SAEB'!$G$1:$G$40,0),1)</f>
        <v>Básico</v>
      </c>
    </row>
    <row r="1437" spans="1:11" x14ac:dyDescent="0.2">
      <c r="A1437" s="28" t="s">
        <v>18</v>
      </c>
      <c r="B1437" s="24">
        <v>49682</v>
      </c>
      <c r="C1437" s="28" t="s">
        <v>1551</v>
      </c>
      <c r="D1437" s="29">
        <v>35049682</v>
      </c>
      <c r="E1437" s="29" t="s">
        <v>117</v>
      </c>
      <c r="F1437" s="29">
        <v>272.95999999999998</v>
      </c>
      <c r="G1437" s="10">
        <f>SUMIFS('Régua SAEB'!$C:$C,'Régua SAEB'!$B:$B,"LP",'Régua SAEB'!$D:$D,"&lt;="&amp;$F1437,'Régua SAEB'!$E:$E,"&gt;"&amp;$F1437,'Régua SAEB'!$A:$A,$E1437)</f>
        <v>3</v>
      </c>
      <c r="H1437" s="10" t="str">
        <f t="array" ref="H1437">INDEX('Régua SAEB'!$F$1:$F$40,MATCH($E1437&amp;"LP"&amp;$G1437,'Régua SAEB'!$G$1:$G$40,0),1)</f>
        <v>Básico</v>
      </c>
      <c r="I1437" s="29">
        <v>287.26</v>
      </c>
      <c r="J1437" s="10">
        <f>SUMIFS('Régua SAEB'!$C:$C,'Régua SAEB'!$B:$B,"MT",'Régua SAEB'!$D:$D,"&lt;="&amp;$I1437,'Régua SAEB'!$E:$E,"&gt;"&amp;$I1437,'Régua SAEB'!$A:$A,$E1437)</f>
        <v>4</v>
      </c>
      <c r="K1437" s="10" t="str">
        <f t="array" ref="K1437">INDEX('Régua SAEB'!$F$1:$F$40,MATCH($E1437&amp;"MT"&amp;$J1437,'Régua SAEB'!$G$1:$G$40,0),1)</f>
        <v>Básico</v>
      </c>
    </row>
    <row r="1438" spans="1:11" x14ac:dyDescent="0.2">
      <c r="A1438" s="28" t="s">
        <v>56</v>
      </c>
      <c r="B1438" s="24">
        <v>20011</v>
      </c>
      <c r="C1438" s="28" t="s">
        <v>1552</v>
      </c>
      <c r="D1438" s="29">
        <v>35020011</v>
      </c>
      <c r="E1438" s="29" t="s">
        <v>117</v>
      </c>
      <c r="F1438" s="29">
        <v>314.01</v>
      </c>
      <c r="G1438" s="10">
        <f>SUMIFS('Régua SAEB'!$C:$C,'Régua SAEB'!$B:$B,"LP",'Régua SAEB'!$D:$D,"&lt;="&amp;$F1438,'Régua SAEB'!$E:$E,"&gt;"&amp;$F1438,'Régua SAEB'!$A:$A,$E1438)</f>
        <v>5</v>
      </c>
      <c r="H1438" s="10" t="str">
        <f t="array" ref="H1438">INDEX('Régua SAEB'!$F$1:$F$40,MATCH($E1438&amp;"LP"&amp;$G1438,'Régua SAEB'!$G$1:$G$40,0),1)</f>
        <v>Proficiente</v>
      </c>
      <c r="I1438" s="29">
        <v>324.06</v>
      </c>
      <c r="J1438" s="10">
        <f>SUMIFS('Régua SAEB'!$C:$C,'Régua SAEB'!$B:$B,"MT",'Régua SAEB'!$D:$D,"&lt;="&amp;$I1438,'Régua SAEB'!$E:$E,"&gt;"&amp;$I1438,'Régua SAEB'!$A:$A,$E1438)</f>
        <v>5</v>
      </c>
      <c r="K1438" s="10" t="str">
        <f t="array" ref="K1438">INDEX('Régua SAEB'!$F$1:$F$40,MATCH($E1438&amp;"MT"&amp;$J1438,'Régua SAEB'!$G$1:$G$40,0),1)</f>
        <v>Proficiente</v>
      </c>
    </row>
    <row r="1439" spans="1:11" x14ac:dyDescent="0.2">
      <c r="A1439" s="28" t="s">
        <v>56</v>
      </c>
      <c r="B1439" s="24">
        <v>20096</v>
      </c>
      <c r="C1439" s="28" t="s">
        <v>1553</v>
      </c>
      <c r="D1439" s="29">
        <v>35020096</v>
      </c>
      <c r="E1439" s="29" t="s">
        <v>117</v>
      </c>
      <c r="F1439" s="29">
        <v>286.07</v>
      </c>
      <c r="G1439" s="10">
        <f>SUMIFS('Régua SAEB'!$C:$C,'Régua SAEB'!$B:$B,"LP",'Régua SAEB'!$D:$D,"&lt;="&amp;$F1439,'Régua SAEB'!$E:$E,"&gt;"&amp;$F1439,'Régua SAEB'!$A:$A,$E1439)</f>
        <v>4</v>
      </c>
      <c r="H1439" s="10" t="str">
        <f t="array" ref="H1439">INDEX('Régua SAEB'!$F$1:$F$40,MATCH($E1439&amp;"LP"&amp;$G1439,'Régua SAEB'!$G$1:$G$40,0),1)</f>
        <v>Proficiente</v>
      </c>
      <c r="I1439" s="29">
        <v>287.43</v>
      </c>
      <c r="J1439" s="10">
        <f>SUMIFS('Régua SAEB'!$C:$C,'Régua SAEB'!$B:$B,"MT",'Régua SAEB'!$D:$D,"&lt;="&amp;$I1439,'Régua SAEB'!$E:$E,"&gt;"&amp;$I1439,'Régua SAEB'!$A:$A,$E1439)</f>
        <v>4</v>
      </c>
      <c r="K1439" s="10" t="str">
        <f t="array" ref="K1439">INDEX('Régua SAEB'!$F$1:$F$40,MATCH($E1439&amp;"MT"&amp;$J1439,'Régua SAEB'!$G$1:$G$40,0),1)</f>
        <v>Básico</v>
      </c>
    </row>
    <row r="1440" spans="1:11" x14ac:dyDescent="0.2">
      <c r="A1440" s="28" t="s">
        <v>56</v>
      </c>
      <c r="B1440" s="24">
        <v>20102</v>
      </c>
      <c r="C1440" s="28" t="s">
        <v>1554</v>
      </c>
      <c r="D1440" s="29">
        <v>35020102</v>
      </c>
      <c r="E1440" s="29" t="s">
        <v>117</v>
      </c>
      <c r="F1440" s="29">
        <v>292.43</v>
      </c>
      <c r="G1440" s="10">
        <f>SUMIFS('Régua SAEB'!$C:$C,'Régua SAEB'!$B:$B,"LP",'Régua SAEB'!$D:$D,"&lt;="&amp;$F1440,'Régua SAEB'!$E:$E,"&gt;"&amp;$F1440,'Régua SAEB'!$A:$A,$E1440)</f>
        <v>4</v>
      </c>
      <c r="H1440" s="10" t="str">
        <f t="array" ref="H1440">INDEX('Régua SAEB'!$F$1:$F$40,MATCH($E1440&amp;"LP"&amp;$G1440,'Régua SAEB'!$G$1:$G$40,0),1)</f>
        <v>Proficiente</v>
      </c>
      <c r="I1440" s="29">
        <v>297.88</v>
      </c>
      <c r="J1440" s="10">
        <f>SUMIFS('Régua SAEB'!$C:$C,'Régua SAEB'!$B:$B,"MT",'Régua SAEB'!$D:$D,"&lt;="&amp;$I1440,'Régua SAEB'!$E:$E,"&gt;"&amp;$I1440,'Régua SAEB'!$A:$A,$E1440)</f>
        <v>4</v>
      </c>
      <c r="K1440" s="10" t="str">
        <f t="array" ref="K1440">INDEX('Régua SAEB'!$F$1:$F$40,MATCH($E1440&amp;"MT"&amp;$J1440,'Régua SAEB'!$G$1:$G$40,0),1)</f>
        <v>Básico</v>
      </c>
    </row>
    <row r="1441" spans="1:11" x14ac:dyDescent="0.2">
      <c r="A1441" s="28" t="s">
        <v>56</v>
      </c>
      <c r="B1441" s="24">
        <v>20114</v>
      </c>
      <c r="C1441" s="28" t="s">
        <v>1555</v>
      </c>
      <c r="D1441" s="29">
        <v>35020114</v>
      </c>
      <c r="E1441" s="29" t="s">
        <v>117</v>
      </c>
      <c r="F1441" s="29">
        <v>272.95</v>
      </c>
      <c r="G1441" s="10">
        <f>SUMIFS('Régua SAEB'!$C:$C,'Régua SAEB'!$B:$B,"LP",'Régua SAEB'!$D:$D,"&lt;="&amp;$F1441,'Régua SAEB'!$E:$E,"&gt;"&amp;$F1441,'Régua SAEB'!$A:$A,$E1441)</f>
        <v>3</v>
      </c>
      <c r="H1441" s="10" t="str">
        <f t="array" ref="H1441">INDEX('Régua SAEB'!$F$1:$F$40,MATCH($E1441&amp;"LP"&amp;$G1441,'Régua SAEB'!$G$1:$G$40,0),1)</f>
        <v>Básico</v>
      </c>
      <c r="I1441" s="29">
        <v>268.05</v>
      </c>
      <c r="J1441" s="10">
        <f>SUMIFS('Régua SAEB'!$C:$C,'Régua SAEB'!$B:$B,"MT",'Régua SAEB'!$D:$D,"&lt;="&amp;$I1441,'Régua SAEB'!$E:$E,"&gt;"&amp;$I1441,'Régua SAEB'!$A:$A,$E1441)</f>
        <v>3</v>
      </c>
      <c r="K1441" s="10" t="str">
        <f t="array" ref="K1441">INDEX('Régua SAEB'!$F$1:$F$40,MATCH($E1441&amp;"MT"&amp;$J1441,'Régua SAEB'!$G$1:$G$40,0),1)</f>
        <v>Básico</v>
      </c>
    </row>
    <row r="1442" spans="1:11" x14ac:dyDescent="0.2">
      <c r="A1442" s="28" t="s">
        <v>56</v>
      </c>
      <c r="B1442" s="24">
        <v>20126</v>
      </c>
      <c r="C1442" s="28" t="s">
        <v>1556</v>
      </c>
      <c r="D1442" s="29">
        <v>35020126</v>
      </c>
      <c r="E1442" s="29" t="s">
        <v>117</v>
      </c>
      <c r="F1442" s="29">
        <v>282.18</v>
      </c>
      <c r="G1442" s="10">
        <f>SUMIFS('Régua SAEB'!$C:$C,'Régua SAEB'!$B:$B,"LP",'Régua SAEB'!$D:$D,"&lt;="&amp;$F1442,'Régua SAEB'!$E:$E,"&gt;"&amp;$F1442,'Régua SAEB'!$A:$A,$E1442)</f>
        <v>4</v>
      </c>
      <c r="H1442" s="10" t="str">
        <f t="array" ref="H1442">INDEX('Régua SAEB'!$F$1:$F$40,MATCH($E1442&amp;"LP"&amp;$G1442,'Régua SAEB'!$G$1:$G$40,0),1)</f>
        <v>Proficiente</v>
      </c>
      <c r="I1442" s="29">
        <v>286.39999999999998</v>
      </c>
      <c r="J1442" s="10">
        <f>SUMIFS('Régua SAEB'!$C:$C,'Régua SAEB'!$B:$B,"MT",'Régua SAEB'!$D:$D,"&lt;="&amp;$I1442,'Régua SAEB'!$E:$E,"&gt;"&amp;$I1442,'Régua SAEB'!$A:$A,$E1442)</f>
        <v>4</v>
      </c>
      <c r="K1442" s="10" t="str">
        <f t="array" ref="K1442">INDEX('Régua SAEB'!$F$1:$F$40,MATCH($E1442&amp;"MT"&amp;$J1442,'Régua SAEB'!$G$1:$G$40,0),1)</f>
        <v>Básico</v>
      </c>
    </row>
    <row r="1443" spans="1:11" x14ac:dyDescent="0.2">
      <c r="A1443" s="28" t="s">
        <v>56</v>
      </c>
      <c r="B1443" s="24">
        <v>20148</v>
      </c>
      <c r="C1443" s="28" t="s">
        <v>1557</v>
      </c>
      <c r="D1443" s="29">
        <v>35020148</v>
      </c>
      <c r="E1443" s="29" t="s">
        <v>117</v>
      </c>
      <c r="F1443" s="29">
        <v>262.60000000000002</v>
      </c>
      <c r="G1443" s="10">
        <f>SUMIFS('Régua SAEB'!$C:$C,'Régua SAEB'!$B:$B,"LP",'Régua SAEB'!$D:$D,"&lt;="&amp;$F1443,'Régua SAEB'!$E:$E,"&gt;"&amp;$F1443,'Régua SAEB'!$A:$A,$E1443)</f>
        <v>3</v>
      </c>
      <c r="H1443" s="10" t="str">
        <f t="array" ref="H1443">INDEX('Régua SAEB'!$F$1:$F$40,MATCH($E1443&amp;"LP"&amp;$G1443,'Régua SAEB'!$G$1:$G$40,0),1)</f>
        <v>Básico</v>
      </c>
      <c r="I1443" s="29">
        <v>261.38</v>
      </c>
      <c r="J1443" s="10">
        <f>SUMIFS('Régua SAEB'!$C:$C,'Régua SAEB'!$B:$B,"MT",'Régua SAEB'!$D:$D,"&lt;="&amp;$I1443,'Régua SAEB'!$E:$E,"&gt;"&amp;$I1443,'Régua SAEB'!$A:$A,$E1443)</f>
        <v>3</v>
      </c>
      <c r="K1443" s="10" t="str">
        <f t="array" ref="K1443">INDEX('Régua SAEB'!$F$1:$F$40,MATCH($E1443&amp;"MT"&amp;$J1443,'Régua SAEB'!$G$1:$G$40,0),1)</f>
        <v>Básico</v>
      </c>
    </row>
    <row r="1444" spans="1:11" x14ac:dyDescent="0.2">
      <c r="A1444" s="28" t="s">
        <v>56</v>
      </c>
      <c r="B1444" s="24">
        <v>20151</v>
      </c>
      <c r="C1444" s="28" t="s">
        <v>1558</v>
      </c>
      <c r="D1444" s="29">
        <v>35020151</v>
      </c>
      <c r="E1444" s="29" t="s">
        <v>117</v>
      </c>
      <c r="F1444" s="29">
        <v>256.45</v>
      </c>
      <c r="G1444" s="10">
        <f>SUMIFS('Régua SAEB'!$C:$C,'Régua SAEB'!$B:$B,"LP",'Régua SAEB'!$D:$D,"&lt;="&amp;$F1444,'Régua SAEB'!$E:$E,"&gt;"&amp;$F1444,'Régua SAEB'!$A:$A,$E1444)</f>
        <v>3</v>
      </c>
      <c r="H1444" s="10" t="str">
        <f t="array" ref="H1444">INDEX('Régua SAEB'!$F$1:$F$40,MATCH($E1444&amp;"LP"&amp;$G1444,'Régua SAEB'!$G$1:$G$40,0),1)</f>
        <v>Básico</v>
      </c>
      <c r="I1444" s="29">
        <v>250.59</v>
      </c>
      <c r="J1444" s="10">
        <f>SUMIFS('Régua SAEB'!$C:$C,'Régua SAEB'!$B:$B,"MT",'Régua SAEB'!$D:$D,"&lt;="&amp;$I1444,'Régua SAEB'!$E:$E,"&gt;"&amp;$I1444,'Régua SAEB'!$A:$A,$E1444)</f>
        <v>3</v>
      </c>
      <c r="K1444" s="10" t="str">
        <f t="array" ref="K1444">INDEX('Régua SAEB'!$F$1:$F$40,MATCH($E1444&amp;"MT"&amp;$J1444,'Régua SAEB'!$G$1:$G$40,0),1)</f>
        <v>Básico</v>
      </c>
    </row>
    <row r="1445" spans="1:11" x14ac:dyDescent="0.2">
      <c r="A1445" s="28" t="s">
        <v>56</v>
      </c>
      <c r="B1445" s="24">
        <v>20229</v>
      </c>
      <c r="C1445" s="28" t="s">
        <v>1559</v>
      </c>
      <c r="D1445" s="29">
        <v>35020229</v>
      </c>
      <c r="E1445" s="29" t="s">
        <v>117</v>
      </c>
      <c r="F1445" s="29">
        <v>278.04000000000002</v>
      </c>
      <c r="G1445" s="10">
        <f>SUMIFS('Régua SAEB'!$C:$C,'Régua SAEB'!$B:$B,"LP",'Régua SAEB'!$D:$D,"&lt;="&amp;$F1445,'Régua SAEB'!$E:$E,"&gt;"&amp;$F1445,'Régua SAEB'!$A:$A,$E1445)</f>
        <v>4</v>
      </c>
      <c r="H1445" s="10" t="str">
        <f t="array" ref="H1445">INDEX('Régua SAEB'!$F$1:$F$40,MATCH($E1445&amp;"LP"&amp;$G1445,'Régua SAEB'!$G$1:$G$40,0),1)</f>
        <v>Proficiente</v>
      </c>
      <c r="I1445" s="29">
        <v>277.58999999999997</v>
      </c>
      <c r="J1445" s="10">
        <f>SUMIFS('Régua SAEB'!$C:$C,'Régua SAEB'!$B:$B,"MT",'Régua SAEB'!$D:$D,"&lt;="&amp;$I1445,'Régua SAEB'!$E:$E,"&gt;"&amp;$I1445,'Régua SAEB'!$A:$A,$E1445)</f>
        <v>4</v>
      </c>
      <c r="K1445" s="10" t="str">
        <f t="array" ref="K1445">INDEX('Régua SAEB'!$F$1:$F$40,MATCH($E1445&amp;"MT"&amp;$J1445,'Régua SAEB'!$G$1:$G$40,0),1)</f>
        <v>Básico</v>
      </c>
    </row>
    <row r="1446" spans="1:11" x14ac:dyDescent="0.2">
      <c r="A1446" s="28" t="s">
        <v>56</v>
      </c>
      <c r="B1446" s="24">
        <v>36109</v>
      </c>
      <c r="C1446" s="28" t="s">
        <v>1560</v>
      </c>
      <c r="D1446" s="29">
        <v>35036109</v>
      </c>
      <c r="E1446" s="29" t="s">
        <v>117</v>
      </c>
      <c r="F1446" s="29">
        <v>282.08999999999997</v>
      </c>
      <c r="G1446" s="10">
        <f>SUMIFS('Régua SAEB'!$C:$C,'Régua SAEB'!$B:$B,"LP",'Régua SAEB'!$D:$D,"&lt;="&amp;$F1446,'Régua SAEB'!$E:$E,"&gt;"&amp;$F1446,'Régua SAEB'!$A:$A,$E1446)</f>
        <v>4</v>
      </c>
      <c r="H1446" s="10" t="str">
        <f t="array" ref="H1446">INDEX('Régua SAEB'!$F$1:$F$40,MATCH($E1446&amp;"LP"&amp;$G1446,'Régua SAEB'!$G$1:$G$40,0),1)</f>
        <v>Proficiente</v>
      </c>
      <c r="I1446" s="29">
        <v>286.24</v>
      </c>
      <c r="J1446" s="10">
        <f>SUMIFS('Régua SAEB'!$C:$C,'Régua SAEB'!$B:$B,"MT",'Régua SAEB'!$D:$D,"&lt;="&amp;$I1446,'Régua SAEB'!$E:$E,"&gt;"&amp;$I1446,'Régua SAEB'!$A:$A,$E1446)</f>
        <v>4</v>
      </c>
      <c r="K1446" s="10" t="str">
        <f t="array" ref="K1446">INDEX('Régua SAEB'!$F$1:$F$40,MATCH($E1446&amp;"MT"&amp;$J1446,'Régua SAEB'!$G$1:$G$40,0),1)</f>
        <v>Básico</v>
      </c>
    </row>
    <row r="1447" spans="1:11" x14ac:dyDescent="0.2">
      <c r="A1447" s="28" t="s">
        <v>56</v>
      </c>
      <c r="B1447" s="24">
        <v>45810</v>
      </c>
      <c r="C1447" s="28" t="s">
        <v>1561</v>
      </c>
      <c r="D1447" s="29">
        <v>35045810</v>
      </c>
      <c r="E1447" s="29" t="s">
        <v>117</v>
      </c>
      <c r="F1447" s="29">
        <v>268.06</v>
      </c>
      <c r="G1447" s="10">
        <f>SUMIFS('Régua SAEB'!$C:$C,'Régua SAEB'!$B:$B,"LP",'Régua SAEB'!$D:$D,"&lt;="&amp;$F1447,'Régua SAEB'!$E:$E,"&gt;"&amp;$F1447,'Régua SAEB'!$A:$A,$E1447)</f>
        <v>3</v>
      </c>
      <c r="H1447" s="10" t="str">
        <f t="array" ref="H1447">INDEX('Régua SAEB'!$F$1:$F$40,MATCH($E1447&amp;"LP"&amp;$G1447,'Régua SAEB'!$G$1:$G$40,0),1)</f>
        <v>Básico</v>
      </c>
      <c r="I1447" s="29">
        <v>269.16000000000003</v>
      </c>
      <c r="J1447" s="10">
        <f>SUMIFS('Régua SAEB'!$C:$C,'Régua SAEB'!$B:$B,"MT",'Régua SAEB'!$D:$D,"&lt;="&amp;$I1447,'Régua SAEB'!$E:$E,"&gt;"&amp;$I1447,'Régua SAEB'!$A:$A,$E1447)</f>
        <v>3</v>
      </c>
      <c r="K1447" s="10" t="str">
        <f t="array" ref="K1447">INDEX('Régua SAEB'!$F$1:$F$40,MATCH($E1447&amp;"MT"&amp;$J1447,'Régua SAEB'!$G$1:$G$40,0),1)</f>
        <v>Básico</v>
      </c>
    </row>
    <row r="1448" spans="1:11" x14ac:dyDescent="0.2">
      <c r="A1448" s="28" t="s">
        <v>56</v>
      </c>
      <c r="B1448" s="24">
        <v>45822</v>
      </c>
      <c r="C1448" s="28" t="s">
        <v>1562</v>
      </c>
      <c r="D1448" s="29">
        <v>35045822</v>
      </c>
      <c r="E1448" s="29" t="s">
        <v>117</v>
      </c>
      <c r="F1448" s="29">
        <v>273.19</v>
      </c>
      <c r="G1448" s="10">
        <f>SUMIFS('Régua SAEB'!$C:$C,'Régua SAEB'!$B:$B,"LP",'Régua SAEB'!$D:$D,"&lt;="&amp;$F1448,'Régua SAEB'!$E:$E,"&gt;"&amp;$F1448,'Régua SAEB'!$A:$A,$E1448)</f>
        <v>3</v>
      </c>
      <c r="H1448" s="10" t="str">
        <f t="array" ref="H1448">INDEX('Régua SAEB'!$F$1:$F$40,MATCH($E1448&amp;"LP"&amp;$G1448,'Régua SAEB'!$G$1:$G$40,0),1)</f>
        <v>Básico</v>
      </c>
      <c r="I1448" s="29">
        <v>270.14</v>
      </c>
      <c r="J1448" s="10">
        <f>SUMIFS('Régua SAEB'!$C:$C,'Régua SAEB'!$B:$B,"MT",'Régua SAEB'!$D:$D,"&lt;="&amp;$I1448,'Régua SAEB'!$E:$E,"&gt;"&amp;$I1448,'Régua SAEB'!$A:$A,$E1448)</f>
        <v>3</v>
      </c>
      <c r="K1448" s="10" t="str">
        <f t="array" ref="K1448">INDEX('Régua SAEB'!$F$1:$F$40,MATCH($E1448&amp;"MT"&amp;$J1448,'Régua SAEB'!$G$1:$G$40,0),1)</f>
        <v>Básico</v>
      </c>
    </row>
    <row r="1449" spans="1:11" x14ac:dyDescent="0.2">
      <c r="A1449" s="28" t="s">
        <v>56</v>
      </c>
      <c r="B1449" s="24">
        <v>47296</v>
      </c>
      <c r="C1449" s="28" t="s">
        <v>1563</v>
      </c>
      <c r="D1449" s="29">
        <v>35047296</v>
      </c>
      <c r="E1449" s="29" t="s">
        <v>117</v>
      </c>
      <c r="F1449" s="29">
        <v>267.58</v>
      </c>
      <c r="G1449" s="10">
        <f>SUMIFS('Régua SAEB'!$C:$C,'Régua SAEB'!$B:$B,"LP",'Régua SAEB'!$D:$D,"&lt;="&amp;$F1449,'Régua SAEB'!$E:$E,"&gt;"&amp;$F1449,'Régua SAEB'!$A:$A,$E1449)</f>
        <v>3</v>
      </c>
      <c r="H1449" s="10" t="str">
        <f t="array" ref="H1449">INDEX('Régua SAEB'!$F$1:$F$40,MATCH($E1449&amp;"LP"&amp;$G1449,'Régua SAEB'!$G$1:$G$40,0),1)</f>
        <v>Básico</v>
      </c>
      <c r="I1449" s="29">
        <v>267.35000000000002</v>
      </c>
      <c r="J1449" s="10">
        <f>SUMIFS('Régua SAEB'!$C:$C,'Régua SAEB'!$B:$B,"MT",'Régua SAEB'!$D:$D,"&lt;="&amp;$I1449,'Régua SAEB'!$E:$E,"&gt;"&amp;$I1449,'Régua SAEB'!$A:$A,$E1449)</f>
        <v>3</v>
      </c>
      <c r="K1449" s="10" t="str">
        <f t="array" ref="K1449">INDEX('Régua SAEB'!$F$1:$F$40,MATCH($E1449&amp;"MT"&amp;$J1449,'Régua SAEB'!$G$1:$G$40,0),1)</f>
        <v>Básico</v>
      </c>
    </row>
    <row r="1450" spans="1:11" x14ac:dyDescent="0.2">
      <c r="A1450" s="28" t="s">
        <v>56</v>
      </c>
      <c r="B1450" s="24">
        <v>47302</v>
      </c>
      <c r="C1450" s="28" t="s">
        <v>1564</v>
      </c>
      <c r="D1450" s="29">
        <v>35047302</v>
      </c>
      <c r="E1450" s="29" t="s">
        <v>117</v>
      </c>
      <c r="F1450" s="29">
        <v>255.04</v>
      </c>
      <c r="G1450" s="10">
        <f>SUMIFS('Régua SAEB'!$C:$C,'Régua SAEB'!$B:$B,"LP",'Régua SAEB'!$D:$D,"&lt;="&amp;$F1450,'Régua SAEB'!$E:$E,"&gt;"&amp;$F1450,'Régua SAEB'!$A:$A,$E1450)</f>
        <v>3</v>
      </c>
      <c r="H1450" s="10" t="str">
        <f t="array" ref="H1450">INDEX('Régua SAEB'!$F$1:$F$40,MATCH($E1450&amp;"LP"&amp;$G1450,'Régua SAEB'!$G$1:$G$40,0),1)</f>
        <v>Básico</v>
      </c>
      <c r="I1450" s="29">
        <v>258.7</v>
      </c>
      <c r="J1450" s="10">
        <f>SUMIFS('Régua SAEB'!$C:$C,'Régua SAEB'!$B:$B,"MT",'Régua SAEB'!$D:$D,"&lt;="&amp;$I1450,'Régua SAEB'!$E:$E,"&gt;"&amp;$I1450,'Régua SAEB'!$A:$A,$E1450)</f>
        <v>3</v>
      </c>
      <c r="K1450" s="10" t="str">
        <f t="array" ref="K1450">INDEX('Régua SAEB'!$F$1:$F$40,MATCH($E1450&amp;"MT"&amp;$J1450,'Régua SAEB'!$G$1:$G$40,0),1)</f>
        <v>Básico</v>
      </c>
    </row>
    <row r="1451" spans="1:11" x14ac:dyDescent="0.2">
      <c r="A1451" s="28" t="s">
        <v>56</v>
      </c>
      <c r="B1451" s="24">
        <v>47314</v>
      </c>
      <c r="C1451" s="28" t="s">
        <v>1565</v>
      </c>
      <c r="D1451" s="29">
        <v>35047314</v>
      </c>
      <c r="E1451" s="29" t="s">
        <v>117</v>
      </c>
      <c r="F1451" s="29">
        <v>286.81</v>
      </c>
      <c r="G1451" s="10">
        <f>SUMIFS('Régua SAEB'!$C:$C,'Régua SAEB'!$B:$B,"LP",'Régua SAEB'!$D:$D,"&lt;="&amp;$F1451,'Régua SAEB'!$E:$E,"&gt;"&amp;$F1451,'Régua SAEB'!$A:$A,$E1451)</f>
        <v>4</v>
      </c>
      <c r="H1451" s="10" t="str">
        <f t="array" ref="H1451">INDEX('Régua SAEB'!$F$1:$F$40,MATCH($E1451&amp;"LP"&amp;$G1451,'Régua SAEB'!$G$1:$G$40,0),1)</f>
        <v>Proficiente</v>
      </c>
      <c r="I1451" s="29">
        <v>291.99</v>
      </c>
      <c r="J1451" s="10">
        <f>SUMIFS('Régua SAEB'!$C:$C,'Régua SAEB'!$B:$B,"MT",'Régua SAEB'!$D:$D,"&lt;="&amp;$I1451,'Régua SAEB'!$E:$E,"&gt;"&amp;$I1451,'Régua SAEB'!$A:$A,$E1451)</f>
        <v>4</v>
      </c>
      <c r="K1451" s="10" t="str">
        <f t="array" ref="K1451">INDEX('Régua SAEB'!$F$1:$F$40,MATCH($E1451&amp;"MT"&amp;$J1451,'Régua SAEB'!$G$1:$G$40,0),1)</f>
        <v>Básico</v>
      </c>
    </row>
    <row r="1452" spans="1:11" x14ac:dyDescent="0.2">
      <c r="A1452" s="28" t="s">
        <v>56</v>
      </c>
      <c r="B1452" s="24">
        <v>48461</v>
      </c>
      <c r="C1452" s="28" t="s">
        <v>1566</v>
      </c>
      <c r="D1452" s="29">
        <v>35048461</v>
      </c>
      <c r="E1452" s="29" t="s">
        <v>117</v>
      </c>
      <c r="F1452" s="29">
        <v>296.85000000000002</v>
      </c>
      <c r="G1452" s="10">
        <f>SUMIFS('Régua SAEB'!$C:$C,'Régua SAEB'!$B:$B,"LP",'Régua SAEB'!$D:$D,"&lt;="&amp;$F1452,'Régua SAEB'!$E:$E,"&gt;"&amp;$F1452,'Régua SAEB'!$A:$A,$E1452)</f>
        <v>4</v>
      </c>
      <c r="H1452" s="10" t="str">
        <f t="array" ref="H1452">INDEX('Régua SAEB'!$F$1:$F$40,MATCH($E1452&amp;"LP"&amp;$G1452,'Régua SAEB'!$G$1:$G$40,0),1)</f>
        <v>Proficiente</v>
      </c>
      <c r="I1452" s="29">
        <v>301.10000000000002</v>
      </c>
      <c r="J1452" s="10">
        <f>SUMIFS('Régua SAEB'!$C:$C,'Régua SAEB'!$B:$B,"MT",'Régua SAEB'!$D:$D,"&lt;="&amp;$I1452,'Régua SAEB'!$E:$E,"&gt;"&amp;$I1452,'Régua SAEB'!$A:$A,$E1452)</f>
        <v>5</v>
      </c>
      <c r="K1452" s="10" t="str">
        <f t="array" ref="K1452">INDEX('Régua SAEB'!$F$1:$F$40,MATCH($E1452&amp;"MT"&amp;$J1452,'Régua SAEB'!$G$1:$G$40,0),1)</f>
        <v>Proficiente</v>
      </c>
    </row>
    <row r="1453" spans="1:11" x14ac:dyDescent="0.2">
      <c r="A1453" s="28" t="s">
        <v>56</v>
      </c>
      <c r="B1453" s="24">
        <v>49529</v>
      </c>
      <c r="C1453" s="28" t="s">
        <v>1567</v>
      </c>
      <c r="D1453" s="29">
        <v>35049529</v>
      </c>
      <c r="E1453" s="29" t="s">
        <v>117</v>
      </c>
      <c r="F1453" s="29">
        <v>270.91000000000003</v>
      </c>
      <c r="G1453" s="10">
        <f>SUMIFS('Régua SAEB'!$C:$C,'Régua SAEB'!$B:$B,"LP",'Régua SAEB'!$D:$D,"&lt;="&amp;$F1453,'Régua SAEB'!$E:$E,"&gt;"&amp;$F1453,'Régua SAEB'!$A:$A,$E1453)</f>
        <v>3</v>
      </c>
      <c r="H1453" s="10" t="str">
        <f t="array" ref="H1453">INDEX('Régua SAEB'!$F$1:$F$40,MATCH($E1453&amp;"LP"&amp;$G1453,'Régua SAEB'!$G$1:$G$40,0),1)</f>
        <v>Básico</v>
      </c>
      <c r="I1453" s="29">
        <v>259.66000000000003</v>
      </c>
      <c r="J1453" s="10">
        <f>SUMIFS('Régua SAEB'!$C:$C,'Régua SAEB'!$B:$B,"MT",'Régua SAEB'!$D:$D,"&lt;="&amp;$I1453,'Régua SAEB'!$E:$E,"&gt;"&amp;$I1453,'Régua SAEB'!$A:$A,$E1453)</f>
        <v>3</v>
      </c>
      <c r="K1453" s="10" t="str">
        <f t="array" ref="K1453">INDEX('Régua SAEB'!$F$1:$F$40,MATCH($E1453&amp;"MT"&amp;$J1453,'Régua SAEB'!$G$1:$G$40,0),1)</f>
        <v>Básico</v>
      </c>
    </row>
    <row r="1454" spans="1:11" x14ac:dyDescent="0.2">
      <c r="A1454" s="28" t="s">
        <v>56</v>
      </c>
      <c r="B1454" s="24">
        <v>581124</v>
      </c>
      <c r="C1454" s="28" t="s">
        <v>1568</v>
      </c>
      <c r="D1454" s="29">
        <v>35581124</v>
      </c>
      <c r="E1454" s="29" t="s">
        <v>117</v>
      </c>
      <c r="F1454" s="29">
        <v>262.51</v>
      </c>
      <c r="G1454" s="10">
        <f>SUMIFS('Régua SAEB'!$C:$C,'Régua SAEB'!$B:$B,"LP",'Régua SAEB'!$D:$D,"&lt;="&amp;$F1454,'Régua SAEB'!$E:$E,"&gt;"&amp;$F1454,'Régua SAEB'!$A:$A,$E1454)</f>
        <v>3</v>
      </c>
      <c r="H1454" s="10" t="str">
        <f t="array" ref="H1454">INDEX('Régua SAEB'!$F$1:$F$40,MATCH($E1454&amp;"LP"&amp;$G1454,'Régua SAEB'!$G$1:$G$40,0),1)</f>
        <v>Básico</v>
      </c>
      <c r="I1454" s="29">
        <v>253.42</v>
      </c>
      <c r="J1454" s="10">
        <f>SUMIFS('Régua SAEB'!$C:$C,'Régua SAEB'!$B:$B,"MT",'Régua SAEB'!$D:$D,"&lt;="&amp;$I1454,'Régua SAEB'!$E:$E,"&gt;"&amp;$I1454,'Régua SAEB'!$A:$A,$E1454)</f>
        <v>3</v>
      </c>
      <c r="K1454" s="10" t="str">
        <f t="array" ref="K1454">INDEX('Régua SAEB'!$F$1:$F$40,MATCH($E1454&amp;"MT"&amp;$J1454,'Régua SAEB'!$G$1:$G$40,0),1)</f>
        <v>Básico</v>
      </c>
    </row>
    <row r="1455" spans="1:11" x14ac:dyDescent="0.2">
      <c r="A1455" s="28" t="s">
        <v>56</v>
      </c>
      <c r="B1455" s="24">
        <v>901258</v>
      </c>
      <c r="C1455" s="28" t="s">
        <v>1569</v>
      </c>
      <c r="D1455" s="29">
        <v>35901258</v>
      </c>
      <c r="E1455" s="29" t="s">
        <v>117</v>
      </c>
      <c r="F1455" s="29">
        <v>280.81</v>
      </c>
      <c r="G1455" s="10">
        <f>SUMIFS('Régua SAEB'!$C:$C,'Régua SAEB'!$B:$B,"LP",'Régua SAEB'!$D:$D,"&lt;="&amp;$F1455,'Régua SAEB'!$E:$E,"&gt;"&amp;$F1455,'Régua SAEB'!$A:$A,$E1455)</f>
        <v>4</v>
      </c>
      <c r="H1455" s="10" t="str">
        <f t="array" ref="H1455">INDEX('Régua SAEB'!$F$1:$F$40,MATCH($E1455&amp;"LP"&amp;$G1455,'Régua SAEB'!$G$1:$G$40,0),1)</f>
        <v>Proficiente</v>
      </c>
      <c r="I1455" s="29">
        <v>280.87</v>
      </c>
      <c r="J1455" s="10">
        <f>SUMIFS('Régua SAEB'!$C:$C,'Régua SAEB'!$B:$B,"MT",'Régua SAEB'!$D:$D,"&lt;="&amp;$I1455,'Régua SAEB'!$E:$E,"&gt;"&amp;$I1455,'Régua SAEB'!$A:$A,$E1455)</f>
        <v>4</v>
      </c>
      <c r="K1455" s="10" t="str">
        <f t="array" ref="K1455">INDEX('Régua SAEB'!$F$1:$F$40,MATCH($E1455&amp;"MT"&amp;$J1455,'Régua SAEB'!$G$1:$G$40,0),1)</f>
        <v>Básico</v>
      </c>
    </row>
    <row r="1456" spans="1:11" x14ac:dyDescent="0.2">
      <c r="A1456" s="28" t="s">
        <v>56</v>
      </c>
      <c r="B1456" s="24">
        <v>901261</v>
      </c>
      <c r="C1456" s="28" t="s">
        <v>1570</v>
      </c>
      <c r="D1456" s="29">
        <v>35901261</v>
      </c>
      <c r="E1456" s="29" t="s">
        <v>117</v>
      </c>
      <c r="F1456" s="29">
        <v>259.2</v>
      </c>
      <c r="G1456" s="10">
        <f>SUMIFS('Régua SAEB'!$C:$C,'Régua SAEB'!$B:$B,"LP",'Régua SAEB'!$D:$D,"&lt;="&amp;$F1456,'Régua SAEB'!$E:$E,"&gt;"&amp;$F1456,'Régua SAEB'!$A:$A,$E1456)</f>
        <v>3</v>
      </c>
      <c r="H1456" s="10" t="str">
        <f t="array" ref="H1456">INDEX('Régua SAEB'!$F$1:$F$40,MATCH($E1456&amp;"LP"&amp;$G1456,'Régua SAEB'!$G$1:$G$40,0),1)</f>
        <v>Básico</v>
      </c>
      <c r="I1456" s="29">
        <v>248.1</v>
      </c>
      <c r="J1456" s="10">
        <f>SUMIFS('Régua SAEB'!$C:$C,'Régua SAEB'!$B:$B,"MT",'Régua SAEB'!$D:$D,"&lt;="&amp;$I1456,'Régua SAEB'!$E:$E,"&gt;"&amp;$I1456,'Régua SAEB'!$A:$A,$E1456)</f>
        <v>2</v>
      </c>
      <c r="K1456" s="10" t="str">
        <f t="array" ref="K1456">INDEX('Régua SAEB'!$F$1:$F$40,MATCH($E1456&amp;"MT"&amp;$J1456,'Régua SAEB'!$G$1:$G$40,0),1)</f>
        <v>Básico</v>
      </c>
    </row>
    <row r="1457" spans="1:11" x14ac:dyDescent="0.2">
      <c r="A1457" s="28" t="s">
        <v>56</v>
      </c>
      <c r="B1457" s="24">
        <v>904004</v>
      </c>
      <c r="C1457" s="28" t="s">
        <v>1571</v>
      </c>
      <c r="D1457" s="29">
        <v>35904004</v>
      </c>
      <c r="E1457" s="29" t="s">
        <v>117</v>
      </c>
      <c r="F1457" s="29">
        <v>271.77</v>
      </c>
      <c r="G1457" s="10">
        <f>SUMIFS('Régua SAEB'!$C:$C,'Régua SAEB'!$B:$B,"LP",'Régua SAEB'!$D:$D,"&lt;="&amp;$F1457,'Régua SAEB'!$E:$E,"&gt;"&amp;$F1457,'Régua SAEB'!$A:$A,$E1457)</f>
        <v>3</v>
      </c>
      <c r="H1457" s="10" t="str">
        <f t="array" ref="H1457">INDEX('Régua SAEB'!$F$1:$F$40,MATCH($E1457&amp;"LP"&amp;$G1457,'Régua SAEB'!$G$1:$G$40,0),1)</f>
        <v>Básico</v>
      </c>
      <c r="I1457" s="29">
        <v>264.54000000000002</v>
      </c>
      <c r="J1457" s="10">
        <f>SUMIFS('Régua SAEB'!$C:$C,'Régua SAEB'!$B:$B,"MT",'Régua SAEB'!$D:$D,"&lt;="&amp;$I1457,'Régua SAEB'!$E:$E,"&gt;"&amp;$I1457,'Régua SAEB'!$A:$A,$E1457)</f>
        <v>3</v>
      </c>
      <c r="K1457" s="10" t="str">
        <f t="array" ref="K1457">INDEX('Régua SAEB'!$F$1:$F$40,MATCH($E1457&amp;"MT"&amp;$J1457,'Régua SAEB'!$G$1:$G$40,0),1)</f>
        <v>Básico</v>
      </c>
    </row>
    <row r="1458" spans="1:11" x14ac:dyDescent="0.2">
      <c r="A1458" s="28" t="s">
        <v>56</v>
      </c>
      <c r="B1458" s="24">
        <v>904016</v>
      </c>
      <c r="C1458" s="28" t="s">
        <v>1572</v>
      </c>
      <c r="D1458" s="29">
        <v>35904016</v>
      </c>
      <c r="E1458" s="29" t="s">
        <v>117</v>
      </c>
      <c r="F1458" s="29">
        <v>263.66000000000003</v>
      </c>
      <c r="G1458" s="10">
        <f>SUMIFS('Régua SAEB'!$C:$C,'Régua SAEB'!$B:$B,"LP",'Régua SAEB'!$D:$D,"&lt;="&amp;$F1458,'Régua SAEB'!$E:$E,"&gt;"&amp;$F1458,'Régua SAEB'!$A:$A,$E1458)</f>
        <v>3</v>
      </c>
      <c r="H1458" s="10" t="str">
        <f t="array" ref="H1458">INDEX('Régua SAEB'!$F$1:$F$40,MATCH($E1458&amp;"LP"&amp;$G1458,'Régua SAEB'!$G$1:$G$40,0),1)</f>
        <v>Básico</v>
      </c>
      <c r="I1458" s="29">
        <v>265.72000000000003</v>
      </c>
      <c r="J1458" s="10">
        <f>SUMIFS('Régua SAEB'!$C:$C,'Régua SAEB'!$B:$B,"MT",'Régua SAEB'!$D:$D,"&lt;="&amp;$I1458,'Régua SAEB'!$E:$E,"&gt;"&amp;$I1458,'Régua SAEB'!$A:$A,$E1458)</f>
        <v>3</v>
      </c>
      <c r="K1458" s="10" t="str">
        <f t="array" ref="K1458">INDEX('Régua SAEB'!$F$1:$F$40,MATCH($E1458&amp;"MT"&amp;$J1458,'Régua SAEB'!$G$1:$G$40,0),1)</f>
        <v>Básico</v>
      </c>
    </row>
    <row r="1459" spans="1:11" x14ac:dyDescent="0.2">
      <c r="A1459" s="28" t="s">
        <v>56</v>
      </c>
      <c r="B1459" s="24">
        <v>909524</v>
      </c>
      <c r="C1459" s="28" t="s">
        <v>1573</v>
      </c>
      <c r="D1459" s="29">
        <v>35909524</v>
      </c>
      <c r="E1459" s="29" t="s">
        <v>117</v>
      </c>
      <c r="F1459" s="29">
        <v>248.62</v>
      </c>
      <c r="G1459" s="10">
        <f>SUMIFS('Régua SAEB'!$C:$C,'Régua SAEB'!$B:$B,"LP",'Régua SAEB'!$D:$D,"&lt;="&amp;$F1459,'Régua SAEB'!$E:$E,"&gt;"&amp;$F1459,'Régua SAEB'!$A:$A,$E1459)</f>
        <v>2</v>
      </c>
      <c r="H1459" s="10" t="str">
        <f t="array" ref="H1459">INDEX('Régua SAEB'!$F$1:$F$40,MATCH($E1459&amp;"LP"&amp;$G1459,'Régua SAEB'!$G$1:$G$40,0),1)</f>
        <v>Básico</v>
      </c>
      <c r="I1459" s="29">
        <v>248.15</v>
      </c>
      <c r="J1459" s="10">
        <f>SUMIFS('Régua SAEB'!$C:$C,'Régua SAEB'!$B:$B,"MT",'Régua SAEB'!$D:$D,"&lt;="&amp;$I1459,'Régua SAEB'!$E:$E,"&gt;"&amp;$I1459,'Régua SAEB'!$A:$A,$E1459)</f>
        <v>2</v>
      </c>
      <c r="K1459" s="10" t="str">
        <f t="array" ref="K1459">INDEX('Régua SAEB'!$F$1:$F$40,MATCH($E1459&amp;"MT"&amp;$J1459,'Régua SAEB'!$G$1:$G$40,0),1)</f>
        <v>Básico</v>
      </c>
    </row>
    <row r="1460" spans="1:11" x14ac:dyDescent="0.2">
      <c r="A1460" s="28" t="s">
        <v>56</v>
      </c>
      <c r="B1460" s="24">
        <v>914915</v>
      </c>
      <c r="C1460" s="28" t="s">
        <v>1574</v>
      </c>
      <c r="D1460" s="29">
        <v>35914915</v>
      </c>
      <c r="E1460" s="29" t="s">
        <v>117</v>
      </c>
      <c r="F1460" s="29">
        <v>260.54000000000002</v>
      </c>
      <c r="G1460" s="10">
        <f>SUMIFS('Régua SAEB'!$C:$C,'Régua SAEB'!$B:$B,"LP",'Régua SAEB'!$D:$D,"&lt;="&amp;$F1460,'Régua SAEB'!$E:$E,"&gt;"&amp;$F1460,'Régua SAEB'!$A:$A,$E1460)</f>
        <v>3</v>
      </c>
      <c r="H1460" s="10" t="str">
        <f t="array" ref="H1460">INDEX('Régua SAEB'!$F$1:$F$40,MATCH($E1460&amp;"LP"&amp;$G1460,'Régua SAEB'!$G$1:$G$40,0),1)</f>
        <v>Básico</v>
      </c>
      <c r="I1460" s="29">
        <v>263.51</v>
      </c>
      <c r="J1460" s="10">
        <f>SUMIFS('Régua SAEB'!$C:$C,'Régua SAEB'!$B:$B,"MT",'Régua SAEB'!$D:$D,"&lt;="&amp;$I1460,'Régua SAEB'!$E:$E,"&gt;"&amp;$I1460,'Régua SAEB'!$A:$A,$E1460)</f>
        <v>3</v>
      </c>
      <c r="K1460" s="10" t="str">
        <f t="array" ref="K1460">INDEX('Régua SAEB'!$F$1:$F$40,MATCH($E1460&amp;"MT"&amp;$J1460,'Régua SAEB'!$G$1:$G$40,0),1)</f>
        <v>Básico</v>
      </c>
    </row>
    <row r="1461" spans="1:11" x14ac:dyDescent="0.2">
      <c r="A1461" s="28" t="s">
        <v>56</v>
      </c>
      <c r="B1461" s="24">
        <v>914927</v>
      </c>
      <c r="C1461" s="28" t="s">
        <v>1575</v>
      </c>
      <c r="D1461" s="29">
        <v>35914927</v>
      </c>
      <c r="E1461" s="29" t="s">
        <v>117</v>
      </c>
      <c r="F1461" s="29">
        <v>274.45</v>
      </c>
      <c r="G1461" s="10">
        <f>SUMIFS('Régua SAEB'!$C:$C,'Régua SAEB'!$B:$B,"LP",'Régua SAEB'!$D:$D,"&lt;="&amp;$F1461,'Régua SAEB'!$E:$E,"&gt;"&amp;$F1461,'Régua SAEB'!$A:$A,$E1461)</f>
        <v>3</v>
      </c>
      <c r="H1461" s="10" t="str">
        <f t="array" ref="H1461">INDEX('Régua SAEB'!$F$1:$F$40,MATCH($E1461&amp;"LP"&amp;$G1461,'Régua SAEB'!$G$1:$G$40,0),1)</f>
        <v>Básico</v>
      </c>
      <c r="I1461" s="29">
        <v>279.26</v>
      </c>
      <c r="J1461" s="10">
        <f>SUMIFS('Régua SAEB'!$C:$C,'Régua SAEB'!$B:$B,"MT",'Régua SAEB'!$D:$D,"&lt;="&amp;$I1461,'Régua SAEB'!$E:$E,"&gt;"&amp;$I1461,'Régua SAEB'!$A:$A,$E1461)</f>
        <v>4</v>
      </c>
      <c r="K1461" s="10" t="str">
        <f t="array" ref="K1461">INDEX('Régua SAEB'!$F$1:$F$40,MATCH($E1461&amp;"MT"&amp;$J1461,'Régua SAEB'!$G$1:$G$40,0),1)</f>
        <v>Básico</v>
      </c>
    </row>
    <row r="1462" spans="1:11" x14ac:dyDescent="0.2">
      <c r="A1462" s="28" t="s">
        <v>56</v>
      </c>
      <c r="B1462" s="24">
        <v>917837</v>
      </c>
      <c r="C1462" s="28" t="s">
        <v>1576</v>
      </c>
      <c r="D1462" s="29">
        <v>35917837</v>
      </c>
      <c r="E1462" s="29" t="s">
        <v>117</v>
      </c>
      <c r="F1462" s="29">
        <v>258.89</v>
      </c>
      <c r="G1462" s="10">
        <f>SUMIFS('Régua SAEB'!$C:$C,'Régua SAEB'!$B:$B,"LP",'Régua SAEB'!$D:$D,"&lt;="&amp;$F1462,'Régua SAEB'!$E:$E,"&gt;"&amp;$F1462,'Régua SAEB'!$A:$A,$E1462)</f>
        <v>3</v>
      </c>
      <c r="H1462" s="10" t="str">
        <f t="array" ref="H1462">INDEX('Régua SAEB'!$F$1:$F$40,MATCH($E1462&amp;"LP"&amp;$G1462,'Régua SAEB'!$G$1:$G$40,0),1)</f>
        <v>Básico</v>
      </c>
      <c r="I1462" s="29">
        <v>249.18</v>
      </c>
      <c r="J1462" s="10">
        <f>SUMIFS('Régua SAEB'!$C:$C,'Régua SAEB'!$B:$B,"MT",'Régua SAEB'!$D:$D,"&lt;="&amp;$I1462,'Régua SAEB'!$E:$E,"&gt;"&amp;$I1462,'Régua SAEB'!$A:$A,$E1462)</f>
        <v>2</v>
      </c>
      <c r="K1462" s="10" t="str">
        <f t="array" ref="K1462">INDEX('Régua SAEB'!$F$1:$F$40,MATCH($E1462&amp;"MT"&amp;$J1462,'Régua SAEB'!$G$1:$G$40,0),1)</f>
        <v>Básico</v>
      </c>
    </row>
    <row r="1463" spans="1:11" x14ac:dyDescent="0.2">
      <c r="A1463" s="28" t="s">
        <v>56</v>
      </c>
      <c r="B1463" s="24">
        <v>920113</v>
      </c>
      <c r="C1463" s="28" t="s">
        <v>1577</v>
      </c>
      <c r="D1463" s="29">
        <v>35920113</v>
      </c>
      <c r="E1463" s="29" t="s">
        <v>117</v>
      </c>
      <c r="F1463" s="29">
        <v>252.78</v>
      </c>
      <c r="G1463" s="10">
        <f>SUMIFS('Régua SAEB'!$C:$C,'Régua SAEB'!$B:$B,"LP",'Régua SAEB'!$D:$D,"&lt;="&amp;$F1463,'Régua SAEB'!$E:$E,"&gt;"&amp;$F1463,'Régua SAEB'!$A:$A,$E1463)</f>
        <v>3</v>
      </c>
      <c r="H1463" s="10" t="str">
        <f t="array" ref="H1463">INDEX('Régua SAEB'!$F$1:$F$40,MATCH($E1463&amp;"LP"&amp;$G1463,'Régua SAEB'!$G$1:$G$40,0),1)</f>
        <v>Básico</v>
      </c>
      <c r="I1463" s="29">
        <v>257.41000000000003</v>
      </c>
      <c r="J1463" s="10">
        <f>SUMIFS('Régua SAEB'!$C:$C,'Régua SAEB'!$B:$B,"MT",'Régua SAEB'!$D:$D,"&lt;="&amp;$I1463,'Régua SAEB'!$E:$E,"&gt;"&amp;$I1463,'Régua SAEB'!$A:$A,$E1463)</f>
        <v>3</v>
      </c>
      <c r="K1463" s="10" t="str">
        <f t="array" ref="K1463">INDEX('Régua SAEB'!$F$1:$F$40,MATCH($E1463&amp;"MT"&amp;$J1463,'Régua SAEB'!$G$1:$G$40,0),1)</f>
        <v>Básico</v>
      </c>
    </row>
    <row r="1464" spans="1:11" x14ac:dyDescent="0.2">
      <c r="A1464" s="28" t="s">
        <v>56</v>
      </c>
      <c r="B1464" s="24">
        <v>925780</v>
      </c>
      <c r="C1464" s="28" t="s">
        <v>1578</v>
      </c>
      <c r="D1464" s="29">
        <v>35925780</v>
      </c>
      <c r="E1464" s="29" t="s">
        <v>117</v>
      </c>
      <c r="F1464" s="29">
        <v>250.76</v>
      </c>
      <c r="G1464" s="10">
        <f>SUMIFS('Régua SAEB'!$C:$C,'Régua SAEB'!$B:$B,"LP",'Régua SAEB'!$D:$D,"&lt;="&amp;$F1464,'Régua SAEB'!$E:$E,"&gt;"&amp;$F1464,'Régua SAEB'!$A:$A,$E1464)</f>
        <v>3</v>
      </c>
      <c r="H1464" s="10" t="str">
        <f t="array" ref="H1464">INDEX('Régua SAEB'!$F$1:$F$40,MATCH($E1464&amp;"LP"&amp;$G1464,'Régua SAEB'!$G$1:$G$40,0),1)</f>
        <v>Básico</v>
      </c>
      <c r="I1464" s="29">
        <v>253.59</v>
      </c>
      <c r="J1464" s="10">
        <f>SUMIFS('Régua SAEB'!$C:$C,'Régua SAEB'!$B:$B,"MT",'Régua SAEB'!$D:$D,"&lt;="&amp;$I1464,'Régua SAEB'!$E:$E,"&gt;"&amp;$I1464,'Régua SAEB'!$A:$A,$E1464)</f>
        <v>3</v>
      </c>
      <c r="K1464" s="10" t="str">
        <f t="array" ref="K1464">INDEX('Régua SAEB'!$F$1:$F$40,MATCH($E1464&amp;"MT"&amp;$J1464,'Régua SAEB'!$G$1:$G$40,0),1)</f>
        <v>Básico</v>
      </c>
    </row>
    <row r="1465" spans="1:11" x14ac:dyDescent="0.2">
      <c r="A1465" s="28" t="s">
        <v>57</v>
      </c>
      <c r="B1465" s="24">
        <v>26116</v>
      </c>
      <c r="C1465" s="28" t="s">
        <v>1579</v>
      </c>
      <c r="D1465" s="29">
        <v>35026116</v>
      </c>
      <c r="E1465" s="29" t="s">
        <v>117</v>
      </c>
      <c r="F1465" s="29">
        <v>256.25</v>
      </c>
      <c r="G1465" s="10">
        <f>SUMIFS('Régua SAEB'!$C:$C,'Régua SAEB'!$B:$B,"LP",'Régua SAEB'!$D:$D,"&lt;="&amp;$F1465,'Régua SAEB'!$E:$E,"&gt;"&amp;$F1465,'Régua SAEB'!$A:$A,$E1465)</f>
        <v>3</v>
      </c>
      <c r="H1465" s="10" t="str">
        <f t="array" ref="H1465">INDEX('Régua SAEB'!$F$1:$F$40,MATCH($E1465&amp;"LP"&amp;$G1465,'Régua SAEB'!$G$1:$G$40,0),1)</f>
        <v>Básico</v>
      </c>
      <c r="I1465" s="29">
        <v>261.13</v>
      </c>
      <c r="J1465" s="10">
        <f>SUMIFS('Régua SAEB'!$C:$C,'Régua SAEB'!$B:$B,"MT",'Régua SAEB'!$D:$D,"&lt;="&amp;$I1465,'Régua SAEB'!$E:$E,"&gt;"&amp;$I1465,'Régua SAEB'!$A:$A,$E1465)</f>
        <v>3</v>
      </c>
      <c r="K1465" s="10" t="str">
        <f t="array" ref="K1465">INDEX('Régua SAEB'!$F$1:$F$40,MATCH($E1465&amp;"MT"&amp;$J1465,'Régua SAEB'!$G$1:$G$40,0),1)</f>
        <v>Básico</v>
      </c>
    </row>
    <row r="1466" spans="1:11" x14ac:dyDescent="0.2">
      <c r="A1466" s="28" t="s">
        <v>57</v>
      </c>
      <c r="B1466" s="24">
        <v>26165</v>
      </c>
      <c r="C1466" s="28" t="s">
        <v>1580</v>
      </c>
      <c r="D1466" s="29">
        <v>35026165</v>
      </c>
      <c r="E1466" s="29" t="s">
        <v>117</v>
      </c>
      <c r="F1466" s="29">
        <v>270.27</v>
      </c>
      <c r="G1466" s="10">
        <f>SUMIFS('Régua SAEB'!$C:$C,'Régua SAEB'!$B:$B,"LP",'Régua SAEB'!$D:$D,"&lt;="&amp;$F1466,'Régua SAEB'!$E:$E,"&gt;"&amp;$F1466,'Régua SAEB'!$A:$A,$E1466)</f>
        <v>3</v>
      </c>
      <c r="H1466" s="10" t="str">
        <f t="array" ref="H1466">INDEX('Régua SAEB'!$F$1:$F$40,MATCH($E1466&amp;"LP"&amp;$G1466,'Régua SAEB'!$G$1:$G$40,0),1)</f>
        <v>Básico</v>
      </c>
      <c r="I1466" s="29">
        <v>272.67</v>
      </c>
      <c r="J1466" s="10">
        <f>SUMIFS('Régua SAEB'!$C:$C,'Régua SAEB'!$B:$B,"MT",'Régua SAEB'!$D:$D,"&lt;="&amp;$I1466,'Régua SAEB'!$E:$E,"&gt;"&amp;$I1466,'Régua SAEB'!$A:$A,$E1466)</f>
        <v>3</v>
      </c>
      <c r="K1466" s="10" t="str">
        <f t="array" ref="K1466">INDEX('Régua SAEB'!$F$1:$F$40,MATCH($E1466&amp;"MT"&amp;$J1466,'Régua SAEB'!$G$1:$G$40,0),1)</f>
        <v>Básico</v>
      </c>
    </row>
    <row r="1467" spans="1:11" x14ac:dyDescent="0.2">
      <c r="A1467" s="28" t="s">
        <v>57</v>
      </c>
      <c r="B1467" s="24">
        <v>903589</v>
      </c>
      <c r="C1467" s="28" t="s">
        <v>1581</v>
      </c>
      <c r="D1467" s="29">
        <v>35903589</v>
      </c>
      <c r="E1467" s="29" t="s">
        <v>117</v>
      </c>
      <c r="F1467" s="29">
        <v>267.58</v>
      </c>
      <c r="G1467" s="10">
        <f>SUMIFS('Régua SAEB'!$C:$C,'Régua SAEB'!$B:$B,"LP",'Régua SAEB'!$D:$D,"&lt;="&amp;$F1467,'Régua SAEB'!$E:$E,"&gt;"&amp;$F1467,'Régua SAEB'!$A:$A,$E1467)</f>
        <v>3</v>
      </c>
      <c r="H1467" s="10" t="str">
        <f t="array" ref="H1467">INDEX('Régua SAEB'!$F$1:$F$40,MATCH($E1467&amp;"LP"&amp;$G1467,'Régua SAEB'!$G$1:$G$40,0),1)</f>
        <v>Básico</v>
      </c>
      <c r="I1467" s="29">
        <v>265.06</v>
      </c>
      <c r="J1467" s="10">
        <f>SUMIFS('Régua SAEB'!$C:$C,'Régua SAEB'!$B:$B,"MT",'Régua SAEB'!$D:$D,"&lt;="&amp;$I1467,'Régua SAEB'!$E:$E,"&gt;"&amp;$I1467,'Régua SAEB'!$A:$A,$E1467)</f>
        <v>3</v>
      </c>
      <c r="K1467" s="10" t="str">
        <f t="array" ref="K1467">INDEX('Régua SAEB'!$F$1:$F$40,MATCH($E1467&amp;"MT"&amp;$J1467,'Régua SAEB'!$G$1:$G$40,0),1)</f>
        <v>Básico</v>
      </c>
    </row>
    <row r="1468" spans="1:11" x14ac:dyDescent="0.2">
      <c r="A1468" s="28" t="s">
        <v>57</v>
      </c>
      <c r="B1468" s="24">
        <v>919135</v>
      </c>
      <c r="C1468" s="28" t="s">
        <v>1582</v>
      </c>
      <c r="D1468" s="29">
        <v>35919135</v>
      </c>
      <c r="E1468" s="29" t="s">
        <v>117</v>
      </c>
      <c r="F1468" s="29">
        <v>251.05</v>
      </c>
      <c r="G1468" s="10">
        <f>SUMIFS('Régua SAEB'!$C:$C,'Régua SAEB'!$B:$B,"LP",'Régua SAEB'!$D:$D,"&lt;="&amp;$F1468,'Régua SAEB'!$E:$E,"&gt;"&amp;$F1468,'Régua SAEB'!$A:$A,$E1468)</f>
        <v>3</v>
      </c>
      <c r="H1468" s="10" t="str">
        <f t="array" ref="H1468">INDEX('Régua SAEB'!$F$1:$F$40,MATCH($E1468&amp;"LP"&amp;$G1468,'Régua SAEB'!$G$1:$G$40,0),1)</f>
        <v>Básico</v>
      </c>
      <c r="I1468" s="29">
        <v>249.13</v>
      </c>
      <c r="J1468" s="10">
        <f>SUMIFS('Régua SAEB'!$C:$C,'Régua SAEB'!$B:$B,"MT",'Régua SAEB'!$D:$D,"&lt;="&amp;$I1468,'Régua SAEB'!$E:$E,"&gt;"&amp;$I1468,'Régua SAEB'!$A:$A,$E1468)</f>
        <v>2</v>
      </c>
      <c r="K1468" s="10" t="str">
        <f t="array" ref="K1468">INDEX('Régua SAEB'!$F$1:$F$40,MATCH($E1468&amp;"MT"&amp;$J1468,'Régua SAEB'!$G$1:$G$40,0),1)</f>
        <v>Básico</v>
      </c>
    </row>
    <row r="1469" spans="1:11" x14ac:dyDescent="0.2">
      <c r="A1469" s="28" t="s">
        <v>35</v>
      </c>
      <c r="B1469" s="24">
        <v>12968</v>
      </c>
      <c r="C1469" s="28" t="s">
        <v>1583</v>
      </c>
      <c r="D1469" s="29">
        <v>35012968</v>
      </c>
      <c r="E1469" s="29" t="s">
        <v>117</v>
      </c>
      <c r="F1469" s="29">
        <v>247.41</v>
      </c>
      <c r="G1469" s="10">
        <f>SUMIFS('Régua SAEB'!$C:$C,'Régua SAEB'!$B:$B,"LP",'Régua SAEB'!$D:$D,"&lt;="&amp;$F1469,'Régua SAEB'!$E:$E,"&gt;"&amp;$F1469,'Régua SAEB'!$A:$A,$E1469)</f>
        <v>2</v>
      </c>
      <c r="H1469" s="10" t="str">
        <f t="array" ref="H1469">INDEX('Régua SAEB'!$F$1:$F$40,MATCH($E1469&amp;"LP"&amp;$G1469,'Régua SAEB'!$G$1:$G$40,0),1)</f>
        <v>Básico</v>
      </c>
      <c r="I1469" s="29">
        <v>245.29</v>
      </c>
      <c r="J1469" s="10">
        <f>SUMIFS('Régua SAEB'!$C:$C,'Régua SAEB'!$B:$B,"MT",'Régua SAEB'!$D:$D,"&lt;="&amp;$I1469,'Régua SAEB'!$E:$E,"&gt;"&amp;$I1469,'Régua SAEB'!$A:$A,$E1469)</f>
        <v>2</v>
      </c>
      <c r="K1469" s="10" t="str">
        <f t="array" ref="K1469">INDEX('Régua SAEB'!$F$1:$F$40,MATCH($E1469&amp;"MT"&amp;$J1469,'Régua SAEB'!$G$1:$G$40,0),1)</f>
        <v>Básico</v>
      </c>
    </row>
    <row r="1470" spans="1:11" x14ac:dyDescent="0.2">
      <c r="A1470" s="28" t="s">
        <v>35</v>
      </c>
      <c r="B1470" s="24">
        <v>13109</v>
      </c>
      <c r="C1470" s="28" t="s">
        <v>1584</v>
      </c>
      <c r="D1470" s="29">
        <v>35013109</v>
      </c>
      <c r="E1470" s="29" t="s">
        <v>117</v>
      </c>
      <c r="F1470" s="29">
        <v>262.75</v>
      </c>
      <c r="G1470" s="10">
        <f>SUMIFS('Régua SAEB'!$C:$C,'Régua SAEB'!$B:$B,"LP",'Régua SAEB'!$D:$D,"&lt;="&amp;$F1470,'Régua SAEB'!$E:$E,"&gt;"&amp;$F1470,'Régua SAEB'!$A:$A,$E1470)</f>
        <v>3</v>
      </c>
      <c r="H1470" s="10" t="str">
        <f t="array" ref="H1470">INDEX('Régua SAEB'!$F$1:$F$40,MATCH($E1470&amp;"LP"&amp;$G1470,'Régua SAEB'!$G$1:$G$40,0),1)</f>
        <v>Básico</v>
      </c>
      <c r="I1470" s="29">
        <v>257.68</v>
      </c>
      <c r="J1470" s="10">
        <f>SUMIFS('Régua SAEB'!$C:$C,'Régua SAEB'!$B:$B,"MT",'Régua SAEB'!$D:$D,"&lt;="&amp;$I1470,'Régua SAEB'!$E:$E,"&gt;"&amp;$I1470,'Régua SAEB'!$A:$A,$E1470)</f>
        <v>3</v>
      </c>
      <c r="K1470" s="10" t="str">
        <f t="array" ref="K1470">INDEX('Régua SAEB'!$F$1:$F$40,MATCH($E1470&amp;"MT"&amp;$J1470,'Régua SAEB'!$G$1:$G$40,0),1)</f>
        <v>Básico</v>
      </c>
    </row>
    <row r="1471" spans="1:11" x14ac:dyDescent="0.2">
      <c r="A1471" s="28" t="s">
        <v>35</v>
      </c>
      <c r="B1471" s="24">
        <v>13110</v>
      </c>
      <c r="C1471" s="28" t="s">
        <v>1585</v>
      </c>
      <c r="D1471" s="29">
        <v>35013110</v>
      </c>
      <c r="E1471" s="29" t="s">
        <v>117</v>
      </c>
      <c r="F1471" s="29">
        <v>256.94</v>
      </c>
      <c r="G1471" s="10">
        <f>SUMIFS('Régua SAEB'!$C:$C,'Régua SAEB'!$B:$B,"LP",'Régua SAEB'!$D:$D,"&lt;="&amp;$F1471,'Régua SAEB'!$E:$E,"&gt;"&amp;$F1471,'Régua SAEB'!$A:$A,$E1471)</f>
        <v>3</v>
      </c>
      <c r="H1471" s="10" t="str">
        <f t="array" ref="H1471">INDEX('Régua SAEB'!$F$1:$F$40,MATCH($E1471&amp;"LP"&amp;$G1471,'Régua SAEB'!$G$1:$G$40,0),1)</f>
        <v>Básico</v>
      </c>
      <c r="I1471" s="29">
        <v>254.45</v>
      </c>
      <c r="J1471" s="10">
        <f>SUMIFS('Régua SAEB'!$C:$C,'Régua SAEB'!$B:$B,"MT",'Régua SAEB'!$D:$D,"&lt;="&amp;$I1471,'Régua SAEB'!$E:$E,"&gt;"&amp;$I1471,'Régua SAEB'!$A:$A,$E1471)</f>
        <v>3</v>
      </c>
      <c r="K1471" s="10" t="str">
        <f t="array" ref="K1471">INDEX('Régua SAEB'!$F$1:$F$40,MATCH($E1471&amp;"MT"&amp;$J1471,'Régua SAEB'!$G$1:$G$40,0),1)</f>
        <v>Básico</v>
      </c>
    </row>
    <row r="1472" spans="1:11" x14ac:dyDescent="0.2">
      <c r="A1472" s="28" t="s">
        <v>35</v>
      </c>
      <c r="B1472" s="24">
        <v>13161</v>
      </c>
      <c r="C1472" s="28" t="s">
        <v>1586</v>
      </c>
      <c r="D1472" s="29">
        <v>35013161</v>
      </c>
      <c r="E1472" s="29" t="s">
        <v>117</v>
      </c>
      <c r="F1472" s="29">
        <v>248.21</v>
      </c>
      <c r="G1472" s="10">
        <f>SUMIFS('Régua SAEB'!$C:$C,'Régua SAEB'!$B:$B,"LP",'Régua SAEB'!$D:$D,"&lt;="&amp;$F1472,'Régua SAEB'!$E:$E,"&gt;"&amp;$F1472,'Régua SAEB'!$A:$A,$E1472)</f>
        <v>2</v>
      </c>
      <c r="H1472" s="10" t="str">
        <f t="array" ref="H1472">INDEX('Régua SAEB'!$F$1:$F$40,MATCH($E1472&amp;"LP"&amp;$G1472,'Régua SAEB'!$G$1:$G$40,0),1)</f>
        <v>Básico</v>
      </c>
      <c r="I1472" s="29">
        <v>238.2</v>
      </c>
      <c r="J1472" s="10">
        <f>SUMIFS('Régua SAEB'!$C:$C,'Régua SAEB'!$B:$B,"MT",'Régua SAEB'!$D:$D,"&lt;="&amp;$I1472,'Régua SAEB'!$E:$E,"&gt;"&amp;$I1472,'Régua SAEB'!$A:$A,$E1472)</f>
        <v>2</v>
      </c>
      <c r="K1472" s="10" t="str">
        <f t="array" ref="K1472">INDEX('Régua SAEB'!$F$1:$F$40,MATCH($E1472&amp;"MT"&amp;$J1472,'Régua SAEB'!$G$1:$G$40,0),1)</f>
        <v>Básico</v>
      </c>
    </row>
    <row r="1473" spans="1:11" x14ac:dyDescent="0.2">
      <c r="A1473" s="28" t="s">
        <v>35</v>
      </c>
      <c r="B1473" s="24">
        <v>901507</v>
      </c>
      <c r="C1473" s="28" t="s">
        <v>1587</v>
      </c>
      <c r="D1473" s="29">
        <v>35901507</v>
      </c>
      <c r="E1473" s="29" t="s">
        <v>117</v>
      </c>
      <c r="F1473" s="29">
        <v>241.17</v>
      </c>
      <c r="G1473" s="10">
        <f>SUMIFS('Régua SAEB'!$C:$C,'Régua SAEB'!$B:$B,"LP",'Régua SAEB'!$D:$D,"&lt;="&amp;$F1473,'Régua SAEB'!$E:$E,"&gt;"&amp;$F1473,'Régua SAEB'!$A:$A,$E1473)</f>
        <v>2</v>
      </c>
      <c r="H1473" s="10" t="str">
        <f t="array" ref="H1473">INDEX('Régua SAEB'!$F$1:$F$40,MATCH($E1473&amp;"LP"&amp;$G1473,'Régua SAEB'!$G$1:$G$40,0),1)</f>
        <v>Básico</v>
      </c>
      <c r="I1473" s="29">
        <v>234.23</v>
      </c>
      <c r="J1473" s="10">
        <f>SUMIFS('Régua SAEB'!$C:$C,'Régua SAEB'!$B:$B,"MT",'Régua SAEB'!$D:$D,"&lt;="&amp;$I1473,'Régua SAEB'!$E:$E,"&gt;"&amp;$I1473,'Régua SAEB'!$A:$A,$E1473)</f>
        <v>2</v>
      </c>
      <c r="K1473" s="10" t="str">
        <f t="array" ref="K1473">INDEX('Régua SAEB'!$F$1:$F$40,MATCH($E1473&amp;"MT"&amp;$J1473,'Régua SAEB'!$G$1:$G$40,0),1)</f>
        <v>Básico</v>
      </c>
    </row>
    <row r="1474" spans="1:11" x14ac:dyDescent="0.2">
      <c r="A1474" s="28" t="s">
        <v>35</v>
      </c>
      <c r="B1474" s="24">
        <v>903127</v>
      </c>
      <c r="C1474" s="28" t="s">
        <v>1588</v>
      </c>
      <c r="D1474" s="29">
        <v>35903127</v>
      </c>
      <c r="E1474" s="29" t="s">
        <v>117</v>
      </c>
      <c r="F1474" s="29">
        <v>280.18</v>
      </c>
      <c r="G1474" s="10">
        <f>SUMIFS('Régua SAEB'!$C:$C,'Régua SAEB'!$B:$B,"LP",'Régua SAEB'!$D:$D,"&lt;="&amp;$F1474,'Régua SAEB'!$E:$E,"&gt;"&amp;$F1474,'Régua SAEB'!$A:$A,$E1474)</f>
        <v>4</v>
      </c>
      <c r="H1474" s="10" t="str">
        <f t="array" ref="H1474">INDEX('Régua SAEB'!$F$1:$F$40,MATCH($E1474&amp;"LP"&amp;$G1474,'Régua SAEB'!$G$1:$G$40,0),1)</f>
        <v>Proficiente</v>
      </c>
      <c r="I1474" s="29">
        <v>293.05</v>
      </c>
      <c r="J1474" s="10">
        <f>SUMIFS('Régua SAEB'!$C:$C,'Régua SAEB'!$B:$B,"MT",'Régua SAEB'!$D:$D,"&lt;="&amp;$I1474,'Régua SAEB'!$E:$E,"&gt;"&amp;$I1474,'Régua SAEB'!$A:$A,$E1474)</f>
        <v>4</v>
      </c>
      <c r="K1474" s="10" t="str">
        <f t="array" ref="K1474">INDEX('Régua SAEB'!$F$1:$F$40,MATCH($E1474&amp;"MT"&amp;$J1474,'Régua SAEB'!$G$1:$G$40,0),1)</f>
        <v>Básico</v>
      </c>
    </row>
    <row r="1475" spans="1:11" x14ac:dyDescent="0.2">
      <c r="A1475" s="28" t="s">
        <v>35</v>
      </c>
      <c r="B1475" s="24">
        <v>907200</v>
      </c>
      <c r="C1475" s="28" t="s">
        <v>1589</v>
      </c>
      <c r="D1475" s="29">
        <v>35907200</v>
      </c>
      <c r="E1475" s="29" t="s">
        <v>117</v>
      </c>
      <c r="F1475" s="29">
        <v>265.39</v>
      </c>
      <c r="G1475" s="10">
        <f>SUMIFS('Régua SAEB'!$C:$C,'Régua SAEB'!$B:$B,"LP",'Régua SAEB'!$D:$D,"&lt;="&amp;$F1475,'Régua SAEB'!$E:$E,"&gt;"&amp;$F1475,'Régua SAEB'!$A:$A,$E1475)</f>
        <v>3</v>
      </c>
      <c r="H1475" s="10" t="str">
        <f t="array" ref="H1475">INDEX('Régua SAEB'!$F$1:$F$40,MATCH($E1475&amp;"LP"&amp;$G1475,'Régua SAEB'!$G$1:$G$40,0),1)</f>
        <v>Básico</v>
      </c>
      <c r="I1475" s="29">
        <v>260.07</v>
      </c>
      <c r="J1475" s="10">
        <f>SUMIFS('Régua SAEB'!$C:$C,'Régua SAEB'!$B:$B,"MT",'Régua SAEB'!$D:$D,"&lt;="&amp;$I1475,'Régua SAEB'!$E:$E,"&gt;"&amp;$I1475,'Régua SAEB'!$A:$A,$E1475)</f>
        <v>3</v>
      </c>
      <c r="K1475" s="10" t="str">
        <f t="array" ref="K1475">INDEX('Régua SAEB'!$F$1:$F$40,MATCH($E1475&amp;"MT"&amp;$J1475,'Régua SAEB'!$G$1:$G$40,0),1)</f>
        <v>Básico</v>
      </c>
    </row>
    <row r="1476" spans="1:11" x14ac:dyDescent="0.2">
      <c r="A1476" s="28" t="s">
        <v>19</v>
      </c>
      <c r="B1476" s="24">
        <v>30193</v>
      </c>
      <c r="C1476" s="28" t="s">
        <v>1590</v>
      </c>
      <c r="D1476" s="29">
        <v>35030193</v>
      </c>
      <c r="E1476" s="29" t="s">
        <v>117</v>
      </c>
      <c r="F1476" s="29">
        <v>266.36</v>
      </c>
      <c r="G1476" s="10">
        <f>SUMIFS('Régua SAEB'!$C:$C,'Régua SAEB'!$B:$B,"LP",'Régua SAEB'!$D:$D,"&lt;="&amp;$F1476,'Régua SAEB'!$E:$E,"&gt;"&amp;$F1476,'Régua SAEB'!$A:$A,$E1476)</f>
        <v>3</v>
      </c>
      <c r="H1476" s="10" t="str">
        <f t="array" ref="H1476">INDEX('Régua SAEB'!$F$1:$F$40,MATCH($E1476&amp;"LP"&amp;$G1476,'Régua SAEB'!$G$1:$G$40,0),1)</f>
        <v>Básico</v>
      </c>
      <c r="I1476" s="29">
        <v>278.88</v>
      </c>
      <c r="J1476" s="10">
        <f>SUMIFS('Régua SAEB'!$C:$C,'Régua SAEB'!$B:$B,"MT",'Régua SAEB'!$D:$D,"&lt;="&amp;$I1476,'Régua SAEB'!$E:$E,"&gt;"&amp;$I1476,'Régua SAEB'!$A:$A,$E1476)</f>
        <v>4</v>
      </c>
      <c r="K1476" s="10" t="str">
        <f t="array" ref="K1476">INDEX('Régua SAEB'!$F$1:$F$40,MATCH($E1476&amp;"MT"&amp;$J1476,'Régua SAEB'!$G$1:$G$40,0),1)</f>
        <v>Básico</v>
      </c>
    </row>
    <row r="1477" spans="1:11" x14ac:dyDescent="0.2">
      <c r="A1477" s="28" t="s">
        <v>50</v>
      </c>
      <c r="B1477" s="24">
        <v>19458</v>
      </c>
      <c r="C1477" s="28" t="s">
        <v>1591</v>
      </c>
      <c r="D1477" s="29">
        <v>35019458</v>
      </c>
      <c r="E1477" s="29" t="s">
        <v>117</v>
      </c>
      <c r="F1477" s="29">
        <v>260.05</v>
      </c>
      <c r="G1477" s="10">
        <f>SUMIFS('Régua SAEB'!$C:$C,'Régua SAEB'!$B:$B,"LP",'Régua SAEB'!$D:$D,"&lt;="&amp;$F1477,'Régua SAEB'!$E:$E,"&gt;"&amp;$F1477,'Régua SAEB'!$A:$A,$E1477)</f>
        <v>3</v>
      </c>
      <c r="H1477" s="10" t="str">
        <f t="array" ref="H1477">INDEX('Régua SAEB'!$F$1:$F$40,MATCH($E1477&amp;"LP"&amp;$G1477,'Régua SAEB'!$G$1:$G$40,0),1)</f>
        <v>Básico</v>
      </c>
      <c r="I1477" s="29">
        <v>260.14999999999998</v>
      </c>
      <c r="J1477" s="10">
        <f>SUMIFS('Régua SAEB'!$C:$C,'Régua SAEB'!$B:$B,"MT",'Régua SAEB'!$D:$D,"&lt;="&amp;$I1477,'Régua SAEB'!$E:$E,"&gt;"&amp;$I1477,'Régua SAEB'!$A:$A,$E1477)</f>
        <v>3</v>
      </c>
      <c r="K1477" s="10" t="str">
        <f t="array" ref="K1477">INDEX('Régua SAEB'!$F$1:$F$40,MATCH($E1477&amp;"MT"&amp;$J1477,'Régua SAEB'!$G$1:$G$40,0),1)</f>
        <v>Básico</v>
      </c>
    </row>
    <row r="1478" spans="1:11" x14ac:dyDescent="0.2">
      <c r="A1478" s="28" t="s">
        <v>50</v>
      </c>
      <c r="B1478" s="24">
        <v>19549</v>
      </c>
      <c r="C1478" s="28" t="s">
        <v>1592</v>
      </c>
      <c r="D1478" s="29">
        <v>35019549</v>
      </c>
      <c r="E1478" s="29" t="s">
        <v>117</v>
      </c>
      <c r="F1478" s="29">
        <v>268.77</v>
      </c>
      <c r="G1478" s="10">
        <f>SUMIFS('Régua SAEB'!$C:$C,'Régua SAEB'!$B:$B,"LP",'Régua SAEB'!$D:$D,"&lt;="&amp;$F1478,'Régua SAEB'!$E:$E,"&gt;"&amp;$F1478,'Régua SAEB'!$A:$A,$E1478)</f>
        <v>3</v>
      </c>
      <c r="H1478" s="10" t="str">
        <f t="array" ref="H1478">INDEX('Régua SAEB'!$F$1:$F$40,MATCH($E1478&amp;"LP"&amp;$G1478,'Régua SAEB'!$G$1:$G$40,0),1)</f>
        <v>Básico</v>
      </c>
      <c r="I1478" s="29">
        <v>263.31</v>
      </c>
      <c r="J1478" s="10">
        <f>SUMIFS('Régua SAEB'!$C:$C,'Régua SAEB'!$B:$B,"MT",'Régua SAEB'!$D:$D,"&lt;="&amp;$I1478,'Régua SAEB'!$E:$E,"&gt;"&amp;$I1478,'Régua SAEB'!$A:$A,$E1478)</f>
        <v>3</v>
      </c>
      <c r="K1478" s="10" t="str">
        <f t="array" ref="K1478">INDEX('Régua SAEB'!$F$1:$F$40,MATCH($E1478&amp;"MT"&amp;$J1478,'Régua SAEB'!$G$1:$G$40,0),1)</f>
        <v>Básico</v>
      </c>
    </row>
    <row r="1479" spans="1:11" x14ac:dyDescent="0.2">
      <c r="A1479" s="28" t="s">
        <v>50</v>
      </c>
      <c r="B1479" s="24">
        <v>901271</v>
      </c>
      <c r="C1479" s="28" t="s">
        <v>1593</v>
      </c>
      <c r="D1479" s="29">
        <v>35901271</v>
      </c>
      <c r="E1479" s="29" t="s">
        <v>117</v>
      </c>
      <c r="F1479" s="29">
        <v>262.88</v>
      </c>
      <c r="G1479" s="10">
        <f>SUMIFS('Régua SAEB'!$C:$C,'Régua SAEB'!$B:$B,"LP",'Régua SAEB'!$D:$D,"&lt;="&amp;$F1479,'Régua SAEB'!$E:$E,"&gt;"&amp;$F1479,'Régua SAEB'!$A:$A,$E1479)</f>
        <v>3</v>
      </c>
      <c r="H1479" s="10" t="str">
        <f t="array" ref="H1479">INDEX('Régua SAEB'!$F$1:$F$40,MATCH($E1479&amp;"LP"&amp;$G1479,'Régua SAEB'!$G$1:$G$40,0),1)</f>
        <v>Básico</v>
      </c>
      <c r="I1479" s="29">
        <v>263.54000000000002</v>
      </c>
      <c r="J1479" s="10">
        <f>SUMIFS('Régua SAEB'!$C:$C,'Régua SAEB'!$B:$B,"MT",'Régua SAEB'!$D:$D,"&lt;="&amp;$I1479,'Régua SAEB'!$E:$E,"&gt;"&amp;$I1479,'Régua SAEB'!$A:$A,$E1479)</f>
        <v>3</v>
      </c>
      <c r="K1479" s="10" t="str">
        <f t="array" ref="K1479">INDEX('Régua SAEB'!$F$1:$F$40,MATCH($E1479&amp;"MT"&amp;$J1479,'Régua SAEB'!$G$1:$G$40,0),1)</f>
        <v>Básico</v>
      </c>
    </row>
    <row r="1480" spans="1:11" x14ac:dyDescent="0.2">
      <c r="A1480" s="28" t="s">
        <v>50</v>
      </c>
      <c r="B1480" s="24">
        <v>901283</v>
      </c>
      <c r="C1480" s="28" t="s">
        <v>1594</v>
      </c>
      <c r="D1480" s="29">
        <v>35901283</v>
      </c>
      <c r="E1480" s="29" t="s">
        <v>117</v>
      </c>
      <c r="F1480" s="29">
        <v>299.97000000000003</v>
      </c>
      <c r="G1480" s="10">
        <f>SUMIFS('Régua SAEB'!$C:$C,'Régua SAEB'!$B:$B,"LP",'Régua SAEB'!$D:$D,"&lt;="&amp;$F1480,'Régua SAEB'!$E:$E,"&gt;"&amp;$F1480,'Régua SAEB'!$A:$A,$E1480)</f>
        <v>4</v>
      </c>
      <c r="H1480" s="10" t="str">
        <f t="array" ref="H1480">INDEX('Régua SAEB'!$F$1:$F$40,MATCH($E1480&amp;"LP"&amp;$G1480,'Régua SAEB'!$G$1:$G$40,0),1)</f>
        <v>Proficiente</v>
      </c>
      <c r="I1480" s="29">
        <v>303.41000000000003</v>
      </c>
      <c r="J1480" s="10">
        <f>SUMIFS('Régua SAEB'!$C:$C,'Régua SAEB'!$B:$B,"MT",'Régua SAEB'!$D:$D,"&lt;="&amp;$I1480,'Régua SAEB'!$E:$E,"&gt;"&amp;$I1480,'Régua SAEB'!$A:$A,$E1480)</f>
        <v>5</v>
      </c>
      <c r="K1480" s="10" t="str">
        <f t="array" ref="K1480">INDEX('Régua SAEB'!$F$1:$F$40,MATCH($E1480&amp;"MT"&amp;$J1480,'Régua SAEB'!$G$1:$G$40,0),1)</f>
        <v>Proficiente</v>
      </c>
    </row>
    <row r="1481" spans="1:11" x14ac:dyDescent="0.2">
      <c r="A1481" s="28" t="s">
        <v>9</v>
      </c>
      <c r="B1481" s="24">
        <v>30788</v>
      </c>
      <c r="C1481" s="28" t="s">
        <v>1595</v>
      </c>
      <c r="D1481" s="29">
        <v>35030788</v>
      </c>
      <c r="E1481" s="29" t="s">
        <v>117</v>
      </c>
      <c r="F1481" s="29">
        <v>245.49</v>
      </c>
      <c r="G1481" s="10">
        <f>SUMIFS('Régua SAEB'!$C:$C,'Régua SAEB'!$B:$B,"LP",'Régua SAEB'!$D:$D,"&lt;="&amp;$F1481,'Régua SAEB'!$E:$E,"&gt;"&amp;$F1481,'Régua SAEB'!$A:$A,$E1481)</f>
        <v>2</v>
      </c>
      <c r="H1481" s="10" t="str">
        <f t="array" ref="H1481">INDEX('Régua SAEB'!$F$1:$F$40,MATCH($E1481&amp;"LP"&amp;$G1481,'Régua SAEB'!$G$1:$G$40,0),1)</f>
        <v>Básico</v>
      </c>
      <c r="I1481" s="29">
        <v>255.64</v>
      </c>
      <c r="J1481" s="10">
        <f>SUMIFS('Régua SAEB'!$C:$C,'Régua SAEB'!$B:$B,"MT",'Régua SAEB'!$D:$D,"&lt;="&amp;$I1481,'Régua SAEB'!$E:$E,"&gt;"&amp;$I1481,'Régua SAEB'!$A:$A,$E1481)</f>
        <v>3</v>
      </c>
      <c r="K1481" s="10" t="str">
        <f t="array" ref="K1481">INDEX('Régua SAEB'!$F$1:$F$40,MATCH($E1481&amp;"MT"&amp;$J1481,'Régua SAEB'!$G$1:$G$40,0),1)</f>
        <v>Básico</v>
      </c>
    </row>
    <row r="1482" spans="1:11" x14ac:dyDescent="0.2">
      <c r="A1482" s="28" t="s">
        <v>9</v>
      </c>
      <c r="B1482" s="24">
        <v>578915</v>
      </c>
      <c r="C1482" s="28" t="s">
        <v>1596</v>
      </c>
      <c r="D1482" s="29">
        <v>35578915</v>
      </c>
      <c r="E1482" s="29" t="s">
        <v>117</v>
      </c>
      <c r="F1482" s="29">
        <v>251.68</v>
      </c>
      <c r="G1482" s="10">
        <f>SUMIFS('Régua SAEB'!$C:$C,'Régua SAEB'!$B:$B,"LP",'Régua SAEB'!$D:$D,"&lt;="&amp;$F1482,'Régua SAEB'!$E:$E,"&gt;"&amp;$F1482,'Régua SAEB'!$A:$A,$E1482)</f>
        <v>3</v>
      </c>
      <c r="H1482" s="10" t="str">
        <f t="array" ref="H1482">INDEX('Régua SAEB'!$F$1:$F$40,MATCH($E1482&amp;"LP"&amp;$G1482,'Régua SAEB'!$G$1:$G$40,0),1)</f>
        <v>Básico</v>
      </c>
      <c r="I1482" s="29">
        <v>261.05</v>
      </c>
      <c r="J1482" s="10">
        <f>SUMIFS('Régua SAEB'!$C:$C,'Régua SAEB'!$B:$B,"MT",'Régua SAEB'!$D:$D,"&lt;="&amp;$I1482,'Régua SAEB'!$E:$E,"&gt;"&amp;$I1482,'Régua SAEB'!$A:$A,$E1482)</f>
        <v>3</v>
      </c>
      <c r="K1482" s="10" t="str">
        <f t="array" ref="K1482">INDEX('Régua SAEB'!$F$1:$F$40,MATCH($E1482&amp;"MT"&amp;$J1482,'Régua SAEB'!$G$1:$G$40,0),1)</f>
        <v>Básico</v>
      </c>
    </row>
    <row r="1483" spans="1:11" x14ac:dyDescent="0.2">
      <c r="A1483" s="28" t="s">
        <v>68</v>
      </c>
      <c r="B1483" s="24">
        <v>30478</v>
      </c>
      <c r="C1483" s="28" t="s">
        <v>1597</v>
      </c>
      <c r="D1483" s="29">
        <v>35030478</v>
      </c>
      <c r="E1483" s="29" t="s">
        <v>117</v>
      </c>
      <c r="F1483" s="29">
        <v>272.17</v>
      </c>
      <c r="G1483" s="10">
        <f>SUMIFS('Régua SAEB'!$C:$C,'Régua SAEB'!$B:$B,"LP",'Régua SAEB'!$D:$D,"&lt;="&amp;$F1483,'Régua SAEB'!$E:$E,"&gt;"&amp;$F1483,'Régua SAEB'!$A:$A,$E1483)</f>
        <v>3</v>
      </c>
      <c r="H1483" s="10" t="str">
        <f t="array" ref="H1483">INDEX('Régua SAEB'!$F$1:$F$40,MATCH($E1483&amp;"LP"&amp;$G1483,'Régua SAEB'!$G$1:$G$40,0),1)</f>
        <v>Básico</v>
      </c>
      <c r="I1483" s="29">
        <v>280.47000000000003</v>
      </c>
      <c r="J1483" s="10">
        <f>SUMIFS('Régua SAEB'!$C:$C,'Régua SAEB'!$B:$B,"MT",'Régua SAEB'!$D:$D,"&lt;="&amp;$I1483,'Régua SAEB'!$E:$E,"&gt;"&amp;$I1483,'Régua SAEB'!$A:$A,$E1483)</f>
        <v>4</v>
      </c>
      <c r="K1483" s="10" t="str">
        <f t="array" ref="K1483">INDEX('Régua SAEB'!$F$1:$F$40,MATCH($E1483&amp;"MT"&amp;$J1483,'Régua SAEB'!$G$1:$G$40,0),1)</f>
        <v>Básico</v>
      </c>
    </row>
    <row r="1484" spans="1:11" x14ac:dyDescent="0.2">
      <c r="A1484" s="28" t="s">
        <v>58</v>
      </c>
      <c r="B1484" s="24">
        <v>33455</v>
      </c>
      <c r="C1484" s="28" t="s">
        <v>1598</v>
      </c>
      <c r="D1484" s="29">
        <v>35033455</v>
      </c>
      <c r="E1484" s="29" t="s">
        <v>117</v>
      </c>
      <c r="F1484" s="29">
        <v>248.66</v>
      </c>
      <c r="G1484" s="10">
        <f>SUMIFS('Régua SAEB'!$C:$C,'Régua SAEB'!$B:$B,"LP",'Régua SAEB'!$D:$D,"&lt;="&amp;$F1484,'Régua SAEB'!$E:$E,"&gt;"&amp;$F1484,'Régua SAEB'!$A:$A,$E1484)</f>
        <v>2</v>
      </c>
      <c r="H1484" s="10" t="str">
        <f t="array" ref="H1484">INDEX('Régua SAEB'!$F$1:$F$40,MATCH($E1484&amp;"LP"&amp;$G1484,'Régua SAEB'!$G$1:$G$40,0),1)</f>
        <v>Básico</v>
      </c>
      <c r="I1484" s="29">
        <v>261.05</v>
      </c>
      <c r="J1484" s="10">
        <f>SUMIFS('Régua SAEB'!$C:$C,'Régua SAEB'!$B:$B,"MT",'Régua SAEB'!$D:$D,"&lt;="&amp;$I1484,'Régua SAEB'!$E:$E,"&gt;"&amp;$I1484,'Régua SAEB'!$A:$A,$E1484)</f>
        <v>3</v>
      </c>
      <c r="K1484" s="10" t="str">
        <f t="array" ref="K1484">INDEX('Régua SAEB'!$F$1:$F$40,MATCH($E1484&amp;"MT"&amp;$J1484,'Régua SAEB'!$G$1:$G$40,0),1)</f>
        <v>Básico</v>
      </c>
    </row>
    <row r="1485" spans="1:11" x14ac:dyDescent="0.2">
      <c r="A1485" s="28" t="s">
        <v>58</v>
      </c>
      <c r="B1485" s="24">
        <v>33467</v>
      </c>
      <c r="C1485" s="28" t="s">
        <v>1599</v>
      </c>
      <c r="D1485" s="29">
        <v>35033467</v>
      </c>
      <c r="E1485" s="29" t="s">
        <v>117</v>
      </c>
      <c r="F1485" s="29">
        <v>261.48</v>
      </c>
      <c r="G1485" s="10">
        <f>SUMIFS('Régua SAEB'!$C:$C,'Régua SAEB'!$B:$B,"LP",'Régua SAEB'!$D:$D,"&lt;="&amp;$F1485,'Régua SAEB'!$E:$E,"&gt;"&amp;$F1485,'Régua SAEB'!$A:$A,$E1485)</f>
        <v>3</v>
      </c>
      <c r="H1485" s="10" t="str">
        <f t="array" ref="H1485">INDEX('Régua SAEB'!$F$1:$F$40,MATCH($E1485&amp;"LP"&amp;$G1485,'Régua SAEB'!$G$1:$G$40,0),1)</f>
        <v>Básico</v>
      </c>
      <c r="I1485" s="29">
        <v>257.35000000000002</v>
      </c>
      <c r="J1485" s="10">
        <f>SUMIFS('Régua SAEB'!$C:$C,'Régua SAEB'!$B:$B,"MT",'Régua SAEB'!$D:$D,"&lt;="&amp;$I1485,'Régua SAEB'!$E:$E,"&gt;"&amp;$I1485,'Régua SAEB'!$A:$A,$E1485)</f>
        <v>3</v>
      </c>
      <c r="K1485" s="10" t="str">
        <f t="array" ref="K1485">INDEX('Régua SAEB'!$F$1:$F$40,MATCH($E1485&amp;"MT"&amp;$J1485,'Régua SAEB'!$G$1:$G$40,0),1)</f>
        <v>Básico</v>
      </c>
    </row>
    <row r="1486" spans="1:11" x14ac:dyDescent="0.2">
      <c r="A1486" s="28" t="s">
        <v>15</v>
      </c>
      <c r="B1486" s="24">
        <v>33005</v>
      </c>
      <c r="C1486" s="28" t="s">
        <v>1600</v>
      </c>
      <c r="D1486" s="29">
        <v>35033005</v>
      </c>
      <c r="E1486" s="29" t="s">
        <v>117</v>
      </c>
      <c r="F1486" s="29">
        <v>267.01</v>
      </c>
      <c r="G1486" s="10">
        <f>SUMIFS('Régua SAEB'!$C:$C,'Régua SAEB'!$B:$B,"LP",'Régua SAEB'!$D:$D,"&lt;="&amp;$F1486,'Régua SAEB'!$E:$E,"&gt;"&amp;$F1486,'Régua SAEB'!$A:$A,$E1486)</f>
        <v>3</v>
      </c>
      <c r="H1486" s="10" t="str">
        <f t="array" ref="H1486">INDEX('Régua SAEB'!$F$1:$F$40,MATCH($E1486&amp;"LP"&amp;$G1486,'Régua SAEB'!$G$1:$G$40,0),1)</f>
        <v>Básico</v>
      </c>
      <c r="I1486" s="29">
        <v>262.36</v>
      </c>
      <c r="J1486" s="10">
        <f>SUMIFS('Régua SAEB'!$C:$C,'Régua SAEB'!$B:$B,"MT",'Régua SAEB'!$D:$D,"&lt;="&amp;$I1486,'Régua SAEB'!$E:$E,"&gt;"&amp;$I1486,'Régua SAEB'!$A:$A,$E1486)</f>
        <v>3</v>
      </c>
      <c r="K1486" s="10" t="str">
        <f t="array" ref="K1486">INDEX('Régua SAEB'!$F$1:$F$40,MATCH($E1486&amp;"MT"&amp;$J1486,'Régua SAEB'!$G$1:$G$40,0),1)</f>
        <v>Básico</v>
      </c>
    </row>
    <row r="1487" spans="1:11" x14ac:dyDescent="0.2">
      <c r="A1487" s="28" t="s">
        <v>48</v>
      </c>
      <c r="B1487" s="24">
        <v>26050</v>
      </c>
      <c r="C1487" s="28" t="s">
        <v>1601</v>
      </c>
      <c r="D1487" s="29">
        <v>35026050</v>
      </c>
      <c r="E1487" s="29" t="s">
        <v>117</v>
      </c>
      <c r="F1487" s="29">
        <v>265.85000000000002</v>
      </c>
      <c r="G1487" s="10">
        <f>SUMIFS('Régua SAEB'!$C:$C,'Régua SAEB'!$B:$B,"LP",'Régua SAEB'!$D:$D,"&lt;="&amp;$F1487,'Régua SAEB'!$E:$E,"&gt;"&amp;$F1487,'Régua SAEB'!$A:$A,$E1487)</f>
        <v>3</v>
      </c>
      <c r="H1487" s="10" t="str">
        <f t="array" ref="H1487">INDEX('Régua SAEB'!$F$1:$F$40,MATCH($E1487&amp;"LP"&amp;$G1487,'Régua SAEB'!$G$1:$G$40,0),1)</f>
        <v>Básico</v>
      </c>
      <c r="I1487" s="29">
        <v>267.25</v>
      </c>
      <c r="J1487" s="10">
        <f>SUMIFS('Régua SAEB'!$C:$C,'Régua SAEB'!$B:$B,"MT",'Régua SAEB'!$D:$D,"&lt;="&amp;$I1487,'Régua SAEB'!$E:$E,"&gt;"&amp;$I1487,'Régua SAEB'!$A:$A,$E1487)</f>
        <v>3</v>
      </c>
      <c r="K1487" s="10" t="str">
        <f t="array" ref="K1487">INDEX('Régua SAEB'!$F$1:$F$40,MATCH($E1487&amp;"MT"&amp;$J1487,'Régua SAEB'!$G$1:$G$40,0),1)</f>
        <v>Básico</v>
      </c>
    </row>
    <row r="1488" spans="1:11" x14ac:dyDescent="0.2">
      <c r="A1488" s="28" t="s">
        <v>48</v>
      </c>
      <c r="B1488" s="24">
        <v>44040</v>
      </c>
      <c r="C1488" s="28" t="s">
        <v>1602</v>
      </c>
      <c r="D1488" s="29">
        <v>35044040</v>
      </c>
      <c r="E1488" s="29" t="s">
        <v>117</v>
      </c>
      <c r="F1488" s="29">
        <v>264.26</v>
      </c>
      <c r="G1488" s="10">
        <f>SUMIFS('Régua SAEB'!$C:$C,'Régua SAEB'!$B:$B,"LP",'Régua SAEB'!$D:$D,"&lt;="&amp;$F1488,'Régua SAEB'!$E:$E,"&gt;"&amp;$F1488,'Régua SAEB'!$A:$A,$E1488)</f>
        <v>3</v>
      </c>
      <c r="H1488" s="10" t="str">
        <f t="array" ref="H1488">INDEX('Régua SAEB'!$F$1:$F$40,MATCH($E1488&amp;"LP"&amp;$G1488,'Régua SAEB'!$G$1:$G$40,0),1)</f>
        <v>Básico</v>
      </c>
      <c r="I1488" s="29">
        <v>258.86</v>
      </c>
      <c r="J1488" s="10">
        <f>SUMIFS('Régua SAEB'!$C:$C,'Régua SAEB'!$B:$B,"MT",'Régua SAEB'!$D:$D,"&lt;="&amp;$I1488,'Régua SAEB'!$E:$E,"&gt;"&amp;$I1488,'Régua SAEB'!$A:$A,$E1488)</f>
        <v>3</v>
      </c>
      <c r="K1488" s="10" t="str">
        <f t="array" ref="K1488">INDEX('Régua SAEB'!$F$1:$F$40,MATCH($E1488&amp;"MT"&amp;$J1488,'Régua SAEB'!$G$1:$G$40,0),1)</f>
        <v>Básico</v>
      </c>
    </row>
    <row r="1489" spans="1:11" x14ac:dyDescent="0.2">
      <c r="A1489" s="28" t="s">
        <v>48</v>
      </c>
      <c r="B1489" s="24">
        <v>920587</v>
      </c>
      <c r="C1489" s="28" t="s">
        <v>1603</v>
      </c>
      <c r="D1489" s="29">
        <v>35920587</v>
      </c>
      <c r="E1489" s="29" t="s">
        <v>117</v>
      </c>
      <c r="F1489" s="29">
        <v>260.38</v>
      </c>
      <c r="G1489" s="10">
        <f>SUMIFS('Régua SAEB'!$C:$C,'Régua SAEB'!$B:$B,"LP",'Régua SAEB'!$D:$D,"&lt;="&amp;$F1489,'Régua SAEB'!$E:$E,"&gt;"&amp;$F1489,'Régua SAEB'!$A:$A,$E1489)</f>
        <v>3</v>
      </c>
      <c r="H1489" s="10" t="str">
        <f t="array" ref="H1489">INDEX('Régua SAEB'!$F$1:$F$40,MATCH($E1489&amp;"LP"&amp;$G1489,'Régua SAEB'!$G$1:$G$40,0),1)</f>
        <v>Básico</v>
      </c>
      <c r="I1489" s="29">
        <v>258.83</v>
      </c>
      <c r="J1489" s="10">
        <f>SUMIFS('Régua SAEB'!$C:$C,'Régua SAEB'!$B:$B,"MT",'Régua SAEB'!$D:$D,"&lt;="&amp;$I1489,'Régua SAEB'!$E:$E,"&gt;"&amp;$I1489,'Régua SAEB'!$A:$A,$E1489)</f>
        <v>3</v>
      </c>
      <c r="K1489" s="10" t="str">
        <f t="array" ref="K1489">INDEX('Régua SAEB'!$F$1:$F$40,MATCH($E1489&amp;"MT"&amp;$J1489,'Régua SAEB'!$G$1:$G$40,0),1)</f>
        <v>Básico</v>
      </c>
    </row>
    <row r="1490" spans="1:11" x14ac:dyDescent="0.2">
      <c r="A1490" s="28" t="s">
        <v>99</v>
      </c>
      <c r="B1490" s="24">
        <v>27509</v>
      </c>
      <c r="C1490" s="28" t="s">
        <v>1604</v>
      </c>
      <c r="D1490" s="29">
        <v>35027509</v>
      </c>
      <c r="E1490" s="29" t="s">
        <v>117</v>
      </c>
      <c r="F1490" s="29">
        <v>266.85000000000002</v>
      </c>
      <c r="G1490" s="10">
        <f>SUMIFS('Régua SAEB'!$C:$C,'Régua SAEB'!$B:$B,"LP",'Régua SAEB'!$D:$D,"&lt;="&amp;$F1490,'Régua SAEB'!$E:$E,"&gt;"&amp;$F1490,'Régua SAEB'!$A:$A,$E1490)</f>
        <v>3</v>
      </c>
      <c r="H1490" s="10" t="str">
        <f t="array" ref="H1490">INDEX('Régua SAEB'!$F$1:$F$40,MATCH($E1490&amp;"LP"&amp;$G1490,'Régua SAEB'!$G$1:$G$40,0),1)</f>
        <v>Básico</v>
      </c>
      <c r="I1490" s="29">
        <v>265.39999999999998</v>
      </c>
      <c r="J1490" s="10">
        <f>SUMIFS('Régua SAEB'!$C:$C,'Régua SAEB'!$B:$B,"MT",'Régua SAEB'!$D:$D,"&lt;="&amp;$I1490,'Régua SAEB'!$E:$E,"&gt;"&amp;$I1490,'Régua SAEB'!$A:$A,$E1490)</f>
        <v>3</v>
      </c>
      <c r="K1490" s="10" t="str">
        <f t="array" ref="K1490">INDEX('Régua SAEB'!$F$1:$F$40,MATCH($E1490&amp;"MT"&amp;$J1490,'Régua SAEB'!$G$1:$G$40,0),1)</f>
        <v>Básico</v>
      </c>
    </row>
    <row r="1491" spans="1:11" x14ac:dyDescent="0.2">
      <c r="A1491" s="28" t="s">
        <v>33</v>
      </c>
      <c r="B1491" s="24">
        <v>26906</v>
      </c>
      <c r="C1491" s="28" t="s">
        <v>1605</v>
      </c>
      <c r="D1491" s="29">
        <v>35026906</v>
      </c>
      <c r="E1491" s="29" t="s">
        <v>117</v>
      </c>
      <c r="F1491" s="29">
        <v>266.32</v>
      </c>
      <c r="G1491" s="10">
        <f>SUMIFS('Régua SAEB'!$C:$C,'Régua SAEB'!$B:$B,"LP",'Régua SAEB'!$D:$D,"&lt;="&amp;$F1491,'Régua SAEB'!$E:$E,"&gt;"&amp;$F1491,'Régua SAEB'!$A:$A,$E1491)</f>
        <v>3</v>
      </c>
      <c r="H1491" s="10" t="str">
        <f t="array" ref="H1491">INDEX('Régua SAEB'!$F$1:$F$40,MATCH($E1491&amp;"LP"&amp;$G1491,'Régua SAEB'!$G$1:$G$40,0),1)</f>
        <v>Básico</v>
      </c>
      <c r="I1491" s="29">
        <v>270.14999999999998</v>
      </c>
      <c r="J1491" s="10">
        <f>SUMIFS('Régua SAEB'!$C:$C,'Régua SAEB'!$B:$B,"MT",'Régua SAEB'!$D:$D,"&lt;="&amp;$I1491,'Régua SAEB'!$E:$E,"&gt;"&amp;$I1491,'Régua SAEB'!$A:$A,$E1491)</f>
        <v>3</v>
      </c>
      <c r="K1491" s="10" t="str">
        <f t="array" ref="K1491">INDEX('Régua SAEB'!$F$1:$F$40,MATCH($E1491&amp;"MT"&amp;$J1491,'Régua SAEB'!$G$1:$G$40,0),1)</f>
        <v>Básico</v>
      </c>
    </row>
    <row r="1492" spans="1:11" x14ac:dyDescent="0.2">
      <c r="A1492" s="28" t="s">
        <v>33</v>
      </c>
      <c r="B1492" s="24">
        <v>30533</v>
      </c>
      <c r="C1492" s="28" t="s">
        <v>1606</v>
      </c>
      <c r="D1492" s="29">
        <v>35030533</v>
      </c>
      <c r="E1492" s="29" t="s">
        <v>117</v>
      </c>
      <c r="F1492" s="29">
        <v>285.75</v>
      </c>
      <c r="G1492" s="10">
        <f>SUMIFS('Régua SAEB'!$C:$C,'Régua SAEB'!$B:$B,"LP",'Régua SAEB'!$D:$D,"&lt;="&amp;$F1492,'Régua SAEB'!$E:$E,"&gt;"&amp;$F1492,'Régua SAEB'!$A:$A,$E1492)</f>
        <v>4</v>
      </c>
      <c r="H1492" s="10" t="str">
        <f t="array" ref="H1492">INDEX('Régua SAEB'!$F$1:$F$40,MATCH($E1492&amp;"LP"&amp;$G1492,'Régua SAEB'!$G$1:$G$40,0),1)</f>
        <v>Proficiente</v>
      </c>
      <c r="I1492" s="29">
        <v>297.77999999999997</v>
      </c>
      <c r="J1492" s="10">
        <f>SUMIFS('Régua SAEB'!$C:$C,'Régua SAEB'!$B:$B,"MT",'Régua SAEB'!$D:$D,"&lt;="&amp;$I1492,'Régua SAEB'!$E:$E,"&gt;"&amp;$I1492,'Régua SAEB'!$A:$A,$E1492)</f>
        <v>4</v>
      </c>
      <c r="K1492" s="10" t="str">
        <f t="array" ref="K1492">INDEX('Régua SAEB'!$F$1:$F$40,MATCH($E1492&amp;"MT"&amp;$J1492,'Régua SAEB'!$G$1:$G$40,0),1)</f>
        <v>Básico</v>
      </c>
    </row>
    <row r="1493" spans="1:11" x14ac:dyDescent="0.2">
      <c r="A1493" s="28" t="s">
        <v>22</v>
      </c>
      <c r="B1493" s="24">
        <v>5642</v>
      </c>
      <c r="C1493" s="28" t="s">
        <v>1607</v>
      </c>
      <c r="D1493" s="29">
        <v>35005642</v>
      </c>
      <c r="E1493" s="29" t="s">
        <v>117</v>
      </c>
      <c r="F1493" s="29">
        <v>282.69</v>
      </c>
      <c r="G1493" s="10">
        <f>SUMIFS('Régua SAEB'!$C:$C,'Régua SAEB'!$B:$B,"LP",'Régua SAEB'!$D:$D,"&lt;="&amp;$F1493,'Régua SAEB'!$E:$E,"&gt;"&amp;$F1493,'Régua SAEB'!$A:$A,$E1493)</f>
        <v>4</v>
      </c>
      <c r="H1493" s="10" t="str">
        <f t="array" ref="H1493">INDEX('Régua SAEB'!$F$1:$F$40,MATCH($E1493&amp;"LP"&amp;$G1493,'Régua SAEB'!$G$1:$G$40,0),1)</f>
        <v>Proficiente</v>
      </c>
      <c r="I1493" s="29">
        <v>270.66000000000003</v>
      </c>
      <c r="J1493" s="10">
        <f>SUMIFS('Régua SAEB'!$C:$C,'Régua SAEB'!$B:$B,"MT",'Régua SAEB'!$D:$D,"&lt;="&amp;$I1493,'Régua SAEB'!$E:$E,"&gt;"&amp;$I1493,'Régua SAEB'!$A:$A,$E1493)</f>
        <v>3</v>
      </c>
      <c r="K1493" s="10" t="str">
        <f t="array" ref="K1493">INDEX('Régua SAEB'!$F$1:$F$40,MATCH($E1493&amp;"MT"&amp;$J1493,'Régua SAEB'!$G$1:$G$40,0),1)</f>
        <v>Básico</v>
      </c>
    </row>
    <row r="1494" spans="1:11" x14ac:dyDescent="0.2">
      <c r="A1494" s="28" t="s">
        <v>22</v>
      </c>
      <c r="B1494" s="24">
        <v>5685</v>
      </c>
      <c r="C1494" s="28" t="s">
        <v>1608</v>
      </c>
      <c r="D1494" s="29">
        <v>35005685</v>
      </c>
      <c r="E1494" s="29" t="s">
        <v>117</v>
      </c>
      <c r="F1494" s="29">
        <v>259.39</v>
      </c>
      <c r="G1494" s="10">
        <f>SUMIFS('Régua SAEB'!$C:$C,'Régua SAEB'!$B:$B,"LP",'Régua SAEB'!$D:$D,"&lt;="&amp;$F1494,'Régua SAEB'!$E:$E,"&gt;"&amp;$F1494,'Régua SAEB'!$A:$A,$E1494)</f>
        <v>3</v>
      </c>
      <c r="H1494" s="10" t="str">
        <f t="array" ref="H1494">INDEX('Régua SAEB'!$F$1:$F$40,MATCH($E1494&amp;"LP"&amp;$G1494,'Régua SAEB'!$G$1:$G$40,0),1)</f>
        <v>Básico</v>
      </c>
      <c r="I1494" s="29">
        <v>258.89999999999998</v>
      </c>
      <c r="J1494" s="10">
        <f>SUMIFS('Régua SAEB'!$C:$C,'Régua SAEB'!$B:$B,"MT",'Régua SAEB'!$D:$D,"&lt;="&amp;$I1494,'Régua SAEB'!$E:$E,"&gt;"&amp;$I1494,'Régua SAEB'!$A:$A,$E1494)</f>
        <v>3</v>
      </c>
      <c r="K1494" s="10" t="str">
        <f t="array" ref="K1494">INDEX('Régua SAEB'!$F$1:$F$40,MATCH($E1494&amp;"MT"&amp;$J1494,'Régua SAEB'!$G$1:$G$40,0),1)</f>
        <v>Básico</v>
      </c>
    </row>
    <row r="1495" spans="1:11" x14ac:dyDescent="0.2">
      <c r="A1495" s="28" t="s">
        <v>22</v>
      </c>
      <c r="B1495" s="24">
        <v>5733</v>
      </c>
      <c r="C1495" s="28" t="s">
        <v>1609</v>
      </c>
      <c r="D1495" s="29">
        <v>35005733</v>
      </c>
      <c r="E1495" s="29" t="s">
        <v>117</v>
      </c>
      <c r="F1495" s="29">
        <v>274.98</v>
      </c>
      <c r="G1495" s="10">
        <f>SUMIFS('Régua SAEB'!$C:$C,'Régua SAEB'!$B:$B,"LP",'Régua SAEB'!$D:$D,"&lt;="&amp;$F1495,'Régua SAEB'!$E:$E,"&gt;"&amp;$F1495,'Régua SAEB'!$A:$A,$E1495)</f>
        <v>3</v>
      </c>
      <c r="H1495" s="10" t="str">
        <f t="array" ref="H1495">INDEX('Régua SAEB'!$F$1:$F$40,MATCH($E1495&amp;"LP"&amp;$G1495,'Régua SAEB'!$G$1:$G$40,0),1)</f>
        <v>Básico</v>
      </c>
      <c r="I1495" s="29">
        <v>271.33999999999997</v>
      </c>
      <c r="J1495" s="10">
        <f>SUMIFS('Régua SAEB'!$C:$C,'Régua SAEB'!$B:$B,"MT",'Régua SAEB'!$D:$D,"&lt;="&amp;$I1495,'Régua SAEB'!$E:$E,"&gt;"&amp;$I1495,'Régua SAEB'!$A:$A,$E1495)</f>
        <v>3</v>
      </c>
      <c r="K1495" s="10" t="str">
        <f t="array" ref="K1495">INDEX('Régua SAEB'!$F$1:$F$40,MATCH($E1495&amp;"MT"&amp;$J1495,'Régua SAEB'!$G$1:$G$40,0),1)</f>
        <v>Básico</v>
      </c>
    </row>
    <row r="1496" spans="1:11" x14ac:dyDescent="0.2">
      <c r="A1496" s="28" t="s">
        <v>22</v>
      </c>
      <c r="B1496" s="24">
        <v>39445</v>
      </c>
      <c r="C1496" s="28" t="s">
        <v>1610</v>
      </c>
      <c r="D1496" s="29">
        <v>35039445</v>
      </c>
      <c r="E1496" s="29" t="s">
        <v>117</v>
      </c>
      <c r="F1496" s="29">
        <v>260.97000000000003</v>
      </c>
      <c r="G1496" s="10">
        <f>SUMIFS('Régua SAEB'!$C:$C,'Régua SAEB'!$B:$B,"LP",'Régua SAEB'!$D:$D,"&lt;="&amp;$F1496,'Régua SAEB'!$E:$E,"&gt;"&amp;$F1496,'Régua SAEB'!$A:$A,$E1496)</f>
        <v>3</v>
      </c>
      <c r="H1496" s="10" t="str">
        <f t="array" ref="H1496">INDEX('Régua SAEB'!$F$1:$F$40,MATCH($E1496&amp;"LP"&amp;$G1496,'Régua SAEB'!$G$1:$G$40,0),1)</f>
        <v>Básico</v>
      </c>
      <c r="I1496" s="29">
        <v>250.25</v>
      </c>
      <c r="J1496" s="10">
        <f>SUMIFS('Régua SAEB'!$C:$C,'Régua SAEB'!$B:$B,"MT",'Régua SAEB'!$D:$D,"&lt;="&amp;$I1496,'Régua SAEB'!$E:$E,"&gt;"&amp;$I1496,'Régua SAEB'!$A:$A,$E1496)</f>
        <v>3</v>
      </c>
      <c r="K1496" s="10" t="str">
        <f t="array" ref="K1496">INDEX('Régua SAEB'!$F$1:$F$40,MATCH($E1496&amp;"MT"&amp;$J1496,'Régua SAEB'!$G$1:$G$40,0),1)</f>
        <v>Básico</v>
      </c>
    </row>
    <row r="1497" spans="1:11" x14ac:dyDescent="0.2">
      <c r="A1497" s="28" t="s">
        <v>22</v>
      </c>
      <c r="B1497" s="24">
        <v>41075</v>
      </c>
      <c r="C1497" s="28" t="s">
        <v>1611</v>
      </c>
      <c r="D1497" s="29">
        <v>35041075</v>
      </c>
      <c r="E1497" s="29" t="s">
        <v>117</v>
      </c>
      <c r="F1497" s="29">
        <v>284.89</v>
      </c>
      <c r="G1497" s="10">
        <f>SUMIFS('Régua SAEB'!$C:$C,'Régua SAEB'!$B:$B,"LP",'Régua SAEB'!$D:$D,"&lt;="&amp;$F1497,'Régua SAEB'!$E:$E,"&gt;"&amp;$F1497,'Régua SAEB'!$A:$A,$E1497)</f>
        <v>4</v>
      </c>
      <c r="H1497" s="10" t="str">
        <f t="array" ref="H1497">INDEX('Régua SAEB'!$F$1:$F$40,MATCH($E1497&amp;"LP"&amp;$G1497,'Régua SAEB'!$G$1:$G$40,0),1)</f>
        <v>Proficiente</v>
      </c>
      <c r="I1497" s="29">
        <v>286.52</v>
      </c>
      <c r="J1497" s="10">
        <f>SUMIFS('Régua SAEB'!$C:$C,'Régua SAEB'!$B:$B,"MT",'Régua SAEB'!$D:$D,"&lt;="&amp;$I1497,'Régua SAEB'!$E:$E,"&gt;"&amp;$I1497,'Régua SAEB'!$A:$A,$E1497)</f>
        <v>4</v>
      </c>
      <c r="K1497" s="10" t="str">
        <f t="array" ref="K1497">INDEX('Régua SAEB'!$F$1:$F$40,MATCH($E1497&amp;"MT"&amp;$J1497,'Régua SAEB'!$G$1:$G$40,0),1)</f>
        <v>Básico</v>
      </c>
    </row>
    <row r="1498" spans="1:11" x14ac:dyDescent="0.2">
      <c r="A1498" s="28" t="s">
        <v>22</v>
      </c>
      <c r="B1498" s="24">
        <v>902378</v>
      </c>
      <c r="C1498" s="28" t="s">
        <v>1612</v>
      </c>
      <c r="D1498" s="29">
        <v>35902378</v>
      </c>
      <c r="E1498" s="29" t="s">
        <v>117</v>
      </c>
      <c r="F1498" s="29">
        <v>256.37</v>
      </c>
      <c r="G1498" s="10">
        <f>SUMIFS('Régua SAEB'!$C:$C,'Régua SAEB'!$B:$B,"LP",'Régua SAEB'!$D:$D,"&lt;="&amp;$F1498,'Régua SAEB'!$E:$E,"&gt;"&amp;$F1498,'Régua SAEB'!$A:$A,$E1498)</f>
        <v>3</v>
      </c>
      <c r="H1498" s="10" t="str">
        <f t="array" ref="H1498">INDEX('Régua SAEB'!$F$1:$F$40,MATCH($E1498&amp;"LP"&amp;$G1498,'Régua SAEB'!$G$1:$G$40,0),1)</f>
        <v>Básico</v>
      </c>
      <c r="I1498" s="29">
        <v>252.58</v>
      </c>
      <c r="J1498" s="10">
        <f>SUMIFS('Régua SAEB'!$C:$C,'Régua SAEB'!$B:$B,"MT",'Régua SAEB'!$D:$D,"&lt;="&amp;$I1498,'Régua SAEB'!$E:$E,"&gt;"&amp;$I1498,'Régua SAEB'!$A:$A,$E1498)</f>
        <v>3</v>
      </c>
      <c r="K1498" s="10" t="str">
        <f t="array" ref="K1498">INDEX('Régua SAEB'!$F$1:$F$40,MATCH($E1498&amp;"MT"&amp;$J1498,'Régua SAEB'!$G$1:$G$40,0),1)</f>
        <v>Básico</v>
      </c>
    </row>
    <row r="1499" spans="1:11" x14ac:dyDescent="0.2">
      <c r="A1499" s="28" t="s">
        <v>22</v>
      </c>
      <c r="B1499" s="24">
        <v>902385</v>
      </c>
      <c r="C1499" s="28" t="s">
        <v>1613</v>
      </c>
      <c r="D1499" s="29">
        <v>35902385</v>
      </c>
      <c r="E1499" s="29" t="s">
        <v>117</v>
      </c>
      <c r="F1499" s="29">
        <v>253.95</v>
      </c>
      <c r="G1499" s="10">
        <f>SUMIFS('Régua SAEB'!$C:$C,'Régua SAEB'!$B:$B,"LP",'Régua SAEB'!$D:$D,"&lt;="&amp;$F1499,'Régua SAEB'!$E:$E,"&gt;"&amp;$F1499,'Régua SAEB'!$A:$A,$E1499)</f>
        <v>3</v>
      </c>
      <c r="H1499" s="10" t="str">
        <f t="array" ref="H1499">INDEX('Régua SAEB'!$F$1:$F$40,MATCH($E1499&amp;"LP"&amp;$G1499,'Régua SAEB'!$G$1:$G$40,0),1)</f>
        <v>Básico</v>
      </c>
      <c r="I1499" s="29">
        <v>252.91</v>
      </c>
      <c r="J1499" s="10">
        <f>SUMIFS('Régua SAEB'!$C:$C,'Régua SAEB'!$B:$B,"MT",'Régua SAEB'!$D:$D,"&lt;="&amp;$I1499,'Régua SAEB'!$E:$E,"&gt;"&amp;$I1499,'Régua SAEB'!$A:$A,$E1499)</f>
        <v>3</v>
      </c>
      <c r="K1499" s="10" t="str">
        <f t="array" ref="K1499">INDEX('Régua SAEB'!$F$1:$F$40,MATCH($E1499&amp;"MT"&amp;$J1499,'Régua SAEB'!$G$1:$G$40,0),1)</f>
        <v>Básico</v>
      </c>
    </row>
    <row r="1500" spans="1:11" x14ac:dyDescent="0.2">
      <c r="A1500" s="28" t="s">
        <v>22</v>
      </c>
      <c r="B1500" s="24">
        <v>902652</v>
      </c>
      <c r="C1500" s="28" t="s">
        <v>1614</v>
      </c>
      <c r="D1500" s="29">
        <v>35902652</v>
      </c>
      <c r="E1500" s="29" t="s">
        <v>117</v>
      </c>
      <c r="F1500" s="29">
        <v>263.14</v>
      </c>
      <c r="G1500" s="10">
        <f>SUMIFS('Régua SAEB'!$C:$C,'Régua SAEB'!$B:$B,"LP",'Régua SAEB'!$D:$D,"&lt;="&amp;$F1500,'Régua SAEB'!$E:$E,"&gt;"&amp;$F1500,'Régua SAEB'!$A:$A,$E1500)</f>
        <v>3</v>
      </c>
      <c r="H1500" s="10" t="str">
        <f t="array" ref="H1500">INDEX('Régua SAEB'!$F$1:$F$40,MATCH($E1500&amp;"LP"&amp;$G1500,'Régua SAEB'!$G$1:$G$40,0),1)</f>
        <v>Básico</v>
      </c>
      <c r="I1500" s="29">
        <v>263.29000000000002</v>
      </c>
      <c r="J1500" s="10">
        <f>SUMIFS('Régua SAEB'!$C:$C,'Régua SAEB'!$B:$B,"MT",'Régua SAEB'!$D:$D,"&lt;="&amp;$I1500,'Régua SAEB'!$E:$E,"&gt;"&amp;$I1500,'Régua SAEB'!$A:$A,$E1500)</f>
        <v>3</v>
      </c>
      <c r="K1500" s="10" t="str">
        <f t="array" ref="K1500">INDEX('Régua SAEB'!$F$1:$F$40,MATCH($E1500&amp;"MT"&amp;$J1500,'Régua SAEB'!$G$1:$G$40,0),1)</f>
        <v>Básico</v>
      </c>
    </row>
    <row r="1501" spans="1:11" x14ac:dyDescent="0.2">
      <c r="A1501" s="28" t="s">
        <v>22</v>
      </c>
      <c r="B1501" s="24">
        <v>904934</v>
      </c>
      <c r="C1501" s="28" t="s">
        <v>1615</v>
      </c>
      <c r="D1501" s="29">
        <v>35904934</v>
      </c>
      <c r="E1501" s="29" t="s">
        <v>117</v>
      </c>
      <c r="F1501" s="29">
        <v>236.23</v>
      </c>
      <c r="G1501" s="10">
        <f>SUMIFS('Régua SAEB'!$C:$C,'Régua SAEB'!$B:$B,"LP",'Régua SAEB'!$D:$D,"&lt;="&amp;$F1501,'Régua SAEB'!$E:$E,"&gt;"&amp;$F1501,'Régua SAEB'!$A:$A,$E1501)</f>
        <v>2</v>
      </c>
      <c r="H1501" s="10" t="str">
        <f t="array" ref="H1501">INDEX('Régua SAEB'!$F$1:$F$40,MATCH($E1501&amp;"LP"&amp;$G1501,'Régua SAEB'!$G$1:$G$40,0),1)</f>
        <v>Básico</v>
      </c>
      <c r="I1501" s="29">
        <v>231.58</v>
      </c>
      <c r="J1501" s="10">
        <f>SUMIFS('Régua SAEB'!$C:$C,'Régua SAEB'!$B:$B,"MT",'Régua SAEB'!$D:$D,"&lt;="&amp;$I1501,'Régua SAEB'!$E:$E,"&gt;"&amp;$I1501,'Régua SAEB'!$A:$A,$E1501)</f>
        <v>2</v>
      </c>
      <c r="K1501" s="10" t="str">
        <f t="array" ref="K1501">INDEX('Régua SAEB'!$F$1:$F$40,MATCH($E1501&amp;"MT"&amp;$J1501,'Régua SAEB'!$G$1:$G$40,0),1)</f>
        <v>Básico</v>
      </c>
    </row>
    <row r="1502" spans="1:11" x14ac:dyDescent="0.2">
      <c r="A1502" s="28" t="s">
        <v>22</v>
      </c>
      <c r="B1502" s="24">
        <v>908423</v>
      </c>
      <c r="C1502" s="28" t="s">
        <v>1616</v>
      </c>
      <c r="D1502" s="29">
        <v>35908423</v>
      </c>
      <c r="E1502" s="29" t="s">
        <v>117</v>
      </c>
      <c r="F1502" s="29">
        <v>255.37</v>
      </c>
      <c r="G1502" s="10">
        <f>SUMIFS('Régua SAEB'!$C:$C,'Régua SAEB'!$B:$B,"LP",'Régua SAEB'!$D:$D,"&lt;="&amp;$F1502,'Régua SAEB'!$E:$E,"&gt;"&amp;$F1502,'Régua SAEB'!$A:$A,$E1502)</f>
        <v>3</v>
      </c>
      <c r="H1502" s="10" t="str">
        <f t="array" ref="H1502">INDEX('Régua SAEB'!$F$1:$F$40,MATCH($E1502&amp;"LP"&amp;$G1502,'Régua SAEB'!$G$1:$G$40,0),1)</f>
        <v>Básico</v>
      </c>
      <c r="I1502" s="29">
        <v>255.98</v>
      </c>
      <c r="J1502" s="10">
        <f>SUMIFS('Régua SAEB'!$C:$C,'Régua SAEB'!$B:$B,"MT",'Régua SAEB'!$D:$D,"&lt;="&amp;$I1502,'Régua SAEB'!$E:$E,"&gt;"&amp;$I1502,'Régua SAEB'!$A:$A,$E1502)</f>
        <v>3</v>
      </c>
      <c r="K1502" s="10" t="str">
        <f t="array" ref="K1502">INDEX('Régua SAEB'!$F$1:$F$40,MATCH($E1502&amp;"MT"&amp;$J1502,'Régua SAEB'!$G$1:$G$40,0),1)</f>
        <v>Básico</v>
      </c>
    </row>
    <row r="1503" spans="1:11" x14ac:dyDescent="0.2">
      <c r="A1503" s="28" t="s">
        <v>22</v>
      </c>
      <c r="B1503" s="24">
        <v>913455</v>
      </c>
      <c r="C1503" s="28" t="s">
        <v>1617</v>
      </c>
      <c r="D1503" s="29">
        <v>35913455</v>
      </c>
      <c r="E1503" s="29" t="s">
        <v>117</v>
      </c>
      <c r="F1503" s="29">
        <v>259</v>
      </c>
      <c r="G1503" s="10">
        <f>SUMIFS('Régua SAEB'!$C:$C,'Régua SAEB'!$B:$B,"LP",'Régua SAEB'!$D:$D,"&lt;="&amp;$F1503,'Régua SAEB'!$E:$E,"&gt;"&amp;$F1503,'Régua SAEB'!$A:$A,$E1503)</f>
        <v>3</v>
      </c>
      <c r="H1503" s="10" t="str">
        <f t="array" ref="H1503">INDEX('Régua SAEB'!$F$1:$F$40,MATCH($E1503&amp;"LP"&amp;$G1503,'Régua SAEB'!$G$1:$G$40,0),1)</f>
        <v>Básico</v>
      </c>
      <c r="I1503" s="29">
        <v>259.01</v>
      </c>
      <c r="J1503" s="10">
        <f>SUMIFS('Régua SAEB'!$C:$C,'Régua SAEB'!$B:$B,"MT",'Régua SAEB'!$D:$D,"&lt;="&amp;$I1503,'Régua SAEB'!$E:$E,"&gt;"&amp;$I1503,'Régua SAEB'!$A:$A,$E1503)</f>
        <v>3</v>
      </c>
      <c r="K1503" s="10" t="str">
        <f t="array" ref="K1503">INDEX('Régua SAEB'!$F$1:$F$40,MATCH($E1503&amp;"MT"&amp;$J1503,'Régua SAEB'!$G$1:$G$40,0),1)</f>
        <v>Básico</v>
      </c>
    </row>
    <row r="1504" spans="1:11" x14ac:dyDescent="0.2">
      <c r="A1504" s="28" t="s">
        <v>71</v>
      </c>
      <c r="B1504" s="24">
        <v>34400</v>
      </c>
      <c r="C1504" s="28" t="s">
        <v>1618</v>
      </c>
      <c r="D1504" s="29">
        <v>35034400</v>
      </c>
      <c r="E1504" s="29" t="s">
        <v>117</v>
      </c>
      <c r="F1504" s="29">
        <v>249.14</v>
      </c>
      <c r="G1504" s="10">
        <f>SUMIFS('Régua SAEB'!$C:$C,'Régua SAEB'!$B:$B,"LP",'Régua SAEB'!$D:$D,"&lt;="&amp;$F1504,'Régua SAEB'!$E:$E,"&gt;"&amp;$F1504,'Régua SAEB'!$A:$A,$E1504)</f>
        <v>2</v>
      </c>
      <c r="H1504" s="10" t="str">
        <f t="array" ref="H1504">INDEX('Régua SAEB'!$F$1:$F$40,MATCH($E1504&amp;"LP"&amp;$G1504,'Régua SAEB'!$G$1:$G$40,0),1)</f>
        <v>Básico</v>
      </c>
      <c r="I1504" s="29">
        <v>241.72</v>
      </c>
      <c r="J1504" s="10">
        <f>SUMIFS('Régua SAEB'!$C:$C,'Régua SAEB'!$B:$B,"MT",'Régua SAEB'!$D:$D,"&lt;="&amp;$I1504,'Régua SAEB'!$E:$E,"&gt;"&amp;$I1504,'Régua SAEB'!$A:$A,$E1504)</f>
        <v>2</v>
      </c>
      <c r="K1504" s="10" t="str">
        <f t="array" ref="K1504">INDEX('Régua SAEB'!$F$1:$F$40,MATCH($E1504&amp;"MT"&amp;$J1504,'Régua SAEB'!$G$1:$G$40,0),1)</f>
        <v>Básico</v>
      </c>
    </row>
    <row r="1505" spans="1:11" x14ac:dyDescent="0.2">
      <c r="A1505" s="28" t="s">
        <v>76</v>
      </c>
      <c r="B1505" s="24">
        <v>32360</v>
      </c>
      <c r="C1505" s="28" t="s">
        <v>1619</v>
      </c>
      <c r="D1505" s="29">
        <v>35032360</v>
      </c>
      <c r="E1505" s="29" t="s">
        <v>117</v>
      </c>
      <c r="F1505" s="29">
        <v>265.54000000000002</v>
      </c>
      <c r="G1505" s="10">
        <f>SUMIFS('Régua SAEB'!$C:$C,'Régua SAEB'!$B:$B,"LP",'Régua SAEB'!$D:$D,"&lt;="&amp;$F1505,'Régua SAEB'!$E:$E,"&gt;"&amp;$F1505,'Régua SAEB'!$A:$A,$E1505)</f>
        <v>3</v>
      </c>
      <c r="H1505" s="10" t="str">
        <f t="array" ref="H1505">INDEX('Régua SAEB'!$F$1:$F$40,MATCH($E1505&amp;"LP"&amp;$G1505,'Régua SAEB'!$G$1:$G$40,0),1)</f>
        <v>Básico</v>
      </c>
      <c r="I1505" s="29">
        <v>261.88</v>
      </c>
      <c r="J1505" s="10">
        <f>SUMIFS('Régua SAEB'!$C:$C,'Régua SAEB'!$B:$B,"MT",'Régua SAEB'!$D:$D,"&lt;="&amp;$I1505,'Régua SAEB'!$E:$E,"&gt;"&amp;$I1505,'Régua SAEB'!$A:$A,$E1505)</f>
        <v>3</v>
      </c>
      <c r="K1505" s="10" t="str">
        <f t="array" ref="K1505">INDEX('Régua SAEB'!$F$1:$F$40,MATCH($E1505&amp;"MT"&amp;$J1505,'Régua SAEB'!$G$1:$G$40,0),1)</f>
        <v>Básico</v>
      </c>
    </row>
    <row r="1506" spans="1:11" x14ac:dyDescent="0.2">
      <c r="A1506" s="28" t="s">
        <v>15</v>
      </c>
      <c r="B1506" s="24">
        <v>33017</v>
      </c>
      <c r="C1506" s="28" t="s">
        <v>1620</v>
      </c>
      <c r="D1506" s="29">
        <v>35033017</v>
      </c>
      <c r="E1506" s="29" t="s">
        <v>117</v>
      </c>
      <c r="F1506" s="29">
        <v>280.63</v>
      </c>
      <c r="G1506" s="10">
        <f>SUMIFS('Régua SAEB'!$C:$C,'Régua SAEB'!$B:$B,"LP",'Régua SAEB'!$D:$D,"&lt;="&amp;$F1506,'Régua SAEB'!$E:$E,"&gt;"&amp;$F1506,'Régua SAEB'!$A:$A,$E1506)</f>
        <v>4</v>
      </c>
      <c r="H1506" s="10" t="str">
        <f t="array" ref="H1506">INDEX('Régua SAEB'!$F$1:$F$40,MATCH($E1506&amp;"LP"&amp;$G1506,'Régua SAEB'!$G$1:$G$40,0),1)</f>
        <v>Proficiente</v>
      </c>
      <c r="I1506" s="29">
        <v>283.63</v>
      </c>
      <c r="J1506" s="10">
        <f>SUMIFS('Régua SAEB'!$C:$C,'Régua SAEB'!$B:$B,"MT",'Régua SAEB'!$D:$D,"&lt;="&amp;$I1506,'Régua SAEB'!$E:$E,"&gt;"&amp;$I1506,'Régua SAEB'!$A:$A,$E1506)</f>
        <v>4</v>
      </c>
      <c r="K1506" s="10" t="str">
        <f t="array" ref="K1506">INDEX('Régua SAEB'!$F$1:$F$40,MATCH($E1506&amp;"MT"&amp;$J1506,'Régua SAEB'!$G$1:$G$40,0),1)</f>
        <v>Básico</v>
      </c>
    </row>
    <row r="1507" spans="1:11" x14ac:dyDescent="0.2">
      <c r="A1507" s="28" t="s">
        <v>15</v>
      </c>
      <c r="B1507" s="24">
        <v>905999</v>
      </c>
      <c r="C1507" s="28" t="s">
        <v>1621</v>
      </c>
      <c r="D1507" s="29">
        <v>35905999</v>
      </c>
      <c r="E1507" s="29" t="s">
        <v>117</v>
      </c>
      <c r="F1507" s="29">
        <v>255.45</v>
      </c>
      <c r="G1507" s="10">
        <f>SUMIFS('Régua SAEB'!$C:$C,'Régua SAEB'!$B:$B,"LP",'Régua SAEB'!$D:$D,"&lt;="&amp;$F1507,'Régua SAEB'!$E:$E,"&gt;"&amp;$F1507,'Régua SAEB'!$A:$A,$E1507)</f>
        <v>3</v>
      </c>
      <c r="H1507" s="10" t="str">
        <f t="array" ref="H1507">INDEX('Régua SAEB'!$F$1:$F$40,MATCH($E1507&amp;"LP"&amp;$G1507,'Régua SAEB'!$G$1:$G$40,0),1)</f>
        <v>Básico</v>
      </c>
      <c r="I1507" s="29">
        <v>248.66</v>
      </c>
      <c r="J1507" s="10">
        <f>SUMIFS('Régua SAEB'!$C:$C,'Régua SAEB'!$B:$B,"MT",'Régua SAEB'!$D:$D,"&lt;="&amp;$I1507,'Régua SAEB'!$E:$E,"&gt;"&amp;$I1507,'Régua SAEB'!$A:$A,$E1507)</f>
        <v>2</v>
      </c>
      <c r="K1507" s="10" t="str">
        <f t="array" ref="K1507">INDEX('Régua SAEB'!$F$1:$F$40,MATCH($E1507&amp;"MT"&amp;$J1507,'Régua SAEB'!$G$1:$G$40,0),1)</f>
        <v>Básico</v>
      </c>
    </row>
    <row r="1508" spans="1:11" x14ac:dyDescent="0.2">
      <c r="A1508" s="28" t="s">
        <v>28</v>
      </c>
      <c r="B1508" s="24">
        <v>27900</v>
      </c>
      <c r="C1508" s="28" t="s">
        <v>1622</v>
      </c>
      <c r="D1508" s="29">
        <v>35027900</v>
      </c>
      <c r="E1508" s="29" t="s">
        <v>117</v>
      </c>
      <c r="F1508" s="29">
        <v>265.64</v>
      </c>
      <c r="G1508" s="10">
        <f>SUMIFS('Régua SAEB'!$C:$C,'Régua SAEB'!$B:$B,"LP",'Régua SAEB'!$D:$D,"&lt;="&amp;$F1508,'Régua SAEB'!$E:$E,"&gt;"&amp;$F1508,'Régua SAEB'!$A:$A,$E1508)</f>
        <v>3</v>
      </c>
      <c r="H1508" s="10" t="str">
        <f t="array" ref="H1508">INDEX('Régua SAEB'!$F$1:$F$40,MATCH($E1508&amp;"LP"&amp;$G1508,'Régua SAEB'!$G$1:$G$40,0),1)</f>
        <v>Básico</v>
      </c>
      <c r="I1508" s="29">
        <v>280.47000000000003</v>
      </c>
      <c r="J1508" s="10">
        <f>SUMIFS('Régua SAEB'!$C:$C,'Régua SAEB'!$B:$B,"MT",'Régua SAEB'!$D:$D,"&lt;="&amp;$I1508,'Régua SAEB'!$E:$E,"&gt;"&amp;$I1508,'Régua SAEB'!$A:$A,$E1508)</f>
        <v>4</v>
      </c>
      <c r="K1508" s="10" t="str">
        <f t="array" ref="K1508">INDEX('Régua SAEB'!$F$1:$F$40,MATCH($E1508&amp;"MT"&amp;$J1508,'Régua SAEB'!$G$1:$G$40,0),1)</f>
        <v>Básico</v>
      </c>
    </row>
    <row r="1509" spans="1:11" x14ac:dyDescent="0.2">
      <c r="A1509" s="28" t="s">
        <v>9</v>
      </c>
      <c r="B1509" s="24">
        <v>30892</v>
      </c>
      <c r="C1509" s="28" t="s">
        <v>1623</v>
      </c>
      <c r="D1509" s="29">
        <v>35030892</v>
      </c>
      <c r="E1509" s="29" t="s">
        <v>117</v>
      </c>
      <c r="F1509" s="29">
        <v>251.81</v>
      </c>
      <c r="G1509" s="10">
        <f>SUMIFS('Régua SAEB'!$C:$C,'Régua SAEB'!$B:$B,"LP",'Régua SAEB'!$D:$D,"&lt;="&amp;$F1509,'Régua SAEB'!$E:$E,"&gt;"&amp;$F1509,'Régua SAEB'!$A:$A,$E1509)</f>
        <v>3</v>
      </c>
      <c r="H1509" s="10" t="str">
        <f t="array" ref="H1509">INDEX('Régua SAEB'!$F$1:$F$40,MATCH($E1509&amp;"LP"&amp;$G1509,'Régua SAEB'!$G$1:$G$40,0),1)</f>
        <v>Básico</v>
      </c>
      <c r="I1509" s="29">
        <v>254.12</v>
      </c>
      <c r="J1509" s="10">
        <f>SUMIFS('Régua SAEB'!$C:$C,'Régua SAEB'!$B:$B,"MT",'Régua SAEB'!$D:$D,"&lt;="&amp;$I1509,'Régua SAEB'!$E:$E,"&gt;"&amp;$I1509,'Régua SAEB'!$A:$A,$E1509)</f>
        <v>3</v>
      </c>
      <c r="K1509" s="10" t="str">
        <f t="array" ref="K1509">INDEX('Régua SAEB'!$F$1:$F$40,MATCH($E1509&amp;"MT"&amp;$J1509,'Régua SAEB'!$G$1:$G$40,0),1)</f>
        <v>Básico</v>
      </c>
    </row>
    <row r="1510" spans="1:11" x14ac:dyDescent="0.2">
      <c r="A1510" s="28" t="s">
        <v>58</v>
      </c>
      <c r="B1510" s="24">
        <v>33561</v>
      </c>
      <c r="C1510" s="28" t="s">
        <v>1624</v>
      </c>
      <c r="D1510" s="29">
        <v>35033561</v>
      </c>
      <c r="E1510" s="29" t="s">
        <v>117</v>
      </c>
      <c r="F1510" s="29">
        <v>258.11</v>
      </c>
      <c r="G1510" s="10">
        <f>SUMIFS('Régua SAEB'!$C:$C,'Régua SAEB'!$B:$B,"LP",'Régua SAEB'!$D:$D,"&lt;="&amp;$F1510,'Régua SAEB'!$E:$E,"&gt;"&amp;$F1510,'Régua SAEB'!$A:$A,$E1510)</f>
        <v>3</v>
      </c>
      <c r="H1510" s="10" t="str">
        <f t="array" ref="H1510">INDEX('Régua SAEB'!$F$1:$F$40,MATCH($E1510&amp;"LP"&amp;$G1510,'Régua SAEB'!$G$1:$G$40,0),1)</f>
        <v>Básico</v>
      </c>
      <c r="I1510" s="29">
        <v>262.39999999999998</v>
      </c>
      <c r="J1510" s="10">
        <f>SUMIFS('Régua SAEB'!$C:$C,'Régua SAEB'!$B:$B,"MT",'Régua SAEB'!$D:$D,"&lt;="&amp;$I1510,'Régua SAEB'!$E:$E,"&gt;"&amp;$I1510,'Régua SAEB'!$A:$A,$E1510)</f>
        <v>3</v>
      </c>
      <c r="K1510" s="10" t="str">
        <f t="array" ref="K1510">INDEX('Régua SAEB'!$F$1:$F$40,MATCH($E1510&amp;"MT"&amp;$J1510,'Régua SAEB'!$G$1:$G$40,0),1)</f>
        <v>Básico</v>
      </c>
    </row>
    <row r="1511" spans="1:11" x14ac:dyDescent="0.2">
      <c r="A1511" s="28" t="s">
        <v>58</v>
      </c>
      <c r="B1511" s="24">
        <v>33637</v>
      </c>
      <c r="C1511" s="28" t="s">
        <v>1625</v>
      </c>
      <c r="D1511" s="29">
        <v>35033637</v>
      </c>
      <c r="E1511" s="29" t="s">
        <v>117</v>
      </c>
      <c r="F1511" s="29">
        <v>261.67</v>
      </c>
      <c r="G1511" s="10">
        <f>SUMIFS('Régua SAEB'!$C:$C,'Régua SAEB'!$B:$B,"LP",'Régua SAEB'!$D:$D,"&lt;="&amp;$F1511,'Régua SAEB'!$E:$E,"&gt;"&amp;$F1511,'Régua SAEB'!$A:$A,$E1511)</f>
        <v>3</v>
      </c>
      <c r="H1511" s="10" t="str">
        <f t="array" ref="H1511">INDEX('Régua SAEB'!$F$1:$F$40,MATCH($E1511&amp;"LP"&amp;$G1511,'Régua SAEB'!$G$1:$G$40,0),1)</f>
        <v>Básico</v>
      </c>
      <c r="I1511" s="29">
        <v>252.41</v>
      </c>
      <c r="J1511" s="10">
        <f>SUMIFS('Régua SAEB'!$C:$C,'Régua SAEB'!$B:$B,"MT",'Régua SAEB'!$D:$D,"&lt;="&amp;$I1511,'Régua SAEB'!$E:$E,"&gt;"&amp;$I1511,'Régua SAEB'!$A:$A,$E1511)</f>
        <v>3</v>
      </c>
      <c r="K1511" s="10" t="str">
        <f t="array" ref="K1511">INDEX('Régua SAEB'!$F$1:$F$40,MATCH($E1511&amp;"MT"&amp;$J1511,'Régua SAEB'!$G$1:$G$40,0),1)</f>
        <v>Básico</v>
      </c>
    </row>
    <row r="1512" spans="1:11" x14ac:dyDescent="0.2">
      <c r="A1512" s="28" t="s">
        <v>58</v>
      </c>
      <c r="B1512" s="24">
        <v>33674</v>
      </c>
      <c r="C1512" s="28" t="s">
        <v>1626</v>
      </c>
      <c r="D1512" s="29">
        <v>35033674</v>
      </c>
      <c r="E1512" s="29" t="s">
        <v>117</v>
      </c>
      <c r="F1512" s="29">
        <v>298.17</v>
      </c>
      <c r="G1512" s="10">
        <f>SUMIFS('Régua SAEB'!$C:$C,'Régua SAEB'!$B:$B,"LP",'Régua SAEB'!$D:$D,"&lt;="&amp;$F1512,'Régua SAEB'!$E:$E,"&gt;"&amp;$F1512,'Régua SAEB'!$A:$A,$E1512)</f>
        <v>4</v>
      </c>
      <c r="H1512" s="10" t="str">
        <f t="array" ref="H1512">INDEX('Régua SAEB'!$F$1:$F$40,MATCH($E1512&amp;"LP"&amp;$G1512,'Régua SAEB'!$G$1:$G$40,0),1)</f>
        <v>Proficiente</v>
      </c>
      <c r="I1512" s="29">
        <v>296.22000000000003</v>
      </c>
      <c r="J1512" s="10">
        <f>SUMIFS('Régua SAEB'!$C:$C,'Régua SAEB'!$B:$B,"MT",'Régua SAEB'!$D:$D,"&lt;="&amp;$I1512,'Régua SAEB'!$E:$E,"&gt;"&amp;$I1512,'Régua SAEB'!$A:$A,$E1512)</f>
        <v>4</v>
      </c>
      <c r="K1512" s="10" t="str">
        <f t="array" ref="K1512">INDEX('Régua SAEB'!$F$1:$F$40,MATCH($E1512&amp;"MT"&amp;$J1512,'Régua SAEB'!$G$1:$G$40,0),1)</f>
        <v>Básico</v>
      </c>
    </row>
    <row r="1513" spans="1:11" x14ac:dyDescent="0.2">
      <c r="A1513" s="28" t="s">
        <v>58</v>
      </c>
      <c r="B1513" s="24">
        <v>33698</v>
      </c>
      <c r="C1513" s="28" t="s">
        <v>1627</v>
      </c>
      <c r="D1513" s="29">
        <v>35033698</v>
      </c>
      <c r="E1513" s="29" t="s">
        <v>117</v>
      </c>
      <c r="F1513" s="29">
        <v>261.33</v>
      </c>
      <c r="G1513" s="10">
        <f>SUMIFS('Régua SAEB'!$C:$C,'Régua SAEB'!$B:$B,"LP",'Régua SAEB'!$D:$D,"&lt;="&amp;$F1513,'Régua SAEB'!$E:$E,"&gt;"&amp;$F1513,'Régua SAEB'!$A:$A,$E1513)</f>
        <v>3</v>
      </c>
      <c r="H1513" s="10" t="str">
        <f t="array" ref="H1513">INDEX('Régua SAEB'!$F$1:$F$40,MATCH($E1513&amp;"LP"&amp;$G1513,'Régua SAEB'!$G$1:$G$40,0),1)</f>
        <v>Básico</v>
      </c>
      <c r="I1513" s="29">
        <v>259.10000000000002</v>
      </c>
      <c r="J1513" s="10">
        <f>SUMIFS('Régua SAEB'!$C:$C,'Régua SAEB'!$B:$B,"MT",'Régua SAEB'!$D:$D,"&lt;="&amp;$I1513,'Régua SAEB'!$E:$E,"&gt;"&amp;$I1513,'Régua SAEB'!$A:$A,$E1513)</f>
        <v>3</v>
      </c>
      <c r="K1513" s="10" t="str">
        <f t="array" ref="K1513">INDEX('Régua SAEB'!$F$1:$F$40,MATCH($E1513&amp;"MT"&amp;$J1513,'Régua SAEB'!$G$1:$G$40,0),1)</f>
        <v>Básico</v>
      </c>
    </row>
    <row r="1514" spans="1:11" x14ac:dyDescent="0.2">
      <c r="A1514" s="28" t="s">
        <v>58</v>
      </c>
      <c r="B1514" s="24">
        <v>33704</v>
      </c>
      <c r="C1514" s="28" t="s">
        <v>1628</v>
      </c>
      <c r="D1514" s="29">
        <v>35033704</v>
      </c>
      <c r="E1514" s="29" t="s">
        <v>117</v>
      </c>
      <c r="F1514" s="29">
        <v>285.97000000000003</v>
      </c>
      <c r="G1514" s="10">
        <f>SUMIFS('Régua SAEB'!$C:$C,'Régua SAEB'!$B:$B,"LP",'Régua SAEB'!$D:$D,"&lt;="&amp;$F1514,'Régua SAEB'!$E:$E,"&gt;"&amp;$F1514,'Régua SAEB'!$A:$A,$E1514)</f>
        <v>4</v>
      </c>
      <c r="H1514" s="10" t="str">
        <f t="array" ref="H1514">INDEX('Régua SAEB'!$F$1:$F$40,MATCH($E1514&amp;"LP"&amp;$G1514,'Régua SAEB'!$G$1:$G$40,0),1)</f>
        <v>Proficiente</v>
      </c>
      <c r="I1514" s="29">
        <v>285.44</v>
      </c>
      <c r="J1514" s="10">
        <f>SUMIFS('Régua SAEB'!$C:$C,'Régua SAEB'!$B:$B,"MT",'Régua SAEB'!$D:$D,"&lt;="&amp;$I1514,'Régua SAEB'!$E:$E,"&gt;"&amp;$I1514,'Régua SAEB'!$A:$A,$E1514)</f>
        <v>4</v>
      </c>
      <c r="K1514" s="10" t="str">
        <f t="array" ref="K1514">INDEX('Régua SAEB'!$F$1:$F$40,MATCH($E1514&amp;"MT"&amp;$J1514,'Régua SAEB'!$G$1:$G$40,0),1)</f>
        <v>Básico</v>
      </c>
    </row>
    <row r="1515" spans="1:11" x14ac:dyDescent="0.2">
      <c r="A1515" s="28" t="s">
        <v>58</v>
      </c>
      <c r="B1515" s="24">
        <v>33753</v>
      </c>
      <c r="C1515" s="28" t="s">
        <v>1629</v>
      </c>
      <c r="D1515" s="29">
        <v>35033753</v>
      </c>
      <c r="E1515" s="29" t="s">
        <v>117</v>
      </c>
      <c r="F1515" s="29">
        <v>270.63</v>
      </c>
      <c r="G1515" s="10">
        <f>SUMIFS('Régua SAEB'!$C:$C,'Régua SAEB'!$B:$B,"LP",'Régua SAEB'!$D:$D,"&lt;="&amp;$F1515,'Régua SAEB'!$E:$E,"&gt;"&amp;$F1515,'Régua SAEB'!$A:$A,$E1515)</f>
        <v>3</v>
      </c>
      <c r="H1515" s="10" t="str">
        <f t="array" ref="H1515">INDEX('Régua SAEB'!$F$1:$F$40,MATCH($E1515&amp;"LP"&amp;$G1515,'Régua SAEB'!$G$1:$G$40,0),1)</f>
        <v>Básico</v>
      </c>
      <c r="I1515" s="29">
        <v>268.70999999999998</v>
      </c>
      <c r="J1515" s="10">
        <f>SUMIFS('Régua SAEB'!$C:$C,'Régua SAEB'!$B:$B,"MT",'Régua SAEB'!$D:$D,"&lt;="&amp;$I1515,'Régua SAEB'!$E:$E,"&gt;"&amp;$I1515,'Régua SAEB'!$A:$A,$E1515)</f>
        <v>3</v>
      </c>
      <c r="K1515" s="10" t="str">
        <f t="array" ref="K1515">INDEX('Régua SAEB'!$F$1:$F$40,MATCH($E1515&amp;"MT"&amp;$J1515,'Régua SAEB'!$G$1:$G$40,0),1)</f>
        <v>Básico</v>
      </c>
    </row>
    <row r="1516" spans="1:11" x14ac:dyDescent="0.2">
      <c r="A1516" s="28" t="s">
        <v>58</v>
      </c>
      <c r="B1516" s="24">
        <v>33765</v>
      </c>
      <c r="C1516" s="28" t="s">
        <v>1630</v>
      </c>
      <c r="D1516" s="29">
        <v>35033765</v>
      </c>
      <c r="E1516" s="29" t="s">
        <v>117</v>
      </c>
      <c r="F1516" s="29">
        <v>283.42</v>
      </c>
      <c r="G1516" s="10">
        <f>SUMIFS('Régua SAEB'!$C:$C,'Régua SAEB'!$B:$B,"LP",'Régua SAEB'!$D:$D,"&lt;="&amp;$F1516,'Régua SAEB'!$E:$E,"&gt;"&amp;$F1516,'Régua SAEB'!$A:$A,$E1516)</f>
        <v>4</v>
      </c>
      <c r="H1516" s="10" t="str">
        <f t="array" ref="H1516">INDEX('Régua SAEB'!$F$1:$F$40,MATCH($E1516&amp;"LP"&amp;$G1516,'Régua SAEB'!$G$1:$G$40,0),1)</f>
        <v>Proficiente</v>
      </c>
      <c r="I1516" s="29">
        <v>281.69</v>
      </c>
      <c r="J1516" s="10">
        <f>SUMIFS('Régua SAEB'!$C:$C,'Régua SAEB'!$B:$B,"MT",'Régua SAEB'!$D:$D,"&lt;="&amp;$I1516,'Régua SAEB'!$E:$E,"&gt;"&amp;$I1516,'Régua SAEB'!$A:$A,$E1516)</f>
        <v>4</v>
      </c>
      <c r="K1516" s="10" t="str">
        <f t="array" ref="K1516">INDEX('Régua SAEB'!$F$1:$F$40,MATCH($E1516&amp;"MT"&amp;$J1516,'Régua SAEB'!$G$1:$G$40,0),1)</f>
        <v>Básico</v>
      </c>
    </row>
    <row r="1517" spans="1:11" x14ac:dyDescent="0.2">
      <c r="A1517" s="28" t="s">
        <v>58</v>
      </c>
      <c r="B1517" s="24">
        <v>33777</v>
      </c>
      <c r="C1517" s="28" t="s">
        <v>1631</v>
      </c>
      <c r="D1517" s="29">
        <v>35033777</v>
      </c>
      <c r="E1517" s="29" t="s">
        <v>117</v>
      </c>
      <c r="F1517" s="29">
        <v>264.75</v>
      </c>
      <c r="G1517" s="10">
        <f>SUMIFS('Régua SAEB'!$C:$C,'Régua SAEB'!$B:$B,"LP",'Régua SAEB'!$D:$D,"&lt;="&amp;$F1517,'Régua SAEB'!$E:$E,"&gt;"&amp;$F1517,'Régua SAEB'!$A:$A,$E1517)</f>
        <v>3</v>
      </c>
      <c r="H1517" s="10" t="str">
        <f t="array" ref="H1517">INDEX('Régua SAEB'!$F$1:$F$40,MATCH($E1517&amp;"LP"&amp;$G1517,'Régua SAEB'!$G$1:$G$40,0),1)</f>
        <v>Básico</v>
      </c>
      <c r="I1517" s="29">
        <v>259.7</v>
      </c>
      <c r="J1517" s="10">
        <f>SUMIFS('Régua SAEB'!$C:$C,'Régua SAEB'!$B:$B,"MT",'Régua SAEB'!$D:$D,"&lt;="&amp;$I1517,'Régua SAEB'!$E:$E,"&gt;"&amp;$I1517,'Régua SAEB'!$A:$A,$E1517)</f>
        <v>3</v>
      </c>
      <c r="K1517" s="10" t="str">
        <f t="array" ref="K1517">INDEX('Régua SAEB'!$F$1:$F$40,MATCH($E1517&amp;"MT"&amp;$J1517,'Régua SAEB'!$G$1:$G$40,0),1)</f>
        <v>Básico</v>
      </c>
    </row>
    <row r="1518" spans="1:11" x14ac:dyDescent="0.2">
      <c r="A1518" s="28" t="s">
        <v>58</v>
      </c>
      <c r="B1518" s="24">
        <v>33819</v>
      </c>
      <c r="C1518" s="28" t="s">
        <v>1632</v>
      </c>
      <c r="D1518" s="29">
        <v>35033819</v>
      </c>
      <c r="E1518" s="29" t="s">
        <v>117</v>
      </c>
      <c r="F1518" s="29">
        <v>251.36</v>
      </c>
      <c r="G1518" s="10">
        <f>SUMIFS('Régua SAEB'!$C:$C,'Régua SAEB'!$B:$B,"LP",'Régua SAEB'!$D:$D,"&lt;="&amp;$F1518,'Régua SAEB'!$E:$E,"&gt;"&amp;$F1518,'Régua SAEB'!$A:$A,$E1518)</f>
        <v>3</v>
      </c>
      <c r="H1518" s="10" t="str">
        <f t="array" ref="H1518">INDEX('Régua SAEB'!$F$1:$F$40,MATCH($E1518&amp;"LP"&amp;$G1518,'Régua SAEB'!$G$1:$G$40,0),1)</f>
        <v>Básico</v>
      </c>
      <c r="I1518" s="29">
        <v>246.41</v>
      </c>
      <c r="J1518" s="10">
        <f>SUMIFS('Régua SAEB'!$C:$C,'Régua SAEB'!$B:$B,"MT",'Régua SAEB'!$D:$D,"&lt;="&amp;$I1518,'Régua SAEB'!$E:$E,"&gt;"&amp;$I1518,'Régua SAEB'!$A:$A,$E1518)</f>
        <v>2</v>
      </c>
      <c r="K1518" s="10" t="str">
        <f t="array" ref="K1518">INDEX('Régua SAEB'!$F$1:$F$40,MATCH($E1518&amp;"MT"&amp;$J1518,'Régua SAEB'!$G$1:$G$40,0),1)</f>
        <v>Básico</v>
      </c>
    </row>
    <row r="1519" spans="1:11" x14ac:dyDescent="0.2">
      <c r="A1519" s="28" t="s">
        <v>58</v>
      </c>
      <c r="B1519" s="24">
        <v>33832</v>
      </c>
      <c r="C1519" s="28" t="s">
        <v>1633</v>
      </c>
      <c r="D1519" s="29">
        <v>35033832</v>
      </c>
      <c r="E1519" s="29" t="s">
        <v>117</v>
      </c>
      <c r="F1519" s="29">
        <v>257.93</v>
      </c>
      <c r="G1519" s="10">
        <f>SUMIFS('Régua SAEB'!$C:$C,'Régua SAEB'!$B:$B,"LP",'Régua SAEB'!$D:$D,"&lt;="&amp;$F1519,'Régua SAEB'!$E:$E,"&gt;"&amp;$F1519,'Régua SAEB'!$A:$A,$E1519)</f>
        <v>3</v>
      </c>
      <c r="H1519" s="10" t="str">
        <f t="array" ref="H1519">INDEX('Régua SAEB'!$F$1:$F$40,MATCH($E1519&amp;"LP"&amp;$G1519,'Régua SAEB'!$G$1:$G$40,0),1)</f>
        <v>Básico</v>
      </c>
      <c r="I1519" s="29">
        <v>256.04000000000002</v>
      </c>
      <c r="J1519" s="10">
        <f>SUMIFS('Régua SAEB'!$C:$C,'Régua SAEB'!$B:$B,"MT",'Régua SAEB'!$D:$D,"&lt;="&amp;$I1519,'Régua SAEB'!$E:$E,"&gt;"&amp;$I1519,'Régua SAEB'!$A:$A,$E1519)</f>
        <v>3</v>
      </c>
      <c r="K1519" s="10" t="str">
        <f t="array" ref="K1519">INDEX('Régua SAEB'!$F$1:$F$40,MATCH($E1519&amp;"MT"&amp;$J1519,'Régua SAEB'!$G$1:$G$40,0),1)</f>
        <v>Básico</v>
      </c>
    </row>
    <row r="1520" spans="1:11" x14ac:dyDescent="0.2">
      <c r="A1520" s="28" t="s">
        <v>58</v>
      </c>
      <c r="B1520" s="24">
        <v>33856</v>
      </c>
      <c r="C1520" s="28" t="s">
        <v>1634</v>
      </c>
      <c r="D1520" s="29">
        <v>35033856</v>
      </c>
      <c r="E1520" s="29" t="s">
        <v>117</v>
      </c>
      <c r="F1520" s="29">
        <v>276.67</v>
      </c>
      <c r="G1520" s="10">
        <f>SUMIFS('Régua SAEB'!$C:$C,'Régua SAEB'!$B:$B,"LP",'Régua SAEB'!$D:$D,"&lt;="&amp;$F1520,'Régua SAEB'!$E:$E,"&gt;"&amp;$F1520,'Régua SAEB'!$A:$A,$E1520)</f>
        <v>4</v>
      </c>
      <c r="H1520" s="10" t="str">
        <f t="array" ref="H1520">INDEX('Régua SAEB'!$F$1:$F$40,MATCH($E1520&amp;"LP"&amp;$G1520,'Régua SAEB'!$G$1:$G$40,0),1)</f>
        <v>Proficiente</v>
      </c>
      <c r="I1520" s="29">
        <v>263.5</v>
      </c>
      <c r="J1520" s="10">
        <f>SUMIFS('Régua SAEB'!$C:$C,'Régua SAEB'!$B:$B,"MT",'Régua SAEB'!$D:$D,"&lt;="&amp;$I1520,'Régua SAEB'!$E:$E,"&gt;"&amp;$I1520,'Régua SAEB'!$A:$A,$E1520)</f>
        <v>3</v>
      </c>
      <c r="K1520" s="10" t="str">
        <f t="array" ref="K1520">INDEX('Régua SAEB'!$F$1:$F$40,MATCH($E1520&amp;"MT"&amp;$J1520,'Régua SAEB'!$G$1:$G$40,0),1)</f>
        <v>Básico</v>
      </c>
    </row>
    <row r="1521" spans="1:11" x14ac:dyDescent="0.2">
      <c r="A1521" s="28" t="s">
        <v>58</v>
      </c>
      <c r="B1521" s="24">
        <v>43242</v>
      </c>
      <c r="C1521" s="28" t="s">
        <v>1635</v>
      </c>
      <c r="D1521" s="29">
        <v>35043242</v>
      </c>
      <c r="E1521" s="29" t="s">
        <v>117</v>
      </c>
      <c r="F1521" s="29">
        <v>278.66000000000003</v>
      </c>
      <c r="G1521" s="10">
        <f>SUMIFS('Régua SAEB'!$C:$C,'Régua SAEB'!$B:$B,"LP",'Régua SAEB'!$D:$D,"&lt;="&amp;$F1521,'Régua SAEB'!$E:$E,"&gt;"&amp;$F1521,'Régua SAEB'!$A:$A,$E1521)</f>
        <v>4</v>
      </c>
      <c r="H1521" s="10" t="str">
        <f t="array" ref="H1521">INDEX('Régua SAEB'!$F$1:$F$40,MATCH($E1521&amp;"LP"&amp;$G1521,'Régua SAEB'!$G$1:$G$40,0),1)</f>
        <v>Proficiente</v>
      </c>
      <c r="I1521" s="29">
        <v>278.24</v>
      </c>
      <c r="J1521" s="10">
        <f>SUMIFS('Régua SAEB'!$C:$C,'Régua SAEB'!$B:$B,"MT",'Régua SAEB'!$D:$D,"&lt;="&amp;$I1521,'Régua SAEB'!$E:$E,"&gt;"&amp;$I1521,'Régua SAEB'!$A:$A,$E1521)</f>
        <v>4</v>
      </c>
      <c r="K1521" s="10" t="str">
        <f t="array" ref="K1521">INDEX('Régua SAEB'!$F$1:$F$40,MATCH($E1521&amp;"MT"&amp;$J1521,'Régua SAEB'!$G$1:$G$40,0),1)</f>
        <v>Básico</v>
      </c>
    </row>
    <row r="1522" spans="1:11" x14ac:dyDescent="0.2">
      <c r="A1522" s="28" t="s">
        <v>58</v>
      </c>
      <c r="B1522" s="24">
        <v>43254</v>
      </c>
      <c r="C1522" s="28" t="s">
        <v>1636</v>
      </c>
      <c r="D1522" s="29">
        <v>35043254</v>
      </c>
      <c r="E1522" s="29" t="s">
        <v>117</v>
      </c>
      <c r="F1522" s="29">
        <v>256.66000000000003</v>
      </c>
      <c r="G1522" s="10">
        <f>SUMIFS('Régua SAEB'!$C:$C,'Régua SAEB'!$B:$B,"LP",'Régua SAEB'!$D:$D,"&lt;="&amp;$F1522,'Régua SAEB'!$E:$E,"&gt;"&amp;$F1522,'Régua SAEB'!$A:$A,$E1522)</f>
        <v>3</v>
      </c>
      <c r="H1522" s="10" t="str">
        <f t="array" ref="H1522">INDEX('Régua SAEB'!$F$1:$F$40,MATCH($E1522&amp;"LP"&amp;$G1522,'Régua SAEB'!$G$1:$G$40,0),1)</f>
        <v>Básico</v>
      </c>
      <c r="I1522" s="29">
        <v>262.76</v>
      </c>
      <c r="J1522" s="10">
        <f>SUMIFS('Régua SAEB'!$C:$C,'Régua SAEB'!$B:$B,"MT",'Régua SAEB'!$D:$D,"&lt;="&amp;$I1522,'Régua SAEB'!$E:$E,"&gt;"&amp;$I1522,'Régua SAEB'!$A:$A,$E1522)</f>
        <v>3</v>
      </c>
      <c r="K1522" s="10" t="str">
        <f t="array" ref="K1522">INDEX('Régua SAEB'!$F$1:$F$40,MATCH($E1522&amp;"MT"&amp;$J1522,'Régua SAEB'!$G$1:$G$40,0),1)</f>
        <v>Básico</v>
      </c>
    </row>
    <row r="1523" spans="1:11" x14ac:dyDescent="0.2">
      <c r="A1523" s="28" t="s">
        <v>58</v>
      </c>
      <c r="B1523" s="24">
        <v>43655</v>
      </c>
      <c r="C1523" s="28" t="s">
        <v>1637</v>
      </c>
      <c r="D1523" s="29">
        <v>35043655</v>
      </c>
      <c r="E1523" s="29" t="s">
        <v>117</v>
      </c>
      <c r="F1523" s="29">
        <v>256.2</v>
      </c>
      <c r="G1523" s="10">
        <f>SUMIFS('Régua SAEB'!$C:$C,'Régua SAEB'!$B:$B,"LP",'Régua SAEB'!$D:$D,"&lt;="&amp;$F1523,'Régua SAEB'!$E:$E,"&gt;"&amp;$F1523,'Régua SAEB'!$A:$A,$E1523)</f>
        <v>3</v>
      </c>
      <c r="H1523" s="10" t="str">
        <f t="array" ref="H1523">INDEX('Régua SAEB'!$F$1:$F$40,MATCH($E1523&amp;"LP"&amp;$G1523,'Régua SAEB'!$G$1:$G$40,0),1)</f>
        <v>Básico</v>
      </c>
      <c r="I1523" s="29">
        <v>257.08999999999997</v>
      </c>
      <c r="J1523" s="10">
        <f>SUMIFS('Régua SAEB'!$C:$C,'Régua SAEB'!$B:$B,"MT",'Régua SAEB'!$D:$D,"&lt;="&amp;$I1523,'Régua SAEB'!$E:$E,"&gt;"&amp;$I1523,'Régua SAEB'!$A:$A,$E1523)</f>
        <v>3</v>
      </c>
      <c r="K1523" s="10" t="str">
        <f t="array" ref="K1523">INDEX('Régua SAEB'!$F$1:$F$40,MATCH($E1523&amp;"MT"&amp;$J1523,'Régua SAEB'!$G$1:$G$40,0),1)</f>
        <v>Básico</v>
      </c>
    </row>
    <row r="1524" spans="1:11" x14ac:dyDescent="0.2">
      <c r="A1524" s="28" t="s">
        <v>58</v>
      </c>
      <c r="B1524" s="24">
        <v>43679</v>
      </c>
      <c r="C1524" s="28" t="s">
        <v>1638</v>
      </c>
      <c r="D1524" s="29">
        <v>35043679</v>
      </c>
      <c r="E1524" s="29" t="s">
        <v>117</v>
      </c>
      <c r="F1524" s="29">
        <v>279.49</v>
      </c>
      <c r="G1524" s="10">
        <f>SUMIFS('Régua SAEB'!$C:$C,'Régua SAEB'!$B:$B,"LP",'Régua SAEB'!$D:$D,"&lt;="&amp;$F1524,'Régua SAEB'!$E:$E,"&gt;"&amp;$F1524,'Régua SAEB'!$A:$A,$E1524)</f>
        <v>4</v>
      </c>
      <c r="H1524" s="10" t="str">
        <f t="array" ref="H1524">INDEX('Régua SAEB'!$F$1:$F$40,MATCH($E1524&amp;"LP"&amp;$G1524,'Régua SAEB'!$G$1:$G$40,0),1)</f>
        <v>Proficiente</v>
      </c>
      <c r="I1524" s="29">
        <v>267.23</v>
      </c>
      <c r="J1524" s="10">
        <f>SUMIFS('Régua SAEB'!$C:$C,'Régua SAEB'!$B:$B,"MT",'Régua SAEB'!$D:$D,"&lt;="&amp;$I1524,'Régua SAEB'!$E:$E,"&gt;"&amp;$I1524,'Régua SAEB'!$A:$A,$E1524)</f>
        <v>3</v>
      </c>
      <c r="K1524" s="10" t="str">
        <f t="array" ref="K1524">INDEX('Régua SAEB'!$F$1:$F$40,MATCH($E1524&amp;"MT"&amp;$J1524,'Régua SAEB'!$G$1:$G$40,0),1)</f>
        <v>Básico</v>
      </c>
    </row>
    <row r="1525" spans="1:11" x14ac:dyDescent="0.2">
      <c r="A1525" s="28" t="s">
        <v>58</v>
      </c>
      <c r="B1525" s="24">
        <v>44568</v>
      </c>
      <c r="C1525" s="28" t="s">
        <v>1639</v>
      </c>
      <c r="D1525" s="29">
        <v>35044568</v>
      </c>
      <c r="E1525" s="29" t="s">
        <v>117</v>
      </c>
      <c r="F1525" s="29">
        <v>251.18</v>
      </c>
      <c r="G1525" s="10">
        <f>SUMIFS('Régua SAEB'!$C:$C,'Régua SAEB'!$B:$B,"LP",'Régua SAEB'!$D:$D,"&lt;="&amp;$F1525,'Régua SAEB'!$E:$E,"&gt;"&amp;$F1525,'Régua SAEB'!$A:$A,$E1525)</f>
        <v>3</v>
      </c>
      <c r="H1525" s="10" t="str">
        <f t="array" ref="H1525">INDEX('Régua SAEB'!$F$1:$F$40,MATCH($E1525&amp;"LP"&amp;$G1525,'Régua SAEB'!$G$1:$G$40,0),1)</f>
        <v>Básico</v>
      </c>
      <c r="I1525" s="29">
        <v>247.82</v>
      </c>
      <c r="J1525" s="10">
        <f>SUMIFS('Régua SAEB'!$C:$C,'Régua SAEB'!$B:$B,"MT",'Régua SAEB'!$D:$D,"&lt;="&amp;$I1525,'Régua SAEB'!$E:$E,"&gt;"&amp;$I1525,'Régua SAEB'!$A:$A,$E1525)</f>
        <v>2</v>
      </c>
      <c r="K1525" s="10" t="str">
        <f t="array" ref="K1525">INDEX('Régua SAEB'!$F$1:$F$40,MATCH($E1525&amp;"MT"&amp;$J1525,'Régua SAEB'!$G$1:$G$40,0),1)</f>
        <v>Básico</v>
      </c>
    </row>
    <row r="1526" spans="1:11" x14ac:dyDescent="0.2">
      <c r="A1526" s="28" t="s">
        <v>58</v>
      </c>
      <c r="B1526" s="24">
        <v>47843</v>
      </c>
      <c r="C1526" s="28" t="s">
        <v>1640</v>
      </c>
      <c r="D1526" s="29">
        <v>35047843</v>
      </c>
      <c r="E1526" s="29" t="s">
        <v>117</v>
      </c>
      <c r="F1526" s="29">
        <v>252.13</v>
      </c>
      <c r="G1526" s="10">
        <f>SUMIFS('Régua SAEB'!$C:$C,'Régua SAEB'!$B:$B,"LP",'Régua SAEB'!$D:$D,"&lt;="&amp;$F1526,'Régua SAEB'!$E:$E,"&gt;"&amp;$F1526,'Régua SAEB'!$A:$A,$E1526)</f>
        <v>3</v>
      </c>
      <c r="H1526" s="10" t="str">
        <f t="array" ref="H1526">INDEX('Régua SAEB'!$F$1:$F$40,MATCH($E1526&amp;"LP"&amp;$G1526,'Régua SAEB'!$G$1:$G$40,0),1)</f>
        <v>Básico</v>
      </c>
      <c r="I1526" s="29">
        <v>256.27999999999997</v>
      </c>
      <c r="J1526" s="10">
        <f>SUMIFS('Régua SAEB'!$C:$C,'Régua SAEB'!$B:$B,"MT",'Régua SAEB'!$D:$D,"&lt;="&amp;$I1526,'Régua SAEB'!$E:$E,"&gt;"&amp;$I1526,'Régua SAEB'!$A:$A,$E1526)</f>
        <v>3</v>
      </c>
      <c r="K1526" s="10" t="str">
        <f t="array" ref="K1526">INDEX('Régua SAEB'!$F$1:$F$40,MATCH($E1526&amp;"MT"&amp;$J1526,'Régua SAEB'!$G$1:$G$40,0),1)</f>
        <v>Básico</v>
      </c>
    </row>
    <row r="1527" spans="1:11" x14ac:dyDescent="0.2">
      <c r="A1527" s="28" t="s">
        <v>58</v>
      </c>
      <c r="B1527" s="24">
        <v>47855</v>
      </c>
      <c r="C1527" s="28" t="s">
        <v>1641</v>
      </c>
      <c r="D1527" s="29">
        <v>35047855</v>
      </c>
      <c r="E1527" s="29" t="s">
        <v>117</v>
      </c>
      <c r="F1527" s="29">
        <v>270.81</v>
      </c>
      <c r="G1527" s="10">
        <f>SUMIFS('Régua SAEB'!$C:$C,'Régua SAEB'!$B:$B,"LP",'Régua SAEB'!$D:$D,"&lt;="&amp;$F1527,'Régua SAEB'!$E:$E,"&gt;"&amp;$F1527,'Régua SAEB'!$A:$A,$E1527)</f>
        <v>3</v>
      </c>
      <c r="H1527" s="10" t="str">
        <f t="array" ref="H1527">INDEX('Régua SAEB'!$F$1:$F$40,MATCH($E1527&amp;"LP"&amp;$G1527,'Régua SAEB'!$G$1:$G$40,0),1)</f>
        <v>Básico</v>
      </c>
      <c r="I1527" s="29">
        <v>261.98</v>
      </c>
      <c r="J1527" s="10">
        <f>SUMIFS('Régua SAEB'!$C:$C,'Régua SAEB'!$B:$B,"MT",'Régua SAEB'!$D:$D,"&lt;="&amp;$I1527,'Régua SAEB'!$E:$E,"&gt;"&amp;$I1527,'Régua SAEB'!$A:$A,$E1527)</f>
        <v>3</v>
      </c>
      <c r="K1527" s="10" t="str">
        <f t="array" ref="K1527">INDEX('Régua SAEB'!$F$1:$F$40,MATCH($E1527&amp;"MT"&amp;$J1527,'Régua SAEB'!$G$1:$G$40,0),1)</f>
        <v>Básico</v>
      </c>
    </row>
    <row r="1528" spans="1:11" x14ac:dyDescent="0.2">
      <c r="A1528" s="28" t="s">
        <v>58</v>
      </c>
      <c r="B1528" s="24">
        <v>446920</v>
      </c>
      <c r="C1528" s="28" t="s">
        <v>1642</v>
      </c>
      <c r="D1528" s="29">
        <v>35446920</v>
      </c>
      <c r="E1528" s="29" t="s">
        <v>117</v>
      </c>
      <c r="F1528" s="29">
        <v>265.77</v>
      </c>
      <c r="G1528" s="10">
        <f>SUMIFS('Régua SAEB'!$C:$C,'Régua SAEB'!$B:$B,"LP",'Régua SAEB'!$D:$D,"&lt;="&amp;$F1528,'Régua SAEB'!$E:$E,"&gt;"&amp;$F1528,'Régua SAEB'!$A:$A,$E1528)</f>
        <v>3</v>
      </c>
      <c r="H1528" s="10" t="str">
        <f t="array" ref="H1528">INDEX('Régua SAEB'!$F$1:$F$40,MATCH($E1528&amp;"LP"&amp;$G1528,'Régua SAEB'!$G$1:$G$40,0),1)</f>
        <v>Básico</v>
      </c>
      <c r="I1528" s="29">
        <v>276.05</v>
      </c>
      <c r="J1528" s="10">
        <f>SUMIFS('Régua SAEB'!$C:$C,'Régua SAEB'!$B:$B,"MT",'Régua SAEB'!$D:$D,"&lt;="&amp;$I1528,'Régua SAEB'!$E:$E,"&gt;"&amp;$I1528,'Régua SAEB'!$A:$A,$E1528)</f>
        <v>4</v>
      </c>
      <c r="K1528" s="10" t="str">
        <f t="array" ref="K1528">INDEX('Régua SAEB'!$F$1:$F$40,MATCH($E1528&amp;"MT"&amp;$J1528,'Régua SAEB'!$G$1:$G$40,0),1)</f>
        <v>Básico</v>
      </c>
    </row>
    <row r="1529" spans="1:11" x14ac:dyDescent="0.2">
      <c r="A1529" s="28" t="s">
        <v>58</v>
      </c>
      <c r="B1529" s="24">
        <v>462688</v>
      </c>
      <c r="C1529" s="28" t="s">
        <v>1643</v>
      </c>
      <c r="D1529" s="29">
        <v>35462688</v>
      </c>
      <c r="E1529" s="29" t="s">
        <v>117</v>
      </c>
      <c r="F1529" s="29">
        <v>264.64</v>
      </c>
      <c r="G1529" s="10">
        <f>SUMIFS('Régua SAEB'!$C:$C,'Régua SAEB'!$B:$B,"LP",'Régua SAEB'!$D:$D,"&lt;="&amp;$F1529,'Régua SAEB'!$E:$E,"&gt;"&amp;$F1529,'Régua SAEB'!$A:$A,$E1529)</f>
        <v>3</v>
      </c>
      <c r="H1529" s="10" t="str">
        <f t="array" ref="H1529">INDEX('Régua SAEB'!$F$1:$F$40,MATCH($E1529&amp;"LP"&amp;$G1529,'Régua SAEB'!$G$1:$G$40,0),1)</f>
        <v>Básico</v>
      </c>
      <c r="I1529" s="29">
        <v>277.14</v>
      </c>
      <c r="J1529" s="10">
        <f>SUMIFS('Régua SAEB'!$C:$C,'Régua SAEB'!$B:$B,"MT",'Régua SAEB'!$D:$D,"&lt;="&amp;$I1529,'Régua SAEB'!$E:$E,"&gt;"&amp;$I1529,'Régua SAEB'!$A:$A,$E1529)</f>
        <v>4</v>
      </c>
      <c r="K1529" s="10" t="str">
        <f t="array" ref="K1529">INDEX('Régua SAEB'!$F$1:$F$40,MATCH($E1529&amp;"MT"&amp;$J1529,'Régua SAEB'!$G$1:$G$40,0),1)</f>
        <v>Básico</v>
      </c>
    </row>
    <row r="1530" spans="1:11" x14ac:dyDescent="0.2">
      <c r="A1530" s="28" t="s">
        <v>58</v>
      </c>
      <c r="B1530" s="24">
        <v>474629</v>
      </c>
      <c r="C1530" s="28" t="s">
        <v>1644</v>
      </c>
      <c r="D1530" s="29">
        <v>35474629</v>
      </c>
      <c r="E1530" s="29" t="s">
        <v>117</v>
      </c>
      <c r="F1530" s="29">
        <v>265.69</v>
      </c>
      <c r="G1530" s="10">
        <f>SUMIFS('Régua SAEB'!$C:$C,'Régua SAEB'!$B:$B,"LP",'Régua SAEB'!$D:$D,"&lt;="&amp;$F1530,'Régua SAEB'!$E:$E,"&gt;"&amp;$F1530,'Régua SAEB'!$A:$A,$E1530)</f>
        <v>3</v>
      </c>
      <c r="H1530" s="10" t="str">
        <f t="array" ref="H1530">INDEX('Régua SAEB'!$F$1:$F$40,MATCH($E1530&amp;"LP"&amp;$G1530,'Régua SAEB'!$G$1:$G$40,0),1)</f>
        <v>Básico</v>
      </c>
      <c r="I1530" s="29">
        <v>257.85000000000002</v>
      </c>
      <c r="J1530" s="10">
        <f>SUMIFS('Régua SAEB'!$C:$C,'Régua SAEB'!$B:$B,"MT",'Régua SAEB'!$D:$D,"&lt;="&amp;$I1530,'Régua SAEB'!$E:$E,"&gt;"&amp;$I1530,'Régua SAEB'!$A:$A,$E1530)</f>
        <v>3</v>
      </c>
      <c r="K1530" s="10" t="str">
        <f t="array" ref="K1530">INDEX('Régua SAEB'!$F$1:$F$40,MATCH($E1530&amp;"MT"&amp;$J1530,'Régua SAEB'!$G$1:$G$40,0),1)</f>
        <v>Básico</v>
      </c>
    </row>
    <row r="1531" spans="1:11" x14ac:dyDescent="0.2">
      <c r="A1531" s="28" t="s">
        <v>58</v>
      </c>
      <c r="B1531" s="24">
        <v>907650</v>
      </c>
      <c r="C1531" s="28" t="s">
        <v>1645</v>
      </c>
      <c r="D1531" s="29">
        <v>35907650</v>
      </c>
      <c r="E1531" s="29" t="s">
        <v>117</v>
      </c>
      <c r="F1531" s="29">
        <v>247.8</v>
      </c>
      <c r="G1531" s="10">
        <f>SUMIFS('Régua SAEB'!$C:$C,'Régua SAEB'!$B:$B,"LP",'Régua SAEB'!$D:$D,"&lt;="&amp;$F1531,'Régua SAEB'!$E:$E,"&gt;"&amp;$F1531,'Régua SAEB'!$A:$A,$E1531)</f>
        <v>2</v>
      </c>
      <c r="H1531" s="10" t="str">
        <f t="array" ref="H1531">INDEX('Régua SAEB'!$F$1:$F$40,MATCH($E1531&amp;"LP"&amp;$G1531,'Régua SAEB'!$G$1:$G$40,0),1)</f>
        <v>Básico</v>
      </c>
      <c r="I1531" s="29">
        <v>249.98</v>
      </c>
      <c r="J1531" s="10">
        <f>SUMIFS('Régua SAEB'!$C:$C,'Régua SAEB'!$B:$B,"MT",'Régua SAEB'!$D:$D,"&lt;="&amp;$I1531,'Régua SAEB'!$E:$E,"&gt;"&amp;$I1531,'Régua SAEB'!$A:$A,$E1531)</f>
        <v>2</v>
      </c>
      <c r="K1531" s="10" t="str">
        <f t="array" ref="K1531">INDEX('Régua SAEB'!$F$1:$F$40,MATCH($E1531&amp;"MT"&amp;$J1531,'Régua SAEB'!$G$1:$G$40,0),1)</f>
        <v>Básico</v>
      </c>
    </row>
    <row r="1532" spans="1:11" x14ac:dyDescent="0.2">
      <c r="A1532" s="28" t="s">
        <v>58</v>
      </c>
      <c r="B1532" s="24">
        <v>907662</v>
      </c>
      <c r="C1532" s="28" t="s">
        <v>1646</v>
      </c>
      <c r="D1532" s="29">
        <v>35907662</v>
      </c>
      <c r="E1532" s="29" t="s">
        <v>117</v>
      </c>
      <c r="F1532" s="29">
        <v>263.76</v>
      </c>
      <c r="G1532" s="10">
        <f>SUMIFS('Régua SAEB'!$C:$C,'Régua SAEB'!$B:$B,"LP",'Régua SAEB'!$D:$D,"&lt;="&amp;$F1532,'Régua SAEB'!$E:$E,"&gt;"&amp;$F1532,'Régua SAEB'!$A:$A,$E1532)</f>
        <v>3</v>
      </c>
      <c r="H1532" s="10" t="str">
        <f t="array" ref="H1532">INDEX('Régua SAEB'!$F$1:$F$40,MATCH($E1532&amp;"LP"&amp;$G1532,'Régua SAEB'!$G$1:$G$40,0),1)</f>
        <v>Básico</v>
      </c>
      <c r="I1532" s="29">
        <v>263.58999999999997</v>
      </c>
      <c r="J1532" s="10">
        <f>SUMIFS('Régua SAEB'!$C:$C,'Régua SAEB'!$B:$B,"MT",'Régua SAEB'!$D:$D,"&lt;="&amp;$I1532,'Régua SAEB'!$E:$E,"&gt;"&amp;$I1532,'Régua SAEB'!$A:$A,$E1532)</f>
        <v>3</v>
      </c>
      <c r="K1532" s="10" t="str">
        <f t="array" ref="K1532">INDEX('Régua SAEB'!$F$1:$F$40,MATCH($E1532&amp;"MT"&amp;$J1532,'Régua SAEB'!$G$1:$G$40,0),1)</f>
        <v>Básico</v>
      </c>
    </row>
    <row r="1533" spans="1:11" x14ac:dyDescent="0.2">
      <c r="A1533" s="28" t="s">
        <v>58</v>
      </c>
      <c r="B1533" s="24">
        <v>914198</v>
      </c>
      <c r="C1533" s="28" t="s">
        <v>1647</v>
      </c>
      <c r="D1533" s="29">
        <v>35914198</v>
      </c>
      <c r="E1533" s="29" t="s">
        <v>117</v>
      </c>
      <c r="F1533" s="29">
        <v>243.55</v>
      </c>
      <c r="G1533" s="10">
        <f>SUMIFS('Régua SAEB'!$C:$C,'Régua SAEB'!$B:$B,"LP",'Régua SAEB'!$D:$D,"&lt;="&amp;$F1533,'Régua SAEB'!$E:$E,"&gt;"&amp;$F1533,'Régua SAEB'!$A:$A,$E1533)</f>
        <v>2</v>
      </c>
      <c r="H1533" s="10" t="str">
        <f t="array" ref="H1533">INDEX('Régua SAEB'!$F$1:$F$40,MATCH($E1533&amp;"LP"&amp;$G1533,'Régua SAEB'!$G$1:$G$40,0),1)</f>
        <v>Básico</v>
      </c>
      <c r="I1533" s="29">
        <v>247.45</v>
      </c>
      <c r="J1533" s="10">
        <f>SUMIFS('Régua SAEB'!$C:$C,'Régua SAEB'!$B:$B,"MT",'Régua SAEB'!$D:$D,"&lt;="&amp;$I1533,'Régua SAEB'!$E:$E,"&gt;"&amp;$I1533,'Régua SAEB'!$A:$A,$E1533)</f>
        <v>2</v>
      </c>
      <c r="K1533" s="10" t="str">
        <f t="array" ref="K1533">INDEX('Régua SAEB'!$F$1:$F$40,MATCH($E1533&amp;"MT"&amp;$J1533,'Régua SAEB'!$G$1:$G$40,0),1)</f>
        <v>Básico</v>
      </c>
    </row>
    <row r="1534" spans="1:11" x14ac:dyDescent="0.2">
      <c r="A1534" s="28" t="s">
        <v>47</v>
      </c>
      <c r="B1534" s="24">
        <v>28332</v>
      </c>
      <c r="C1534" s="28" t="s">
        <v>1648</v>
      </c>
      <c r="D1534" s="29">
        <v>35028332</v>
      </c>
      <c r="E1534" s="29" t="s">
        <v>117</v>
      </c>
      <c r="F1534" s="29">
        <v>307.62</v>
      </c>
      <c r="G1534" s="10">
        <f>SUMIFS('Régua SAEB'!$C:$C,'Régua SAEB'!$B:$B,"LP",'Régua SAEB'!$D:$D,"&lt;="&amp;$F1534,'Régua SAEB'!$E:$E,"&gt;"&amp;$F1534,'Régua SAEB'!$A:$A,$E1534)</f>
        <v>5</v>
      </c>
      <c r="H1534" s="10" t="str">
        <f t="array" ref="H1534">INDEX('Régua SAEB'!$F$1:$F$40,MATCH($E1534&amp;"LP"&amp;$G1534,'Régua SAEB'!$G$1:$G$40,0),1)</f>
        <v>Proficiente</v>
      </c>
      <c r="I1534" s="29">
        <v>305.69</v>
      </c>
      <c r="J1534" s="10">
        <f>SUMIFS('Régua SAEB'!$C:$C,'Régua SAEB'!$B:$B,"MT",'Régua SAEB'!$D:$D,"&lt;="&amp;$I1534,'Régua SAEB'!$E:$E,"&gt;"&amp;$I1534,'Régua SAEB'!$A:$A,$E1534)</f>
        <v>5</v>
      </c>
      <c r="K1534" s="10" t="str">
        <f t="array" ref="K1534">INDEX('Régua SAEB'!$F$1:$F$40,MATCH($E1534&amp;"MT"&amp;$J1534,'Régua SAEB'!$G$1:$G$40,0),1)</f>
        <v>Proficiente</v>
      </c>
    </row>
    <row r="1535" spans="1:11" x14ac:dyDescent="0.2">
      <c r="A1535" s="28" t="s">
        <v>73</v>
      </c>
      <c r="B1535" s="24">
        <v>32475</v>
      </c>
      <c r="C1535" s="28" t="s">
        <v>1649</v>
      </c>
      <c r="D1535" s="29">
        <v>35032475</v>
      </c>
      <c r="E1535" s="29" t="s">
        <v>117</v>
      </c>
      <c r="F1535" s="29">
        <v>263.83999999999997</v>
      </c>
      <c r="G1535" s="10">
        <f>SUMIFS('Régua SAEB'!$C:$C,'Régua SAEB'!$B:$B,"LP",'Régua SAEB'!$D:$D,"&lt;="&amp;$F1535,'Régua SAEB'!$E:$E,"&gt;"&amp;$F1535,'Régua SAEB'!$A:$A,$E1535)</f>
        <v>3</v>
      </c>
      <c r="H1535" s="10" t="str">
        <f t="array" ref="H1535">INDEX('Régua SAEB'!$F$1:$F$40,MATCH($E1535&amp;"LP"&amp;$G1535,'Régua SAEB'!$G$1:$G$40,0),1)</f>
        <v>Básico</v>
      </c>
      <c r="I1535" s="29">
        <v>262.82</v>
      </c>
      <c r="J1535" s="10">
        <f>SUMIFS('Régua SAEB'!$C:$C,'Régua SAEB'!$B:$B,"MT",'Régua SAEB'!$D:$D,"&lt;="&amp;$I1535,'Régua SAEB'!$E:$E,"&gt;"&amp;$I1535,'Régua SAEB'!$A:$A,$E1535)</f>
        <v>3</v>
      </c>
      <c r="K1535" s="10" t="str">
        <f t="array" ref="K1535">INDEX('Régua SAEB'!$F$1:$F$40,MATCH($E1535&amp;"MT"&amp;$J1535,'Régua SAEB'!$G$1:$G$40,0),1)</f>
        <v>Básico</v>
      </c>
    </row>
    <row r="1536" spans="1:11" x14ac:dyDescent="0.2">
      <c r="A1536" s="28" t="s">
        <v>73</v>
      </c>
      <c r="B1536" s="24">
        <v>32505</v>
      </c>
      <c r="C1536" s="28" t="s">
        <v>1650</v>
      </c>
      <c r="D1536" s="29">
        <v>35032505</v>
      </c>
      <c r="E1536" s="29" t="s">
        <v>117</v>
      </c>
      <c r="F1536" s="29">
        <v>251.48</v>
      </c>
      <c r="G1536" s="10">
        <f>SUMIFS('Régua SAEB'!$C:$C,'Régua SAEB'!$B:$B,"LP",'Régua SAEB'!$D:$D,"&lt;="&amp;$F1536,'Régua SAEB'!$E:$E,"&gt;"&amp;$F1536,'Régua SAEB'!$A:$A,$E1536)</f>
        <v>3</v>
      </c>
      <c r="H1536" s="10" t="str">
        <f t="array" ref="H1536">INDEX('Régua SAEB'!$F$1:$F$40,MATCH($E1536&amp;"LP"&amp;$G1536,'Régua SAEB'!$G$1:$G$40,0),1)</f>
        <v>Básico</v>
      </c>
      <c r="I1536" s="29">
        <v>253.98</v>
      </c>
      <c r="J1536" s="10">
        <f>SUMIFS('Régua SAEB'!$C:$C,'Régua SAEB'!$B:$B,"MT",'Régua SAEB'!$D:$D,"&lt;="&amp;$I1536,'Régua SAEB'!$E:$E,"&gt;"&amp;$I1536,'Régua SAEB'!$A:$A,$E1536)</f>
        <v>3</v>
      </c>
      <c r="K1536" s="10" t="str">
        <f t="array" ref="K1536">INDEX('Régua SAEB'!$F$1:$F$40,MATCH($E1536&amp;"MT"&amp;$J1536,'Régua SAEB'!$G$1:$G$40,0),1)</f>
        <v>Básico</v>
      </c>
    </row>
    <row r="1537" spans="1:11" x14ac:dyDescent="0.2">
      <c r="A1537" s="28" t="s">
        <v>14</v>
      </c>
      <c r="B1537" s="24">
        <v>24934</v>
      </c>
      <c r="C1537" s="28" t="s">
        <v>1651</v>
      </c>
      <c r="D1537" s="29">
        <v>35024934</v>
      </c>
      <c r="E1537" s="29" t="s">
        <v>117</v>
      </c>
      <c r="F1537" s="29">
        <v>261.95999999999998</v>
      </c>
      <c r="G1537" s="10">
        <f>SUMIFS('Régua SAEB'!$C:$C,'Régua SAEB'!$B:$B,"LP",'Régua SAEB'!$D:$D,"&lt;="&amp;$F1537,'Régua SAEB'!$E:$E,"&gt;"&amp;$F1537,'Régua SAEB'!$A:$A,$E1537)</f>
        <v>3</v>
      </c>
      <c r="H1537" s="10" t="str">
        <f t="array" ref="H1537">INDEX('Régua SAEB'!$F$1:$F$40,MATCH($E1537&amp;"LP"&amp;$G1537,'Régua SAEB'!$G$1:$G$40,0),1)</f>
        <v>Básico</v>
      </c>
      <c r="I1537" s="29">
        <v>256.68</v>
      </c>
      <c r="J1537" s="10">
        <f>SUMIFS('Régua SAEB'!$C:$C,'Régua SAEB'!$B:$B,"MT",'Régua SAEB'!$D:$D,"&lt;="&amp;$I1537,'Régua SAEB'!$E:$E,"&gt;"&amp;$I1537,'Régua SAEB'!$A:$A,$E1537)</f>
        <v>3</v>
      </c>
      <c r="K1537" s="10" t="str">
        <f t="array" ref="K1537">INDEX('Régua SAEB'!$F$1:$F$40,MATCH($E1537&amp;"MT"&amp;$J1537,'Régua SAEB'!$G$1:$G$40,0),1)</f>
        <v>Básico</v>
      </c>
    </row>
    <row r="1538" spans="1:11" x14ac:dyDescent="0.2">
      <c r="A1538" s="28" t="s">
        <v>14</v>
      </c>
      <c r="B1538" s="24">
        <v>24958</v>
      </c>
      <c r="C1538" s="28" t="s">
        <v>1652</v>
      </c>
      <c r="D1538" s="29">
        <v>35024958</v>
      </c>
      <c r="E1538" s="29" t="s">
        <v>117</v>
      </c>
      <c r="F1538" s="29">
        <v>259.29000000000002</v>
      </c>
      <c r="G1538" s="10">
        <f>SUMIFS('Régua SAEB'!$C:$C,'Régua SAEB'!$B:$B,"LP",'Régua SAEB'!$D:$D,"&lt;="&amp;$F1538,'Régua SAEB'!$E:$E,"&gt;"&amp;$F1538,'Régua SAEB'!$A:$A,$E1538)</f>
        <v>3</v>
      </c>
      <c r="H1538" s="10" t="str">
        <f t="array" ref="H1538">INDEX('Régua SAEB'!$F$1:$F$40,MATCH($E1538&amp;"LP"&amp;$G1538,'Régua SAEB'!$G$1:$G$40,0),1)</f>
        <v>Básico</v>
      </c>
      <c r="I1538" s="29">
        <v>259.83999999999997</v>
      </c>
      <c r="J1538" s="10">
        <f>SUMIFS('Régua SAEB'!$C:$C,'Régua SAEB'!$B:$B,"MT",'Régua SAEB'!$D:$D,"&lt;="&amp;$I1538,'Régua SAEB'!$E:$E,"&gt;"&amp;$I1538,'Régua SAEB'!$A:$A,$E1538)</f>
        <v>3</v>
      </c>
      <c r="K1538" s="10" t="str">
        <f t="array" ref="K1538">INDEX('Régua SAEB'!$F$1:$F$40,MATCH($E1538&amp;"MT"&amp;$J1538,'Régua SAEB'!$G$1:$G$40,0),1)</f>
        <v>Básico</v>
      </c>
    </row>
    <row r="1539" spans="1:11" x14ac:dyDescent="0.2">
      <c r="A1539" s="28" t="s">
        <v>14</v>
      </c>
      <c r="B1539" s="24">
        <v>24961</v>
      </c>
      <c r="C1539" s="28" t="s">
        <v>1653</v>
      </c>
      <c r="D1539" s="29">
        <v>35024961</v>
      </c>
      <c r="E1539" s="29" t="s">
        <v>117</v>
      </c>
      <c r="F1539" s="29">
        <v>238.42</v>
      </c>
      <c r="G1539" s="10">
        <f>SUMIFS('Régua SAEB'!$C:$C,'Régua SAEB'!$B:$B,"LP",'Régua SAEB'!$D:$D,"&lt;="&amp;$F1539,'Régua SAEB'!$E:$E,"&gt;"&amp;$F1539,'Régua SAEB'!$A:$A,$E1539)</f>
        <v>2</v>
      </c>
      <c r="H1539" s="10" t="str">
        <f t="array" ref="H1539">INDEX('Régua SAEB'!$F$1:$F$40,MATCH($E1539&amp;"LP"&amp;$G1539,'Régua SAEB'!$G$1:$G$40,0),1)</f>
        <v>Básico</v>
      </c>
      <c r="I1539" s="29">
        <v>242.36</v>
      </c>
      <c r="J1539" s="10">
        <f>SUMIFS('Régua SAEB'!$C:$C,'Régua SAEB'!$B:$B,"MT",'Régua SAEB'!$D:$D,"&lt;="&amp;$I1539,'Régua SAEB'!$E:$E,"&gt;"&amp;$I1539,'Régua SAEB'!$A:$A,$E1539)</f>
        <v>2</v>
      </c>
      <c r="K1539" s="10" t="str">
        <f t="array" ref="K1539">INDEX('Régua SAEB'!$F$1:$F$40,MATCH($E1539&amp;"MT"&amp;$J1539,'Régua SAEB'!$G$1:$G$40,0),1)</f>
        <v>Básico</v>
      </c>
    </row>
    <row r="1540" spans="1:11" x14ac:dyDescent="0.2">
      <c r="A1540" s="28" t="s">
        <v>14</v>
      </c>
      <c r="B1540" s="24">
        <v>47909</v>
      </c>
      <c r="C1540" s="28" t="s">
        <v>1654</v>
      </c>
      <c r="D1540" s="29">
        <v>35047909</v>
      </c>
      <c r="E1540" s="29" t="s">
        <v>117</v>
      </c>
      <c r="F1540" s="29">
        <v>221.2</v>
      </c>
      <c r="G1540" s="10">
        <f>SUMIFS('Régua SAEB'!$C:$C,'Régua SAEB'!$B:$B,"LP",'Régua SAEB'!$D:$D,"&lt;="&amp;$F1540,'Régua SAEB'!$E:$E,"&gt;"&amp;$F1540,'Régua SAEB'!$A:$A,$E1540)</f>
        <v>1</v>
      </c>
      <c r="H1540" s="10" t="str">
        <f t="array" ref="H1540">INDEX('Régua SAEB'!$F$1:$F$40,MATCH($E1540&amp;"LP"&amp;$G1540,'Régua SAEB'!$G$1:$G$40,0),1)</f>
        <v>Básico</v>
      </c>
      <c r="I1540" s="29">
        <v>226.83</v>
      </c>
      <c r="J1540" s="10">
        <f>SUMIFS('Régua SAEB'!$C:$C,'Régua SAEB'!$B:$B,"MT",'Régua SAEB'!$D:$D,"&lt;="&amp;$I1540,'Régua SAEB'!$E:$E,"&gt;"&amp;$I1540,'Régua SAEB'!$A:$A,$E1540)</f>
        <v>2</v>
      </c>
      <c r="K1540" s="10" t="str">
        <f t="array" ref="K1540">INDEX('Régua SAEB'!$F$1:$F$40,MATCH($E1540&amp;"MT"&amp;$J1540,'Régua SAEB'!$G$1:$G$40,0),1)</f>
        <v>Básico</v>
      </c>
    </row>
    <row r="1541" spans="1:11" x14ac:dyDescent="0.2">
      <c r="A1541" s="28" t="s">
        <v>14</v>
      </c>
      <c r="B1541" s="24">
        <v>49633</v>
      </c>
      <c r="C1541" s="28" t="s">
        <v>1655</v>
      </c>
      <c r="D1541" s="29">
        <v>35049633</v>
      </c>
      <c r="E1541" s="29" t="s">
        <v>117</v>
      </c>
      <c r="F1541" s="29">
        <v>276.5</v>
      </c>
      <c r="G1541" s="10">
        <f>SUMIFS('Régua SAEB'!$C:$C,'Régua SAEB'!$B:$B,"LP",'Régua SAEB'!$D:$D,"&lt;="&amp;$F1541,'Régua SAEB'!$E:$E,"&gt;"&amp;$F1541,'Régua SAEB'!$A:$A,$E1541)</f>
        <v>4</v>
      </c>
      <c r="H1541" s="10" t="str">
        <f t="array" ref="H1541">INDEX('Régua SAEB'!$F$1:$F$40,MATCH($E1541&amp;"LP"&amp;$G1541,'Régua SAEB'!$G$1:$G$40,0),1)</f>
        <v>Proficiente</v>
      </c>
      <c r="I1541" s="29">
        <v>279.57</v>
      </c>
      <c r="J1541" s="10">
        <f>SUMIFS('Régua SAEB'!$C:$C,'Régua SAEB'!$B:$B,"MT",'Régua SAEB'!$D:$D,"&lt;="&amp;$I1541,'Régua SAEB'!$E:$E,"&gt;"&amp;$I1541,'Régua SAEB'!$A:$A,$E1541)</f>
        <v>4</v>
      </c>
      <c r="K1541" s="10" t="str">
        <f t="array" ref="K1541">INDEX('Régua SAEB'!$F$1:$F$40,MATCH($E1541&amp;"MT"&amp;$J1541,'Régua SAEB'!$G$1:$G$40,0),1)</f>
        <v>Básico</v>
      </c>
    </row>
    <row r="1542" spans="1:11" x14ac:dyDescent="0.2">
      <c r="A1542" s="28" t="s">
        <v>14</v>
      </c>
      <c r="B1542" s="24">
        <v>909695</v>
      </c>
      <c r="C1542" s="28" t="s">
        <v>1656</v>
      </c>
      <c r="D1542" s="29">
        <v>35909695</v>
      </c>
      <c r="E1542" s="29" t="s">
        <v>117</v>
      </c>
      <c r="F1542" s="29">
        <v>254.74</v>
      </c>
      <c r="G1542" s="10">
        <f>SUMIFS('Régua SAEB'!$C:$C,'Régua SAEB'!$B:$B,"LP",'Régua SAEB'!$D:$D,"&lt;="&amp;$F1542,'Régua SAEB'!$E:$E,"&gt;"&amp;$F1542,'Régua SAEB'!$A:$A,$E1542)</f>
        <v>3</v>
      </c>
      <c r="H1542" s="10" t="str">
        <f t="array" ref="H1542">INDEX('Régua SAEB'!$F$1:$F$40,MATCH($E1542&amp;"LP"&amp;$G1542,'Régua SAEB'!$G$1:$G$40,0),1)</f>
        <v>Básico</v>
      </c>
      <c r="I1542" s="29">
        <v>260.89999999999998</v>
      </c>
      <c r="J1542" s="10">
        <f>SUMIFS('Régua SAEB'!$C:$C,'Régua SAEB'!$B:$B,"MT",'Régua SAEB'!$D:$D,"&lt;="&amp;$I1542,'Régua SAEB'!$E:$E,"&gt;"&amp;$I1542,'Régua SAEB'!$A:$A,$E1542)</f>
        <v>3</v>
      </c>
      <c r="K1542" s="10" t="str">
        <f t="array" ref="K1542">INDEX('Régua SAEB'!$F$1:$F$40,MATCH($E1542&amp;"MT"&amp;$J1542,'Régua SAEB'!$G$1:$G$40,0),1)</f>
        <v>Básico</v>
      </c>
    </row>
    <row r="1543" spans="1:11" x14ac:dyDescent="0.2">
      <c r="A1543" s="28" t="s">
        <v>14</v>
      </c>
      <c r="B1543" s="24">
        <v>919412</v>
      </c>
      <c r="C1543" s="28" t="s">
        <v>1657</v>
      </c>
      <c r="D1543" s="29">
        <v>35919412</v>
      </c>
      <c r="E1543" s="29" t="s">
        <v>117</v>
      </c>
      <c r="F1543" s="29">
        <v>265.3</v>
      </c>
      <c r="G1543" s="10">
        <f>SUMIFS('Régua SAEB'!$C:$C,'Régua SAEB'!$B:$B,"LP",'Régua SAEB'!$D:$D,"&lt;="&amp;$F1543,'Régua SAEB'!$E:$E,"&gt;"&amp;$F1543,'Régua SAEB'!$A:$A,$E1543)</f>
        <v>3</v>
      </c>
      <c r="H1543" s="10" t="str">
        <f t="array" ref="H1543">INDEX('Régua SAEB'!$F$1:$F$40,MATCH($E1543&amp;"LP"&amp;$G1543,'Régua SAEB'!$G$1:$G$40,0),1)</f>
        <v>Básico</v>
      </c>
      <c r="I1543" s="29">
        <v>260.93</v>
      </c>
      <c r="J1543" s="10">
        <f>SUMIFS('Régua SAEB'!$C:$C,'Régua SAEB'!$B:$B,"MT",'Régua SAEB'!$D:$D,"&lt;="&amp;$I1543,'Régua SAEB'!$E:$E,"&gt;"&amp;$I1543,'Régua SAEB'!$A:$A,$E1543)</f>
        <v>3</v>
      </c>
      <c r="K1543" s="10" t="str">
        <f t="array" ref="K1543">INDEX('Régua SAEB'!$F$1:$F$40,MATCH($E1543&amp;"MT"&amp;$J1543,'Régua SAEB'!$G$1:$G$40,0),1)</f>
        <v>Básico</v>
      </c>
    </row>
    <row r="1544" spans="1:11" x14ac:dyDescent="0.2">
      <c r="A1544" s="28" t="s">
        <v>59</v>
      </c>
      <c r="B1544" s="24">
        <v>7560</v>
      </c>
      <c r="C1544" s="28" t="s">
        <v>1658</v>
      </c>
      <c r="D1544" s="29">
        <v>35007560</v>
      </c>
      <c r="E1544" s="29" t="s">
        <v>117</v>
      </c>
      <c r="F1544" s="29">
        <v>283.23</v>
      </c>
      <c r="G1544" s="10">
        <f>SUMIFS('Régua SAEB'!$C:$C,'Régua SAEB'!$B:$B,"LP",'Régua SAEB'!$D:$D,"&lt;="&amp;$F1544,'Régua SAEB'!$E:$E,"&gt;"&amp;$F1544,'Régua SAEB'!$A:$A,$E1544)</f>
        <v>4</v>
      </c>
      <c r="H1544" s="10" t="str">
        <f t="array" ref="H1544">INDEX('Régua SAEB'!$F$1:$F$40,MATCH($E1544&amp;"LP"&amp;$G1544,'Régua SAEB'!$G$1:$G$40,0),1)</f>
        <v>Proficiente</v>
      </c>
      <c r="I1544" s="29">
        <v>275.77999999999997</v>
      </c>
      <c r="J1544" s="10">
        <f>SUMIFS('Régua SAEB'!$C:$C,'Régua SAEB'!$B:$B,"MT",'Régua SAEB'!$D:$D,"&lt;="&amp;$I1544,'Régua SAEB'!$E:$E,"&gt;"&amp;$I1544,'Régua SAEB'!$A:$A,$E1544)</f>
        <v>4</v>
      </c>
      <c r="K1544" s="10" t="str">
        <f t="array" ref="K1544">INDEX('Régua SAEB'!$F$1:$F$40,MATCH($E1544&amp;"MT"&amp;$J1544,'Régua SAEB'!$G$1:$G$40,0),1)</f>
        <v>Básico</v>
      </c>
    </row>
    <row r="1545" spans="1:11" x14ac:dyDescent="0.2">
      <c r="A1545" s="28" t="s">
        <v>59</v>
      </c>
      <c r="B1545" s="24">
        <v>7584</v>
      </c>
      <c r="C1545" s="28" t="s">
        <v>1659</v>
      </c>
      <c r="D1545" s="29">
        <v>35007584</v>
      </c>
      <c r="E1545" s="29" t="s">
        <v>117</v>
      </c>
      <c r="F1545" s="29">
        <v>296.82</v>
      </c>
      <c r="G1545" s="10">
        <f>SUMIFS('Régua SAEB'!$C:$C,'Régua SAEB'!$B:$B,"LP",'Régua SAEB'!$D:$D,"&lt;="&amp;$F1545,'Régua SAEB'!$E:$E,"&gt;"&amp;$F1545,'Régua SAEB'!$A:$A,$E1545)</f>
        <v>4</v>
      </c>
      <c r="H1545" s="10" t="str">
        <f t="array" ref="H1545">INDEX('Régua SAEB'!$F$1:$F$40,MATCH($E1545&amp;"LP"&amp;$G1545,'Régua SAEB'!$G$1:$G$40,0),1)</f>
        <v>Proficiente</v>
      </c>
      <c r="I1545" s="29">
        <v>287.22000000000003</v>
      </c>
      <c r="J1545" s="10">
        <f>SUMIFS('Régua SAEB'!$C:$C,'Régua SAEB'!$B:$B,"MT",'Régua SAEB'!$D:$D,"&lt;="&amp;$I1545,'Régua SAEB'!$E:$E,"&gt;"&amp;$I1545,'Régua SAEB'!$A:$A,$E1545)</f>
        <v>4</v>
      </c>
      <c r="K1545" s="10" t="str">
        <f t="array" ref="K1545">INDEX('Régua SAEB'!$F$1:$F$40,MATCH($E1545&amp;"MT"&amp;$J1545,'Régua SAEB'!$G$1:$G$40,0),1)</f>
        <v>Básico</v>
      </c>
    </row>
    <row r="1546" spans="1:11" x14ac:dyDescent="0.2">
      <c r="A1546" s="28" t="s">
        <v>59</v>
      </c>
      <c r="B1546" s="24">
        <v>7596</v>
      </c>
      <c r="C1546" s="28" t="s">
        <v>1660</v>
      </c>
      <c r="D1546" s="29">
        <v>35007596</v>
      </c>
      <c r="E1546" s="29" t="s">
        <v>117</v>
      </c>
      <c r="F1546" s="29">
        <v>279.77</v>
      </c>
      <c r="G1546" s="10">
        <f>SUMIFS('Régua SAEB'!$C:$C,'Régua SAEB'!$B:$B,"LP",'Régua SAEB'!$D:$D,"&lt;="&amp;$F1546,'Régua SAEB'!$E:$E,"&gt;"&amp;$F1546,'Régua SAEB'!$A:$A,$E1546)</f>
        <v>4</v>
      </c>
      <c r="H1546" s="10" t="str">
        <f t="array" ref="H1546">INDEX('Régua SAEB'!$F$1:$F$40,MATCH($E1546&amp;"LP"&amp;$G1546,'Régua SAEB'!$G$1:$G$40,0),1)</f>
        <v>Proficiente</v>
      </c>
      <c r="I1546" s="29">
        <v>264.68</v>
      </c>
      <c r="J1546" s="10">
        <f>SUMIFS('Régua SAEB'!$C:$C,'Régua SAEB'!$B:$B,"MT",'Régua SAEB'!$D:$D,"&lt;="&amp;$I1546,'Régua SAEB'!$E:$E,"&gt;"&amp;$I1546,'Régua SAEB'!$A:$A,$E1546)</f>
        <v>3</v>
      </c>
      <c r="K1546" s="10" t="str">
        <f t="array" ref="K1546">INDEX('Régua SAEB'!$F$1:$F$40,MATCH($E1546&amp;"MT"&amp;$J1546,'Régua SAEB'!$G$1:$G$40,0),1)</f>
        <v>Básico</v>
      </c>
    </row>
    <row r="1547" spans="1:11" x14ac:dyDescent="0.2">
      <c r="A1547" s="28" t="s">
        <v>59</v>
      </c>
      <c r="B1547" s="24">
        <v>7602</v>
      </c>
      <c r="C1547" s="28" t="s">
        <v>1661</v>
      </c>
      <c r="D1547" s="29">
        <v>35007602</v>
      </c>
      <c r="E1547" s="29" t="s">
        <v>117</v>
      </c>
      <c r="F1547" s="29">
        <v>252.72</v>
      </c>
      <c r="G1547" s="10">
        <f>SUMIFS('Régua SAEB'!$C:$C,'Régua SAEB'!$B:$B,"LP",'Régua SAEB'!$D:$D,"&lt;="&amp;$F1547,'Régua SAEB'!$E:$E,"&gt;"&amp;$F1547,'Régua SAEB'!$A:$A,$E1547)</f>
        <v>3</v>
      </c>
      <c r="H1547" s="10" t="str">
        <f t="array" ref="H1547">INDEX('Régua SAEB'!$F$1:$F$40,MATCH($E1547&amp;"LP"&amp;$G1547,'Régua SAEB'!$G$1:$G$40,0),1)</f>
        <v>Básico</v>
      </c>
      <c r="I1547" s="29">
        <v>245.43</v>
      </c>
      <c r="J1547" s="10">
        <f>SUMIFS('Régua SAEB'!$C:$C,'Régua SAEB'!$B:$B,"MT",'Régua SAEB'!$D:$D,"&lt;="&amp;$I1547,'Régua SAEB'!$E:$E,"&gt;"&amp;$I1547,'Régua SAEB'!$A:$A,$E1547)</f>
        <v>2</v>
      </c>
      <c r="K1547" s="10" t="str">
        <f t="array" ref="K1547">INDEX('Régua SAEB'!$F$1:$F$40,MATCH($E1547&amp;"MT"&amp;$J1547,'Régua SAEB'!$G$1:$G$40,0),1)</f>
        <v>Básico</v>
      </c>
    </row>
    <row r="1548" spans="1:11" x14ac:dyDescent="0.2">
      <c r="A1548" s="28" t="s">
        <v>59</v>
      </c>
      <c r="B1548" s="24">
        <v>7648</v>
      </c>
      <c r="C1548" s="28" t="s">
        <v>1662</v>
      </c>
      <c r="D1548" s="29">
        <v>35007648</v>
      </c>
      <c r="E1548" s="29" t="s">
        <v>117</v>
      </c>
      <c r="F1548" s="29">
        <v>258.24</v>
      </c>
      <c r="G1548" s="10">
        <f>SUMIFS('Régua SAEB'!$C:$C,'Régua SAEB'!$B:$B,"LP",'Régua SAEB'!$D:$D,"&lt;="&amp;$F1548,'Régua SAEB'!$E:$E,"&gt;"&amp;$F1548,'Régua SAEB'!$A:$A,$E1548)</f>
        <v>3</v>
      </c>
      <c r="H1548" s="10" t="str">
        <f t="array" ref="H1548">INDEX('Régua SAEB'!$F$1:$F$40,MATCH($E1548&amp;"LP"&amp;$G1548,'Régua SAEB'!$G$1:$G$40,0),1)</f>
        <v>Básico</v>
      </c>
      <c r="I1548" s="29">
        <v>256.45</v>
      </c>
      <c r="J1548" s="10">
        <f>SUMIFS('Régua SAEB'!$C:$C,'Régua SAEB'!$B:$B,"MT",'Régua SAEB'!$D:$D,"&lt;="&amp;$I1548,'Régua SAEB'!$E:$E,"&gt;"&amp;$I1548,'Régua SAEB'!$A:$A,$E1548)</f>
        <v>3</v>
      </c>
      <c r="K1548" s="10" t="str">
        <f t="array" ref="K1548">INDEX('Régua SAEB'!$F$1:$F$40,MATCH($E1548&amp;"MT"&amp;$J1548,'Régua SAEB'!$G$1:$G$40,0),1)</f>
        <v>Básico</v>
      </c>
    </row>
    <row r="1549" spans="1:11" x14ac:dyDescent="0.2">
      <c r="A1549" s="28" t="s">
        <v>59</v>
      </c>
      <c r="B1549" s="24">
        <v>7675</v>
      </c>
      <c r="C1549" s="28" t="s">
        <v>1663</v>
      </c>
      <c r="D1549" s="29">
        <v>35007675</v>
      </c>
      <c r="E1549" s="29" t="s">
        <v>117</v>
      </c>
      <c r="F1549" s="29">
        <v>266.58</v>
      </c>
      <c r="G1549" s="10">
        <f>SUMIFS('Régua SAEB'!$C:$C,'Régua SAEB'!$B:$B,"LP",'Régua SAEB'!$D:$D,"&lt;="&amp;$F1549,'Régua SAEB'!$E:$E,"&gt;"&amp;$F1549,'Régua SAEB'!$A:$A,$E1549)</f>
        <v>3</v>
      </c>
      <c r="H1549" s="10" t="str">
        <f t="array" ref="H1549">INDEX('Régua SAEB'!$F$1:$F$40,MATCH($E1549&amp;"LP"&amp;$G1549,'Régua SAEB'!$G$1:$G$40,0),1)</f>
        <v>Básico</v>
      </c>
      <c r="I1549" s="29">
        <v>256.79000000000002</v>
      </c>
      <c r="J1549" s="10">
        <f>SUMIFS('Régua SAEB'!$C:$C,'Régua SAEB'!$B:$B,"MT",'Régua SAEB'!$D:$D,"&lt;="&amp;$I1549,'Régua SAEB'!$E:$E,"&gt;"&amp;$I1549,'Régua SAEB'!$A:$A,$E1549)</f>
        <v>3</v>
      </c>
      <c r="K1549" s="10" t="str">
        <f t="array" ref="K1549">INDEX('Régua SAEB'!$F$1:$F$40,MATCH($E1549&amp;"MT"&amp;$J1549,'Régua SAEB'!$G$1:$G$40,0),1)</f>
        <v>Básico</v>
      </c>
    </row>
    <row r="1550" spans="1:11" x14ac:dyDescent="0.2">
      <c r="A1550" s="28" t="s">
        <v>59</v>
      </c>
      <c r="B1550" s="24">
        <v>7687</v>
      </c>
      <c r="C1550" s="28" t="s">
        <v>1664</v>
      </c>
      <c r="D1550" s="29">
        <v>35007687</v>
      </c>
      <c r="E1550" s="29" t="s">
        <v>117</v>
      </c>
      <c r="F1550" s="29">
        <v>275.95999999999998</v>
      </c>
      <c r="G1550" s="10">
        <f>SUMIFS('Régua SAEB'!$C:$C,'Régua SAEB'!$B:$B,"LP",'Régua SAEB'!$D:$D,"&lt;="&amp;$F1550,'Régua SAEB'!$E:$E,"&gt;"&amp;$F1550,'Régua SAEB'!$A:$A,$E1550)</f>
        <v>4</v>
      </c>
      <c r="H1550" s="10" t="str">
        <f t="array" ref="H1550">INDEX('Régua SAEB'!$F$1:$F$40,MATCH($E1550&amp;"LP"&amp;$G1550,'Régua SAEB'!$G$1:$G$40,0),1)</f>
        <v>Proficiente</v>
      </c>
      <c r="I1550" s="29">
        <v>279.11</v>
      </c>
      <c r="J1550" s="10">
        <f>SUMIFS('Régua SAEB'!$C:$C,'Régua SAEB'!$B:$B,"MT",'Régua SAEB'!$D:$D,"&lt;="&amp;$I1550,'Régua SAEB'!$E:$E,"&gt;"&amp;$I1550,'Régua SAEB'!$A:$A,$E1550)</f>
        <v>4</v>
      </c>
      <c r="K1550" s="10" t="str">
        <f t="array" ref="K1550">INDEX('Régua SAEB'!$F$1:$F$40,MATCH($E1550&amp;"MT"&amp;$J1550,'Régua SAEB'!$G$1:$G$40,0),1)</f>
        <v>Básico</v>
      </c>
    </row>
    <row r="1551" spans="1:11" x14ac:dyDescent="0.2">
      <c r="A1551" s="28" t="s">
        <v>59</v>
      </c>
      <c r="B1551" s="24">
        <v>7729</v>
      </c>
      <c r="C1551" s="28" t="s">
        <v>1665</v>
      </c>
      <c r="D1551" s="29">
        <v>35007729</v>
      </c>
      <c r="E1551" s="29" t="s">
        <v>117</v>
      </c>
      <c r="F1551" s="29">
        <v>272.12</v>
      </c>
      <c r="G1551" s="10">
        <f>SUMIFS('Régua SAEB'!$C:$C,'Régua SAEB'!$B:$B,"LP",'Régua SAEB'!$D:$D,"&lt;="&amp;$F1551,'Régua SAEB'!$E:$E,"&gt;"&amp;$F1551,'Régua SAEB'!$A:$A,$E1551)</f>
        <v>3</v>
      </c>
      <c r="H1551" s="10" t="str">
        <f t="array" ref="H1551">INDEX('Régua SAEB'!$F$1:$F$40,MATCH($E1551&amp;"LP"&amp;$G1551,'Régua SAEB'!$G$1:$G$40,0),1)</f>
        <v>Básico</v>
      </c>
      <c r="I1551" s="29">
        <v>266.08999999999997</v>
      </c>
      <c r="J1551" s="10">
        <f>SUMIFS('Régua SAEB'!$C:$C,'Régua SAEB'!$B:$B,"MT",'Régua SAEB'!$D:$D,"&lt;="&amp;$I1551,'Régua SAEB'!$E:$E,"&gt;"&amp;$I1551,'Régua SAEB'!$A:$A,$E1551)</f>
        <v>3</v>
      </c>
      <c r="K1551" s="10" t="str">
        <f t="array" ref="K1551">INDEX('Régua SAEB'!$F$1:$F$40,MATCH($E1551&amp;"MT"&amp;$J1551,'Régua SAEB'!$G$1:$G$40,0),1)</f>
        <v>Básico</v>
      </c>
    </row>
    <row r="1552" spans="1:11" x14ac:dyDescent="0.2">
      <c r="A1552" s="28" t="s">
        <v>59</v>
      </c>
      <c r="B1552" s="24">
        <v>7742</v>
      </c>
      <c r="C1552" s="28" t="s">
        <v>1666</v>
      </c>
      <c r="D1552" s="29">
        <v>35007742</v>
      </c>
      <c r="E1552" s="29" t="s">
        <v>117</v>
      </c>
      <c r="F1552" s="29">
        <v>285.37</v>
      </c>
      <c r="G1552" s="10">
        <f>SUMIFS('Régua SAEB'!$C:$C,'Régua SAEB'!$B:$B,"LP",'Régua SAEB'!$D:$D,"&lt;="&amp;$F1552,'Régua SAEB'!$E:$E,"&gt;"&amp;$F1552,'Régua SAEB'!$A:$A,$E1552)</f>
        <v>4</v>
      </c>
      <c r="H1552" s="10" t="str">
        <f t="array" ref="H1552">INDEX('Régua SAEB'!$F$1:$F$40,MATCH($E1552&amp;"LP"&amp;$G1552,'Régua SAEB'!$G$1:$G$40,0),1)</f>
        <v>Proficiente</v>
      </c>
      <c r="I1552" s="29">
        <v>269.32</v>
      </c>
      <c r="J1552" s="10">
        <f>SUMIFS('Régua SAEB'!$C:$C,'Régua SAEB'!$B:$B,"MT",'Régua SAEB'!$D:$D,"&lt;="&amp;$I1552,'Régua SAEB'!$E:$E,"&gt;"&amp;$I1552,'Régua SAEB'!$A:$A,$E1552)</f>
        <v>3</v>
      </c>
      <c r="K1552" s="10" t="str">
        <f t="array" ref="K1552">INDEX('Régua SAEB'!$F$1:$F$40,MATCH($E1552&amp;"MT"&amp;$J1552,'Régua SAEB'!$G$1:$G$40,0),1)</f>
        <v>Básico</v>
      </c>
    </row>
    <row r="1553" spans="1:11" x14ac:dyDescent="0.2">
      <c r="A1553" s="28" t="s">
        <v>59</v>
      </c>
      <c r="B1553" s="24">
        <v>7766</v>
      </c>
      <c r="C1553" s="28" t="s">
        <v>1667</v>
      </c>
      <c r="D1553" s="29">
        <v>35007766</v>
      </c>
      <c r="E1553" s="29" t="s">
        <v>117</v>
      </c>
      <c r="F1553" s="29">
        <v>256.37</v>
      </c>
      <c r="G1553" s="10">
        <f>SUMIFS('Régua SAEB'!$C:$C,'Régua SAEB'!$B:$B,"LP",'Régua SAEB'!$D:$D,"&lt;="&amp;$F1553,'Régua SAEB'!$E:$E,"&gt;"&amp;$F1553,'Régua SAEB'!$A:$A,$E1553)</f>
        <v>3</v>
      </c>
      <c r="H1553" s="10" t="str">
        <f t="array" ref="H1553">INDEX('Régua SAEB'!$F$1:$F$40,MATCH($E1553&amp;"LP"&amp;$G1553,'Régua SAEB'!$G$1:$G$40,0),1)</f>
        <v>Básico</v>
      </c>
      <c r="I1553" s="29">
        <v>250.03</v>
      </c>
      <c r="J1553" s="10">
        <f>SUMIFS('Régua SAEB'!$C:$C,'Régua SAEB'!$B:$B,"MT",'Régua SAEB'!$D:$D,"&lt;="&amp;$I1553,'Régua SAEB'!$E:$E,"&gt;"&amp;$I1553,'Régua SAEB'!$A:$A,$E1553)</f>
        <v>3</v>
      </c>
      <c r="K1553" s="10" t="str">
        <f t="array" ref="K1553">INDEX('Régua SAEB'!$F$1:$F$40,MATCH($E1553&amp;"MT"&amp;$J1553,'Régua SAEB'!$G$1:$G$40,0),1)</f>
        <v>Básico</v>
      </c>
    </row>
    <row r="1554" spans="1:11" x14ac:dyDescent="0.2">
      <c r="A1554" s="28" t="s">
        <v>59</v>
      </c>
      <c r="B1554" s="24">
        <v>7791</v>
      </c>
      <c r="C1554" s="28" t="s">
        <v>1668</v>
      </c>
      <c r="D1554" s="29">
        <v>35007791</v>
      </c>
      <c r="E1554" s="29" t="s">
        <v>117</v>
      </c>
      <c r="F1554" s="29">
        <v>260.57</v>
      </c>
      <c r="G1554" s="10">
        <f>SUMIFS('Régua SAEB'!$C:$C,'Régua SAEB'!$B:$B,"LP",'Régua SAEB'!$D:$D,"&lt;="&amp;$F1554,'Régua SAEB'!$E:$E,"&gt;"&amp;$F1554,'Régua SAEB'!$A:$A,$E1554)</f>
        <v>3</v>
      </c>
      <c r="H1554" s="10" t="str">
        <f t="array" ref="H1554">INDEX('Régua SAEB'!$F$1:$F$40,MATCH($E1554&amp;"LP"&amp;$G1554,'Régua SAEB'!$G$1:$G$40,0),1)</f>
        <v>Básico</v>
      </c>
      <c r="I1554" s="29">
        <v>249.09</v>
      </c>
      <c r="J1554" s="10">
        <f>SUMIFS('Régua SAEB'!$C:$C,'Régua SAEB'!$B:$B,"MT",'Régua SAEB'!$D:$D,"&lt;="&amp;$I1554,'Régua SAEB'!$E:$E,"&gt;"&amp;$I1554,'Régua SAEB'!$A:$A,$E1554)</f>
        <v>2</v>
      </c>
      <c r="K1554" s="10" t="str">
        <f t="array" ref="K1554">INDEX('Régua SAEB'!$F$1:$F$40,MATCH($E1554&amp;"MT"&amp;$J1554,'Régua SAEB'!$G$1:$G$40,0),1)</f>
        <v>Básico</v>
      </c>
    </row>
    <row r="1555" spans="1:11" x14ac:dyDescent="0.2">
      <c r="A1555" s="28" t="s">
        <v>59</v>
      </c>
      <c r="B1555" s="24">
        <v>7808</v>
      </c>
      <c r="C1555" s="28" t="s">
        <v>1669</v>
      </c>
      <c r="D1555" s="29">
        <v>35007808</v>
      </c>
      <c r="E1555" s="29" t="s">
        <v>117</v>
      </c>
      <c r="F1555" s="29">
        <v>273.44</v>
      </c>
      <c r="G1555" s="10">
        <f>SUMIFS('Régua SAEB'!$C:$C,'Régua SAEB'!$B:$B,"LP",'Régua SAEB'!$D:$D,"&lt;="&amp;$F1555,'Régua SAEB'!$E:$E,"&gt;"&amp;$F1555,'Régua SAEB'!$A:$A,$E1555)</f>
        <v>3</v>
      </c>
      <c r="H1555" s="10" t="str">
        <f t="array" ref="H1555">INDEX('Régua SAEB'!$F$1:$F$40,MATCH($E1555&amp;"LP"&amp;$G1555,'Régua SAEB'!$G$1:$G$40,0),1)</f>
        <v>Básico</v>
      </c>
      <c r="I1555" s="29">
        <v>256.70999999999998</v>
      </c>
      <c r="J1555" s="10">
        <f>SUMIFS('Régua SAEB'!$C:$C,'Régua SAEB'!$B:$B,"MT",'Régua SAEB'!$D:$D,"&lt;="&amp;$I1555,'Régua SAEB'!$E:$E,"&gt;"&amp;$I1555,'Régua SAEB'!$A:$A,$E1555)</f>
        <v>3</v>
      </c>
      <c r="K1555" s="10" t="str">
        <f t="array" ref="K1555">INDEX('Régua SAEB'!$F$1:$F$40,MATCH($E1555&amp;"MT"&amp;$J1555,'Régua SAEB'!$G$1:$G$40,0),1)</f>
        <v>Básico</v>
      </c>
    </row>
    <row r="1556" spans="1:11" x14ac:dyDescent="0.2">
      <c r="A1556" s="28" t="s">
        <v>59</v>
      </c>
      <c r="B1556" s="24">
        <v>7821</v>
      </c>
      <c r="C1556" s="28" t="s">
        <v>1670</v>
      </c>
      <c r="D1556" s="29">
        <v>35007821</v>
      </c>
      <c r="E1556" s="29" t="s">
        <v>117</v>
      </c>
      <c r="F1556" s="29">
        <v>248.9</v>
      </c>
      <c r="G1556" s="10">
        <f>SUMIFS('Régua SAEB'!$C:$C,'Régua SAEB'!$B:$B,"LP",'Régua SAEB'!$D:$D,"&lt;="&amp;$F1556,'Régua SAEB'!$E:$E,"&gt;"&amp;$F1556,'Régua SAEB'!$A:$A,$E1556)</f>
        <v>2</v>
      </c>
      <c r="H1556" s="10" t="str">
        <f t="array" ref="H1556">INDEX('Régua SAEB'!$F$1:$F$40,MATCH($E1556&amp;"LP"&amp;$G1556,'Régua SAEB'!$G$1:$G$40,0),1)</f>
        <v>Básico</v>
      </c>
      <c r="I1556" s="29">
        <v>251.3</v>
      </c>
      <c r="J1556" s="10">
        <f>SUMIFS('Régua SAEB'!$C:$C,'Régua SAEB'!$B:$B,"MT",'Régua SAEB'!$D:$D,"&lt;="&amp;$I1556,'Régua SAEB'!$E:$E,"&gt;"&amp;$I1556,'Régua SAEB'!$A:$A,$E1556)</f>
        <v>3</v>
      </c>
      <c r="K1556" s="10" t="str">
        <f t="array" ref="K1556">INDEX('Régua SAEB'!$F$1:$F$40,MATCH($E1556&amp;"MT"&amp;$J1556,'Régua SAEB'!$G$1:$G$40,0),1)</f>
        <v>Básico</v>
      </c>
    </row>
    <row r="1557" spans="1:11" x14ac:dyDescent="0.2">
      <c r="A1557" s="28" t="s">
        <v>59</v>
      </c>
      <c r="B1557" s="24">
        <v>7833</v>
      </c>
      <c r="C1557" s="28" t="s">
        <v>1671</v>
      </c>
      <c r="D1557" s="29">
        <v>35007833</v>
      </c>
      <c r="E1557" s="29" t="s">
        <v>117</v>
      </c>
      <c r="F1557" s="29">
        <v>269.91000000000003</v>
      </c>
      <c r="G1557" s="10">
        <f>SUMIFS('Régua SAEB'!$C:$C,'Régua SAEB'!$B:$B,"LP",'Régua SAEB'!$D:$D,"&lt;="&amp;$F1557,'Régua SAEB'!$E:$E,"&gt;"&amp;$F1557,'Régua SAEB'!$A:$A,$E1557)</f>
        <v>3</v>
      </c>
      <c r="H1557" s="10" t="str">
        <f t="array" ref="H1557">INDEX('Régua SAEB'!$F$1:$F$40,MATCH($E1557&amp;"LP"&amp;$G1557,'Régua SAEB'!$G$1:$G$40,0),1)</f>
        <v>Básico</v>
      </c>
      <c r="I1557" s="29">
        <v>264.02</v>
      </c>
      <c r="J1557" s="10">
        <f>SUMIFS('Régua SAEB'!$C:$C,'Régua SAEB'!$B:$B,"MT",'Régua SAEB'!$D:$D,"&lt;="&amp;$I1557,'Régua SAEB'!$E:$E,"&gt;"&amp;$I1557,'Régua SAEB'!$A:$A,$E1557)</f>
        <v>3</v>
      </c>
      <c r="K1557" s="10" t="str">
        <f t="array" ref="K1557">INDEX('Régua SAEB'!$F$1:$F$40,MATCH($E1557&amp;"MT"&amp;$J1557,'Régua SAEB'!$G$1:$G$40,0),1)</f>
        <v>Básico</v>
      </c>
    </row>
    <row r="1558" spans="1:11" x14ac:dyDescent="0.2">
      <c r="A1558" s="28" t="s">
        <v>59</v>
      </c>
      <c r="B1558" s="24">
        <v>7845</v>
      </c>
      <c r="C1558" s="28" t="s">
        <v>1672</v>
      </c>
      <c r="D1558" s="29">
        <v>35007845</v>
      </c>
      <c r="E1558" s="29" t="s">
        <v>117</v>
      </c>
      <c r="F1558" s="29">
        <v>279.33</v>
      </c>
      <c r="G1558" s="10">
        <f>SUMIFS('Régua SAEB'!$C:$C,'Régua SAEB'!$B:$B,"LP",'Régua SAEB'!$D:$D,"&lt;="&amp;$F1558,'Régua SAEB'!$E:$E,"&gt;"&amp;$F1558,'Régua SAEB'!$A:$A,$E1558)</f>
        <v>4</v>
      </c>
      <c r="H1558" s="10" t="str">
        <f t="array" ref="H1558">INDEX('Régua SAEB'!$F$1:$F$40,MATCH($E1558&amp;"LP"&amp;$G1558,'Régua SAEB'!$G$1:$G$40,0),1)</f>
        <v>Proficiente</v>
      </c>
      <c r="I1558" s="29">
        <v>264.33</v>
      </c>
      <c r="J1558" s="10">
        <f>SUMIFS('Régua SAEB'!$C:$C,'Régua SAEB'!$B:$B,"MT",'Régua SAEB'!$D:$D,"&lt;="&amp;$I1558,'Régua SAEB'!$E:$E,"&gt;"&amp;$I1558,'Régua SAEB'!$A:$A,$E1558)</f>
        <v>3</v>
      </c>
      <c r="K1558" s="10" t="str">
        <f t="array" ref="K1558">INDEX('Régua SAEB'!$F$1:$F$40,MATCH($E1558&amp;"MT"&amp;$J1558,'Régua SAEB'!$G$1:$G$40,0),1)</f>
        <v>Básico</v>
      </c>
    </row>
    <row r="1559" spans="1:11" x14ac:dyDescent="0.2">
      <c r="A1559" s="28" t="s">
        <v>59</v>
      </c>
      <c r="B1559" s="24">
        <v>37291</v>
      </c>
      <c r="C1559" s="28" t="s">
        <v>1673</v>
      </c>
      <c r="D1559" s="29">
        <v>35037291</v>
      </c>
      <c r="E1559" s="29" t="s">
        <v>117</v>
      </c>
      <c r="F1559" s="29">
        <v>253.28</v>
      </c>
      <c r="G1559" s="10">
        <f>SUMIFS('Régua SAEB'!$C:$C,'Régua SAEB'!$B:$B,"LP",'Régua SAEB'!$D:$D,"&lt;="&amp;$F1559,'Régua SAEB'!$E:$E,"&gt;"&amp;$F1559,'Régua SAEB'!$A:$A,$E1559)</f>
        <v>3</v>
      </c>
      <c r="H1559" s="10" t="str">
        <f t="array" ref="H1559">INDEX('Régua SAEB'!$F$1:$F$40,MATCH($E1559&amp;"LP"&amp;$G1559,'Régua SAEB'!$G$1:$G$40,0),1)</f>
        <v>Básico</v>
      </c>
      <c r="I1559" s="29">
        <v>249.56</v>
      </c>
      <c r="J1559" s="10">
        <f>SUMIFS('Régua SAEB'!$C:$C,'Régua SAEB'!$B:$B,"MT",'Régua SAEB'!$D:$D,"&lt;="&amp;$I1559,'Régua SAEB'!$E:$E,"&gt;"&amp;$I1559,'Régua SAEB'!$A:$A,$E1559)</f>
        <v>2</v>
      </c>
      <c r="K1559" s="10" t="str">
        <f t="array" ref="K1559">INDEX('Régua SAEB'!$F$1:$F$40,MATCH($E1559&amp;"MT"&amp;$J1559,'Régua SAEB'!$G$1:$G$40,0),1)</f>
        <v>Básico</v>
      </c>
    </row>
    <row r="1560" spans="1:11" x14ac:dyDescent="0.2">
      <c r="A1560" s="28" t="s">
        <v>59</v>
      </c>
      <c r="B1560" s="24">
        <v>37312</v>
      </c>
      <c r="C1560" s="28" t="s">
        <v>1674</v>
      </c>
      <c r="D1560" s="29">
        <v>35037312</v>
      </c>
      <c r="E1560" s="29" t="s">
        <v>117</v>
      </c>
      <c r="F1560" s="29">
        <v>263</v>
      </c>
      <c r="G1560" s="10">
        <f>SUMIFS('Régua SAEB'!$C:$C,'Régua SAEB'!$B:$B,"LP",'Régua SAEB'!$D:$D,"&lt;="&amp;$F1560,'Régua SAEB'!$E:$E,"&gt;"&amp;$F1560,'Régua SAEB'!$A:$A,$E1560)</f>
        <v>3</v>
      </c>
      <c r="H1560" s="10" t="str">
        <f t="array" ref="H1560">INDEX('Régua SAEB'!$F$1:$F$40,MATCH($E1560&amp;"LP"&amp;$G1560,'Régua SAEB'!$G$1:$G$40,0),1)</f>
        <v>Básico</v>
      </c>
      <c r="I1560" s="29">
        <v>259.52</v>
      </c>
      <c r="J1560" s="10">
        <f>SUMIFS('Régua SAEB'!$C:$C,'Régua SAEB'!$B:$B,"MT",'Régua SAEB'!$D:$D,"&lt;="&amp;$I1560,'Régua SAEB'!$E:$E,"&gt;"&amp;$I1560,'Régua SAEB'!$A:$A,$E1560)</f>
        <v>3</v>
      </c>
      <c r="K1560" s="10" t="str">
        <f t="array" ref="K1560">INDEX('Régua SAEB'!$F$1:$F$40,MATCH($E1560&amp;"MT"&amp;$J1560,'Régua SAEB'!$G$1:$G$40,0),1)</f>
        <v>Básico</v>
      </c>
    </row>
    <row r="1561" spans="1:11" x14ac:dyDescent="0.2">
      <c r="A1561" s="28" t="s">
        <v>59</v>
      </c>
      <c r="B1561" s="24">
        <v>37321</v>
      </c>
      <c r="C1561" s="28" t="s">
        <v>1675</v>
      </c>
      <c r="D1561" s="29">
        <v>35037321</v>
      </c>
      <c r="E1561" s="29" t="s">
        <v>117</v>
      </c>
      <c r="F1561" s="29">
        <v>251.54</v>
      </c>
      <c r="G1561" s="10">
        <f>SUMIFS('Régua SAEB'!$C:$C,'Régua SAEB'!$B:$B,"LP",'Régua SAEB'!$D:$D,"&lt;="&amp;$F1561,'Régua SAEB'!$E:$E,"&gt;"&amp;$F1561,'Régua SAEB'!$A:$A,$E1561)</f>
        <v>3</v>
      </c>
      <c r="H1561" s="10" t="str">
        <f t="array" ref="H1561">INDEX('Régua SAEB'!$F$1:$F$40,MATCH($E1561&amp;"LP"&amp;$G1561,'Régua SAEB'!$G$1:$G$40,0),1)</f>
        <v>Básico</v>
      </c>
      <c r="I1561" s="29">
        <v>250.97</v>
      </c>
      <c r="J1561" s="10">
        <f>SUMIFS('Régua SAEB'!$C:$C,'Régua SAEB'!$B:$B,"MT",'Régua SAEB'!$D:$D,"&lt;="&amp;$I1561,'Régua SAEB'!$E:$E,"&gt;"&amp;$I1561,'Régua SAEB'!$A:$A,$E1561)</f>
        <v>3</v>
      </c>
      <c r="K1561" s="10" t="str">
        <f t="array" ref="K1561">INDEX('Régua SAEB'!$F$1:$F$40,MATCH($E1561&amp;"MT"&amp;$J1561,'Régua SAEB'!$G$1:$G$40,0),1)</f>
        <v>Básico</v>
      </c>
    </row>
    <row r="1562" spans="1:11" x14ac:dyDescent="0.2">
      <c r="A1562" s="28" t="s">
        <v>59</v>
      </c>
      <c r="B1562" s="24">
        <v>38453</v>
      </c>
      <c r="C1562" s="28" t="s">
        <v>1676</v>
      </c>
      <c r="D1562" s="29">
        <v>35038453</v>
      </c>
      <c r="E1562" s="29" t="s">
        <v>117</v>
      </c>
      <c r="F1562" s="29">
        <v>279.35000000000002</v>
      </c>
      <c r="G1562" s="10">
        <f>SUMIFS('Régua SAEB'!$C:$C,'Régua SAEB'!$B:$B,"LP",'Régua SAEB'!$D:$D,"&lt;="&amp;$F1562,'Régua SAEB'!$E:$E,"&gt;"&amp;$F1562,'Régua SAEB'!$A:$A,$E1562)</f>
        <v>4</v>
      </c>
      <c r="H1562" s="10" t="str">
        <f t="array" ref="H1562">INDEX('Régua SAEB'!$F$1:$F$40,MATCH($E1562&amp;"LP"&amp;$G1562,'Régua SAEB'!$G$1:$G$40,0),1)</f>
        <v>Proficiente</v>
      </c>
      <c r="I1562" s="29">
        <v>271.83999999999997</v>
      </c>
      <c r="J1562" s="10">
        <f>SUMIFS('Régua SAEB'!$C:$C,'Régua SAEB'!$B:$B,"MT",'Régua SAEB'!$D:$D,"&lt;="&amp;$I1562,'Régua SAEB'!$E:$E,"&gt;"&amp;$I1562,'Régua SAEB'!$A:$A,$E1562)</f>
        <v>3</v>
      </c>
      <c r="K1562" s="10" t="str">
        <f t="array" ref="K1562">INDEX('Régua SAEB'!$F$1:$F$40,MATCH($E1562&amp;"MT"&amp;$J1562,'Régua SAEB'!$G$1:$G$40,0),1)</f>
        <v>Básico</v>
      </c>
    </row>
    <row r="1563" spans="1:11" x14ac:dyDescent="0.2">
      <c r="A1563" s="28" t="s">
        <v>59</v>
      </c>
      <c r="B1563" s="24">
        <v>41221</v>
      </c>
      <c r="C1563" s="28" t="s">
        <v>1677</v>
      </c>
      <c r="D1563" s="29">
        <v>35041221</v>
      </c>
      <c r="E1563" s="29" t="s">
        <v>117</v>
      </c>
      <c r="F1563" s="29">
        <v>243.12</v>
      </c>
      <c r="G1563" s="10">
        <f>SUMIFS('Régua SAEB'!$C:$C,'Régua SAEB'!$B:$B,"LP",'Régua SAEB'!$D:$D,"&lt;="&amp;$F1563,'Régua SAEB'!$E:$E,"&gt;"&amp;$F1563,'Régua SAEB'!$A:$A,$E1563)</f>
        <v>2</v>
      </c>
      <c r="H1563" s="10" t="str">
        <f t="array" ref="H1563">INDEX('Régua SAEB'!$F$1:$F$40,MATCH($E1563&amp;"LP"&amp;$G1563,'Régua SAEB'!$G$1:$G$40,0),1)</f>
        <v>Básico</v>
      </c>
      <c r="I1563" s="29">
        <v>242.64</v>
      </c>
      <c r="J1563" s="10">
        <f>SUMIFS('Régua SAEB'!$C:$C,'Régua SAEB'!$B:$B,"MT",'Régua SAEB'!$D:$D,"&lt;="&amp;$I1563,'Régua SAEB'!$E:$E,"&gt;"&amp;$I1563,'Régua SAEB'!$A:$A,$E1563)</f>
        <v>2</v>
      </c>
      <c r="K1563" s="10" t="str">
        <f t="array" ref="K1563">INDEX('Régua SAEB'!$F$1:$F$40,MATCH($E1563&amp;"MT"&amp;$J1563,'Régua SAEB'!$G$1:$G$40,0),1)</f>
        <v>Básico</v>
      </c>
    </row>
    <row r="1564" spans="1:11" x14ac:dyDescent="0.2">
      <c r="A1564" s="28" t="s">
        <v>59</v>
      </c>
      <c r="B1564" s="24">
        <v>41973</v>
      </c>
      <c r="C1564" s="28" t="s">
        <v>1678</v>
      </c>
      <c r="D1564" s="29">
        <v>35041973</v>
      </c>
      <c r="E1564" s="29" t="s">
        <v>117</v>
      </c>
      <c r="F1564" s="29">
        <v>270.06</v>
      </c>
      <c r="G1564" s="10">
        <f>SUMIFS('Régua SAEB'!$C:$C,'Régua SAEB'!$B:$B,"LP",'Régua SAEB'!$D:$D,"&lt;="&amp;$F1564,'Régua SAEB'!$E:$E,"&gt;"&amp;$F1564,'Régua SAEB'!$A:$A,$E1564)</f>
        <v>3</v>
      </c>
      <c r="H1564" s="10" t="str">
        <f t="array" ref="H1564">INDEX('Régua SAEB'!$F$1:$F$40,MATCH($E1564&amp;"LP"&amp;$G1564,'Régua SAEB'!$G$1:$G$40,0),1)</f>
        <v>Básico</v>
      </c>
      <c r="I1564" s="29">
        <v>265.01</v>
      </c>
      <c r="J1564" s="10">
        <f>SUMIFS('Régua SAEB'!$C:$C,'Régua SAEB'!$B:$B,"MT",'Régua SAEB'!$D:$D,"&lt;="&amp;$I1564,'Régua SAEB'!$E:$E,"&gt;"&amp;$I1564,'Régua SAEB'!$A:$A,$E1564)</f>
        <v>3</v>
      </c>
      <c r="K1564" s="10" t="str">
        <f t="array" ref="K1564">INDEX('Régua SAEB'!$F$1:$F$40,MATCH($E1564&amp;"MT"&amp;$J1564,'Régua SAEB'!$G$1:$G$40,0),1)</f>
        <v>Básico</v>
      </c>
    </row>
    <row r="1565" spans="1:11" x14ac:dyDescent="0.2">
      <c r="A1565" s="28" t="s">
        <v>59</v>
      </c>
      <c r="B1565" s="24">
        <v>43849</v>
      </c>
      <c r="C1565" s="28" t="s">
        <v>1679</v>
      </c>
      <c r="D1565" s="29">
        <v>35043849</v>
      </c>
      <c r="E1565" s="29" t="s">
        <v>117</v>
      </c>
      <c r="F1565" s="29">
        <v>266.92</v>
      </c>
      <c r="G1565" s="10">
        <f>SUMIFS('Régua SAEB'!$C:$C,'Régua SAEB'!$B:$B,"LP",'Régua SAEB'!$D:$D,"&lt;="&amp;$F1565,'Régua SAEB'!$E:$E,"&gt;"&amp;$F1565,'Régua SAEB'!$A:$A,$E1565)</f>
        <v>3</v>
      </c>
      <c r="H1565" s="10" t="str">
        <f t="array" ref="H1565">INDEX('Régua SAEB'!$F$1:$F$40,MATCH($E1565&amp;"LP"&amp;$G1565,'Régua SAEB'!$G$1:$G$40,0),1)</f>
        <v>Básico</v>
      </c>
      <c r="I1565" s="29">
        <v>253.05</v>
      </c>
      <c r="J1565" s="10">
        <f>SUMIFS('Régua SAEB'!$C:$C,'Régua SAEB'!$B:$B,"MT",'Régua SAEB'!$D:$D,"&lt;="&amp;$I1565,'Régua SAEB'!$E:$E,"&gt;"&amp;$I1565,'Régua SAEB'!$A:$A,$E1565)</f>
        <v>3</v>
      </c>
      <c r="K1565" s="10" t="str">
        <f t="array" ref="K1565">INDEX('Régua SAEB'!$F$1:$F$40,MATCH($E1565&amp;"MT"&amp;$J1565,'Régua SAEB'!$G$1:$G$40,0),1)</f>
        <v>Básico</v>
      </c>
    </row>
    <row r="1566" spans="1:11" x14ac:dyDescent="0.2">
      <c r="A1566" s="28" t="s">
        <v>59</v>
      </c>
      <c r="B1566" s="24">
        <v>45081</v>
      </c>
      <c r="C1566" s="28" t="s">
        <v>1680</v>
      </c>
      <c r="D1566" s="29">
        <v>35045081</v>
      </c>
      <c r="E1566" s="29" t="s">
        <v>117</v>
      </c>
      <c r="F1566" s="29">
        <v>278.18</v>
      </c>
      <c r="G1566" s="10">
        <f>SUMIFS('Régua SAEB'!$C:$C,'Régua SAEB'!$B:$B,"LP",'Régua SAEB'!$D:$D,"&lt;="&amp;$F1566,'Régua SAEB'!$E:$E,"&gt;"&amp;$F1566,'Régua SAEB'!$A:$A,$E1566)</f>
        <v>4</v>
      </c>
      <c r="H1566" s="10" t="str">
        <f t="array" ref="H1566">INDEX('Régua SAEB'!$F$1:$F$40,MATCH($E1566&amp;"LP"&amp;$G1566,'Régua SAEB'!$G$1:$G$40,0),1)</f>
        <v>Proficiente</v>
      </c>
      <c r="I1566" s="29">
        <v>267.66000000000003</v>
      </c>
      <c r="J1566" s="10">
        <f>SUMIFS('Régua SAEB'!$C:$C,'Régua SAEB'!$B:$B,"MT",'Régua SAEB'!$D:$D,"&lt;="&amp;$I1566,'Régua SAEB'!$E:$E,"&gt;"&amp;$I1566,'Régua SAEB'!$A:$A,$E1566)</f>
        <v>3</v>
      </c>
      <c r="K1566" s="10" t="str">
        <f t="array" ref="K1566">INDEX('Régua SAEB'!$F$1:$F$40,MATCH($E1566&amp;"MT"&amp;$J1566,'Régua SAEB'!$G$1:$G$40,0),1)</f>
        <v>Básico</v>
      </c>
    </row>
    <row r="1567" spans="1:11" x14ac:dyDescent="0.2">
      <c r="A1567" s="28" t="s">
        <v>59</v>
      </c>
      <c r="B1567" s="24">
        <v>286710</v>
      </c>
      <c r="C1567" s="28" t="s">
        <v>1681</v>
      </c>
      <c r="D1567" s="29">
        <v>35286710</v>
      </c>
      <c r="E1567" s="29" t="s">
        <v>117</v>
      </c>
      <c r="F1567" s="29">
        <v>258.36</v>
      </c>
      <c r="G1567" s="10">
        <f>SUMIFS('Régua SAEB'!$C:$C,'Régua SAEB'!$B:$B,"LP",'Régua SAEB'!$D:$D,"&lt;="&amp;$F1567,'Régua SAEB'!$E:$E,"&gt;"&amp;$F1567,'Régua SAEB'!$A:$A,$E1567)</f>
        <v>3</v>
      </c>
      <c r="H1567" s="10" t="str">
        <f t="array" ref="H1567">INDEX('Régua SAEB'!$F$1:$F$40,MATCH($E1567&amp;"LP"&amp;$G1567,'Régua SAEB'!$G$1:$G$40,0),1)</f>
        <v>Básico</v>
      </c>
      <c r="I1567" s="29">
        <v>249.56</v>
      </c>
      <c r="J1567" s="10">
        <f>SUMIFS('Régua SAEB'!$C:$C,'Régua SAEB'!$B:$B,"MT",'Régua SAEB'!$D:$D,"&lt;="&amp;$I1567,'Régua SAEB'!$E:$E,"&gt;"&amp;$I1567,'Régua SAEB'!$A:$A,$E1567)</f>
        <v>2</v>
      </c>
      <c r="K1567" s="10" t="str">
        <f t="array" ref="K1567">INDEX('Régua SAEB'!$F$1:$F$40,MATCH($E1567&amp;"MT"&amp;$J1567,'Régua SAEB'!$G$1:$G$40,0),1)</f>
        <v>Básico</v>
      </c>
    </row>
    <row r="1568" spans="1:11" x14ac:dyDescent="0.2">
      <c r="A1568" s="28" t="s">
        <v>59</v>
      </c>
      <c r="B1568" s="24">
        <v>412983</v>
      </c>
      <c r="C1568" s="28" t="s">
        <v>1682</v>
      </c>
      <c r="D1568" s="29">
        <v>35412983</v>
      </c>
      <c r="E1568" s="29" t="s">
        <v>117</v>
      </c>
      <c r="F1568" s="29">
        <v>248.45</v>
      </c>
      <c r="G1568" s="10">
        <f>SUMIFS('Régua SAEB'!$C:$C,'Régua SAEB'!$B:$B,"LP",'Régua SAEB'!$D:$D,"&lt;="&amp;$F1568,'Régua SAEB'!$E:$E,"&gt;"&amp;$F1568,'Régua SAEB'!$A:$A,$E1568)</f>
        <v>2</v>
      </c>
      <c r="H1568" s="10" t="str">
        <f t="array" ref="H1568">INDEX('Régua SAEB'!$F$1:$F$40,MATCH($E1568&amp;"LP"&amp;$G1568,'Régua SAEB'!$G$1:$G$40,0),1)</f>
        <v>Básico</v>
      </c>
      <c r="I1568" s="29">
        <v>238.84</v>
      </c>
      <c r="J1568" s="10">
        <f>SUMIFS('Régua SAEB'!$C:$C,'Régua SAEB'!$B:$B,"MT",'Régua SAEB'!$D:$D,"&lt;="&amp;$I1568,'Régua SAEB'!$E:$E,"&gt;"&amp;$I1568,'Régua SAEB'!$A:$A,$E1568)</f>
        <v>2</v>
      </c>
      <c r="K1568" s="10" t="str">
        <f t="array" ref="K1568">INDEX('Régua SAEB'!$F$1:$F$40,MATCH($E1568&amp;"MT"&amp;$J1568,'Régua SAEB'!$G$1:$G$40,0),1)</f>
        <v>Básico</v>
      </c>
    </row>
    <row r="1569" spans="1:11" x14ac:dyDescent="0.2">
      <c r="A1569" s="28" t="s">
        <v>59</v>
      </c>
      <c r="B1569" s="24">
        <v>434164</v>
      </c>
      <c r="C1569" s="28" t="s">
        <v>1683</v>
      </c>
      <c r="D1569" s="29">
        <v>35434164</v>
      </c>
      <c r="E1569" s="29" t="s">
        <v>117</v>
      </c>
      <c r="F1569" s="29">
        <v>259.85000000000002</v>
      </c>
      <c r="G1569" s="10">
        <f>SUMIFS('Régua SAEB'!$C:$C,'Régua SAEB'!$B:$B,"LP",'Régua SAEB'!$D:$D,"&lt;="&amp;$F1569,'Régua SAEB'!$E:$E,"&gt;"&amp;$F1569,'Régua SAEB'!$A:$A,$E1569)</f>
        <v>3</v>
      </c>
      <c r="H1569" s="10" t="str">
        <f t="array" ref="H1569">INDEX('Régua SAEB'!$F$1:$F$40,MATCH($E1569&amp;"LP"&amp;$G1569,'Régua SAEB'!$G$1:$G$40,0),1)</f>
        <v>Básico</v>
      </c>
      <c r="I1569" s="29">
        <v>248.49</v>
      </c>
      <c r="J1569" s="10">
        <f>SUMIFS('Régua SAEB'!$C:$C,'Régua SAEB'!$B:$B,"MT",'Régua SAEB'!$D:$D,"&lt;="&amp;$I1569,'Régua SAEB'!$E:$E,"&gt;"&amp;$I1569,'Régua SAEB'!$A:$A,$E1569)</f>
        <v>2</v>
      </c>
      <c r="K1569" s="10" t="str">
        <f t="array" ref="K1569">INDEX('Régua SAEB'!$F$1:$F$40,MATCH($E1569&amp;"MT"&amp;$J1569,'Régua SAEB'!$G$1:$G$40,0),1)</f>
        <v>Básico</v>
      </c>
    </row>
    <row r="1570" spans="1:11" x14ac:dyDescent="0.2">
      <c r="A1570" s="28" t="s">
        <v>59</v>
      </c>
      <c r="B1570" s="24">
        <v>901994</v>
      </c>
      <c r="C1570" s="28" t="s">
        <v>1684</v>
      </c>
      <c r="D1570" s="29">
        <v>35901994</v>
      </c>
      <c r="E1570" s="29" t="s">
        <v>117</v>
      </c>
      <c r="F1570" s="29">
        <v>244.48</v>
      </c>
      <c r="G1570" s="10">
        <f>SUMIFS('Régua SAEB'!$C:$C,'Régua SAEB'!$B:$B,"LP",'Régua SAEB'!$D:$D,"&lt;="&amp;$F1570,'Régua SAEB'!$E:$E,"&gt;"&amp;$F1570,'Régua SAEB'!$A:$A,$E1570)</f>
        <v>2</v>
      </c>
      <c r="H1570" s="10" t="str">
        <f t="array" ref="H1570">INDEX('Régua SAEB'!$F$1:$F$40,MATCH($E1570&amp;"LP"&amp;$G1570,'Régua SAEB'!$G$1:$G$40,0),1)</f>
        <v>Básico</v>
      </c>
      <c r="I1570" s="29">
        <v>249.4</v>
      </c>
      <c r="J1570" s="10">
        <f>SUMIFS('Régua SAEB'!$C:$C,'Régua SAEB'!$B:$B,"MT",'Régua SAEB'!$D:$D,"&lt;="&amp;$I1570,'Régua SAEB'!$E:$E,"&gt;"&amp;$I1570,'Régua SAEB'!$A:$A,$E1570)</f>
        <v>2</v>
      </c>
      <c r="K1570" s="10" t="str">
        <f t="array" ref="K1570">INDEX('Régua SAEB'!$F$1:$F$40,MATCH($E1570&amp;"MT"&amp;$J1570,'Régua SAEB'!$G$1:$G$40,0),1)</f>
        <v>Básico</v>
      </c>
    </row>
    <row r="1571" spans="1:11" x14ac:dyDescent="0.2">
      <c r="A1571" s="28" t="s">
        <v>59</v>
      </c>
      <c r="B1571" s="24">
        <v>904715</v>
      </c>
      <c r="C1571" s="28" t="s">
        <v>1685</v>
      </c>
      <c r="D1571" s="29">
        <v>35904715</v>
      </c>
      <c r="E1571" s="29" t="s">
        <v>117</v>
      </c>
      <c r="F1571" s="29">
        <v>237.46</v>
      </c>
      <c r="G1571" s="10">
        <f>SUMIFS('Régua SAEB'!$C:$C,'Régua SAEB'!$B:$B,"LP",'Régua SAEB'!$D:$D,"&lt;="&amp;$F1571,'Régua SAEB'!$E:$E,"&gt;"&amp;$F1571,'Régua SAEB'!$A:$A,$E1571)</f>
        <v>2</v>
      </c>
      <c r="H1571" s="10" t="str">
        <f t="array" ref="H1571">INDEX('Régua SAEB'!$F$1:$F$40,MATCH($E1571&amp;"LP"&amp;$G1571,'Régua SAEB'!$G$1:$G$40,0),1)</f>
        <v>Básico</v>
      </c>
      <c r="I1571" s="29">
        <v>232.84</v>
      </c>
      <c r="J1571" s="10">
        <f>SUMIFS('Régua SAEB'!$C:$C,'Régua SAEB'!$B:$B,"MT",'Régua SAEB'!$D:$D,"&lt;="&amp;$I1571,'Régua SAEB'!$E:$E,"&gt;"&amp;$I1571,'Régua SAEB'!$A:$A,$E1571)</f>
        <v>2</v>
      </c>
      <c r="K1571" s="10" t="str">
        <f t="array" ref="K1571">INDEX('Régua SAEB'!$F$1:$F$40,MATCH($E1571&amp;"MT"&amp;$J1571,'Régua SAEB'!$G$1:$G$40,0),1)</f>
        <v>Básico</v>
      </c>
    </row>
    <row r="1572" spans="1:11" x14ac:dyDescent="0.2">
      <c r="A1572" s="28" t="s">
        <v>59</v>
      </c>
      <c r="B1572" s="24">
        <v>904739</v>
      </c>
      <c r="C1572" s="28" t="s">
        <v>1686</v>
      </c>
      <c r="D1572" s="29">
        <v>35904739</v>
      </c>
      <c r="E1572" s="29" t="s">
        <v>117</v>
      </c>
      <c r="F1572" s="29">
        <v>277.62</v>
      </c>
      <c r="G1572" s="10">
        <f>SUMIFS('Régua SAEB'!$C:$C,'Régua SAEB'!$B:$B,"LP",'Régua SAEB'!$D:$D,"&lt;="&amp;$F1572,'Régua SAEB'!$E:$E,"&gt;"&amp;$F1572,'Régua SAEB'!$A:$A,$E1572)</f>
        <v>4</v>
      </c>
      <c r="H1572" s="10" t="str">
        <f t="array" ref="H1572">INDEX('Régua SAEB'!$F$1:$F$40,MATCH($E1572&amp;"LP"&amp;$G1572,'Régua SAEB'!$G$1:$G$40,0),1)</f>
        <v>Proficiente</v>
      </c>
      <c r="I1572" s="29">
        <v>269.33</v>
      </c>
      <c r="J1572" s="10">
        <f>SUMIFS('Régua SAEB'!$C:$C,'Régua SAEB'!$B:$B,"MT",'Régua SAEB'!$D:$D,"&lt;="&amp;$I1572,'Régua SAEB'!$E:$E,"&gt;"&amp;$I1572,'Régua SAEB'!$A:$A,$E1572)</f>
        <v>3</v>
      </c>
      <c r="K1572" s="10" t="str">
        <f t="array" ref="K1572">INDEX('Régua SAEB'!$F$1:$F$40,MATCH($E1572&amp;"MT"&amp;$J1572,'Régua SAEB'!$G$1:$G$40,0),1)</f>
        <v>Básico</v>
      </c>
    </row>
    <row r="1573" spans="1:11" x14ac:dyDescent="0.2">
      <c r="A1573" s="28" t="s">
        <v>59</v>
      </c>
      <c r="B1573" s="24">
        <v>907121</v>
      </c>
      <c r="C1573" s="28" t="s">
        <v>1687</v>
      </c>
      <c r="D1573" s="29">
        <v>35907121</v>
      </c>
      <c r="E1573" s="29" t="s">
        <v>117</v>
      </c>
      <c r="F1573" s="29">
        <v>253.51</v>
      </c>
      <c r="G1573" s="10">
        <f>SUMIFS('Régua SAEB'!$C:$C,'Régua SAEB'!$B:$B,"LP",'Régua SAEB'!$D:$D,"&lt;="&amp;$F1573,'Régua SAEB'!$E:$E,"&gt;"&amp;$F1573,'Régua SAEB'!$A:$A,$E1573)</f>
        <v>3</v>
      </c>
      <c r="H1573" s="10" t="str">
        <f t="array" ref="H1573">INDEX('Régua SAEB'!$F$1:$F$40,MATCH($E1573&amp;"LP"&amp;$G1573,'Régua SAEB'!$G$1:$G$40,0),1)</f>
        <v>Básico</v>
      </c>
      <c r="I1573" s="29">
        <v>253.94</v>
      </c>
      <c r="J1573" s="10">
        <f>SUMIFS('Régua SAEB'!$C:$C,'Régua SAEB'!$B:$B,"MT",'Régua SAEB'!$D:$D,"&lt;="&amp;$I1573,'Régua SAEB'!$E:$E,"&gt;"&amp;$I1573,'Régua SAEB'!$A:$A,$E1573)</f>
        <v>3</v>
      </c>
      <c r="K1573" s="10" t="str">
        <f t="array" ref="K1573">INDEX('Régua SAEB'!$F$1:$F$40,MATCH($E1573&amp;"MT"&amp;$J1573,'Régua SAEB'!$G$1:$G$40,0),1)</f>
        <v>Básico</v>
      </c>
    </row>
    <row r="1574" spans="1:11" x14ac:dyDescent="0.2">
      <c r="A1574" s="28" t="s">
        <v>59</v>
      </c>
      <c r="B1574" s="24">
        <v>912384</v>
      </c>
      <c r="C1574" s="28" t="s">
        <v>1688</v>
      </c>
      <c r="D1574" s="29">
        <v>35912384</v>
      </c>
      <c r="E1574" s="29" t="s">
        <v>117</v>
      </c>
      <c r="F1574" s="29">
        <v>237.88</v>
      </c>
      <c r="G1574" s="10">
        <f>SUMIFS('Régua SAEB'!$C:$C,'Régua SAEB'!$B:$B,"LP",'Régua SAEB'!$D:$D,"&lt;="&amp;$F1574,'Régua SAEB'!$E:$E,"&gt;"&amp;$F1574,'Régua SAEB'!$A:$A,$E1574)</f>
        <v>2</v>
      </c>
      <c r="H1574" s="10" t="str">
        <f t="array" ref="H1574">INDEX('Régua SAEB'!$F$1:$F$40,MATCH($E1574&amp;"LP"&amp;$G1574,'Régua SAEB'!$G$1:$G$40,0),1)</f>
        <v>Básico</v>
      </c>
      <c r="I1574" s="29">
        <v>243.26</v>
      </c>
      <c r="J1574" s="10">
        <f>SUMIFS('Régua SAEB'!$C:$C,'Régua SAEB'!$B:$B,"MT",'Régua SAEB'!$D:$D,"&lt;="&amp;$I1574,'Régua SAEB'!$E:$E,"&gt;"&amp;$I1574,'Régua SAEB'!$A:$A,$E1574)</f>
        <v>2</v>
      </c>
      <c r="K1574" s="10" t="str">
        <f t="array" ref="K1574">INDEX('Régua SAEB'!$F$1:$F$40,MATCH($E1574&amp;"MT"&amp;$J1574,'Régua SAEB'!$G$1:$G$40,0),1)</f>
        <v>Básico</v>
      </c>
    </row>
    <row r="1575" spans="1:11" x14ac:dyDescent="0.2">
      <c r="A1575" s="28" t="s">
        <v>59</v>
      </c>
      <c r="B1575" s="24">
        <v>923229</v>
      </c>
      <c r="C1575" s="28" t="s">
        <v>1689</v>
      </c>
      <c r="D1575" s="29">
        <v>35923229</v>
      </c>
      <c r="E1575" s="29" t="s">
        <v>117</v>
      </c>
      <c r="F1575" s="29">
        <v>254.65</v>
      </c>
      <c r="G1575" s="10">
        <f>SUMIFS('Régua SAEB'!$C:$C,'Régua SAEB'!$B:$B,"LP",'Régua SAEB'!$D:$D,"&lt;="&amp;$F1575,'Régua SAEB'!$E:$E,"&gt;"&amp;$F1575,'Régua SAEB'!$A:$A,$E1575)</f>
        <v>3</v>
      </c>
      <c r="H1575" s="10" t="str">
        <f t="array" ref="H1575">INDEX('Régua SAEB'!$F$1:$F$40,MATCH($E1575&amp;"LP"&amp;$G1575,'Régua SAEB'!$G$1:$G$40,0),1)</f>
        <v>Básico</v>
      </c>
      <c r="I1575" s="29">
        <v>248.03</v>
      </c>
      <c r="J1575" s="10">
        <f>SUMIFS('Régua SAEB'!$C:$C,'Régua SAEB'!$B:$B,"MT",'Régua SAEB'!$D:$D,"&lt;="&amp;$I1575,'Régua SAEB'!$E:$E,"&gt;"&amp;$I1575,'Régua SAEB'!$A:$A,$E1575)</f>
        <v>2</v>
      </c>
      <c r="K1575" s="10" t="str">
        <f t="array" ref="K1575">INDEX('Régua SAEB'!$F$1:$F$40,MATCH($E1575&amp;"MT"&amp;$J1575,'Régua SAEB'!$G$1:$G$40,0),1)</f>
        <v>Básico</v>
      </c>
    </row>
    <row r="1576" spans="1:11" x14ac:dyDescent="0.2">
      <c r="A1576" s="28" t="s">
        <v>59</v>
      </c>
      <c r="B1576" s="24">
        <v>923400</v>
      </c>
      <c r="C1576" s="28" t="s">
        <v>1690</v>
      </c>
      <c r="D1576" s="29">
        <v>35923400</v>
      </c>
      <c r="E1576" s="29" t="s">
        <v>117</v>
      </c>
      <c r="F1576" s="29">
        <v>257.63</v>
      </c>
      <c r="G1576" s="10">
        <f>SUMIFS('Régua SAEB'!$C:$C,'Régua SAEB'!$B:$B,"LP",'Régua SAEB'!$D:$D,"&lt;="&amp;$F1576,'Régua SAEB'!$E:$E,"&gt;"&amp;$F1576,'Régua SAEB'!$A:$A,$E1576)</f>
        <v>3</v>
      </c>
      <c r="H1576" s="10" t="str">
        <f t="array" ref="H1576">INDEX('Régua SAEB'!$F$1:$F$40,MATCH($E1576&amp;"LP"&amp;$G1576,'Régua SAEB'!$G$1:$G$40,0),1)</f>
        <v>Básico</v>
      </c>
      <c r="I1576" s="29">
        <v>252.7</v>
      </c>
      <c r="J1576" s="10">
        <f>SUMIFS('Régua SAEB'!$C:$C,'Régua SAEB'!$B:$B,"MT",'Régua SAEB'!$D:$D,"&lt;="&amp;$I1576,'Régua SAEB'!$E:$E,"&gt;"&amp;$I1576,'Régua SAEB'!$A:$A,$E1576)</f>
        <v>3</v>
      </c>
      <c r="K1576" s="10" t="str">
        <f t="array" ref="K1576">INDEX('Régua SAEB'!$F$1:$F$40,MATCH($E1576&amp;"MT"&amp;$J1576,'Régua SAEB'!$G$1:$G$40,0),1)</f>
        <v>Básico</v>
      </c>
    </row>
    <row r="1577" spans="1:11" x14ac:dyDescent="0.2">
      <c r="A1577" s="28" t="s">
        <v>59</v>
      </c>
      <c r="B1577" s="24">
        <v>923825</v>
      </c>
      <c r="C1577" s="28" t="s">
        <v>1691</v>
      </c>
      <c r="D1577" s="29">
        <v>35923825</v>
      </c>
      <c r="E1577" s="29" t="s">
        <v>117</v>
      </c>
      <c r="F1577" s="29">
        <v>251.29</v>
      </c>
      <c r="G1577" s="10">
        <f>SUMIFS('Régua SAEB'!$C:$C,'Régua SAEB'!$B:$B,"LP",'Régua SAEB'!$D:$D,"&lt;="&amp;$F1577,'Régua SAEB'!$E:$E,"&gt;"&amp;$F1577,'Régua SAEB'!$A:$A,$E1577)</f>
        <v>3</v>
      </c>
      <c r="H1577" s="10" t="str">
        <f t="array" ref="H1577">INDEX('Régua SAEB'!$F$1:$F$40,MATCH($E1577&amp;"LP"&amp;$G1577,'Régua SAEB'!$G$1:$G$40,0),1)</f>
        <v>Básico</v>
      </c>
      <c r="I1577" s="29">
        <v>252.24</v>
      </c>
      <c r="J1577" s="10">
        <f>SUMIFS('Régua SAEB'!$C:$C,'Régua SAEB'!$B:$B,"MT",'Régua SAEB'!$D:$D,"&lt;="&amp;$I1577,'Régua SAEB'!$E:$E,"&gt;"&amp;$I1577,'Régua SAEB'!$A:$A,$E1577)</f>
        <v>3</v>
      </c>
      <c r="K1577" s="10" t="str">
        <f t="array" ref="K1577">INDEX('Régua SAEB'!$F$1:$F$40,MATCH($E1577&amp;"MT"&amp;$J1577,'Régua SAEB'!$G$1:$G$40,0),1)</f>
        <v>Básico</v>
      </c>
    </row>
    <row r="1578" spans="1:11" x14ac:dyDescent="0.2">
      <c r="A1578" s="28" t="s">
        <v>59</v>
      </c>
      <c r="B1578" s="24">
        <v>923837</v>
      </c>
      <c r="C1578" s="28" t="s">
        <v>1692</v>
      </c>
      <c r="D1578" s="29">
        <v>35923837</v>
      </c>
      <c r="E1578" s="29" t="s">
        <v>117</v>
      </c>
      <c r="F1578" s="29">
        <v>251.74</v>
      </c>
      <c r="G1578" s="10">
        <f>SUMIFS('Régua SAEB'!$C:$C,'Régua SAEB'!$B:$B,"LP",'Régua SAEB'!$D:$D,"&lt;="&amp;$F1578,'Régua SAEB'!$E:$E,"&gt;"&amp;$F1578,'Régua SAEB'!$A:$A,$E1578)</f>
        <v>3</v>
      </c>
      <c r="H1578" s="10" t="str">
        <f t="array" ref="H1578">INDEX('Régua SAEB'!$F$1:$F$40,MATCH($E1578&amp;"LP"&amp;$G1578,'Régua SAEB'!$G$1:$G$40,0),1)</f>
        <v>Básico</v>
      </c>
      <c r="I1578" s="29">
        <v>248.99</v>
      </c>
      <c r="J1578" s="10">
        <f>SUMIFS('Régua SAEB'!$C:$C,'Régua SAEB'!$B:$B,"MT",'Régua SAEB'!$D:$D,"&lt;="&amp;$I1578,'Régua SAEB'!$E:$E,"&gt;"&amp;$I1578,'Régua SAEB'!$A:$A,$E1578)</f>
        <v>2</v>
      </c>
      <c r="K1578" s="10" t="str">
        <f t="array" ref="K1578">INDEX('Régua SAEB'!$F$1:$F$40,MATCH($E1578&amp;"MT"&amp;$J1578,'Régua SAEB'!$G$1:$G$40,0),1)</f>
        <v>Básico</v>
      </c>
    </row>
    <row r="1579" spans="1:11" x14ac:dyDescent="0.2">
      <c r="A1579" s="28" t="s">
        <v>49</v>
      </c>
      <c r="B1579" s="24">
        <v>27424</v>
      </c>
      <c r="C1579" s="28" t="s">
        <v>1693</v>
      </c>
      <c r="D1579" s="29">
        <v>35027424</v>
      </c>
      <c r="E1579" s="29" t="s">
        <v>117</v>
      </c>
      <c r="F1579" s="29">
        <v>272.3</v>
      </c>
      <c r="G1579" s="10">
        <f>SUMIFS('Régua SAEB'!$C:$C,'Régua SAEB'!$B:$B,"LP",'Régua SAEB'!$D:$D,"&lt;="&amp;$F1579,'Régua SAEB'!$E:$E,"&gt;"&amp;$F1579,'Régua SAEB'!$A:$A,$E1579)</f>
        <v>3</v>
      </c>
      <c r="H1579" s="10" t="str">
        <f t="array" ref="H1579">INDEX('Régua SAEB'!$F$1:$F$40,MATCH($E1579&amp;"LP"&amp;$G1579,'Régua SAEB'!$G$1:$G$40,0),1)</f>
        <v>Básico</v>
      </c>
      <c r="I1579" s="29">
        <v>281.45999999999998</v>
      </c>
      <c r="J1579" s="10">
        <f>SUMIFS('Régua SAEB'!$C:$C,'Régua SAEB'!$B:$B,"MT",'Régua SAEB'!$D:$D,"&lt;="&amp;$I1579,'Régua SAEB'!$E:$E,"&gt;"&amp;$I1579,'Régua SAEB'!$A:$A,$E1579)</f>
        <v>4</v>
      </c>
      <c r="K1579" s="10" t="str">
        <f t="array" ref="K1579">INDEX('Régua SAEB'!$F$1:$F$40,MATCH($E1579&amp;"MT"&amp;$J1579,'Régua SAEB'!$G$1:$G$40,0),1)</f>
        <v>Básico</v>
      </c>
    </row>
    <row r="1580" spans="1:11" x14ac:dyDescent="0.2">
      <c r="A1580" s="28" t="s">
        <v>33</v>
      </c>
      <c r="B1580" s="24">
        <v>27005</v>
      </c>
      <c r="C1580" s="28" t="s">
        <v>1694</v>
      </c>
      <c r="D1580" s="29">
        <v>35027005</v>
      </c>
      <c r="E1580" s="29" t="s">
        <v>117</v>
      </c>
      <c r="F1580" s="29">
        <v>274.97000000000003</v>
      </c>
      <c r="G1580" s="10">
        <f>SUMIFS('Régua SAEB'!$C:$C,'Régua SAEB'!$B:$B,"LP",'Régua SAEB'!$D:$D,"&lt;="&amp;$F1580,'Régua SAEB'!$E:$E,"&gt;"&amp;$F1580,'Régua SAEB'!$A:$A,$E1580)</f>
        <v>3</v>
      </c>
      <c r="H1580" s="10" t="str">
        <f t="array" ref="H1580">INDEX('Régua SAEB'!$F$1:$F$40,MATCH($E1580&amp;"LP"&amp;$G1580,'Régua SAEB'!$G$1:$G$40,0),1)</f>
        <v>Básico</v>
      </c>
      <c r="I1580" s="29">
        <v>275.60000000000002</v>
      </c>
      <c r="J1580" s="10">
        <f>SUMIFS('Régua SAEB'!$C:$C,'Régua SAEB'!$B:$B,"MT",'Régua SAEB'!$D:$D,"&lt;="&amp;$I1580,'Régua SAEB'!$E:$E,"&gt;"&amp;$I1580,'Régua SAEB'!$A:$A,$E1580)</f>
        <v>4</v>
      </c>
      <c r="K1580" s="10" t="str">
        <f t="array" ref="K1580">INDEX('Régua SAEB'!$F$1:$F$40,MATCH($E1580&amp;"MT"&amp;$J1580,'Régua SAEB'!$G$1:$G$40,0),1)</f>
        <v>Básico</v>
      </c>
    </row>
    <row r="1581" spans="1:11" x14ac:dyDescent="0.2">
      <c r="A1581" s="28" t="s">
        <v>47</v>
      </c>
      <c r="B1581" s="24">
        <v>27054</v>
      </c>
      <c r="C1581" s="28" t="s">
        <v>1695</v>
      </c>
      <c r="D1581" s="29">
        <v>35027054</v>
      </c>
      <c r="E1581" s="29" t="s">
        <v>117</v>
      </c>
      <c r="F1581" s="29">
        <v>262.93</v>
      </c>
      <c r="G1581" s="10">
        <f>SUMIFS('Régua SAEB'!$C:$C,'Régua SAEB'!$B:$B,"LP",'Régua SAEB'!$D:$D,"&lt;="&amp;$F1581,'Régua SAEB'!$E:$E,"&gt;"&amp;$F1581,'Régua SAEB'!$A:$A,$E1581)</f>
        <v>3</v>
      </c>
      <c r="H1581" s="10" t="str">
        <f t="array" ref="H1581">INDEX('Régua SAEB'!$F$1:$F$40,MATCH($E1581&amp;"LP"&amp;$G1581,'Régua SAEB'!$G$1:$G$40,0),1)</f>
        <v>Básico</v>
      </c>
      <c r="I1581" s="29">
        <v>265.54000000000002</v>
      </c>
      <c r="J1581" s="10">
        <f>SUMIFS('Régua SAEB'!$C:$C,'Régua SAEB'!$B:$B,"MT",'Régua SAEB'!$D:$D,"&lt;="&amp;$I1581,'Régua SAEB'!$E:$E,"&gt;"&amp;$I1581,'Régua SAEB'!$A:$A,$E1581)</f>
        <v>3</v>
      </c>
      <c r="K1581" s="10" t="str">
        <f t="array" ref="K1581">INDEX('Régua SAEB'!$F$1:$F$40,MATCH($E1581&amp;"MT"&amp;$J1581,'Régua SAEB'!$G$1:$G$40,0),1)</f>
        <v>Básico</v>
      </c>
    </row>
    <row r="1582" spans="1:11" x14ac:dyDescent="0.2">
      <c r="A1582" s="28" t="s">
        <v>48</v>
      </c>
      <c r="B1582" s="24">
        <v>25653</v>
      </c>
      <c r="C1582" s="28" t="s">
        <v>1696</v>
      </c>
      <c r="D1582" s="29">
        <v>35025653</v>
      </c>
      <c r="E1582" s="29" t="s">
        <v>117</v>
      </c>
      <c r="F1582" s="29">
        <v>253.82</v>
      </c>
      <c r="G1582" s="10">
        <f>SUMIFS('Régua SAEB'!$C:$C,'Régua SAEB'!$B:$B,"LP",'Régua SAEB'!$D:$D,"&lt;="&amp;$F1582,'Régua SAEB'!$E:$E,"&gt;"&amp;$F1582,'Régua SAEB'!$A:$A,$E1582)</f>
        <v>3</v>
      </c>
      <c r="H1582" s="10" t="str">
        <f t="array" ref="H1582">INDEX('Régua SAEB'!$F$1:$F$40,MATCH($E1582&amp;"LP"&amp;$G1582,'Régua SAEB'!$G$1:$G$40,0),1)</f>
        <v>Básico</v>
      </c>
      <c r="I1582" s="29">
        <v>246.39</v>
      </c>
      <c r="J1582" s="10">
        <f>SUMIFS('Régua SAEB'!$C:$C,'Régua SAEB'!$B:$B,"MT",'Régua SAEB'!$D:$D,"&lt;="&amp;$I1582,'Régua SAEB'!$E:$E,"&gt;"&amp;$I1582,'Régua SAEB'!$A:$A,$E1582)</f>
        <v>2</v>
      </c>
      <c r="K1582" s="10" t="str">
        <f t="array" ref="K1582">INDEX('Régua SAEB'!$F$1:$F$40,MATCH($E1582&amp;"MT"&amp;$J1582,'Régua SAEB'!$G$1:$G$40,0),1)</f>
        <v>Básico</v>
      </c>
    </row>
    <row r="1583" spans="1:11" x14ac:dyDescent="0.2">
      <c r="A1583" s="28" t="s">
        <v>60</v>
      </c>
      <c r="B1583" s="24">
        <v>34861</v>
      </c>
      <c r="C1583" s="28" t="s">
        <v>1697</v>
      </c>
      <c r="D1583" s="29">
        <v>35034861</v>
      </c>
      <c r="E1583" s="29" t="s">
        <v>117</v>
      </c>
      <c r="F1583" s="29">
        <v>259.35000000000002</v>
      </c>
      <c r="G1583" s="10">
        <f>SUMIFS('Régua SAEB'!$C:$C,'Régua SAEB'!$B:$B,"LP",'Régua SAEB'!$D:$D,"&lt;="&amp;$F1583,'Régua SAEB'!$E:$E,"&gt;"&amp;$F1583,'Régua SAEB'!$A:$A,$E1583)</f>
        <v>3</v>
      </c>
      <c r="H1583" s="10" t="str">
        <f t="array" ref="H1583">INDEX('Régua SAEB'!$F$1:$F$40,MATCH($E1583&amp;"LP"&amp;$G1583,'Régua SAEB'!$G$1:$G$40,0),1)</f>
        <v>Básico</v>
      </c>
      <c r="I1583" s="29">
        <v>255.63</v>
      </c>
      <c r="J1583" s="10">
        <f>SUMIFS('Régua SAEB'!$C:$C,'Régua SAEB'!$B:$B,"MT",'Régua SAEB'!$D:$D,"&lt;="&amp;$I1583,'Régua SAEB'!$E:$E,"&gt;"&amp;$I1583,'Régua SAEB'!$A:$A,$E1583)</f>
        <v>3</v>
      </c>
      <c r="K1583" s="10" t="str">
        <f t="array" ref="K1583">INDEX('Régua SAEB'!$F$1:$F$40,MATCH($E1583&amp;"MT"&amp;$J1583,'Régua SAEB'!$G$1:$G$40,0),1)</f>
        <v>Básico</v>
      </c>
    </row>
    <row r="1584" spans="1:11" x14ac:dyDescent="0.2">
      <c r="A1584" s="28" t="s">
        <v>60</v>
      </c>
      <c r="B1584" s="24">
        <v>34873</v>
      </c>
      <c r="C1584" s="28" t="s">
        <v>1698</v>
      </c>
      <c r="D1584" s="29">
        <v>35034873</v>
      </c>
      <c r="E1584" s="29" t="s">
        <v>117</v>
      </c>
      <c r="F1584" s="29">
        <v>262.95999999999998</v>
      </c>
      <c r="G1584" s="10">
        <f>SUMIFS('Régua SAEB'!$C:$C,'Régua SAEB'!$B:$B,"LP",'Régua SAEB'!$D:$D,"&lt;="&amp;$F1584,'Régua SAEB'!$E:$E,"&gt;"&amp;$F1584,'Régua SAEB'!$A:$A,$E1584)</f>
        <v>3</v>
      </c>
      <c r="H1584" s="10" t="str">
        <f t="array" ref="H1584">INDEX('Régua SAEB'!$F$1:$F$40,MATCH($E1584&amp;"LP"&amp;$G1584,'Régua SAEB'!$G$1:$G$40,0),1)</f>
        <v>Básico</v>
      </c>
      <c r="I1584" s="29">
        <v>262.52999999999997</v>
      </c>
      <c r="J1584" s="10">
        <f>SUMIFS('Régua SAEB'!$C:$C,'Régua SAEB'!$B:$B,"MT",'Régua SAEB'!$D:$D,"&lt;="&amp;$I1584,'Régua SAEB'!$E:$E,"&gt;"&amp;$I1584,'Régua SAEB'!$A:$A,$E1584)</f>
        <v>3</v>
      </c>
      <c r="K1584" s="10" t="str">
        <f t="array" ref="K1584">INDEX('Régua SAEB'!$F$1:$F$40,MATCH($E1584&amp;"MT"&amp;$J1584,'Régua SAEB'!$G$1:$G$40,0),1)</f>
        <v>Básico</v>
      </c>
    </row>
    <row r="1585" spans="1:11" x14ac:dyDescent="0.2">
      <c r="A1585" s="28" t="s">
        <v>60</v>
      </c>
      <c r="B1585" s="24">
        <v>34940</v>
      </c>
      <c r="C1585" s="28" t="s">
        <v>1699</v>
      </c>
      <c r="D1585" s="29">
        <v>35034940</v>
      </c>
      <c r="E1585" s="29" t="s">
        <v>117</v>
      </c>
      <c r="F1585" s="29">
        <v>247.91</v>
      </c>
      <c r="G1585" s="10">
        <f>SUMIFS('Régua SAEB'!$C:$C,'Régua SAEB'!$B:$B,"LP",'Régua SAEB'!$D:$D,"&lt;="&amp;$F1585,'Régua SAEB'!$E:$E,"&gt;"&amp;$F1585,'Régua SAEB'!$A:$A,$E1585)</f>
        <v>2</v>
      </c>
      <c r="H1585" s="10" t="str">
        <f t="array" ref="H1585">INDEX('Régua SAEB'!$F$1:$F$40,MATCH($E1585&amp;"LP"&amp;$G1585,'Régua SAEB'!$G$1:$G$40,0),1)</f>
        <v>Básico</v>
      </c>
      <c r="I1585" s="29">
        <v>241.9</v>
      </c>
      <c r="J1585" s="10">
        <f>SUMIFS('Régua SAEB'!$C:$C,'Régua SAEB'!$B:$B,"MT",'Régua SAEB'!$D:$D,"&lt;="&amp;$I1585,'Régua SAEB'!$E:$E,"&gt;"&amp;$I1585,'Régua SAEB'!$A:$A,$E1585)</f>
        <v>2</v>
      </c>
      <c r="K1585" s="10" t="str">
        <f t="array" ref="K1585">INDEX('Régua SAEB'!$F$1:$F$40,MATCH($E1585&amp;"MT"&amp;$J1585,'Régua SAEB'!$G$1:$G$40,0),1)</f>
        <v>Básico</v>
      </c>
    </row>
    <row r="1586" spans="1:11" x14ac:dyDescent="0.2">
      <c r="A1586" s="28" t="s">
        <v>60</v>
      </c>
      <c r="B1586" s="24">
        <v>35269</v>
      </c>
      <c r="C1586" s="28" t="s">
        <v>1700</v>
      </c>
      <c r="D1586" s="29">
        <v>35035269</v>
      </c>
      <c r="E1586" s="29" t="s">
        <v>117</v>
      </c>
      <c r="F1586" s="29">
        <v>262.72000000000003</v>
      </c>
      <c r="G1586" s="10">
        <f>SUMIFS('Régua SAEB'!$C:$C,'Régua SAEB'!$B:$B,"LP",'Régua SAEB'!$D:$D,"&lt;="&amp;$F1586,'Régua SAEB'!$E:$E,"&gt;"&amp;$F1586,'Régua SAEB'!$A:$A,$E1586)</f>
        <v>3</v>
      </c>
      <c r="H1586" s="10" t="str">
        <f t="array" ref="H1586">INDEX('Régua SAEB'!$F$1:$F$40,MATCH($E1586&amp;"LP"&amp;$G1586,'Régua SAEB'!$G$1:$G$40,0),1)</f>
        <v>Básico</v>
      </c>
      <c r="I1586" s="29">
        <v>260.01</v>
      </c>
      <c r="J1586" s="10">
        <f>SUMIFS('Régua SAEB'!$C:$C,'Régua SAEB'!$B:$B,"MT",'Régua SAEB'!$D:$D,"&lt;="&amp;$I1586,'Régua SAEB'!$E:$E,"&gt;"&amp;$I1586,'Régua SAEB'!$A:$A,$E1586)</f>
        <v>3</v>
      </c>
      <c r="K1586" s="10" t="str">
        <f t="array" ref="K1586">INDEX('Régua SAEB'!$F$1:$F$40,MATCH($E1586&amp;"MT"&amp;$J1586,'Régua SAEB'!$G$1:$G$40,0),1)</f>
        <v>Básico</v>
      </c>
    </row>
    <row r="1587" spans="1:11" x14ac:dyDescent="0.2">
      <c r="A1587" s="28" t="s">
        <v>60</v>
      </c>
      <c r="B1587" s="24">
        <v>40265</v>
      </c>
      <c r="C1587" s="28" t="s">
        <v>1701</v>
      </c>
      <c r="D1587" s="29">
        <v>35040265</v>
      </c>
      <c r="E1587" s="29" t="s">
        <v>117</v>
      </c>
      <c r="F1587" s="29">
        <v>239.07</v>
      </c>
      <c r="G1587" s="10">
        <f>SUMIFS('Régua SAEB'!$C:$C,'Régua SAEB'!$B:$B,"LP",'Régua SAEB'!$D:$D,"&lt;="&amp;$F1587,'Régua SAEB'!$E:$E,"&gt;"&amp;$F1587,'Régua SAEB'!$A:$A,$E1587)</f>
        <v>2</v>
      </c>
      <c r="H1587" s="10" t="str">
        <f t="array" ref="H1587">INDEX('Régua SAEB'!$F$1:$F$40,MATCH($E1587&amp;"LP"&amp;$G1587,'Régua SAEB'!$G$1:$G$40,0),1)</f>
        <v>Básico</v>
      </c>
      <c r="I1587" s="29">
        <v>237.75</v>
      </c>
      <c r="J1587" s="10">
        <f>SUMIFS('Régua SAEB'!$C:$C,'Régua SAEB'!$B:$B,"MT",'Régua SAEB'!$D:$D,"&lt;="&amp;$I1587,'Régua SAEB'!$E:$E,"&gt;"&amp;$I1587,'Régua SAEB'!$A:$A,$E1587)</f>
        <v>2</v>
      </c>
      <c r="K1587" s="10" t="str">
        <f t="array" ref="K1587">INDEX('Régua SAEB'!$F$1:$F$40,MATCH($E1587&amp;"MT"&amp;$J1587,'Régua SAEB'!$G$1:$G$40,0),1)</f>
        <v>Básico</v>
      </c>
    </row>
    <row r="1588" spans="1:11" x14ac:dyDescent="0.2">
      <c r="A1588" s="28" t="s">
        <v>60</v>
      </c>
      <c r="B1588" s="24">
        <v>900035</v>
      </c>
      <c r="C1588" s="28" t="s">
        <v>1702</v>
      </c>
      <c r="D1588" s="29">
        <v>35900035</v>
      </c>
      <c r="E1588" s="29" t="s">
        <v>117</v>
      </c>
      <c r="F1588" s="29">
        <v>254.98</v>
      </c>
      <c r="G1588" s="10">
        <f>SUMIFS('Régua SAEB'!$C:$C,'Régua SAEB'!$B:$B,"LP",'Régua SAEB'!$D:$D,"&lt;="&amp;$F1588,'Régua SAEB'!$E:$E,"&gt;"&amp;$F1588,'Régua SAEB'!$A:$A,$E1588)</f>
        <v>3</v>
      </c>
      <c r="H1588" s="10" t="str">
        <f t="array" ref="H1588">INDEX('Régua SAEB'!$F$1:$F$40,MATCH($E1588&amp;"LP"&amp;$G1588,'Régua SAEB'!$G$1:$G$40,0),1)</f>
        <v>Básico</v>
      </c>
      <c r="I1588" s="29">
        <v>262.36</v>
      </c>
      <c r="J1588" s="10">
        <f>SUMIFS('Régua SAEB'!$C:$C,'Régua SAEB'!$B:$B,"MT",'Régua SAEB'!$D:$D,"&lt;="&amp;$I1588,'Régua SAEB'!$E:$E,"&gt;"&amp;$I1588,'Régua SAEB'!$A:$A,$E1588)</f>
        <v>3</v>
      </c>
      <c r="K1588" s="10" t="str">
        <f t="array" ref="K1588">INDEX('Régua SAEB'!$F$1:$F$40,MATCH($E1588&amp;"MT"&amp;$J1588,'Régua SAEB'!$G$1:$G$40,0),1)</f>
        <v>Básico</v>
      </c>
    </row>
    <row r="1589" spans="1:11" x14ac:dyDescent="0.2">
      <c r="A1589" s="28" t="s">
        <v>60</v>
      </c>
      <c r="B1589" s="24">
        <v>911884</v>
      </c>
      <c r="C1589" s="28" t="s">
        <v>1703</v>
      </c>
      <c r="D1589" s="29">
        <v>35911884</v>
      </c>
      <c r="E1589" s="29" t="s">
        <v>117</v>
      </c>
      <c r="F1589" s="29">
        <v>245.74</v>
      </c>
      <c r="G1589" s="10">
        <f>SUMIFS('Régua SAEB'!$C:$C,'Régua SAEB'!$B:$B,"LP",'Régua SAEB'!$D:$D,"&lt;="&amp;$F1589,'Régua SAEB'!$E:$E,"&gt;"&amp;$F1589,'Régua SAEB'!$A:$A,$E1589)</f>
        <v>2</v>
      </c>
      <c r="H1589" s="10" t="str">
        <f t="array" ref="H1589">INDEX('Régua SAEB'!$F$1:$F$40,MATCH($E1589&amp;"LP"&amp;$G1589,'Régua SAEB'!$G$1:$G$40,0),1)</f>
        <v>Básico</v>
      </c>
      <c r="I1589" s="29">
        <v>244.25</v>
      </c>
      <c r="J1589" s="10">
        <f>SUMIFS('Régua SAEB'!$C:$C,'Régua SAEB'!$B:$B,"MT",'Régua SAEB'!$D:$D,"&lt;="&amp;$I1589,'Régua SAEB'!$E:$E,"&gt;"&amp;$I1589,'Régua SAEB'!$A:$A,$E1589)</f>
        <v>2</v>
      </c>
      <c r="K1589" s="10" t="str">
        <f t="array" ref="K1589">INDEX('Régua SAEB'!$F$1:$F$40,MATCH($E1589&amp;"MT"&amp;$J1589,'Régua SAEB'!$G$1:$G$40,0),1)</f>
        <v>Básico</v>
      </c>
    </row>
    <row r="1590" spans="1:11" x14ac:dyDescent="0.2">
      <c r="A1590" s="28" t="s">
        <v>60</v>
      </c>
      <c r="B1590" s="24">
        <v>919561</v>
      </c>
      <c r="C1590" s="28" t="s">
        <v>1704</v>
      </c>
      <c r="D1590" s="29">
        <v>35919561</v>
      </c>
      <c r="E1590" s="29" t="s">
        <v>117</v>
      </c>
      <c r="F1590" s="29">
        <v>243.76</v>
      </c>
      <c r="G1590" s="10">
        <f>SUMIFS('Régua SAEB'!$C:$C,'Régua SAEB'!$B:$B,"LP",'Régua SAEB'!$D:$D,"&lt;="&amp;$F1590,'Régua SAEB'!$E:$E,"&gt;"&amp;$F1590,'Régua SAEB'!$A:$A,$E1590)</f>
        <v>2</v>
      </c>
      <c r="H1590" s="10" t="str">
        <f t="array" ref="H1590">INDEX('Régua SAEB'!$F$1:$F$40,MATCH($E1590&amp;"LP"&amp;$G1590,'Régua SAEB'!$G$1:$G$40,0),1)</f>
        <v>Básico</v>
      </c>
      <c r="I1590" s="29">
        <v>231.59</v>
      </c>
      <c r="J1590" s="10">
        <f>SUMIFS('Régua SAEB'!$C:$C,'Régua SAEB'!$B:$B,"MT",'Régua SAEB'!$D:$D,"&lt;="&amp;$I1590,'Régua SAEB'!$E:$E,"&gt;"&amp;$I1590,'Régua SAEB'!$A:$A,$E1590)</f>
        <v>2</v>
      </c>
      <c r="K1590" s="10" t="str">
        <f t="array" ref="K1590">INDEX('Régua SAEB'!$F$1:$F$40,MATCH($E1590&amp;"MT"&amp;$J1590,'Régua SAEB'!$G$1:$G$40,0),1)</f>
        <v>Básico</v>
      </c>
    </row>
    <row r="1591" spans="1:11" x14ac:dyDescent="0.2">
      <c r="A1591" s="28" t="s">
        <v>33</v>
      </c>
      <c r="B1591" s="24">
        <v>26943</v>
      </c>
      <c r="C1591" s="28" t="s">
        <v>1705</v>
      </c>
      <c r="D1591" s="29">
        <v>35026943</v>
      </c>
      <c r="E1591" s="29" t="s">
        <v>117</v>
      </c>
      <c r="F1591" s="29">
        <v>269.38</v>
      </c>
      <c r="G1591" s="10">
        <f>SUMIFS('Régua SAEB'!$C:$C,'Régua SAEB'!$B:$B,"LP",'Régua SAEB'!$D:$D,"&lt;="&amp;$F1591,'Régua SAEB'!$E:$E,"&gt;"&amp;$F1591,'Régua SAEB'!$A:$A,$E1591)</f>
        <v>3</v>
      </c>
      <c r="H1591" s="10" t="str">
        <f t="array" ref="H1591">INDEX('Régua SAEB'!$F$1:$F$40,MATCH($E1591&amp;"LP"&amp;$G1591,'Régua SAEB'!$G$1:$G$40,0),1)</f>
        <v>Básico</v>
      </c>
      <c r="I1591" s="29">
        <v>282.01</v>
      </c>
      <c r="J1591" s="10">
        <f>SUMIFS('Régua SAEB'!$C:$C,'Régua SAEB'!$B:$B,"MT",'Régua SAEB'!$D:$D,"&lt;="&amp;$I1591,'Régua SAEB'!$E:$E,"&gt;"&amp;$I1591,'Régua SAEB'!$A:$A,$E1591)</f>
        <v>4</v>
      </c>
      <c r="K1591" s="10" t="str">
        <f t="array" ref="K1591">INDEX('Régua SAEB'!$F$1:$F$40,MATCH($E1591&amp;"MT"&amp;$J1591,'Régua SAEB'!$G$1:$G$40,0),1)</f>
        <v>Básico</v>
      </c>
    </row>
    <row r="1592" spans="1:11" x14ac:dyDescent="0.2">
      <c r="A1592" s="28" t="s">
        <v>11</v>
      </c>
      <c r="B1592" s="24">
        <v>29336</v>
      </c>
      <c r="C1592" s="28" t="s">
        <v>1706</v>
      </c>
      <c r="D1592" s="29">
        <v>35029336</v>
      </c>
      <c r="E1592" s="29" t="s">
        <v>117</v>
      </c>
      <c r="F1592" s="29">
        <v>241.89</v>
      </c>
      <c r="G1592" s="10">
        <f>SUMIFS('Régua SAEB'!$C:$C,'Régua SAEB'!$B:$B,"LP",'Régua SAEB'!$D:$D,"&lt;="&amp;$F1592,'Régua SAEB'!$E:$E,"&gt;"&amp;$F1592,'Régua SAEB'!$A:$A,$E1592)</f>
        <v>2</v>
      </c>
      <c r="H1592" s="10" t="str">
        <f t="array" ref="H1592">INDEX('Régua SAEB'!$F$1:$F$40,MATCH($E1592&amp;"LP"&amp;$G1592,'Régua SAEB'!$G$1:$G$40,0),1)</f>
        <v>Básico</v>
      </c>
      <c r="I1592" s="29">
        <v>238.04</v>
      </c>
      <c r="J1592" s="10">
        <f>SUMIFS('Régua SAEB'!$C:$C,'Régua SAEB'!$B:$B,"MT",'Régua SAEB'!$D:$D,"&lt;="&amp;$I1592,'Régua SAEB'!$E:$E,"&gt;"&amp;$I1592,'Régua SAEB'!$A:$A,$E1592)</f>
        <v>2</v>
      </c>
      <c r="K1592" s="10" t="str">
        <f t="array" ref="K1592">INDEX('Régua SAEB'!$F$1:$F$40,MATCH($E1592&amp;"MT"&amp;$J1592,'Régua SAEB'!$G$1:$G$40,0),1)</f>
        <v>Básico</v>
      </c>
    </row>
    <row r="1593" spans="1:11" x14ac:dyDescent="0.2">
      <c r="A1593" s="28" t="s">
        <v>11</v>
      </c>
      <c r="B1593" s="24">
        <v>29661</v>
      </c>
      <c r="C1593" s="28" t="s">
        <v>1707</v>
      </c>
      <c r="D1593" s="29">
        <v>35029661</v>
      </c>
      <c r="E1593" s="29" t="s">
        <v>117</v>
      </c>
      <c r="F1593" s="29">
        <v>240.41</v>
      </c>
      <c r="G1593" s="10">
        <f>SUMIFS('Régua SAEB'!$C:$C,'Régua SAEB'!$B:$B,"LP",'Régua SAEB'!$D:$D,"&lt;="&amp;$F1593,'Régua SAEB'!$E:$E,"&gt;"&amp;$F1593,'Régua SAEB'!$A:$A,$E1593)</f>
        <v>2</v>
      </c>
      <c r="H1593" s="10" t="str">
        <f t="array" ref="H1593">INDEX('Régua SAEB'!$F$1:$F$40,MATCH($E1593&amp;"LP"&amp;$G1593,'Régua SAEB'!$G$1:$G$40,0),1)</f>
        <v>Básico</v>
      </c>
      <c r="I1593" s="29">
        <v>248.91</v>
      </c>
      <c r="J1593" s="10">
        <f>SUMIFS('Régua SAEB'!$C:$C,'Régua SAEB'!$B:$B,"MT",'Régua SAEB'!$D:$D,"&lt;="&amp;$I1593,'Régua SAEB'!$E:$E,"&gt;"&amp;$I1593,'Régua SAEB'!$A:$A,$E1593)</f>
        <v>2</v>
      </c>
      <c r="K1593" s="10" t="str">
        <f t="array" ref="K1593">INDEX('Régua SAEB'!$F$1:$F$40,MATCH($E1593&amp;"MT"&amp;$J1593,'Régua SAEB'!$G$1:$G$40,0),1)</f>
        <v>Básico</v>
      </c>
    </row>
    <row r="1594" spans="1:11" x14ac:dyDescent="0.2">
      <c r="A1594" s="28" t="s">
        <v>61</v>
      </c>
      <c r="B1594" s="24">
        <v>32852</v>
      </c>
      <c r="C1594" s="28" t="s">
        <v>1708</v>
      </c>
      <c r="D1594" s="29">
        <v>35032852</v>
      </c>
      <c r="E1594" s="29" t="s">
        <v>117</v>
      </c>
      <c r="F1594" s="29">
        <v>236.93</v>
      </c>
      <c r="G1594" s="10">
        <f>SUMIFS('Régua SAEB'!$C:$C,'Régua SAEB'!$B:$B,"LP",'Régua SAEB'!$D:$D,"&lt;="&amp;$F1594,'Régua SAEB'!$E:$E,"&gt;"&amp;$F1594,'Régua SAEB'!$A:$A,$E1594)</f>
        <v>2</v>
      </c>
      <c r="H1594" s="10" t="str">
        <f t="array" ref="H1594">INDEX('Régua SAEB'!$F$1:$F$40,MATCH($E1594&amp;"LP"&amp;$G1594,'Régua SAEB'!$G$1:$G$40,0),1)</f>
        <v>Básico</v>
      </c>
      <c r="I1594" s="29">
        <v>262.36</v>
      </c>
      <c r="J1594" s="10">
        <f>SUMIFS('Régua SAEB'!$C:$C,'Régua SAEB'!$B:$B,"MT",'Régua SAEB'!$D:$D,"&lt;="&amp;$I1594,'Régua SAEB'!$E:$E,"&gt;"&amp;$I1594,'Régua SAEB'!$A:$A,$E1594)</f>
        <v>3</v>
      </c>
      <c r="K1594" s="10" t="str">
        <f t="array" ref="K1594">INDEX('Régua SAEB'!$F$1:$F$40,MATCH($E1594&amp;"MT"&amp;$J1594,'Régua SAEB'!$G$1:$G$40,0),1)</f>
        <v>Básico</v>
      </c>
    </row>
    <row r="1595" spans="1:11" x14ac:dyDescent="0.2">
      <c r="A1595" s="28" t="s">
        <v>61</v>
      </c>
      <c r="B1595" s="24">
        <v>32906</v>
      </c>
      <c r="C1595" s="28" t="s">
        <v>1709</v>
      </c>
      <c r="D1595" s="29">
        <v>35032906</v>
      </c>
      <c r="E1595" s="29" t="s">
        <v>117</v>
      </c>
      <c r="F1595" s="29">
        <v>256.44</v>
      </c>
      <c r="G1595" s="10">
        <f>SUMIFS('Régua SAEB'!$C:$C,'Régua SAEB'!$B:$B,"LP",'Régua SAEB'!$D:$D,"&lt;="&amp;$F1595,'Régua SAEB'!$E:$E,"&gt;"&amp;$F1595,'Régua SAEB'!$A:$A,$E1595)</f>
        <v>3</v>
      </c>
      <c r="H1595" s="10" t="str">
        <f t="array" ref="H1595">INDEX('Régua SAEB'!$F$1:$F$40,MATCH($E1595&amp;"LP"&amp;$G1595,'Régua SAEB'!$G$1:$G$40,0),1)</f>
        <v>Básico</v>
      </c>
      <c r="I1595" s="29">
        <v>251.83</v>
      </c>
      <c r="J1595" s="10">
        <f>SUMIFS('Régua SAEB'!$C:$C,'Régua SAEB'!$B:$B,"MT",'Régua SAEB'!$D:$D,"&lt;="&amp;$I1595,'Régua SAEB'!$E:$E,"&gt;"&amp;$I1595,'Régua SAEB'!$A:$A,$E1595)</f>
        <v>3</v>
      </c>
      <c r="K1595" s="10" t="str">
        <f t="array" ref="K1595">INDEX('Régua SAEB'!$F$1:$F$40,MATCH($E1595&amp;"MT"&amp;$J1595,'Régua SAEB'!$G$1:$G$40,0),1)</f>
        <v>Básico</v>
      </c>
    </row>
    <row r="1596" spans="1:11" x14ac:dyDescent="0.2">
      <c r="A1596" s="28" t="s">
        <v>61</v>
      </c>
      <c r="B1596" s="24">
        <v>32918</v>
      </c>
      <c r="C1596" s="28" t="s">
        <v>1710</v>
      </c>
      <c r="D1596" s="29">
        <v>35032918</v>
      </c>
      <c r="E1596" s="29" t="s">
        <v>117</v>
      </c>
      <c r="F1596" s="29">
        <v>254.57</v>
      </c>
      <c r="G1596" s="10">
        <f>SUMIFS('Régua SAEB'!$C:$C,'Régua SAEB'!$B:$B,"LP",'Régua SAEB'!$D:$D,"&lt;="&amp;$F1596,'Régua SAEB'!$E:$E,"&gt;"&amp;$F1596,'Régua SAEB'!$A:$A,$E1596)</f>
        <v>3</v>
      </c>
      <c r="H1596" s="10" t="str">
        <f t="array" ref="H1596">INDEX('Régua SAEB'!$F$1:$F$40,MATCH($E1596&amp;"LP"&amp;$G1596,'Régua SAEB'!$G$1:$G$40,0),1)</f>
        <v>Básico</v>
      </c>
      <c r="I1596" s="29">
        <v>261.97000000000003</v>
      </c>
      <c r="J1596" s="10">
        <f>SUMIFS('Régua SAEB'!$C:$C,'Régua SAEB'!$B:$B,"MT",'Régua SAEB'!$D:$D,"&lt;="&amp;$I1596,'Régua SAEB'!$E:$E,"&gt;"&amp;$I1596,'Régua SAEB'!$A:$A,$E1596)</f>
        <v>3</v>
      </c>
      <c r="K1596" s="10" t="str">
        <f t="array" ref="K1596">INDEX('Régua SAEB'!$F$1:$F$40,MATCH($E1596&amp;"MT"&amp;$J1596,'Régua SAEB'!$G$1:$G$40,0),1)</f>
        <v>Básico</v>
      </c>
    </row>
    <row r="1597" spans="1:11" x14ac:dyDescent="0.2">
      <c r="A1597" s="28" t="s">
        <v>61</v>
      </c>
      <c r="B1597" s="24">
        <v>32943</v>
      </c>
      <c r="C1597" s="28" t="s">
        <v>1711</v>
      </c>
      <c r="D1597" s="29">
        <v>35032943</v>
      </c>
      <c r="E1597" s="29" t="s">
        <v>117</v>
      </c>
      <c r="F1597" s="29">
        <v>266.39999999999998</v>
      </c>
      <c r="G1597" s="10">
        <f>SUMIFS('Régua SAEB'!$C:$C,'Régua SAEB'!$B:$B,"LP",'Régua SAEB'!$D:$D,"&lt;="&amp;$F1597,'Régua SAEB'!$E:$E,"&gt;"&amp;$F1597,'Régua SAEB'!$A:$A,$E1597)</f>
        <v>3</v>
      </c>
      <c r="H1597" s="10" t="str">
        <f t="array" ref="H1597">INDEX('Régua SAEB'!$F$1:$F$40,MATCH($E1597&amp;"LP"&amp;$G1597,'Régua SAEB'!$G$1:$G$40,0),1)</f>
        <v>Básico</v>
      </c>
      <c r="I1597" s="29">
        <v>267.45999999999998</v>
      </c>
      <c r="J1597" s="10">
        <f>SUMIFS('Régua SAEB'!$C:$C,'Régua SAEB'!$B:$B,"MT",'Régua SAEB'!$D:$D,"&lt;="&amp;$I1597,'Régua SAEB'!$E:$E,"&gt;"&amp;$I1597,'Régua SAEB'!$A:$A,$E1597)</f>
        <v>3</v>
      </c>
      <c r="K1597" s="10" t="str">
        <f t="array" ref="K1597">INDEX('Régua SAEB'!$F$1:$F$40,MATCH($E1597&amp;"MT"&amp;$J1597,'Régua SAEB'!$G$1:$G$40,0),1)</f>
        <v>Básico</v>
      </c>
    </row>
    <row r="1598" spans="1:11" x14ac:dyDescent="0.2">
      <c r="A1598" s="28" t="s">
        <v>61</v>
      </c>
      <c r="B1598" s="24">
        <v>922559</v>
      </c>
      <c r="C1598" s="28" t="s">
        <v>1712</v>
      </c>
      <c r="D1598" s="29">
        <v>35922559</v>
      </c>
      <c r="E1598" s="29" t="s">
        <v>117</v>
      </c>
      <c r="F1598" s="29">
        <v>256.02999999999997</v>
      </c>
      <c r="G1598" s="10">
        <f>SUMIFS('Régua SAEB'!$C:$C,'Régua SAEB'!$B:$B,"LP",'Régua SAEB'!$D:$D,"&lt;="&amp;$F1598,'Régua SAEB'!$E:$E,"&gt;"&amp;$F1598,'Régua SAEB'!$A:$A,$E1598)</f>
        <v>3</v>
      </c>
      <c r="H1598" s="10" t="str">
        <f t="array" ref="H1598">INDEX('Régua SAEB'!$F$1:$F$40,MATCH($E1598&amp;"LP"&amp;$G1598,'Régua SAEB'!$G$1:$G$40,0),1)</f>
        <v>Básico</v>
      </c>
      <c r="I1598" s="29">
        <v>267.17</v>
      </c>
      <c r="J1598" s="10">
        <f>SUMIFS('Régua SAEB'!$C:$C,'Régua SAEB'!$B:$B,"MT",'Régua SAEB'!$D:$D,"&lt;="&amp;$I1598,'Régua SAEB'!$E:$E,"&gt;"&amp;$I1598,'Régua SAEB'!$A:$A,$E1598)</f>
        <v>3</v>
      </c>
      <c r="K1598" s="10" t="str">
        <f t="array" ref="K1598">INDEX('Régua SAEB'!$F$1:$F$40,MATCH($E1598&amp;"MT"&amp;$J1598,'Régua SAEB'!$G$1:$G$40,0),1)</f>
        <v>Básico</v>
      </c>
    </row>
    <row r="1599" spans="1:11" x14ac:dyDescent="0.2">
      <c r="A1599" s="28" t="s">
        <v>61</v>
      </c>
      <c r="B1599" s="24">
        <v>925810</v>
      </c>
      <c r="C1599" s="28" t="s">
        <v>1713</v>
      </c>
      <c r="D1599" s="29">
        <v>35925810</v>
      </c>
      <c r="E1599" s="29" t="s">
        <v>117</v>
      </c>
      <c r="F1599" s="29">
        <v>275.8</v>
      </c>
      <c r="G1599" s="10">
        <f>SUMIFS('Régua SAEB'!$C:$C,'Régua SAEB'!$B:$B,"LP",'Régua SAEB'!$D:$D,"&lt;="&amp;$F1599,'Régua SAEB'!$E:$E,"&gt;"&amp;$F1599,'Régua SAEB'!$A:$A,$E1599)</f>
        <v>4</v>
      </c>
      <c r="H1599" s="10" t="str">
        <f t="array" ref="H1599">INDEX('Régua SAEB'!$F$1:$F$40,MATCH($E1599&amp;"LP"&amp;$G1599,'Régua SAEB'!$G$1:$G$40,0),1)</f>
        <v>Proficiente</v>
      </c>
      <c r="I1599" s="29">
        <v>273.51</v>
      </c>
      <c r="J1599" s="10">
        <f>SUMIFS('Régua SAEB'!$C:$C,'Régua SAEB'!$B:$B,"MT",'Régua SAEB'!$D:$D,"&lt;="&amp;$I1599,'Régua SAEB'!$E:$E,"&gt;"&amp;$I1599,'Régua SAEB'!$A:$A,$E1599)</f>
        <v>3</v>
      </c>
      <c r="K1599" s="10" t="str">
        <f t="array" ref="K1599">INDEX('Régua SAEB'!$F$1:$F$40,MATCH($E1599&amp;"MT"&amp;$J1599,'Régua SAEB'!$G$1:$G$40,0),1)</f>
        <v>Básico</v>
      </c>
    </row>
    <row r="1600" spans="1:11" x14ac:dyDescent="0.2">
      <c r="A1600" s="28" t="s">
        <v>49</v>
      </c>
      <c r="B1600" s="24">
        <v>28472</v>
      </c>
      <c r="C1600" s="28" t="s">
        <v>1714</v>
      </c>
      <c r="D1600" s="29">
        <v>35028472</v>
      </c>
      <c r="E1600" s="29" t="s">
        <v>117</v>
      </c>
      <c r="F1600" s="29">
        <v>301.97000000000003</v>
      </c>
      <c r="G1600" s="10">
        <f>SUMIFS('Régua SAEB'!$C:$C,'Régua SAEB'!$B:$B,"LP",'Régua SAEB'!$D:$D,"&lt;="&amp;$F1600,'Régua SAEB'!$E:$E,"&gt;"&amp;$F1600,'Régua SAEB'!$A:$A,$E1600)</f>
        <v>5</v>
      </c>
      <c r="H1600" s="10" t="str">
        <f t="array" ref="H1600">INDEX('Régua SAEB'!$F$1:$F$40,MATCH($E1600&amp;"LP"&amp;$G1600,'Régua SAEB'!$G$1:$G$40,0),1)</f>
        <v>Proficiente</v>
      </c>
      <c r="I1600" s="29">
        <v>298.29000000000002</v>
      </c>
      <c r="J1600" s="10">
        <f>SUMIFS('Régua SAEB'!$C:$C,'Régua SAEB'!$B:$B,"MT",'Régua SAEB'!$D:$D,"&lt;="&amp;$I1600,'Régua SAEB'!$E:$E,"&gt;"&amp;$I1600,'Régua SAEB'!$A:$A,$E1600)</f>
        <v>4</v>
      </c>
      <c r="K1600" s="10" t="str">
        <f t="array" ref="K1600">INDEX('Régua SAEB'!$F$1:$F$40,MATCH($E1600&amp;"MT"&amp;$J1600,'Régua SAEB'!$G$1:$G$40,0),1)</f>
        <v>Básico</v>
      </c>
    </row>
    <row r="1601" spans="1:11" x14ac:dyDescent="0.2">
      <c r="A1601" s="28" t="s">
        <v>49</v>
      </c>
      <c r="B1601" s="24">
        <v>28800</v>
      </c>
      <c r="C1601" s="28" t="s">
        <v>1715</v>
      </c>
      <c r="D1601" s="29">
        <v>35028800</v>
      </c>
      <c r="E1601" s="29" t="s">
        <v>117</v>
      </c>
      <c r="F1601" s="29">
        <v>272.58</v>
      </c>
      <c r="G1601" s="10">
        <f>SUMIFS('Régua SAEB'!$C:$C,'Régua SAEB'!$B:$B,"LP",'Régua SAEB'!$D:$D,"&lt;="&amp;$F1601,'Régua SAEB'!$E:$E,"&gt;"&amp;$F1601,'Régua SAEB'!$A:$A,$E1601)</f>
        <v>3</v>
      </c>
      <c r="H1601" s="10" t="str">
        <f t="array" ref="H1601">INDEX('Régua SAEB'!$F$1:$F$40,MATCH($E1601&amp;"LP"&amp;$G1601,'Régua SAEB'!$G$1:$G$40,0),1)</f>
        <v>Básico</v>
      </c>
      <c r="I1601" s="29">
        <v>276.06</v>
      </c>
      <c r="J1601" s="10">
        <f>SUMIFS('Régua SAEB'!$C:$C,'Régua SAEB'!$B:$B,"MT",'Régua SAEB'!$D:$D,"&lt;="&amp;$I1601,'Régua SAEB'!$E:$E,"&gt;"&amp;$I1601,'Régua SAEB'!$A:$A,$E1601)</f>
        <v>4</v>
      </c>
      <c r="K1601" s="10" t="str">
        <f t="array" ref="K1601">INDEX('Régua SAEB'!$F$1:$F$40,MATCH($E1601&amp;"MT"&amp;$J1601,'Régua SAEB'!$G$1:$G$40,0),1)</f>
        <v>Básico</v>
      </c>
    </row>
    <row r="1602" spans="1:11" x14ac:dyDescent="0.2">
      <c r="A1602" s="28" t="s">
        <v>49</v>
      </c>
      <c r="B1602" s="24">
        <v>28812</v>
      </c>
      <c r="C1602" s="28" t="s">
        <v>1716</v>
      </c>
      <c r="D1602" s="29">
        <v>35028812</v>
      </c>
      <c r="E1602" s="29" t="s">
        <v>117</v>
      </c>
      <c r="F1602" s="29">
        <v>267.37</v>
      </c>
      <c r="G1602" s="10">
        <f>SUMIFS('Régua SAEB'!$C:$C,'Régua SAEB'!$B:$B,"LP",'Régua SAEB'!$D:$D,"&lt;="&amp;$F1602,'Régua SAEB'!$E:$E,"&gt;"&amp;$F1602,'Régua SAEB'!$A:$A,$E1602)</f>
        <v>3</v>
      </c>
      <c r="H1602" s="10" t="str">
        <f t="array" ref="H1602">INDEX('Régua SAEB'!$F$1:$F$40,MATCH($E1602&amp;"LP"&amp;$G1602,'Régua SAEB'!$G$1:$G$40,0),1)</f>
        <v>Básico</v>
      </c>
      <c r="I1602" s="29">
        <v>277.52</v>
      </c>
      <c r="J1602" s="10">
        <f>SUMIFS('Régua SAEB'!$C:$C,'Régua SAEB'!$B:$B,"MT",'Régua SAEB'!$D:$D,"&lt;="&amp;$I1602,'Régua SAEB'!$E:$E,"&gt;"&amp;$I1602,'Régua SAEB'!$A:$A,$E1602)</f>
        <v>4</v>
      </c>
      <c r="K1602" s="10" t="str">
        <f t="array" ref="K1602">INDEX('Régua SAEB'!$F$1:$F$40,MATCH($E1602&amp;"MT"&amp;$J1602,'Régua SAEB'!$G$1:$G$40,0),1)</f>
        <v>Básico</v>
      </c>
    </row>
    <row r="1603" spans="1:11" x14ac:dyDescent="0.2">
      <c r="A1603" s="28" t="s">
        <v>49</v>
      </c>
      <c r="B1603" s="24">
        <v>47594</v>
      </c>
      <c r="C1603" s="28" t="s">
        <v>1717</v>
      </c>
      <c r="D1603" s="29">
        <v>35047594</v>
      </c>
      <c r="E1603" s="29" t="s">
        <v>117</v>
      </c>
      <c r="F1603" s="29">
        <v>283.61</v>
      </c>
      <c r="G1603" s="10">
        <f>SUMIFS('Régua SAEB'!$C:$C,'Régua SAEB'!$B:$B,"LP",'Régua SAEB'!$D:$D,"&lt;="&amp;$F1603,'Régua SAEB'!$E:$E,"&gt;"&amp;$F1603,'Régua SAEB'!$A:$A,$E1603)</f>
        <v>4</v>
      </c>
      <c r="H1603" s="10" t="str">
        <f t="array" ref="H1603">INDEX('Régua SAEB'!$F$1:$F$40,MATCH($E1603&amp;"LP"&amp;$G1603,'Régua SAEB'!$G$1:$G$40,0),1)</f>
        <v>Proficiente</v>
      </c>
      <c r="I1603" s="29">
        <v>278.70999999999998</v>
      </c>
      <c r="J1603" s="10">
        <f>SUMIFS('Régua SAEB'!$C:$C,'Régua SAEB'!$B:$B,"MT",'Régua SAEB'!$D:$D,"&lt;="&amp;$I1603,'Régua SAEB'!$E:$E,"&gt;"&amp;$I1603,'Régua SAEB'!$A:$A,$E1603)</f>
        <v>4</v>
      </c>
      <c r="K1603" s="10" t="str">
        <f t="array" ref="K1603">INDEX('Régua SAEB'!$F$1:$F$40,MATCH($E1603&amp;"MT"&amp;$J1603,'Régua SAEB'!$G$1:$G$40,0),1)</f>
        <v>Básico</v>
      </c>
    </row>
    <row r="1604" spans="1:11" x14ac:dyDescent="0.2">
      <c r="A1604" s="28" t="s">
        <v>49</v>
      </c>
      <c r="B1604" s="24">
        <v>911446</v>
      </c>
      <c r="C1604" s="28" t="s">
        <v>1718</v>
      </c>
      <c r="D1604" s="29">
        <v>35911446</v>
      </c>
      <c r="E1604" s="29" t="s">
        <v>117</v>
      </c>
      <c r="F1604" s="29">
        <v>267.54000000000002</v>
      </c>
      <c r="G1604" s="10">
        <f>SUMIFS('Régua SAEB'!$C:$C,'Régua SAEB'!$B:$B,"LP",'Régua SAEB'!$D:$D,"&lt;="&amp;$F1604,'Régua SAEB'!$E:$E,"&gt;"&amp;$F1604,'Régua SAEB'!$A:$A,$E1604)</f>
        <v>3</v>
      </c>
      <c r="H1604" s="10" t="str">
        <f t="array" ref="H1604">INDEX('Régua SAEB'!$F$1:$F$40,MATCH($E1604&amp;"LP"&amp;$G1604,'Régua SAEB'!$G$1:$G$40,0),1)</f>
        <v>Básico</v>
      </c>
      <c r="I1604" s="29">
        <v>272.67</v>
      </c>
      <c r="J1604" s="10">
        <f>SUMIFS('Régua SAEB'!$C:$C,'Régua SAEB'!$B:$B,"MT",'Régua SAEB'!$D:$D,"&lt;="&amp;$I1604,'Régua SAEB'!$E:$E,"&gt;"&amp;$I1604,'Régua SAEB'!$A:$A,$E1604)</f>
        <v>3</v>
      </c>
      <c r="K1604" s="10" t="str">
        <f t="array" ref="K1604">INDEX('Régua SAEB'!$F$1:$F$40,MATCH($E1604&amp;"MT"&amp;$J1604,'Régua SAEB'!$G$1:$G$40,0),1)</f>
        <v>Básico</v>
      </c>
    </row>
    <row r="1605" spans="1:11" x14ac:dyDescent="0.2">
      <c r="A1605" s="28" t="s">
        <v>83</v>
      </c>
      <c r="B1605" s="24">
        <v>28897</v>
      </c>
      <c r="C1605" s="28" t="s">
        <v>1719</v>
      </c>
      <c r="D1605" s="29">
        <v>35028897</v>
      </c>
      <c r="E1605" s="29" t="s">
        <v>117</v>
      </c>
      <c r="F1605" s="29">
        <v>266.75</v>
      </c>
      <c r="G1605" s="10">
        <f>SUMIFS('Régua SAEB'!$C:$C,'Régua SAEB'!$B:$B,"LP",'Régua SAEB'!$D:$D,"&lt;="&amp;$F1605,'Régua SAEB'!$E:$E,"&gt;"&amp;$F1605,'Régua SAEB'!$A:$A,$E1605)</f>
        <v>3</v>
      </c>
      <c r="H1605" s="10" t="str">
        <f t="array" ref="H1605">INDEX('Régua SAEB'!$F$1:$F$40,MATCH($E1605&amp;"LP"&amp;$G1605,'Régua SAEB'!$G$1:$G$40,0),1)</f>
        <v>Básico</v>
      </c>
      <c r="I1605" s="29">
        <v>257.25</v>
      </c>
      <c r="J1605" s="10">
        <f>SUMIFS('Régua SAEB'!$C:$C,'Régua SAEB'!$B:$B,"MT",'Régua SAEB'!$D:$D,"&lt;="&amp;$I1605,'Régua SAEB'!$E:$E,"&gt;"&amp;$I1605,'Régua SAEB'!$A:$A,$E1605)</f>
        <v>3</v>
      </c>
      <c r="K1605" s="10" t="str">
        <f t="array" ref="K1605">INDEX('Régua SAEB'!$F$1:$F$40,MATCH($E1605&amp;"MT"&amp;$J1605,'Régua SAEB'!$G$1:$G$40,0),1)</f>
        <v>Básico</v>
      </c>
    </row>
    <row r="1606" spans="1:11" x14ac:dyDescent="0.2">
      <c r="A1606" s="28" t="s">
        <v>81</v>
      </c>
      <c r="B1606" s="24">
        <v>18971</v>
      </c>
      <c r="C1606" s="28" t="s">
        <v>1720</v>
      </c>
      <c r="D1606" s="29">
        <v>35018971</v>
      </c>
      <c r="E1606" s="29" t="s">
        <v>117</v>
      </c>
      <c r="F1606" s="29">
        <v>249.62</v>
      </c>
      <c r="G1606" s="10">
        <f>SUMIFS('Régua SAEB'!$C:$C,'Régua SAEB'!$B:$B,"LP",'Régua SAEB'!$D:$D,"&lt;="&amp;$F1606,'Régua SAEB'!$E:$E,"&gt;"&amp;$F1606,'Régua SAEB'!$A:$A,$E1606)</f>
        <v>2</v>
      </c>
      <c r="H1606" s="10" t="str">
        <f t="array" ref="H1606">INDEX('Régua SAEB'!$F$1:$F$40,MATCH($E1606&amp;"LP"&amp;$G1606,'Régua SAEB'!$G$1:$G$40,0),1)</f>
        <v>Básico</v>
      </c>
      <c r="I1606" s="29">
        <v>250.52</v>
      </c>
      <c r="J1606" s="10">
        <f>SUMIFS('Régua SAEB'!$C:$C,'Régua SAEB'!$B:$B,"MT",'Régua SAEB'!$D:$D,"&lt;="&amp;$I1606,'Régua SAEB'!$E:$E,"&gt;"&amp;$I1606,'Régua SAEB'!$A:$A,$E1606)</f>
        <v>3</v>
      </c>
      <c r="K1606" s="10" t="str">
        <f t="array" ref="K1606">INDEX('Régua SAEB'!$F$1:$F$40,MATCH($E1606&amp;"MT"&amp;$J1606,'Régua SAEB'!$G$1:$G$40,0),1)</f>
        <v>Básico</v>
      </c>
    </row>
    <row r="1607" spans="1:11" x14ac:dyDescent="0.2">
      <c r="A1607" s="28" t="s">
        <v>81</v>
      </c>
      <c r="B1607" s="24">
        <v>19012</v>
      </c>
      <c r="C1607" s="28" t="s">
        <v>1721</v>
      </c>
      <c r="D1607" s="29">
        <v>35019012</v>
      </c>
      <c r="E1607" s="29" t="s">
        <v>117</v>
      </c>
      <c r="F1607" s="29">
        <v>227.35</v>
      </c>
      <c r="G1607" s="10">
        <f>SUMIFS('Régua SAEB'!$C:$C,'Régua SAEB'!$B:$B,"LP",'Régua SAEB'!$D:$D,"&lt;="&amp;$F1607,'Régua SAEB'!$E:$E,"&gt;"&amp;$F1607,'Régua SAEB'!$A:$A,$E1607)</f>
        <v>2</v>
      </c>
      <c r="H1607" s="10" t="str">
        <f t="array" ref="H1607">INDEX('Régua SAEB'!$F$1:$F$40,MATCH($E1607&amp;"LP"&amp;$G1607,'Régua SAEB'!$G$1:$G$40,0),1)</f>
        <v>Básico</v>
      </c>
      <c r="I1607" s="29">
        <v>238.08</v>
      </c>
      <c r="J1607" s="10">
        <f>SUMIFS('Régua SAEB'!$C:$C,'Régua SAEB'!$B:$B,"MT",'Régua SAEB'!$D:$D,"&lt;="&amp;$I1607,'Régua SAEB'!$E:$E,"&gt;"&amp;$I1607,'Régua SAEB'!$A:$A,$E1607)</f>
        <v>2</v>
      </c>
      <c r="K1607" s="10" t="str">
        <f t="array" ref="K1607">INDEX('Régua SAEB'!$F$1:$F$40,MATCH($E1607&amp;"MT"&amp;$J1607,'Régua SAEB'!$G$1:$G$40,0),1)</f>
        <v>Básico</v>
      </c>
    </row>
    <row r="1608" spans="1:11" x14ac:dyDescent="0.2">
      <c r="A1608" s="28" t="s">
        <v>81</v>
      </c>
      <c r="B1608" s="24">
        <v>19161</v>
      </c>
      <c r="C1608" s="28" t="s">
        <v>1722</v>
      </c>
      <c r="D1608" s="29">
        <v>35019161</v>
      </c>
      <c r="E1608" s="29" t="s">
        <v>117</v>
      </c>
      <c r="F1608" s="29">
        <v>268.5</v>
      </c>
      <c r="G1608" s="10">
        <f>SUMIFS('Régua SAEB'!$C:$C,'Régua SAEB'!$B:$B,"LP",'Régua SAEB'!$D:$D,"&lt;="&amp;$F1608,'Régua SAEB'!$E:$E,"&gt;"&amp;$F1608,'Régua SAEB'!$A:$A,$E1608)</f>
        <v>3</v>
      </c>
      <c r="H1608" s="10" t="str">
        <f t="array" ref="H1608">INDEX('Régua SAEB'!$F$1:$F$40,MATCH($E1608&amp;"LP"&amp;$G1608,'Régua SAEB'!$G$1:$G$40,0),1)</f>
        <v>Básico</v>
      </c>
      <c r="I1608" s="29">
        <v>268.81</v>
      </c>
      <c r="J1608" s="10">
        <f>SUMIFS('Régua SAEB'!$C:$C,'Régua SAEB'!$B:$B,"MT",'Régua SAEB'!$D:$D,"&lt;="&amp;$I1608,'Régua SAEB'!$E:$E,"&gt;"&amp;$I1608,'Régua SAEB'!$A:$A,$E1608)</f>
        <v>3</v>
      </c>
      <c r="K1608" s="10" t="str">
        <f t="array" ref="K1608">INDEX('Régua SAEB'!$F$1:$F$40,MATCH($E1608&amp;"MT"&amp;$J1608,'Régua SAEB'!$G$1:$G$40,0),1)</f>
        <v>Básico</v>
      </c>
    </row>
    <row r="1609" spans="1:11" x14ac:dyDescent="0.2">
      <c r="A1609" s="28" t="s">
        <v>81</v>
      </c>
      <c r="B1609" s="24">
        <v>19197</v>
      </c>
      <c r="C1609" s="28" t="s">
        <v>1723</v>
      </c>
      <c r="D1609" s="29">
        <v>35019197</v>
      </c>
      <c r="E1609" s="29" t="s">
        <v>117</v>
      </c>
      <c r="F1609" s="29">
        <v>253.28</v>
      </c>
      <c r="G1609" s="10">
        <f>SUMIFS('Régua SAEB'!$C:$C,'Régua SAEB'!$B:$B,"LP",'Régua SAEB'!$D:$D,"&lt;="&amp;$F1609,'Régua SAEB'!$E:$E,"&gt;"&amp;$F1609,'Régua SAEB'!$A:$A,$E1609)</f>
        <v>3</v>
      </c>
      <c r="H1609" s="10" t="str">
        <f t="array" ref="H1609">INDEX('Régua SAEB'!$F$1:$F$40,MATCH($E1609&amp;"LP"&amp;$G1609,'Régua SAEB'!$G$1:$G$40,0),1)</f>
        <v>Básico</v>
      </c>
      <c r="I1609" s="29">
        <v>258.43</v>
      </c>
      <c r="J1609" s="10">
        <f>SUMIFS('Régua SAEB'!$C:$C,'Régua SAEB'!$B:$B,"MT",'Régua SAEB'!$D:$D,"&lt;="&amp;$I1609,'Régua SAEB'!$E:$E,"&gt;"&amp;$I1609,'Régua SAEB'!$A:$A,$E1609)</f>
        <v>3</v>
      </c>
      <c r="K1609" s="10" t="str">
        <f t="array" ref="K1609">INDEX('Régua SAEB'!$F$1:$F$40,MATCH($E1609&amp;"MT"&amp;$J1609,'Régua SAEB'!$G$1:$G$40,0),1)</f>
        <v>Básico</v>
      </c>
    </row>
    <row r="1610" spans="1:11" x14ac:dyDescent="0.2">
      <c r="A1610" s="28" t="s">
        <v>81</v>
      </c>
      <c r="B1610" s="24">
        <v>19203</v>
      </c>
      <c r="C1610" s="28" t="s">
        <v>1724</v>
      </c>
      <c r="D1610" s="29">
        <v>35019203</v>
      </c>
      <c r="E1610" s="29" t="s">
        <v>117</v>
      </c>
      <c r="F1610" s="29">
        <v>248.62</v>
      </c>
      <c r="G1610" s="10">
        <f>SUMIFS('Régua SAEB'!$C:$C,'Régua SAEB'!$B:$B,"LP",'Régua SAEB'!$D:$D,"&lt;="&amp;$F1610,'Régua SAEB'!$E:$E,"&gt;"&amp;$F1610,'Régua SAEB'!$A:$A,$E1610)</f>
        <v>2</v>
      </c>
      <c r="H1610" s="10" t="str">
        <f t="array" ref="H1610">INDEX('Régua SAEB'!$F$1:$F$40,MATCH($E1610&amp;"LP"&amp;$G1610,'Régua SAEB'!$G$1:$G$40,0),1)</f>
        <v>Básico</v>
      </c>
      <c r="I1610" s="29">
        <v>258.8</v>
      </c>
      <c r="J1610" s="10">
        <f>SUMIFS('Régua SAEB'!$C:$C,'Régua SAEB'!$B:$B,"MT",'Régua SAEB'!$D:$D,"&lt;="&amp;$I1610,'Régua SAEB'!$E:$E,"&gt;"&amp;$I1610,'Régua SAEB'!$A:$A,$E1610)</f>
        <v>3</v>
      </c>
      <c r="K1610" s="10" t="str">
        <f t="array" ref="K1610">INDEX('Régua SAEB'!$F$1:$F$40,MATCH($E1610&amp;"MT"&amp;$J1610,'Régua SAEB'!$G$1:$G$40,0),1)</f>
        <v>Básico</v>
      </c>
    </row>
    <row r="1611" spans="1:11" x14ac:dyDescent="0.2">
      <c r="A1611" s="28" t="s">
        <v>81</v>
      </c>
      <c r="B1611" s="24">
        <v>19215</v>
      </c>
      <c r="C1611" s="28" t="s">
        <v>1725</v>
      </c>
      <c r="D1611" s="29">
        <v>35019215</v>
      </c>
      <c r="E1611" s="29" t="s">
        <v>117</v>
      </c>
      <c r="F1611" s="29">
        <v>252.82</v>
      </c>
      <c r="G1611" s="10">
        <f>SUMIFS('Régua SAEB'!$C:$C,'Régua SAEB'!$B:$B,"LP",'Régua SAEB'!$D:$D,"&lt;="&amp;$F1611,'Régua SAEB'!$E:$E,"&gt;"&amp;$F1611,'Régua SAEB'!$A:$A,$E1611)</f>
        <v>3</v>
      </c>
      <c r="H1611" s="10" t="str">
        <f t="array" ref="H1611">INDEX('Régua SAEB'!$F$1:$F$40,MATCH($E1611&amp;"LP"&amp;$G1611,'Régua SAEB'!$G$1:$G$40,0),1)</f>
        <v>Básico</v>
      </c>
      <c r="I1611" s="29">
        <v>252.46</v>
      </c>
      <c r="J1611" s="10">
        <f>SUMIFS('Régua SAEB'!$C:$C,'Régua SAEB'!$B:$B,"MT",'Régua SAEB'!$D:$D,"&lt;="&amp;$I1611,'Régua SAEB'!$E:$E,"&gt;"&amp;$I1611,'Régua SAEB'!$A:$A,$E1611)</f>
        <v>3</v>
      </c>
      <c r="K1611" s="10" t="str">
        <f t="array" ref="K1611">INDEX('Régua SAEB'!$F$1:$F$40,MATCH($E1611&amp;"MT"&amp;$J1611,'Régua SAEB'!$G$1:$G$40,0),1)</f>
        <v>Básico</v>
      </c>
    </row>
    <row r="1612" spans="1:11" x14ac:dyDescent="0.2">
      <c r="A1612" s="28" t="s">
        <v>81</v>
      </c>
      <c r="B1612" s="24">
        <v>41497</v>
      </c>
      <c r="C1612" s="28" t="s">
        <v>1726</v>
      </c>
      <c r="D1612" s="29">
        <v>35041497</v>
      </c>
      <c r="E1612" s="29" t="s">
        <v>117</v>
      </c>
      <c r="F1612" s="29">
        <v>268.45999999999998</v>
      </c>
      <c r="G1612" s="10">
        <f>SUMIFS('Régua SAEB'!$C:$C,'Régua SAEB'!$B:$B,"LP",'Régua SAEB'!$D:$D,"&lt;="&amp;$F1612,'Régua SAEB'!$E:$E,"&gt;"&amp;$F1612,'Régua SAEB'!$A:$A,$E1612)</f>
        <v>3</v>
      </c>
      <c r="H1612" s="10" t="str">
        <f t="array" ref="H1612">INDEX('Régua SAEB'!$F$1:$F$40,MATCH($E1612&amp;"LP"&amp;$G1612,'Régua SAEB'!$G$1:$G$40,0),1)</f>
        <v>Básico</v>
      </c>
      <c r="I1612" s="29">
        <v>258.26</v>
      </c>
      <c r="J1612" s="10">
        <f>SUMIFS('Régua SAEB'!$C:$C,'Régua SAEB'!$B:$B,"MT",'Régua SAEB'!$D:$D,"&lt;="&amp;$I1612,'Régua SAEB'!$E:$E,"&gt;"&amp;$I1612,'Régua SAEB'!$A:$A,$E1612)</f>
        <v>3</v>
      </c>
      <c r="K1612" s="10" t="str">
        <f t="array" ref="K1612">INDEX('Régua SAEB'!$F$1:$F$40,MATCH($E1612&amp;"MT"&amp;$J1612,'Régua SAEB'!$G$1:$G$40,0),1)</f>
        <v>Básico</v>
      </c>
    </row>
    <row r="1613" spans="1:11" x14ac:dyDescent="0.2">
      <c r="A1613" s="28" t="s">
        <v>81</v>
      </c>
      <c r="B1613" s="24">
        <v>901295</v>
      </c>
      <c r="C1613" s="28" t="s">
        <v>1727</v>
      </c>
      <c r="D1613" s="29">
        <v>35901295</v>
      </c>
      <c r="E1613" s="29" t="s">
        <v>117</v>
      </c>
      <c r="F1613" s="29">
        <v>249.37</v>
      </c>
      <c r="G1613" s="10">
        <f>SUMIFS('Régua SAEB'!$C:$C,'Régua SAEB'!$B:$B,"LP",'Régua SAEB'!$D:$D,"&lt;="&amp;$F1613,'Régua SAEB'!$E:$E,"&gt;"&amp;$F1613,'Régua SAEB'!$A:$A,$E1613)</f>
        <v>2</v>
      </c>
      <c r="H1613" s="10" t="str">
        <f t="array" ref="H1613">INDEX('Régua SAEB'!$F$1:$F$40,MATCH($E1613&amp;"LP"&amp;$G1613,'Régua SAEB'!$G$1:$G$40,0),1)</f>
        <v>Básico</v>
      </c>
      <c r="I1613" s="29">
        <v>244.23</v>
      </c>
      <c r="J1613" s="10">
        <f>SUMIFS('Régua SAEB'!$C:$C,'Régua SAEB'!$B:$B,"MT",'Régua SAEB'!$D:$D,"&lt;="&amp;$I1613,'Régua SAEB'!$E:$E,"&gt;"&amp;$I1613,'Régua SAEB'!$A:$A,$E1613)</f>
        <v>2</v>
      </c>
      <c r="K1613" s="10" t="str">
        <f t="array" ref="K1613">INDEX('Régua SAEB'!$F$1:$F$40,MATCH($E1613&amp;"MT"&amp;$J1613,'Régua SAEB'!$G$1:$G$40,0),1)</f>
        <v>Básico</v>
      </c>
    </row>
    <row r="1614" spans="1:11" x14ac:dyDescent="0.2">
      <c r="A1614" s="28" t="s">
        <v>62</v>
      </c>
      <c r="B1614" s="24">
        <v>6579</v>
      </c>
      <c r="C1614" s="28" t="s">
        <v>1728</v>
      </c>
      <c r="D1614" s="29">
        <v>35006579</v>
      </c>
      <c r="E1614" s="29" t="s">
        <v>117</v>
      </c>
      <c r="F1614" s="29">
        <v>270.51</v>
      </c>
      <c r="G1614" s="10">
        <f>SUMIFS('Régua SAEB'!$C:$C,'Régua SAEB'!$B:$B,"LP",'Régua SAEB'!$D:$D,"&lt;="&amp;$F1614,'Régua SAEB'!$E:$E,"&gt;"&amp;$F1614,'Régua SAEB'!$A:$A,$E1614)</f>
        <v>3</v>
      </c>
      <c r="H1614" s="10" t="str">
        <f t="array" ref="H1614">INDEX('Régua SAEB'!$F$1:$F$40,MATCH($E1614&amp;"LP"&amp;$G1614,'Régua SAEB'!$G$1:$G$40,0),1)</f>
        <v>Básico</v>
      </c>
      <c r="I1614" s="29">
        <v>269.8</v>
      </c>
      <c r="J1614" s="10">
        <f>SUMIFS('Régua SAEB'!$C:$C,'Régua SAEB'!$B:$B,"MT",'Régua SAEB'!$D:$D,"&lt;="&amp;$I1614,'Régua SAEB'!$E:$E,"&gt;"&amp;$I1614,'Régua SAEB'!$A:$A,$E1614)</f>
        <v>3</v>
      </c>
      <c r="K1614" s="10" t="str">
        <f t="array" ref="K1614">INDEX('Régua SAEB'!$F$1:$F$40,MATCH($E1614&amp;"MT"&amp;$J1614,'Régua SAEB'!$G$1:$G$40,0),1)</f>
        <v>Básico</v>
      </c>
    </row>
    <row r="1615" spans="1:11" x14ac:dyDescent="0.2">
      <c r="A1615" s="28" t="s">
        <v>62</v>
      </c>
      <c r="B1615" s="24">
        <v>6610</v>
      </c>
      <c r="C1615" s="28" t="s">
        <v>1729</v>
      </c>
      <c r="D1615" s="29">
        <v>35006610</v>
      </c>
      <c r="E1615" s="29" t="s">
        <v>117</v>
      </c>
      <c r="F1615" s="29">
        <v>271.43</v>
      </c>
      <c r="G1615" s="10">
        <f>SUMIFS('Régua SAEB'!$C:$C,'Régua SAEB'!$B:$B,"LP",'Régua SAEB'!$D:$D,"&lt;="&amp;$F1615,'Régua SAEB'!$E:$E,"&gt;"&amp;$F1615,'Régua SAEB'!$A:$A,$E1615)</f>
        <v>3</v>
      </c>
      <c r="H1615" s="10" t="str">
        <f t="array" ref="H1615">INDEX('Régua SAEB'!$F$1:$F$40,MATCH($E1615&amp;"LP"&amp;$G1615,'Régua SAEB'!$G$1:$G$40,0),1)</f>
        <v>Básico</v>
      </c>
      <c r="I1615" s="29">
        <v>273.05</v>
      </c>
      <c r="J1615" s="10">
        <f>SUMIFS('Régua SAEB'!$C:$C,'Régua SAEB'!$B:$B,"MT",'Régua SAEB'!$D:$D,"&lt;="&amp;$I1615,'Régua SAEB'!$E:$E,"&gt;"&amp;$I1615,'Régua SAEB'!$A:$A,$E1615)</f>
        <v>3</v>
      </c>
      <c r="K1615" s="10" t="str">
        <f t="array" ref="K1615">INDEX('Régua SAEB'!$F$1:$F$40,MATCH($E1615&amp;"MT"&amp;$J1615,'Régua SAEB'!$G$1:$G$40,0),1)</f>
        <v>Básico</v>
      </c>
    </row>
    <row r="1616" spans="1:11" x14ac:dyDescent="0.2">
      <c r="A1616" s="28" t="s">
        <v>62</v>
      </c>
      <c r="B1616" s="24">
        <v>6646</v>
      </c>
      <c r="C1616" s="28" t="s">
        <v>1730</v>
      </c>
      <c r="D1616" s="29">
        <v>35006646</v>
      </c>
      <c r="E1616" s="29" t="s">
        <v>117</v>
      </c>
      <c r="F1616" s="29">
        <v>267.93</v>
      </c>
      <c r="G1616" s="10">
        <f>SUMIFS('Régua SAEB'!$C:$C,'Régua SAEB'!$B:$B,"LP",'Régua SAEB'!$D:$D,"&lt;="&amp;$F1616,'Régua SAEB'!$E:$E,"&gt;"&amp;$F1616,'Régua SAEB'!$A:$A,$E1616)</f>
        <v>3</v>
      </c>
      <c r="H1616" s="10" t="str">
        <f t="array" ref="H1616">INDEX('Régua SAEB'!$F$1:$F$40,MATCH($E1616&amp;"LP"&amp;$G1616,'Régua SAEB'!$G$1:$G$40,0),1)</f>
        <v>Básico</v>
      </c>
      <c r="I1616" s="29">
        <v>259.39</v>
      </c>
      <c r="J1616" s="10">
        <f>SUMIFS('Régua SAEB'!$C:$C,'Régua SAEB'!$B:$B,"MT",'Régua SAEB'!$D:$D,"&lt;="&amp;$I1616,'Régua SAEB'!$E:$E,"&gt;"&amp;$I1616,'Régua SAEB'!$A:$A,$E1616)</f>
        <v>3</v>
      </c>
      <c r="K1616" s="10" t="str">
        <f t="array" ref="K1616">INDEX('Régua SAEB'!$F$1:$F$40,MATCH($E1616&amp;"MT"&amp;$J1616,'Régua SAEB'!$G$1:$G$40,0),1)</f>
        <v>Básico</v>
      </c>
    </row>
    <row r="1617" spans="1:11" x14ac:dyDescent="0.2">
      <c r="A1617" s="28" t="s">
        <v>62</v>
      </c>
      <c r="B1617" s="24">
        <v>6658</v>
      </c>
      <c r="C1617" s="28" t="s">
        <v>1731</v>
      </c>
      <c r="D1617" s="29">
        <v>35006658</v>
      </c>
      <c r="E1617" s="29" t="s">
        <v>117</v>
      </c>
      <c r="F1617" s="29">
        <v>283.5</v>
      </c>
      <c r="G1617" s="10">
        <f>SUMIFS('Régua SAEB'!$C:$C,'Régua SAEB'!$B:$B,"LP",'Régua SAEB'!$D:$D,"&lt;="&amp;$F1617,'Régua SAEB'!$E:$E,"&gt;"&amp;$F1617,'Régua SAEB'!$A:$A,$E1617)</f>
        <v>4</v>
      </c>
      <c r="H1617" s="10" t="str">
        <f t="array" ref="H1617">INDEX('Régua SAEB'!$F$1:$F$40,MATCH($E1617&amp;"LP"&amp;$G1617,'Régua SAEB'!$G$1:$G$40,0),1)</f>
        <v>Proficiente</v>
      </c>
      <c r="I1617" s="29">
        <v>278.89999999999998</v>
      </c>
      <c r="J1617" s="10">
        <f>SUMIFS('Régua SAEB'!$C:$C,'Régua SAEB'!$B:$B,"MT",'Régua SAEB'!$D:$D,"&lt;="&amp;$I1617,'Régua SAEB'!$E:$E,"&gt;"&amp;$I1617,'Régua SAEB'!$A:$A,$E1617)</f>
        <v>4</v>
      </c>
      <c r="K1617" s="10" t="str">
        <f t="array" ref="K1617">INDEX('Régua SAEB'!$F$1:$F$40,MATCH($E1617&amp;"MT"&amp;$J1617,'Régua SAEB'!$G$1:$G$40,0),1)</f>
        <v>Básico</v>
      </c>
    </row>
    <row r="1618" spans="1:11" x14ac:dyDescent="0.2">
      <c r="A1618" s="28" t="s">
        <v>62</v>
      </c>
      <c r="B1618" s="24">
        <v>6661</v>
      </c>
      <c r="C1618" s="28" t="s">
        <v>1732</v>
      </c>
      <c r="D1618" s="29">
        <v>35006661</v>
      </c>
      <c r="E1618" s="29" t="s">
        <v>117</v>
      </c>
      <c r="F1618" s="29">
        <v>262.89</v>
      </c>
      <c r="G1618" s="10">
        <f>SUMIFS('Régua SAEB'!$C:$C,'Régua SAEB'!$B:$B,"LP",'Régua SAEB'!$D:$D,"&lt;="&amp;$F1618,'Régua SAEB'!$E:$E,"&gt;"&amp;$F1618,'Régua SAEB'!$A:$A,$E1618)</f>
        <v>3</v>
      </c>
      <c r="H1618" s="10" t="str">
        <f t="array" ref="H1618">INDEX('Régua SAEB'!$F$1:$F$40,MATCH($E1618&amp;"LP"&amp;$G1618,'Régua SAEB'!$G$1:$G$40,0),1)</f>
        <v>Básico</v>
      </c>
      <c r="I1618" s="29">
        <v>257.49</v>
      </c>
      <c r="J1618" s="10">
        <f>SUMIFS('Régua SAEB'!$C:$C,'Régua SAEB'!$B:$B,"MT",'Régua SAEB'!$D:$D,"&lt;="&amp;$I1618,'Régua SAEB'!$E:$E,"&gt;"&amp;$I1618,'Régua SAEB'!$A:$A,$E1618)</f>
        <v>3</v>
      </c>
      <c r="K1618" s="10" t="str">
        <f t="array" ref="K1618">INDEX('Régua SAEB'!$F$1:$F$40,MATCH($E1618&amp;"MT"&amp;$J1618,'Régua SAEB'!$G$1:$G$40,0),1)</f>
        <v>Básico</v>
      </c>
    </row>
    <row r="1619" spans="1:11" x14ac:dyDescent="0.2">
      <c r="A1619" s="28" t="s">
        <v>62</v>
      </c>
      <c r="B1619" s="24">
        <v>6671</v>
      </c>
      <c r="C1619" s="28" t="s">
        <v>1733</v>
      </c>
      <c r="D1619" s="29">
        <v>35006671</v>
      </c>
      <c r="E1619" s="29" t="s">
        <v>117</v>
      </c>
      <c r="F1619" s="29">
        <v>260.24</v>
      </c>
      <c r="G1619" s="10">
        <f>SUMIFS('Régua SAEB'!$C:$C,'Régua SAEB'!$B:$B,"LP",'Régua SAEB'!$D:$D,"&lt;="&amp;$F1619,'Régua SAEB'!$E:$E,"&gt;"&amp;$F1619,'Régua SAEB'!$A:$A,$E1619)</f>
        <v>3</v>
      </c>
      <c r="H1619" s="10" t="str">
        <f t="array" ref="H1619">INDEX('Régua SAEB'!$F$1:$F$40,MATCH($E1619&amp;"LP"&amp;$G1619,'Régua SAEB'!$G$1:$G$40,0),1)</f>
        <v>Básico</v>
      </c>
      <c r="I1619" s="29">
        <v>251.58</v>
      </c>
      <c r="J1619" s="10">
        <f>SUMIFS('Régua SAEB'!$C:$C,'Régua SAEB'!$B:$B,"MT",'Régua SAEB'!$D:$D,"&lt;="&amp;$I1619,'Régua SAEB'!$E:$E,"&gt;"&amp;$I1619,'Régua SAEB'!$A:$A,$E1619)</f>
        <v>3</v>
      </c>
      <c r="K1619" s="10" t="str">
        <f t="array" ref="K1619">INDEX('Régua SAEB'!$F$1:$F$40,MATCH($E1619&amp;"MT"&amp;$J1619,'Régua SAEB'!$G$1:$G$40,0),1)</f>
        <v>Básico</v>
      </c>
    </row>
    <row r="1620" spans="1:11" x14ac:dyDescent="0.2">
      <c r="A1620" s="28" t="s">
        <v>62</v>
      </c>
      <c r="B1620" s="24">
        <v>6683</v>
      </c>
      <c r="C1620" s="28" t="s">
        <v>1734</v>
      </c>
      <c r="D1620" s="29">
        <v>35006683</v>
      </c>
      <c r="E1620" s="29" t="s">
        <v>117</v>
      </c>
      <c r="F1620" s="29">
        <v>241.79</v>
      </c>
      <c r="G1620" s="10">
        <f>SUMIFS('Régua SAEB'!$C:$C,'Régua SAEB'!$B:$B,"LP",'Régua SAEB'!$D:$D,"&lt;="&amp;$F1620,'Régua SAEB'!$E:$E,"&gt;"&amp;$F1620,'Régua SAEB'!$A:$A,$E1620)</f>
        <v>2</v>
      </c>
      <c r="H1620" s="10" t="str">
        <f t="array" ref="H1620">INDEX('Régua SAEB'!$F$1:$F$40,MATCH($E1620&amp;"LP"&amp;$G1620,'Régua SAEB'!$G$1:$G$40,0),1)</f>
        <v>Básico</v>
      </c>
      <c r="I1620" s="29">
        <v>239.16</v>
      </c>
      <c r="J1620" s="10">
        <f>SUMIFS('Régua SAEB'!$C:$C,'Régua SAEB'!$B:$B,"MT",'Régua SAEB'!$D:$D,"&lt;="&amp;$I1620,'Régua SAEB'!$E:$E,"&gt;"&amp;$I1620,'Régua SAEB'!$A:$A,$E1620)</f>
        <v>2</v>
      </c>
      <c r="K1620" s="10" t="str">
        <f t="array" ref="K1620">INDEX('Régua SAEB'!$F$1:$F$40,MATCH($E1620&amp;"MT"&amp;$J1620,'Régua SAEB'!$G$1:$G$40,0),1)</f>
        <v>Básico</v>
      </c>
    </row>
    <row r="1621" spans="1:11" x14ac:dyDescent="0.2">
      <c r="A1621" s="28" t="s">
        <v>62</v>
      </c>
      <c r="B1621" s="24">
        <v>6695</v>
      </c>
      <c r="C1621" s="28" t="s">
        <v>1735</v>
      </c>
      <c r="D1621" s="29">
        <v>35006695</v>
      </c>
      <c r="E1621" s="29" t="s">
        <v>117</v>
      </c>
      <c r="F1621" s="29">
        <v>285.72000000000003</v>
      </c>
      <c r="G1621" s="10">
        <f>SUMIFS('Régua SAEB'!$C:$C,'Régua SAEB'!$B:$B,"LP",'Régua SAEB'!$D:$D,"&lt;="&amp;$F1621,'Régua SAEB'!$E:$E,"&gt;"&amp;$F1621,'Régua SAEB'!$A:$A,$E1621)</f>
        <v>4</v>
      </c>
      <c r="H1621" s="10" t="str">
        <f t="array" ref="H1621">INDEX('Régua SAEB'!$F$1:$F$40,MATCH($E1621&amp;"LP"&amp;$G1621,'Régua SAEB'!$G$1:$G$40,0),1)</f>
        <v>Proficiente</v>
      </c>
      <c r="I1621" s="29">
        <v>275.27</v>
      </c>
      <c r="J1621" s="10">
        <f>SUMIFS('Régua SAEB'!$C:$C,'Régua SAEB'!$B:$B,"MT",'Régua SAEB'!$D:$D,"&lt;="&amp;$I1621,'Régua SAEB'!$E:$E,"&gt;"&amp;$I1621,'Régua SAEB'!$A:$A,$E1621)</f>
        <v>4</v>
      </c>
      <c r="K1621" s="10" t="str">
        <f t="array" ref="K1621">INDEX('Régua SAEB'!$F$1:$F$40,MATCH($E1621&amp;"MT"&amp;$J1621,'Régua SAEB'!$G$1:$G$40,0),1)</f>
        <v>Básico</v>
      </c>
    </row>
    <row r="1622" spans="1:11" x14ac:dyDescent="0.2">
      <c r="A1622" s="28" t="s">
        <v>62</v>
      </c>
      <c r="B1622" s="24">
        <v>6701</v>
      </c>
      <c r="C1622" s="28" t="s">
        <v>1736</v>
      </c>
      <c r="D1622" s="29">
        <v>35006701</v>
      </c>
      <c r="E1622" s="29" t="s">
        <v>117</v>
      </c>
      <c r="F1622" s="29">
        <v>255.85</v>
      </c>
      <c r="G1622" s="10">
        <f>SUMIFS('Régua SAEB'!$C:$C,'Régua SAEB'!$B:$B,"LP",'Régua SAEB'!$D:$D,"&lt;="&amp;$F1622,'Régua SAEB'!$E:$E,"&gt;"&amp;$F1622,'Régua SAEB'!$A:$A,$E1622)</f>
        <v>3</v>
      </c>
      <c r="H1622" s="10" t="str">
        <f t="array" ref="H1622">INDEX('Régua SAEB'!$F$1:$F$40,MATCH($E1622&amp;"LP"&amp;$G1622,'Régua SAEB'!$G$1:$G$40,0),1)</f>
        <v>Básico</v>
      </c>
      <c r="I1622" s="29">
        <v>257.54000000000002</v>
      </c>
      <c r="J1622" s="10">
        <f>SUMIFS('Régua SAEB'!$C:$C,'Régua SAEB'!$B:$B,"MT",'Régua SAEB'!$D:$D,"&lt;="&amp;$I1622,'Régua SAEB'!$E:$E,"&gt;"&amp;$I1622,'Régua SAEB'!$A:$A,$E1622)</f>
        <v>3</v>
      </c>
      <c r="K1622" s="10" t="str">
        <f t="array" ref="K1622">INDEX('Régua SAEB'!$F$1:$F$40,MATCH($E1622&amp;"MT"&amp;$J1622,'Régua SAEB'!$G$1:$G$40,0),1)</f>
        <v>Básico</v>
      </c>
    </row>
    <row r="1623" spans="1:11" x14ac:dyDescent="0.2">
      <c r="A1623" s="28" t="s">
        <v>62</v>
      </c>
      <c r="B1623" s="24">
        <v>6725</v>
      </c>
      <c r="C1623" s="28" t="s">
        <v>1737</v>
      </c>
      <c r="D1623" s="29">
        <v>35006725</v>
      </c>
      <c r="E1623" s="29" t="s">
        <v>117</v>
      </c>
      <c r="F1623" s="29">
        <v>281.23</v>
      </c>
      <c r="G1623" s="10">
        <f>SUMIFS('Régua SAEB'!$C:$C,'Régua SAEB'!$B:$B,"LP",'Régua SAEB'!$D:$D,"&lt;="&amp;$F1623,'Régua SAEB'!$E:$E,"&gt;"&amp;$F1623,'Régua SAEB'!$A:$A,$E1623)</f>
        <v>4</v>
      </c>
      <c r="H1623" s="10" t="str">
        <f t="array" ref="H1623">INDEX('Régua SAEB'!$F$1:$F$40,MATCH($E1623&amp;"LP"&amp;$G1623,'Régua SAEB'!$G$1:$G$40,0),1)</f>
        <v>Proficiente</v>
      </c>
      <c r="I1623" s="29">
        <v>283.2</v>
      </c>
      <c r="J1623" s="10">
        <f>SUMIFS('Régua SAEB'!$C:$C,'Régua SAEB'!$B:$B,"MT",'Régua SAEB'!$D:$D,"&lt;="&amp;$I1623,'Régua SAEB'!$E:$E,"&gt;"&amp;$I1623,'Régua SAEB'!$A:$A,$E1623)</f>
        <v>4</v>
      </c>
      <c r="K1623" s="10" t="str">
        <f t="array" ref="K1623">INDEX('Régua SAEB'!$F$1:$F$40,MATCH($E1623&amp;"MT"&amp;$J1623,'Régua SAEB'!$G$1:$G$40,0),1)</f>
        <v>Básico</v>
      </c>
    </row>
    <row r="1624" spans="1:11" x14ac:dyDescent="0.2">
      <c r="A1624" s="28" t="s">
        <v>62</v>
      </c>
      <c r="B1624" s="24">
        <v>6798</v>
      </c>
      <c r="C1624" s="28" t="s">
        <v>1738</v>
      </c>
      <c r="D1624" s="29">
        <v>35006798</v>
      </c>
      <c r="E1624" s="29" t="s">
        <v>117</v>
      </c>
      <c r="F1624" s="29">
        <v>262.88</v>
      </c>
      <c r="G1624" s="10">
        <f>SUMIFS('Régua SAEB'!$C:$C,'Régua SAEB'!$B:$B,"LP",'Régua SAEB'!$D:$D,"&lt;="&amp;$F1624,'Régua SAEB'!$E:$E,"&gt;"&amp;$F1624,'Régua SAEB'!$A:$A,$E1624)</f>
        <v>3</v>
      </c>
      <c r="H1624" s="10" t="str">
        <f t="array" ref="H1624">INDEX('Régua SAEB'!$F$1:$F$40,MATCH($E1624&amp;"LP"&amp;$G1624,'Régua SAEB'!$G$1:$G$40,0),1)</f>
        <v>Básico</v>
      </c>
      <c r="I1624" s="29">
        <v>280.19</v>
      </c>
      <c r="J1624" s="10">
        <f>SUMIFS('Régua SAEB'!$C:$C,'Régua SAEB'!$B:$B,"MT",'Régua SAEB'!$D:$D,"&lt;="&amp;$I1624,'Régua SAEB'!$E:$E,"&gt;"&amp;$I1624,'Régua SAEB'!$A:$A,$E1624)</f>
        <v>4</v>
      </c>
      <c r="K1624" s="10" t="str">
        <f t="array" ref="K1624">INDEX('Régua SAEB'!$F$1:$F$40,MATCH($E1624&amp;"MT"&amp;$J1624,'Régua SAEB'!$G$1:$G$40,0),1)</f>
        <v>Básico</v>
      </c>
    </row>
    <row r="1625" spans="1:11" x14ac:dyDescent="0.2">
      <c r="A1625" s="28" t="s">
        <v>62</v>
      </c>
      <c r="B1625" s="24">
        <v>6804</v>
      </c>
      <c r="C1625" s="28" t="s">
        <v>1739</v>
      </c>
      <c r="D1625" s="29">
        <v>35006804</v>
      </c>
      <c r="E1625" s="29" t="s">
        <v>117</v>
      </c>
      <c r="F1625" s="29">
        <v>259.18</v>
      </c>
      <c r="G1625" s="10">
        <f>SUMIFS('Régua SAEB'!$C:$C,'Régua SAEB'!$B:$B,"LP",'Régua SAEB'!$D:$D,"&lt;="&amp;$F1625,'Régua SAEB'!$E:$E,"&gt;"&amp;$F1625,'Régua SAEB'!$A:$A,$E1625)</f>
        <v>3</v>
      </c>
      <c r="H1625" s="10" t="str">
        <f t="array" ref="H1625">INDEX('Régua SAEB'!$F$1:$F$40,MATCH($E1625&amp;"LP"&amp;$G1625,'Régua SAEB'!$G$1:$G$40,0),1)</f>
        <v>Básico</v>
      </c>
      <c r="I1625" s="29">
        <v>250.28</v>
      </c>
      <c r="J1625" s="10">
        <f>SUMIFS('Régua SAEB'!$C:$C,'Régua SAEB'!$B:$B,"MT",'Régua SAEB'!$D:$D,"&lt;="&amp;$I1625,'Régua SAEB'!$E:$E,"&gt;"&amp;$I1625,'Régua SAEB'!$A:$A,$E1625)</f>
        <v>3</v>
      </c>
      <c r="K1625" s="10" t="str">
        <f t="array" ref="K1625">INDEX('Régua SAEB'!$F$1:$F$40,MATCH($E1625&amp;"MT"&amp;$J1625,'Régua SAEB'!$G$1:$G$40,0),1)</f>
        <v>Básico</v>
      </c>
    </row>
    <row r="1626" spans="1:11" x14ac:dyDescent="0.2">
      <c r="A1626" s="28" t="s">
        <v>62</v>
      </c>
      <c r="B1626" s="24">
        <v>6816</v>
      </c>
      <c r="C1626" s="28" t="s">
        <v>1740</v>
      </c>
      <c r="D1626" s="29">
        <v>35006816</v>
      </c>
      <c r="E1626" s="29" t="s">
        <v>117</v>
      </c>
      <c r="F1626" s="29">
        <v>247.33</v>
      </c>
      <c r="G1626" s="10">
        <f>SUMIFS('Régua SAEB'!$C:$C,'Régua SAEB'!$B:$B,"LP",'Régua SAEB'!$D:$D,"&lt;="&amp;$F1626,'Régua SAEB'!$E:$E,"&gt;"&amp;$F1626,'Régua SAEB'!$A:$A,$E1626)</f>
        <v>2</v>
      </c>
      <c r="H1626" s="10" t="str">
        <f t="array" ref="H1626">INDEX('Régua SAEB'!$F$1:$F$40,MATCH($E1626&amp;"LP"&amp;$G1626,'Régua SAEB'!$G$1:$G$40,0),1)</f>
        <v>Básico</v>
      </c>
      <c r="I1626" s="29">
        <v>255.76</v>
      </c>
      <c r="J1626" s="10">
        <f>SUMIFS('Régua SAEB'!$C:$C,'Régua SAEB'!$B:$B,"MT",'Régua SAEB'!$D:$D,"&lt;="&amp;$I1626,'Régua SAEB'!$E:$E,"&gt;"&amp;$I1626,'Régua SAEB'!$A:$A,$E1626)</f>
        <v>3</v>
      </c>
      <c r="K1626" s="10" t="str">
        <f t="array" ref="K1626">INDEX('Régua SAEB'!$F$1:$F$40,MATCH($E1626&amp;"MT"&amp;$J1626,'Régua SAEB'!$G$1:$G$40,0),1)</f>
        <v>Básico</v>
      </c>
    </row>
    <row r="1627" spans="1:11" x14ac:dyDescent="0.2">
      <c r="A1627" s="28" t="s">
        <v>62</v>
      </c>
      <c r="B1627" s="24">
        <v>6836</v>
      </c>
      <c r="C1627" s="28" t="s">
        <v>1741</v>
      </c>
      <c r="D1627" s="29">
        <v>35006836</v>
      </c>
      <c r="E1627" s="29" t="s">
        <v>117</v>
      </c>
      <c r="F1627" s="29">
        <v>278.25</v>
      </c>
      <c r="G1627" s="10">
        <f>SUMIFS('Régua SAEB'!$C:$C,'Régua SAEB'!$B:$B,"LP",'Régua SAEB'!$D:$D,"&lt;="&amp;$F1627,'Régua SAEB'!$E:$E,"&gt;"&amp;$F1627,'Régua SAEB'!$A:$A,$E1627)</f>
        <v>4</v>
      </c>
      <c r="H1627" s="10" t="str">
        <f t="array" ref="H1627">INDEX('Régua SAEB'!$F$1:$F$40,MATCH($E1627&amp;"LP"&amp;$G1627,'Régua SAEB'!$G$1:$G$40,0),1)</f>
        <v>Proficiente</v>
      </c>
      <c r="I1627" s="29">
        <v>277.43</v>
      </c>
      <c r="J1627" s="10">
        <f>SUMIFS('Régua SAEB'!$C:$C,'Régua SAEB'!$B:$B,"MT",'Régua SAEB'!$D:$D,"&lt;="&amp;$I1627,'Régua SAEB'!$E:$E,"&gt;"&amp;$I1627,'Régua SAEB'!$A:$A,$E1627)</f>
        <v>4</v>
      </c>
      <c r="K1627" s="10" t="str">
        <f t="array" ref="K1627">INDEX('Régua SAEB'!$F$1:$F$40,MATCH($E1627&amp;"MT"&amp;$J1627,'Régua SAEB'!$G$1:$G$40,0),1)</f>
        <v>Básico</v>
      </c>
    </row>
    <row r="1628" spans="1:11" x14ac:dyDescent="0.2">
      <c r="A1628" s="28" t="s">
        <v>62</v>
      </c>
      <c r="B1628" s="24">
        <v>6841</v>
      </c>
      <c r="C1628" s="28" t="s">
        <v>1742</v>
      </c>
      <c r="D1628" s="29">
        <v>35006841</v>
      </c>
      <c r="E1628" s="29" t="s">
        <v>117</v>
      </c>
      <c r="F1628" s="29">
        <v>264.20999999999998</v>
      </c>
      <c r="G1628" s="10">
        <f>SUMIFS('Régua SAEB'!$C:$C,'Régua SAEB'!$B:$B,"LP",'Régua SAEB'!$D:$D,"&lt;="&amp;$F1628,'Régua SAEB'!$E:$E,"&gt;"&amp;$F1628,'Régua SAEB'!$A:$A,$E1628)</f>
        <v>3</v>
      </c>
      <c r="H1628" s="10" t="str">
        <f t="array" ref="H1628">INDEX('Régua SAEB'!$F$1:$F$40,MATCH($E1628&amp;"LP"&amp;$G1628,'Régua SAEB'!$G$1:$G$40,0),1)</f>
        <v>Básico</v>
      </c>
      <c r="I1628" s="29">
        <v>267.5</v>
      </c>
      <c r="J1628" s="10">
        <f>SUMIFS('Régua SAEB'!$C:$C,'Régua SAEB'!$B:$B,"MT",'Régua SAEB'!$D:$D,"&lt;="&amp;$I1628,'Régua SAEB'!$E:$E,"&gt;"&amp;$I1628,'Régua SAEB'!$A:$A,$E1628)</f>
        <v>3</v>
      </c>
      <c r="K1628" s="10" t="str">
        <f t="array" ref="K1628">INDEX('Régua SAEB'!$F$1:$F$40,MATCH($E1628&amp;"MT"&amp;$J1628,'Régua SAEB'!$G$1:$G$40,0),1)</f>
        <v>Básico</v>
      </c>
    </row>
    <row r="1629" spans="1:11" x14ac:dyDescent="0.2">
      <c r="A1629" s="28" t="s">
        <v>62</v>
      </c>
      <c r="B1629" s="24">
        <v>6865</v>
      </c>
      <c r="C1629" s="28" t="s">
        <v>1743</v>
      </c>
      <c r="D1629" s="29">
        <v>35006865</v>
      </c>
      <c r="E1629" s="29" t="s">
        <v>117</v>
      </c>
      <c r="F1629" s="29">
        <v>279.56</v>
      </c>
      <c r="G1629" s="10">
        <f>SUMIFS('Régua SAEB'!$C:$C,'Régua SAEB'!$B:$B,"LP",'Régua SAEB'!$D:$D,"&lt;="&amp;$F1629,'Régua SAEB'!$E:$E,"&gt;"&amp;$F1629,'Régua SAEB'!$A:$A,$E1629)</f>
        <v>4</v>
      </c>
      <c r="H1629" s="10" t="str">
        <f t="array" ref="H1629">INDEX('Régua SAEB'!$F$1:$F$40,MATCH($E1629&amp;"LP"&amp;$G1629,'Régua SAEB'!$G$1:$G$40,0),1)</f>
        <v>Proficiente</v>
      </c>
      <c r="I1629" s="29">
        <v>273.54000000000002</v>
      </c>
      <c r="J1629" s="10">
        <f>SUMIFS('Régua SAEB'!$C:$C,'Régua SAEB'!$B:$B,"MT",'Régua SAEB'!$D:$D,"&lt;="&amp;$I1629,'Régua SAEB'!$E:$E,"&gt;"&amp;$I1629,'Régua SAEB'!$A:$A,$E1629)</f>
        <v>3</v>
      </c>
      <c r="K1629" s="10" t="str">
        <f t="array" ref="K1629">INDEX('Régua SAEB'!$F$1:$F$40,MATCH($E1629&amp;"MT"&amp;$J1629,'Régua SAEB'!$G$1:$G$40,0),1)</f>
        <v>Básico</v>
      </c>
    </row>
    <row r="1630" spans="1:11" x14ac:dyDescent="0.2">
      <c r="A1630" s="28" t="s">
        <v>62</v>
      </c>
      <c r="B1630" s="24">
        <v>6889</v>
      </c>
      <c r="C1630" s="28" t="s">
        <v>1744</v>
      </c>
      <c r="D1630" s="29">
        <v>35006889</v>
      </c>
      <c r="E1630" s="29" t="s">
        <v>117</v>
      </c>
      <c r="F1630" s="29">
        <v>269.27</v>
      </c>
      <c r="G1630" s="10">
        <f>SUMIFS('Régua SAEB'!$C:$C,'Régua SAEB'!$B:$B,"LP",'Régua SAEB'!$D:$D,"&lt;="&amp;$F1630,'Régua SAEB'!$E:$E,"&gt;"&amp;$F1630,'Régua SAEB'!$A:$A,$E1630)</f>
        <v>3</v>
      </c>
      <c r="H1630" s="10" t="str">
        <f t="array" ref="H1630">INDEX('Régua SAEB'!$F$1:$F$40,MATCH($E1630&amp;"LP"&amp;$G1630,'Régua SAEB'!$G$1:$G$40,0),1)</f>
        <v>Básico</v>
      </c>
      <c r="I1630" s="29">
        <v>260.14999999999998</v>
      </c>
      <c r="J1630" s="10">
        <f>SUMIFS('Régua SAEB'!$C:$C,'Régua SAEB'!$B:$B,"MT",'Régua SAEB'!$D:$D,"&lt;="&amp;$I1630,'Régua SAEB'!$E:$E,"&gt;"&amp;$I1630,'Régua SAEB'!$A:$A,$E1630)</f>
        <v>3</v>
      </c>
      <c r="K1630" s="10" t="str">
        <f t="array" ref="K1630">INDEX('Régua SAEB'!$F$1:$F$40,MATCH($E1630&amp;"MT"&amp;$J1630,'Régua SAEB'!$G$1:$G$40,0),1)</f>
        <v>Básico</v>
      </c>
    </row>
    <row r="1631" spans="1:11" x14ac:dyDescent="0.2">
      <c r="A1631" s="28" t="s">
        <v>62</v>
      </c>
      <c r="B1631" s="24">
        <v>6907</v>
      </c>
      <c r="C1631" s="28" t="s">
        <v>1745</v>
      </c>
      <c r="D1631" s="29">
        <v>35006907</v>
      </c>
      <c r="E1631" s="29" t="s">
        <v>117</v>
      </c>
      <c r="F1631" s="29">
        <v>278.7</v>
      </c>
      <c r="G1631" s="10">
        <f>SUMIFS('Régua SAEB'!$C:$C,'Régua SAEB'!$B:$B,"LP",'Régua SAEB'!$D:$D,"&lt;="&amp;$F1631,'Régua SAEB'!$E:$E,"&gt;"&amp;$F1631,'Régua SAEB'!$A:$A,$E1631)</f>
        <v>4</v>
      </c>
      <c r="H1631" s="10" t="str">
        <f t="array" ref="H1631">INDEX('Régua SAEB'!$F$1:$F$40,MATCH($E1631&amp;"LP"&amp;$G1631,'Régua SAEB'!$G$1:$G$40,0),1)</f>
        <v>Proficiente</v>
      </c>
      <c r="I1631" s="29">
        <v>275.14</v>
      </c>
      <c r="J1631" s="10">
        <f>SUMIFS('Régua SAEB'!$C:$C,'Régua SAEB'!$B:$B,"MT",'Régua SAEB'!$D:$D,"&lt;="&amp;$I1631,'Régua SAEB'!$E:$E,"&gt;"&amp;$I1631,'Régua SAEB'!$A:$A,$E1631)</f>
        <v>4</v>
      </c>
      <c r="K1631" s="10" t="str">
        <f t="array" ref="K1631">INDEX('Régua SAEB'!$F$1:$F$40,MATCH($E1631&amp;"MT"&amp;$J1631,'Régua SAEB'!$G$1:$G$40,0),1)</f>
        <v>Básico</v>
      </c>
    </row>
    <row r="1632" spans="1:11" x14ac:dyDescent="0.2">
      <c r="A1632" s="28" t="s">
        <v>62</v>
      </c>
      <c r="B1632" s="24">
        <v>6919</v>
      </c>
      <c r="C1632" s="28" t="s">
        <v>1746</v>
      </c>
      <c r="D1632" s="29">
        <v>35006919</v>
      </c>
      <c r="E1632" s="29" t="s">
        <v>117</v>
      </c>
      <c r="F1632" s="29">
        <v>248.48</v>
      </c>
      <c r="G1632" s="10">
        <f>SUMIFS('Régua SAEB'!$C:$C,'Régua SAEB'!$B:$B,"LP",'Régua SAEB'!$D:$D,"&lt;="&amp;$F1632,'Régua SAEB'!$E:$E,"&gt;"&amp;$F1632,'Régua SAEB'!$A:$A,$E1632)</f>
        <v>2</v>
      </c>
      <c r="H1632" s="10" t="str">
        <f t="array" ref="H1632">INDEX('Régua SAEB'!$F$1:$F$40,MATCH($E1632&amp;"LP"&amp;$G1632,'Régua SAEB'!$G$1:$G$40,0),1)</f>
        <v>Básico</v>
      </c>
      <c r="I1632" s="29">
        <v>249.07</v>
      </c>
      <c r="J1632" s="10">
        <f>SUMIFS('Régua SAEB'!$C:$C,'Régua SAEB'!$B:$B,"MT",'Régua SAEB'!$D:$D,"&lt;="&amp;$I1632,'Régua SAEB'!$E:$E,"&gt;"&amp;$I1632,'Régua SAEB'!$A:$A,$E1632)</f>
        <v>2</v>
      </c>
      <c r="K1632" s="10" t="str">
        <f t="array" ref="K1632">INDEX('Régua SAEB'!$F$1:$F$40,MATCH($E1632&amp;"MT"&amp;$J1632,'Régua SAEB'!$G$1:$G$40,0),1)</f>
        <v>Básico</v>
      </c>
    </row>
    <row r="1633" spans="1:11" x14ac:dyDescent="0.2">
      <c r="A1633" s="28" t="s">
        <v>62</v>
      </c>
      <c r="B1633" s="24">
        <v>35543</v>
      </c>
      <c r="C1633" s="28" t="s">
        <v>1747</v>
      </c>
      <c r="D1633" s="29">
        <v>35035543</v>
      </c>
      <c r="E1633" s="29" t="s">
        <v>117</v>
      </c>
      <c r="F1633" s="29">
        <v>274.76</v>
      </c>
      <c r="G1633" s="10">
        <f>SUMIFS('Régua SAEB'!$C:$C,'Régua SAEB'!$B:$B,"LP",'Régua SAEB'!$D:$D,"&lt;="&amp;$F1633,'Régua SAEB'!$E:$E,"&gt;"&amp;$F1633,'Régua SAEB'!$A:$A,$E1633)</f>
        <v>3</v>
      </c>
      <c r="H1633" s="10" t="str">
        <f t="array" ref="H1633">INDEX('Régua SAEB'!$F$1:$F$40,MATCH($E1633&amp;"LP"&amp;$G1633,'Régua SAEB'!$G$1:$G$40,0),1)</f>
        <v>Básico</v>
      </c>
      <c r="I1633" s="29">
        <v>265.41000000000003</v>
      </c>
      <c r="J1633" s="10">
        <f>SUMIFS('Régua SAEB'!$C:$C,'Régua SAEB'!$B:$B,"MT",'Régua SAEB'!$D:$D,"&lt;="&amp;$I1633,'Régua SAEB'!$E:$E,"&gt;"&amp;$I1633,'Régua SAEB'!$A:$A,$E1633)</f>
        <v>3</v>
      </c>
      <c r="K1633" s="10" t="str">
        <f t="array" ref="K1633">INDEX('Régua SAEB'!$F$1:$F$40,MATCH($E1633&amp;"MT"&amp;$J1633,'Régua SAEB'!$G$1:$G$40,0),1)</f>
        <v>Básico</v>
      </c>
    </row>
    <row r="1634" spans="1:11" x14ac:dyDescent="0.2">
      <c r="A1634" s="28" t="s">
        <v>62</v>
      </c>
      <c r="B1634" s="24">
        <v>40496</v>
      </c>
      <c r="C1634" s="28" t="s">
        <v>1748</v>
      </c>
      <c r="D1634" s="29">
        <v>35040496</v>
      </c>
      <c r="E1634" s="29" t="s">
        <v>117</v>
      </c>
      <c r="F1634" s="29">
        <v>221.71</v>
      </c>
      <c r="G1634" s="10">
        <f>SUMIFS('Régua SAEB'!$C:$C,'Régua SAEB'!$B:$B,"LP",'Régua SAEB'!$D:$D,"&lt;="&amp;$F1634,'Régua SAEB'!$E:$E,"&gt;"&amp;$F1634,'Régua SAEB'!$A:$A,$E1634)</f>
        <v>1</v>
      </c>
      <c r="H1634" s="10" t="str">
        <f t="array" ref="H1634">INDEX('Régua SAEB'!$F$1:$F$40,MATCH($E1634&amp;"LP"&amp;$G1634,'Régua SAEB'!$G$1:$G$40,0),1)</f>
        <v>Básico</v>
      </c>
      <c r="I1634" s="29">
        <v>215.59</v>
      </c>
      <c r="J1634" s="10">
        <f>SUMIFS('Régua SAEB'!$C:$C,'Régua SAEB'!$B:$B,"MT",'Régua SAEB'!$D:$D,"&lt;="&amp;$I1634,'Régua SAEB'!$E:$E,"&gt;"&amp;$I1634,'Régua SAEB'!$A:$A,$E1634)</f>
        <v>1</v>
      </c>
      <c r="K1634" s="10" t="str">
        <f t="array" ref="K1634">INDEX('Régua SAEB'!$F$1:$F$40,MATCH($E1634&amp;"MT"&amp;$J1634,'Régua SAEB'!$G$1:$G$40,0),1)</f>
        <v>Insuficiente</v>
      </c>
    </row>
    <row r="1635" spans="1:11" x14ac:dyDescent="0.2">
      <c r="A1635" s="28" t="s">
        <v>62</v>
      </c>
      <c r="B1635" s="24">
        <v>41105</v>
      </c>
      <c r="C1635" s="28" t="s">
        <v>1749</v>
      </c>
      <c r="D1635" s="29">
        <v>35041105</v>
      </c>
      <c r="E1635" s="29" t="s">
        <v>117</v>
      </c>
      <c r="F1635" s="29">
        <v>284.22000000000003</v>
      </c>
      <c r="G1635" s="10">
        <f>SUMIFS('Régua SAEB'!$C:$C,'Régua SAEB'!$B:$B,"LP",'Régua SAEB'!$D:$D,"&lt;="&amp;$F1635,'Régua SAEB'!$E:$E,"&gt;"&amp;$F1635,'Régua SAEB'!$A:$A,$E1635)</f>
        <v>4</v>
      </c>
      <c r="H1635" s="10" t="str">
        <f t="array" ref="H1635">INDEX('Régua SAEB'!$F$1:$F$40,MATCH($E1635&amp;"LP"&amp;$G1635,'Régua SAEB'!$G$1:$G$40,0),1)</f>
        <v>Proficiente</v>
      </c>
      <c r="I1635" s="29">
        <v>274.7</v>
      </c>
      <c r="J1635" s="10">
        <f>SUMIFS('Régua SAEB'!$C:$C,'Régua SAEB'!$B:$B,"MT",'Régua SAEB'!$D:$D,"&lt;="&amp;$I1635,'Régua SAEB'!$E:$E,"&gt;"&amp;$I1635,'Régua SAEB'!$A:$A,$E1635)</f>
        <v>3</v>
      </c>
      <c r="K1635" s="10" t="str">
        <f t="array" ref="K1635">INDEX('Régua SAEB'!$F$1:$F$40,MATCH($E1635&amp;"MT"&amp;$J1635,'Régua SAEB'!$G$1:$G$40,0),1)</f>
        <v>Básico</v>
      </c>
    </row>
    <row r="1636" spans="1:11" x14ac:dyDescent="0.2">
      <c r="A1636" s="28" t="s">
        <v>62</v>
      </c>
      <c r="B1636" s="24">
        <v>41117</v>
      </c>
      <c r="C1636" s="28" t="s">
        <v>1750</v>
      </c>
      <c r="D1636" s="29">
        <v>35041117</v>
      </c>
      <c r="E1636" s="29" t="s">
        <v>117</v>
      </c>
      <c r="F1636" s="29">
        <v>254.78</v>
      </c>
      <c r="G1636" s="10">
        <f>SUMIFS('Régua SAEB'!$C:$C,'Régua SAEB'!$B:$B,"LP",'Régua SAEB'!$D:$D,"&lt;="&amp;$F1636,'Régua SAEB'!$E:$E,"&gt;"&amp;$F1636,'Régua SAEB'!$A:$A,$E1636)</f>
        <v>3</v>
      </c>
      <c r="H1636" s="10" t="str">
        <f t="array" ref="H1636">INDEX('Régua SAEB'!$F$1:$F$40,MATCH($E1636&amp;"LP"&amp;$G1636,'Régua SAEB'!$G$1:$G$40,0),1)</f>
        <v>Básico</v>
      </c>
      <c r="I1636" s="29">
        <v>254.91</v>
      </c>
      <c r="J1636" s="10">
        <f>SUMIFS('Régua SAEB'!$C:$C,'Régua SAEB'!$B:$B,"MT",'Régua SAEB'!$D:$D,"&lt;="&amp;$I1636,'Régua SAEB'!$E:$E,"&gt;"&amp;$I1636,'Régua SAEB'!$A:$A,$E1636)</f>
        <v>3</v>
      </c>
      <c r="K1636" s="10" t="str">
        <f t="array" ref="K1636">INDEX('Régua SAEB'!$F$1:$F$40,MATCH($E1636&amp;"MT"&amp;$J1636,'Régua SAEB'!$G$1:$G$40,0),1)</f>
        <v>Básico</v>
      </c>
    </row>
    <row r="1637" spans="1:11" x14ac:dyDescent="0.2">
      <c r="A1637" s="28" t="s">
        <v>62</v>
      </c>
      <c r="B1637" s="24">
        <v>41129</v>
      </c>
      <c r="C1637" s="28" t="s">
        <v>1751</v>
      </c>
      <c r="D1637" s="29">
        <v>35041129</v>
      </c>
      <c r="E1637" s="29" t="s">
        <v>117</v>
      </c>
      <c r="F1637" s="29">
        <v>277.83999999999997</v>
      </c>
      <c r="G1637" s="10">
        <f>SUMIFS('Régua SAEB'!$C:$C,'Régua SAEB'!$B:$B,"LP",'Régua SAEB'!$D:$D,"&lt;="&amp;$F1637,'Régua SAEB'!$E:$E,"&gt;"&amp;$F1637,'Régua SAEB'!$A:$A,$E1637)</f>
        <v>4</v>
      </c>
      <c r="H1637" s="10" t="str">
        <f t="array" ref="H1637">INDEX('Régua SAEB'!$F$1:$F$40,MATCH($E1637&amp;"LP"&amp;$G1637,'Régua SAEB'!$G$1:$G$40,0),1)</f>
        <v>Proficiente</v>
      </c>
      <c r="I1637" s="29">
        <v>270.08999999999997</v>
      </c>
      <c r="J1637" s="10">
        <f>SUMIFS('Régua SAEB'!$C:$C,'Régua SAEB'!$B:$B,"MT",'Régua SAEB'!$D:$D,"&lt;="&amp;$I1637,'Régua SAEB'!$E:$E,"&gt;"&amp;$I1637,'Régua SAEB'!$A:$A,$E1637)</f>
        <v>3</v>
      </c>
      <c r="K1637" s="10" t="str">
        <f t="array" ref="K1637">INDEX('Régua SAEB'!$F$1:$F$40,MATCH($E1637&amp;"MT"&amp;$J1637,'Régua SAEB'!$G$1:$G$40,0),1)</f>
        <v>Básico</v>
      </c>
    </row>
    <row r="1638" spans="1:11" x14ac:dyDescent="0.2">
      <c r="A1638" s="28" t="s">
        <v>62</v>
      </c>
      <c r="B1638" s="24">
        <v>41130</v>
      </c>
      <c r="C1638" s="28" t="s">
        <v>1752</v>
      </c>
      <c r="D1638" s="29">
        <v>35041130</v>
      </c>
      <c r="E1638" s="29" t="s">
        <v>117</v>
      </c>
      <c r="F1638" s="29">
        <v>259.19</v>
      </c>
      <c r="G1638" s="10">
        <f>SUMIFS('Régua SAEB'!$C:$C,'Régua SAEB'!$B:$B,"LP",'Régua SAEB'!$D:$D,"&lt;="&amp;$F1638,'Régua SAEB'!$E:$E,"&gt;"&amp;$F1638,'Régua SAEB'!$A:$A,$E1638)</f>
        <v>3</v>
      </c>
      <c r="H1638" s="10" t="str">
        <f t="array" ref="H1638">INDEX('Régua SAEB'!$F$1:$F$40,MATCH($E1638&amp;"LP"&amp;$G1638,'Régua SAEB'!$G$1:$G$40,0),1)</f>
        <v>Básico</v>
      </c>
      <c r="I1638" s="29">
        <v>253.46</v>
      </c>
      <c r="J1638" s="10">
        <f>SUMIFS('Régua SAEB'!$C:$C,'Régua SAEB'!$B:$B,"MT",'Régua SAEB'!$D:$D,"&lt;="&amp;$I1638,'Régua SAEB'!$E:$E,"&gt;"&amp;$I1638,'Régua SAEB'!$A:$A,$E1638)</f>
        <v>3</v>
      </c>
      <c r="K1638" s="10" t="str">
        <f t="array" ref="K1638">INDEX('Régua SAEB'!$F$1:$F$40,MATCH($E1638&amp;"MT"&amp;$J1638,'Régua SAEB'!$G$1:$G$40,0),1)</f>
        <v>Básico</v>
      </c>
    </row>
    <row r="1639" spans="1:11" x14ac:dyDescent="0.2">
      <c r="A1639" s="28" t="s">
        <v>62</v>
      </c>
      <c r="B1639" s="24">
        <v>41142</v>
      </c>
      <c r="C1639" s="28" t="s">
        <v>1753</v>
      </c>
      <c r="D1639" s="29">
        <v>35041142</v>
      </c>
      <c r="E1639" s="29" t="s">
        <v>117</v>
      </c>
      <c r="F1639" s="29">
        <v>256.70999999999998</v>
      </c>
      <c r="G1639" s="10">
        <f>SUMIFS('Régua SAEB'!$C:$C,'Régua SAEB'!$B:$B,"LP",'Régua SAEB'!$D:$D,"&lt;="&amp;$F1639,'Régua SAEB'!$E:$E,"&gt;"&amp;$F1639,'Régua SAEB'!$A:$A,$E1639)</f>
        <v>3</v>
      </c>
      <c r="H1639" s="10" t="str">
        <f t="array" ref="H1639">INDEX('Régua SAEB'!$F$1:$F$40,MATCH($E1639&amp;"LP"&amp;$G1639,'Régua SAEB'!$G$1:$G$40,0),1)</f>
        <v>Básico</v>
      </c>
      <c r="I1639" s="29">
        <v>251.86</v>
      </c>
      <c r="J1639" s="10">
        <f>SUMIFS('Régua SAEB'!$C:$C,'Régua SAEB'!$B:$B,"MT",'Régua SAEB'!$D:$D,"&lt;="&amp;$I1639,'Régua SAEB'!$E:$E,"&gt;"&amp;$I1639,'Régua SAEB'!$A:$A,$E1639)</f>
        <v>3</v>
      </c>
      <c r="K1639" s="10" t="str">
        <f t="array" ref="K1639">INDEX('Régua SAEB'!$F$1:$F$40,MATCH($E1639&amp;"MT"&amp;$J1639,'Régua SAEB'!$G$1:$G$40,0),1)</f>
        <v>Básico</v>
      </c>
    </row>
    <row r="1640" spans="1:11" x14ac:dyDescent="0.2">
      <c r="A1640" s="28" t="s">
        <v>62</v>
      </c>
      <c r="B1640" s="24">
        <v>41944</v>
      </c>
      <c r="C1640" s="28" t="s">
        <v>1754</v>
      </c>
      <c r="D1640" s="29">
        <v>35041944</v>
      </c>
      <c r="E1640" s="29" t="s">
        <v>117</v>
      </c>
      <c r="F1640" s="29">
        <v>230.25</v>
      </c>
      <c r="G1640" s="10">
        <f>SUMIFS('Régua SAEB'!$C:$C,'Régua SAEB'!$B:$B,"LP",'Régua SAEB'!$D:$D,"&lt;="&amp;$F1640,'Régua SAEB'!$E:$E,"&gt;"&amp;$F1640,'Régua SAEB'!$A:$A,$E1640)</f>
        <v>2</v>
      </c>
      <c r="H1640" s="10" t="str">
        <f t="array" ref="H1640">INDEX('Régua SAEB'!$F$1:$F$40,MATCH($E1640&amp;"LP"&amp;$G1640,'Régua SAEB'!$G$1:$G$40,0),1)</f>
        <v>Básico</v>
      </c>
      <c r="I1640" s="29">
        <v>241.05</v>
      </c>
      <c r="J1640" s="10">
        <f>SUMIFS('Régua SAEB'!$C:$C,'Régua SAEB'!$B:$B,"MT",'Régua SAEB'!$D:$D,"&lt;="&amp;$I1640,'Régua SAEB'!$E:$E,"&gt;"&amp;$I1640,'Régua SAEB'!$A:$A,$E1640)</f>
        <v>2</v>
      </c>
      <c r="K1640" s="10" t="str">
        <f t="array" ref="K1640">INDEX('Régua SAEB'!$F$1:$F$40,MATCH($E1640&amp;"MT"&amp;$J1640,'Régua SAEB'!$G$1:$G$40,0),1)</f>
        <v>Básico</v>
      </c>
    </row>
    <row r="1641" spans="1:11" x14ac:dyDescent="0.2">
      <c r="A1641" s="28" t="s">
        <v>62</v>
      </c>
      <c r="B1641" s="24">
        <v>43795</v>
      </c>
      <c r="C1641" s="28" t="s">
        <v>1755</v>
      </c>
      <c r="D1641" s="29">
        <v>35043795</v>
      </c>
      <c r="E1641" s="29" t="s">
        <v>117</v>
      </c>
      <c r="F1641" s="29">
        <v>256.14999999999998</v>
      </c>
      <c r="G1641" s="10">
        <f>SUMIFS('Régua SAEB'!$C:$C,'Régua SAEB'!$B:$B,"LP",'Régua SAEB'!$D:$D,"&lt;="&amp;$F1641,'Régua SAEB'!$E:$E,"&gt;"&amp;$F1641,'Régua SAEB'!$A:$A,$E1641)</f>
        <v>3</v>
      </c>
      <c r="H1641" s="10" t="str">
        <f t="array" ref="H1641">INDEX('Régua SAEB'!$F$1:$F$40,MATCH($E1641&amp;"LP"&amp;$G1641,'Régua SAEB'!$G$1:$G$40,0),1)</f>
        <v>Básico</v>
      </c>
      <c r="I1641" s="29">
        <v>256.04000000000002</v>
      </c>
      <c r="J1641" s="10">
        <f>SUMIFS('Régua SAEB'!$C:$C,'Régua SAEB'!$B:$B,"MT",'Régua SAEB'!$D:$D,"&lt;="&amp;$I1641,'Régua SAEB'!$E:$E,"&gt;"&amp;$I1641,'Régua SAEB'!$A:$A,$E1641)</f>
        <v>3</v>
      </c>
      <c r="K1641" s="10" t="str">
        <f t="array" ref="K1641">INDEX('Régua SAEB'!$F$1:$F$40,MATCH($E1641&amp;"MT"&amp;$J1641,'Régua SAEB'!$G$1:$G$40,0),1)</f>
        <v>Básico</v>
      </c>
    </row>
    <row r="1642" spans="1:11" x14ac:dyDescent="0.2">
      <c r="A1642" s="28" t="s">
        <v>62</v>
      </c>
      <c r="B1642" s="24">
        <v>44982</v>
      </c>
      <c r="C1642" s="28" t="s">
        <v>1756</v>
      </c>
      <c r="D1642" s="29">
        <v>35044982</v>
      </c>
      <c r="E1642" s="29" t="s">
        <v>117</v>
      </c>
      <c r="F1642" s="29">
        <v>274.02999999999997</v>
      </c>
      <c r="G1642" s="10">
        <f>SUMIFS('Régua SAEB'!$C:$C,'Régua SAEB'!$B:$B,"LP",'Régua SAEB'!$D:$D,"&lt;="&amp;$F1642,'Régua SAEB'!$E:$E,"&gt;"&amp;$F1642,'Régua SAEB'!$A:$A,$E1642)</f>
        <v>3</v>
      </c>
      <c r="H1642" s="10" t="str">
        <f t="array" ref="H1642">INDEX('Régua SAEB'!$F$1:$F$40,MATCH($E1642&amp;"LP"&amp;$G1642,'Régua SAEB'!$G$1:$G$40,0),1)</f>
        <v>Básico</v>
      </c>
      <c r="I1642" s="29">
        <v>264.02</v>
      </c>
      <c r="J1642" s="10">
        <f>SUMIFS('Régua SAEB'!$C:$C,'Régua SAEB'!$B:$B,"MT",'Régua SAEB'!$D:$D,"&lt;="&amp;$I1642,'Régua SAEB'!$E:$E,"&gt;"&amp;$I1642,'Régua SAEB'!$A:$A,$E1642)</f>
        <v>3</v>
      </c>
      <c r="K1642" s="10" t="str">
        <f t="array" ref="K1642">INDEX('Régua SAEB'!$F$1:$F$40,MATCH($E1642&amp;"MT"&amp;$J1642,'Régua SAEB'!$G$1:$G$40,0),1)</f>
        <v>Básico</v>
      </c>
    </row>
    <row r="1643" spans="1:11" x14ac:dyDescent="0.2">
      <c r="A1643" s="28" t="s">
        <v>62</v>
      </c>
      <c r="B1643" s="24">
        <v>46449</v>
      </c>
      <c r="C1643" s="28" t="s">
        <v>1757</v>
      </c>
      <c r="D1643" s="29">
        <v>35046449</v>
      </c>
      <c r="E1643" s="29" t="s">
        <v>117</v>
      </c>
      <c r="F1643" s="29">
        <v>258.58</v>
      </c>
      <c r="G1643" s="10">
        <f>SUMIFS('Régua SAEB'!$C:$C,'Régua SAEB'!$B:$B,"LP",'Régua SAEB'!$D:$D,"&lt;="&amp;$F1643,'Régua SAEB'!$E:$E,"&gt;"&amp;$F1643,'Régua SAEB'!$A:$A,$E1643)</f>
        <v>3</v>
      </c>
      <c r="H1643" s="10" t="str">
        <f t="array" ref="H1643">INDEX('Régua SAEB'!$F$1:$F$40,MATCH($E1643&amp;"LP"&amp;$G1643,'Régua SAEB'!$G$1:$G$40,0),1)</f>
        <v>Básico</v>
      </c>
      <c r="I1643" s="29">
        <v>254.28</v>
      </c>
      <c r="J1643" s="10">
        <f>SUMIFS('Régua SAEB'!$C:$C,'Régua SAEB'!$B:$B,"MT",'Régua SAEB'!$D:$D,"&lt;="&amp;$I1643,'Régua SAEB'!$E:$E,"&gt;"&amp;$I1643,'Régua SAEB'!$A:$A,$E1643)</f>
        <v>3</v>
      </c>
      <c r="K1643" s="10" t="str">
        <f t="array" ref="K1643">INDEX('Régua SAEB'!$F$1:$F$40,MATCH($E1643&amp;"MT"&amp;$J1643,'Régua SAEB'!$G$1:$G$40,0),1)</f>
        <v>Básico</v>
      </c>
    </row>
    <row r="1644" spans="1:11" x14ac:dyDescent="0.2">
      <c r="A1644" s="28" t="s">
        <v>62</v>
      </c>
      <c r="B1644" s="24">
        <v>79900</v>
      </c>
      <c r="C1644" s="28" t="s">
        <v>1758</v>
      </c>
      <c r="D1644" s="29">
        <v>35079900</v>
      </c>
      <c r="E1644" s="29" t="s">
        <v>117</v>
      </c>
      <c r="F1644" s="29">
        <v>236.53</v>
      </c>
      <c r="G1644" s="10">
        <f>SUMIFS('Régua SAEB'!$C:$C,'Régua SAEB'!$B:$B,"LP",'Régua SAEB'!$D:$D,"&lt;="&amp;$F1644,'Régua SAEB'!$E:$E,"&gt;"&amp;$F1644,'Régua SAEB'!$A:$A,$E1644)</f>
        <v>2</v>
      </c>
      <c r="H1644" s="10" t="str">
        <f t="array" ref="H1644">INDEX('Régua SAEB'!$F$1:$F$40,MATCH($E1644&amp;"LP"&amp;$G1644,'Régua SAEB'!$G$1:$G$40,0),1)</f>
        <v>Básico</v>
      </c>
      <c r="I1644" s="29">
        <v>261.01</v>
      </c>
      <c r="J1644" s="10">
        <f>SUMIFS('Régua SAEB'!$C:$C,'Régua SAEB'!$B:$B,"MT",'Régua SAEB'!$D:$D,"&lt;="&amp;$I1644,'Régua SAEB'!$E:$E,"&gt;"&amp;$I1644,'Régua SAEB'!$A:$A,$E1644)</f>
        <v>3</v>
      </c>
      <c r="K1644" s="10" t="str">
        <f t="array" ref="K1644">INDEX('Régua SAEB'!$F$1:$F$40,MATCH($E1644&amp;"MT"&amp;$J1644,'Régua SAEB'!$G$1:$G$40,0),1)</f>
        <v>Básico</v>
      </c>
    </row>
    <row r="1645" spans="1:11" x14ac:dyDescent="0.2">
      <c r="A1645" s="28" t="s">
        <v>62</v>
      </c>
      <c r="B1645" s="24">
        <v>191255</v>
      </c>
      <c r="C1645" s="28" t="s">
        <v>1759</v>
      </c>
      <c r="D1645" s="29">
        <v>35191255</v>
      </c>
      <c r="E1645" s="29" t="s">
        <v>117</v>
      </c>
      <c r="F1645" s="29">
        <v>259.19</v>
      </c>
      <c r="G1645" s="10">
        <f>SUMIFS('Régua SAEB'!$C:$C,'Régua SAEB'!$B:$B,"LP",'Régua SAEB'!$D:$D,"&lt;="&amp;$F1645,'Régua SAEB'!$E:$E,"&gt;"&amp;$F1645,'Régua SAEB'!$A:$A,$E1645)</f>
        <v>3</v>
      </c>
      <c r="H1645" s="10" t="str">
        <f t="array" ref="H1645">INDEX('Régua SAEB'!$F$1:$F$40,MATCH($E1645&amp;"LP"&amp;$G1645,'Régua SAEB'!$G$1:$G$40,0),1)</f>
        <v>Básico</v>
      </c>
      <c r="I1645" s="29">
        <v>254.04</v>
      </c>
      <c r="J1645" s="10">
        <f>SUMIFS('Régua SAEB'!$C:$C,'Régua SAEB'!$B:$B,"MT",'Régua SAEB'!$D:$D,"&lt;="&amp;$I1645,'Régua SAEB'!$E:$E,"&gt;"&amp;$I1645,'Régua SAEB'!$A:$A,$E1645)</f>
        <v>3</v>
      </c>
      <c r="K1645" s="10" t="str">
        <f t="array" ref="K1645">INDEX('Régua SAEB'!$F$1:$F$40,MATCH($E1645&amp;"MT"&amp;$J1645,'Régua SAEB'!$G$1:$G$40,0),1)</f>
        <v>Básico</v>
      </c>
    </row>
    <row r="1646" spans="1:11" x14ac:dyDescent="0.2">
      <c r="A1646" s="28" t="s">
        <v>62</v>
      </c>
      <c r="B1646" s="24">
        <v>191267</v>
      </c>
      <c r="C1646" s="28" t="s">
        <v>1760</v>
      </c>
      <c r="D1646" s="29">
        <v>35191267</v>
      </c>
      <c r="E1646" s="29" t="s">
        <v>117</v>
      </c>
      <c r="F1646" s="29">
        <v>271.17</v>
      </c>
      <c r="G1646" s="10">
        <f>SUMIFS('Régua SAEB'!$C:$C,'Régua SAEB'!$B:$B,"LP",'Régua SAEB'!$D:$D,"&lt;="&amp;$F1646,'Régua SAEB'!$E:$E,"&gt;"&amp;$F1646,'Régua SAEB'!$A:$A,$E1646)</f>
        <v>3</v>
      </c>
      <c r="H1646" s="10" t="str">
        <f t="array" ref="H1646">INDEX('Régua SAEB'!$F$1:$F$40,MATCH($E1646&amp;"LP"&amp;$G1646,'Régua SAEB'!$G$1:$G$40,0),1)</f>
        <v>Básico</v>
      </c>
      <c r="I1646" s="29">
        <v>283.58</v>
      </c>
      <c r="J1646" s="10">
        <f>SUMIFS('Régua SAEB'!$C:$C,'Régua SAEB'!$B:$B,"MT",'Régua SAEB'!$D:$D,"&lt;="&amp;$I1646,'Régua SAEB'!$E:$E,"&gt;"&amp;$I1646,'Régua SAEB'!$A:$A,$E1646)</f>
        <v>4</v>
      </c>
      <c r="K1646" s="10" t="str">
        <f t="array" ref="K1646">INDEX('Régua SAEB'!$F$1:$F$40,MATCH($E1646&amp;"MT"&amp;$J1646,'Régua SAEB'!$G$1:$G$40,0),1)</f>
        <v>Básico</v>
      </c>
    </row>
    <row r="1647" spans="1:11" x14ac:dyDescent="0.2">
      <c r="A1647" s="28" t="s">
        <v>62</v>
      </c>
      <c r="B1647" s="24">
        <v>446312</v>
      </c>
      <c r="C1647" s="28" t="s">
        <v>1761</v>
      </c>
      <c r="D1647" s="29">
        <v>35446312</v>
      </c>
      <c r="E1647" s="29" t="s">
        <v>117</v>
      </c>
      <c r="F1647" s="29">
        <v>239.22</v>
      </c>
      <c r="G1647" s="10">
        <f>SUMIFS('Régua SAEB'!$C:$C,'Régua SAEB'!$B:$B,"LP",'Régua SAEB'!$D:$D,"&lt;="&amp;$F1647,'Régua SAEB'!$E:$E,"&gt;"&amp;$F1647,'Régua SAEB'!$A:$A,$E1647)</f>
        <v>2</v>
      </c>
      <c r="H1647" s="10" t="str">
        <f t="array" ref="H1647">INDEX('Régua SAEB'!$F$1:$F$40,MATCH($E1647&amp;"LP"&amp;$G1647,'Régua SAEB'!$G$1:$G$40,0),1)</f>
        <v>Básico</v>
      </c>
      <c r="I1647" s="29">
        <v>242.68</v>
      </c>
      <c r="J1647" s="10">
        <f>SUMIFS('Régua SAEB'!$C:$C,'Régua SAEB'!$B:$B,"MT",'Régua SAEB'!$D:$D,"&lt;="&amp;$I1647,'Régua SAEB'!$E:$E,"&gt;"&amp;$I1647,'Régua SAEB'!$A:$A,$E1647)</f>
        <v>2</v>
      </c>
      <c r="K1647" s="10" t="str">
        <f t="array" ref="K1647">INDEX('Régua SAEB'!$F$1:$F$40,MATCH($E1647&amp;"MT"&amp;$J1647,'Régua SAEB'!$G$1:$G$40,0),1)</f>
        <v>Básico</v>
      </c>
    </row>
    <row r="1648" spans="1:11" x14ac:dyDescent="0.2">
      <c r="A1648" s="28" t="s">
        <v>62</v>
      </c>
      <c r="B1648" s="24">
        <v>906335</v>
      </c>
      <c r="C1648" s="28" t="s">
        <v>1762</v>
      </c>
      <c r="D1648" s="29">
        <v>35906335</v>
      </c>
      <c r="E1648" s="29" t="s">
        <v>117</v>
      </c>
      <c r="F1648" s="29">
        <v>275.95</v>
      </c>
      <c r="G1648" s="10">
        <f>SUMIFS('Régua SAEB'!$C:$C,'Régua SAEB'!$B:$B,"LP",'Régua SAEB'!$D:$D,"&lt;="&amp;$F1648,'Régua SAEB'!$E:$E,"&gt;"&amp;$F1648,'Régua SAEB'!$A:$A,$E1648)</f>
        <v>4</v>
      </c>
      <c r="H1648" s="10" t="str">
        <f t="array" ref="H1648">INDEX('Régua SAEB'!$F$1:$F$40,MATCH($E1648&amp;"LP"&amp;$G1648,'Régua SAEB'!$G$1:$G$40,0),1)</f>
        <v>Proficiente</v>
      </c>
      <c r="I1648" s="29">
        <v>268.20999999999998</v>
      </c>
      <c r="J1648" s="10">
        <f>SUMIFS('Régua SAEB'!$C:$C,'Régua SAEB'!$B:$B,"MT",'Régua SAEB'!$D:$D,"&lt;="&amp;$I1648,'Régua SAEB'!$E:$E,"&gt;"&amp;$I1648,'Régua SAEB'!$A:$A,$E1648)</f>
        <v>3</v>
      </c>
      <c r="K1648" s="10" t="str">
        <f t="array" ref="K1648">INDEX('Régua SAEB'!$F$1:$F$40,MATCH($E1648&amp;"MT"&amp;$J1648,'Régua SAEB'!$G$1:$G$40,0),1)</f>
        <v>Básico</v>
      </c>
    </row>
    <row r="1649" spans="1:11" x14ac:dyDescent="0.2">
      <c r="A1649" s="28" t="s">
        <v>62</v>
      </c>
      <c r="B1649" s="24">
        <v>906347</v>
      </c>
      <c r="C1649" s="28" t="s">
        <v>1763</v>
      </c>
      <c r="D1649" s="29">
        <v>35906347</v>
      </c>
      <c r="E1649" s="29" t="s">
        <v>117</v>
      </c>
      <c r="F1649" s="29">
        <v>291.07</v>
      </c>
      <c r="G1649" s="10">
        <f>SUMIFS('Régua SAEB'!$C:$C,'Régua SAEB'!$B:$B,"LP",'Régua SAEB'!$D:$D,"&lt;="&amp;$F1649,'Régua SAEB'!$E:$E,"&gt;"&amp;$F1649,'Régua SAEB'!$A:$A,$E1649)</f>
        <v>4</v>
      </c>
      <c r="H1649" s="10" t="str">
        <f t="array" ref="H1649">INDEX('Régua SAEB'!$F$1:$F$40,MATCH($E1649&amp;"LP"&amp;$G1649,'Régua SAEB'!$G$1:$G$40,0),1)</f>
        <v>Proficiente</v>
      </c>
      <c r="I1649" s="29">
        <v>300.3</v>
      </c>
      <c r="J1649" s="10">
        <f>SUMIFS('Régua SAEB'!$C:$C,'Régua SAEB'!$B:$B,"MT",'Régua SAEB'!$D:$D,"&lt;="&amp;$I1649,'Régua SAEB'!$E:$E,"&gt;"&amp;$I1649,'Régua SAEB'!$A:$A,$E1649)</f>
        <v>5</v>
      </c>
      <c r="K1649" s="10" t="str">
        <f t="array" ref="K1649">INDEX('Régua SAEB'!$F$1:$F$40,MATCH($E1649&amp;"MT"&amp;$J1649,'Régua SAEB'!$G$1:$G$40,0),1)</f>
        <v>Proficiente</v>
      </c>
    </row>
    <row r="1650" spans="1:11" x14ac:dyDescent="0.2">
      <c r="A1650" s="28" t="s">
        <v>62</v>
      </c>
      <c r="B1650" s="24">
        <v>906682</v>
      </c>
      <c r="C1650" s="28" t="s">
        <v>1764</v>
      </c>
      <c r="D1650" s="29">
        <v>35906682</v>
      </c>
      <c r="E1650" s="29" t="s">
        <v>117</v>
      </c>
      <c r="F1650" s="29">
        <v>279.39999999999998</v>
      </c>
      <c r="G1650" s="10">
        <f>SUMIFS('Régua SAEB'!$C:$C,'Régua SAEB'!$B:$B,"LP",'Régua SAEB'!$D:$D,"&lt;="&amp;$F1650,'Régua SAEB'!$E:$E,"&gt;"&amp;$F1650,'Régua SAEB'!$A:$A,$E1650)</f>
        <v>4</v>
      </c>
      <c r="H1650" s="10" t="str">
        <f t="array" ref="H1650">INDEX('Régua SAEB'!$F$1:$F$40,MATCH($E1650&amp;"LP"&amp;$G1650,'Régua SAEB'!$G$1:$G$40,0),1)</f>
        <v>Proficiente</v>
      </c>
      <c r="I1650" s="29">
        <v>279.55</v>
      </c>
      <c r="J1650" s="10">
        <f>SUMIFS('Régua SAEB'!$C:$C,'Régua SAEB'!$B:$B,"MT",'Régua SAEB'!$D:$D,"&lt;="&amp;$I1650,'Régua SAEB'!$E:$E,"&gt;"&amp;$I1650,'Régua SAEB'!$A:$A,$E1650)</f>
        <v>4</v>
      </c>
      <c r="K1650" s="10" t="str">
        <f t="array" ref="K1650">INDEX('Régua SAEB'!$F$1:$F$40,MATCH($E1650&amp;"MT"&amp;$J1650,'Régua SAEB'!$G$1:$G$40,0),1)</f>
        <v>Básico</v>
      </c>
    </row>
    <row r="1651" spans="1:11" x14ac:dyDescent="0.2">
      <c r="A1651" s="28" t="s">
        <v>62</v>
      </c>
      <c r="B1651" s="24">
        <v>908514</v>
      </c>
      <c r="C1651" s="28" t="s">
        <v>1765</v>
      </c>
      <c r="D1651" s="29">
        <v>35908514</v>
      </c>
      <c r="E1651" s="29" t="s">
        <v>117</v>
      </c>
      <c r="F1651" s="29">
        <v>261.45999999999998</v>
      </c>
      <c r="G1651" s="10">
        <f>SUMIFS('Régua SAEB'!$C:$C,'Régua SAEB'!$B:$B,"LP",'Régua SAEB'!$D:$D,"&lt;="&amp;$F1651,'Régua SAEB'!$E:$E,"&gt;"&amp;$F1651,'Régua SAEB'!$A:$A,$E1651)</f>
        <v>3</v>
      </c>
      <c r="H1651" s="10" t="str">
        <f t="array" ref="H1651">INDEX('Régua SAEB'!$F$1:$F$40,MATCH($E1651&amp;"LP"&amp;$G1651,'Régua SAEB'!$G$1:$G$40,0),1)</f>
        <v>Básico</v>
      </c>
      <c r="I1651" s="29">
        <v>254.87</v>
      </c>
      <c r="J1651" s="10">
        <f>SUMIFS('Régua SAEB'!$C:$C,'Régua SAEB'!$B:$B,"MT",'Régua SAEB'!$D:$D,"&lt;="&amp;$I1651,'Régua SAEB'!$E:$E,"&gt;"&amp;$I1651,'Régua SAEB'!$A:$A,$E1651)</f>
        <v>3</v>
      </c>
      <c r="K1651" s="10" t="str">
        <f t="array" ref="K1651">INDEX('Régua SAEB'!$F$1:$F$40,MATCH($E1651&amp;"MT"&amp;$J1651,'Régua SAEB'!$G$1:$G$40,0),1)</f>
        <v>Básico</v>
      </c>
    </row>
    <row r="1652" spans="1:11" x14ac:dyDescent="0.2">
      <c r="A1652" s="28" t="s">
        <v>62</v>
      </c>
      <c r="B1652" s="24">
        <v>910405</v>
      </c>
      <c r="C1652" s="28" t="s">
        <v>1766</v>
      </c>
      <c r="D1652" s="29">
        <v>35910405</v>
      </c>
      <c r="E1652" s="29" t="s">
        <v>117</v>
      </c>
      <c r="F1652" s="29">
        <v>261.39999999999998</v>
      </c>
      <c r="G1652" s="10">
        <f>SUMIFS('Régua SAEB'!$C:$C,'Régua SAEB'!$B:$B,"LP",'Régua SAEB'!$D:$D,"&lt;="&amp;$F1652,'Régua SAEB'!$E:$E,"&gt;"&amp;$F1652,'Régua SAEB'!$A:$A,$E1652)</f>
        <v>3</v>
      </c>
      <c r="H1652" s="10" t="str">
        <f t="array" ref="H1652">INDEX('Régua SAEB'!$F$1:$F$40,MATCH($E1652&amp;"LP"&amp;$G1652,'Régua SAEB'!$G$1:$G$40,0),1)</f>
        <v>Básico</v>
      </c>
      <c r="I1652" s="29">
        <v>257.2</v>
      </c>
      <c r="J1652" s="10">
        <f>SUMIFS('Régua SAEB'!$C:$C,'Régua SAEB'!$B:$B,"MT",'Régua SAEB'!$D:$D,"&lt;="&amp;$I1652,'Régua SAEB'!$E:$E,"&gt;"&amp;$I1652,'Régua SAEB'!$A:$A,$E1652)</f>
        <v>3</v>
      </c>
      <c r="K1652" s="10" t="str">
        <f t="array" ref="K1652">INDEX('Régua SAEB'!$F$1:$F$40,MATCH($E1652&amp;"MT"&amp;$J1652,'Régua SAEB'!$G$1:$G$40,0),1)</f>
        <v>Básico</v>
      </c>
    </row>
    <row r="1653" spans="1:11" x14ac:dyDescent="0.2">
      <c r="A1653" s="28" t="s">
        <v>62</v>
      </c>
      <c r="B1653" s="24">
        <v>910417</v>
      </c>
      <c r="C1653" s="28" t="s">
        <v>1767</v>
      </c>
      <c r="D1653" s="29">
        <v>35910417</v>
      </c>
      <c r="E1653" s="29" t="s">
        <v>117</v>
      </c>
      <c r="F1653" s="29">
        <v>237.84</v>
      </c>
      <c r="G1653" s="10">
        <f>SUMIFS('Régua SAEB'!$C:$C,'Régua SAEB'!$B:$B,"LP",'Régua SAEB'!$D:$D,"&lt;="&amp;$F1653,'Régua SAEB'!$E:$E,"&gt;"&amp;$F1653,'Régua SAEB'!$A:$A,$E1653)</f>
        <v>2</v>
      </c>
      <c r="H1653" s="10" t="str">
        <f t="array" ref="H1653">INDEX('Régua SAEB'!$F$1:$F$40,MATCH($E1653&amp;"LP"&amp;$G1653,'Régua SAEB'!$G$1:$G$40,0),1)</f>
        <v>Básico</v>
      </c>
      <c r="I1653" s="29">
        <v>219.67</v>
      </c>
      <c r="J1653" s="10">
        <f>SUMIFS('Régua SAEB'!$C:$C,'Régua SAEB'!$B:$B,"MT",'Régua SAEB'!$D:$D,"&lt;="&amp;$I1653,'Régua SAEB'!$E:$E,"&gt;"&amp;$I1653,'Régua SAEB'!$A:$A,$E1653)</f>
        <v>1</v>
      </c>
      <c r="K1653" s="10" t="str">
        <f t="array" ref="K1653">INDEX('Régua SAEB'!$F$1:$F$40,MATCH($E1653&amp;"MT"&amp;$J1653,'Régua SAEB'!$G$1:$G$40,0),1)</f>
        <v>Insuficiente</v>
      </c>
    </row>
    <row r="1654" spans="1:11" x14ac:dyDescent="0.2">
      <c r="A1654" s="28" t="s">
        <v>62</v>
      </c>
      <c r="B1654" s="24">
        <v>912177</v>
      </c>
      <c r="C1654" s="28" t="s">
        <v>1768</v>
      </c>
      <c r="D1654" s="29">
        <v>35912177</v>
      </c>
      <c r="E1654" s="29" t="s">
        <v>117</v>
      </c>
      <c r="F1654" s="29">
        <v>269.70999999999998</v>
      </c>
      <c r="G1654" s="10">
        <f>SUMIFS('Régua SAEB'!$C:$C,'Régua SAEB'!$B:$B,"LP",'Régua SAEB'!$D:$D,"&lt;="&amp;$F1654,'Régua SAEB'!$E:$E,"&gt;"&amp;$F1654,'Régua SAEB'!$A:$A,$E1654)</f>
        <v>3</v>
      </c>
      <c r="H1654" s="10" t="str">
        <f t="array" ref="H1654">INDEX('Régua SAEB'!$F$1:$F$40,MATCH($E1654&amp;"LP"&amp;$G1654,'Régua SAEB'!$G$1:$G$40,0),1)</f>
        <v>Básico</v>
      </c>
      <c r="I1654" s="29">
        <v>268.11</v>
      </c>
      <c r="J1654" s="10">
        <f>SUMIFS('Régua SAEB'!$C:$C,'Régua SAEB'!$B:$B,"MT",'Régua SAEB'!$D:$D,"&lt;="&amp;$I1654,'Régua SAEB'!$E:$E,"&gt;"&amp;$I1654,'Régua SAEB'!$A:$A,$E1654)</f>
        <v>3</v>
      </c>
      <c r="K1654" s="10" t="str">
        <f t="array" ref="K1654">INDEX('Régua SAEB'!$F$1:$F$40,MATCH($E1654&amp;"MT"&amp;$J1654,'Régua SAEB'!$G$1:$G$40,0),1)</f>
        <v>Básico</v>
      </c>
    </row>
    <row r="1655" spans="1:11" x14ac:dyDescent="0.2">
      <c r="A1655" s="28" t="s">
        <v>62</v>
      </c>
      <c r="B1655" s="24">
        <v>912190</v>
      </c>
      <c r="C1655" s="28" t="s">
        <v>1769</v>
      </c>
      <c r="D1655" s="29">
        <v>35912190</v>
      </c>
      <c r="E1655" s="29" t="s">
        <v>117</v>
      </c>
      <c r="F1655" s="29">
        <v>284.86</v>
      </c>
      <c r="G1655" s="10">
        <f>SUMIFS('Régua SAEB'!$C:$C,'Régua SAEB'!$B:$B,"LP",'Régua SAEB'!$D:$D,"&lt;="&amp;$F1655,'Régua SAEB'!$E:$E,"&gt;"&amp;$F1655,'Régua SAEB'!$A:$A,$E1655)</f>
        <v>4</v>
      </c>
      <c r="H1655" s="10" t="str">
        <f t="array" ref="H1655">INDEX('Régua SAEB'!$F$1:$F$40,MATCH($E1655&amp;"LP"&amp;$G1655,'Régua SAEB'!$G$1:$G$40,0),1)</f>
        <v>Proficiente</v>
      </c>
      <c r="I1655" s="29">
        <v>265.37</v>
      </c>
      <c r="J1655" s="10">
        <f>SUMIFS('Régua SAEB'!$C:$C,'Régua SAEB'!$B:$B,"MT",'Régua SAEB'!$D:$D,"&lt;="&amp;$I1655,'Régua SAEB'!$E:$E,"&gt;"&amp;$I1655,'Régua SAEB'!$A:$A,$E1655)</f>
        <v>3</v>
      </c>
      <c r="K1655" s="10" t="str">
        <f t="array" ref="K1655">INDEX('Régua SAEB'!$F$1:$F$40,MATCH($E1655&amp;"MT"&amp;$J1655,'Régua SAEB'!$G$1:$G$40,0),1)</f>
        <v>Básico</v>
      </c>
    </row>
    <row r="1656" spans="1:11" x14ac:dyDescent="0.2">
      <c r="A1656" s="28" t="s">
        <v>62</v>
      </c>
      <c r="B1656" s="24">
        <v>912360</v>
      </c>
      <c r="C1656" s="28" t="s">
        <v>1770</v>
      </c>
      <c r="D1656" s="29">
        <v>35912360</v>
      </c>
      <c r="E1656" s="29" t="s">
        <v>117</v>
      </c>
      <c r="F1656" s="29">
        <v>257.23</v>
      </c>
      <c r="G1656" s="10">
        <f>SUMIFS('Régua SAEB'!$C:$C,'Régua SAEB'!$B:$B,"LP",'Régua SAEB'!$D:$D,"&lt;="&amp;$F1656,'Régua SAEB'!$E:$E,"&gt;"&amp;$F1656,'Régua SAEB'!$A:$A,$E1656)</f>
        <v>3</v>
      </c>
      <c r="H1656" s="10" t="str">
        <f t="array" ref="H1656">INDEX('Régua SAEB'!$F$1:$F$40,MATCH($E1656&amp;"LP"&amp;$G1656,'Régua SAEB'!$G$1:$G$40,0),1)</f>
        <v>Básico</v>
      </c>
      <c r="I1656" s="29">
        <v>264.56</v>
      </c>
      <c r="J1656" s="10">
        <f>SUMIFS('Régua SAEB'!$C:$C,'Régua SAEB'!$B:$B,"MT",'Régua SAEB'!$D:$D,"&lt;="&amp;$I1656,'Régua SAEB'!$E:$E,"&gt;"&amp;$I1656,'Régua SAEB'!$A:$A,$E1656)</f>
        <v>3</v>
      </c>
      <c r="K1656" s="10" t="str">
        <f t="array" ref="K1656">INDEX('Régua SAEB'!$F$1:$F$40,MATCH($E1656&amp;"MT"&amp;$J1656,'Régua SAEB'!$G$1:$G$40,0),1)</f>
        <v>Básico</v>
      </c>
    </row>
    <row r="1657" spans="1:11" x14ac:dyDescent="0.2">
      <c r="A1657" s="28" t="s">
        <v>62</v>
      </c>
      <c r="B1657" s="24">
        <v>916924</v>
      </c>
      <c r="C1657" s="28" t="s">
        <v>1771</v>
      </c>
      <c r="D1657" s="29">
        <v>35916924</v>
      </c>
      <c r="E1657" s="29" t="s">
        <v>117</v>
      </c>
      <c r="F1657" s="29">
        <v>264.86</v>
      </c>
      <c r="G1657" s="10">
        <f>SUMIFS('Régua SAEB'!$C:$C,'Régua SAEB'!$B:$B,"LP",'Régua SAEB'!$D:$D,"&lt;="&amp;$F1657,'Régua SAEB'!$E:$E,"&gt;"&amp;$F1657,'Régua SAEB'!$A:$A,$E1657)</f>
        <v>3</v>
      </c>
      <c r="H1657" s="10" t="str">
        <f t="array" ref="H1657">INDEX('Régua SAEB'!$F$1:$F$40,MATCH($E1657&amp;"LP"&amp;$G1657,'Régua SAEB'!$G$1:$G$40,0),1)</f>
        <v>Básico</v>
      </c>
      <c r="I1657" s="29">
        <v>257.8</v>
      </c>
      <c r="J1657" s="10">
        <f>SUMIFS('Régua SAEB'!$C:$C,'Régua SAEB'!$B:$B,"MT",'Régua SAEB'!$D:$D,"&lt;="&amp;$I1657,'Régua SAEB'!$E:$E,"&gt;"&amp;$I1657,'Régua SAEB'!$A:$A,$E1657)</f>
        <v>3</v>
      </c>
      <c r="K1657" s="10" t="str">
        <f t="array" ref="K1657">INDEX('Régua SAEB'!$F$1:$F$40,MATCH($E1657&amp;"MT"&amp;$J1657,'Régua SAEB'!$G$1:$G$40,0),1)</f>
        <v>Básico</v>
      </c>
    </row>
    <row r="1658" spans="1:11" x14ac:dyDescent="0.2">
      <c r="A1658" s="28" t="s">
        <v>62</v>
      </c>
      <c r="B1658" s="24">
        <v>916961</v>
      </c>
      <c r="C1658" s="28" t="s">
        <v>1772</v>
      </c>
      <c r="D1658" s="29">
        <v>35916961</v>
      </c>
      <c r="E1658" s="29" t="s">
        <v>117</v>
      </c>
      <c r="F1658" s="29">
        <v>271.14</v>
      </c>
      <c r="G1658" s="10">
        <f>SUMIFS('Régua SAEB'!$C:$C,'Régua SAEB'!$B:$B,"LP",'Régua SAEB'!$D:$D,"&lt;="&amp;$F1658,'Régua SAEB'!$E:$E,"&gt;"&amp;$F1658,'Régua SAEB'!$A:$A,$E1658)</f>
        <v>3</v>
      </c>
      <c r="H1658" s="10" t="str">
        <f t="array" ref="H1658">INDEX('Régua SAEB'!$F$1:$F$40,MATCH($E1658&amp;"LP"&amp;$G1658,'Régua SAEB'!$G$1:$G$40,0),1)</f>
        <v>Básico</v>
      </c>
      <c r="I1658" s="29">
        <v>267.55</v>
      </c>
      <c r="J1658" s="10">
        <f>SUMIFS('Régua SAEB'!$C:$C,'Régua SAEB'!$B:$B,"MT",'Régua SAEB'!$D:$D,"&lt;="&amp;$I1658,'Régua SAEB'!$E:$E,"&gt;"&amp;$I1658,'Régua SAEB'!$A:$A,$E1658)</f>
        <v>3</v>
      </c>
      <c r="K1658" s="10" t="str">
        <f t="array" ref="K1658">INDEX('Régua SAEB'!$F$1:$F$40,MATCH($E1658&amp;"MT"&amp;$J1658,'Régua SAEB'!$G$1:$G$40,0),1)</f>
        <v>Básico</v>
      </c>
    </row>
    <row r="1659" spans="1:11" x14ac:dyDescent="0.2">
      <c r="A1659" s="28" t="s">
        <v>62</v>
      </c>
      <c r="B1659" s="24">
        <v>923072</v>
      </c>
      <c r="C1659" s="28" t="s">
        <v>1773</v>
      </c>
      <c r="D1659" s="29">
        <v>35923072</v>
      </c>
      <c r="E1659" s="29" t="s">
        <v>117</v>
      </c>
      <c r="F1659" s="29">
        <v>239.71</v>
      </c>
      <c r="G1659" s="10">
        <f>SUMIFS('Régua SAEB'!$C:$C,'Régua SAEB'!$B:$B,"LP",'Régua SAEB'!$D:$D,"&lt;="&amp;$F1659,'Régua SAEB'!$E:$E,"&gt;"&amp;$F1659,'Régua SAEB'!$A:$A,$E1659)</f>
        <v>2</v>
      </c>
      <c r="H1659" s="10" t="str">
        <f t="array" ref="H1659">INDEX('Régua SAEB'!$F$1:$F$40,MATCH($E1659&amp;"LP"&amp;$G1659,'Régua SAEB'!$G$1:$G$40,0),1)</f>
        <v>Básico</v>
      </c>
      <c r="I1659" s="29">
        <v>242.91</v>
      </c>
      <c r="J1659" s="10">
        <f>SUMIFS('Régua SAEB'!$C:$C,'Régua SAEB'!$B:$B,"MT",'Régua SAEB'!$D:$D,"&lt;="&amp;$I1659,'Régua SAEB'!$E:$E,"&gt;"&amp;$I1659,'Régua SAEB'!$A:$A,$E1659)</f>
        <v>2</v>
      </c>
      <c r="K1659" s="10" t="str">
        <f t="array" ref="K1659">INDEX('Régua SAEB'!$F$1:$F$40,MATCH($E1659&amp;"MT"&amp;$J1659,'Régua SAEB'!$G$1:$G$40,0),1)</f>
        <v>Básico</v>
      </c>
    </row>
    <row r="1660" spans="1:11" x14ac:dyDescent="0.2">
      <c r="A1660" s="28" t="s">
        <v>62</v>
      </c>
      <c r="B1660" s="24">
        <v>924830</v>
      </c>
      <c r="C1660" s="28" t="s">
        <v>1774</v>
      </c>
      <c r="D1660" s="29">
        <v>35924830</v>
      </c>
      <c r="E1660" s="29" t="s">
        <v>117</v>
      </c>
      <c r="F1660" s="29">
        <v>274.26</v>
      </c>
      <c r="G1660" s="10">
        <f>SUMIFS('Régua SAEB'!$C:$C,'Régua SAEB'!$B:$B,"LP",'Régua SAEB'!$D:$D,"&lt;="&amp;$F1660,'Régua SAEB'!$E:$E,"&gt;"&amp;$F1660,'Régua SAEB'!$A:$A,$E1660)</f>
        <v>3</v>
      </c>
      <c r="H1660" s="10" t="str">
        <f t="array" ref="H1660">INDEX('Régua SAEB'!$F$1:$F$40,MATCH($E1660&amp;"LP"&amp;$G1660,'Régua SAEB'!$G$1:$G$40,0),1)</f>
        <v>Básico</v>
      </c>
      <c r="I1660" s="29">
        <v>279.66000000000003</v>
      </c>
      <c r="J1660" s="10">
        <f>SUMIFS('Régua SAEB'!$C:$C,'Régua SAEB'!$B:$B,"MT",'Régua SAEB'!$D:$D,"&lt;="&amp;$I1660,'Régua SAEB'!$E:$E,"&gt;"&amp;$I1660,'Régua SAEB'!$A:$A,$E1660)</f>
        <v>4</v>
      </c>
      <c r="K1660" s="10" t="str">
        <f t="array" ref="K1660">INDEX('Régua SAEB'!$F$1:$F$40,MATCH($E1660&amp;"MT"&amp;$J1660,'Régua SAEB'!$G$1:$G$40,0),1)</f>
        <v>Básico</v>
      </c>
    </row>
    <row r="1661" spans="1:11" x14ac:dyDescent="0.2">
      <c r="A1661" s="28" t="s">
        <v>63</v>
      </c>
      <c r="B1661" s="24">
        <v>20321</v>
      </c>
      <c r="C1661" s="28" t="s">
        <v>1775</v>
      </c>
      <c r="D1661" s="29">
        <v>35020321</v>
      </c>
      <c r="E1661" s="29" t="s">
        <v>117</v>
      </c>
      <c r="F1661" s="29">
        <v>284.31</v>
      </c>
      <c r="G1661" s="10">
        <f>SUMIFS('Régua SAEB'!$C:$C,'Régua SAEB'!$B:$B,"LP",'Régua SAEB'!$D:$D,"&lt;="&amp;$F1661,'Régua SAEB'!$E:$E,"&gt;"&amp;$F1661,'Régua SAEB'!$A:$A,$E1661)</f>
        <v>4</v>
      </c>
      <c r="H1661" s="10" t="str">
        <f t="array" ref="H1661">INDEX('Régua SAEB'!$F$1:$F$40,MATCH($E1661&amp;"LP"&amp;$G1661,'Régua SAEB'!$G$1:$G$40,0),1)</f>
        <v>Proficiente</v>
      </c>
      <c r="I1661" s="29">
        <v>281.14999999999998</v>
      </c>
      <c r="J1661" s="10">
        <f>SUMIFS('Régua SAEB'!$C:$C,'Régua SAEB'!$B:$B,"MT",'Régua SAEB'!$D:$D,"&lt;="&amp;$I1661,'Régua SAEB'!$E:$E,"&gt;"&amp;$I1661,'Régua SAEB'!$A:$A,$E1661)</f>
        <v>4</v>
      </c>
      <c r="K1661" s="10" t="str">
        <f t="array" ref="K1661">INDEX('Régua SAEB'!$F$1:$F$40,MATCH($E1661&amp;"MT"&amp;$J1661,'Régua SAEB'!$G$1:$G$40,0),1)</f>
        <v>Básico</v>
      </c>
    </row>
    <row r="1662" spans="1:11" x14ac:dyDescent="0.2">
      <c r="A1662" s="28" t="s">
        <v>63</v>
      </c>
      <c r="B1662" s="24">
        <v>20400</v>
      </c>
      <c r="C1662" s="28" t="s">
        <v>1776</v>
      </c>
      <c r="D1662" s="29">
        <v>35020400</v>
      </c>
      <c r="E1662" s="29" t="s">
        <v>117</v>
      </c>
      <c r="F1662" s="29">
        <v>264.35000000000002</v>
      </c>
      <c r="G1662" s="10">
        <f>SUMIFS('Régua SAEB'!$C:$C,'Régua SAEB'!$B:$B,"LP",'Régua SAEB'!$D:$D,"&lt;="&amp;$F1662,'Régua SAEB'!$E:$E,"&gt;"&amp;$F1662,'Régua SAEB'!$A:$A,$E1662)</f>
        <v>3</v>
      </c>
      <c r="H1662" s="10" t="str">
        <f t="array" ref="H1662">INDEX('Régua SAEB'!$F$1:$F$40,MATCH($E1662&amp;"LP"&amp;$G1662,'Régua SAEB'!$G$1:$G$40,0),1)</f>
        <v>Básico</v>
      </c>
      <c r="I1662" s="29">
        <v>270.33</v>
      </c>
      <c r="J1662" s="10">
        <f>SUMIFS('Régua SAEB'!$C:$C,'Régua SAEB'!$B:$B,"MT",'Régua SAEB'!$D:$D,"&lt;="&amp;$I1662,'Régua SAEB'!$E:$E,"&gt;"&amp;$I1662,'Régua SAEB'!$A:$A,$E1662)</f>
        <v>3</v>
      </c>
      <c r="K1662" s="10" t="str">
        <f t="array" ref="K1662">INDEX('Régua SAEB'!$F$1:$F$40,MATCH($E1662&amp;"MT"&amp;$J1662,'Régua SAEB'!$G$1:$G$40,0),1)</f>
        <v>Básico</v>
      </c>
    </row>
    <row r="1663" spans="1:11" x14ac:dyDescent="0.2">
      <c r="A1663" s="28" t="s">
        <v>63</v>
      </c>
      <c r="B1663" s="24">
        <v>21258</v>
      </c>
      <c r="C1663" s="28" t="s">
        <v>1777</v>
      </c>
      <c r="D1663" s="29">
        <v>35021258</v>
      </c>
      <c r="E1663" s="29" t="s">
        <v>117</v>
      </c>
      <c r="F1663" s="29">
        <v>253.77</v>
      </c>
      <c r="G1663" s="10">
        <f>SUMIFS('Régua SAEB'!$C:$C,'Régua SAEB'!$B:$B,"LP",'Régua SAEB'!$D:$D,"&lt;="&amp;$F1663,'Régua SAEB'!$E:$E,"&gt;"&amp;$F1663,'Régua SAEB'!$A:$A,$E1663)</f>
        <v>3</v>
      </c>
      <c r="H1663" s="10" t="str">
        <f t="array" ref="H1663">INDEX('Régua SAEB'!$F$1:$F$40,MATCH($E1663&amp;"LP"&amp;$G1663,'Régua SAEB'!$G$1:$G$40,0),1)</f>
        <v>Básico</v>
      </c>
      <c r="I1663" s="29">
        <v>249.66</v>
      </c>
      <c r="J1663" s="10">
        <f>SUMIFS('Régua SAEB'!$C:$C,'Régua SAEB'!$B:$B,"MT",'Régua SAEB'!$D:$D,"&lt;="&amp;$I1663,'Régua SAEB'!$E:$E,"&gt;"&amp;$I1663,'Régua SAEB'!$A:$A,$E1663)</f>
        <v>2</v>
      </c>
      <c r="K1663" s="10" t="str">
        <f t="array" ref="K1663">INDEX('Régua SAEB'!$F$1:$F$40,MATCH($E1663&amp;"MT"&amp;$J1663,'Régua SAEB'!$G$1:$G$40,0),1)</f>
        <v>Básico</v>
      </c>
    </row>
    <row r="1664" spans="1:11" x14ac:dyDescent="0.2">
      <c r="A1664" s="28" t="s">
        <v>63</v>
      </c>
      <c r="B1664" s="24">
        <v>38970</v>
      </c>
      <c r="C1664" s="28" t="s">
        <v>1778</v>
      </c>
      <c r="D1664" s="29">
        <v>35038970</v>
      </c>
      <c r="E1664" s="29" t="s">
        <v>117</v>
      </c>
      <c r="F1664" s="29">
        <v>242.97</v>
      </c>
      <c r="G1664" s="10">
        <f>SUMIFS('Régua SAEB'!$C:$C,'Régua SAEB'!$B:$B,"LP",'Régua SAEB'!$D:$D,"&lt;="&amp;$F1664,'Régua SAEB'!$E:$E,"&gt;"&amp;$F1664,'Régua SAEB'!$A:$A,$E1664)</f>
        <v>2</v>
      </c>
      <c r="H1664" s="10" t="str">
        <f t="array" ref="H1664">INDEX('Régua SAEB'!$F$1:$F$40,MATCH($E1664&amp;"LP"&amp;$G1664,'Régua SAEB'!$G$1:$G$40,0),1)</f>
        <v>Básico</v>
      </c>
      <c r="I1664" s="29">
        <v>247.48</v>
      </c>
      <c r="J1664" s="10">
        <f>SUMIFS('Régua SAEB'!$C:$C,'Régua SAEB'!$B:$B,"MT",'Régua SAEB'!$D:$D,"&lt;="&amp;$I1664,'Régua SAEB'!$E:$E,"&gt;"&amp;$I1664,'Régua SAEB'!$A:$A,$E1664)</f>
        <v>2</v>
      </c>
      <c r="K1664" s="10" t="str">
        <f t="array" ref="K1664">INDEX('Régua SAEB'!$F$1:$F$40,MATCH($E1664&amp;"MT"&amp;$J1664,'Régua SAEB'!$G$1:$G$40,0),1)</f>
        <v>Básico</v>
      </c>
    </row>
    <row r="1665" spans="1:11" x14ac:dyDescent="0.2">
      <c r="A1665" s="28" t="s">
        <v>63</v>
      </c>
      <c r="B1665" s="24">
        <v>39202</v>
      </c>
      <c r="C1665" s="28" t="s">
        <v>1779</v>
      </c>
      <c r="D1665" s="29">
        <v>35039202</v>
      </c>
      <c r="E1665" s="29" t="s">
        <v>117</v>
      </c>
      <c r="F1665" s="29">
        <v>271.06</v>
      </c>
      <c r="G1665" s="10">
        <f>SUMIFS('Régua SAEB'!$C:$C,'Régua SAEB'!$B:$B,"LP",'Régua SAEB'!$D:$D,"&lt;="&amp;$F1665,'Régua SAEB'!$E:$E,"&gt;"&amp;$F1665,'Régua SAEB'!$A:$A,$E1665)</f>
        <v>3</v>
      </c>
      <c r="H1665" s="10" t="str">
        <f t="array" ref="H1665">INDEX('Régua SAEB'!$F$1:$F$40,MATCH($E1665&amp;"LP"&amp;$G1665,'Régua SAEB'!$G$1:$G$40,0),1)</f>
        <v>Básico</v>
      </c>
      <c r="I1665" s="29">
        <v>271.33999999999997</v>
      </c>
      <c r="J1665" s="10">
        <f>SUMIFS('Régua SAEB'!$C:$C,'Régua SAEB'!$B:$B,"MT",'Régua SAEB'!$D:$D,"&lt;="&amp;$I1665,'Régua SAEB'!$E:$E,"&gt;"&amp;$I1665,'Régua SAEB'!$A:$A,$E1665)</f>
        <v>3</v>
      </c>
      <c r="K1665" s="10" t="str">
        <f t="array" ref="K1665">INDEX('Régua SAEB'!$F$1:$F$40,MATCH($E1665&amp;"MT"&amp;$J1665,'Régua SAEB'!$G$1:$G$40,0),1)</f>
        <v>Básico</v>
      </c>
    </row>
    <row r="1666" spans="1:11" x14ac:dyDescent="0.2">
      <c r="A1666" s="28" t="s">
        <v>63</v>
      </c>
      <c r="B1666" s="24">
        <v>47348</v>
      </c>
      <c r="C1666" s="28" t="s">
        <v>1780</v>
      </c>
      <c r="D1666" s="29">
        <v>35047348</v>
      </c>
      <c r="E1666" s="29" t="s">
        <v>117</v>
      </c>
      <c r="F1666" s="29">
        <v>272.99</v>
      </c>
      <c r="G1666" s="10">
        <f>SUMIFS('Régua SAEB'!$C:$C,'Régua SAEB'!$B:$B,"LP",'Régua SAEB'!$D:$D,"&lt;="&amp;$F1666,'Régua SAEB'!$E:$E,"&gt;"&amp;$F1666,'Régua SAEB'!$A:$A,$E1666)</f>
        <v>3</v>
      </c>
      <c r="H1666" s="10" t="str">
        <f t="array" ref="H1666">INDEX('Régua SAEB'!$F$1:$F$40,MATCH($E1666&amp;"LP"&amp;$G1666,'Régua SAEB'!$G$1:$G$40,0),1)</f>
        <v>Básico</v>
      </c>
      <c r="I1666" s="29">
        <v>276.41000000000003</v>
      </c>
      <c r="J1666" s="10">
        <f>SUMIFS('Régua SAEB'!$C:$C,'Régua SAEB'!$B:$B,"MT",'Régua SAEB'!$D:$D,"&lt;="&amp;$I1666,'Régua SAEB'!$E:$E,"&gt;"&amp;$I1666,'Régua SAEB'!$A:$A,$E1666)</f>
        <v>4</v>
      </c>
      <c r="K1666" s="10" t="str">
        <f t="array" ref="K1666">INDEX('Régua SAEB'!$F$1:$F$40,MATCH($E1666&amp;"MT"&amp;$J1666,'Régua SAEB'!$G$1:$G$40,0),1)</f>
        <v>Básico</v>
      </c>
    </row>
    <row r="1667" spans="1:11" x14ac:dyDescent="0.2">
      <c r="A1667" s="28" t="s">
        <v>63</v>
      </c>
      <c r="B1667" s="24">
        <v>579257</v>
      </c>
      <c r="C1667" s="28" t="s">
        <v>1781</v>
      </c>
      <c r="D1667" s="29">
        <v>35579257</v>
      </c>
      <c r="E1667" s="29" t="s">
        <v>117</v>
      </c>
      <c r="F1667" s="29">
        <v>252.12</v>
      </c>
      <c r="G1667" s="10">
        <f>SUMIFS('Régua SAEB'!$C:$C,'Régua SAEB'!$B:$B,"LP",'Régua SAEB'!$D:$D,"&lt;="&amp;$F1667,'Régua SAEB'!$E:$E,"&gt;"&amp;$F1667,'Régua SAEB'!$A:$A,$E1667)</f>
        <v>3</v>
      </c>
      <c r="H1667" s="10" t="str">
        <f t="array" ref="H1667">INDEX('Régua SAEB'!$F$1:$F$40,MATCH($E1667&amp;"LP"&amp;$G1667,'Régua SAEB'!$G$1:$G$40,0),1)</f>
        <v>Básico</v>
      </c>
      <c r="I1667" s="29">
        <v>245.26</v>
      </c>
      <c r="J1667" s="10">
        <f>SUMIFS('Régua SAEB'!$C:$C,'Régua SAEB'!$B:$B,"MT",'Régua SAEB'!$D:$D,"&lt;="&amp;$I1667,'Régua SAEB'!$E:$E,"&gt;"&amp;$I1667,'Régua SAEB'!$A:$A,$E1667)</f>
        <v>2</v>
      </c>
      <c r="K1667" s="10" t="str">
        <f t="array" ref="K1667">INDEX('Régua SAEB'!$F$1:$F$40,MATCH($E1667&amp;"MT"&amp;$J1667,'Régua SAEB'!$G$1:$G$40,0),1)</f>
        <v>Básico</v>
      </c>
    </row>
    <row r="1668" spans="1:11" x14ac:dyDescent="0.2">
      <c r="A1668" s="28" t="s">
        <v>63</v>
      </c>
      <c r="B1668" s="24">
        <v>904041</v>
      </c>
      <c r="C1668" s="28" t="s">
        <v>1782</v>
      </c>
      <c r="D1668" s="29">
        <v>35904041</v>
      </c>
      <c r="E1668" s="29" t="s">
        <v>117</v>
      </c>
      <c r="F1668" s="29">
        <v>264.61</v>
      </c>
      <c r="G1668" s="10">
        <f>SUMIFS('Régua SAEB'!$C:$C,'Régua SAEB'!$B:$B,"LP",'Régua SAEB'!$D:$D,"&lt;="&amp;$F1668,'Régua SAEB'!$E:$E,"&gt;"&amp;$F1668,'Régua SAEB'!$A:$A,$E1668)</f>
        <v>3</v>
      </c>
      <c r="H1668" s="10" t="str">
        <f t="array" ref="H1668">INDEX('Régua SAEB'!$F$1:$F$40,MATCH($E1668&amp;"LP"&amp;$G1668,'Régua SAEB'!$G$1:$G$40,0),1)</f>
        <v>Básico</v>
      </c>
      <c r="I1668" s="29">
        <v>263.7</v>
      </c>
      <c r="J1668" s="10">
        <f>SUMIFS('Régua SAEB'!$C:$C,'Régua SAEB'!$B:$B,"MT",'Régua SAEB'!$D:$D,"&lt;="&amp;$I1668,'Régua SAEB'!$E:$E,"&gt;"&amp;$I1668,'Régua SAEB'!$A:$A,$E1668)</f>
        <v>3</v>
      </c>
      <c r="K1668" s="10" t="str">
        <f t="array" ref="K1668">INDEX('Régua SAEB'!$F$1:$F$40,MATCH($E1668&amp;"MT"&amp;$J1668,'Régua SAEB'!$G$1:$G$40,0),1)</f>
        <v>Básico</v>
      </c>
    </row>
    <row r="1669" spans="1:11" x14ac:dyDescent="0.2">
      <c r="A1669" s="28" t="s">
        <v>63</v>
      </c>
      <c r="B1669" s="24">
        <v>920757</v>
      </c>
      <c r="C1669" s="28" t="s">
        <v>1783</v>
      </c>
      <c r="D1669" s="29">
        <v>35920757</v>
      </c>
      <c r="E1669" s="29" t="s">
        <v>117</v>
      </c>
      <c r="F1669" s="29">
        <v>256.83999999999997</v>
      </c>
      <c r="G1669" s="10">
        <f>SUMIFS('Régua SAEB'!$C:$C,'Régua SAEB'!$B:$B,"LP",'Régua SAEB'!$D:$D,"&lt;="&amp;$F1669,'Régua SAEB'!$E:$E,"&gt;"&amp;$F1669,'Régua SAEB'!$A:$A,$E1669)</f>
        <v>3</v>
      </c>
      <c r="H1669" s="10" t="str">
        <f t="array" ref="H1669">INDEX('Régua SAEB'!$F$1:$F$40,MATCH($E1669&amp;"LP"&amp;$G1669,'Régua SAEB'!$G$1:$G$40,0),1)</f>
        <v>Básico</v>
      </c>
      <c r="I1669" s="29">
        <v>253.2</v>
      </c>
      <c r="J1669" s="10">
        <f>SUMIFS('Régua SAEB'!$C:$C,'Régua SAEB'!$B:$B,"MT",'Régua SAEB'!$D:$D,"&lt;="&amp;$I1669,'Régua SAEB'!$E:$E,"&gt;"&amp;$I1669,'Régua SAEB'!$A:$A,$E1669)</f>
        <v>3</v>
      </c>
      <c r="K1669" s="10" t="str">
        <f t="array" ref="K1669">INDEX('Régua SAEB'!$F$1:$F$40,MATCH($E1669&amp;"MT"&amp;$J1669,'Régua SAEB'!$G$1:$G$40,0),1)</f>
        <v>Básico</v>
      </c>
    </row>
    <row r="1670" spans="1:11" x14ac:dyDescent="0.2">
      <c r="A1670" s="28" t="s">
        <v>63</v>
      </c>
      <c r="B1670" s="24">
        <v>921836</v>
      </c>
      <c r="C1670" s="28" t="s">
        <v>1784</v>
      </c>
      <c r="D1670" s="29">
        <v>35921836</v>
      </c>
      <c r="E1670" s="29" t="s">
        <v>117</v>
      </c>
      <c r="F1670" s="29">
        <v>291.54000000000002</v>
      </c>
      <c r="G1670" s="10">
        <f>SUMIFS('Régua SAEB'!$C:$C,'Régua SAEB'!$B:$B,"LP",'Régua SAEB'!$D:$D,"&lt;="&amp;$F1670,'Régua SAEB'!$E:$E,"&gt;"&amp;$F1670,'Régua SAEB'!$A:$A,$E1670)</f>
        <v>4</v>
      </c>
      <c r="H1670" s="10" t="str">
        <f t="array" ref="H1670">INDEX('Régua SAEB'!$F$1:$F$40,MATCH($E1670&amp;"LP"&amp;$G1670,'Régua SAEB'!$G$1:$G$40,0),1)</f>
        <v>Proficiente</v>
      </c>
      <c r="I1670" s="29">
        <v>298.48</v>
      </c>
      <c r="J1670" s="10">
        <f>SUMIFS('Régua SAEB'!$C:$C,'Régua SAEB'!$B:$B,"MT",'Régua SAEB'!$D:$D,"&lt;="&amp;$I1670,'Régua SAEB'!$E:$E,"&gt;"&amp;$I1670,'Régua SAEB'!$A:$A,$E1670)</f>
        <v>4</v>
      </c>
      <c r="K1670" s="10" t="str">
        <f t="array" ref="K1670">INDEX('Régua SAEB'!$F$1:$F$40,MATCH($E1670&amp;"MT"&amp;$J1670,'Régua SAEB'!$G$1:$G$40,0),1)</f>
        <v>Básico</v>
      </c>
    </row>
    <row r="1671" spans="1:11" x14ac:dyDescent="0.2">
      <c r="A1671" s="28" t="s">
        <v>63</v>
      </c>
      <c r="B1671" s="24">
        <v>925287</v>
      </c>
      <c r="C1671" s="28" t="s">
        <v>1785</v>
      </c>
      <c r="D1671" s="29">
        <v>35925287</v>
      </c>
      <c r="E1671" s="29" t="s">
        <v>117</v>
      </c>
      <c r="F1671" s="29">
        <v>253.71</v>
      </c>
      <c r="G1671" s="10">
        <f>SUMIFS('Régua SAEB'!$C:$C,'Régua SAEB'!$B:$B,"LP",'Régua SAEB'!$D:$D,"&lt;="&amp;$F1671,'Régua SAEB'!$E:$E,"&gt;"&amp;$F1671,'Régua SAEB'!$A:$A,$E1671)</f>
        <v>3</v>
      </c>
      <c r="H1671" s="10" t="str">
        <f t="array" ref="H1671">INDEX('Régua SAEB'!$F$1:$F$40,MATCH($E1671&amp;"LP"&amp;$G1671,'Régua SAEB'!$G$1:$G$40,0),1)</f>
        <v>Básico</v>
      </c>
      <c r="I1671" s="29">
        <v>259.58999999999997</v>
      </c>
      <c r="J1671" s="10">
        <f>SUMIFS('Régua SAEB'!$C:$C,'Régua SAEB'!$B:$B,"MT",'Régua SAEB'!$D:$D,"&lt;="&amp;$I1671,'Régua SAEB'!$E:$E,"&gt;"&amp;$I1671,'Régua SAEB'!$A:$A,$E1671)</f>
        <v>3</v>
      </c>
      <c r="K1671" s="10" t="str">
        <f t="array" ref="K1671">INDEX('Régua SAEB'!$F$1:$F$40,MATCH($E1671&amp;"MT"&amp;$J1671,'Régua SAEB'!$G$1:$G$40,0),1)</f>
        <v>Básico</v>
      </c>
    </row>
    <row r="1672" spans="1:11" x14ac:dyDescent="0.2">
      <c r="A1672" s="28" t="s">
        <v>63</v>
      </c>
      <c r="B1672" s="24">
        <v>20308</v>
      </c>
      <c r="C1672" s="28" t="s">
        <v>1786</v>
      </c>
      <c r="D1672" s="29">
        <v>35020308</v>
      </c>
      <c r="E1672" s="29" t="s">
        <v>117</v>
      </c>
      <c r="F1672" s="29">
        <v>257.44</v>
      </c>
      <c r="G1672" s="10">
        <f>SUMIFS('Régua SAEB'!$C:$C,'Régua SAEB'!$B:$B,"LP",'Régua SAEB'!$D:$D,"&lt;="&amp;$F1672,'Régua SAEB'!$E:$E,"&gt;"&amp;$F1672,'Régua SAEB'!$A:$A,$E1672)</f>
        <v>3</v>
      </c>
      <c r="H1672" s="10" t="str">
        <f t="array" ref="H1672">INDEX('Régua SAEB'!$F$1:$F$40,MATCH($E1672&amp;"LP"&amp;$G1672,'Régua SAEB'!$G$1:$G$40,0),1)</f>
        <v>Básico</v>
      </c>
      <c r="I1672" s="29">
        <v>256.37</v>
      </c>
      <c r="J1672" s="10">
        <f>SUMIFS('Régua SAEB'!$C:$C,'Régua SAEB'!$B:$B,"MT",'Régua SAEB'!$D:$D,"&lt;="&amp;$I1672,'Régua SAEB'!$E:$E,"&gt;"&amp;$I1672,'Régua SAEB'!$A:$A,$E1672)</f>
        <v>3</v>
      </c>
      <c r="K1672" s="10" t="str">
        <f t="array" ref="K1672">INDEX('Régua SAEB'!$F$1:$F$40,MATCH($E1672&amp;"MT"&amp;$J1672,'Régua SAEB'!$G$1:$G$40,0),1)</f>
        <v>Básico</v>
      </c>
    </row>
    <row r="1673" spans="1:11" x14ac:dyDescent="0.2">
      <c r="A1673" s="28" t="s">
        <v>63</v>
      </c>
      <c r="B1673" s="24">
        <v>20618</v>
      </c>
      <c r="C1673" s="28" t="s">
        <v>1787</v>
      </c>
      <c r="D1673" s="29">
        <v>35020618</v>
      </c>
      <c r="E1673" s="29" t="s">
        <v>117</v>
      </c>
      <c r="F1673" s="29">
        <v>259.66000000000003</v>
      </c>
      <c r="G1673" s="10">
        <f>SUMIFS('Régua SAEB'!$C:$C,'Régua SAEB'!$B:$B,"LP",'Régua SAEB'!$D:$D,"&lt;="&amp;$F1673,'Régua SAEB'!$E:$E,"&gt;"&amp;$F1673,'Régua SAEB'!$A:$A,$E1673)</f>
        <v>3</v>
      </c>
      <c r="H1673" s="10" t="str">
        <f t="array" ref="H1673">INDEX('Régua SAEB'!$F$1:$F$40,MATCH($E1673&amp;"LP"&amp;$G1673,'Régua SAEB'!$G$1:$G$40,0),1)</f>
        <v>Básico</v>
      </c>
      <c r="I1673" s="29">
        <v>257.81</v>
      </c>
      <c r="J1673" s="10">
        <f>SUMIFS('Régua SAEB'!$C:$C,'Régua SAEB'!$B:$B,"MT",'Régua SAEB'!$D:$D,"&lt;="&amp;$I1673,'Régua SAEB'!$E:$E,"&gt;"&amp;$I1673,'Régua SAEB'!$A:$A,$E1673)</f>
        <v>3</v>
      </c>
      <c r="K1673" s="10" t="str">
        <f t="array" ref="K1673">INDEX('Régua SAEB'!$F$1:$F$40,MATCH($E1673&amp;"MT"&amp;$J1673,'Régua SAEB'!$G$1:$G$40,0),1)</f>
        <v>Básico</v>
      </c>
    </row>
    <row r="1674" spans="1:11" x14ac:dyDescent="0.2">
      <c r="A1674" s="28" t="s">
        <v>63</v>
      </c>
      <c r="B1674" s="24">
        <v>20624</v>
      </c>
      <c r="C1674" s="28" t="s">
        <v>1788</v>
      </c>
      <c r="D1674" s="29">
        <v>35020624</v>
      </c>
      <c r="E1674" s="29" t="s">
        <v>117</v>
      </c>
      <c r="F1674" s="29">
        <v>245.21</v>
      </c>
      <c r="G1674" s="10">
        <f>SUMIFS('Régua SAEB'!$C:$C,'Régua SAEB'!$B:$B,"LP",'Régua SAEB'!$D:$D,"&lt;="&amp;$F1674,'Régua SAEB'!$E:$E,"&gt;"&amp;$F1674,'Régua SAEB'!$A:$A,$E1674)</f>
        <v>2</v>
      </c>
      <c r="H1674" s="10" t="str">
        <f t="array" ref="H1674">INDEX('Régua SAEB'!$F$1:$F$40,MATCH($E1674&amp;"LP"&amp;$G1674,'Régua SAEB'!$G$1:$G$40,0),1)</f>
        <v>Básico</v>
      </c>
      <c r="I1674" s="29">
        <v>254.24</v>
      </c>
      <c r="J1674" s="10">
        <f>SUMIFS('Régua SAEB'!$C:$C,'Régua SAEB'!$B:$B,"MT",'Régua SAEB'!$D:$D,"&lt;="&amp;$I1674,'Régua SAEB'!$E:$E,"&gt;"&amp;$I1674,'Régua SAEB'!$A:$A,$E1674)</f>
        <v>3</v>
      </c>
      <c r="K1674" s="10" t="str">
        <f t="array" ref="K1674">INDEX('Régua SAEB'!$F$1:$F$40,MATCH($E1674&amp;"MT"&amp;$J1674,'Régua SAEB'!$G$1:$G$40,0),1)</f>
        <v>Básico</v>
      </c>
    </row>
    <row r="1675" spans="1:11" x14ac:dyDescent="0.2">
      <c r="A1675" s="28" t="s">
        <v>63</v>
      </c>
      <c r="B1675" s="24">
        <v>20631</v>
      </c>
      <c r="C1675" s="28" t="s">
        <v>1789</v>
      </c>
      <c r="D1675" s="29">
        <v>35020631</v>
      </c>
      <c r="E1675" s="29" t="s">
        <v>117</v>
      </c>
      <c r="F1675" s="29">
        <v>262.69</v>
      </c>
      <c r="G1675" s="10">
        <f>SUMIFS('Régua SAEB'!$C:$C,'Régua SAEB'!$B:$B,"LP",'Régua SAEB'!$D:$D,"&lt;="&amp;$F1675,'Régua SAEB'!$E:$E,"&gt;"&amp;$F1675,'Régua SAEB'!$A:$A,$E1675)</f>
        <v>3</v>
      </c>
      <c r="H1675" s="10" t="str">
        <f t="array" ref="H1675">INDEX('Régua SAEB'!$F$1:$F$40,MATCH($E1675&amp;"LP"&amp;$G1675,'Régua SAEB'!$G$1:$G$40,0),1)</f>
        <v>Básico</v>
      </c>
      <c r="I1675" s="29">
        <v>261.83999999999997</v>
      </c>
      <c r="J1675" s="10">
        <f>SUMIFS('Régua SAEB'!$C:$C,'Régua SAEB'!$B:$B,"MT",'Régua SAEB'!$D:$D,"&lt;="&amp;$I1675,'Régua SAEB'!$E:$E,"&gt;"&amp;$I1675,'Régua SAEB'!$A:$A,$E1675)</f>
        <v>3</v>
      </c>
      <c r="K1675" s="10" t="str">
        <f t="array" ref="K1675">INDEX('Régua SAEB'!$F$1:$F$40,MATCH($E1675&amp;"MT"&amp;$J1675,'Régua SAEB'!$G$1:$G$40,0),1)</f>
        <v>Básico</v>
      </c>
    </row>
    <row r="1676" spans="1:11" x14ac:dyDescent="0.2">
      <c r="A1676" s="28" t="s">
        <v>63</v>
      </c>
      <c r="B1676" s="24">
        <v>20655</v>
      </c>
      <c r="C1676" s="28" t="s">
        <v>1790</v>
      </c>
      <c r="D1676" s="29">
        <v>35020655</v>
      </c>
      <c r="E1676" s="29" t="s">
        <v>117</v>
      </c>
      <c r="F1676" s="29">
        <v>266.49</v>
      </c>
      <c r="G1676" s="10">
        <f>SUMIFS('Régua SAEB'!$C:$C,'Régua SAEB'!$B:$B,"LP",'Régua SAEB'!$D:$D,"&lt;="&amp;$F1676,'Régua SAEB'!$E:$E,"&gt;"&amp;$F1676,'Régua SAEB'!$A:$A,$E1676)</f>
        <v>3</v>
      </c>
      <c r="H1676" s="10" t="str">
        <f t="array" ref="H1676">INDEX('Régua SAEB'!$F$1:$F$40,MATCH($E1676&amp;"LP"&amp;$G1676,'Régua SAEB'!$G$1:$G$40,0),1)</f>
        <v>Básico</v>
      </c>
      <c r="I1676" s="29">
        <v>270.3</v>
      </c>
      <c r="J1676" s="10">
        <f>SUMIFS('Régua SAEB'!$C:$C,'Régua SAEB'!$B:$B,"MT",'Régua SAEB'!$D:$D,"&lt;="&amp;$I1676,'Régua SAEB'!$E:$E,"&gt;"&amp;$I1676,'Régua SAEB'!$A:$A,$E1676)</f>
        <v>3</v>
      </c>
      <c r="K1676" s="10" t="str">
        <f t="array" ref="K1676">INDEX('Régua SAEB'!$F$1:$F$40,MATCH($E1676&amp;"MT"&amp;$J1676,'Régua SAEB'!$G$1:$G$40,0),1)</f>
        <v>Básico</v>
      </c>
    </row>
    <row r="1677" spans="1:11" x14ac:dyDescent="0.2">
      <c r="A1677" s="28" t="s">
        <v>63</v>
      </c>
      <c r="B1677" s="24">
        <v>35919</v>
      </c>
      <c r="C1677" s="28" t="s">
        <v>1791</v>
      </c>
      <c r="D1677" s="29">
        <v>35035919</v>
      </c>
      <c r="E1677" s="29" t="s">
        <v>117</v>
      </c>
      <c r="F1677" s="29">
        <v>277.36</v>
      </c>
      <c r="G1677" s="10">
        <f>SUMIFS('Régua SAEB'!$C:$C,'Régua SAEB'!$B:$B,"LP",'Régua SAEB'!$D:$D,"&lt;="&amp;$F1677,'Régua SAEB'!$E:$E,"&gt;"&amp;$F1677,'Régua SAEB'!$A:$A,$E1677)</f>
        <v>4</v>
      </c>
      <c r="H1677" s="10" t="str">
        <f t="array" ref="H1677">INDEX('Régua SAEB'!$F$1:$F$40,MATCH($E1677&amp;"LP"&amp;$G1677,'Régua SAEB'!$G$1:$G$40,0),1)</f>
        <v>Proficiente</v>
      </c>
      <c r="I1677" s="29">
        <v>280.94</v>
      </c>
      <c r="J1677" s="10">
        <f>SUMIFS('Régua SAEB'!$C:$C,'Régua SAEB'!$B:$B,"MT",'Régua SAEB'!$D:$D,"&lt;="&amp;$I1677,'Régua SAEB'!$E:$E,"&gt;"&amp;$I1677,'Régua SAEB'!$A:$A,$E1677)</f>
        <v>4</v>
      </c>
      <c r="K1677" s="10" t="str">
        <f t="array" ref="K1677">INDEX('Régua SAEB'!$F$1:$F$40,MATCH($E1677&amp;"MT"&amp;$J1677,'Régua SAEB'!$G$1:$G$40,0),1)</f>
        <v>Básico</v>
      </c>
    </row>
    <row r="1678" spans="1:11" x14ac:dyDescent="0.2">
      <c r="A1678" s="28" t="s">
        <v>63</v>
      </c>
      <c r="B1678" s="24">
        <v>579269</v>
      </c>
      <c r="C1678" s="28" t="s">
        <v>1792</v>
      </c>
      <c r="D1678" s="29">
        <v>35579269</v>
      </c>
      <c r="E1678" s="29" t="s">
        <v>117</v>
      </c>
      <c r="F1678" s="29">
        <v>249.91</v>
      </c>
      <c r="G1678" s="10">
        <f>SUMIFS('Régua SAEB'!$C:$C,'Régua SAEB'!$B:$B,"LP",'Régua SAEB'!$D:$D,"&lt;="&amp;$F1678,'Régua SAEB'!$E:$E,"&gt;"&amp;$F1678,'Régua SAEB'!$A:$A,$E1678)</f>
        <v>2</v>
      </c>
      <c r="H1678" s="10" t="str">
        <f t="array" ref="H1678">INDEX('Régua SAEB'!$F$1:$F$40,MATCH($E1678&amp;"LP"&amp;$G1678,'Régua SAEB'!$G$1:$G$40,0),1)</f>
        <v>Básico</v>
      </c>
      <c r="I1678" s="29">
        <v>250.64</v>
      </c>
      <c r="J1678" s="10">
        <f>SUMIFS('Régua SAEB'!$C:$C,'Régua SAEB'!$B:$B,"MT",'Régua SAEB'!$D:$D,"&lt;="&amp;$I1678,'Régua SAEB'!$E:$E,"&gt;"&amp;$I1678,'Régua SAEB'!$A:$A,$E1678)</f>
        <v>3</v>
      </c>
      <c r="K1678" s="10" t="str">
        <f t="array" ref="K1678">INDEX('Régua SAEB'!$F$1:$F$40,MATCH($E1678&amp;"MT"&amp;$J1678,'Régua SAEB'!$G$1:$G$40,0),1)</f>
        <v>Básico</v>
      </c>
    </row>
    <row r="1679" spans="1:11" x14ac:dyDescent="0.2">
      <c r="A1679" s="28" t="s">
        <v>63</v>
      </c>
      <c r="B1679" s="24">
        <v>924891</v>
      </c>
      <c r="C1679" s="28" t="s">
        <v>1793</v>
      </c>
      <c r="D1679" s="29">
        <v>35924891</v>
      </c>
      <c r="E1679" s="29" t="s">
        <v>117</v>
      </c>
      <c r="F1679" s="29">
        <v>268.5</v>
      </c>
      <c r="G1679" s="10">
        <f>SUMIFS('Régua SAEB'!$C:$C,'Régua SAEB'!$B:$B,"LP",'Régua SAEB'!$D:$D,"&lt;="&amp;$F1679,'Régua SAEB'!$E:$E,"&gt;"&amp;$F1679,'Régua SAEB'!$A:$A,$E1679)</f>
        <v>3</v>
      </c>
      <c r="H1679" s="10" t="str">
        <f t="array" ref="H1679">INDEX('Régua SAEB'!$F$1:$F$40,MATCH($E1679&amp;"LP"&amp;$G1679,'Régua SAEB'!$G$1:$G$40,0),1)</f>
        <v>Básico</v>
      </c>
      <c r="I1679" s="29">
        <v>255.19</v>
      </c>
      <c r="J1679" s="10">
        <f>SUMIFS('Régua SAEB'!$C:$C,'Régua SAEB'!$B:$B,"MT",'Régua SAEB'!$D:$D,"&lt;="&amp;$I1679,'Régua SAEB'!$E:$E,"&gt;"&amp;$I1679,'Régua SAEB'!$A:$A,$E1679)</f>
        <v>3</v>
      </c>
      <c r="K1679" s="10" t="str">
        <f t="array" ref="K1679">INDEX('Régua SAEB'!$F$1:$F$40,MATCH($E1679&amp;"MT"&amp;$J1679,'Régua SAEB'!$G$1:$G$40,0),1)</f>
        <v>Básico</v>
      </c>
    </row>
    <row r="1680" spans="1:11" x14ac:dyDescent="0.2">
      <c r="A1680" s="28" t="s">
        <v>99</v>
      </c>
      <c r="B1680" s="24">
        <v>27546</v>
      </c>
      <c r="C1680" s="28" t="s">
        <v>1794</v>
      </c>
      <c r="D1680" s="29">
        <v>35027546</v>
      </c>
      <c r="E1680" s="29" t="s">
        <v>117</v>
      </c>
      <c r="F1680" s="29">
        <v>270.56</v>
      </c>
      <c r="G1680" s="10">
        <f>SUMIFS('Régua SAEB'!$C:$C,'Régua SAEB'!$B:$B,"LP",'Régua SAEB'!$D:$D,"&lt;="&amp;$F1680,'Régua SAEB'!$E:$E,"&gt;"&amp;$F1680,'Régua SAEB'!$A:$A,$E1680)</f>
        <v>3</v>
      </c>
      <c r="H1680" s="10" t="str">
        <f t="array" ref="H1680">INDEX('Régua SAEB'!$F$1:$F$40,MATCH($E1680&amp;"LP"&amp;$G1680,'Régua SAEB'!$G$1:$G$40,0),1)</f>
        <v>Básico</v>
      </c>
      <c r="I1680" s="29">
        <v>270.64</v>
      </c>
      <c r="J1680" s="10">
        <f>SUMIFS('Régua SAEB'!$C:$C,'Régua SAEB'!$B:$B,"MT",'Régua SAEB'!$D:$D,"&lt;="&amp;$I1680,'Régua SAEB'!$E:$E,"&gt;"&amp;$I1680,'Régua SAEB'!$A:$A,$E1680)</f>
        <v>3</v>
      </c>
      <c r="K1680" s="10" t="str">
        <f t="array" ref="K1680">INDEX('Régua SAEB'!$F$1:$F$40,MATCH($E1680&amp;"MT"&amp;$J1680,'Régua SAEB'!$G$1:$G$40,0),1)</f>
        <v>Básico</v>
      </c>
    </row>
    <row r="1681" spans="1:11" x14ac:dyDescent="0.2">
      <c r="A1681" s="28" t="s">
        <v>45</v>
      </c>
      <c r="B1681" s="24">
        <v>23577</v>
      </c>
      <c r="C1681" s="28" t="s">
        <v>1795</v>
      </c>
      <c r="D1681" s="29">
        <v>35023577</v>
      </c>
      <c r="E1681" s="29" t="s">
        <v>117</v>
      </c>
      <c r="F1681" s="29">
        <v>270.02999999999997</v>
      </c>
      <c r="G1681" s="10">
        <f>SUMIFS('Régua SAEB'!$C:$C,'Régua SAEB'!$B:$B,"LP",'Régua SAEB'!$D:$D,"&lt;="&amp;$F1681,'Régua SAEB'!$E:$E,"&gt;"&amp;$F1681,'Régua SAEB'!$A:$A,$E1681)</f>
        <v>3</v>
      </c>
      <c r="H1681" s="10" t="str">
        <f t="array" ref="H1681">INDEX('Régua SAEB'!$F$1:$F$40,MATCH($E1681&amp;"LP"&amp;$G1681,'Régua SAEB'!$G$1:$G$40,0),1)</f>
        <v>Básico</v>
      </c>
      <c r="I1681" s="29">
        <v>270.95</v>
      </c>
      <c r="J1681" s="10">
        <f>SUMIFS('Régua SAEB'!$C:$C,'Régua SAEB'!$B:$B,"MT",'Régua SAEB'!$D:$D,"&lt;="&amp;$I1681,'Régua SAEB'!$E:$E,"&gt;"&amp;$I1681,'Régua SAEB'!$A:$A,$E1681)</f>
        <v>3</v>
      </c>
      <c r="K1681" s="10" t="str">
        <f t="array" ref="K1681">INDEX('Régua SAEB'!$F$1:$F$40,MATCH($E1681&amp;"MT"&amp;$J1681,'Régua SAEB'!$G$1:$G$40,0),1)</f>
        <v>Básico</v>
      </c>
    </row>
    <row r="1682" spans="1:11" x14ac:dyDescent="0.2">
      <c r="A1682" s="28" t="s">
        <v>45</v>
      </c>
      <c r="B1682" s="24">
        <v>23668</v>
      </c>
      <c r="C1682" s="28" t="s">
        <v>1796</v>
      </c>
      <c r="D1682" s="29">
        <v>35023668</v>
      </c>
      <c r="E1682" s="29" t="s">
        <v>117</v>
      </c>
      <c r="F1682" s="29">
        <v>249.43</v>
      </c>
      <c r="G1682" s="10">
        <f>SUMIFS('Régua SAEB'!$C:$C,'Régua SAEB'!$B:$B,"LP",'Régua SAEB'!$D:$D,"&lt;="&amp;$F1682,'Régua SAEB'!$E:$E,"&gt;"&amp;$F1682,'Régua SAEB'!$A:$A,$E1682)</f>
        <v>2</v>
      </c>
      <c r="H1682" s="10" t="str">
        <f t="array" ref="H1682">INDEX('Régua SAEB'!$F$1:$F$40,MATCH($E1682&amp;"LP"&amp;$G1682,'Régua SAEB'!$G$1:$G$40,0),1)</f>
        <v>Básico</v>
      </c>
      <c r="I1682" s="29">
        <v>254.26</v>
      </c>
      <c r="J1682" s="10">
        <f>SUMIFS('Régua SAEB'!$C:$C,'Régua SAEB'!$B:$B,"MT",'Régua SAEB'!$D:$D,"&lt;="&amp;$I1682,'Régua SAEB'!$E:$E,"&gt;"&amp;$I1682,'Régua SAEB'!$A:$A,$E1682)</f>
        <v>3</v>
      </c>
      <c r="K1682" s="10" t="str">
        <f t="array" ref="K1682">INDEX('Régua SAEB'!$F$1:$F$40,MATCH($E1682&amp;"MT"&amp;$J1682,'Régua SAEB'!$G$1:$G$40,0),1)</f>
        <v>Básico</v>
      </c>
    </row>
    <row r="1683" spans="1:11" x14ac:dyDescent="0.2">
      <c r="A1683" s="28" t="s">
        <v>45</v>
      </c>
      <c r="B1683" s="24">
        <v>44623</v>
      </c>
      <c r="C1683" s="28" t="s">
        <v>1797</v>
      </c>
      <c r="D1683" s="29">
        <v>35044623</v>
      </c>
      <c r="E1683" s="29" t="s">
        <v>117</v>
      </c>
      <c r="F1683" s="29">
        <v>243.58</v>
      </c>
      <c r="G1683" s="10">
        <f>SUMIFS('Régua SAEB'!$C:$C,'Régua SAEB'!$B:$B,"LP",'Régua SAEB'!$D:$D,"&lt;="&amp;$F1683,'Régua SAEB'!$E:$E,"&gt;"&amp;$F1683,'Régua SAEB'!$A:$A,$E1683)</f>
        <v>2</v>
      </c>
      <c r="H1683" s="10" t="str">
        <f t="array" ref="H1683">INDEX('Régua SAEB'!$F$1:$F$40,MATCH($E1683&amp;"LP"&amp;$G1683,'Régua SAEB'!$G$1:$G$40,0),1)</f>
        <v>Básico</v>
      </c>
      <c r="I1683" s="29">
        <v>244.98</v>
      </c>
      <c r="J1683" s="10">
        <f>SUMIFS('Régua SAEB'!$C:$C,'Régua SAEB'!$B:$B,"MT",'Régua SAEB'!$D:$D,"&lt;="&amp;$I1683,'Régua SAEB'!$E:$E,"&gt;"&amp;$I1683,'Régua SAEB'!$A:$A,$E1683)</f>
        <v>2</v>
      </c>
      <c r="K1683" s="10" t="str">
        <f t="array" ref="K1683">INDEX('Régua SAEB'!$F$1:$F$40,MATCH($E1683&amp;"MT"&amp;$J1683,'Régua SAEB'!$G$1:$G$40,0),1)</f>
        <v>Básico</v>
      </c>
    </row>
    <row r="1684" spans="1:11" x14ac:dyDescent="0.2">
      <c r="A1684" s="28" t="s">
        <v>49</v>
      </c>
      <c r="B1684" s="24">
        <v>27561</v>
      </c>
      <c r="C1684" s="28" t="s">
        <v>1798</v>
      </c>
      <c r="D1684" s="29">
        <v>35027561</v>
      </c>
      <c r="E1684" s="29" t="s">
        <v>117</v>
      </c>
      <c r="F1684" s="29">
        <v>268.93</v>
      </c>
      <c r="G1684" s="10">
        <f>SUMIFS('Régua SAEB'!$C:$C,'Régua SAEB'!$B:$B,"LP",'Régua SAEB'!$D:$D,"&lt;="&amp;$F1684,'Régua SAEB'!$E:$E,"&gt;"&amp;$F1684,'Régua SAEB'!$A:$A,$E1684)</f>
        <v>3</v>
      </c>
      <c r="H1684" s="10" t="str">
        <f t="array" ref="H1684">INDEX('Régua SAEB'!$F$1:$F$40,MATCH($E1684&amp;"LP"&amp;$G1684,'Régua SAEB'!$G$1:$G$40,0),1)</f>
        <v>Básico</v>
      </c>
      <c r="I1684" s="29">
        <v>269.73</v>
      </c>
      <c r="J1684" s="10">
        <f>SUMIFS('Régua SAEB'!$C:$C,'Régua SAEB'!$B:$B,"MT",'Régua SAEB'!$D:$D,"&lt;="&amp;$I1684,'Régua SAEB'!$E:$E,"&gt;"&amp;$I1684,'Régua SAEB'!$A:$A,$E1684)</f>
        <v>3</v>
      </c>
      <c r="K1684" s="10" t="str">
        <f t="array" ref="K1684">INDEX('Régua SAEB'!$F$1:$F$40,MATCH($E1684&amp;"MT"&amp;$J1684,'Régua SAEB'!$G$1:$G$40,0),1)</f>
        <v>Básico</v>
      </c>
    </row>
    <row r="1685" spans="1:11" x14ac:dyDescent="0.2">
      <c r="A1685" s="28" t="s">
        <v>45</v>
      </c>
      <c r="B1685" s="24">
        <v>22697</v>
      </c>
      <c r="C1685" s="28" t="s">
        <v>1799</v>
      </c>
      <c r="D1685" s="29">
        <v>35022697</v>
      </c>
      <c r="E1685" s="29" t="s">
        <v>117</v>
      </c>
      <c r="F1685" s="29">
        <v>267.52</v>
      </c>
      <c r="G1685" s="10">
        <f>SUMIFS('Régua SAEB'!$C:$C,'Régua SAEB'!$B:$B,"LP",'Régua SAEB'!$D:$D,"&lt;="&amp;$F1685,'Régua SAEB'!$E:$E,"&gt;"&amp;$F1685,'Régua SAEB'!$A:$A,$E1685)</f>
        <v>3</v>
      </c>
      <c r="H1685" s="10" t="str">
        <f t="array" ref="H1685">INDEX('Régua SAEB'!$F$1:$F$40,MATCH($E1685&amp;"LP"&amp;$G1685,'Régua SAEB'!$G$1:$G$40,0),1)</f>
        <v>Básico</v>
      </c>
      <c r="I1685" s="29">
        <v>263.25</v>
      </c>
      <c r="J1685" s="10">
        <f>SUMIFS('Régua SAEB'!$C:$C,'Régua SAEB'!$B:$B,"MT",'Régua SAEB'!$D:$D,"&lt;="&amp;$I1685,'Régua SAEB'!$E:$E,"&gt;"&amp;$I1685,'Régua SAEB'!$A:$A,$E1685)</f>
        <v>3</v>
      </c>
      <c r="K1685" s="10" t="str">
        <f t="array" ref="K1685">INDEX('Régua SAEB'!$F$1:$F$40,MATCH($E1685&amp;"MT"&amp;$J1685,'Régua SAEB'!$G$1:$G$40,0),1)</f>
        <v>Básico</v>
      </c>
    </row>
    <row r="1686" spans="1:11" x14ac:dyDescent="0.2">
      <c r="A1686" s="28" t="s">
        <v>45</v>
      </c>
      <c r="B1686" s="24">
        <v>406004</v>
      </c>
      <c r="C1686" s="28" t="s">
        <v>1800</v>
      </c>
      <c r="D1686" s="29">
        <v>35406004</v>
      </c>
      <c r="E1686" s="29" t="s">
        <v>117</v>
      </c>
      <c r="F1686" s="29">
        <v>257.88</v>
      </c>
      <c r="G1686" s="10">
        <f>SUMIFS('Régua SAEB'!$C:$C,'Régua SAEB'!$B:$B,"LP",'Régua SAEB'!$D:$D,"&lt;="&amp;$F1686,'Régua SAEB'!$E:$E,"&gt;"&amp;$F1686,'Régua SAEB'!$A:$A,$E1686)</f>
        <v>3</v>
      </c>
      <c r="H1686" s="10" t="str">
        <f t="array" ref="H1686">INDEX('Régua SAEB'!$F$1:$F$40,MATCH($E1686&amp;"LP"&amp;$G1686,'Régua SAEB'!$G$1:$G$40,0),1)</f>
        <v>Básico</v>
      </c>
      <c r="I1686" s="29">
        <v>255.18</v>
      </c>
      <c r="J1686" s="10">
        <f>SUMIFS('Régua SAEB'!$C:$C,'Régua SAEB'!$B:$B,"MT",'Régua SAEB'!$D:$D,"&lt;="&amp;$I1686,'Régua SAEB'!$E:$E,"&gt;"&amp;$I1686,'Régua SAEB'!$A:$A,$E1686)</f>
        <v>3</v>
      </c>
      <c r="K1686" s="10" t="str">
        <f t="array" ref="K1686">INDEX('Régua SAEB'!$F$1:$F$40,MATCH($E1686&amp;"MT"&amp;$J1686,'Régua SAEB'!$G$1:$G$40,0),1)</f>
        <v>Básico</v>
      </c>
    </row>
    <row r="1687" spans="1:11" x14ac:dyDescent="0.2">
      <c r="A1687" s="28" t="s">
        <v>9</v>
      </c>
      <c r="B1687" s="24">
        <v>31471</v>
      </c>
      <c r="C1687" s="28" t="s">
        <v>1801</v>
      </c>
      <c r="D1687" s="29">
        <v>35031471</v>
      </c>
      <c r="E1687" s="29" t="s">
        <v>117</v>
      </c>
      <c r="F1687" s="29">
        <v>269.69</v>
      </c>
      <c r="G1687" s="10">
        <f>SUMIFS('Régua SAEB'!$C:$C,'Régua SAEB'!$B:$B,"LP",'Régua SAEB'!$D:$D,"&lt;="&amp;$F1687,'Régua SAEB'!$E:$E,"&gt;"&amp;$F1687,'Régua SAEB'!$A:$A,$E1687)</f>
        <v>3</v>
      </c>
      <c r="H1687" s="10" t="str">
        <f t="array" ref="H1687">INDEX('Régua SAEB'!$F$1:$F$40,MATCH($E1687&amp;"LP"&amp;$G1687,'Régua SAEB'!$G$1:$G$40,0),1)</f>
        <v>Básico</v>
      </c>
      <c r="I1687" s="29">
        <v>275.75</v>
      </c>
      <c r="J1687" s="10">
        <f>SUMIFS('Régua SAEB'!$C:$C,'Régua SAEB'!$B:$B,"MT",'Régua SAEB'!$D:$D,"&lt;="&amp;$I1687,'Régua SAEB'!$E:$E,"&gt;"&amp;$I1687,'Régua SAEB'!$A:$A,$E1687)</f>
        <v>4</v>
      </c>
      <c r="K1687" s="10" t="str">
        <f t="array" ref="K1687">INDEX('Régua SAEB'!$F$1:$F$40,MATCH($E1687&amp;"MT"&amp;$J1687,'Régua SAEB'!$G$1:$G$40,0),1)</f>
        <v>Básico</v>
      </c>
    </row>
    <row r="1688" spans="1:11" x14ac:dyDescent="0.2">
      <c r="A1688" s="28" t="s">
        <v>84</v>
      </c>
      <c r="B1688" s="24">
        <v>13328</v>
      </c>
      <c r="C1688" s="28" t="s">
        <v>1802</v>
      </c>
      <c r="D1688" s="29">
        <v>35013328</v>
      </c>
      <c r="E1688" s="29" t="s">
        <v>117</v>
      </c>
      <c r="F1688" s="29">
        <v>244.98</v>
      </c>
      <c r="G1688" s="10">
        <f>SUMIFS('Régua SAEB'!$C:$C,'Régua SAEB'!$B:$B,"LP",'Régua SAEB'!$D:$D,"&lt;="&amp;$F1688,'Régua SAEB'!$E:$E,"&gt;"&amp;$F1688,'Régua SAEB'!$A:$A,$E1688)</f>
        <v>2</v>
      </c>
      <c r="H1688" s="10" t="str">
        <f t="array" ref="H1688">INDEX('Régua SAEB'!$F$1:$F$40,MATCH($E1688&amp;"LP"&amp;$G1688,'Régua SAEB'!$G$1:$G$40,0),1)</f>
        <v>Básico</v>
      </c>
      <c r="I1688" s="29">
        <v>258.27</v>
      </c>
      <c r="J1688" s="10">
        <f>SUMIFS('Régua SAEB'!$C:$C,'Régua SAEB'!$B:$B,"MT",'Régua SAEB'!$D:$D,"&lt;="&amp;$I1688,'Régua SAEB'!$E:$E,"&gt;"&amp;$I1688,'Régua SAEB'!$A:$A,$E1688)</f>
        <v>3</v>
      </c>
      <c r="K1688" s="10" t="str">
        <f t="array" ref="K1688">INDEX('Régua SAEB'!$F$1:$F$40,MATCH($E1688&amp;"MT"&amp;$J1688,'Régua SAEB'!$G$1:$G$40,0),1)</f>
        <v>Básico</v>
      </c>
    </row>
    <row r="1689" spans="1:11" x14ac:dyDescent="0.2">
      <c r="A1689" s="28" t="s">
        <v>25</v>
      </c>
      <c r="B1689" s="24">
        <v>18727</v>
      </c>
      <c r="C1689" s="28" t="s">
        <v>1803</v>
      </c>
      <c r="D1689" s="29">
        <v>35018727</v>
      </c>
      <c r="E1689" s="29" t="s">
        <v>117</v>
      </c>
      <c r="F1689" s="29">
        <v>278.58</v>
      </c>
      <c r="G1689" s="10">
        <f>SUMIFS('Régua SAEB'!$C:$C,'Régua SAEB'!$B:$B,"LP",'Régua SAEB'!$D:$D,"&lt;="&amp;$F1689,'Régua SAEB'!$E:$E,"&gt;"&amp;$F1689,'Régua SAEB'!$A:$A,$E1689)</f>
        <v>4</v>
      </c>
      <c r="H1689" s="10" t="str">
        <f t="array" ref="H1689">INDEX('Régua SAEB'!$F$1:$F$40,MATCH($E1689&amp;"LP"&amp;$G1689,'Régua SAEB'!$G$1:$G$40,0),1)</f>
        <v>Proficiente</v>
      </c>
      <c r="I1689" s="29">
        <v>268.79000000000002</v>
      </c>
      <c r="J1689" s="10">
        <f>SUMIFS('Régua SAEB'!$C:$C,'Régua SAEB'!$B:$B,"MT",'Régua SAEB'!$D:$D,"&lt;="&amp;$I1689,'Régua SAEB'!$E:$E,"&gt;"&amp;$I1689,'Régua SAEB'!$A:$A,$E1689)</f>
        <v>3</v>
      </c>
      <c r="K1689" s="10" t="str">
        <f t="array" ref="K1689">INDEX('Régua SAEB'!$F$1:$F$40,MATCH($E1689&amp;"MT"&amp;$J1689,'Régua SAEB'!$G$1:$G$40,0),1)</f>
        <v>Básico</v>
      </c>
    </row>
    <row r="1690" spans="1:11" x14ac:dyDescent="0.2">
      <c r="A1690" s="28" t="s">
        <v>25</v>
      </c>
      <c r="B1690" s="24">
        <v>406272</v>
      </c>
      <c r="C1690" s="28" t="s">
        <v>1804</v>
      </c>
      <c r="D1690" s="29">
        <v>35406272</v>
      </c>
      <c r="E1690" s="29" t="s">
        <v>117</v>
      </c>
      <c r="F1690" s="29">
        <v>262.06</v>
      </c>
      <c r="G1690" s="10">
        <f>SUMIFS('Régua SAEB'!$C:$C,'Régua SAEB'!$B:$B,"LP",'Régua SAEB'!$D:$D,"&lt;="&amp;$F1690,'Régua SAEB'!$E:$E,"&gt;"&amp;$F1690,'Régua SAEB'!$A:$A,$E1690)</f>
        <v>3</v>
      </c>
      <c r="H1690" s="10" t="str">
        <f t="array" ref="H1690">INDEX('Régua SAEB'!$F$1:$F$40,MATCH($E1690&amp;"LP"&amp;$G1690,'Régua SAEB'!$G$1:$G$40,0),1)</f>
        <v>Básico</v>
      </c>
      <c r="I1690" s="29">
        <v>258.48</v>
      </c>
      <c r="J1690" s="10">
        <f>SUMIFS('Régua SAEB'!$C:$C,'Régua SAEB'!$B:$B,"MT",'Régua SAEB'!$D:$D,"&lt;="&amp;$I1690,'Régua SAEB'!$E:$E,"&gt;"&amp;$I1690,'Régua SAEB'!$A:$A,$E1690)</f>
        <v>3</v>
      </c>
      <c r="K1690" s="10" t="str">
        <f t="array" ref="K1690">INDEX('Régua SAEB'!$F$1:$F$40,MATCH($E1690&amp;"MT"&amp;$J1690,'Régua SAEB'!$G$1:$G$40,0),1)</f>
        <v>Básico</v>
      </c>
    </row>
    <row r="1691" spans="1:11" x14ac:dyDescent="0.2">
      <c r="A1691" s="28" t="s">
        <v>25</v>
      </c>
      <c r="B1691" s="24">
        <v>914009</v>
      </c>
      <c r="C1691" s="28" t="s">
        <v>1805</v>
      </c>
      <c r="D1691" s="29">
        <v>35914009</v>
      </c>
      <c r="E1691" s="29" t="s">
        <v>117</v>
      </c>
      <c r="F1691" s="29">
        <v>249.45</v>
      </c>
      <c r="G1691" s="10">
        <f>SUMIFS('Régua SAEB'!$C:$C,'Régua SAEB'!$B:$B,"LP",'Régua SAEB'!$D:$D,"&lt;="&amp;$F1691,'Régua SAEB'!$E:$E,"&gt;"&amp;$F1691,'Régua SAEB'!$A:$A,$E1691)</f>
        <v>2</v>
      </c>
      <c r="H1691" s="10" t="str">
        <f t="array" ref="H1691">INDEX('Régua SAEB'!$F$1:$F$40,MATCH($E1691&amp;"LP"&amp;$G1691,'Régua SAEB'!$G$1:$G$40,0),1)</f>
        <v>Básico</v>
      </c>
      <c r="I1691" s="29">
        <v>250.58</v>
      </c>
      <c r="J1691" s="10">
        <f>SUMIFS('Régua SAEB'!$C:$C,'Régua SAEB'!$B:$B,"MT",'Régua SAEB'!$D:$D,"&lt;="&amp;$I1691,'Régua SAEB'!$E:$E,"&gt;"&amp;$I1691,'Régua SAEB'!$A:$A,$E1691)</f>
        <v>3</v>
      </c>
      <c r="K1691" s="10" t="str">
        <f t="array" ref="K1691">INDEX('Régua SAEB'!$F$1:$F$40,MATCH($E1691&amp;"MT"&amp;$J1691,'Régua SAEB'!$G$1:$G$40,0),1)</f>
        <v>Básico</v>
      </c>
    </row>
    <row r="1692" spans="1:11" x14ac:dyDescent="0.2">
      <c r="A1692" s="28" t="s">
        <v>25</v>
      </c>
      <c r="B1692" s="24">
        <v>920678</v>
      </c>
      <c r="C1692" s="28" t="s">
        <v>1806</v>
      </c>
      <c r="D1692" s="29">
        <v>35920678</v>
      </c>
      <c r="E1692" s="29" t="s">
        <v>117</v>
      </c>
      <c r="F1692" s="29">
        <v>257.49</v>
      </c>
      <c r="G1692" s="10">
        <f>SUMIFS('Régua SAEB'!$C:$C,'Régua SAEB'!$B:$B,"LP",'Régua SAEB'!$D:$D,"&lt;="&amp;$F1692,'Régua SAEB'!$E:$E,"&gt;"&amp;$F1692,'Régua SAEB'!$A:$A,$E1692)</f>
        <v>3</v>
      </c>
      <c r="H1692" s="10" t="str">
        <f t="array" ref="H1692">INDEX('Régua SAEB'!$F$1:$F$40,MATCH($E1692&amp;"LP"&amp;$G1692,'Régua SAEB'!$G$1:$G$40,0),1)</f>
        <v>Básico</v>
      </c>
      <c r="I1692" s="29">
        <v>250.94</v>
      </c>
      <c r="J1692" s="10">
        <f>SUMIFS('Régua SAEB'!$C:$C,'Régua SAEB'!$B:$B,"MT",'Régua SAEB'!$D:$D,"&lt;="&amp;$I1692,'Régua SAEB'!$E:$E,"&gt;"&amp;$I1692,'Régua SAEB'!$A:$A,$E1692)</f>
        <v>3</v>
      </c>
      <c r="K1692" s="10" t="str">
        <f t="array" ref="K1692">INDEX('Régua SAEB'!$F$1:$F$40,MATCH($E1692&amp;"MT"&amp;$J1692,'Régua SAEB'!$G$1:$G$40,0),1)</f>
        <v>Básico</v>
      </c>
    </row>
    <row r="1693" spans="1:11" x14ac:dyDescent="0.2">
      <c r="A1693" s="28" t="s">
        <v>82</v>
      </c>
      <c r="B1693" s="24">
        <v>900709</v>
      </c>
      <c r="C1693" s="28" t="s">
        <v>1807</v>
      </c>
      <c r="D1693" s="29">
        <v>35900709</v>
      </c>
      <c r="E1693" s="29" t="s">
        <v>117</v>
      </c>
      <c r="F1693" s="29">
        <v>254.28</v>
      </c>
      <c r="G1693" s="10">
        <f>SUMIFS('Régua SAEB'!$C:$C,'Régua SAEB'!$B:$B,"LP",'Régua SAEB'!$D:$D,"&lt;="&amp;$F1693,'Régua SAEB'!$E:$E,"&gt;"&amp;$F1693,'Régua SAEB'!$A:$A,$E1693)</f>
        <v>3</v>
      </c>
      <c r="H1693" s="10" t="str">
        <f t="array" ref="H1693">INDEX('Régua SAEB'!$F$1:$F$40,MATCH($E1693&amp;"LP"&amp;$G1693,'Régua SAEB'!$G$1:$G$40,0),1)</f>
        <v>Básico</v>
      </c>
      <c r="I1693" s="29">
        <v>254.03</v>
      </c>
      <c r="J1693" s="10">
        <f>SUMIFS('Régua SAEB'!$C:$C,'Régua SAEB'!$B:$B,"MT",'Régua SAEB'!$D:$D,"&lt;="&amp;$I1693,'Régua SAEB'!$E:$E,"&gt;"&amp;$I1693,'Régua SAEB'!$A:$A,$E1693)</f>
        <v>3</v>
      </c>
      <c r="K1693" s="10" t="str">
        <f t="array" ref="K1693">INDEX('Régua SAEB'!$F$1:$F$40,MATCH($E1693&amp;"MT"&amp;$J1693,'Régua SAEB'!$G$1:$G$40,0),1)</f>
        <v>Básico</v>
      </c>
    </row>
    <row r="1694" spans="1:11" x14ac:dyDescent="0.2">
      <c r="A1694" s="28" t="s">
        <v>21</v>
      </c>
      <c r="B1694" s="24">
        <v>19525</v>
      </c>
      <c r="C1694" s="28" t="s">
        <v>1808</v>
      </c>
      <c r="D1694" s="29">
        <v>35019525</v>
      </c>
      <c r="E1694" s="29" t="s">
        <v>117</v>
      </c>
      <c r="F1694" s="29">
        <v>255.01</v>
      </c>
      <c r="G1694" s="10">
        <f>SUMIFS('Régua SAEB'!$C:$C,'Régua SAEB'!$B:$B,"LP",'Régua SAEB'!$D:$D,"&lt;="&amp;$F1694,'Régua SAEB'!$E:$E,"&gt;"&amp;$F1694,'Régua SAEB'!$A:$A,$E1694)</f>
        <v>3</v>
      </c>
      <c r="H1694" s="10" t="str">
        <f t="array" ref="H1694">INDEX('Régua SAEB'!$F$1:$F$40,MATCH($E1694&amp;"LP"&amp;$G1694,'Régua SAEB'!$G$1:$G$40,0),1)</f>
        <v>Básico</v>
      </c>
      <c r="I1694" s="29">
        <v>250.07</v>
      </c>
      <c r="J1694" s="10">
        <f>SUMIFS('Régua SAEB'!$C:$C,'Régua SAEB'!$B:$B,"MT",'Régua SAEB'!$D:$D,"&lt;="&amp;$I1694,'Régua SAEB'!$E:$E,"&gt;"&amp;$I1694,'Régua SAEB'!$A:$A,$E1694)</f>
        <v>3</v>
      </c>
      <c r="K1694" s="10" t="str">
        <f t="array" ref="K1694">INDEX('Régua SAEB'!$F$1:$F$40,MATCH($E1694&amp;"MT"&amp;$J1694,'Régua SAEB'!$G$1:$G$40,0),1)</f>
        <v>Básico</v>
      </c>
    </row>
    <row r="1695" spans="1:11" x14ac:dyDescent="0.2">
      <c r="A1695" s="28" t="s">
        <v>11</v>
      </c>
      <c r="B1695" s="24">
        <v>29634</v>
      </c>
      <c r="C1695" s="28" t="s">
        <v>765</v>
      </c>
      <c r="D1695" s="29">
        <v>35029634</v>
      </c>
      <c r="E1695" s="29" t="s">
        <v>117</v>
      </c>
      <c r="F1695" s="29">
        <v>273.41000000000003</v>
      </c>
      <c r="G1695" s="10">
        <f>SUMIFS('Régua SAEB'!$C:$C,'Régua SAEB'!$B:$B,"LP",'Régua SAEB'!$D:$D,"&lt;="&amp;$F1695,'Régua SAEB'!$E:$E,"&gt;"&amp;$F1695,'Régua SAEB'!$A:$A,$E1695)</f>
        <v>3</v>
      </c>
      <c r="H1695" s="10" t="str">
        <f t="array" ref="H1695">INDEX('Régua SAEB'!$F$1:$F$40,MATCH($E1695&amp;"LP"&amp;$G1695,'Régua SAEB'!$G$1:$G$40,0),1)</f>
        <v>Básico</v>
      </c>
      <c r="I1695" s="29">
        <v>273.32</v>
      </c>
      <c r="J1695" s="10">
        <f>SUMIFS('Régua SAEB'!$C:$C,'Régua SAEB'!$B:$B,"MT",'Régua SAEB'!$D:$D,"&lt;="&amp;$I1695,'Régua SAEB'!$E:$E,"&gt;"&amp;$I1695,'Régua SAEB'!$A:$A,$E1695)</f>
        <v>3</v>
      </c>
      <c r="K1695" s="10" t="str">
        <f t="array" ref="K1695">INDEX('Régua SAEB'!$F$1:$F$40,MATCH($E1695&amp;"MT"&amp;$J1695,'Régua SAEB'!$G$1:$G$40,0),1)</f>
        <v>Básico</v>
      </c>
    </row>
    <row r="1696" spans="1:11" x14ac:dyDescent="0.2">
      <c r="A1696" s="28" t="s">
        <v>15</v>
      </c>
      <c r="B1696" s="24">
        <v>32554</v>
      </c>
      <c r="C1696" s="28" t="s">
        <v>1809</v>
      </c>
      <c r="D1696" s="29">
        <v>35032554</v>
      </c>
      <c r="E1696" s="29" t="s">
        <v>117</v>
      </c>
      <c r="F1696" s="29">
        <v>264.83</v>
      </c>
      <c r="G1696" s="10">
        <f>SUMIFS('Régua SAEB'!$C:$C,'Régua SAEB'!$B:$B,"LP",'Régua SAEB'!$D:$D,"&lt;="&amp;$F1696,'Régua SAEB'!$E:$E,"&gt;"&amp;$F1696,'Régua SAEB'!$A:$A,$E1696)</f>
        <v>3</v>
      </c>
      <c r="H1696" s="10" t="str">
        <f t="array" ref="H1696">INDEX('Régua SAEB'!$F$1:$F$40,MATCH($E1696&amp;"LP"&amp;$G1696,'Régua SAEB'!$G$1:$G$40,0),1)</f>
        <v>Básico</v>
      </c>
      <c r="I1696" s="29">
        <v>264.77</v>
      </c>
      <c r="J1696" s="10">
        <f>SUMIFS('Régua SAEB'!$C:$C,'Régua SAEB'!$B:$B,"MT",'Régua SAEB'!$D:$D,"&lt;="&amp;$I1696,'Régua SAEB'!$E:$E,"&gt;"&amp;$I1696,'Régua SAEB'!$A:$A,$E1696)</f>
        <v>3</v>
      </c>
      <c r="K1696" s="10" t="str">
        <f t="array" ref="K1696">INDEX('Régua SAEB'!$F$1:$F$40,MATCH($E1696&amp;"MT"&amp;$J1696,'Régua SAEB'!$G$1:$G$40,0),1)</f>
        <v>Básico</v>
      </c>
    </row>
    <row r="1697" spans="1:11" x14ac:dyDescent="0.2">
      <c r="A1697" s="28" t="s">
        <v>96</v>
      </c>
      <c r="B1697" s="24">
        <v>14096</v>
      </c>
      <c r="C1697" s="28" t="s">
        <v>1810</v>
      </c>
      <c r="D1697" s="29">
        <v>35014096</v>
      </c>
      <c r="E1697" s="29" t="s">
        <v>117</v>
      </c>
      <c r="F1697" s="29">
        <v>245.39</v>
      </c>
      <c r="G1697" s="10">
        <f>SUMIFS('Régua SAEB'!$C:$C,'Régua SAEB'!$B:$B,"LP",'Régua SAEB'!$D:$D,"&lt;="&amp;$F1697,'Régua SAEB'!$E:$E,"&gt;"&amp;$F1697,'Régua SAEB'!$A:$A,$E1697)</f>
        <v>2</v>
      </c>
      <c r="H1697" s="10" t="str">
        <f t="array" ref="H1697">INDEX('Régua SAEB'!$F$1:$F$40,MATCH($E1697&amp;"LP"&amp;$G1697,'Régua SAEB'!$G$1:$G$40,0),1)</f>
        <v>Básico</v>
      </c>
      <c r="I1697" s="29">
        <v>256.60000000000002</v>
      </c>
      <c r="J1697" s="10">
        <f>SUMIFS('Régua SAEB'!$C:$C,'Régua SAEB'!$B:$B,"MT",'Régua SAEB'!$D:$D,"&lt;="&amp;$I1697,'Régua SAEB'!$E:$E,"&gt;"&amp;$I1697,'Régua SAEB'!$A:$A,$E1697)</f>
        <v>3</v>
      </c>
      <c r="K1697" s="10" t="str">
        <f t="array" ref="K1697">INDEX('Régua SAEB'!$F$1:$F$40,MATCH($E1697&amp;"MT"&amp;$J1697,'Régua SAEB'!$G$1:$G$40,0),1)</f>
        <v>Básico</v>
      </c>
    </row>
    <row r="1698" spans="1:11" x14ac:dyDescent="0.2">
      <c r="A1698" s="28" t="s">
        <v>96</v>
      </c>
      <c r="B1698" s="24">
        <v>924519</v>
      </c>
      <c r="C1698" s="28" t="s">
        <v>1811</v>
      </c>
      <c r="D1698" s="29">
        <v>35924519</v>
      </c>
      <c r="E1698" s="29" t="s">
        <v>117</v>
      </c>
      <c r="F1698" s="29">
        <v>241.6</v>
      </c>
      <c r="G1698" s="10">
        <f>SUMIFS('Régua SAEB'!$C:$C,'Régua SAEB'!$B:$B,"LP",'Régua SAEB'!$D:$D,"&lt;="&amp;$F1698,'Régua SAEB'!$E:$E,"&gt;"&amp;$F1698,'Régua SAEB'!$A:$A,$E1698)</f>
        <v>2</v>
      </c>
      <c r="H1698" s="10" t="str">
        <f t="array" ref="H1698">INDEX('Régua SAEB'!$F$1:$F$40,MATCH($E1698&amp;"LP"&amp;$G1698,'Régua SAEB'!$G$1:$G$40,0),1)</f>
        <v>Básico</v>
      </c>
      <c r="I1698" s="29">
        <v>241.04</v>
      </c>
      <c r="J1698" s="10">
        <f>SUMIFS('Régua SAEB'!$C:$C,'Régua SAEB'!$B:$B,"MT",'Régua SAEB'!$D:$D,"&lt;="&amp;$I1698,'Régua SAEB'!$E:$E,"&gt;"&amp;$I1698,'Régua SAEB'!$A:$A,$E1698)</f>
        <v>2</v>
      </c>
      <c r="K1698" s="10" t="str">
        <f t="array" ref="K1698">INDEX('Régua SAEB'!$F$1:$F$40,MATCH($E1698&amp;"MT"&amp;$J1698,'Régua SAEB'!$G$1:$G$40,0),1)</f>
        <v>Básico</v>
      </c>
    </row>
    <row r="1699" spans="1:11" x14ac:dyDescent="0.2">
      <c r="A1699" s="28" t="s">
        <v>21</v>
      </c>
      <c r="B1699" s="24">
        <v>17848</v>
      </c>
      <c r="C1699" s="28" t="s">
        <v>1812</v>
      </c>
      <c r="D1699" s="29">
        <v>35017848</v>
      </c>
      <c r="E1699" s="29" t="s">
        <v>117</v>
      </c>
      <c r="F1699" s="29">
        <v>248.38</v>
      </c>
      <c r="G1699" s="10">
        <f>SUMIFS('Régua SAEB'!$C:$C,'Régua SAEB'!$B:$B,"LP",'Régua SAEB'!$D:$D,"&lt;="&amp;$F1699,'Régua SAEB'!$E:$E,"&gt;"&amp;$F1699,'Régua SAEB'!$A:$A,$E1699)</f>
        <v>2</v>
      </c>
      <c r="H1699" s="10" t="str">
        <f t="array" ref="H1699">INDEX('Régua SAEB'!$F$1:$F$40,MATCH($E1699&amp;"LP"&amp;$G1699,'Régua SAEB'!$G$1:$G$40,0),1)</f>
        <v>Básico</v>
      </c>
      <c r="I1699" s="29">
        <v>244.9</v>
      </c>
      <c r="J1699" s="10">
        <f>SUMIFS('Régua SAEB'!$C:$C,'Régua SAEB'!$B:$B,"MT",'Régua SAEB'!$D:$D,"&lt;="&amp;$I1699,'Régua SAEB'!$E:$E,"&gt;"&amp;$I1699,'Régua SAEB'!$A:$A,$E1699)</f>
        <v>2</v>
      </c>
      <c r="K1699" s="10" t="str">
        <f t="array" ref="K1699">INDEX('Régua SAEB'!$F$1:$F$40,MATCH($E1699&amp;"MT"&amp;$J1699,'Régua SAEB'!$G$1:$G$40,0),1)</f>
        <v>Básico</v>
      </c>
    </row>
    <row r="1700" spans="1:11" x14ac:dyDescent="0.2">
      <c r="A1700" s="28" t="s">
        <v>21</v>
      </c>
      <c r="B1700" s="24">
        <v>479111</v>
      </c>
      <c r="C1700" s="28" t="s">
        <v>1813</v>
      </c>
      <c r="D1700" s="29">
        <v>35479111</v>
      </c>
      <c r="E1700" s="29" t="s">
        <v>117</v>
      </c>
      <c r="F1700" s="29">
        <v>258.86</v>
      </c>
      <c r="G1700" s="10">
        <f>SUMIFS('Régua SAEB'!$C:$C,'Régua SAEB'!$B:$B,"LP",'Régua SAEB'!$D:$D,"&lt;="&amp;$F1700,'Régua SAEB'!$E:$E,"&gt;"&amp;$F1700,'Régua SAEB'!$A:$A,$E1700)</f>
        <v>3</v>
      </c>
      <c r="H1700" s="10" t="str">
        <f t="array" ref="H1700">INDEX('Régua SAEB'!$F$1:$F$40,MATCH($E1700&amp;"LP"&amp;$G1700,'Régua SAEB'!$G$1:$G$40,0),1)</f>
        <v>Básico</v>
      </c>
      <c r="I1700" s="29">
        <v>257.91000000000003</v>
      </c>
      <c r="J1700" s="10">
        <f>SUMIFS('Régua SAEB'!$C:$C,'Régua SAEB'!$B:$B,"MT",'Régua SAEB'!$D:$D,"&lt;="&amp;$I1700,'Régua SAEB'!$E:$E,"&gt;"&amp;$I1700,'Régua SAEB'!$A:$A,$E1700)</f>
        <v>3</v>
      </c>
      <c r="K1700" s="10" t="str">
        <f t="array" ref="K1700">INDEX('Régua SAEB'!$F$1:$F$40,MATCH($E1700&amp;"MT"&amp;$J1700,'Régua SAEB'!$G$1:$G$40,0),1)</f>
        <v>Básico</v>
      </c>
    </row>
    <row r="1701" spans="1:11" x14ac:dyDescent="0.2">
      <c r="A1701" s="28" t="s">
        <v>21</v>
      </c>
      <c r="B1701" s="24">
        <v>499043</v>
      </c>
      <c r="C1701" s="28" t="s">
        <v>1814</v>
      </c>
      <c r="D1701" s="29">
        <v>35499043</v>
      </c>
      <c r="E1701" s="29" t="s">
        <v>117</v>
      </c>
      <c r="F1701" s="29">
        <v>250.24</v>
      </c>
      <c r="G1701" s="10">
        <f>SUMIFS('Régua SAEB'!$C:$C,'Régua SAEB'!$B:$B,"LP",'Régua SAEB'!$D:$D,"&lt;="&amp;$F1701,'Régua SAEB'!$E:$E,"&gt;"&amp;$F1701,'Régua SAEB'!$A:$A,$E1701)</f>
        <v>3</v>
      </c>
      <c r="H1701" s="10" t="str">
        <f t="array" ref="H1701">INDEX('Régua SAEB'!$F$1:$F$40,MATCH($E1701&amp;"LP"&amp;$G1701,'Régua SAEB'!$G$1:$G$40,0),1)</f>
        <v>Básico</v>
      </c>
      <c r="I1701" s="29">
        <v>248.17</v>
      </c>
      <c r="J1701" s="10">
        <f>SUMIFS('Régua SAEB'!$C:$C,'Régua SAEB'!$B:$B,"MT",'Régua SAEB'!$D:$D,"&lt;="&amp;$I1701,'Régua SAEB'!$E:$E,"&gt;"&amp;$I1701,'Régua SAEB'!$A:$A,$E1701)</f>
        <v>2</v>
      </c>
      <c r="K1701" s="10" t="str">
        <f t="array" ref="K1701">INDEX('Régua SAEB'!$F$1:$F$40,MATCH($E1701&amp;"MT"&amp;$J1701,'Régua SAEB'!$G$1:$G$40,0),1)</f>
        <v>Básico</v>
      </c>
    </row>
    <row r="1702" spans="1:11" x14ac:dyDescent="0.2">
      <c r="A1702" s="28" t="s">
        <v>21</v>
      </c>
      <c r="B1702" s="24">
        <v>911677</v>
      </c>
      <c r="C1702" s="28" t="s">
        <v>1815</v>
      </c>
      <c r="D1702" s="29">
        <v>35911677</v>
      </c>
      <c r="E1702" s="29" t="s">
        <v>117</v>
      </c>
      <c r="F1702" s="29">
        <v>271.8</v>
      </c>
      <c r="G1702" s="10">
        <f>SUMIFS('Régua SAEB'!$C:$C,'Régua SAEB'!$B:$B,"LP",'Régua SAEB'!$D:$D,"&lt;="&amp;$F1702,'Régua SAEB'!$E:$E,"&gt;"&amp;$F1702,'Régua SAEB'!$A:$A,$E1702)</f>
        <v>3</v>
      </c>
      <c r="H1702" s="10" t="str">
        <f t="array" ref="H1702">INDEX('Régua SAEB'!$F$1:$F$40,MATCH($E1702&amp;"LP"&amp;$G1702,'Régua SAEB'!$G$1:$G$40,0),1)</f>
        <v>Básico</v>
      </c>
      <c r="I1702" s="29">
        <v>278.45999999999998</v>
      </c>
      <c r="J1702" s="10">
        <f>SUMIFS('Régua SAEB'!$C:$C,'Régua SAEB'!$B:$B,"MT",'Régua SAEB'!$D:$D,"&lt;="&amp;$I1702,'Régua SAEB'!$E:$E,"&gt;"&amp;$I1702,'Régua SAEB'!$A:$A,$E1702)</f>
        <v>4</v>
      </c>
      <c r="K1702" s="10" t="str">
        <f t="array" ref="K1702">INDEX('Régua SAEB'!$F$1:$F$40,MATCH($E1702&amp;"MT"&amp;$J1702,'Régua SAEB'!$G$1:$G$40,0),1)</f>
        <v>Básico</v>
      </c>
    </row>
    <row r="1703" spans="1:11" x14ac:dyDescent="0.2">
      <c r="A1703" s="28" t="s">
        <v>21</v>
      </c>
      <c r="B1703" s="24">
        <v>912897</v>
      </c>
      <c r="C1703" s="28" t="s">
        <v>1816</v>
      </c>
      <c r="D1703" s="29">
        <v>35912897</v>
      </c>
      <c r="E1703" s="29" t="s">
        <v>117</v>
      </c>
      <c r="F1703" s="29">
        <v>270.10000000000002</v>
      </c>
      <c r="G1703" s="10">
        <f>SUMIFS('Régua SAEB'!$C:$C,'Régua SAEB'!$B:$B,"LP",'Régua SAEB'!$D:$D,"&lt;="&amp;$F1703,'Régua SAEB'!$E:$E,"&gt;"&amp;$F1703,'Régua SAEB'!$A:$A,$E1703)</f>
        <v>3</v>
      </c>
      <c r="H1703" s="10" t="str">
        <f t="array" ref="H1703">INDEX('Régua SAEB'!$F$1:$F$40,MATCH($E1703&amp;"LP"&amp;$G1703,'Régua SAEB'!$G$1:$G$40,0),1)</f>
        <v>Básico</v>
      </c>
      <c r="I1703" s="29">
        <v>271.08</v>
      </c>
      <c r="J1703" s="10">
        <f>SUMIFS('Régua SAEB'!$C:$C,'Régua SAEB'!$B:$B,"MT",'Régua SAEB'!$D:$D,"&lt;="&amp;$I1703,'Régua SAEB'!$E:$E,"&gt;"&amp;$I1703,'Régua SAEB'!$A:$A,$E1703)</f>
        <v>3</v>
      </c>
      <c r="K1703" s="10" t="str">
        <f t="array" ref="K1703">INDEX('Régua SAEB'!$F$1:$F$40,MATCH($E1703&amp;"MT"&amp;$J1703,'Régua SAEB'!$G$1:$G$40,0),1)</f>
        <v>Básico</v>
      </c>
    </row>
    <row r="1704" spans="1:11" x14ac:dyDescent="0.2">
      <c r="A1704" s="28" t="s">
        <v>99</v>
      </c>
      <c r="B1704" s="24">
        <v>27583</v>
      </c>
      <c r="C1704" s="28" t="s">
        <v>1817</v>
      </c>
      <c r="D1704" s="29">
        <v>35027583</v>
      </c>
      <c r="E1704" s="29" t="s">
        <v>117</v>
      </c>
      <c r="F1704" s="29">
        <v>257.61</v>
      </c>
      <c r="G1704" s="10">
        <f>SUMIFS('Régua SAEB'!$C:$C,'Régua SAEB'!$B:$B,"LP",'Régua SAEB'!$D:$D,"&lt;="&amp;$F1704,'Régua SAEB'!$E:$E,"&gt;"&amp;$F1704,'Régua SAEB'!$A:$A,$E1704)</f>
        <v>3</v>
      </c>
      <c r="H1704" s="10" t="str">
        <f t="array" ref="H1704">INDEX('Régua SAEB'!$F$1:$F$40,MATCH($E1704&amp;"LP"&amp;$G1704,'Régua SAEB'!$G$1:$G$40,0),1)</f>
        <v>Básico</v>
      </c>
      <c r="I1704" s="29">
        <v>255.67</v>
      </c>
      <c r="J1704" s="10">
        <f>SUMIFS('Régua SAEB'!$C:$C,'Régua SAEB'!$B:$B,"MT",'Régua SAEB'!$D:$D,"&lt;="&amp;$I1704,'Régua SAEB'!$E:$E,"&gt;"&amp;$I1704,'Régua SAEB'!$A:$A,$E1704)</f>
        <v>3</v>
      </c>
      <c r="K1704" s="10" t="str">
        <f t="array" ref="K1704">INDEX('Régua SAEB'!$F$1:$F$40,MATCH($E1704&amp;"MT"&amp;$J1704,'Régua SAEB'!$G$1:$G$40,0),1)</f>
        <v>Básico</v>
      </c>
    </row>
    <row r="1705" spans="1:11" x14ac:dyDescent="0.2">
      <c r="A1705" s="28" t="s">
        <v>49</v>
      </c>
      <c r="B1705" s="24">
        <v>27480</v>
      </c>
      <c r="C1705" s="28" t="s">
        <v>1818</v>
      </c>
      <c r="D1705" s="29">
        <v>35027480</v>
      </c>
      <c r="E1705" s="29" t="s">
        <v>117</v>
      </c>
      <c r="F1705" s="29">
        <v>255.53</v>
      </c>
      <c r="G1705" s="10">
        <f>SUMIFS('Régua SAEB'!$C:$C,'Régua SAEB'!$B:$B,"LP",'Régua SAEB'!$D:$D,"&lt;="&amp;$F1705,'Régua SAEB'!$E:$E,"&gt;"&amp;$F1705,'Régua SAEB'!$A:$A,$E1705)</f>
        <v>3</v>
      </c>
      <c r="H1705" s="10" t="str">
        <f t="array" ref="H1705">INDEX('Régua SAEB'!$F$1:$F$40,MATCH($E1705&amp;"LP"&amp;$G1705,'Régua SAEB'!$G$1:$G$40,0),1)</f>
        <v>Básico</v>
      </c>
      <c r="I1705" s="29">
        <v>251.9</v>
      </c>
      <c r="J1705" s="10">
        <f>SUMIFS('Régua SAEB'!$C:$C,'Régua SAEB'!$B:$B,"MT",'Régua SAEB'!$D:$D,"&lt;="&amp;$I1705,'Régua SAEB'!$E:$E,"&gt;"&amp;$I1705,'Régua SAEB'!$A:$A,$E1705)</f>
        <v>3</v>
      </c>
      <c r="K1705" s="10" t="str">
        <f t="array" ref="K1705">INDEX('Régua SAEB'!$F$1:$F$40,MATCH($E1705&amp;"MT"&amp;$J1705,'Régua SAEB'!$G$1:$G$40,0),1)</f>
        <v>Básico</v>
      </c>
    </row>
    <row r="1706" spans="1:11" x14ac:dyDescent="0.2">
      <c r="A1706" s="28" t="s">
        <v>49</v>
      </c>
      <c r="B1706" s="24">
        <v>27397</v>
      </c>
      <c r="C1706" s="28" t="s">
        <v>1819</v>
      </c>
      <c r="D1706" s="29">
        <v>35027397</v>
      </c>
      <c r="E1706" s="29" t="s">
        <v>117</v>
      </c>
      <c r="F1706" s="29">
        <v>261.92</v>
      </c>
      <c r="G1706" s="10">
        <f>SUMIFS('Régua SAEB'!$C:$C,'Régua SAEB'!$B:$B,"LP",'Régua SAEB'!$D:$D,"&lt;="&amp;$F1706,'Régua SAEB'!$E:$E,"&gt;"&amp;$F1706,'Régua SAEB'!$A:$A,$E1706)</f>
        <v>3</v>
      </c>
      <c r="H1706" s="10" t="str">
        <f t="array" ref="H1706">INDEX('Régua SAEB'!$F$1:$F$40,MATCH($E1706&amp;"LP"&amp;$G1706,'Régua SAEB'!$G$1:$G$40,0),1)</f>
        <v>Básico</v>
      </c>
      <c r="I1706" s="29">
        <v>267.97000000000003</v>
      </c>
      <c r="J1706" s="10">
        <f>SUMIFS('Régua SAEB'!$C:$C,'Régua SAEB'!$B:$B,"MT",'Régua SAEB'!$D:$D,"&lt;="&amp;$I1706,'Régua SAEB'!$E:$E,"&gt;"&amp;$I1706,'Régua SAEB'!$A:$A,$E1706)</f>
        <v>3</v>
      </c>
      <c r="K1706" s="10" t="str">
        <f t="array" ref="K1706">INDEX('Régua SAEB'!$F$1:$F$40,MATCH($E1706&amp;"MT"&amp;$J1706,'Régua SAEB'!$G$1:$G$40,0),1)</f>
        <v>Básico</v>
      </c>
    </row>
    <row r="1707" spans="1:11" x14ac:dyDescent="0.2">
      <c r="A1707" s="28" t="s">
        <v>47</v>
      </c>
      <c r="B1707" s="24">
        <v>28320</v>
      </c>
      <c r="C1707" s="28" t="s">
        <v>1820</v>
      </c>
      <c r="D1707" s="29">
        <v>35028320</v>
      </c>
      <c r="E1707" s="29" t="s">
        <v>117</v>
      </c>
      <c r="F1707" s="29">
        <v>253.85</v>
      </c>
      <c r="G1707" s="10">
        <f>SUMIFS('Régua SAEB'!$C:$C,'Régua SAEB'!$B:$B,"LP",'Régua SAEB'!$D:$D,"&lt;="&amp;$F1707,'Régua SAEB'!$E:$E,"&gt;"&amp;$F1707,'Régua SAEB'!$A:$A,$E1707)</f>
        <v>3</v>
      </c>
      <c r="H1707" s="10" t="str">
        <f t="array" ref="H1707">INDEX('Régua SAEB'!$F$1:$F$40,MATCH($E1707&amp;"LP"&amp;$G1707,'Régua SAEB'!$G$1:$G$40,0),1)</f>
        <v>Básico</v>
      </c>
      <c r="I1707" s="29">
        <v>265.27</v>
      </c>
      <c r="J1707" s="10">
        <f>SUMIFS('Régua SAEB'!$C:$C,'Régua SAEB'!$B:$B,"MT",'Régua SAEB'!$D:$D,"&lt;="&amp;$I1707,'Régua SAEB'!$E:$E,"&gt;"&amp;$I1707,'Régua SAEB'!$A:$A,$E1707)</f>
        <v>3</v>
      </c>
      <c r="K1707" s="10" t="str">
        <f t="array" ref="K1707">INDEX('Régua SAEB'!$F$1:$F$40,MATCH($E1707&amp;"MT"&amp;$J1707,'Régua SAEB'!$G$1:$G$40,0),1)</f>
        <v>Básico</v>
      </c>
    </row>
    <row r="1708" spans="1:11" x14ac:dyDescent="0.2">
      <c r="A1708" s="28" t="s">
        <v>99</v>
      </c>
      <c r="B1708" s="24">
        <v>30697</v>
      </c>
      <c r="C1708" s="28" t="s">
        <v>1821</v>
      </c>
      <c r="D1708" s="29">
        <v>35030697</v>
      </c>
      <c r="E1708" s="29" t="s">
        <v>117</v>
      </c>
      <c r="F1708" s="29">
        <v>261.97000000000003</v>
      </c>
      <c r="G1708" s="10">
        <f>SUMIFS('Régua SAEB'!$C:$C,'Régua SAEB'!$B:$B,"LP",'Régua SAEB'!$D:$D,"&lt;="&amp;$F1708,'Régua SAEB'!$E:$E,"&gt;"&amp;$F1708,'Régua SAEB'!$A:$A,$E1708)</f>
        <v>3</v>
      </c>
      <c r="H1708" s="10" t="str">
        <f t="array" ref="H1708">INDEX('Régua SAEB'!$F$1:$F$40,MATCH($E1708&amp;"LP"&amp;$G1708,'Régua SAEB'!$G$1:$G$40,0),1)</f>
        <v>Básico</v>
      </c>
      <c r="I1708" s="29">
        <v>260.74</v>
      </c>
      <c r="J1708" s="10">
        <f>SUMIFS('Régua SAEB'!$C:$C,'Régua SAEB'!$B:$B,"MT",'Régua SAEB'!$D:$D,"&lt;="&amp;$I1708,'Régua SAEB'!$E:$E,"&gt;"&amp;$I1708,'Régua SAEB'!$A:$A,$E1708)</f>
        <v>3</v>
      </c>
      <c r="K1708" s="10" t="str">
        <f t="array" ref="K1708">INDEX('Régua SAEB'!$F$1:$F$40,MATCH($E1708&amp;"MT"&amp;$J1708,'Régua SAEB'!$G$1:$G$40,0),1)</f>
        <v>Básico</v>
      </c>
    </row>
    <row r="1709" spans="1:11" x14ac:dyDescent="0.2">
      <c r="A1709" s="28" t="s">
        <v>83</v>
      </c>
      <c r="B1709" s="24">
        <v>27820</v>
      </c>
      <c r="C1709" s="28" t="s">
        <v>1822</v>
      </c>
      <c r="D1709" s="29">
        <v>35027820</v>
      </c>
      <c r="E1709" s="29" t="s">
        <v>117</v>
      </c>
      <c r="F1709" s="29">
        <v>245.65</v>
      </c>
      <c r="G1709" s="10">
        <f>SUMIFS('Régua SAEB'!$C:$C,'Régua SAEB'!$B:$B,"LP",'Régua SAEB'!$D:$D,"&lt;="&amp;$F1709,'Régua SAEB'!$E:$E,"&gt;"&amp;$F1709,'Régua SAEB'!$A:$A,$E1709)</f>
        <v>2</v>
      </c>
      <c r="H1709" s="10" t="str">
        <f t="array" ref="H1709">INDEX('Régua SAEB'!$F$1:$F$40,MATCH($E1709&amp;"LP"&amp;$G1709,'Régua SAEB'!$G$1:$G$40,0),1)</f>
        <v>Básico</v>
      </c>
      <c r="I1709" s="29">
        <v>239.88</v>
      </c>
      <c r="J1709" s="10">
        <f>SUMIFS('Régua SAEB'!$C:$C,'Régua SAEB'!$B:$B,"MT",'Régua SAEB'!$D:$D,"&lt;="&amp;$I1709,'Régua SAEB'!$E:$E,"&gt;"&amp;$I1709,'Régua SAEB'!$A:$A,$E1709)</f>
        <v>2</v>
      </c>
      <c r="K1709" s="10" t="str">
        <f t="array" ref="K1709">INDEX('Régua SAEB'!$F$1:$F$40,MATCH($E1709&amp;"MT"&amp;$J1709,'Régua SAEB'!$G$1:$G$40,0),1)</f>
        <v>Básico</v>
      </c>
    </row>
    <row r="1710" spans="1:11" x14ac:dyDescent="0.2">
      <c r="A1710" s="28" t="s">
        <v>83</v>
      </c>
      <c r="B1710" s="24">
        <v>917291</v>
      </c>
      <c r="C1710" s="28" t="s">
        <v>1823</v>
      </c>
      <c r="D1710" s="29">
        <v>35917291</v>
      </c>
      <c r="E1710" s="29" t="s">
        <v>117</v>
      </c>
      <c r="F1710" s="29">
        <v>267.83</v>
      </c>
      <c r="G1710" s="10">
        <f>SUMIFS('Régua SAEB'!$C:$C,'Régua SAEB'!$B:$B,"LP",'Régua SAEB'!$D:$D,"&lt;="&amp;$F1710,'Régua SAEB'!$E:$E,"&gt;"&amp;$F1710,'Régua SAEB'!$A:$A,$E1710)</f>
        <v>3</v>
      </c>
      <c r="H1710" s="10" t="str">
        <f t="array" ref="H1710">INDEX('Régua SAEB'!$F$1:$F$40,MATCH($E1710&amp;"LP"&amp;$G1710,'Régua SAEB'!$G$1:$G$40,0),1)</f>
        <v>Básico</v>
      </c>
      <c r="I1710" s="29">
        <v>270.73</v>
      </c>
      <c r="J1710" s="10">
        <f>SUMIFS('Régua SAEB'!$C:$C,'Régua SAEB'!$B:$B,"MT",'Régua SAEB'!$D:$D,"&lt;="&amp;$I1710,'Régua SAEB'!$E:$E,"&gt;"&amp;$I1710,'Régua SAEB'!$A:$A,$E1710)</f>
        <v>3</v>
      </c>
      <c r="K1710" s="10" t="str">
        <f t="array" ref="K1710">INDEX('Régua SAEB'!$F$1:$F$40,MATCH($E1710&amp;"MT"&amp;$J1710,'Régua SAEB'!$G$1:$G$40,0),1)</f>
        <v>Básico</v>
      </c>
    </row>
    <row r="1711" spans="1:11" x14ac:dyDescent="0.2">
      <c r="A1711" s="28" t="s">
        <v>9</v>
      </c>
      <c r="B1711" s="24">
        <v>31422</v>
      </c>
      <c r="C1711" s="28" t="s">
        <v>1824</v>
      </c>
      <c r="D1711" s="29">
        <v>35031422</v>
      </c>
      <c r="E1711" s="29" t="s">
        <v>117</v>
      </c>
      <c r="F1711" s="29">
        <v>273.33</v>
      </c>
      <c r="G1711" s="10">
        <f>SUMIFS('Régua SAEB'!$C:$C,'Régua SAEB'!$B:$B,"LP",'Régua SAEB'!$D:$D,"&lt;="&amp;$F1711,'Régua SAEB'!$E:$E,"&gt;"&amp;$F1711,'Régua SAEB'!$A:$A,$E1711)</f>
        <v>3</v>
      </c>
      <c r="H1711" s="10" t="str">
        <f t="array" ref="H1711">INDEX('Régua SAEB'!$F$1:$F$40,MATCH($E1711&amp;"LP"&amp;$G1711,'Régua SAEB'!$G$1:$G$40,0),1)</f>
        <v>Básico</v>
      </c>
      <c r="I1711" s="29">
        <v>266.24</v>
      </c>
      <c r="J1711" s="10">
        <f>SUMIFS('Régua SAEB'!$C:$C,'Régua SAEB'!$B:$B,"MT",'Régua SAEB'!$D:$D,"&lt;="&amp;$I1711,'Régua SAEB'!$E:$E,"&gt;"&amp;$I1711,'Régua SAEB'!$A:$A,$E1711)</f>
        <v>3</v>
      </c>
      <c r="K1711" s="10" t="str">
        <f t="array" ref="K1711">INDEX('Régua SAEB'!$F$1:$F$40,MATCH($E1711&amp;"MT"&amp;$J1711,'Régua SAEB'!$G$1:$G$40,0),1)</f>
        <v>Básico</v>
      </c>
    </row>
    <row r="1712" spans="1:11" x14ac:dyDescent="0.2">
      <c r="A1712" s="28" t="s">
        <v>99</v>
      </c>
      <c r="B1712" s="24">
        <v>27522</v>
      </c>
      <c r="C1712" s="28" t="s">
        <v>1825</v>
      </c>
      <c r="D1712" s="29">
        <v>35027522</v>
      </c>
      <c r="E1712" s="29" t="s">
        <v>117</v>
      </c>
      <c r="F1712" s="29">
        <v>275.63</v>
      </c>
      <c r="G1712" s="10">
        <f>SUMIFS('Régua SAEB'!$C:$C,'Régua SAEB'!$B:$B,"LP",'Régua SAEB'!$D:$D,"&lt;="&amp;$F1712,'Régua SAEB'!$E:$E,"&gt;"&amp;$F1712,'Régua SAEB'!$A:$A,$E1712)</f>
        <v>4</v>
      </c>
      <c r="H1712" s="10" t="str">
        <f t="array" ref="H1712">INDEX('Régua SAEB'!$F$1:$F$40,MATCH($E1712&amp;"LP"&amp;$G1712,'Régua SAEB'!$G$1:$G$40,0),1)</f>
        <v>Proficiente</v>
      </c>
      <c r="I1712" s="29">
        <v>288.83999999999997</v>
      </c>
      <c r="J1712" s="10">
        <f>SUMIFS('Régua SAEB'!$C:$C,'Régua SAEB'!$B:$B,"MT",'Régua SAEB'!$D:$D,"&lt;="&amp;$I1712,'Régua SAEB'!$E:$E,"&gt;"&amp;$I1712,'Régua SAEB'!$A:$A,$E1712)</f>
        <v>4</v>
      </c>
      <c r="K1712" s="10" t="str">
        <f t="array" ref="K1712">INDEX('Régua SAEB'!$F$1:$F$40,MATCH($E1712&amp;"MT"&amp;$J1712,'Régua SAEB'!$G$1:$G$40,0),1)</f>
        <v>Básico</v>
      </c>
    </row>
    <row r="1713" spans="1:11" x14ac:dyDescent="0.2">
      <c r="A1713" s="28" t="s">
        <v>10</v>
      </c>
      <c r="B1713" s="24">
        <v>17309</v>
      </c>
      <c r="C1713" s="28" t="s">
        <v>1826</v>
      </c>
      <c r="D1713" s="29">
        <v>35017309</v>
      </c>
      <c r="E1713" s="29" t="s">
        <v>117</v>
      </c>
      <c r="F1713" s="29">
        <v>272.39999999999998</v>
      </c>
      <c r="G1713" s="10">
        <f>SUMIFS('Régua SAEB'!$C:$C,'Régua SAEB'!$B:$B,"LP",'Régua SAEB'!$D:$D,"&lt;="&amp;$F1713,'Régua SAEB'!$E:$E,"&gt;"&amp;$F1713,'Régua SAEB'!$A:$A,$E1713)</f>
        <v>3</v>
      </c>
      <c r="H1713" s="10" t="str">
        <f t="array" ref="H1713">INDEX('Régua SAEB'!$F$1:$F$40,MATCH($E1713&amp;"LP"&amp;$G1713,'Régua SAEB'!$G$1:$G$40,0),1)</f>
        <v>Básico</v>
      </c>
      <c r="I1713" s="29">
        <v>270.35000000000002</v>
      </c>
      <c r="J1713" s="10">
        <f>SUMIFS('Régua SAEB'!$C:$C,'Régua SAEB'!$B:$B,"MT",'Régua SAEB'!$D:$D,"&lt;="&amp;$I1713,'Régua SAEB'!$E:$E,"&gt;"&amp;$I1713,'Régua SAEB'!$A:$A,$E1713)</f>
        <v>3</v>
      </c>
      <c r="K1713" s="10" t="str">
        <f t="array" ref="K1713">INDEX('Régua SAEB'!$F$1:$F$40,MATCH($E1713&amp;"MT"&amp;$J1713,'Régua SAEB'!$G$1:$G$40,0),1)</f>
        <v>Básico</v>
      </c>
    </row>
    <row r="1714" spans="1:11" x14ac:dyDescent="0.2">
      <c r="A1714" s="28" t="s">
        <v>10</v>
      </c>
      <c r="B1714" s="24">
        <v>39810</v>
      </c>
      <c r="C1714" s="28" t="s">
        <v>1827</v>
      </c>
      <c r="D1714" s="29">
        <v>35039810</v>
      </c>
      <c r="E1714" s="29" t="s">
        <v>117</v>
      </c>
      <c r="F1714" s="29">
        <v>291.05</v>
      </c>
      <c r="G1714" s="10">
        <f>SUMIFS('Régua SAEB'!$C:$C,'Régua SAEB'!$B:$B,"LP",'Régua SAEB'!$D:$D,"&lt;="&amp;$F1714,'Régua SAEB'!$E:$E,"&gt;"&amp;$F1714,'Régua SAEB'!$A:$A,$E1714)</f>
        <v>4</v>
      </c>
      <c r="H1714" s="10" t="str">
        <f t="array" ref="H1714">INDEX('Régua SAEB'!$F$1:$F$40,MATCH($E1714&amp;"LP"&amp;$G1714,'Régua SAEB'!$G$1:$G$40,0),1)</f>
        <v>Proficiente</v>
      </c>
      <c r="I1714" s="29">
        <v>289.8</v>
      </c>
      <c r="J1714" s="10">
        <f>SUMIFS('Régua SAEB'!$C:$C,'Régua SAEB'!$B:$B,"MT",'Régua SAEB'!$D:$D,"&lt;="&amp;$I1714,'Régua SAEB'!$E:$E,"&gt;"&amp;$I1714,'Régua SAEB'!$A:$A,$E1714)</f>
        <v>4</v>
      </c>
      <c r="K1714" s="10" t="str">
        <f t="array" ref="K1714">INDEX('Régua SAEB'!$F$1:$F$40,MATCH($E1714&amp;"MT"&amp;$J1714,'Régua SAEB'!$G$1:$G$40,0),1)</f>
        <v>Básico</v>
      </c>
    </row>
    <row r="1715" spans="1:11" x14ac:dyDescent="0.2">
      <c r="A1715" s="28" t="s">
        <v>10</v>
      </c>
      <c r="B1715" s="24">
        <v>49906</v>
      </c>
      <c r="C1715" s="28" t="s">
        <v>1828</v>
      </c>
      <c r="D1715" s="29">
        <v>35049906</v>
      </c>
      <c r="E1715" s="29" t="s">
        <v>117</v>
      </c>
      <c r="F1715" s="29">
        <v>277.45</v>
      </c>
      <c r="G1715" s="10">
        <f>SUMIFS('Régua SAEB'!$C:$C,'Régua SAEB'!$B:$B,"LP",'Régua SAEB'!$D:$D,"&lt;="&amp;$F1715,'Régua SAEB'!$E:$E,"&gt;"&amp;$F1715,'Régua SAEB'!$A:$A,$E1715)</f>
        <v>4</v>
      </c>
      <c r="H1715" s="10" t="str">
        <f t="array" ref="H1715">INDEX('Régua SAEB'!$F$1:$F$40,MATCH($E1715&amp;"LP"&amp;$G1715,'Régua SAEB'!$G$1:$G$40,0),1)</f>
        <v>Proficiente</v>
      </c>
      <c r="I1715" s="29">
        <v>279.67</v>
      </c>
      <c r="J1715" s="10">
        <f>SUMIFS('Régua SAEB'!$C:$C,'Régua SAEB'!$B:$B,"MT",'Régua SAEB'!$D:$D,"&lt;="&amp;$I1715,'Régua SAEB'!$E:$E,"&gt;"&amp;$I1715,'Régua SAEB'!$A:$A,$E1715)</f>
        <v>4</v>
      </c>
      <c r="K1715" s="10" t="str">
        <f t="array" ref="K1715">INDEX('Régua SAEB'!$F$1:$F$40,MATCH($E1715&amp;"MT"&amp;$J1715,'Régua SAEB'!$G$1:$G$40,0),1)</f>
        <v>Básico</v>
      </c>
    </row>
    <row r="1716" spans="1:11" x14ac:dyDescent="0.2">
      <c r="A1716" s="28" t="s">
        <v>10</v>
      </c>
      <c r="B1716" s="24">
        <v>497733</v>
      </c>
      <c r="C1716" s="28" t="s">
        <v>1829</v>
      </c>
      <c r="D1716" s="29">
        <v>35497733</v>
      </c>
      <c r="E1716" s="29" t="s">
        <v>117</v>
      </c>
      <c r="F1716" s="29">
        <v>266.10000000000002</v>
      </c>
      <c r="G1716" s="10">
        <f>SUMIFS('Régua SAEB'!$C:$C,'Régua SAEB'!$B:$B,"LP",'Régua SAEB'!$D:$D,"&lt;="&amp;$F1716,'Régua SAEB'!$E:$E,"&gt;"&amp;$F1716,'Régua SAEB'!$A:$A,$E1716)</f>
        <v>3</v>
      </c>
      <c r="H1716" s="10" t="str">
        <f t="array" ref="H1716">INDEX('Régua SAEB'!$F$1:$F$40,MATCH($E1716&amp;"LP"&amp;$G1716,'Régua SAEB'!$G$1:$G$40,0),1)</f>
        <v>Básico</v>
      </c>
      <c r="I1716" s="29">
        <v>258.29000000000002</v>
      </c>
      <c r="J1716" s="10">
        <f>SUMIFS('Régua SAEB'!$C:$C,'Régua SAEB'!$B:$B,"MT",'Régua SAEB'!$D:$D,"&lt;="&amp;$I1716,'Régua SAEB'!$E:$E,"&gt;"&amp;$I1716,'Régua SAEB'!$A:$A,$E1716)</f>
        <v>3</v>
      </c>
      <c r="K1716" s="10" t="str">
        <f t="array" ref="K1716">INDEX('Régua SAEB'!$F$1:$F$40,MATCH($E1716&amp;"MT"&amp;$J1716,'Régua SAEB'!$G$1:$G$40,0),1)</f>
        <v>Básico</v>
      </c>
    </row>
    <row r="1717" spans="1:11" x14ac:dyDescent="0.2">
      <c r="A1717" s="28" t="s">
        <v>10</v>
      </c>
      <c r="B1717" s="24">
        <v>903784</v>
      </c>
      <c r="C1717" s="28" t="s">
        <v>1830</v>
      </c>
      <c r="D1717" s="29">
        <v>35903784</v>
      </c>
      <c r="E1717" s="29" t="s">
        <v>117</v>
      </c>
      <c r="F1717" s="29">
        <v>285.66000000000003</v>
      </c>
      <c r="G1717" s="10">
        <f>SUMIFS('Régua SAEB'!$C:$C,'Régua SAEB'!$B:$B,"LP",'Régua SAEB'!$D:$D,"&lt;="&amp;$F1717,'Régua SAEB'!$E:$E,"&gt;"&amp;$F1717,'Régua SAEB'!$A:$A,$E1717)</f>
        <v>4</v>
      </c>
      <c r="H1717" s="10" t="str">
        <f t="array" ref="H1717">INDEX('Régua SAEB'!$F$1:$F$40,MATCH($E1717&amp;"LP"&amp;$G1717,'Régua SAEB'!$G$1:$G$40,0),1)</f>
        <v>Proficiente</v>
      </c>
      <c r="I1717" s="29">
        <v>278.73</v>
      </c>
      <c r="J1717" s="10">
        <f>SUMIFS('Régua SAEB'!$C:$C,'Régua SAEB'!$B:$B,"MT",'Régua SAEB'!$D:$D,"&lt;="&amp;$I1717,'Régua SAEB'!$E:$E,"&gt;"&amp;$I1717,'Régua SAEB'!$A:$A,$E1717)</f>
        <v>4</v>
      </c>
      <c r="K1717" s="10" t="str">
        <f t="array" ref="K1717">INDEX('Régua SAEB'!$F$1:$F$40,MATCH($E1717&amp;"MT"&amp;$J1717,'Régua SAEB'!$G$1:$G$40,0),1)</f>
        <v>Básico</v>
      </c>
    </row>
    <row r="1718" spans="1:11" x14ac:dyDescent="0.2">
      <c r="A1718" s="28" t="s">
        <v>10</v>
      </c>
      <c r="B1718" s="24">
        <v>905574</v>
      </c>
      <c r="C1718" s="28" t="s">
        <v>1831</v>
      </c>
      <c r="D1718" s="29">
        <v>35905574</v>
      </c>
      <c r="E1718" s="29" t="s">
        <v>117</v>
      </c>
      <c r="F1718" s="29">
        <v>271.02999999999997</v>
      </c>
      <c r="G1718" s="10">
        <f>SUMIFS('Régua SAEB'!$C:$C,'Régua SAEB'!$B:$B,"LP",'Régua SAEB'!$D:$D,"&lt;="&amp;$F1718,'Régua SAEB'!$E:$E,"&gt;"&amp;$F1718,'Régua SAEB'!$A:$A,$E1718)</f>
        <v>3</v>
      </c>
      <c r="H1718" s="10" t="str">
        <f t="array" ref="H1718">INDEX('Régua SAEB'!$F$1:$F$40,MATCH($E1718&amp;"LP"&amp;$G1718,'Régua SAEB'!$G$1:$G$40,0),1)</f>
        <v>Básico</v>
      </c>
      <c r="I1718" s="29">
        <v>264.33999999999997</v>
      </c>
      <c r="J1718" s="10">
        <f>SUMIFS('Régua SAEB'!$C:$C,'Régua SAEB'!$B:$B,"MT",'Régua SAEB'!$D:$D,"&lt;="&amp;$I1718,'Régua SAEB'!$E:$E,"&gt;"&amp;$I1718,'Régua SAEB'!$A:$A,$E1718)</f>
        <v>3</v>
      </c>
      <c r="K1718" s="10" t="str">
        <f t="array" ref="K1718">INDEX('Régua SAEB'!$F$1:$F$40,MATCH($E1718&amp;"MT"&amp;$J1718,'Régua SAEB'!$G$1:$G$40,0),1)</f>
        <v>Básico</v>
      </c>
    </row>
    <row r="1719" spans="1:11" x14ac:dyDescent="0.2">
      <c r="A1719" s="28" t="s">
        <v>28</v>
      </c>
      <c r="B1719" s="24">
        <v>27947</v>
      </c>
      <c r="C1719" s="28" t="s">
        <v>1832</v>
      </c>
      <c r="D1719" s="29">
        <v>35027947</v>
      </c>
      <c r="E1719" s="29" t="s">
        <v>117</v>
      </c>
      <c r="F1719" s="29">
        <v>283.33999999999997</v>
      </c>
      <c r="G1719" s="10">
        <f>SUMIFS('Régua SAEB'!$C:$C,'Régua SAEB'!$B:$B,"LP",'Régua SAEB'!$D:$D,"&lt;="&amp;$F1719,'Régua SAEB'!$E:$E,"&gt;"&amp;$F1719,'Régua SAEB'!$A:$A,$E1719)</f>
        <v>4</v>
      </c>
      <c r="H1719" s="10" t="str">
        <f t="array" ref="H1719">INDEX('Régua SAEB'!$F$1:$F$40,MATCH($E1719&amp;"LP"&amp;$G1719,'Régua SAEB'!$G$1:$G$40,0),1)</f>
        <v>Proficiente</v>
      </c>
      <c r="I1719" s="29">
        <v>288.45999999999998</v>
      </c>
      <c r="J1719" s="10">
        <f>SUMIFS('Régua SAEB'!$C:$C,'Régua SAEB'!$B:$B,"MT",'Régua SAEB'!$D:$D,"&lt;="&amp;$I1719,'Régua SAEB'!$E:$E,"&gt;"&amp;$I1719,'Régua SAEB'!$A:$A,$E1719)</f>
        <v>4</v>
      </c>
      <c r="K1719" s="10" t="str">
        <f t="array" ref="K1719">INDEX('Régua SAEB'!$F$1:$F$40,MATCH($E1719&amp;"MT"&amp;$J1719,'Régua SAEB'!$G$1:$G$40,0),1)</f>
        <v>Básico</v>
      </c>
    </row>
    <row r="1720" spans="1:11" x14ac:dyDescent="0.2">
      <c r="A1720" s="28" t="s">
        <v>58</v>
      </c>
      <c r="B1720" s="24">
        <v>33479</v>
      </c>
      <c r="C1720" s="28" t="s">
        <v>1833</v>
      </c>
      <c r="D1720" s="29">
        <v>35033479</v>
      </c>
      <c r="E1720" s="29" t="s">
        <v>117</v>
      </c>
      <c r="F1720" s="29">
        <v>262.23</v>
      </c>
      <c r="G1720" s="10">
        <f>SUMIFS('Régua SAEB'!$C:$C,'Régua SAEB'!$B:$B,"LP",'Régua SAEB'!$D:$D,"&lt;="&amp;$F1720,'Régua SAEB'!$E:$E,"&gt;"&amp;$F1720,'Régua SAEB'!$A:$A,$E1720)</f>
        <v>3</v>
      </c>
      <c r="H1720" s="10" t="str">
        <f t="array" ref="H1720">INDEX('Régua SAEB'!$F$1:$F$40,MATCH($E1720&amp;"LP"&amp;$G1720,'Régua SAEB'!$G$1:$G$40,0),1)</f>
        <v>Básico</v>
      </c>
      <c r="I1720" s="29">
        <v>264.38</v>
      </c>
      <c r="J1720" s="10">
        <f>SUMIFS('Régua SAEB'!$C:$C,'Régua SAEB'!$B:$B,"MT",'Régua SAEB'!$D:$D,"&lt;="&amp;$I1720,'Régua SAEB'!$E:$E,"&gt;"&amp;$I1720,'Régua SAEB'!$A:$A,$E1720)</f>
        <v>3</v>
      </c>
      <c r="K1720" s="10" t="str">
        <f t="array" ref="K1720">INDEX('Régua SAEB'!$F$1:$F$40,MATCH($E1720&amp;"MT"&amp;$J1720,'Régua SAEB'!$G$1:$G$40,0),1)</f>
        <v>Básico</v>
      </c>
    </row>
    <row r="1721" spans="1:11" x14ac:dyDescent="0.2">
      <c r="A1721" s="28" t="s">
        <v>71</v>
      </c>
      <c r="B1721" s="24">
        <v>34289</v>
      </c>
      <c r="C1721" s="28" t="s">
        <v>1834</v>
      </c>
      <c r="D1721" s="29">
        <v>35034289</v>
      </c>
      <c r="E1721" s="29" t="s">
        <v>117</v>
      </c>
      <c r="F1721" s="29">
        <v>242.86</v>
      </c>
      <c r="G1721" s="10">
        <f>SUMIFS('Régua SAEB'!$C:$C,'Régua SAEB'!$B:$B,"LP",'Régua SAEB'!$D:$D,"&lt;="&amp;$F1721,'Régua SAEB'!$E:$E,"&gt;"&amp;$F1721,'Régua SAEB'!$A:$A,$E1721)</f>
        <v>2</v>
      </c>
      <c r="H1721" s="10" t="str">
        <f t="array" ref="H1721">INDEX('Régua SAEB'!$F$1:$F$40,MATCH($E1721&amp;"LP"&amp;$G1721,'Régua SAEB'!$G$1:$G$40,0),1)</f>
        <v>Básico</v>
      </c>
      <c r="I1721" s="29">
        <v>246.68</v>
      </c>
      <c r="J1721" s="10">
        <f>SUMIFS('Régua SAEB'!$C:$C,'Régua SAEB'!$B:$B,"MT",'Régua SAEB'!$D:$D,"&lt;="&amp;$I1721,'Régua SAEB'!$E:$E,"&gt;"&amp;$I1721,'Régua SAEB'!$A:$A,$E1721)</f>
        <v>2</v>
      </c>
      <c r="K1721" s="10" t="str">
        <f t="array" ref="K1721">INDEX('Régua SAEB'!$F$1:$F$40,MATCH($E1721&amp;"MT"&amp;$J1721,'Régua SAEB'!$G$1:$G$40,0),1)</f>
        <v>Básico</v>
      </c>
    </row>
    <row r="1722" spans="1:11" x14ac:dyDescent="0.2">
      <c r="A1722" s="28" t="s">
        <v>17</v>
      </c>
      <c r="B1722" s="24">
        <v>28022</v>
      </c>
      <c r="C1722" s="28" t="s">
        <v>1835</v>
      </c>
      <c r="D1722" s="29">
        <v>35028022</v>
      </c>
      <c r="E1722" s="29" t="s">
        <v>117</v>
      </c>
      <c r="F1722" s="29">
        <v>296.45</v>
      </c>
      <c r="G1722" s="10">
        <f>SUMIFS('Régua SAEB'!$C:$C,'Régua SAEB'!$B:$B,"LP",'Régua SAEB'!$D:$D,"&lt;="&amp;$F1722,'Régua SAEB'!$E:$E,"&gt;"&amp;$F1722,'Régua SAEB'!$A:$A,$E1722)</f>
        <v>4</v>
      </c>
      <c r="H1722" s="10" t="str">
        <f t="array" ref="H1722">INDEX('Régua SAEB'!$F$1:$F$40,MATCH($E1722&amp;"LP"&amp;$G1722,'Régua SAEB'!$G$1:$G$40,0),1)</f>
        <v>Proficiente</v>
      </c>
      <c r="I1722" s="29">
        <v>297.19</v>
      </c>
      <c r="J1722" s="10">
        <f>SUMIFS('Régua SAEB'!$C:$C,'Régua SAEB'!$B:$B,"MT",'Régua SAEB'!$D:$D,"&lt;="&amp;$I1722,'Régua SAEB'!$E:$E,"&gt;"&amp;$I1722,'Régua SAEB'!$A:$A,$E1722)</f>
        <v>4</v>
      </c>
      <c r="K1722" s="10" t="str">
        <f t="array" ref="K1722">INDEX('Régua SAEB'!$F$1:$F$40,MATCH($E1722&amp;"MT"&amp;$J1722,'Régua SAEB'!$G$1:$G$40,0),1)</f>
        <v>Básico</v>
      </c>
    </row>
    <row r="1723" spans="1:11" x14ac:dyDescent="0.2">
      <c r="A1723" s="28" t="s">
        <v>17</v>
      </c>
      <c r="B1723" s="24">
        <v>28034</v>
      </c>
      <c r="C1723" s="28" t="s">
        <v>1836</v>
      </c>
      <c r="D1723" s="29">
        <v>35028034</v>
      </c>
      <c r="E1723" s="29" t="s">
        <v>117</v>
      </c>
      <c r="F1723" s="29">
        <v>293.89999999999998</v>
      </c>
      <c r="G1723" s="10">
        <f>SUMIFS('Régua SAEB'!$C:$C,'Régua SAEB'!$B:$B,"LP",'Régua SAEB'!$D:$D,"&lt;="&amp;$F1723,'Régua SAEB'!$E:$E,"&gt;"&amp;$F1723,'Régua SAEB'!$A:$A,$E1723)</f>
        <v>4</v>
      </c>
      <c r="H1723" s="10" t="str">
        <f t="array" ref="H1723">INDEX('Régua SAEB'!$F$1:$F$40,MATCH($E1723&amp;"LP"&amp;$G1723,'Régua SAEB'!$G$1:$G$40,0),1)</f>
        <v>Proficiente</v>
      </c>
      <c r="I1723" s="29">
        <v>287.48</v>
      </c>
      <c r="J1723" s="10">
        <f>SUMIFS('Régua SAEB'!$C:$C,'Régua SAEB'!$B:$B,"MT",'Régua SAEB'!$D:$D,"&lt;="&amp;$I1723,'Régua SAEB'!$E:$E,"&gt;"&amp;$I1723,'Régua SAEB'!$A:$A,$E1723)</f>
        <v>4</v>
      </c>
      <c r="K1723" s="10" t="str">
        <f t="array" ref="K1723">INDEX('Régua SAEB'!$F$1:$F$40,MATCH($E1723&amp;"MT"&amp;$J1723,'Régua SAEB'!$G$1:$G$40,0),1)</f>
        <v>Básico</v>
      </c>
    </row>
    <row r="1724" spans="1:11" x14ac:dyDescent="0.2">
      <c r="A1724" s="28" t="s">
        <v>17</v>
      </c>
      <c r="B1724" s="24">
        <v>28046</v>
      </c>
      <c r="C1724" s="28" t="s">
        <v>1837</v>
      </c>
      <c r="D1724" s="29">
        <v>35028046</v>
      </c>
      <c r="E1724" s="29" t="s">
        <v>117</v>
      </c>
      <c r="F1724" s="29">
        <v>243.26</v>
      </c>
      <c r="G1724" s="10">
        <f>SUMIFS('Régua SAEB'!$C:$C,'Régua SAEB'!$B:$B,"LP",'Régua SAEB'!$D:$D,"&lt;="&amp;$F1724,'Régua SAEB'!$E:$E,"&gt;"&amp;$F1724,'Régua SAEB'!$A:$A,$E1724)</f>
        <v>2</v>
      </c>
      <c r="H1724" s="10" t="str">
        <f t="array" ref="H1724">INDEX('Régua SAEB'!$F$1:$F$40,MATCH($E1724&amp;"LP"&amp;$G1724,'Régua SAEB'!$G$1:$G$40,0),1)</f>
        <v>Básico</v>
      </c>
      <c r="I1724" s="29">
        <v>245.12</v>
      </c>
      <c r="J1724" s="10">
        <f>SUMIFS('Régua SAEB'!$C:$C,'Régua SAEB'!$B:$B,"MT",'Régua SAEB'!$D:$D,"&lt;="&amp;$I1724,'Régua SAEB'!$E:$E,"&gt;"&amp;$I1724,'Régua SAEB'!$A:$A,$E1724)</f>
        <v>2</v>
      </c>
      <c r="K1724" s="10" t="str">
        <f t="array" ref="K1724">INDEX('Régua SAEB'!$F$1:$F$40,MATCH($E1724&amp;"MT"&amp;$J1724,'Régua SAEB'!$G$1:$G$40,0),1)</f>
        <v>Básico</v>
      </c>
    </row>
    <row r="1725" spans="1:11" x14ac:dyDescent="0.2">
      <c r="A1725" s="28" t="s">
        <v>17</v>
      </c>
      <c r="B1725" s="24">
        <v>28061</v>
      </c>
      <c r="C1725" s="28" t="s">
        <v>1838</v>
      </c>
      <c r="D1725" s="29">
        <v>35028061</v>
      </c>
      <c r="E1725" s="29" t="s">
        <v>117</v>
      </c>
      <c r="F1725" s="29">
        <v>252.85</v>
      </c>
      <c r="G1725" s="10">
        <f>SUMIFS('Régua SAEB'!$C:$C,'Régua SAEB'!$B:$B,"LP",'Régua SAEB'!$D:$D,"&lt;="&amp;$F1725,'Régua SAEB'!$E:$E,"&gt;"&amp;$F1725,'Régua SAEB'!$A:$A,$E1725)</f>
        <v>3</v>
      </c>
      <c r="H1725" s="10" t="str">
        <f t="array" ref="H1725">INDEX('Régua SAEB'!$F$1:$F$40,MATCH($E1725&amp;"LP"&amp;$G1725,'Régua SAEB'!$G$1:$G$40,0),1)</f>
        <v>Básico</v>
      </c>
      <c r="I1725" s="29">
        <v>254.52</v>
      </c>
      <c r="J1725" s="10">
        <f>SUMIFS('Régua SAEB'!$C:$C,'Régua SAEB'!$B:$B,"MT",'Régua SAEB'!$D:$D,"&lt;="&amp;$I1725,'Régua SAEB'!$E:$E,"&gt;"&amp;$I1725,'Régua SAEB'!$A:$A,$E1725)</f>
        <v>3</v>
      </c>
      <c r="K1725" s="10" t="str">
        <f t="array" ref="K1725">INDEX('Régua SAEB'!$F$1:$F$40,MATCH($E1725&amp;"MT"&amp;$J1725,'Régua SAEB'!$G$1:$G$40,0),1)</f>
        <v>Básico</v>
      </c>
    </row>
    <row r="1726" spans="1:11" x14ac:dyDescent="0.2">
      <c r="A1726" s="28" t="s">
        <v>17</v>
      </c>
      <c r="B1726" s="24">
        <v>28071</v>
      </c>
      <c r="C1726" s="28" t="s">
        <v>1839</v>
      </c>
      <c r="D1726" s="29">
        <v>35028071</v>
      </c>
      <c r="E1726" s="29" t="s">
        <v>117</v>
      </c>
      <c r="F1726" s="29">
        <v>252.3</v>
      </c>
      <c r="G1726" s="10">
        <f>SUMIFS('Régua SAEB'!$C:$C,'Régua SAEB'!$B:$B,"LP",'Régua SAEB'!$D:$D,"&lt;="&amp;$F1726,'Régua SAEB'!$E:$E,"&gt;"&amp;$F1726,'Régua SAEB'!$A:$A,$E1726)</f>
        <v>3</v>
      </c>
      <c r="H1726" s="10" t="str">
        <f t="array" ref="H1726">INDEX('Régua SAEB'!$F$1:$F$40,MATCH($E1726&amp;"LP"&amp;$G1726,'Régua SAEB'!$G$1:$G$40,0),1)</f>
        <v>Básico</v>
      </c>
      <c r="I1726" s="29">
        <v>253.76</v>
      </c>
      <c r="J1726" s="10">
        <f>SUMIFS('Régua SAEB'!$C:$C,'Régua SAEB'!$B:$B,"MT",'Régua SAEB'!$D:$D,"&lt;="&amp;$I1726,'Régua SAEB'!$E:$E,"&gt;"&amp;$I1726,'Régua SAEB'!$A:$A,$E1726)</f>
        <v>3</v>
      </c>
      <c r="K1726" s="10" t="str">
        <f t="array" ref="K1726">INDEX('Régua SAEB'!$F$1:$F$40,MATCH($E1726&amp;"MT"&amp;$J1726,'Régua SAEB'!$G$1:$G$40,0),1)</f>
        <v>Básico</v>
      </c>
    </row>
    <row r="1727" spans="1:11" x14ac:dyDescent="0.2">
      <c r="A1727" s="28" t="s">
        <v>17</v>
      </c>
      <c r="B1727" s="24">
        <v>28113</v>
      </c>
      <c r="C1727" s="28" t="s">
        <v>1840</v>
      </c>
      <c r="D1727" s="29">
        <v>35028113</v>
      </c>
      <c r="E1727" s="29" t="s">
        <v>117</v>
      </c>
      <c r="F1727" s="29">
        <v>274.22000000000003</v>
      </c>
      <c r="G1727" s="10">
        <f>SUMIFS('Régua SAEB'!$C:$C,'Régua SAEB'!$B:$B,"LP",'Régua SAEB'!$D:$D,"&lt;="&amp;$F1727,'Régua SAEB'!$E:$E,"&gt;"&amp;$F1727,'Régua SAEB'!$A:$A,$E1727)</f>
        <v>3</v>
      </c>
      <c r="H1727" s="10" t="str">
        <f t="array" ref="H1727">INDEX('Régua SAEB'!$F$1:$F$40,MATCH($E1727&amp;"LP"&amp;$G1727,'Régua SAEB'!$G$1:$G$40,0),1)</f>
        <v>Básico</v>
      </c>
      <c r="I1727" s="29">
        <v>281.24</v>
      </c>
      <c r="J1727" s="10">
        <f>SUMIFS('Régua SAEB'!$C:$C,'Régua SAEB'!$B:$B,"MT",'Régua SAEB'!$D:$D,"&lt;="&amp;$I1727,'Régua SAEB'!$E:$E,"&gt;"&amp;$I1727,'Régua SAEB'!$A:$A,$E1727)</f>
        <v>4</v>
      </c>
      <c r="K1727" s="10" t="str">
        <f t="array" ref="K1727">INDEX('Régua SAEB'!$F$1:$F$40,MATCH($E1727&amp;"MT"&amp;$J1727,'Régua SAEB'!$G$1:$G$40,0),1)</f>
        <v>Básico</v>
      </c>
    </row>
    <row r="1728" spans="1:11" x14ac:dyDescent="0.2">
      <c r="A1728" s="28" t="s">
        <v>17</v>
      </c>
      <c r="B1728" s="24">
        <v>28125</v>
      </c>
      <c r="C1728" s="28" t="s">
        <v>1841</v>
      </c>
      <c r="D1728" s="29">
        <v>35028125</v>
      </c>
      <c r="E1728" s="29" t="s">
        <v>117</v>
      </c>
      <c r="F1728" s="29">
        <v>262.49</v>
      </c>
      <c r="G1728" s="10">
        <f>SUMIFS('Régua SAEB'!$C:$C,'Régua SAEB'!$B:$B,"LP",'Régua SAEB'!$D:$D,"&lt;="&amp;$F1728,'Régua SAEB'!$E:$E,"&gt;"&amp;$F1728,'Régua SAEB'!$A:$A,$E1728)</f>
        <v>3</v>
      </c>
      <c r="H1728" s="10" t="str">
        <f t="array" ref="H1728">INDEX('Régua SAEB'!$F$1:$F$40,MATCH($E1728&amp;"LP"&amp;$G1728,'Régua SAEB'!$G$1:$G$40,0),1)</f>
        <v>Básico</v>
      </c>
      <c r="I1728" s="29">
        <v>289.58</v>
      </c>
      <c r="J1728" s="10">
        <f>SUMIFS('Régua SAEB'!$C:$C,'Régua SAEB'!$B:$B,"MT",'Régua SAEB'!$D:$D,"&lt;="&amp;$I1728,'Régua SAEB'!$E:$E,"&gt;"&amp;$I1728,'Régua SAEB'!$A:$A,$E1728)</f>
        <v>4</v>
      </c>
      <c r="K1728" s="10" t="str">
        <f t="array" ref="K1728">INDEX('Régua SAEB'!$F$1:$F$40,MATCH($E1728&amp;"MT"&amp;$J1728,'Régua SAEB'!$G$1:$G$40,0),1)</f>
        <v>Básico</v>
      </c>
    </row>
    <row r="1729" spans="1:11" x14ac:dyDescent="0.2">
      <c r="A1729" s="28" t="s">
        <v>17</v>
      </c>
      <c r="B1729" s="24">
        <v>49712</v>
      </c>
      <c r="C1729" s="28" t="s">
        <v>1842</v>
      </c>
      <c r="D1729" s="29">
        <v>35049712</v>
      </c>
      <c r="E1729" s="29" t="s">
        <v>117</v>
      </c>
      <c r="F1729" s="29">
        <v>290.23</v>
      </c>
      <c r="G1729" s="10">
        <f>SUMIFS('Régua SAEB'!$C:$C,'Régua SAEB'!$B:$B,"LP",'Régua SAEB'!$D:$D,"&lt;="&amp;$F1729,'Régua SAEB'!$E:$E,"&gt;"&amp;$F1729,'Régua SAEB'!$A:$A,$E1729)</f>
        <v>4</v>
      </c>
      <c r="H1729" s="10" t="str">
        <f t="array" ref="H1729">INDEX('Régua SAEB'!$F$1:$F$40,MATCH($E1729&amp;"LP"&amp;$G1729,'Régua SAEB'!$G$1:$G$40,0),1)</f>
        <v>Proficiente</v>
      </c>
      <c r="I1729" s="29">
        <v>297.07</v>
      </c>
      <c r="J1729" s="10">
        <f>SUMIFS('Régua SAEB'!$C:$C,'Régua SAEB'!$B:$B,"MT",'Régua SAEB'!$D:$D,"&lt;="&amp;$I1729,'Régua SAEB'!$E:$E,"&gt;"&amp;$I1729,'Régua SAEB'!$A:$A,$E1729)</f>
        <v>4</v>
      </c>
      <c r="K1729" s="10" t="str">
        <f t="array" ref="K1729">INDEX('Régua SAEB'!$F$1:$F$40,MATCH($E1729&amp;"MT"&amp;$J1729,'Régua SAEB'!$G$1:$G$40,0),1)</f>
        <v>Básico</v>
      </c>
    </row>
    <row r="1730" spans="1:11" x14ac:dyDescent="0.2">
      <c r="A1730" s="28" t="s">
        <v>17</v>
      </c>
      <c r="B1730" s="24">
        <v>919664</v>
      </c>
      <c r="C1730" s="28" t="s">
        <v>1843</v>
      </c>
      <c r="D1730" s="29">
        <v>35919664</v>
      </c>
      <c r="E1730" s="29" t="s">
        <v>117</v>
      </c>
      <c r="F1730" s="29">
        <v>276.24</v>
      </c>
      <c r="G1730" s="10">
        <f>SUMIFS('Régua SAEB'!$C:$C,'Régua SAEB'!$B:$B,"LP",'Régua SAEB'!$D:$D,"&lt;="&amp;$F1730,'Régua SAEB'!$E:$E,"&gt;"&amp;$F1730,'Régua SAEB'!$A:$A,$E1730)</f>
        <v>4</v>
      </c>
      <c r="H1730" s="10" t="str">
        <f t="array" ref="H1730">INDEX('Régua SAEB'!$F$1:$F$40,MATCH($E1730&amp;"LP"&amp;$G1730,'Régua SAEB'!$G$1:$G$40,0),1)</f>
        <v>Proficiente</v>
      </c>
      <c r="I1730" s="29">
        <v>273.48</v>
      </c>
      <c r="J1730" s="10">
        <f>SUMIFS('Régua SAEB'!$C:$C,'Régua SAEB'!$B:$B,"MT",'Régua SAEB'!$D:$D,"&lt;="&amp;$I1730,'Régua SAEB'!$E:$E,"&gt;"&amp;$I1730,'Régua SAEB'!$A:$A,$E1730)</f>
        <v>3</v>
      </c>
      <c r="K1730" s="10" t="str">
        <f t="array" ref="K1730">INDEX('Régua SAEB'!$F$1:$F$40,MATCH($E1730&amp;"MT"&amp;$J1730,'Régua SAEB'!$G$1:$G$40,0),1)</f>
        <v>Básico</v>
      </c>
    </row>
    <row r="1731" spans="1:11" x14ac:dyDescent="0.2">
      <c r="A1731" s="28" t="s">
        <v>83</v>
      </c>
      <c r="B1731" s="24">
        <v>27765</v>
      </c>
      <c r="C1731" s="28" t="s">
        <v>1844</v>
      </c>
      <c r="D1731" s="29">
        <v>35027765</v>
      </c>
      <c r="E1731" s="29" t="s">
        <v>117</v>
      </c>
      <c r="F1731" s="29">
        <v>240.99</v>
      </c>
      <c r="G1731" s="10">
        <f>SUMIFS('Régua SAEB'!$C:$C,'Régua SAEB'!$B:$B,"LP",'Régua SAEB'!$D:$D,"&lt;="&amp;$F1731,'Régua SAEB'!$E:$E,"&gt;"&amp;$F1731,'Régua SAEB'!$A:$A,$E1731)</f>
        <v>2</v>
      </c>
      <c r="H1731" s="10" t="str">
        <f t="array" ref="H1731">INDEX('Régua SAEB'!$F$1:$F$40,MATCH($E1731&amp;"LP"&amp;$G1731,'Régua SAEB'!$G$1:$G$40,0),1)</f>
        <v>Básico</v>
      </c>
      <c r="I1731" s="29">
        <v>239.1</v>
      </c>
      <c r="J1731" s="10">
        <f>SUMIFS('Régua SAEB'!$C:$C,'Régua SAEB'!$B:$B,"MT",'Régua SAEB'!$D:$D,"&lt;="&amp;$I1731,'Régua SAEB'!$E:$E,"&gt;"&amp;$I1731,'Régua SAEB'!$A:$A,$E1731)</f>
        <v>2</v>
      </c>
      <c r="K1731" s="10" t="str">
        <f t="array" ref="K1731">INDEX('Régua SAEB'!$F$1:$F$40,MATCH($E1731&amp;"MT"&amp;$J1731,'Régua SAEB'!$G$1:$G$40,0),1)</f>
        <v>Básico</v>
      </c>
    </row>
    <row r="1732" spans="1:11" x14ac:dyDescent="0.2">
      <c r="A1732" s="28" t="s">
        <v>58</v>
      </c>
      <c r="B1732" s="24">
        <v>33790</v>
      </c>
      <c r="C1732" s="28" t="s">
        <v>1845</v>
      </c>
      <c r="D1732" s="29">
        <v>35033790</v>
      </c>
      <c r="E1732" s="29" t="s">
        <v>117</v>
      </c>
      <c r="F1732" s="29">
        <v>242.4</v>
      </c>
      <c r="G1732" s="10">
        <f>SUMIFS('Régua SAEB'!$C:$C,'Régua SAEB'!$B:$B,"LP",'Régua SAEB'!$D:$D,"&lt;="&amp;$F1732,'Régua SAEB'!$E:$E,"&gt;"&amp;$F1732,'Régua SAEB'!$A:$A,$E1732)</f>
        <v>2</v>
      </c>
      <c r="H1732" s="10" t="str">
        <f t="array" ref="H1732">INDEX('Régua SAEB'!$F$1:$F$40,MATCH($E1732&amp;"LP"&amp;$G1732,'Régua SAEB'!$G$1:$G$40,0),1)</f>
        <v>Básico</v>
      </c>
      <c r="I1732" s="29">
        <v>252.74</v>
      </c>
      <c r="J1732" s="10">
        <f>SUMIFS('Régua SAEB'!$C:$C,'Régua SAEB'!$B:$B,"MT",'Régua SAEB'!$D:$D,"&lt;="&amp;$I1732,'Régua SAEB'!$E:$E,"&gt;"&amp;$I1732,'Régua SAEB'!$A:$A,$E1732)</f>
        <v>3</v>
      </c>
      <c r="K1732" s="10" t="str">
        <f t="array" ref="K1732">INDEX('Régua SAEB'!$F$1:$F$40,MATCH($E1732&amp;"MT"&amp;$J1732,'Régua SAEB'!$G$1:$G$40,0),1)</f>
        <v>Básico</v>
      </c>
    </row>
    <row r="1733" spans="1:11" x14ac:dyDescent="0.2">
      <c r="A1733" s="28" t="s">
        <v>66</v>
      </c>
      <c r="B1733" s="24">
        <v>10674</v>
      </c>
      <c r="C1733" s="28" t="s">
        <v>1846</v>
      </c>
      <c r="D1733" s="29">
        <v>35010674</v>
      </c>
      <c r="E1733" s="29" t="s">
        <v>117</v>
      </c>
      <c r="F1733" s="29">
        <v>221.84</v>
      </c>
      <c r="G1733" s="10">
        <f>SUMIFS('Régua SAEB'!$C:$C,'Régua SAEB'!$B:$B,"LP",'Régua SAEB'!$D:$D,"&lt;="&amp;$F1733,'Régua SAEB'!$E:$E,"&gt;"&amp;$F1733,'Régua SAEB'!$A:$A,$E1733)</f>
        <v>1</v>
      </c>
      <c r="H1733" s="10" t="str">
        <f t="array" ref="H1733">INDEX('Régua SAEB'!$F$1:$F$40,MATCH($E1733&amp;"LP"&amp;$G1733,'Régua SAEB'!$G$1:$G$40,0),1)</f>
        <v>Básico</v>
      </c>
      <c r="I1733" s="29">
        <v>231.3</v>
      </c>
      <c r="J1733" s="10">
        <f>SUMIFS('Régua SAEB'!$C:$C,'Régua SAEB'!$B:$B,"MT",'Régua SAEB'!$D:$D,"&lt;="&amp;$I1733,'Régua SAEB'!$E:$E,"&gt;"&amp;$I1733,'Régua SAEB'!$A:$A,$E1733)</f>
        <v>2</v>
      </c>
      <c r="K1733" s="10" t="str">
        <f t="array" ref="K1733">INDEX('Régua SAEB'!$F$1:$F$40,MATCH($E1733&amp;"MT"&amp;$J1733,'Régua SAEB'!$G$1:$G$40,0),1)</f>
        <v>Básico</v>
      </c>
    </row>
    <row r="1734" spans="1:11" x14ac:dyDescent="0.2">
      <c r="A1734" s="28" t="s">
        <v>66</v>
      </c>
      <c r="B1734" s="24">
        <v>10686</v>
      </c>
      <c r="C1734" s="28" t="s">
        <v>1847</v>
      </c>
      <c r="D1734" s="29">
        <v>35010686</v>
      </c>
      <c r="E1734" s="29" t="s">
        <v>117</v>
      </c>
      <c r="F1734" s="29">
        <v>252</v>
      </c>
      <c r="G1734" s="10">
        <f>SUMIFS('Régua SAEB'!$C:$C,'Régua SAEB'!$B:$B,"LP",'Régua SAEB'!$D:$D,"&lt;="&amp;$F1734,'Régua SAEB'!$E:$E,"&gt;"&amp;$F1734,'Régua SAEB'!$A:$A,$E1734)</f>
        <v>3</v>
      </c>
      <c r="H1734" s="10" t="str">
        <f t="array" ref="H1734">INDEX('Régua SAEB'!$F$1:$F$40,MATCH($E1734&amp;"LP"&amp;$G1734,'Régua SAEB'!$G$1:$G$40,0),1)</f>
        <v>Básico</v>
      </c>
      <c r="I1734" s="29">
        <v>249.67</v>
      </c>
      <c r="J1734" s="10">
        <f>SUMIFS('Régua SAEB'!$C:$C,'Régua SAEB'!$B:$B,"MT",'Régua SAEB'!$D:$D,"&lt;="&amp;$I1734,'Régua SAEB'!$E:$E,"&gt;"&amp;$I1734,'Régua SAEB'!$A:$A,$E1734)</f>
        <v>2</v>
      </c>
      <c r="K1734" s="10" t="str">
        <f t="array" ref="K1734">INDEX('Régua SAEB'!$F$1:$F$40,MATCH($E1734&amp;"MT"&amp;$J1734,'Régua SAEB'!$G$1:$G$40,0),1)</f>
        <v>Básico</v>
      </c>
    </row>
    <row r="1735" spans="1:11" x14ac:dyDescent="0.2">
      <c r="A1735" s="28" t="s">
        <v>66</v>
      </c>
      <c r="B1735" s="24">
        <v>10716</v>
      </c>
      <c r="C1735" s="28" t="s">
        <v>1848</v>
      </c>
      <c r="D1735" s="29">
        <v>35010716</v>
      </c>
      <c r="E1735" s="29" t="s">
        <v>117</v>
      </c>
      <c r="F1735" s="29">
        <v>261.62</v>
      </c>
      <c r="G1735" s="10">
        <f>SUMIFS('Régua SAEB'!$C:$C,'Régua SAEB'!$B:$B,"LP",'Régua SAEB'!$D:$D,"&lt;="&amp;$F1735,'Régua SAEB'!$E:$E,"&gt;"&amp;$F1735,'Régua SAEB'!$A:$A,$E1735)</f>
        <v>3</v>
      </c>
      <c r="H1735" s="10" t="str">
        <f t="array" ref="H1735">INDEX('Régua SAEB'!$F$1:$F$40,MATCH($E1735&amp;"LP"&amp;$G1735,'Régua SAEB'!$G$1:$G$40,0),1)</f>
        <v>Básico</v>
      </c>
      <c r="I1735" s="29">
        <v>254.58</v>
      </c>
      <c r="J1735" s="10">
        <f>SUMIFS('Régua SAEB'!$C:$C,'Régua SAEB'!$B:$B,"MT",'Régua SAEB'!$D:$D,"&lt;="&amp;$I1735,'Régua SAEB'!$E:$E,"&gt;"&amp;$I1735,'Régua SAEB'!$A:$A,$E1735)</f>
        <v>3</v>
      </c>
      <c r="K1735" s="10" t="str">
        <f t="array" ref="K1735">INDEX('Régua SAEB'!$F$1:$F$40,MATCH($E1735&amp;"MT"&amp;$J1735,'Régua SAEB'!$G$1:$G$40,0),1)</f>
        <v>Básico</v>
      </c>
    </row>
    <row r="1736" spans="1:11" x14ac:dyDescent="0.2">
      <c r="A1736" s="28" t="s">
        <v>66</v>
      </c>
      <c r="B1736" s="24">
        <v>10728</v>
      </c>
      <c r="C1736" s="28" t="s">
        <v>1849</v>
      </c>
      <c r="D1736" s="29">
        <v>35010728</v>
      </c>
      <c r="E1736" s="29" t="s">
        <v>117</v>
      </c>
      <c r="F1736" s="29">
        <v>250.99</v>
      </c>
      <c r="G1736" s="10">
        <f>SUMIFS('Régua SAEB'!$C:$C,'Régua SAEB'!$B:$B,"LP",'Régua SAEB'!$D:$D,"&lt;="&amp;$F1736,'Régua SAEB'!$E:$E,"&gt;"&amp;$F1736,'Régua SAEB'!$A:$A,$E1736)</f>
        <v>3</v>
      </c>
      <c r="H1736" s="10" t="str">
        <f t="array" ref="H1736">INDEX('Régua SAEB'!$F$1:$F$40,MATCH($E1736&amp;"LP"&amp;$G1736,'Régua SAEB'!$G$1:$G$40,0),1)</f>
        <v>Básico</v>
      </c>
      <c r="I1736" s="29">
        <v>245.1</v>
      </c>
      <c r="J1736" s="10">
        <f>SUMIFS('Régua SAEB'!$C:$C,'Régua SAEB'!$B:$B,"MT",'Régua SAEB'!$D:$D,"&lt;="&amp;$I1736,'Régua SAEB'!$E:$E,"&gt;"&amp;$I1736,'Régua SAEB'!$A:$A,$E1736)</f>
        <v>2</v>
      </c>
      <c r="K1736" s="10" t="str">
        <f t="array" ref="K1736">INDEX('Régua SAEB'!$F$1:$F$40,MATCH($E1736&amp;"MT"&amp;$J1736,'Régua SAEB'!$G$1:$G$40,0),1)</f>
        <v>Básico</v>
      </c>
    </row>
    <row r="1737" spans="1:11" x14ac:dyDescent="0.2">
      <c r="A1737" s="28" t="s">
        <v>66</v>
      </c>
      <c r="B1737" s="24">
        <v>10741</v>
      </c>
      <c r="C1737" s="28" t="s">
        <v>1850</v>
      </c>
      <c r="D1737" s="29">
        <v>35010741</v>
      </c>
      <c r="E1737" s="29" t="s">
        <v>117</v>
      </c>
      <c r="F1737" s="29">
        <v>254.52</v>
      </c>
      <c r="G1737" s="10">
        <f>SUMIFS('Régua SAEB'!$C:$C,'Régua SAEB'!$B:$B,"LP",'Régua SAEB'!$D:$D,"&lt;="&amp;$F1737,'Régua SAEB'!$E:$E,"&gt;"&amp;$F1737,'Régua SAEB'!$A:$A,$E1737)</f>
        <v>3</v>
      </c>
      <c r="H1737" s="10" t="str">
        <f t="array" ref="H1737">INDEX('Régua SAEB'!$F$1:$F$40,MATCH($E1737&amp;"LP"&amp;$G1737,'Régua SAEB'!$G$1:$G$40,0),1)</f>
        <v>Básico</v>
      </c>
      <c r="I1737" s="29">
        <v>254.06</v>
      </c>
      <c r="J1737" s="10">
        <f>SUMIFS('Régua SAEB'!$C:$C,'Régua SAEB'!$B:$B,"MT",'Régua SAEB'!$D:$D,"&lt;="&amp;$I1737,'Régua SAEB'!$E:$E,"&gt;"&amp;$I1737,'Régua SAEB'!$A:$A,$E1737)</f>
        <v>3</v>
      </c>
      <c r="K1737" s="10" t="str">
        <f t="array" ref="K1737">INDEX('Régua SAEB'!$F$1:$F$40,MATCH($E1737&amp;"MT"&amp;$J1737,'Régua SAEB'!$G$1:$G$40,0),1)</f>
        <v>Básico</v>
      </c>
    </row>
    <row r="1738" spans="1:11" x14ac:dyDescent="0.2">
      <c r="A1738" s="28" t="s">
        <v>66</v>
      </c>
      <c r="B1738" s="24">
        <v>10789</v>
      </c>
      <c r="C1738" s="28" t="s">
        <v>1851</v>
      </c>
      <c r="D1738" s="29">
        <v>35010789</v>
      </c>
      <c r="E1738" s="29" t="s">
        <v>117</v>
      </c>
      <c r="F1738" s="29">
        <v>258.18</v>
      </c>
      <c r="G1738" s="10">
        <f>SUMIFS('Régua SAEB'!$C:$C,'Régua SAEB'!$B:$B,"LP",'Régua SAEB'!$D:$D,"&lt;="&amp;$F1738,'Régua SAEB'!$E:$E,"&gt;"&amp;$F1738,'Régua SAEB'!$A:$A,$E1738)</f>
        <v>3</v>
      </c>
      <c r="H1738" s="10" t="str">
        <f t="array" ref="H1738">INDEX('Régua SAEB'!$F$1:$F$40,MATCH($E1738&amp;"LP"&amp;$G1738,'Régua SAEB'!$G$1:$G$40,0),1)</f>
        <v>Básico</v>
      </c>
      <c r="I1738" s="29">
        <v>243.05</v>
      </c>
      <c r="J1738" s="10">
        <f>SUMIFS('Régua SAEB'!$C:$C,'Régua SAEB'!$B:$B,"MT",'Régua SAEB'!$D:$D,"&lt;="&amp;$I1738,'Régua SAEB'!$E:$E,"&gt;"&amp;$I1738,'Régua SAEB'!$A:$A,$E1738)</f>
        <v>2</v>
      </c>
      <c r="K1738" s="10" t="str">
        <f t="array" ref="K1738">INDEX('Régua SAEB'!$F$1:$F$40,MATCH($E1738&amp;"MT"&amp;$J1738,'Régua SAEB'!$G$1:$G$40,0),1)</f>
        <v>Básico</v>
      </c>
    </row>
    <row r="1739" spans="1:11" x14ac:dyDescent="0.2">
      <c r="A1739" s="28" t="s">
        <v>66</v>
      </c>
      <c r="B1739" s="24">
        <v>10790</v>
      </c>
      <c r="C1739" s="28" t="s">
        <v>1852</v>
      </c>
      <c r="D1739" s="29">
        <v>35010790</v>
      </c>
      <c r="E1739" s="29" t="s">
        <v>117</v>
      </c>
      <c r="F1739" s="29">
        <v>267.51</v>
      </c>
      <c r="G1739" s="10">
        <f>SUMIFS('Régua SAEB'!$C:$C,'Régua SAEB'!$B:$B,"LP",'Régua SAEB'!$D:$D,"&lt;="&amp;$F1739,'Régua SAEB'!$E:$E,"&gt;"&amp;$F1739,'Régua SAEB'!$A:$A,$E1739)</f>
        <v>3</v>
      </c>
      <c r="H1739" s="10" t="str">
        <f t="array" ref="H1739">INDEX('Régua SAEB'!$F$1:$F$40,MATCH($E1739&amp;"LP"&amp;$G1739,'Régua SAEB'!$G$1:$G$40,0),1)</f>
        <v>Básico</v>
      </c>
      <c r="I1739" s="29">
        <v>252.48</v>
      </c>
      <c r="J1739" s="10">
        <f>SUMIFS('Régua SAEB'!$C:$C,'Régua SAEB'!$B:$B,"MT",'Régua SAEB'!$D:$D,"&lt;="&amp;$I1739,'Régua SAEB'!$E:$E,"&gt;"&amp;$I1739,'Régua SAEB'!$A:$A,$E1739)</f>
        <v>3</v>
      </c>
      <c r="K1739" s="10" t="str">
        <f t="array" ref="K1739">INDEX('Régua SAEB'!$F$1:$F$40,MATCH($E1739&amp;"MT"&amp;$J1739,'Régua SAEB'!$G$1:$G$40,0),1)</f>
        <v>Básico</v>
      </c>
    </row>
    <row r="1740" spans="1:11" x14ac:dyDescent="0.2">
      <c r="A1740" s="28" t="s">
        <v>66</v>
      </c>
      <c r="B1740" s="24">
        <v>10807</v>
      </c>
      <c r="C1740" s="28" t="s">
        <v>1853</v>
      </c>
      <c r="D1740" s="29">
        <v>35010807</v>
      </c>
      <c r="E1740" s="29" t="s">
        <v>117</v>
      </c>
      <c r="F1740" s="29">
        <v>259.45999999999998</v>
      </c>
      <c r="G1740" s="10">
        <f>SUMIFS('Régua SAEB'!$C:$C,'Régua SAEB'!$B:$B,"LP",'Régua SAEB'!$D:$D,"&lt;="&amp;$F1740,'Régua SAEB'!$E:$E,"&gt;"&amp;$F1740,'Régua SAEB'!$A:$A,$E1740)</f>
        <v>3</v>
      </c>
      <c r="H1740" s="10" t="str">
        <f t="array" ref="H1740">INDEX('Régua SAEB'!$F$1:$F$40,MATCH($E1740&amp;"LP"&amp;$G1740,'Régua SAEB'!$G$1:$G$40,0),1)</f>
        <v>Básico</v>
      </c>
      <c r="I1740" s="29">
        <v>245.8</v>
      </c>
      <c r="J1740" s="10">
        <f>SUMIFS('Régua SAEB'!$C:$C,'Régua SAEB'!$B:$B,"MT",'Régua SAEB'!$D:$D,"&lt;="&amp;$I1740,'Régua SAEB'!$E:$E,"&gt;"&amp;$I1740,'Régua SAEB'!$A:$A,$E1740)</f>
        <v>2</v>
      </c>
      <c r="K1740" s="10" t="str">
        <f t="array" ref="K1740">INDEX('Régua SAEB'!$F$1:$F$40,MATCH($E1740&amp;"MT"&amp;$J1740,'Régua SAEB'!$G$1:$G$40,0),1)</f>
        <v>Básico</v>
      </c>
    </row>
    <row r="1741" spans="1:11" x14ac:dyDescent="0.2">
      <c r="A1741" s="28" t="s">
        <v>66</v>
      </c>
      <c r="B1741" s="24">
        <v>10820</v>
      </c>
      <c r="C1741" s="28" t="s">
        <v>1854</v>
      </c>
      <c r="D1741" s="29">
        <v>35010820</v>
      </c>
      <c r="E1741" s="29" t="s">
        <v>117</v>
      </c>
      <c r="F1741" s="29">
        <v>269.49</v>
      </c>
      <c r="G1741" s="10">
        <f>SUMIFS('Régua SAEB'!$C:$C,'Régua SAEB'!$B:$B,"LP",'Régua SAEB'!$D:$D,"&lt;="&amp;$F1741,'Régua SAEB'!$E:$E,"&gt;"&amp;$F1741,'Régua SAEB'!$A:$A,$E1741)</f>
        <v>3</v>
      </c>
      <c r="H1741" s="10" t="str">
        <f t="array" ref="H1741">INDEX('Régua SAEB'!$F$1:$F$40,MATCH($E1741&amp;"LP"&amp;$G1741,'Régua SAEB'!$G$1:$G$40,0),1)</f>
        <v>Básico</v>
      </c>
      <c r="I1741" s="29">
        <v>260.69</v>
      </c>
      <c r="J1741" s="10">
        <f>SUMIFS('Régua SAEB'!$C:$C,'Régua SAEB'!$B:$B,"MT",'Régua SAEB'!$D:$D,"&lt;="&amp;$I1741,'Régua SAEB'!$E:$E,"&gt;"&amp;$I1741,'Régua SAEB'!$A:$A,$E1741)</f>
        <v>3</v>
      </c>
      <c r="K1741" s="10" t="str">
        <f t="array" ref="K1741">INDEX('Régua SAEB'!$F$1:$F$40,MATCH($E1741&amp;"MT"&amp;$J1741,'Régua SAEB'!$G$1:$G$40,0),1)</f>
        <v>Básico</v>
      </c>
    </row>
    <row r="1742" spans="1:11" x14ac:dyDescent="0.2">
      <c r="A1742" s="28" t="s">
        <v>66</v>
      </c>
      <c r="B1742" s="24">
        <v>10868</v>
      </c>
      <c r="C1742" s="28" t="s">
        <v>1855</v>
      </c>
      <c r="D1742" s="29">
        <v>35010868</v>
      </c>
      <c r="E1742" s="29" t="s">
        <v>117</v>
      </c>
      <c r="F1742" s="29">
        <v>247.14</v>
      </c>
      <c r="G1742" s="10">
        <f>SUMIFS('Régua SAEB'!$C:$C,'Régua SAEB'!$B:$B,"LP",'Régua SAEB'!$D:$D,"&lt;="&amp;$F1742,'Régua SAEB'!$E:$E,"&gt;"&amp;$F1742,'Régua SAEB'!$A:$A,$E1742)</f>
        <v>2</v>
      </c>
      <c r="H1742" s="10" t="str">
        <f t="array" ref="H1742">INDEX('Régua SAEB'!$F$1:$F$40,MATCH($E1742&amp;"LP"&amp;$G1742,'Régua SAEB'!$G$1:$G$40,0),1)</f>
        <v>Básico</v>
      </c>
      <c r="I1742" s="29">
        <v>237.83</v>
      </c>
      <c r="J1742" s="10">
        <f>SUMIFS('Régua SAEB'!$C:$C,'Régua SAEB'!$B:$B,"MT",'Régua SAEB'!$D:$D,"&lt;="&amp;$I1742,'Régua SAEB'!$E:$E,"&gt;"&amp;$I1742,'Régua SAEB'!$A:$A,$E1742)</f>
        <v>2</v>
      </c>
      <c r="K1742" s="10" t="str">
        <f t="array" ref="K1742">INDEX('Régua SAEB'!$F$1:$F$40,MATCH($E1742&amp;"MT"&amp;$J1742,'Régua SAEB'!$G$1:$G$40,0),1)</f>
        <v>Básico</v>
      </c>
    </row>
    <row r="1743" spans="1:11" x14ac:dyDescent="0.2">
      <c r="A1743" s="28" t="s">
        <v>66</v>
      </c>
      <c r="B1743" s="24">
        <v>10873</v>
      </c>
      <c r="C1743" s="28" t="s">
        <v>1856</v>
      </c>
      <c r="D1743" s="29">
        <v>35010873</v>
      </c>
      <c r="E1743" s="29" t="s">
        <v>117</v>
      </c>
      <c r="F1743" s="29">
        <v>281.93</v>
      </c>
      <c r="G1743" s="10">
        <f>SUMIFS('Régua SAEB'!$C:$C,'Régua SAEB'!$B:$B,"LP",'Régua SAEB'!$D:$D,"&lt;="&amp;$F1743,'Régua SAEB'!$E:$E,"&gt;"&amp;$F1743,'Régua SAEB'!$A:$A,$E1743)</f>
        <v>4</v>
      </c>
      <c r="H1743" s="10" t="str">
        <f t="array" ref="H1743">INDEX('Régua SAEB'!$F$1:$F$40,MATCH($E1743&amp;"LP"&amp;$G1743,'Régua SAEB'!$G$1:$G$40,0),1)</f>
        <v>Proficiente</v>
      </c>
      <c r="I1743" s="29">
        <v>267.89999999999998</v>
      </c>
      <c r="J1743" s="10">
        <f>SUMIFS('Régua SAEB'!$C:$C,'Régua SAEB'!$B:$B,"MT",'Régua SAEB'!$D:$D,"&lt;="&amp;$I1743,'Régua SAEB'!$E:$E,"&gt;"&amp;$I1743,'Régua SAEB'!$A:$A,$E1743)</f>
        <v>3</v>
      </c>
      <c r="K1743" s="10" t="str">
        <f t="array" ref="K1743">INDEX('Régua SAEB'!$F$1:$F$40,MATCH($E1743&amp;"MT"&amp;$J1743,'Régua SAEB'!$G$1:$G$40,0),1)</f>
        <v>Básico</v>
      </c>
    </row>
    <row r="1744" spans="1:11" x14ac:dyDescent="0.2">
      <c r="A1744" s="28" t="s">
        <v>66</v>
      </c>
      <c r="B1744" s="24">
        <v>10881</v>
      </c>
      <c r="C1744" s="28" t="s">
        <v>1857</v>
      </c>
      <c r="D1744" s="29">
        <v>35010881</v>
      </c>
      <c r="E1744" s="29" t="s">
        <v>117</v>
      </c>
      <c r="F1744" s="29">
        <v>251.61</v>
      </c>
      <c r="G1744" s="10">
        <f>SUMIFS('Régua SAEB'!$C:$C,'Régua SAEB'!$B:$B,"LP",'Régua SAEB'!$D:$D,"&lt;="&amp;$F1744,'Régua SAEB'!$E:$E,"&gt;"&amp;$F1744,'Régua SAEB'!$A:$A,$E1744)</f>
        <v>3</v>
      </c>
      <c r="H1744" s="10" t="str">
        <f t="array" ref="H1744">INDEX('Régua SAEB'!$F$1:$F$40,MATCH($E1744&amp;"LP"&amp;$G1744,'Régua SAEB'!$G$1:$G$40,0),1)</f>
        <v>Básico</v>
      </c>
      <c r="I1744" s="29">
        <v>242.02</v>
      </c>
      <c r="J1744" s="10">
        <f>SUMIFS('Régua SAEB'!$C:$C,'Régua SAEB'!$B:$B,"MT",'Régua SAEB'!$D:$D,"&lt;="&amp;$I1744,'Régua SAEB'!$E:$E,"&gt;"&amp;$I1744,'Régua SAEB'!$A:$A,$E1744)</f>
        <v>2</v>
      </c>
      <c r="K1744" s="10" t="str">
        <f t="array" ref="K1744">INDEX('Régua SAEB'!$F$1:$F$40,MATCH($E1744&amp;"MT"&amp;$J1744,'Régua SAEB'!$G$1:$G$40,0),1)</f>
        <v>Básico</v>
      </c>
    </row>
    <row r="1745" spans="1:11" x14ac:dyDescent="0.2">
      <c r="A1745" s="28" t="s">
        <v>66</v>
      </c>
      <c r="B1745" s="24">
        <v>10893</v>
      </c>
      <c r="C1745" s="28" t="s">
        <v>1858</v>
      </c>
      <c r="D1745" s="29">
        <v>35010893</v>
      </c>
      <c r="E1745" s="29" t="s">
        <v>117</v>
      </c>
      <c r="F1745" s="29">
        <v>256.52999999999997</v>
      </c>
      <c r="G1745" s="10">
        <f>SUMIFS('Régua SAEB'!$C:$C,'Régua SAEB'!$B:$B,"LP",'Régua SAEB'!$D:$D,"&lt;="&amp;$F1745,'Régua SAEB'!$E:$E,"&gt;"&amp;$F1745,'Régua SAEB'!$A:$A,$E1745)</f>
        <v>3</v>
      </c>
      <c r="H1745" s="10" t="str">
        <f t="array" ref="H1745">INDEX('Régua SAEB'!$F$1:$F$40,MATCH($E1745&amp;"LP"&amp;$G1745,'Régua SAEB'!$G$1:$G$40,0),1)</f>
        <v>Básico</v>
      </c>
      <c r="I1745" s="29">
        <v>244.58</v>
      </c>
      <c r="J1745" s="10">
        <f>SUMIFS('Régua SAEB'!$C:$C,'Régua SAEB'!$B:$B,"MT",'Régua SAEB'!$D:$D,"&lt;="&amp;$I1745,'Régua SAEB'!$E:$E,"&gt;"&amp;$I1745,'Régua SAEB'!$A:$A,$E1745)</f>
        <v>2</v>
      </c>
      <c r="K1745" s="10" t="str">
        <f t="array" ref="K1745">INDEX('Régua SAEB'!$F$1:$F$40,MATCH($E1745&amp;"MT"&amp;$J1745,'Régua SAEB'!$G$1:$G$40,0),1)</f>
        <v>Básico</v>
      </c>
    </row>
    <row r="1746" spans="1:11" x14ac:dyDescent="0.2">
      <c r="A1746" s="28" t="s">
        <v>66</v>
      </c>
      <c r="B1746" s="24">
        <v>10900</v>
      </c>
      <c r="C1746" s="28" t="s">
        <v>1859</v>
      </c>
      <c r="D1746" s="29">
        <v>35010900</v>
      </c>
      <c r="E1746" s="29" t="s">
        <v>117</v>
      </c>
      <c r="F1746" s="29">
        <v>257.25</v>
      </c>
      <c r="G1746" s="10">
        <f>SUMIFS('Régua SAEB'!$C:$C,'Régua SAEB'!$B:$B,"LP",'Régua SAEB'!$D:$D,"&lt;="&amp;$F1746,'Régua SAEB'!$E:$E,"&gt;"&amp;$F1746,'Régua SAEB'!$A:$A,$E1746)</f>
        <v>3</v>
      </c>
      <c r="H1746" s="10" t="str">
        <f t="array" ref="H1746">INDEX('Régua SAEB'!$F$1:$F$40,MATCH($E1746&amp;"LP"&amp;$G1746,'Régua SAEB'!$G$1:$G$40,0),1)</f>
        <v>Básico</v>
      </c>
      <c r="I1746" s="29">
        <v>257.49</v>
      </c>
      <c r="J1746" s="10">
        <f>SUMIFS('Régua SAEB'!$C:$C,'Régua SAEB'!$B:$B,"MT",'Régua SAEB'!$D:$D,"&lt;="&amp;$I1746,'Régua SAEB'!$E:$E,"&gt;"&amp;$I1746,'Régua SAEB'!$A:$A,$E1746)</f>
        <v>3</v>
      </c>
      <c r="K1746" s="10" t="str">
        <f t="array" ref="K1746">INDEX('Régua SAEB'!$F$1:$F$40,MATCH($E1746&amp;"MT"&amp;$J1746,'Régua SAEB'!$G$1:$G$40,0),1)</f>
        <v>Básico</v>
      </c>
    </row>
    <row r="1747" spans="1:11" x14ac:dyDescent="0.2">
      <c r="A1747" s="28" t="s">
        <v>66</v>
      </c>
      <c r="B1747" s="24">
        <v>10923</v>
      </c>
      <c r="C1747" s="28" t="s">
        <v>1860</v>
      </c>
      <c r="D1747" s="29">
        <v>35010923</v>
      </c>
      <c r="E1747" s="29" t="s">
        <v>117</v>
      </c>
      <c r="F1747" s="29">
        <v>262.87</v>
      </c>
      <c r="G1747" s="10">
        <f>SUMIFS('Régua SAEB'!$C:$C,'Régua SAEB'!$B:$B,"LP",'Régua SAEB'!$D:$D,"&lt;="&amp;$F1747,'Régua SAEB'!$E:$E,"&gt;"&amp;$F1747,'Régua SAEB'!$A:$A,$E1747)</f>
        <v>3</v>
      </c>
      <c r="H1747" s="10" t="str">
        <f t="array" ref="H1747">INDEX('Régua SAEB'!$F$1:$F$40,MATCH($E1747&amp;"LP"&amp;$G1747,'Régua SAEB'!$G$1:$G$40,0),1)</f>
        <v>Básico</v>
      </c>
      <c r="I1747" s="29">
        <v>252.62</v>
      </c>
      <c r="J1747" s="10">
        <f>SUMIFS('Régua SAEB'!$C:$C,'Régua SAEB'!$B:$B,"MT",'Régua SAEB'!$D:$D,"&lt;="&amp;$I1747,'Régua SAEB'!$E:$E,"&gt;"&amp;$I1747,'Régua SAEB'!$A:$A,$E1747)</f>
        <v>3</v>
      </c>
      <c r="K1747" s="10" t="str">
        <f t="array" ref="K1747">INDEX('Régua SAEB'!$F$1:$F$40,MATCH($E1747&amp;"MT"&amp;$J1747,'Régua SAEB'!$G$1:$G$40,0),1)</f>
        <v>Básico</v>
      </c>
    </row>
    <row r="1748" spans="1:11" x14ac:dyDescent="0.2">
      <c r="A1748" s="28" t="s">
        <v>66</v>
      </c>
      <c r="B1748" s="24">
        <v>10947</v>
      </c>
      <c r="C1748" s="28" t="s">
        <v>1861</v>
      </c>
      <c r="D1748" s="29">
        <v>35010947</v>
      </c>
      <c r="E1748" s="29" t="s">
        <v>117</v>
      </c>
      <c r="F1748" s="29">
        <v>254.96</v>
      </c>
      <c r="G1748" s="10">
        <f>SUMIFS('Régua SAEB'!$C:$C,'Régua SAEB'!$B:$B,"LP",'Régua SAEB'!$D:$D,"&lt;="&amp;$F1748,'Régua SAEB'!$E:$E,"&gt;"&amp;$F1748,'Régua SAEB'!$A:$A,$E1748)</f>
        <v>3</v>
      </c>
      <c r="H1748" s="10" t="str">
        <f t="array" ref="H1748">INDEX('Régua SAEB'!$F$1:$F$40,MATCH($E1748&amp;"LP"&amp;$G1748,'Régua SAEB'!$G$1:$G$40,0),1)</f>
        <v>Básico</v>
      </c>
      <c r="I1748" s="29">
        <v>242.19</v>
      </c>
      <c r="J1748" s="10">
        <f>SUMIFS('Régua SAEB'!$C:$C,'Régua SAEB'!$B:$B,"MT",'Régua SAEB'!$D:$D,"&lt;="&amp;$I1748,'Régua SAEB'!$E:$E,"&gt;"&amp;$I1748,'Régua SAEB'!$A:$A,$E1748)</f>
        <v>2</v>
      </c>
      <c r="K1748" s="10" t="str">
        <f t="array" ref="K1748">INDEX('Régua SAEB'!$F$1:$F$40,MATCH($E1748&amp;"MT"&amp;$J1748,'Régua SAEB'!$G$1:$G$40,0),1)</f>
        <v>Básico</v>
      </c>
    </row>
    <row r="1749" spans="1:11" x14ac:dyDescent="0.2">
      <c r="A1749" s="28" t="s">
        <v>66</v>
      </c>
      <c r="B1749" s="24">
        <v>10959</v>
      </c>
      <c r="C1749" s="28" t="s">
        <v>1862</v>
      </c>
      <c r="D1749" s="29">
        <v>35010959</v>
      </c>
      <c r="E1749" s="29" t="s">
        <v>117</v>
      </c>
      <c r="F1749" s="29">
        <v>258.63</v>
      </c>
      <c r="G1749" s="10">
        <f>SUMIFS('Régua SAEB'!$C:$C,'Régua SAEB'!$B:$B,"LP",'Régua SAEB'!$D:$D,"&lt;="&amp;$F1749,'Régua SAEB'!$E:$E,"&gt;"&amp;$F1749,'Régua SAEB'!$A:$A,$E1749)</f>
        <v>3</v>
      </c>
      <c r="H1749" s="10" t="str">
        <f t="array" ref="H1749">INDEX('Régua SAEB'!$F$1:$F$40,MATCH($E1749&amp;"LP"&amp;$G1749,'Régua SAEB'!$G$1:$G$40,0),1)</f>
        <v>Básico</v>
      </c>
      <c r="I1749" s="29">
        <v>244.93</v>
      </c>
      <c r="J1749" s="10">
        <f>SUMIFS('Régua SAEB'!$C:$C,'Régua SAEB'!$B:$B,"MT",'Régua SAEB'!$D:$D,"&lt;="&amp;$I1749,'Régua SAEB'!$E:$E,"&gt;"&amp;$I1749,'Régua SAEB'!$A:$A,$E1749)</f>
        <v>2</v>
      </c>
      <c r="K1749" s="10" t="str">
        <f t="array" ref="K1749">INDEX('Régua SAEB'!$F$1:$F$40,MATCH($E1749&amp;"MT"&amp;$J1749,'Régua SAEB'!$G$1:$G$40,0),1)</f>
        <v>Básico</v>
      </c>
    </row>
    <row r="1750" spans="1:11" x14ac:dyDescent="0.2">
      <c r="A1750" s="28" t="s">
        <v>66</v>
      </c>
      <c r="B1750" s="24">
        <v>10984</v>
      </c>
      <c r="C1750" s="28" t="s">
        <v>1863</v>
      </c>
      <c r="D1750" s="29">
        <v>35010984</v>
      </c>
      <c r="E1750" s="29" t="s">
        <v>117</v>
      </c>
      <c r="F1750" s="29">
        <v>242.85</v>
      </c>
      <c r="G1750" s="10">
        <f>SUMIFS('Régua SAEB'!$C:$C,'Régua SAEB'!$B:$B,"LP",'Régua SAEB'!$D:$D,"&lt;="&amp;$F1750,'Régua SAEB'!$E:$E,"&gt;"&amp;$F1750,'Régua SAEB'!$A:$A,$E1750)</f>
        <v>2</v>
      </c>
      <c r="H1750" s="10" t="str">
        <f t="array" ref="H1750">INDEX('Régua SAEB'!$F$1:$F$40,MATCH($E1750&amp;"LP"&amp;$G1750,'Régua SAEB'!$G$1:$G$40,0),1)</f>
        <v>Básico</v>
      </c>
      <c r="I1750" s="29">
        <v>232.22</v>
      </c>
      <c r="J1750" s="10">
        <f>SUMIFS('Régua SAEB'!$C:$C,'Régua SAEB'!$B:$B,"MT",'Régua SAEB'!$D:$D,"&lt;="&amp;$I1750,'Régua SAEB'!$E:$E,"&gt;"&amp;$I1750,'Régua SAEB'!$A:$A,$E1750)</f>
        <v>2</v>
      </c>
      <c r="K1750" s="10" t="str">
        <f t="array" ref="K1750">INDEX('Régua SAEB'!$F$1:$F$40,MATCH($E1750&amp;"MT"&amp;$J1750,'Régua SAEB'!$G$1:$G$40,0),1)</f>
        <v>Básico</v>
      </c>
    </row>
    <row r="1751" spans="1:11" x14ac:dyDescent="0.2">
      <c r="A1751" s="28" t="s">
        <v>66</v>
      </c>
      <c r="B1751" s="24">
        <v>10996</v>
      </c>
      <c r="C1751" s="28" t="s">
        <v>1864</v>
      </c>
      <c r="D1751" s="29">
        <v>35010996</v>
      </c>
      <c r="E1751" s="29" t="s">
        <v>117</v>
      </c>
      <c r="F1751" s="29">
        <v>252.25</v>
      </c>
      <c r="G1751" s="10">
        <f>SUMIFS('Régua SAEB'!$C:$C,'Régua SAEB'!$B:$B,"LP",'Régua SAEB'!$D:$D,"&lt;="&amp;$F1751,'Régua SAEB'!$E:$E,"&gt;"&amp;$F1751,'Régua SAEB'!$A:$A,$E1751)</f>
        <v>3</v>
      </c>
      <c r="H1751" s="10" t="str">
        <f t="array" ref="H1751">INDEX('Régua SAEB'!$F$1:$F$40,MATCH($E1751&amp;"LP"&amp;$G1751,'Régua SAEB'!$G$1:$G$40,0),1)</f>
        <v>Básico</v>
      </c>
      <c r="I1751" s="29">
        <v>250.79</v>
      </c>
      <c r="J1751" s="10">
        <f>SUMIFS('Régua SAEB'!$C:$C,'Régua SAEB'!$B:$B,"MT",'Régua SAEB'!$D:$D,"&lt;="&amp;$I1751,'Régua SAEB'!$E:$E,"&gt;"&amp;$I1751,'Régua SAEB'!$A:$A,$E1751)</f>
        <v>3</v>
      </c>
      <c r="K1751" s="10" t="str">
        <f t="array" ref="K1751">INDEX('Régua SAEB'!$F$1:$F$40,MATCH($E1751&amp;"MT"&amp;$J1751,'Régua SAEB'!$G$1:$G$40,0),1)</f>
        <v>Básico</v>
      </c>
    </row>
    <row r="1752" spans="1:11" x14ac:dyDescent="0.2">
      <c r="A1752" s="28" t="s">
        <v>66</v>
      </c>
      <c r="B1752" s="24">
        <v>11010</v>
      </c>
      <c r="C1752" s="28" t="s">
        <v>1865</v>
      </c>
      <c r="D1752" s="29">
        <v>35011010</v>
      </c>
      <c r="E1752" s="29" t="s">
        <v>117</v>
      </c>
      <c r="F1752" s="29">
        <v>246.92</v>
      </c>
      <c r="G1752" s="10">
        <f>SUMIFS('Régua SAEB'!$C:$C,'Régua SAEB'!$B:$B,"LP",'Régua SAEB'!$D:$D,"&lt;="&amp;$F1752,'Régua SAEB'!$E:$E,"&gt;"&amp;$F1752,'Régua SAEB'!$A:$A,$E1752)</f>
        <v>2</v>
      </c>
      <c r="H1752" s="10" t="str">
        <f t="array" ref="H1752">INDEX('Régua SAEB'!$F$1:$F$40,MATCH($E1752&amp;"LP"&amp;$G1752,'Régua SAEB'!$G$1:$G$40,0),1)</f>
        <v>Básico</v>
      </c>
      <c r="I1752" s="29">
        <v>238.37</v>
      </c>
      <c r="J1752" s="10">
        <f>SUMIFS('Régua SAEB'!$C:$C,'Régua SAEB'!$B:$B,"MT",'Régua SAEB'!$D:$D,"&lt;="&amp;$I1752,'Régua SAEB'!$E:$E,"&gt;"&amp;$I1752,'Régua SAEB'!$A:$A,$E1752)</f>
        <v>2</v>
      </c>
      <c r="K1752" s="10" t="str">
        <f t="array" ref="K1752">INDEX('Régua SAEB'!$F$1:$F$40,MATCH($E1752&amp;"MT"&amp;$J1752,'Régua SAEB'!$G$1:$G$40,0),1)</f>
        <v>Básico</v>
      </c>
    </row>
    <row r="1753" spans="1:11" x14ac:dyDescent="0.2">
      <c r="A1753" s="28" t="s">
        <v>66</v>
      </c>
      <c r="B1753" s="24">
        <v>11034</v>
      </c>
      <c r="C1753" s="28" t="s">
        <v>1866</v>
      </c>
      <c r="D1753" s="29">
        <v>35011034</v>
      </c>
      <c r="E1753" s="29" t="s">
        <v>117</v>
      </c>
      <c r="F1753" s="29">
        <v>266.14999999999998</v>
      </c>
      <c r="G1753" s="10">
        <f>SUMIFS('Régua SAEB'!$C:$C,'Régua SAEB'!$B:$B,"LP",'Régua SAEB'!$D:$D,"&lt;="&amp;$F1753,'Régua SAEB'!$E:$E,"&gt;"&amp;$F1753,'Régua SAEB'!$A:$A,$E1753)</f>
        <v>3</v>
      </c>
      <c r="H1753" s="10" t="str">
        <f t="array" ref="H1753">INDEX('Régua SAEB'!$F$1:$F$40,MATCH($E1753&amp;"LP"&amp;$G1753,'Régua SAEB'!$G$1:$G$40,0),1)</f>
        <v>Básico</v>
      </c>
      <c r="I1753" s="29">
        <v>259.39</v>
      </c>
      <c r="J1753" s="10">
        <f>SUMIFS('Régua SAEB'!$C:$C,'Régua SAEB'!$B:$B,"MT",'Régua SAEB'!$D:$D,"&lt;="&amp;$I1753,'Régua SAEB'!$E:$E,"&gt;"&amp;$I1753,'Régua SAEB'!$A:$A,$E1753)</f>
        <v>3</v>
      </c>
      <c r="K1753" s="10" t="str">
        <f t="array" ref="K1753">INDEX('Régua SAEB'!$F$1:$F$40,MATCH($E1753&amp;"MT"&amp;$J1753,'Régua SAEB'!$G$1:$G$40,0),1)</f>
        <v>Básico</v>
      </c>
    </row>
    <row r="1754" spans="1:11" x14ac:dyDescent="0.2">
      <c r="A1754" s="28" t="s">
        <v>66</v>
      </c>
      <c r="B1754" s="24">
        <v>11061</v>
      </c>
      <c r="C1754" s="28" t="s">
        <v>1867</v>
      </c>
      <c r="D1754" s="29">
        <v>35011061</v>
      </c>
      <c r="E1754" s="29" t="s">
        <v>117</v>
      </c>
      <c r="F1754" s="29">
        <v>243.53</v>
      </c>
      <c r="G1754" s="10">
        <f>SUMIFS('Régua SAEB'!$C:$C,'Régua SAEB'!$B:$B,"LP",'Régua SAEB'!$D:$D,"&lt;="&amp;$F1754,'Régua SAEB'!$E:$E,"&gt;"&amp;$F1754,'Régua SAEB'!$A:$A,$E1754)</f>
        <v>2</v>
      </c>
      <c r="H1754" s="10" t="str">
        <f t="array" ref="H1754">INDEX('Régua SAEB'!$F$1:$F$40,MATCH($E1754&amp;"LP"&amp;$G1754,'Régua SAEB'!$G$1:$G$40,0),1)</f>
        <v>Básico</v>
      </c>
      <c r="I1754" s="29">
        <v>241.75</v>
      </c>
      <c r="J1754" s="10">
        <f>SUMIFS('Régua SAEB'!$C:$C,'Régua SAEB'!$B:$B,"MT",'Régua SAEB'!$D:$D,"&lt;="&amp;$I1754,'Régua SAEB'!$E:$E,"&gt;"&amp;$I1754,'Régua SAEB'!$A:$A,$E1754)</f>
        <v>2</v>
      </c>
      <c r="K1754" s="10" t="str">
        <f t="array" ref="K1754">INDEX('Régua SAEB'!$F$1:$F$40,MATCH($E1754&amp;"MT"&amp;$J1754,'Régua SAEB'!$G$1:$G$40,0),1)</f>
        <v>Básico</v>
      </c>
    </row>
    <row r="1755" spans="1:11" x14ac:dyDescent="0.2">
      <c r="A1755" s="28" t="s">
        <v>66</v>
      </c>
      <c r="B1755" s="24">
        <v>11083</v>
      </c>
      <c r="C1755" s="28" t="s">
        <v>1868</v>
      </c>
      <c r="D1755" s="29">
        <v>35011083</v>
      </c>
      <c r="E1755" s="29" t="s">
        <v>117</v>
      </c>
      <c r="F1755" s="29">
        <v>288.2</v>
      </c>
      <c r="G1755" s="10">
        <f>SUMIFS('Régua SAEB'!$C:$C,'Régua SAEB'!$B:$B,"LP",'Régua SAEB'!$D:$D,"&lt;="&amp;$F1755,'Régua SAEB'!$E:$E,"&gt;"&amp;$F1755,'Régua SAEB'!$A:$A,$E1755)</f>
        <v>4</v>
      </c>
      <c r="H1755" s="10" t="str">
        <f t="array" ref="H1755">INDEX('Régua SAEB'!$F$1:$F$40,MATCH($E1755&amp;"LP"&amp;$G1755,'Régua SAEB'!$G$1:$G$40,0),1)</f>
        <v>Proficiente</v>
      </c>
      <c r="I1755" s="29">
        <v>268.88</v>
      </c>
      <c r="J1755" s="10">
        <f>SUMIFS('Régua SAEB'!$C:$C,'Régua SAEB'!$B:$B,"MT",'Régua SAEB'!$D:$D,"&lt;="&amp;$I1755,'Régua SAEB'!$E:$E,"&gt;"&amp;$I1755,'Régua SAEB'!$A:$A,$E1755)</f>
        <v>3</v>
      </c>
      <c r="K1755" s="10" t="str">
        <f t="array" ref="K1755">INDEX('Régua SAEB'!$F$1:$F$40,MATCH($E1755&amp;"MT"&amp;$J1755,'Régua SAEB'!$G$1:$G$40,0),1)</f>
        <v>Básico</v>
      </c>
    </row>
    <row r="1756" spans="1:11" x14ac:dyDescent="0.2">
      <c r="A1756" s="28" t="s">
        <v>66</v>
      </c>
      <c r="B1756" s="24">
        <v>11095</v>
      </c>
      <c r="C1756" s="28" t="s">
        <v>1869</v>
      </c>
      <c r="D1756" s="29">
        <v>35011095</v>
      </c>
      <c r="E1756" s="29" t="s">
        <v>117</v>
      </c>
      <c r="F1756" s="29">
        <v>260.48</v>
      </c>
      <c r="G1756" s="10">
        <f>SUMIFS('Régua SAEB'!$C:$C,'Régua SAEB'!$B:$B,"LP",'Régua SAEB'!$D:$D,"&lt;="&amp;$F1756,'Régua SAEB'!$E:$E,"&gt;"&amp;$F1756,'Régua SAEB'!$A:$A,$E1756)</f>
        <v>3</v>
      </c>
      <c r="H1756" s="10" t="str">
        <f t="array" ref="H1756">INDEX('Régua SAEB'!$F$1:$F$40,MATCH($E1756&amp;"LP"&amp;$G1756,'Régua SAEB'!$G$1:$G$40,0),1)</f>
        <v>Básico</v>
      </c>
      <c r="I1756" s="29">
        <v>251.33</v>
      </c>
      <c r="J1756" s="10">
        <f>SUMIFS('Régua SAEB'!$C:$C,'Régua SAEB'!$B:$B,"MT",'Régua SAEB'!$D:$D,"&lt;="&amp;$I1756,'Régua SAEB'!$E:$E,"&gt;"&amp;$I1756,'Régua SAEB'!$A:$A,$E1756)</f>
        <v>3</v>
      </c>
      <c r="K1756" s="10" t="str">
        <f t="array" ref="K1756">INDEX('Régua SAEB'!$F$1:$F$40,MATCH($E1756&amp;"MT"&amp;$J1756,'Régua SAEB'!$G$1:$G$40,0),1)</f>
        <v>Básico</v>
      </c>
    </row>
    <row r="1757" spans="1:11" x14ac:dyDescent="0.2">
      <c r="A1757" s="28" t="s">
        <v>66</v>
      </c>
      <c r="B1757" s="24">
        <v>11113</v>
      </c>
      <c r="C1757" s="28" t="s">
        <v>1870</v>
      </c>
      <c r="D1757" s="29">
        <v>35011113</v>
      </c>
      <c r="E1757" s="29" t="s">
        <v>117</v>
      </c>
      <c r="F1757" s="29">
        <v>249.98</v>
      </c>
      <c r="G1757" s="10">
        <f>SUMIFS('Régua SAEB'!$C:$C,'Régua SAEB'!$B:$B,"LP",'Régua SAEB'!$D:$D,"&lt;="&amp;$F1757,'Régua SAEB'!$E:$E,"&gt;"&amp;$F1757,'Régua SAEB'!$A:$A,$E1757)</f>
        <v>2</v>
      </c>
      <c r="H1757" s="10" t="str">
        <f t="array" ref="H1757">INDEX('Régua SAEB'!$F$1:$F$40,MATCH($E1757&amp;"LP"&amp;$G1757,'Régua SAEB'!$G$1:$G$40,0),1)</f>
        <v>Básico</v>
      </c>
      <c r="I1757" s="29">
        <v>244.53</v>
      </c>
      <c r="J1757" s="10">
        <f>SUMIFS('Régua SAEB'!$C:$C,'Régua SAEB'!$B:$B,"MT",'Régua SAEB'!$D:$D,"&lt;="&amp;$I1757,'Régua SAEB'!$E:$E,"&gt;"&amp;$I1757,'Régua SAEB'!$A:$A,$E1757)</f>
        <v>2</v>
      </c>
      <c r="K1757" s="10" t="str">
        <f t="array" ref="K1757">INDEX('Régua SAEB'!$F$1:$F$40,MATCH($E1757&amp;"MT"&amp;$J1757,'Régua SAEB'!$G$1:$G$40,0),1)</f>
        <v>Básico</v>
      </c>
    </row>
    <row r="1758" spans="1:11" x14ac:dyDescent="0.2">
      <c r="A1758" s="28" t="s">
        <v>66</v>
      </c>
      <c r="B1758" s="24">
        <v>11137</v>
      </c>
      <c r="C1758" s="28" t="s">
        <v>1871</v>
      </c>
      <c r="D1758" s="29">
        <v>35011137</v>
      </c>
      <c r="E1758" s="29" t="s">
        <v>117</v>
      </c>
      <c r="F1758" s="29">
        <v>254.73</v>
      </c>
      <c r="G1758" s="10">
        <f>SUMIFS('Régua SAEB'!$C:$C,'Régua SAEB'!$B:$B,"LP",'Régua SAEB'!$D:$D,"&lt;="&amp;$F1758,'Régua SAEB'!$E:$E,"&gt;"&amp;$F1758,'Régua SAEB'!$A:$A,$E1758)</f>
        <v>3</v>
      </c>
      <c r="H1758" s="10" t="str">
        <f t="array" ref="H1758">INDEX('Régua SAEB'!$F$1:$F$40,MATCH($E1758&amp;"LP"&amp;$G1758,'Régua SAEB'!$G$1:$G$40,0),1)</f>
        <v>Básico</v>
      </c>
      <c r="I1758" s="29">
        <v>248.54</v>
      </c>
      <c r="J1758" s="10">
        <f>SUMIFS('Régua SAEB'!$C:$C,'Régua SAEB'!$B:$B,"MT",'Régua SAEB'!$D:$D,"&lt;="&amp;$I1758,'Régua SAEB'!$E:$E,"&gt;"&amp;$I1758,'Régua SAEB'!$A:$A,$E1758)</f>
        <v>2</v>
      </c>
      <c r="K1758" s="10" t="str">
        <f t="array" ref="K1758">INDEX('Régua SAEB'!$F$1:$F$40,MATCH($E1758&amp;"MT"&amp;$J1758,'Régua SAEB'!$G$1:$G$40,0),1)</f>
        <v>Básico</v>
      </c>
    </row>
    <row r="1759" spans="1:11" x14ac:dyDescent="0.2">
      <c r="A1759" s="28" t="s">
        <v>66</v>
      </c>
      <c r="B1759" s="24">
        <v>11149</v>
      </c>
      <c r="C1759" s="28" t="s">
        <v>1872</v>
      </c>
      <c r="D1759" s="29">
        <v>35011149</v>
      </c>
      <c r="E1759" s="29" t="s">
        <v>117</v>
      </c>
      <c r="F1759" s="29">
        <v>280.63</v>
      </c>
      <c r="G1759" s="10">
        <f>SUMIFS('Régua SAEB'!$C:$C,'Régua SAEB'!$B:$B,"LP",'Régua SAEB'!$D:$D,"&lt;="&amp;$F1759,'Régua SAEB'!$E:$E,"&gt;"&amp;$F1759,'Régua SAEB'!$A:$A,$E1759)</f>
        <v>4</v>
      </c>
      <c r="H1759" s="10" t="str">
        <f t="array" ref="H1759">INDEX('Régua SAEB'!$F$1:$F$40,MATCH($E1759&amp;"LP"&amp;$G1759,'Régua SAEB'!$G$1:$G$40,0),1)</f>
        <v>Proficiente</v>
      </c>
      <c r="I1759" s="29">
        <v>273.52999999999997</v>
      </c>
      <c r="J1759" s="10">
        <f>SUMIFS('Régua SAEB'!$C:$C,'Régua SAEB'!$B:$B,"MT",'Régua SAEB'!$D:$D,"&lt;="&amp;$I1759,'Régua SAEB'!$E:$E,"&gt;"&amp;$I1759,'Régua SAEB'!$A:$A,$E1759)</f>
        <v>3</v>
      </c>
      <c r="K1759" s="10" t="str">
        <f t="array" ref="K1759">INDEX('Régua SAEB'!$F$1:$F$40,MATCH($E1759&amp;"MT"&amp;$J1759,'Régua SAEB'!$G$1:$G$40,0),1)</f>
        <v>Básico</v>
      </c>
    </row>
    <row r="1760" spans="1:11" x14ac:dyDescent="0.2">
      <c r="A1760" s="28" t="s">
        <v>66</v>
      </c>
      <c r="B1760" s="24">
        <v>38684</v>
      </c>
      <c r="C1760" s="28" t="s">
        <v>1873</v>
      </c>
      <c r="D1760" s="29">
        <v>35038684</v>
      </c>
      <c r="E1760" s="29" t="s">
        <v>117</v>
      </c>
      <c r="F1760" s="29">
        <v>258</v>
      </c>
      <c r="G1760" s="10">
        <f>SUMIFS('Régua SAEB'!$C:$C,'Régua SAEB'!$B:$B,"LP",'Régua SAEB'!$D:$D,"&lt;="&amp;$F1760,'Régua SAEB'!$E:$E,"&gt;"&amp;$F1760,'Régua SAEB'!$A:$A,$E1760)</f>
        <v>3</v>
      </c>
      <c r="H1760" s="10" t="str">
        <f t="array" ref="H1760">INDEX('Régua SAEB'!$F$1:$F$40,MATCH($E1760&amp;"LP"&amp;$G1760,'Régua SAEB'!$G$1:$G$40,0),1)</f>
        <v>Básico</v>
      </c>
      <c r="I1760" s="29">
        <v>255.8</v>
      </c>
      <c r="J1760" s="10">
        <f>SUMIFS('Régua SAEB'!$C:$C,'Régua SAEB'!$B:$B,"MT",'Régua SAEB'!$D:$D,"&lt;="&amp;$I1760,'Régua SAEB'!$E:$E,"&gt;"&amp;$I1760,'Régua SAEB'!$A:$A,$E1760)</f>
        <v>3</v>
      </c>
      <c r="K1760" s="10" t="str">
        <f t="array" ref="K1760">INDEX('Régua SAEB'!$F$1:$F$40,MATCH($E1760&amp;"MT"&amp;$J1760,'Régua SAEB'!$G$1:$G$40,0),1)</f>
        <v>Básico</v>
      </c>
    </row>
    <row r="1761" spans="1:11" x14ac:dyDescent="0.2">
      <c r="A1761" s="28" t="s">
        <v>66</v>
      </c>
      <c r="B1761" s="24">
        <v>38702</v>
      </c>
      <c r="C1761" s="28" t="s">
        <v>1874</v>
      </c>
      <c r="D1761" s="29">
        <v>35038702</v>
      </c>
      <c r="E1761" s="29" t="s">
        <v>117</v>
      </c>
      <c r="F1761" s="29">
        <v>265.49</v>
      </c>
      <c r="G1761" s="10">
        <f>SUMIFS('Régua SAEB'!$C:$C,'Régua SAEB'!$B:$B,"LP",'Régua SAEB'!$D:$D,"&lt;="&amp;$F1761,'Régua SAEB'!$E:$E,"&gt;"&amp;$F1761,'Régua SAEB'!$A:$A,$E1761)</f>
        <v>3</v>
      </c>
      <c r="H1761" s="10" t="str">
        <f t="array" ref="H1761">INDEX('Régua SAEB'!$F$1:$F$40,MATCH($E1761&amp;"LP"&amp;$G1761,'Régua SAEB'!$G$1:$G$40,0),1)</f>
        <v>Básico</v>
      </c>
      <c r="I1761" s="29">
        <v>247.4</v>
      </c>
      <c r="J1761" s="10">
        <f>SUMIFS('Régua SAEB'!$C:$C,'Régua SAEB'!$B:$B,"MT",'Régua SAEB'!$D:$D,"&lt;="&amp;$I1761,'Régua SAEB'!$E:$E,"&gt;"&amp;$I1761,'Régua SAEB'!$A:$A,$E1761)</f>
        <v>2</v>
      </c>
      <c r="K1761" s="10" t="str">
        <f t="array" ref="K1761">INDEX('Régua SAEB'!$F$1:$F$40,MATCH($E1761&amp;"MT"&amp;$J1761,'Régua SAEB'!$G$1:$G$40,0),1)</f>
        <v>Básico</v>
      </c>
    </row>
    <row r="1762" spans="1:11" x14ac:dyDescent="0.2">
      <c r="A1762" s="28" t="s">
        <v>66</v>
      </c>
      <c r="B1762" s="24">
        <v>38738</v>
      </c>
      <c r="C1762" s="28" t="s">
        <v>1875</v>
      </c>
      <c r="D1762" s="29">
        <v>35038738</v>
      </c>
      <c r="E1762" s="29" t="s">
        <v>117</v>
      </c>
      <c r="F1762" s="29">
        <v>256.10000000000002</v>
      </c>
      <c r="G1762" s="10">
        <f>SUMIFS('Régua SAEB'!$C:$C,'Régua SAEB'!$B:$B,"LP",'Régua SAEB'!$D:$D,"&lt;="&amp;$F1762,'Régua SAEB'!$E:$E,"&gt;"&amp;$F1762,'Régua SAEB'!$A:$A,$E1762)</f>
        <v>3</v>
      </c>
      <c r="H1762" s="10" t="str">
        <f t="array" ref="H1762">INDEX('Régua SAEB'!$F$1:$F$40,MATCH($E1762&amp;"LP"&amp;$G1762,'Régua SAEB'!$G$1:$G$40,0),1)</f>
        <v>Básico</v>
      </c>
      <c r="I1762" s="29">
        <v>249.73</v>
      </c>
      <c r="J1762" s="10">
        <f>SUMIFS('Régua SAEB'!$C:$C,'Régua SAEB'!$B:$B,"MT",'Régua SAEB'!$D:$D,"&lt;="&amp;$I1762,'Régua SAEB'!$E:$E,"&gt;"&amp;$I1762,'Régua SAEB'!$A:$A,$E1762)</f>
        <v>2</v>
      </c>
      <c r="K1762" s="10" t="str">
        <f t="array" ref="K1762">INDEX('Régua SAEB'!$F$1:$F$40,MATCH($E1762&amp;"MT"&amp;$J1762,'Régua SAEB'!$G$1:$G$40,0),1)</f>
        <v>Básico</v>
      </c>
    </row>
    <row r="1763" spans="1:11" x14ac:dyDescent="0.2">
      <c r="A1763" s="28" t="s">
        <v>66</v>
      </c>
      <c r="B1763" s="24">
        <v>40770</v>
      </c>
      <c r="C1763" s="28" t="s">
        <v>1876</v>
      </c>
      <c r="D1763" s="29">
        <v>35040770</v>
      </c>
      <c r="E1763" s="29" t="s">
        <v>117</v>
      </c>
      <c r="F1763" s="29">
        <v>248.88</v>
      </c>
      <c r="G1763" s="10">
        <f>SUMIFS('Régua SAEB'!$C:$C,'Régua SAEB'!$B:$B,"LP",'Régua SAEB'!$D:$D,"&lt;="&amp;$F1763,'Régua SAEB'!$E:$E,"&gt;"&amp;$F1763,'Régua SAEB'!$A:$A,$E1763)</f>
        <v>2</v>
      </c>
      <c r="H1763" s="10" t="str">
        <f t="array" ref="H1763">INDEX('Régua SAEB'!$F$1:$F$40,MATCH($E1763&amp;"LP"&amp;$G1763,'Régua SAEB'!$G$1:$G$40,0),1)</f>
        <v>Básico</v>
      </c>
      <c r="I1763" s="29">
        <v>241.36</v>
      </c>
      <c r="J1763" s="10">
        <f>SUMIFS('Régua SAEB'!$C:$C,'Régua SAEB'!$B:$B,"MT",'Régua SAEB'!$D:$D,"&lt;="&amp;$I1763,'Régua SAEB'!$E:$E,"&gt;"&amp;$I1763,'Régua SAEB'!$A:$A,$E1763)</f>
        <v>2</v>
      </c>
      <c r="K1763" s="10" t="str">
        <f t="array" ref="K1763">INDEX('Régua SAEB'!$F$1:$F$40,MATCH($E1763&amp;"MT"&amp;$J1763,'Régua SAEB'!$G$1:$G$40,0),1)</f>
        <v>Básico</v>
      </c>
    </row>
    <row r="1764" spans="1:11" x14ac:dyDescent="0.2">
      <c r="A1764" s="28" t="s">
        <v>66</v>
      </c>
      <c r="B1764" s="24">
        <v>40800</v>
      </c>
      <c r="C1764" s="28" t="s">
        <v>1877</v>
      </c>
      <c r="D1764" s="29">
        <v>35040800</v>
      </c>
      <c r="E1764" s="29" t="s">
        <v>117</v>
      </c>
      <c r="F1764" s="29">
        <v>236.49</v>
      </c>
      <c r="G1764" s="10">
        <f>SUMIFS('Régua SAEB'!$C:$C,'Régua SAEB'!$B:$B,"LP",'Régua SAEB'!$D:$D,"&lt;="&amp;$F1764,'Régua SAEB'!$E:$E,"&gt;"&amp;$F1764,'Régua SAEB'!$A:$A,$E1764)</f>
        <v>2</v>
      </c>
      <c r="H1764" s="10" t="str">
        <f t="array" ref="H1764">INDEX('Régua SAEB'!$F$1:$F$40,MATCH($E1764&amp;"LP"&amp;$G1764,'Régua SAEB'!$G$1:$G$40,0),1)</f>
        <v>Básico</v>
      </c>
      <c r="I1764" s="29">
        <v>230.39</v>
      </c>
      <c r="J1764" s="10">
        <f>SUMIFS('Régua SAEB'!$C:$C,'Régua SAEB'!$B:$B,"MT",'Régua SAEB'!$D:$D,"&lt;="&amp;$I1764,'Régua SAEB'!$E:$E,"&gt;"&amp;$I1764,'Régua SAEB'!$A:$A,$E1764)</f>
        <v>2</v>
      </c>
      <c r="K1764" s="10" t="str">
        <f t="array" ref="K1764">INDEX('Régua SAEB'!$F$1:$F$40,MATCH($E1764&amp;"MT"&amp;$J1764,'Régua SAEB'!$G$1:$G$40,0),1)</f>
        <v>Básico</v>
      </c>
    </row>
    <row r="1765" spans="1:11" x14ac:dyDescent="0.2">
      <c r="A1765" s="28" t="s">
        <v>66</v>
      </c>
      <c r="B1765" s="24">
        <v>46619</v>
      </c>
      <c r="C1765" s="28" t="s">
        <v>1878</v>
      </c>
      <c r="D1765" s="29">
        <v>35046619</v>
      </c>
      <c r="E1765" s="29" t="s">
        <v>117</v>
      </c>
      <c r="F1765" s="29">
        <v>262.32</v>
      </c>
      <c r="G1765" s="10">
        <f>SUMIFS('Régua SAEB'!$C:$C,'Régua SAEB'!$B:$B,"LP",'Régua SAEB'!$D:$D,"&lt;="&amp;$F1765,'Régua SAEB'!$E:$E,"&gt;"&amp;$F1765,'Régua SAEB'!$A:$A,$E1765)</f>
        <v>3</v>
      </c>
      <c r="H1765" s="10" t="str">
        <f t="array" ref="H1765">INDEX('Régua SAEB'!$F$1:$F$40,MATCH($E1765&amp;"LP"&amp;$G1765,'Régua SAEB'!$G$1:$G$40,0),1)</f>
        <v>Básico</v>
      </c>
      <c r="I1765" s="29">
        <v>248.23</v>
      </c>
      <c r="J1765" s="10">
        <f>SUMIFS('Régua SAEB'!$C:$C,'Régua SAEB'!$B:$B,"MT",'Régua SAEB'!$D:$D,"&lt;="&amp;$I1765,'Régua SAEB'!$E:$E,"&gt;"&amp;$I1765,'Régua SAEB'!$A:$A,$E1765)</f>
        <v>2</v>
      </c>
      <c r="K1765" s="10" t="str">
        <f t="array" ref="K1765">INDEX('Régua SAEB'!$F$1:$F$40,MATCH($E1765&amp;"MT"&amp;$J1765,'Régua SAEB'!$G$1:$G$40,0),1)</f>
        <v>Básico</v>
      </c>
    </row>
    <row r="1766" spans="1:11" x14ac:dyDescent="0.2">
      <c r="A1766" s="28" t="s">
        <v>66</v>
      </c>
      <c r="B1766" s="24">
        <v>46620</v>
      </c>
      <c r="C1766" s="28" t="s">
        <v>1879</v>
      </c>
      <c r="D1766" s="29">
        <v>35046620</v>
      </c>
      <c r="E1766" s="29" t="s">
        <v>117</v>
      </c>
      <c r="F1766" s="29">
        <v>247.78</v>
      </c>
      <c r="G1766" s="10">
        <f>SUMIFS('Régua SAEB'!$C:$C,'Régua SAEB'!$B:$B,"LP",'Régua SAEB'!$D:$D,"&lt;="&amp;$F1766,'Régua SAEB'!$E:$E,"&gt;"&amp;$F1766,'Régua SAEB'!$A:$A,$E1766)</f>
        <v>2</v>
      </c>
      <c r="H1766" s="10" t="str">
        <f t="array" ref="H1766">INDEX('Régua SAEB'!$F$1:$F$40,MATCH($E1766&amp;"LP"&amp;$G1766,'Régua SAEB'!$G$1:$G$40,0),1)</f>
        <v>Básico</v>
      </c>
      <c r="I1766" s="29">
        <v>235.63</v>
      </c>
      <c r="J1766" s="10">
        <f>SUMIFS('Régua SAEB'!$C:$C,'Régua SAEB'!$B:$B,"MT",'Régua SAEB'!$D:$D,"&lt;="&amp;$I1766,'Régua SAEB'!$E:$E,"&gt;"&amp;$I1766,'Régua SAEB'!$A:$A,$E1766)</f>
        <v>2</v>
      </c>
      <c r="K1766" s="10" t="str">
        <f t="array" ref="K1766">INDEX('Régua SAEB'!$F$1:$F$40,MATCH($E1766&amp;"MT"&amp;$J1766,'Régua SAEB'!$G$1:$G$40,0),1)</f>
        <v>Básico</v>
      </c>
    </row>
    <row r="1767" spans="1:11" x14ac:dyDescent="0.2">
      <c r="A1767" s="28" t="s">
        <v>66</v>
      </c>
      <c r="B1767" s="24">
        <v>902032</v>
      </c>
      <c r="C1767" s="28" t="s">
        <v>1880</v>
      </c>
      <c r="D1767" s="29">
        <v>35902032</v>
      </c>
      <c r="E1767" s="29" t="s">
        <v>117</v>
      </c>
      <c r="F1767" s="29">
        <v>253.31</v>
      </c>
      <c r="G1767" s="10">
        <f>SUMIFS('Régua SAEB'!$C:$C,'Régua SAEB'!$B:$B,"LP",'Régua SAEB'!$D:$D,"&lt;="&amp;$F1767,'Régua SAEB'!$E:$E,"&gt;"&amp;$F1767,'Régua SAEB'!$A:$A,$E1767)</f>
        <v>3</v>
      </c>
      <c r="H1767" s="10" t="str">
        <f t="array" ref="H1767">INDEX('Régua SAEB'!$F$1:$F$40,MATCH($E1767&amp;"LP"&amp;$G1767,'Régua SAEB'!$G$1:$G$40,0),1)</f>
        <v>Básico</v>
      </c>
      <c r="I1767" s="29">
        <v>245.22</v>
      </c>
      <c r="J1767" s="10">
        <f>SUMIFS('Régua SAEB'!$C:$C,'Régua SAEB'!$B:$B,"MT",'Régua SAEB'!$D:$D,"&lt;="&amp;$I1767,'Régua SAEB'!$E:$E,"&gt;"&amp;$I1767,'Régua SAEB'!$A:$A,$E1767)</f>
        <v>2</v>
      </c>
      <c r="K1767" s="10" t="str">
        <f t="array" ref="K1767">INDEX('Régua SAEB'!$F$1:$F$40,MATCH($E1767&amp;"MT"&amp;$J1767,'Régua SAEB'!$G$1:$G$40,0),1)</f>
        <v>Básico</v>
      </c>
    </row>
    <row r="1768" spans="1:11" x14ac:dyDescent="0.2">
      <c r="A1768" s="28" t="s">
        <v>66</v>
      </c>
      <c r="B1768" s="24">
        <v>902755</v>
      </c>
      <c r="C1768" s="28" t="s">
        <v>1881</v>
      </c>
      <c r="D1768" s="29">
        <v>35902755</v>
      </c>
      <c r="E1768" s="29" t="s">
        <v>117</v>
      </c>
      <c r="F1768" s="29">
        <v>252.54</v>
      </c>
      <c r="G1768" s="10">
        <f>SUMIFS('Régua SAEB'!$C:$C,'Régua SAEB'!$B:$B,"LP",'Régua SAEB'!$D:$D,"&lt;="&amp;$F1768,'Régua SAEB'!$E:$E,"&gt;"&amp;$F1768,'Régua SAEB'!$A:$A,$E1768)</f>
        <v>3</v>
      </c>
      <c r="H1768" s="10" t="str">
        <f t="array" ref="H1768">INDEX('Régua SAEB'!$F$1:$F$40,MATCH($E1768&amp;"LP"&amp;$G1768,'Régua SAEB'!$G$1:$G$40,0),1)</f>
        <v>Básico</v>
      </c>
      <c r="I1768" s="29">
        <v>244.4</v>
      </c>
      <c r="J1768" s="10">
        <f>SUMIFS('Régua SAEB'!$C:$C,'Régua SAEB'!$B:$B,"MT",'Régua SAEB'!$D:$D,"&lt;="&amp;$I1768,'Régua SAEB'!$E:$E,"&gt;"&amp;$I1768,'Régua SAEB'!$A:$A,$E1768)</f>
        <v>2</v>
      </c>
      <c r="K1768" s="10" t="str">
        <f t="array" ref="K1768">INDEX('Régua SAEB'!$F$1:$F$40,MATCH($E1768&amp;"MT"&amp;$J1768,'Régua SAEB'!$G$1:$G$40,0),1)</f>
        <v>Básico</v>
      </c>
    </row>
    <row r="1769" spans="1:11" x14ac:dyDescent="0.2">
      <c r="A1769" s="28" t="s">
        <v>66</v>
      </c>
      <c r="B1769" s="24">
        <v>904740</v>
      </c>
      <c r="C1769" s="28" t="s">
        <v>1882</v>
      </c>
      <c r="D1769" s="29">
        <v>35904740</v>
      </c>
      <c r="E1769" s="29" t="s">
        <v>117</v>
      </c>
      <c r="F1769" s="29">
        <v>235.04</v>
      </c>
      <c r="G1769" s="10">
        <f>SUMIFS('Régua SAEB'!$C:$C,'Régua SAEB'!$B:$B,"LP",'Régua SAEB'!$D:$D,"&lt;="&amp;$F1769,'Régua SAEB'!$E:$E,"&gt;"&amp;$F1769,'Régua SAEB'!$A:$A,$E1769)</f>
        <v>2</v>
      </c>
      <c r="H1769" s="10" t="str">
        <f t="array" ref="H1769">INDEX('Régua SAEB'!$F$1:$F$40,MATCH($E1769&amp;"LP"&amp;$G1769,'Régua SAEB'!$G$1:$G$40,0),1)</f>
        <v>Básico</v>
      </c>
      <c r="I1769" s="29">
        <v>227.58</v>
      </c>
      <c r="J1769" s="10">
        <f>SUMIFS('Régua SAEB'!$C:$C,'Régua SAEB'!$B:$B,"MT",'Régua SAEB'!$D:$D,"&lt;="&amp;$I1769,'Régua SAEB'!$E:$E,"&gt;"&amp;$I1769,'Régua SAEB'!$A:$A,$E1769)</f>
        <v>2</v>
      </c>
      <c r="K1769" s="10" t="str">
        <f t="array" ref="K1769">INDEX('Régua SAEB'!$F$1:$F$40,MATCH($E1769&amp;"MT"&amp;$J1769,'Régua SAEB'!$G$1:$G$40,0),1)</f>
        <v>Básico</v>
      </c>
    </row>
    <row r="1770" spans="1:11" x14ac:dyDescent="0.2">
      <c r="A1770" s="28" t="s">
        <v>66</v>
      </c>
      <c r="B1770" s="24">
        <v>906360</v>
      </c>
      <c r="C1770" s="28" t="s">
        <v>1883</v>
      </c>
      <c r="D1770" s="29">
        <v>35906360</v>
      </c>
      <c r="E1770" s="29" t="s">
        <v>117</v>
      </c>
      <c r="F1770" s="29">
        <v>249.65</v>
      </c>
      <c r="G1770" s="10">
        <f>SUMIFS('Régua SAEB'!$C:$C,'Régua SAEB'!$B:$B,"LP",'Régua SAEB'!$D:$D,"&lt;="&amp;$F1770,'Régua SAEB'!$E:$E,"&gt;"&amp;$F1770,'Régua SAEB'!$A:$A,$E1770)</f>
        <v>2</v>
      </c>
      <c r="H1770" s="10" t="str">
        <f t="array" ref="H1770">INDEX('Régua SAEB'!$F$1:$F$40,MATCH($E1770&amp;"LP"&amp;$G1770,'Régua SAEB'!$G$1:$G$40,0),1)</f>
        <v>Básico</v>
      </c>
      <c r="I1770" s="29">
        <v>239.94</v>
      </c>
      <c r="J1770" s="10">
        <f>SUMIFS('Régua SAEB'!$C:$C,'Régua SAEB'!$B:$B,"MT",'Régua SAEB'!$D:$D,"&lt;="&amp;$I1770,'Régua SAEB'!$E:$E,"&gt;"&amp;$I1770,'Régua SAEB'!$A:$A,$E1770)</f>
        <v>2</v>
      </c>
      <c r="K1770" s="10" t="str">
        <f t="array" ref="K1770">INDEX('Régua SAEB'!$F$1:$F$40,MATCH($E1770&amp;"MT"&amp;$J1770,'Régua SAEB'!$G$1:$G$40,0),1)</f>
        <v>Básico</v>
      </c>
    </row>
    <row r="1771" spans="1:11" x14ac:dyDescent="0.2">
      <c r="A1771" s="28" t="s">
        <v>66</v>
      </c>
      <c r="B1771" s="24">
        <v>910442</v>
      </c>
      <c r="C1771" s="28" t="s">
        <v>1884</v>
      </c>
      <c r="D1771" s="29">
        <v>35910442</v>
      </c>
      <c r="E1771" s="29" t="s">
        <v>117</v>
      </c>
      <c r="F1771" s="29">
        <v>247.06</v>
      </c>
      <c r="G1771" s="10">
        <f>SUMIFS('Régua SAEB'!$C:$C,'Régua SAEB'!$B:$B,"LP",'Régua SAEB'!$D:$D,"&lt;="&amp;$F1771,'Régua SAEB'!$E:$E,"&gt;"&amp;$F1771,'Régua SAEB'!$A:$A,$E1771)</f>
        <v>2</v>
      </c>
      <c r="H1771" s="10" t="str">
        <f t="array" ref="H1771">INDEX('Régua SAEB'!$F$1:$F$40,MATCH($E1771&amp;"LP"&amp;$G1771,'Régua SAEB'!$G$1:$G$40,0),1)</f>
        <v>Básico</v>
      </c>
      <c r="I1771" s="29">
        <v>240.08</v>
      </c>
      <c r="J1771" s="10">
        <f>SUMIFS('Régua SAEB'!$C:$C,'Régua SAEB'!$B:$B,"MT",'Régua SAEB'!$D:$D,"&lt;="&amp;$I1771,'Régua SAEB'!$E:$E,"&gt;"&amp;$I1771,'Régua SAEB'!$A:$A,$E1771)</f>
        <v>2</v>
      </c>
      <c r="K1771" s="10" t="str">
        <f t="array" ref="K1771">INDEX('Régua SAEB'!$F$1:$F$40,MATCH($E1771&amp;"MT"&amp;$J1771,'Régua SAEB'!$G$1:$G$40,0),1)</f>
        <v>Básico</v>
      </c>
    </row>
    <row r="1772" spans="1:11" x14ac:dyDescent="0.2">
      <c r="A1772" s="28" t="s">
        <v>66</v>
      </c>
      <c r="B1772" s="24">
        <v>912396</v>
      </c>
      <c r="C1772" s="28" t="s">
        <v>1885</v>
      </c>
      <c r="D1772" s="29">
        <v>35912396</v>
      </c>
      <c r="E1772" s="29" t="s">
        <v>117</v>
      </c>
      <c r="F1772" s="29">
        <v>278.52</v>
      </c>
      <c r="G1772" s="10">
        <f>SUMIFS('Régua SAEB'!$C:$C,'Régua SAEB'!$B:$B,"LP",'Régua SAEB'!$D:$D,"&lt;="&amp;$F1772,'Régua SAEB'!$E:$E,"&gt;"&amp;$F1772,'Régua SAEB'!$A:$A,$E1772)</f>
        <v>4</v>
      </c>
      <c r="H1772" s="10" t="str">
        <f t="array" ref="H1772">INDEX('Régua SAEB'!$F$1:$F$40,MATCH($E1772&amp;"LP"&amp;$G1772,'Régua SAEB'!$G$1:$G$40,0),1)</f>
        <v>Proficiente</v>
      </c>
      <c r="I1772" s="29">
        <v>258.14999999999998</v>
      </c>
      <c r="J1772" s="10">
        <f>SUMIFS('Régua SAEB'!$C:$C,'Régua SAEB'!$B:$B,"MT",'Régua SAEB'!$D:$D,"&lt;="&amp;$I1772,'Régua SAEB'!$E:$E,"&gt;"&amp;$I1772,'Régua SAEB'!$A:$A,$E1772)</f>
        <v>3</v>
      </c>
      <c r="K1772" s="10" t="str">
        <f t="array" ref="K1772">INDEX('Régua SAEB'!$F$1:$F$40,MATCH($E1772&amp;"MT"&amp;$J1772,'Régua SAEB'!$G$1:$G$40,0),1)</f>
        <v>Básico</v>
      </c>
    </row>
    <row r="1773" spans="1:11" x14ac:dyDescent="0.2">
      <c r="A1773" s="28" t="s">
        <v>66</v>
      </c>
      <c r="B1773" s="24">
        <v>923096</v>
      </c>
      <c r="C1773" s="28" t="s">
        <v>1886</v>
      </c>
      <c r="D1773" s="29">
        <v>35923096</v>
      </c>
      <c r="E1773" s="29" t="s">
        <v>117</v>
      </c>
      <c r="F1773" s="29">
        <v>243.17</v>
      </c>
      <c r="G1773" s="10">
        <f>SUMIFS('Régua SAEB'!$C:$C,'Régua SAEB'!$B:$B,"LP",'Régua SAEB'!$D:$D,"&lt;="&amp;$F1773,'Régua SAEB'!$E:$E,"&gt;"&amp;$F1773,'Régua SAEB'!$A:$A,$E1773)</f>
        <v>2</v>
      </c>
      <c r="H1773" s="10" t="str">
        <f t="array" ref="H1773">INDEX('Régua SAEB'!$F$1:$F$40,MATCH($E1773&amp;"LP"&amp;$G1773,'Régua SAEB'!$G$1:$G$40,0),1)</f>
        <v>Básico</v>
      </c>
      <c r="I1773" s="29">
        <v>240.14</v>
      </c>
      <c r="J1773" s="10">
        <f>SUMIFS('Régua SAEB'!$C:$C,'Régua SAEB'!$B:$B,"MT",'Régua SAEB'!$D:$D,"&lt;="&amp;$I1773,'Régua SAEB'!$E:$E,"&gt;"&amp;$I1773,'Régua SAEB'!$A:$A,$E1773)</f>
        <v>2</v>
      </c>
      <c r="K1773" s="10" t="str">
        <f t="array" ref="K1773">INDEX('Régua SAEB'!$F$1:$F$40,MATCH($E1773&amp;"MT"&amp;$J1773,'Régua SAEB'!$G$1:$G$40,0),1)</f>
        <v>Básico</v>
      </c>
    </row>
    <row r="1774" spans="1:11" x14ac:dyDescent="0.2">
      <c r="A1774" s="28" t="s">
        <v>66</v>
      </c>
      <c r="B1774" s="24">
        <v>924039</v>
      </c>
      <c r="C1774" s="28" t="s">
        <v>1887</v>
      </c>
      <c r="D1774" s="29">
        <v>35924039</v>
      </c>
      <c r="E1774" s="29" t="s">
        <v>117</v>
      </c>
      <c r="F1774" s="29">
        <v>263.20999999999998</v>
      </c>
      <c r="G1774" s="10">
        <f>SUMIFS('Régua SAEB'!$C:$C,'Régua SAEB'!$B:$B,"LP",'Régua SAEB'!$D:$D,"&lt;="&amp;$F1774,'Régua SAEB'!$E:$E,"&gt;"&amp;$F1774,'Régua SAEB'!$A:$A,$E1774)</f>
        <v>3</v>
      </c>
      <c r="H1774" s="10" t="str">
        <f t="array" ref="H1774">INDEX('Régua SAEB'!$F$1:$F$40,MATCH($E1774&amp;"LP"&amp;$G1774,'Régua SAEB'!$G$1:$G$40,0),1)</f>
        <v>Básico</v>
      </c>
      <c r="I1774" s="29">
        <v>256.35000000000002</v>
      </c>
      <c r="J1774" s="10">
        <f>SUMIFS('Régua SAEB'!$C:$C,'Régua SAEB'!$B:$B,"MT",'Régua SAEB'!$D:$D,"&lt;="&amp;$I1774,'Régua SAEB'!$E:$E,"&gt;"&amp;$I1774,'Régua SAEB'!$A:$A,$E1774)</f>
        <v>3</v>
      </c>
      <c r="K1774" s="10" t="str">
        <f t="array" ref="K1774">INDEX('Régua SAEB'!$F$1:$F$40,MATCH($E1774&amp;"MT"&amp;$J1774,'Régua SAEB'!$G$1:$G$40,0),1)</f>
        <v>Básico</v>
      </c>
    </row>
    <row r="1775" spans="1:11" x14ac:dyDescent="0.2">
      <c r="A1775" s="28" t="s">
        <v>66</v>
      </c>
      <c r="B1775" s="24">
        <v>924040</v>
      </c>
      <c r="C1775" s="28" t="s">
        <v>1888</v>
      </c>
      <c r="D1775" s="29">
        <v>35924040</v>
      </c>
      <c r="E1775" s="29" t="s">
        <v>117</v>
      </c>
      <c r="F1775" s="29">
        <v>243.33</v>
      </c>
      <c r="G1775" s="10">
        <f>SUMIFS('Régua SAEB'!$C:$C,'Régua SAEB'!$B:$B,"LP",'Régua SAEB'!$D:$D,"&lt;="&amp;$F1775,'Régua SAEB'!$E:$E,"&gt;"&amp;$F1775,'Régua SAEB'!$A:$A,$E1775)</f>
        <v>2</v>
      </c>
      <c r="H1775" s="10" t="str">
        <f t="array" ref="H1775">INDEX('Régua SAEB'!$F$1:$F$40,MATCH($E1775&amp;"LP"&amp;$G1775,'Régua SAEB'!$G$1:$G$40,0),1)</f>
        <v>Básico</v>
      </c>
      <c r="I1775" s="29">
        <v>225.83</v>
      </c>
      <c r="J1775" s="10">
        <f>SUMIFS('Régua SAEB'!$C:$C,'Régua SAEB'!$B:$B,"MT",'Régua SAEB'!$D:$D,"&lt;="&amp;$I1775,'Régua SAEB'!$E:$E,"&gt;"&amp;$I1775,'Régua SAEB'!$A:$A,$E1775)</f>
        <v>2</v>
      </c>
      <c r="K1775" s="10" t="str">
        <f t="array" ref="K1775">INDEX('Régua SAEB'!$F$1:$F$40,MATCH($E1775&amp;"MT"&amp;$J1775,'Régua SAEB'!$G$1:$G$40,0),1)</f>
        <v>Básico</v>
      </c>
    </row>
    <row r="1776" spans="1:11" x14ac:dyDescent="0.2">
      <c r="A1776" s="28" t="s">
        <v>66</v>
      </c>
      <c r="B1776" s="24">
        <v>925421</v>
      </c>
      <c r="C1776" s="28" t="s">
        <v>1889</v>
      </c>
      <c r="D1776" s="29">
        <v>35925421</v>
      </c>
      <c r="E1776" s="29" t="s">
        <v>117</v>
      </c>
      <c r="F1776" s="29">
        <v>240.58</v>
      </c>
      <c r="G1776" s="10">
        <f>SUMIFS('Régua SAEB'!$C:$C,'Régua SAEB'!$B:$B,"LP",'Régua SAEB'!$D:$D,"&lt;="&amp;$F1776,'Régua SAEB'!$E:$E,"&gt;"&amp;$F1776,'Régua SAEB'!$A:$A,$E1776)</f>
        <v>2</v>
      </c>
      <c r="H1776" s="10" t="str">
        <f t="array" ref="H1776">INDEX('Régua SAEB'!$F$1:$F$40,MATCH($E1776&amp;"LP"&amp;$G1776,'Régua SAEB'!$G$1:$G$40,0),1)</f>
        <v>Básico</v>
      </c>
      <c r="I1776" s="29">
        <v>239.02</v>
      </c>
      <c r="J1776" s="10">
        <f>SUMIFS('Régua SAEB'!$C:$C,'Régua SAEB'!$B:$B,"MT",'Régua SAEB'!$D:$D,"&lt;="&amp;$I1776,'Régua SAEB'!$E:$E,"&gt;"&amp;$I1776,'Régua SAEB'!$A:$A,$E1776)</f>
        <v>2</v>
      </c>
      <c r="K1776" s="10" t="str">
        <f t="array" ref="K1776">INDEX('Régua SAEB'!$F$1:$F$40,MATCH($E1776&amp;"MT"&amp;$J1776,'Régua SAEB'!$G$1:$G$40,0),1)</f>
        <v>Básico</v>
      </c>
    </row>
    <row r="1777" spans="1:11" x14ac:dyDescent="0.2">
      <c r="A1777" s="28" t="s">
        <v>66</v>
      </c>
      <c r="B1777" s="24">
        <v>925627</v>
      </c>
      <c r="C1777" s="28" t="s">
        <v>1890</v>
      </c>
      <c r="D1777" s="29">
        <v>35925627</v>
      </c>
      <c r="E1777" s="29" t="s">
        <v>117</v>
      </c>
      <c r="F1777" s="29">
        <v>247.2</v>
      </c>
      <c r="G1777" s="10">
        <f>SUMIFS('Régua SAEB'!$C:$C,'Régua SAEB'!$B:$B,"LP",'Régua SAEB'!$D:$D,"&lt;="&amp;$F1777,'Régua SAEB'!$E:$E,"&gt;"&amp;$F1777,'Régua SAEB'!$A:$A,$E1777)</f>
        <v>2</v>
      </c>
      <c r="H1777" s="10" t="str">
        <f t="array" ref="H1777">INDEX('Régua SAEB'!$F$1:$F$40,MATCH($E1777&amp;"LP"&amp;$G1777,'Régua SAEB'!$G$1:$G$40,0),1)</f>
        <v>Básico</v>
      </c>
      <c r="I1777" s="29">
        <v>233.74</v>
      </c>
      <c r="J1777" s="10">
        <f>SUMIFS('Régua SAEB'!$C:$C,'Régua SAEB'!$B:$B,"MT",'Régua SAEB'!$D:$D,"&lt;="&amp;$I1777,'Régua SAEB'!$E:$E,"&gt;"&amp;$I1777,'Régua SAEB'!$A:$A,$E1777)</f>
        <v>2</v>
      </c>
      <c r="K1777" s="10" t="str">
        <f t="array" ref="K1777">INDEX('Régua SAEB'!$F$1:$F$40,MATCH($E1777&amp;"MT"&amp;$J1777,'Régua SAEB'!$G$1:$G$40,0),1)</f>
        <v>Básico</v>
      </c>
    </row>
    <row r="1778" spans="1:11" x14ac:dyDescent="0.2">
      <c r="A1778" s="28" t="s">
        <v>9</v>
      </c>
      <c r="B1778" s="24">
        <v>31574</v>
      </c>
      <c r="C1778" s="28" t="s">
        <v>1891</v>
      </c>
      <c r="D1778" s="29">
        <v>35031574</v>
      </c>
      <c r="E1778" s="29" t="s">
        <v>117</v>
      </c>
      <c r="F1778" s="29">
        <v>243.07</v>
      </c>
      <c r="G1778" s="10">
        <f>SUMIFS('Régua SAEB'!$C:$C,'Régua SAEB'!$B:$B,"LP",'Régua SAEB'!$D:$D,"&lt;="&amp;$F1778,'Régua SAEB'!$E:$E,"&gt;"&amp;$F1778,'Régua SAEB'!$A:$A,$E1778)</f>
        <v>2</v>
      </c>
      <c r="H1778" s="10" t="str">
        <f t="array" ref="H1778">INDEX('Régua SAEB'!$F$1:$F$40,MATCH($E1778&amp;"LP"&amp;$G1778,'Régua SAEB'!$G$1:$G$40,0),1)</f>
        <v>Básico</v>
      </c>
      <c r="I1778" s="29">
        <v>239.8</v>
      </c>
      <c r="J1778" s="10">
        <f>SUMIFS('Régua SAEB'!$C:$C,'Régua SAEB'!$B:$B,"MT",'Régua SAEB'!$D:$D,"&lt;="&amp;$I1778,'Régua SAEB'!$E:$E,"&gt;"&amp;$I1778,'Régua SAEB'!$A:$A,$E1778)</f>
        <v>2</v>
      </c>
      <c r="K1778" s="10" t="str">
        <f t="array" ref="K1778">INDEX('Régua SAEB'!$F$1:$F$40,MATCH($E1778&amp;"MT"&amp;$J1778,'Régua SAEB'!$G$1:$G$40,0),1)</f>
        <v>Básico</v>
      </c>
    </row>
    <row r="1779" spans="1:11" x14ac:dyDescent="0.2">
      <c r="A1779" s="28" t="s">
        <v>9</v>
      </c>
      <c r="B1779" s="24">
        <v>31616</v>
      </c>
      <c r="C1779" s="28" t="s">
        <v>1892</v>
      </c>
      <c r="D1779" s="29">
        <v>35031616</v>
      </c>
      <c r="E1779" s="29" t="s">
        <v>117</v>
      </c>
      <c r="F1779" s="29">
        <v>268.37</v>
      </c>
      <c r="G1779" s="10">
        <f>SUMIFS('Régua SAEB'!$C:$C,'Régua SAEB'!$B:$B,"LP",'Régua SAEB'!$D:$D,"&lt;="&amp;$F1779,'Régua SAEB'!$E:$E,"&gt;"&amp;$F1779,'Régua SAEB'!$A:$A,$E1779)</f>
        <v>3</v>
      </c>
      <c r="H1779" s="10" t="str">
        <f t="array" ref="H1779">INDEX('Régua SAEB'!$F$1:$F$40,MATCH($E1779&amp;"LP"&amp;$G1779,'Régua SAEB'!$G$1:$G$40,0),1)</f>
        <v>Básico</v>
      </c>
      <c r="I1779" s="29">
        <v>267.32</v>
      </c>
      <c r="J1779" s="10">
        <f>SUMIFS('Régua SAEB'!$C:$C,'Régua SAEB'!$B:$B,"MT",'Régua SAEB'!$D:$D,"&lt;="&amp;$I1779,'Régua SAEB'!$E:$E,"&gt;"&amp;$I1779,'Régua SAEB'!$A:$A,$E1779)</f>
        <v>3</v>
      </c>
      <c r="K1779" s="10" t="str">
        <f t="array" ref="K1779">INDEX('Régua SAEB'!$F$1:$F$40,MATCH($E1779&amp;"MT"&amp;$J1779,'Régua SAEB'!$G$1:$G$40,0),1)</f>
        <v>Básico</v>
      </c>
    </row>
    <row r="1780" spans="1:11" x14ac:dyDescent="0.2">
      <c r="A1780" s="28" t="s">
        <v>9</v>
      </c>
      <c r="B1780" s="24">
        <v>31636</v>
      </c>
      <c r="C1780" s="28" t="s">
        <v>1893</v>
      </c>
      <c r="D1780" s="29">
        <v>35031636</v>
      </c>
      <c r="E1780" s="29" t="s">
        <v>117</v>
      </c>
      <c r="F1780" s="29">
        <v>277.72000000000003</v>
      </c>
      <c r="G1780" s="10">
        <f>SUMIFS('Régua SAEB'!$C:$C,'Régua SAEB'!$B:$B,"LP",'Régua SAEB'!$D:$D,"&lt;="&amp;$F1780,'Régua SAEB'!$E:$E,"&gt;"&amp;$F1780,'Régua SAEB'!$A:$A,$E1780)</f>
        <v>4</v>
      </c>
      <c r="H1780" s="10" t="str">
        <f t="array" ref="H1780">INDEX('Régua SAEB'!$F$1:$F$40,MATCH($E1780&amp;"LP"&amp;$G1780,'Régua SAEB'!$G$1:$G$40,0),1)</f>
        <v>Proficiente</v>
      </c>
      <c r="I1780" s="29">
        <v>278.7</v>
      </c>
      <c r="J1780" s="10">
        <f>SUMIFS('Régua SAEB'!$C:$C,'Régua SAEB'!$B:$B,"MT",'Régua SAEB'!$D:$D,"&lt;="&amp;$I1780,'Régua SAEB'!$E:$E,"&gt;"&amp;$I1780,'Régua SAEB'!$A:$A,$E1780)</f>
        <v>4</v>
      </c>
      <c r="K1780" s="10" t="str">
        <f t="array" ref="K1780">INDEX('Régua SAEB'!$F$1:$F$40,MATCH($E1780&amp;"MT"&amp;$J1780,'Régua SAEB'!$G$1:$G$40,0),1)</f>
        <v>Básico</v>
      </c>
    </row>
    <row r="1781" spans="1:11" x14ac:dyDescent="0.2">
      <c r="A1781" s="28" t="s">
        <v>9</v>
      </c>
      <c r="B1781" s="24">
        <v>922584</v>
      </c>
      <c r="C1781" s="28" t="s">
        <v>1894</v>
      </c>
      <c r="D1781" s="29">
        <v>35922584</v>
      </c>
      <c r="E1781" s="29" t="s">
        <v>117</v>
      </c>
      <c r="F1781" s="29">
        <v>272.81</v>
      </c>
      <c r="G1781" s="10">
        <f>SUMIFS('Régua SAEB'!$C:$C,'Régua SAEB'!$B:$B,"LP",'Régua SAEB'!$D:$D,"&lt;="&amp;$F1781,'Régua SAEB'!$E:$E,"&gt;"&amp;$F1781,'Régua SAEB'!$A:$A,$E1781)</f>
        <v>3</v>
      </c>
      <c r="H1781" s="10" t="str">
        <f t="array" ref="H1781">INDEX('Régua SAEB'!$F$1:$F$40,MATCH($E1781&amp;"LP"&amp;$G1781,'Régua SAEB'!$G$1:$G$40,0),1)</f>
        <v>Básico</v>
      </c>
      <c r="I1781" s="29">
        <v>261.95999999999998</v>
      </c>
      <c r="J1781" s="10">
        <f>SUMIFS('Régua SAEB'!$C:$C,'Régua SAEB'!$B:$B,"MT",'Régua SAEB'!$D:$D,"&lt;="&amp;$I1781,'Régua SAEB'!$E:$E,"&gt;"&amp;$I1781,'Régua SAEB'!$A:$A,$E1781)</f>
        <v>3</v>
      </c>
      <c r="K1781" s="10" t="str">
        <f t="array" ref="K1781">INDEX('Régua SAEB'!$F$1:$F$40,MATCH($E1781&amp;"MT"&amp;$J1781,'Régua SAEB'!$G$1:$G$40,0),1)</f>
        <v>Básico</v>
      </c>
    </row>
    <row r="1782" spans="1:11" x14ac:dyDescent="0.2">
      <c r="A1782" s="28" t="s">
        <v>67</v>
      </c>
      <c r="B1782" s="24">
        <v>33911</v>
      </c>
      <c r="C1782" s="28" t="s">
        <v>1895</v>
      </c>
      <c r="D1782" s="29">
        <v>35033911</v>
      </c>
      <c r="E1782" s="29" t="s">
        <v>117</v>
      </c>
      <c r="F1782" s="29">
        <v>279.07</v>
      </c>
      <c r="G1782" s="10">
        <f>SUMIFS('Régua SAEB'!$C:$C,'Régua SAEB'!$B:$B,"LP",'Régua SAEB'!$D:$D,"&lt;="&amp;$F1782,'Régua SAEB'!$E:$E,"&gt;"&amp;$F1782,'Régua SAEB'!$A:$A,$E1782)</f>
        <v>4</v>
      </c>
      <c r="H1782" s="10" t="str">
        <f t="array" ref="H1782">INDEX('Régua SAEB'!$F$1:$F$40,MATCH($E1782&amp;"LP"&amp;$G1782,'Régua SAEB'!$G$1:$G$40,0),1)</f>
        <v>Proficiente</v>
      </c>
      <c r="I1782" s="29">
        <v>280.39</v>
      </c>
      <c r="J1782" s="10">
        <f>SUMIFS('Régua SAEB'!$C:$C,'Régua SAEB'!$B:$B,"MT",'Régua SAEB'!$D:$D,"&lt;="&amp;$I1782,'Régua SAEB'!$E:$E,"&gt;"&amp;$I1782,'Régua SAEB'!$A:$A,$E1782)</f>
        <v>4</v>
      </c>
      <c r="K1782" s="10" t="str">
        <f t="array" ref="K1782">INDEX('Régua SAEB'!$F$1:$F$40,MATCH($E1782&amp;"MT"&amp;$J1782,'Régua SAEB'!$G$1:$G$40,0),1)</f>
        <v>Básico</v>
      </c>
    </row>
    <row r="1783" spans="1:11" x14ac:dyDescent="0.2">
      <c r="A1783" s="28" t="s">
        <v>67</v>
      </c>
      <c r="B1783" s="24">
        <v>34010</v>
      </c>
      <c r="C1783" s="28" t="s">
        <v>1896</v>
      </c>
      <c r="D1783" s="29">
        <v>35034010</v>
      </c>
      <c r="E1783" s="29" t="s">
        <v>117</v>
      </c>
      <c r="F1783" s="29">
        <v>274.2</v>
      </c>
      <c r="G1783" s="10">
        <f>SUMIFS('Régua SAEB'!$C:$C,'Régua SAEB'!$B:$B,"LP",'Régua SAEB'!$D:$D,"&lt;="&amp;$F1783,'Régua SAEB'!$E:$E,"&gt;"&amp;$F1783,'Régua SAEB'!$A:$A,$E1783)</f>
        <v>3</v>
      </c>
      <c r="H1783" s="10" t="str">
        <f t="array" ref="H1783">INDEX('Régua SAEB'!$F$1:$F$40,MATCH($E1783&amp;"LP"&amp;$G1783,'Régua SAEB'!$G$1:$G$40,0),1)</f>
        <v>Básico</v>
      </c>
      <c r="I1783" s="29">
        <v>270</v>
      </c>
      <c r="J1783" s="10">
        <f>SUMIFS('Régua SAEB'!$C:$C,'Régua SAEB'!$B:$B,"MT",'Régua SAEB'!$D:$D,"&lt;="&amp;$I1783,'Régua SAEB'!$E:$E,"&gt;"&amp;$I1783,'Régua SAEB'!$A:$A,$E1783)</f>
        <v>3</v>
      </c>
      <c r="K1783" s="10" t="str">
        <f t="array" ref="K1783">INDEX('Régua SAEB'!$F$1:$F$40,MATCH($E1783&amp;"MT"&amp;$J1783,'Régua SAEB'!$G$1:$G$40,0),1)</f>
        <v>Básico</v>
      </c>
    </row>
    <row r="1784" spans="1:11" x14ac:dyDescent="0.2">
      <c r="A1784" s="28" t="s">
        <v>67</v>
      </c>
      <c r="B1784" s="24">
        <v>34022</v>
      </c>
      <c r="C1784" s="28" t="s">
        <v>1897</v>
      </c>
      <c r="D1784" s="29">
        <v>35034022</v>
      </c>
      <c r="E1784" s="29" t="s">
        <v>117</v>
      </c>
      <c r="F1784" s="29">
        <v>280.69</v>
      </c>
      <c r="G1784" s="10">
        <f>SUMIFS('Régua SAEB'!$C:$C,'Régua SAEB'!$B:$B,"LP",'Régua SAEB'!$D:$D,"&lt;="&amp;$F1784,'Régua SAEB'!$E:$E,"&gt;"&amp;$F1784,'Régua SAEB'!$A:$A,$E1784)</f>
        <v>4</v>
      </c>
      <c r="H1784" s="10" t="str">
        <f t="array" ref="H1784">INDEX('Régua SAEB'!$F$1:$F$40,MATCH($E1784&amp;"LP"&amp;$G1784,'Régua SAEB'!$G$1:$G$40,0),1)</f>
        <v>Proficiente</v>
      </c>
      <c r="I1784" s="29">
        <v>285.26</v>
      </c>
      <c r="J1784" s="10">
        <f>SUMIFS('Régua SAEB'!$C:$C,'Régua SAEB'!$B:$B,"MT",'Régua SAEB'!$D:$D,"&lt;="&amp;$I1784,'Régua SAEB'!$E:$E,"&gt;"&amp;$I1784,'Régua SAEB'!$A:$A,$E1784)</f>
        <v>4</v>
      </c>
      <c r="K1784" s="10" t="str">
        <f t="array" ref="K1784">INDEX('Régua SAEB'!$F$1:$F$40,MATCH($E1784&amp;"MT"&amp;$J1784,'Régua SAEB'!$G$1:$G$40,0),1)</f>
        <v>Básico</v>
      </c>
    </row>
    <row r="1785" spans="1:11" x14ac:dyDescent="0.2">
      <c r="A1785" s="28" t="s">
        <v>67</v>
      </c>
      <c r="B1785" s="24">
        <v>34058</v>
      </c>
      <c r="C1785" s="28" t="s">
        <v>1898</v>
      </c>
      <c r="D1785" s="29">
        <v>35034058</v>
      </c>
      <c r="E1785" s="29" t="s">
        <v>117</v>
      </c>
      <c r="F1785" s="29">
        <v>251.75</v>
      </c>
      <c r="G1785" s="10">
        <f>SUMIFS('Régua SAEB'!$C:$C,'Régua SAEB'!$B:$B,"LP",'Régua SAEB'!$D:$D,"&lt;="&amp;$F1785,'Régua SAEB'!$E:$E,"&gt;"&amp;$F1785,'Régua SAEB'!$A:$A,$E1785)</f>
        <v>3</v>
      </c>
      <c r="H1785" s="10" t="str">
        <f t="array" ref="H1785">INDEX('Régua SAEB'!$F$1:$F$40,MATCH($E1785&amp;"LP"&amp;$G1785,'Régua SAEB'!$G$1:$G$40,0),1)</f>
        <v>Básico</v>
      </c>
      <c r="I1785" s="29">
        <v>262.58999999999997</v>
      </c>
      <c r="J1785" s="10">
        <f>SUMIFS('Régua SAEB'!$C:$C,'Régua SAEB'!$B:$B,"MT",'Régua SAEB'!$D:$D,"&lt;="&amp;$I1785,'Régua SAEB'!$E:$E,"&gt;"&amp;$I1785,'Régua SAEB'!$A:$A,$E1785)</f>
        <v>3</v>
      </c>
      <c r="K1785" s="10" t="str">
        <f t="array" ref="K1785">INDEX('Régua SAEB'!$F$1:$F$40,MATCH($E1785&amp;"MT"&amp;$J1785,'Régua SAEB'!$G$1:$G$40,0),1)</f>
        <v>Básico</v>
      </c>
    </row>
    <row r="1786" spans="1:11" x14ac:dyDescent="0.2">
      <c r="A1786" s="28" t="s">
        <v>67</v>
      </c>
      <c r="B1786" s="24">
        <v>34061</v>
      </c>
      <c r="C1786" s="28" t="s">
        <v>1899</v>
      </c>
      <c r="D1786" s="29">
        <v>35034061</v>
      </c>
      <c r="E1786" s="29" t="s">
        <v>117</v>
      </c>
      <c r="F1786" s="29">
        <v>268.85000000000002</v>
      </c>
      <c r="G1786" s="10">
        <f>SUMIFS('Régua SAEB'!$C:$C,'Régua SAEB'!$B:$B,"LP",'Régua SAEB'!$D:$D,"&lt;="&amp;$F1786,'Régua SAEB'!$E:$E,"&gt;"&amp;$F1786,'Régua SAEB'!$A:$A,$E1786)</f>
        <v>3</v>
      </c>
      <c r="H1786" s="10" t="str">
        <f t="array" ref="H1786">INDEX('Régua SAEB'!$F$1:$F$40,MATCH($E1786&amp;"LP"&amp;$G1786,'Régua SAEB'!$G$1:$G$40,0),1)</f>
        <v>Básico</v>
      </c>
      <c r="I1786" s="29">
        <v>277.72000000000003</v>
      </c>
      <c r="J1786" s="10">
        <f>SUMIFS('Régua SAEB'!$C:$C,'Régua SAEB'!$B:$B,"MT",'Régua SAEB'!$D:$D,"&lt;="&amp;$I1786,'Régua SAEB'!$E:$E,"&gt;"&amp;$I1786,'Régua SAEB'!$A:$A,$E1786)</f>
        <v>4</v>
      </c>
      <c r="K1786" s="10" t="str">
        <f t="array" ref="K1786">INDEX('Régua SAEB'!$F$1:$F$40,MATCH($E1786&amp;"MT"&amp;$J1786,'Régua SAEB'!$G$1:$G$40,0),1)</f>
        <v>Básico</v>
      </c>
    </row>
    <row r="1787" spans="1:11" x14ac:dyDescent="0.2">
      <c r="A1787" s="28" t="s">
        <v>67</v>
      </c>
      <c r="B1787" s="24">
        <v>34198</v>
      </c>
      <c r="C1787" s="28" t="s">
        <v>1900</v>
      </c>
      <c r="D1787" s="29">
        <v>35034198</v>
      </c>
      <c r="E1787" s="29" t="s">
        <v>117</v>
      </c>
      <c r="F1787" s="29">
        <v>294.24</v>
      </c>
      <c r="G1787" s="10">
        <f>SUMIFS('Régua SAEB'!$C:$C,'Régua SAEB'!$B:$B,"LP",'Régua SAEB'!$D:$D,"&lt;="&amp;$F1787,'Régua SAEB'!$E:$E,"&gt;"&amp;$F1787,'Régua SAEB'!$A:$A,$E1787)</f>
        <v>4</v>
      </c>
      <c r="H1787" s="10" t="str">
        <f t="array" ref="H1787">INDEX('Régua SAEB'!$F$1:$F$40,MATCH($E1787&amp;"LP"&amp;$G1787,'Régua SAEB'!$G$1:$G$40,0),1)</f>
        <v>Proficiente</v>
      </c>
      <c r="I1787" s="29">
        <v>303.72000000000003</v>
      </c>
      <c r="J1787" s="10">
        <f>SUMIFS('Régua SAEB'!$C:$C,'Régua SAEB'!$B:$B,"MT",'Régua SAEB'!$D:$D,"&lt;="&amp;$I1787,'Régua SAEB'!$E:$E,"&gt;"&amp;$I1787,'Régua SAEB'!$A:$A,$E1787)</f>
        <v>5</v>
      </c>
      <c r="K1787" s="10" t="str">
        <f t="array" ref="K1787">INDEX('Régua SAEB'!$F$1:$F$40,MATCH($E1787&amp;"MT"&amp;$J1787,'Régua SAEB'!$G$1:$G$40,0),1)</f>
        <v>Proficiente</v>
      </c>
    </row>
    <row r="1788" spans="1:11" x14ac:dyDescent="0.2">
      <c r="A1788" s="28" t="s">
        <v>67</v>
      </c>
      <c r="B1788" s="24">
        <v>34216</v>
      </c>
      <c r="C1788" s="28" t="s">
        <v>1901</v>
      </c>
      <c r="D1788" s="29">
        <v>35034216</v>
      </c>
      <c r="E1788" s="29" t="s">
        <v>117</v>
      </c>
      <c r="F1788" s="29">
        <v>265.58</v>
      </c>
      <c r="G1788" s="10">
        <f>SUMIFS('Régua SAEB'!$C:$C,'Régua SAEB'!$B:$B,"LP",'Régua SAEB'!$D:$D,"&lt;="&amp;$F1788,'Régua SAEB'!$E:$E,"&gt;"&amp;$F1788,'Régua SAEB'!$A:$A,$E1788)</f>
        <v>3</v>
      </c>
      <c r="H1788" s="10" t="str">
        <f t="array" ref="H1788">INDEX('Régua SAEB'!$F$1:$F$40,MATCH($E1788&amp;"LP"&amp;$G1788,'Régua SAEB'!$G$1:$G$40,0),1)</f>
        <v>Básico</v>
      </c>
      <c r="I1788" s="29">
        <v>259.33999999999997</v>
      </c>
      <c r="J1788" s="10">
        <f>SUMIFS('Régua SAEB'!$C:$C,'Régua SAEB'!$B:$B,"MT",'Régua SAEB'!$D:$D,"&lt;="&amp;$I1788,'Régua SAEB'!$E:$E,"&gt;"&amp;$I1788,'Régua SAEB'!$A:$A,$E1788)</f>
        <v>3</v>
      </c>
      <c r="K1788" s="10" t="str">
        <f t="array" ref="K1788">INDEX('Régua SAEB'!$F$1:$F$40,MATCH($E1788&amp;"MT"&amp;$J1788,'Régua SAEB'!$G$1:$G$40,0),1)</f>
        <v>Básico</v>
      </c>
    </row>
    <row r="1789" spans="1:11" x14ac:dyDescent="0.2">
      <c r="A1789" s="28" t="s">
        <v>67</v>
      </c>
      <c r="B1789" s="24">
        <v>34228</v>
      </c>
      <c r="C1789" s="28" t="s">
        <v>1902</v>
      </c>
      <c r="D1789" s="29">
        <v>35034228</v>
      </c>
      <c r="E1789" s="29" t="s">
        <v>117</v>
      </c>
      <c r="F1789" s="29">
        <v>289.85000000000002</v>
      </c>
      <c r="G1789" s="10">
        <f>SUMIFS('Régua SAEB'!$C:$C,'Régua SAEB'!$B:$B,"LP",'Régua SAEB'!$D:$D,"&lt;="&amp;$F1789,'Régua SAEB'!$E:$E,"&gt;"&amp;$F1789,'Régua SAEB'!$A:$A,$E1789)</f>
        <v>4</v>
      </c>
      <c r="H1789" s="10" t="str">
        <f t="array" ref="H1789">INDEX('Régua SAEB'!$F$1:$F$40,MATCH($E1789&amp;"LP"&amp;$G1789,'Régua SAEB'!$G$1:$G$40,0),1)</f>
        <v>Proficiente</v>
      </c>
      <c r="I1789" s="29">
        <v>291.01</v>
      </c>
      <c r="J1789" s="10">
        <f>SUMIFS('Régua SAEB'!$C:$C,'Régua SAEB'!$B:$B,"MT",'Régua SAEB'!$D:$D,"&lt;="&amp;$I1789,'Régua SAEB'!$E:$E,"&gt;"&amp;$I1789,'Régua SAEB'!$A:$A,$E1789)</f>
        <v>4</v>
      </c>
      <c r="K1789" s="10" t="str">
        <f t="array" ref="K1789">INDEX('Régua SAEB'!$F$1:$F$40,MATCH($E1789&amp;"MT"&amp;$J1789,'Régua SAEB'!$G$1:$G$40,0),1)</f>
        <v>Básico</v>
      </c>
    </row>
    <row r="1790" spans="1:11" x14ac:dyDescent="0.2">
      <c r="A1790" s="28" t="s">
        <v>67</v>
      </c>
      <c r="B1790" s="24">
        <v>577145</v>
      </c>
      <c r="C1790" s="28" t="s">
        <v>1903</v>
      </c>
      <c r="D1790" s="29">
        <v>35577145</v>
      </c>
      <c r="E1790" s="29" t="s">
        <v>117</v>
      </c>
      <c r="F1790" s="29">
        <v>251.99</v>
      </c>
      <c r="G1790" s="10">
        <f>SUMIFS('Régua SAEB'!$C:$C,'Régua SAEB'!$B:$B,"LP",'Régua SAEB'!$D:$D,"&lt;="&amp;$F1790,'Régua SAEB'!$E:$E,"&gt;"&amp;$F1790,'Régua SAEB'!$A:$A,$E1790)</f>
        <v>3</v>
      </c>
      <c r="H1790" s="10" t="str">
        <f t="array" ref="H1790">INDEX('Régua SAEB'!$F$1:$F$40,MATCH($E1790&amp;"LP"&amp;$G1790,'Régua SAEB'!$G$1:$G$40,0),1)</f>
        <v>Básico</v>
      </c>
      <c r="I1790" s="29">
        <v>248.55</v>
      </c>
      <c r="J1790" s="10">
        <f>SUMIFS('Régua SAEB'!$C:$C,'Régua SAEB'!$B:$B,"MT",'Régua SAEB'!$D:$D,"&lt;="&amp;$I1790,'Régua SAEB'!$E:$E,"&gt;"&amp;$I1790,'Régua SAEB'!$A:$A,$E1790)</f>
        <v>2</v>
      </c>
      <c r="K1790" s="10" t="str">
        <f t="array" ref="K1790">INDEX('Régua SAEB'!$F$1:$F$40,MATCH($E1790&amp;"MT"&amp;$J1790,'Régua SAEB'!$G$1:$G$40,0),1)</f>
        <v>Básico</v>
      </c>
    </row>
    <row r="1791" spans="1:11" x14ac:dyDescent="0.2">
      <c r="A1791" s="28" t="s">
        <v>67</v>
      </c>
      <c r="B1791" s="24">
        <v>900916</v>
      </c>
      <c r="C1791" s="28" t="s">
        <v>1904</v>
      </c>
      <c r="D1791" s="29">
        <v>35900916</v>
      </c>
      <c r="E1791" s="29" t="s">
        <v>117</v>
      </c>
      <c r="F1791" s="29">
        <v>267.74</v>
      </c>
      <c r="G1791" s="10">
        <f>SUMIFS('Régua SAEB'!$C:$C,'Régua SAEB'!$B:$B,"LP",'Régua SAEB'!$D:$D,"&lt;="&amp;$F1791,'Régua SAEB'!$E:$E,"&gt;"&amp;$F1791,'Régua SAEB'!$A:$A,$E1791)</f>
        <v>3</v>
      </c>
      <c r="H1791" s="10" t="str">
        <f t="array" ref="H1791">INDEX('Régua SAEB'!$F$1:$F$40,MATCH($E1791&amp;"LP"&amp;$G1791,'Régua SAEB'!$G$1:$G$40,0),1)</f>
        <v>Básico</v>
      </c>
      <c r="I1791" s="29">
        <v>260.27999999999997</v>
      </c>
      <c r="J1791" s="10">
        <f>SUMIFS('Régua SAEB'!$C:$C,'Régua SAEB'!$B:$B,"MT",'Régua SAEB'!$D:$D,"&lt;="&amp;$I1791,'Régua SAEB'!$E:$E,"&gt;"&amp;$I1791,'Régua SAEB'!$A:$A,$E1791)</f>
        <v>3</v>
      </c>
      <c r="K1791" s="10" t="str">
        <f t="array" ref="K1791">INDEX('Régua SAEB'!$F$1:$F$40,MATCH($E1791&amp;"MT"&amp;$J1791,'Régua SAEB'!$G$1:$G$40,0),1)</f>
        <v>Básico</v>
      </c>
    </row>
    <row r="1792" spans="1:11" x14ac:dyDescent="0.2">
      <c r="A1792" s="28" t="s">
        <v>67</v>
      </c>
      <c r="B1792" s="24">
        <v>903700</v>
      </c>
      <c r="C1792" s="28" t="s">
        <v>1905</v>
      </c>
      <c r="D1792" s="29">
        <v>35903700</v>
      </c>
      <c r="E1792" s="29" t="s">
        <v>117</v>
      </c>
      <c r="F1792" s="29">
        <v>266.83</v>
      </c>
      <c r="G1792" s="10">
        <f>SUMIFS('Régua SAEB'!$C:$C,'Régua SAEB'!$B:$B,"LP",'Régua SAEB'!$D:$D,"&lt;="&amp;$F1792,'Régua SAEB'!$E:$E,"&gt;"&amp;$F1792,'Régua SAEB'!$A:$A,$E1792)</f>
        <v>3</v>
      </c>
      <c r="H1792" s="10" t="str">
        <f t="array" ref="H1792">INDEX('Régua SAEB'!$F$1:$F$40,MATCH($E1792&amp;"LP"&amp;$G1792,'Régua SAEB'!$G$1:$G$40,0),1)</f>
        <v>Básico</v>
      </c>
      <c r="I1792" s="29">
        <v>256.23</v>
      </c>
      <c r="J1792" s="10">
        <f>SUMIFS('Régua SAEB'!$C:$C,'Régua SAEB'!$B:$B,"MT",'Régua SAEB'!$D:$D,"&lt;="&amp;$I1792,'Régua SAEB'!$E:$E,"&gt;"&amp;$I1792,'Régua SAEB'!$A:$A,$E1792)</f>
        <v>3</v>
      </c>
      <c r="K1792" s="10" t="str">
        <f t="array" ref="K1792">INDEX('Régua SAEB'!$F$1:$F$40,MATCH($E1792&amp;"MT"&amp;$J1792,'Régua SAEB'!$G$1:$G$40,0),1)</f>
        <v>Básico</v>
      </c>
    </row>
    <row r="1793" spans="1:11" x14ac:dyDescent="0.2">
      <c r="A1793" s="28" t="s">
        <v>33</v>
      </c>
      <c r="B1793" s="24">
        <v>26803</v>
      </c>
      <c r="C1793" s="28" t="s">
        <v>1906</v>
      </c>
      <c r="D1793" s="29">
        <v>35026803</v>
      </c>
      <c r="E1793" s="29" t="s">
        <v>117</v>
      </c>
      <c r="F1793" s="29">
        <v>264.2</v>
      </c>
      <c r="G1793" s="10">
        <f>SUMIFS('Régua SAEB'!$C:$C,'Régua SAEB'!$B:$B,"LP",'Régua SAEB'!$D:$D,"&lt;="&amp;$F1793,'Régua SAEB'!$E:$E,"&gt;"&amp;$F1793,'Régua SAEB'!$A:$A,$E1793)</f>
        <v>3</v>
      </c>
      <c r="H1793" s="10" t="str">
        <f t="array" ref="H1793">INDEX('Régua SAEB'!$F$1:$F$40,MATCH($E1793&amp;"LP"&amp;$G1793,'Régua SAEB'!$G$1:$G$40,0),1)</f>
        <v>Básico</v>
      </c>
      <c r="I1793" s="29">
        <v>270.58</v>
      </c>
      <c r="J1793" s="10">
        <f>SUMIFS('Régua SAEB'!$C:$C,'Régua SAEB'!$B:$B,"MT",'Régua SAEB'!$D:$D,"&lt;="&amp;$I1793,'Régua SAEB'!$E:$E,"&gt;"&amp;$I1793,'Régua SAEB'!$A:$A,$E1793)</f>
        <v>3</v>
      </c>
      <c r="K1793" s="10" t="str">
        <f t="array" ref="K1793">INDEX('Régua SAEB'!$F$1:$F$40,MATCH($E1793&amp;"MT"&amp;$J1793,'Régua SAEB'!$G$1:$G$40,0),1)</f>
        <v>Básico</v>
      </c>
    </row>
    <row r="1794" spans="1:11" x14ac:dyDescent="0.2">
      <c r="A1794" s="28" t="s">
        <v>9</v>
      </c>
      <c r="B1794" s="24">
        <v>31069</v>
      </c>
      <c r="C1794" s="28" t="s">
        <v>1907</v>
      </c>
      <c r="D1794" s="29">
        <v>35031069</v>
      </c>
      <c r="E1794" s="29" t="s">
        <v>117</v>
      </c>
      <c r="F1794" s="29">
        <v>261.51</v>
      </c>
      <c r="G1794" s="10">
        <f>SUMIFS('Régua SAEB'!$C:$C,'Régua SAEB'!$B:$B,"LP",'Régua SAEB'!$D:$D,"&lt;="&amp;$F1794,'Régua SAEB'!$E:$E,"&gt;"&amp;$F1794,'Régua SAEB'!$A:$A,$E1794)</f>
        <v>3</v>
      </c>
      <c r="H1794" s="10" t="str">
        <f t="array" ref="H1794">INDEX('Régua SAEB'!$F$1:$F$40,MATCH($E1794&amp;"LP"&amp;$G1794,'Régua SAEB'!$G$1:$G$40,0),1)</f>
        <v>Básico</v>
      </c>
      <c r="I1794" s="29">
        <v>261.12</v>
      </c>
      <c r="J1794" s="10">
        <f>SUMIFS('Régua SAEB'!$C:$C,'Régua SAEB'!$B:$B,"MT",'Régua SAEB'!$D:$D,"&lt;="&amp;$I1794,'Régua SAEB'!$E:$E,"&gt;"&amp;$I1794,'Régua SAEB'!$A:$A,$E1794)</f>
        <v>3</v>
      </c>
      <c r="K1794" s="10" t="str">
        <f t="array" ref="K1794">INDEX('Régua SAEB'!$F$1:$F$40,MATCH($E1794&amp;"MT"&amp;$J1794,'Régua SAEB'!$G$1:$G$40,0),1)</f>
        <v>Básico</v>
      </c>
    </row>
    <row r="1795" spans="1:11" x14ac:dyDescent="0.2">
      <c r="A1795" s="28" t="s">
        <v>28</v>
      </c>
      <c r="B1795" s="24">
        <v>26724</v>
      </c>
      <c r="C1795" s="28" t="s">
        <v>1908</v>
      </c>
      <c r="D1795" s="29">
        <v>35026724</v>
      </c>
      <c r="E1795" s="29" t="s">
        <v>117</v>
      </c>
      <c r="F1795" s="29">
        <v>252.88</v>
      </c>
      <c r="G1795" s="10">
        <f>SUMIFS('Régua SAEB'!$C:$C,'Régua SAEB'!$B:$B,"LP",'Régua SAEB'!$D:$D,"&lt;="&amp;$F1795,'Régua SAEB'!$E:$E,"&gt;"&amp;$F1795,'Régua SAEB'!$A:$A,$E1795)</f>
        <v>3</v>
      </c>
      <c r="H1795" s="10" t="str">
        <f t="array" ref="H1795">INDEX('Régua SAEB'!$F$1:$F$40,MATCH($E1795&amp;"LP"&amp;$G1795,'Régua SAEB'!$G$1:$G$40,0),1)</f>
        <v>Básico</v>
      </c>
      <c r="I1795" s="29">
        <v>255.91</v>
      </c>
      <c r="J1795" s="10">
        <f>SUMIFS('Régua SAEB'!$C:$C,'Régua SAEB'!$B:$B,"MT",'Régua SAEB'!$D:$D,"&lt;="&amp;$I1795,'Régua SAEB'!$E:$E,"&gt;"&amp;$I1795,'Régua SAEB'!$A:$A,$E1795)</f>
        <v>3</v>
      </c>
      <c r="K1795" s="10" t="str">
        <f t="array" ref="K1795">INDEX('Régua SAEB'!$F$1:$F$40,MATCH($E1795&amp;"MT"&amp;$J1795,'Régua SAEB'!$G$1:$G$40,0),1)</f>
        <v>Básico</v>
      </c>
    </row>
    <row r="1796" spans="1:11" x14ac:dyDescent="0.2">
      <c r="A1796" s="28" t="s">
        <v>28</v>
      </c>
      <c r="B1796" s="24">
        <v>577704</v>
      </c>
      <c r="C1796" s="28" t="s">
        <v>1909</v>
      </c>
      <c r="D1796" s="29">
        <v>35577704</v>
      </c>
      <c r="E1796" s="29" t="s">
        <v>117</v>
      </c>
      <c r="F1796" s="29">
        <v>297</v>
      </c>
      <c r="G1796" s="10">
        <f>SUMIFS('Régua SAEB'!$C:$C,'Régua SAEB'!$B:$B,"LP",'Régua SAEB'!$D:$D,"&lt;="&amp;$F1796,'Régua SAEB'!$E:$E,"&gt;"&amp;$F1796,'Régua SAEB'!$A:$A,$E1796)</f>
        <v>4</v>
      </c>
      <c r="H1796" s="10" t="str">
        <f t="array" ref="H1796">INDEX('Régua SAEB'!$F$1:$F$40,MATCH($E1796&amp;"LP"&amp;$G1796,'Régua SAEB'!$G$1:$G$40,0),1)</f>
        <v>Proficiente</v>
      </c>
      <c r="I1796" s="29">
        <v>297.31</v>
      </c>
      <c r="J1796" s="10">
        <f>SUMIFS('Régua SAEB'!$C:$C,'Régua SAEB'!$B:$B,"MT",'Régua SAEB'!$D:$D,"&lt;="&amp;$I1796,'Régua SAEB'!$E:$E,"&gt;"&amp;$I1796,'Régua SAEB'!$A:$A,$E1796)</f>
        <v>4</v>
      </c>
      <c r="K1796" s="10" t="str">
        <f t="array" ref="K1796">INDEX('Régua SAEB'!$F$1:$F$40,MATCH($E1796&amp;"MT"&amp;$J1796,'Régua SAEB'!$G$1:$G$40,0),1)</f>
        <v>Básico</v>
      </c>
    </row>
    <row r="1797" spans="1:11" x14ac:dyDescent="0.2">
      <c r="A1797" s="28" t="s">
        <v>47</v>
      </c>
      <c r="B1797" s="24">
        <v>28344</v>
      </c>
      <c r="C1797" s="28" t="s">
        <v>1910</v>
      </c>
      <c r="D1797" s="29">
        <v>35028344</v>
      </c>
      <c r="E1797" s="29" t="s">
        <v>117</v>
      </c>
      <c r="F1797" s="29">
        <v>264.16000000000003</v>
      </c>
      <c r="G1797" s="10">
        <f>SUMIFS('Régua SAEB'!$C:$C,'Régua SAEB'!$B:$B,"LP",'Régua SAEB'!$D:$D,"&lt;="&amp;$F1797,'Régua SAEB'!$E:$E,"&gt;"&amp;$F1797,'Régua SAEB'!$A:$A,$E1797)</f>
        <v>3</v>
      </c>
      <c r="H1797" s="10" t="str">
        <f t="array" ref="H1797">INDEX('Régua SAEB'!$F$1:$F$40,MATCH($E1797&amp;"LP"&amp;$G1797,'Régua SAEB'!$G$1:$G$40,0),1)</f>
        <v>Básico</v>
      </c>
      <c r="I1797" s="29">
        <v>285.11</v>
      </c>
      <c r="J1797" s="10">
        <f>SUMIFS('Régua SAEB'!$C:$C,'Régua SAEB'!$B:$B,"MT",'Régua SAEB'!$D:$D,"&lt;="&amp;$I1797,'Régua SAEB'!$E:$E,"&gt;"&amp;$I1797,'Régua SAEB'!$A:$A,$E1797)</f>
        <v>4</v>
      </c>
      <c r="K1797" s="10" t="str">
        <f t="array" ref="K1797">INDEX('Régua SAEB'!$F$1:$F$40,MATCH($E1797&amp;"MT"&amp;$J1797,'Régua SAEB'!$G$1:$G$40,0),1)</f>
        <v>Básico</v>
      </c>
    </row>
    <row r="1798" spans="1:11" x14ac:dyDescent="0.2">
      <c r="A1798" s="28" t="s">
        <v>15</v>
      </c>
      <c r="B1798" s="24">
        <v>33900</v>
      </c>
      <c r="C1798" s="28" t="s">
        <v>1911</v>
      </c>
      <c r="D1798" s="29">
        <v>35033900</v>
      </c>
      <c r="E1798" s="29" t="s">
        <v>117</v>
      </c>
      <c r="F1798" s="29">
        <v>269.44</v>
      </c>
      <c r="G1798" s="10">
        <f>SUMIFS('Régua SAEB'!$C:$C,'Régua SAEB'!$B:$B,"LP",'Régua SAEB'!$D:$D,"&lt;="&amp;$F1798,'Régua SAEB'!$E:$E,"&gt;"&amp;$F1798,'Régua SAEB'!$A:$A,$E1798)</f>
        <v>3</v>
      </c>
      <c r="H1798" s="10" t="str">
        <f t="array" ref="H1798">INDEX('Régua SAEB'!$F$1:$F$40,MATCH($E1798&amp;"LP"&amp;$G1798,'Régua SAEB'!$G$1:$G$40,0),1)</f>
        <v>Básico</v>
      </c>
      <c r="I1798" s="29">
        <v>269.79000000000002</v>
      </c>
      <c r="J1798" s="10">
        <f>SUMIFS('Régua SAEB'!$C:$C,'Régua SAEB'!$B:$B,"MT",'Régua SAEB'!$D:$D,"&lt;="&amp;$I1798,'Régua SAEB'!$E:$E,"&gt;"&amp;$I1798,'Régua SAEB'!$A:$A,$E1798)</f>
        <v>3</v>
      </c>
      <c r="K1798" s="10" t="str">
        <f t="array" ref="K1798">INDEX('Régua SAEB'!$F$1:$F$40,MATCH($E1798&amp;"MT"&amp;$J1798,'Régua SAEB'!$G$1:$G$40,0),1)</f>
        <v>Básico</v>
      </c>
    </row>
    <row r="1799" spans="1:11" x14ac:dyDescent="0.2">
      <c r="A1799" s="28" t="s">
        <v>15</v>
      </c>
      <c r="B1799" s="24">
        <v>34162</v>
      </c>
      <c r="C1799" s="28" t="s">
        <v>1912</v>
      </c>
      <c r="D1799" s="29">
        <v>35034162</v>
      </c>
      <c r="E1799" s="29" t="s">
        <v>117</v>
      </c>
      <c r="F1799" s="29">
        <v>259.33</v>
      </c>
      <c r="G1799" s="10">
        <f>SUMIFS('Régua SAEB'!$C:$C,'Régua SAEB'!$B:$B,"LP",'Régua SAEB'!$D:$D,"&lt;="&amp;$F1799,'Régua SAEB'!$E:$E,"&gt;"&amp;$F1799,'Régua SAEB'!$A:$A,$E1799)</f>
        <v>3</v>
      </c>
      <c r="H1799" s="10" t="str">
        <f t="array" ref="H1799">INDEX('Régua SAEB'!$F$1:$F$40,MATCH($E1799&amp;"LP"&amp;$G1799,'Régua SAEB'!$G$1:$G$40,0),1)</f>
        <v>Básico</v>
      </c>
      <c r="I1799" s="29">
        <v>248.35</v>
      </c>
      <c r="J1799" s="10">
        <f>SUMIFS('Régua SAEB'!$C:$C,'Régua SAEB'!$B:$B,"MT",'Régua SAEB'!$D:$D,"&lt;="&amp;$I1799,'Régua SAEB'!$E:$E,"&gt;"&amp;$I1799,'Régua SAEB'!$A:$A,$E1799)</f>
        <v>2</v>
      </c>
      <c r="K1799" s="10" t="str">
        <f t="array" ref="K1799">INDEX('Régua SAEB'!$F$1:$F$40,MATCH($E1799&amp;"MT"&amp;$J1799,'Régua SAEB'!$G$1:$G$40,0),1)</f>
        <v>Básico</v>
      </c>
    </row>
    <row r="1800" spans="1:11" x14ac:dyDescent="0.2">
      <c r="A1800" s="28" t="s">
        <v>15</v>
      </c>
      <c r="B1800" s="24">
        <v>44573</v>
      </c>
      <c r="C1800" s="28" t="s">
        <v>1913</v>
      </c>
      <c r="D1800" s="29">
        <v>35044573</v>
      </c>
      <c r="E1800" s="29" t="s">
        <v>117</v>
      </c>
      <c r="F1800" s="29">
        <v>246.79</v>
      </c>
      <c r="G1800" s="10">
        <f>SUMIFS('Régua SAEB'!$C:$C,'Régua SAEB'!$B:$B,"LP",'Régua SAEB'!$D:$D,"&lt;="&amp;$F1800,'Régua SAEB'!$E:$E,"&gt;"&amp;$F1800,'Régua SAEB'!$A:$A,$E1800)</f>
        <v>2</v>
      </c>
      <c r="H1800" s="10" t="str">
        <f t="array" ref="H1800">INDEX('Régua SAEB'!$F$1:$F$40,MATCH($E1800&amp;"LP"&amp;$G1800,'Régua SAEB'!$G$1:$G$40,0),1)</f>
        <v>Básico</v>
      </c>
      <c r="I1800" s="29">
        <v>244.25</v>
      </c>
      <c r="J1800" s="10">
        <f>SUMIFS('Régua SAEB'!$C:$C,'Régua SAEB'!$B:$B,"MT",'Régua SAEB'!$D:$D,"&lt;="&amp;$I1800,'Régua SAEB'!$E:$E,"&gt;"&amp;$I1800,'Régua SAEB'!$A:$A,$E1800)</f>
        <v>2</v>
      </c>
      <c r="K1800" s="10" t="str">
        <f t="array" ref="K1800">INDEX('Régua SAEB'!$F$1:$F$40,MATCH($E1800&amp;"MT"&amp;$J1800,'Régua SAEB'!$G$1:$G$40,0),1)</f>
        <v>Básico</v>
      </c>
    </row>
    <row r="1801" spans="1:11" x14ac:dyDescent="0.2">
      <c r="A1801" s="28" t="s">
        <v>9</v>
      </c>
      <c r="B1801" s="24">
        <v>31159</v>
      </c>
      <c r="C1801" s="28" t="s">
        <v>1914</v>
      </c>
      <c r="D1801" s="29">
        <v>35031159</v>
      </c>
      <c r="E1801" s="29" t="s">
        <v>117</v>
      </c>
      <c r="F1801" s="29">
        <v>258.85000000000002</v>
      </c>
      <c r="G1801" s="10">
        <f>SUMIFS('Régua SAEB'!$C:$C,'Régua SAEB'!$B:$B,"LP",'Régua SAEB'!$D:$D,"&lt;="&amp;$F1801,'Régua SAEB'!$E:$E,"&gt;"&amp;$F1801,'Régua SAEB'!$A:$A,$E1801)</f>
        <v>3</v>
      </c>
      <c r="H1801" s="10" t="str">
        <f t="array" ref="H1801">INDEX('Régua SAEB'!$F$1:$F$40,MATCH($E1801&amp;"LP"&amp;$G1801,'Régua SAEB'!$G$1:$G$40,0),1)</f>
        <v>Básico</v>
      </c>
      <c r="I1801" s="29">
        <v>252.81</v>
      </c>
      <c r="J1801" s="10">
        <f>SUMIFS('Régua SAEB'!$C:$C,'Régua SAEB'!$B:$B,"MT",'Régua SAEB'!$D:$D,"&lt;="&amp;$I1801,'Régua SAEB'!$E:$E,"&gt;"&amp;$I1801,'Régua SAEB'!$A:$A,$E1801)</f>
        <v>3</v>
      </c>
      <c r="K1801" s="10" t="str">
        <f t="array" ref="K1801">INDEX('Régua SAEB'!$F$1:$F$40,MATCH($E1801&amp;"MT"&amp;$J1801,'Régua SAEB'!$G$1:$G$40,0),1)</f>
        <v>Básico</v>
      </c>
    </row>
    <row r="1802" spans="1:11" x14ac:dyDescent="0.2">
      <c r="A1802" s="28" t="s">
        <v>9</v>
      </c>
      <c r="B1802" s="24">
        <v>31458</v>
      </c>
      <c r="C1802" s="28" t="s">
        <v>1915</v>
      </c>
      <c r="D1802" s="29">
        <v>35031458</v>
      </c>
      <c r="E1802" s="29" t="s">
        <v>117</v>
      </c>
      <c r="F1802" s="29">
        <v>264.32</v>
      </c>
      <c r="G1802" s="10">
        <f>SUMIFS('Régua SAEB'!$C:$C,'Régua SAEB'!$B:$B,"LP",'Régua SAEB'!$D:$D,"&lt;="&amp;$F1802,'Régua SAEB'!$E:$E,"&gt;"&amp;$F1802,'Régua SAEB'!$A:$A,$E1802)</f>
        <v>3</v>
      </c>
      <c r="H1802" s="10" t="str">
        <f t="array" ref="H1802">INDEX('Régua SAEB'!$F$1:$F$40,MATCH($E1802&amp;"LP"&amp;$G1802,'Régua SAEB'!$G$1:$G$40,0),1)</f>
        <v>Básico</v>
      </c>
      <c r="I1802" s="29">
        <v>258.64</v>
      </c>
      <c r="J1802" s="10">
        <f>SUMIFS('Régua SAEB'!$C:$C,'Régua SAEB'!$B:$B,"MT",'Régua SAEB'!$D:$D,"&lt;="&amp;$I1802,'Régua SAEB'!$E:$E,"&gt;"&amp;$I1802,'Régua SAEB'!$A:$A,$E1802)</f>
        <v>3</v>
      </c>
      <c r="K1802" s="10" t="str">
        <f t="array" ref="K1802">INDEX('Régua SAEB'!$F$1:$F$40,MATCH($E1802&amp;"MT"&amp;$J1802,'Régua SAEB'!$G$1:$G$40,0),1)</f>
        <v>Básico</v>
      </c>
    </row>
    <row r="1803" spans="1:11" x14ac:dyDescent="0.2">
      <c r="A1803" s="28" t="s">
        <v>15</v>
      </c>
      <c r="B1803" s="24">
        <v>33327</v>
      </c>
      <c r="C1803" s="28" t="s">
        <v>1916</v>
      </c>
      <c r="D1803" s="29">
        <v>35033327</v>
      </c>
      <c r="E1803" s="29" t="s">
        <v>117</v>
      </c>
      <c r="F1803" s="29">
        <v>288.33</v>
      </c>
      <c r="G1803" s="10">
        <f>SUMIFS('Régua SAEB'!$C:$C,'Régua SAEB'!$B:$B,"LP",'Régua SAEB'!$D:$D,"&lt;="&amp;$F1803,'Régua SAEB'!$E:$E,"&gt;"&amp;$F1803,'Régua SAEB'!$A:$A,$E1803)</f>
        <v>4</v>
      </c>
      <c r="H1803" s="10" t="str">
        <f t="array" ref="H1803">INDEX('Régua SAEB'!$F$1:$F$40,MATCH($E1803&amp;"LP"&amp;$G1803,'Régua SAEB'!$G$1:$G$40,0),1)</f>
        <v>Proficiente</v>
      </c>
      <c r="I1803" s="29">
        <v>275.08999999999997</v>
      </c>
      <c r="J1803" s="10">
        <f>SUMIFS('Régua SAEB'!$C:$C,'Régua SAEB'!$B:$B,"MT",'Régua SAEB'!$D:$D,"&lt;="&amp;$I1803,'Régua SAEB'!$E:$E,"&gt;"&amp;$I1803,'Régua SAEB'!$A:$A,$E1803)</f>
        <v>4</v>
      </c>
      <c r="K1803" s="10" t="str">
        <f t="array" ref="K1803">INDEX('Régua SAEB'!$F$1:$F$40,MATCH($E1803&amp;"MT"&amp;$J1803,'Régua SAEB'!$G$1:$G$40,0),1)</f>
        <v>Básico</v>
      </c>
    </row>
    <row r="1804" spans="1:11" x14ac:dyDescent="0.2">
      <c r="A1804" s="28" t="s">
        <v>15</v>
      </c>
      <c r="B1804" s="24">
        <v>33339</v>
      </c>
      <c r="C1804" s="28" t="s">
        <v>1917</v>
      </c>
      <c r="D1804" s="29">
        <v>35033339</v>
      </c>
      <c r="E1804" s="29" t="s">
        <v>117</v>
      </c>
      <c r="F1804" s="29">
        <v>287.12</v>
      </c>
      <c r="G1804" s="10">
        <f>SUMIFS('Régua SAEB'!$C:$C,'Régua SAEB'!$B:$B,"LP",'Régua SAEB'!$D:$D,"&lt;="&amp;$F1804,'Régua SAEB'!$E:$E,"&gt;"&amp;$F1804,'Régua SAEB'!$A:$A,$E1804)</f>
        <v>4</v>
      </c>
      <c r="H1804" s="10" t="str">
        <f t="array" ref="H1804">INDEX('Régua SAEB'!$F$1:$F$40,MATCH($E1804&amp;"LP"&amp;$G1804,'Régua SAEB'!$G$1:$G$40,0),1)</f>
        <v>Proficiente</v>
      </c>
      <c r="I1804" s="29">
        <v>272.95999999999998</v>
      </c>
      <c r="J1804" s="10">
        <f>SUMIFS('Régua SAEB'!$C:$C,'Régua SAEB'!$B:$B,"MT",'Régua SAEB'!$D:$D,"&lt;="&amp;$I1804,'Régua SAEB'!$E:$E,"&gt;"&amp;$I1804,'Régua SAEB'!$A:$A,$E1804)</f>
        <v>3</v>
      </c>
      <c r="K1804" s="10" t="str">
        <f t="array" ref="K1804">INDEX('Régua SAEB'!$F$1:$F$40,MATCH($E1804&amp;"MT"&amp;$J1804,'Régua SAEB'!$G$1:$G$40,0),1)</f>
        <v>Básico</v>
      </c>
    </row>
    <row r="1805" spans="1:11" x14ac:dyDescent="0.2">
      <c r="A1805" s="28" t="s">
        <v>15</v>
      </c>
      <c r="B1805" s="24">
        <v>43230</v>
      </c>
      <c r="C1805" s="28" t="s">
        <v>1918</v>
      </c>
      <c r="D1805" s="29">
        <v>35043230</v>
      </c>
      <c r="E1805" s="29" t="s">
        <v>117</v>
      </c>
      <c r="F1805" s="29">
        <v>252.96</v>
      </c>
      <c r="G1805" s="10">
        <f>SUMIFS('Régua SAEB'!$C:$C,'Régua SAEB'!$B:$B,"LP",'Régua SAEB'!$D:$D,"&lt;="&amp;$F1805,'Régua SAEB'!$E:$E,"&gt;"&amp;$F1805,'Régua SAEB'!$A:$A,$E1805)</f>
        <v>3</v>
      </c>
      <c r="H1805" s="10" t="str">
        <f t="array" ref="H1805">INDEX('Régua SAEB'!$F$1:$F$40,MATCH($E1805&amp;"LP"&amp;$G1805,'Régua SAEB'!$G$1:$G$40,0),1)</f>
        <v>Básico</v>
      </c>
      <c r="I1805" s="29">
        <v>251.93</v>
      </c>
      <c r="J1805" s="10">
        <f>SUMIFS('Régua SAEB'!$C:$C,'Régua SAEB'!$B:$B,"MT",'Régua SAEB'!$D:$D,"&lt;="&amp;$I1805,'Régua SAEB'!$E:$E,"&gt;"&amp;$I1805,'Régua SAEB'!$A:$A,$E1805)</f>
        <v>3</v>
      </c>
      <c r="K1805" s="10" t="str">
        <f t="array" ref="K1805">INDEX('Régua SAEB'!$F$1:$F$40,MATCH($E1805&amp;"MT"&amp;$J1805,'Régua SAEB'!$G$1:$G$40,0),1)</f>
        <v>Básico</v>
      </c>
    </row>
    <row r="1806" spans="1:11" x14ac:dyDescent="0.2">
      <c r="A1806" s="28" t="s">
        <v>96</v>
      </c>
      <c r="B1806" s="24">
        <v>13882</v>
      </c>
      <c r="C1806" s="28" t="s">
        <v>1919</v>
      </c>
      <c r="D1806" s="29">
        <v>35013882</v>
      </c>
      <c r="E1806" s="29" t="s">
        <v>117</v>
      </c>
      <c r="F1806" s="29">
        <v>256.14</v>
      </c>
      <c r="G1806" s="10">
        <f>SUMIFS('Régua SAEB'!$C:$C,'Régua SAEB'!$B:$B,"LP",'Régua SAEB'!$D:$D,"&lt;="&amp;$F1806,'Régua SAEB'!$E:$E,"&gt;"&amp;$F1806,'Régua SAEB'!$A:$A,$E1806)</f>
        <v>3</v>
      </c>
      <c r="H1806" s="10" t="str">
        <f t="array" ref="H1806">INDEX('Régua SAEB'!$F$1:$F$40,MATCH($E1806&amp;"LP"&amp;$G1806,'Régua SAEB'!$G$1:$G$40,0),1)</f>
        <v>Básico</v>
      </c>
      <c r="I1806" s="29">
        <v>251.23</v>
      </c>
      <c r="J1806" s="10">
        <f>SUMIFS('Régua SAEB'!$C:$C,'Régua SAEB'!$B:$B,"MT",'Régua SAEB'!$D:$D,"&lt;="&amp;$I1806,'Régua SAEB'!$E:$E,"&gt;"&amp;$I1806,'Régua SAEB'!$A:$A,$E1806)</f>
        <v>3</v>
      </c>
      <c r="K1806" s="10" t="str">
        <f t="array" ref="K1806">INDEX('Régua SAEB'!$F$1:$F$40,MATCH($E1806&amp;"MT"&amp;$J1806,'Régua SAEB'!$G$1:$G$40,0),1)</f>
        <v>Básico</v>
      </c>
    </row>
    <row r="1807" spans="1:11" x14ac:dyDescent="0.2">
      <c r="A1807" s="28" t="s">
        <v>96</v>
      </c>
      <c r="B1807" s="24">
        <v>13985</v>
      </c>
      <c r="C1807" s="28" t="s">
        <v>1920</v>
      </c>
      <c r="D1807" s="29">
        <v>35013985</v>
      </c>
      <c r="E1807" s="29" t="s">
        <v>117</v>
      </c>
      <c r="F1807" s="29">
        <v>272.13</v>
      </c>
      <c r="G1807" s="10">
        <f>SUMIFS('Régua SAEB'!$C:$C,'Régua SAEB'!$B:$B,"LP",'Régua SAEB'!$D:$D,"&lt;="&amp;$F1807,'Régua SAEB'!$E:$E,"&gt;"&amp;$F1807,'Régua SAEB'!$A:$A,$E1807)</f>
        <v>3</v>
      </c>
      <c r="H1807" s="10" t="str">
        <f t="array" ref="H1807">INDEX('Régua SAEB'!$F$1:$F$40,MATCH($E1807&amp;"LP"&amp;$G1807,'Régua SAEB'!$G$1:$G$40,0),1)</f>
        <v>Básico</v>
      </c>
      <c r="I1807" s="29">
        <v>271.77</v>
      </c>
      <c r="J1807" s="10">
        <f>SUMIFS('Régua SAEB'!$C:$C,'Régua SAEB'!$B:$B,"MT",'Régua SAEB'!$D:$D,"&lt;="&amp;$I1807,'Régua SAEB'!$E:$E,"&gt;"&amp;$I1807,'Régua SAEB'!$A:$A,$E1807)</f>
        <v>3</v>
      </c>
      <c r="K1807" s="10" t="str">
        <f t="array" ref="K1807">INDEX('Régua SAEB'!$F$1:$F$40,MATCH($E1807&amp;"MT"&amp;$J1807,'Régua SAEB'!$G$1:$G$40,0),1)</f>
        <v>Básico</v>
      </c>
    </row>
    <row r="1808" spans="1:11" x14ac:dyDescent="0.2">
      <c r="A1808" s="28" t="s">
        <v>96</v>
      </c>
      <c r="B1808" s="24">
        <v>42298</v>
      </c>
      <c r="C1808" s="28" t="s">
        <v>1921</v>
      </c>
      <c r="D1808" s="29">
        <v>35042298</v>
      </c>
      <c r="E1808" s="29" t="s">
        <v>117</v>
      </c>
      <c r="F1808" s="29">
        <v>252.37</v>
      </c>
      <c r="G1808" s="10">
        <f>SUMIFS('Régua SAEB'!$C:$C,'Régua SAEB'!$B:$B,"LP",'Régua SAEB'!$D:$D,"&lt;="&amp;$F1808,'Régua SAEB'!$E:$E,"&gt;"&amp;$F1808,'Régua SAEB'!$A:$A,$E1808)</f>
        <v>3</v>
      </c>
      <c r="H1808" s="10" t="str">
        <f t="array" ref="H1808">INDEX('Régua SAEB'!$F$1:$F$40,MATCH($E1808&amp;"LP"&amp;$G1808,'Régua SAEB'!$G$1:$G$40,0),1)</f>
        <v>Básico</v>
      </c>
      <c r="I1808" s="29">
        <v>266.33</v>
      </c>
      <c r="J1808" s="10">
        <f>SUMIFS('Régua SAEB'!$C:$C,'Régua SAEB'!$B:$B,"MT",'Régua SAEB'!$D:$D,"&lt;="&amp;$I1808,'Régua SAEB'!$E:$E,"&gt;"&amp;$I1808,'Régua SAEB'!$A:$A,$E1808)</f>
        <v>3</v>
      </c>
      <c r="K1808" s="10" t="str">
        <f t="array" ref="K1808">INDEX('Régua SAEB'!$F$1:$F$40,MATCH($E1808&amp;"MT"&amp;$J1808,'Régua SAEB'!$G$1:$G$40,0),1)</f>
        <v>Básico</v>
      </c>
    </row>
    <row r="1809" spans="1:11" x14ac:dyDescent="0.2">
      <c r="A1809" s="28" t="s">
        <v>96</v>
      </c>
      <c r="B1809" s="24">
        <v>918398</v>
      </c>
      <c r="C1809" s="28" t="s">
        <v>1922</v>
      </c>
      <c r="D1809" s="29">
        <v>35918398</v>
      </c>
      <c r="E1809" s="29" t="s">
        <v>117</v>
      </c>
      <c r="F1809" s="29">
        <v>254.59</v>
      </c>
      <c r="G1809" s="10">
        <f>SUMIFS('Régua SAEB'!$C:$C,'Régua SAEB'!$B:$B,"LP",'Régua SAEB'!$D:$D,"&lt;="&amp;$F1809,'Régua SAEB'!$E:$E,"&gt;"&amp;$F1809,'Régua SAEB'!$A:$A,$E1809)</f>
        <v>3</v>
      </c>
      <c r="H1809" s="10" t="str">
        <f t="array" ref="H1809">INDEX('Régua SAEB'!$F$1:$F$40,MATCH($E1809&amp;"LP"&amp;$G1809,'Régua SAEB'!$G$1:$G$40,0),1)</f>
        <v>Básico</v>
      </c>
      <c r="I1809" s="29">
        <v>251.52</v>
      </c>
      <c r="J1809" s="10">
        <f>SUMIFS('Régua SAEB'!$C:$C,'Régua SAEB'!$B:$B,"MT",'Régua SAEB'!$D:$D,"&lt;="&amp;$I1809,'Régua SAEB'!$E:$E,"&gt;"&amp;$I1809,'Régua SAEB'!$A:$A,$E1809)</f>
        <v>3</v>
      </c>
      <c r="K1809" s="10" t="str">
        <f t="array" ref="K1809">INDEX('Régua SAEB'!$F$1:$F$40,MATCH($E1809&amp;"MT"&amp;$J1809,'Régua SAEB'!$G$1:$G$40,0),1)</f>
        <v>Básico</v>
      </c>
    </row>
    <row r="1810" spans="1:11" x14ac:dyDescent="0.2">
      <c r="A1810" s="28" t="s">
        <v>47</v>
      </c>
      <c r="B1810" s="24">
        <v>27194</v>
      </c>
      <c r="C1810" s="28" t="s">
        <v>1923</v>
      </c>
      <c r="D1810" s="29">
        <v>35027194</v>
      </c>
      <c r="E1810" s="29" t="s">
        <v>117</v>
      </c>
      <c r="F1810" s="29">
        <v>263.51</v>
      </c>
      <c r="G1810" s="10">
        <f>SUMIFS('Régua SAEB'!$C:$C,'Régua SAEB'!$B:$B,"LP",'Régua SAEB'!$D:$D,"&lt;="&amp;$F1810,'Régua SAEB'!$E:$E,"&gt;"&amp;$F1810,'Régua SAEB'!$A:$A,$E1810)</f>
        <v>3</v>
      </c>
      <c r="H1810" s="10" t="str">
        <f t="array" ref="H1810">INDEX('Régua SAEB'!$F$1:$F$40,MATCH($E1810&amp;"LP"&amp;$G1810,'Régua SAEB'!$G$1:$G$40,0),1)</f>
        <v>Básico</v>
      </c>
      <c r="I1810" s="29">
        <v>257.52</v>
      </c>
      <c r="J1810" s="10">
        <f>SUMIFS('Régua SAEB'!$C:$C,'Régua SAEB'!$B:$B,"MT",'Régua SAEB'!$D:$D,"&lt;="&amp;$I1810,'Régua SAEB'!$E:$E,"&gt;"&amp;$I1810,'Régua SAEB'!$A:$A,$E1810)</f>
        <v>3</v>
      </c>
      <c r="K1810" s="10" t="str">
        <f t="array" ref="K1810">INDEX('Régua SAEB'!$F$1:$F$40,MATCH($E1810&amp;"MT"&amp;$J1810,'Régua SAEB'!$G$1:$G$40,0),1)</f>
        <v>Básico</v>
      </c>
    </row>
    <row r="1811" spans="1:11" x14ac:dyDescent="0.2">
      <c r="A1811" s="28" t="s">
        <v>97</v>
      </c>
      <c r="B1811" s="24">
        <v>31586</v>
      </c>
      <c r="C1811" s="28" t="s">
        <v>1924</v>
      </c>
      <c r="D1811" s="29">
        <v>35031586</v>
      </c>
      <c r="E1811" s="29" t="s">
        <v>117</v>
      </c>
      <c r="F1811" s="29">
        <v>249.88</v>
      </c>
      <c r="G1811" s="10">
        <f>SUMIFS('Régua SAEB'!$C:$C,'Régua SAEB'!$B:$B,"LP",'Régua SAEB'!$D:$D,"&lt;="&amp;$F1811,'Régua SAEB'!$E:$E,"&gt;"&amp;$F1811,'Régua SAEB'!$A:$A,$E1811)</f>
        <v>2</v>
      </c>
      <c r="H1811" s="10" t="str">
        <f t="array" ref="H1811">INDEX('Régua SAEB'!$F$1:$F$40,MATCH($E1811&amp;"LP"&amp;$G1811,'Régua SAEB'!$G$1:$G$40,0),1)</f>
        <v>Básico</v>
      </c>
      <c r="I1811" s="29">
        <v>264.47000000000003</v>
      </c>
      <c r="J1811" s="10">
        <f>SUMIFS('Régua SAEB'!$C:$C,'Régua SAEB'!$B:$B,"MT",'Régua SAEB'!$D:$D,"&lt;="&amp;$I1811,'Régua SAEB'!$E:$E,"&gt;"&amp;$I1811,'Régua SAEB'!$A:$A,$E1811)</f>
        <v>3</v>
      </c>
      <c r="K1811" s="10" t="str">
        <f t="array" ref="K1811">INDEX('Régua SAEB'!$F$1:$F$40,MATCH($E1811&amp;"MT"&amp;$J1811,'Régua SAEB'!$G$1:$G$40,0),1)</f>
        <v>Básico</v>
      </c>
    </row>
    <row r="1812" spans="1:11" x14ac:dyDescent="0.2">
      <c r="A1812" s="28" t="s">
        <v>97</v>
      </c>
      <c r="B1812" s="24">
        <v>31665</v>
      </c>
      <c r="C1812" s="28" t="s">
        <v>1925</v>
      </c>
      <c r="D1812" s="29">
        <v>35031665</v>
      </c>
      <c r="E1812" s="29" t="s">
        <v>117</v>
      </c>
      <c r="F1812" s="29">
        <v>279.75</v>
      </c>
      <c r="G1812" s="10">
        <f>SUMIFS('Régua SAEB'!$C:$C,'Régua SAEB'!$B:$B,"LP",'Régua SAEB'!$D:$D,"&lt;="&amp;$F1812,'Régua SAEB'!$E:$E,"&gt;"&amp;$F1812,'Régua SAEB'!$A:$A,$E1812)</f>
        <v>4</v>
      </c>
      <c r="H1812" s="10" t="str">
        <f t="array" ref="H1812">INDEX('Régua SAEB'!$F$1:$F$40,MATCH($E1812&amp;"LP"&amp;$G1812,'Régua SAEB'!$G$1:$G$40,0),1)</f>
        <v>Proficiente</v>
      </c>
      <c r="I1812" s="29">
        <v>277.99</v>
      </c>
      <c r="J1812" s="10">
        <f>SUMIFS('Régua SAEB'!$C:$C,'Régua SAEB'!$B:$B,"MT",'Régua SAEB'!$D:$D,"&lt;="&amp;$I1812,'Régua SAEB'!$E:$E,"&gt;"&amp;$I1812,'Régua SAEB'!$A:$A,$E1812)</f>
        <v>4</v>
      </c>
      <c r="K1812" s="10" t="str">
        <f t="array" ref="K1812">INDEX('Régua SAEB'!$F$1:$F$40,MATCH($E1812&amp;"MT"&amp;$J1812,'Régua SAEB'!$G$1:$G$40,0),1)</f>
        <v>Básico</v>
      </c>
    </row>
    <row r="1813" spans="1:11" x14ac:dyDescent="0.2">
      <c r="A1813" s="28" t="s">
        <v>74</v>
      </c>
      <c r="B1813" s="24">
        <v>35038</v>
      </c>
      <c r="C1813" s="28" t="s">
        <v>1926</v>
      </c>
      <c r="D1813" s="29">
        <v>35035038</v>
      </c>
      <c r="E1813" s="29" t="s">
        <v>117</v>
      </c>
      <c r="F1813" s="29">
        <v>262.23</v>
      </c>
      <c r="G1813" s="10">
        <f>SUMIFS('Régua SAEB'!$C:$C,'Régua SAEB'!$B:$B,"LP",'Régua SAEB'!$D:$D,"&lt;="&amp;$F1813,'Régua SAEB'!$E:$E,"&gt;"&amp;$F1813,'Régua SAEB'!$A:$A,$E1813)</f>
        <v>3</v>
      </c>
      <c r="H1813" s="10" t="str">
        <f t="array" ref="H1813">INDEX('Régua SAEB'!$F$1:$F$40,MATCH($E1813&amp;"LP"&amp;$G1813,'Régua SAEB'!$G$1:$G$40,0),1)</f>
        <v>Básico</v>
      </c>
      <c r="I1813" s="29">
        <v>247.79</v>
      </c>
      <c r="J1813" s="10">
        <f>SUMIFS('Régua SAEB'!$C:$C,'Régua SAEB'!$B:$B,"MT",'Régua SAEB'!$D:$D,"&lt;="&amp;$I1813,'Régua SAEB'!$E:$E,"&gt;"&amp;$I1813,'Régua SAEB'!$A:$A,$E1813)</f>
        <v>2</v>
      </c>
      <c r="K1813" s="10" t="str">
        <f t="array" ref="K1813">INDEX('Régua SAEB'!$F$1:$F$40,MATCH($E1813&amp;"MT"&amp;$J1813,'Régua SAEB'!$G$1:$G$40,0),1)</f>
        <v>Básico</v>
      </c>
    </row>
    <row r="1814" spans="1:11" x14ac:dyDescent="0.2">
      <c r="A1814" s="28" t="s">
        <v>74</v>
      </c>
      <c r="B1814" s="24">
        <v>49827</v>
      </c>
      <c r="C1814" s="28" t="s">
        <v>1927</v>
      </c>
      <c r="D1814" s="29">
        <v>35049827</v>
      </c>
      <c r="E1814" s="29" t="s">
        <v>117</v>
      </c>
      <c r="F1814" s="29">
        <v>255.54</v>
      </c>
      <c r="G1814" s="10">
        <f>SUMIFS('Régua SAEB'!$C:$C,'Régua SAEB'!$B:$B,"LP",'Régua SAEB'!$D:$D,"&lt;="&amp;$F1814,'Régua SAEB'!$E:$E,"&gt;"&amp;$F1814,'Régua SAEB'!$A:$A,$E1814)</f>
        <v>3</v>
      </c>
      <c r="H1814" s="10" t="str">
        <f t="array" ref="H1814">INDEX('Régua SAEB'!$F$1:$F$40,MATCH($E1814&amp;"LP"&amp;$G1814,'Régua SAEB'!$G$1:$G$40,0),1)</f>
        <v>Básico</v>
      </c>
      <c r="I1814" s="29">
        <v>246.9</v>
      </c>
      <c r="J1814" s="10">
        <f>SUMIFS('Régua SAEB'!$C:$C,'Régua SAEB'!$B:$B,"MT",'Régua SAEB'!$D:$D,"&lt;="&amp;$I1814,'Régua SAEB'!$E:$E,"&gt;"&amp;$I1814,'Régua SAEB'!$A:$A,$E1814)</f>
        <v>2</v>
      </c>
      <c r="K1814" s="10" t="str">
        <f t="array" ref="K1814">INDEX('Régua SAEB'!$F$1:$F$40,MATCH($E1814&amp;"MT"&amp;$J1814,'Régua SAEB'!$G$1:$G$40,0),1)</f>
        <v>Básico</v>
      </c>
    </row>
    <row r="1815" spans="1:11" x14ac:dyDescent="0.2">
      <c r="A1815" s="28" t="s">
        <v>74</v>
      </c>
      <c r="B1815" s="24">
        <v>924593</v>
      </c>
      <c r="C1815" s="28" t="s">
        <v>1928</v>
      </c>
      <c r="D1815" s="29">
        <v>35924593</v>
      </c>
      <c r="E1815" s="29" t="s">
        <v>117</v>
      </c>
      <c r="F1815" s="29">
        <v>254.95</v>
      </c>
      <c r="G1815" s="10">
        <f>SUMIFS('Régua SAEB'!$C:$C,'Régua SAEB'!$B:$B,"LP",'Régua SAEB'!$D:$D,"&lt;="&amp;$F1815,'Régua SAEB'!$E:$E,"&gt;"&amp;$F1815,'Régua SAEB'!$A:$A,$E1815)</f>
        <v>3</v>
      </c>
      <c r="H1815" s="10" t="str">
        <f t="array" ref="H1815">INDEX('Régua SAEB'!$F$1:$F$40,MATCH($E1815&amp;"LP"&amp;$G1815,'Régua SAEB'!$G$1:$G$40,0),1)</f>
        <v>Básico</v>
      </c>
      <c r="I1815" s="29">
        <v>254.72</v>
      </c>
      <c r="J1815" s="10">
        <f>SUMIFS('Régua SAEB'!$C:$C,'Régua SAEB'!$B:$B,"MT",'Régua SAEB'!$D:$D,"&lt;="&amp;$I1815,'Régua SAEB'!$E:$E,"&gt;"&amp;$I1815,'Régua SAEB'!$A:$A,$E1815)</f>
        <v>3</v>
      </c>
      <c r="K1815" s="10" t="str">
        <f t="array" ref="K1815">INDEX('Régua SAEB'!$F$1:$F$40,MATCH($E1815&amp;"MT"&amp;$J1815,'Régua SAEB'!$G$1:$G$40,0),1)</f>
        <v>Básico</v>
      </c>
    </row>
    <row r="1816" spans="1:11" x14ac:dyDescent="0.2">
      <c r="A1816" s="28" t="s">
        <v>99</v>
      </c>
      <c r="B1816" s="24">
        <v>29221</v>
      </c>
      <c r="C1816" s="28" t="s">
        <v>1929</v>
      </c>
      <c r="D1816" s="29">
        <v>35029221</v>
      </c>
      <c r="E1816" s="29" t="s">
        <v>117</v>
      </c>
      <c r="F1816" s="29">
        <v>261.39</v>
      </c>
      <c r="G1816" s="10">
        <f>SUMIFS('Régua SAEB'!$C:$C,'Régua SAEB'!$B:$B,"LP",'Régua SAEB'!$D:$D,"&lt;="&amp;$F1816,'Régua SAEB'!$E:$E,"&gt;"&amp;$F1816,'Régua SAEB'!$A:$A,$E1816)</f>
        <v>3</v>
      </c>
      <c r="H1816" s="10" t="str">
        <f t="array" ref="H1816">INDEX('Régua SAEB'!$F$1:$F$40,MATCH($E1816&amp;"LP"&amp;$G1816,'Régua SAEB'!$G$1:$G$40,0),1)</f>
        <v>Básico</v>
      </c>
      <c r="I1816" s="29">
        <v>259.74</v>
      </c>
      <c r="J1816" s="10">
        <f>SUMIFS('Régua SAEB'!$C:$C,'Régua SAEB'!$B:$B,"MT",'Régua SAEB'!$D:$D,"&lt;="&amp;$I1816,'Régua SAEB'!$E:$E,"&gt;"&amp;$I1816,'Régua SAEB'!$A:$A,$E1816)</f>
        <v>3</v>
      </c>
      <c r="K1816" s="10" t="str">
        <f t="array" ref="K1816">INDEX('Régua SAEB'!$F$1:$F$40,MATCH($E1816&amp;"MT"&amp;$J1816,'Régua SAEB'!$G$1:$G$40,0),1)</f>
        <v>Básico</v>
      </c>
    </row>
    <row r="1817" spans="1:11" x14ac:dyDescent="0.2">
      <c r="A1817" s="28" t="s">
        <v>34</v>
      </c>
      <c r="B1817" s="24">
        <v>23073</v>
      </c>
      <c r="C1817" s="28" t="s">
        <v>1930</v>
      </c>
      <c r="D1817" s="29">
        <v>35023073</v>
      </c>
      <c r="E1817" s="29" t="s">
        <v>117</v>
      </c>
      <c r="F1817" s="29">
        <v>251.59</v>
      </c>
      <c r="G1817" s="10">
        <f>SUMIFS('Régua SAEB'!$C:$C,'Régua SAEB'!$B:$B,"LP",'Régua SAEB'!$D:$D,"&lt;="&amp;$F1817,'Régua SAEB'!$E:$E,"&gt;"&amp;$F1817,'Régua SAEB'!$A:$A,$E1817)</f>
        <v>3</v>
      </c>
      <c r="H1817" s="10" t="str">
        <f t="array" ref="H1817">INDEX('Régua SAEB'!$F$1:$F$40,MATCH($E1817&amp;"LP"&amp;$G1817,'Régua SAEB'!$G$1:$G$40,0),1)</f>
        <v>Básico</v>
      </c>
      <c r="I1817" s="29">
        <v>248.83</v>
      </c>
      <c r="J1817" s="10">
        <f>SUMIFS('Régua SAEB'!$C:$C,'Régua SAEB'!$B:$B,"MT",'Régua SAEB'!$D:$D,"&lt;="&amp;$I1817,'Régua SAEB'!$E:$E,"&gt;"&amp;$I1817,'Régua SAEB'!$A:$A,$E1817)</f>
        <v>2</v>
      </c>
      <c r="K1817" s="10" t="str">
        <f t="array" ref="K1817">INDEX('Régua SAEB'!$F$1:$F$40,MATCH($E1817&amp;"MT"&amp;$J1817,'Régua SAEB'!$G$1:$G$40,0),1)</f>
        <v>Básico</v>
      </c>
    </row>
    <row r="1818" spans="1:11" x14ac:dyDescent="0.2">
      <c r="A1818" s="28" t="s">
        <v>9</v>
      </c>
      <c r="B1818" s="24">
        <v>31355</v>
      </c>
      <c r="C1818" s="28" t="s">
        <v>1931</v>
      </c>
      <c r="D1818" s="29">
        <v>35031355</v>
      </c>
      <c r="E1818" s="29" t="s">
        <v>117</v>
      </c>
      <c r="F1818" s="29">
        <v>246.49</v>
      </c>
      <c r="G1818" s="10">
        <f>SUMIFS('Régua SAEB'!$C:$C,'Régua SAEB'!$B:$B,"LP",'Régua SAEB'!$D:$D,"&lt;="&amp;$F1818,'Régua SAEB'!$E:$E,"&gt;"&amp;$F1818,'Régua SAEB'!$A:$A,$E1818)</f>
        <v>2</v>
      </c>
      <c r="H1818" s="10" t="str">
        <f t="array" ref="H1818">INDEX('Régua SAEB'!$F$1:$F$40,MATCH($E1818&amp;"LP"&amp;$G1818,'Régua SAEB'!$G$1:$G$40,0),1)</f>
        <v>Básico</v>
      </c>
      <c r="I1818" s="29">
        <v>245.55</v>
      </c>
      <c r="J1818" s="10">
        <f>SUMIFS('Régua SAEB'!$C:$C,'Régua SAEB'!$B:$B,"MT",'Régua SAEB'!$D:$D,"&lt;="&amp;$I1818,'Régua SAEB'!$E:$E,"&gt;"&amp;$I1818,'Régua SAEB'!$A:$A,$E1818)</f>
        <v>2</v>
      </c>
      <c r="K1818" s="10" t="str">
        <f t="array" ref="K1818">INDEX('Régua SAEB'!$F$1:$F$40,MATCH($E1818&amp;"MT"&amp;$J1818,'Régua SAEB'!$G$1:$G$40,0),1)</f>
        <v>Básico</v>
      </c>
    </row>
    <row r="1819" spans="1:11" x14ac:dyDescent="0.2">
      <c r="A1819" s="28" t="s">
        <v>92</v>
      </c>
      <c r="B1819" s="24">
        <v>18739</v>
      </c>
      <c r="C1819" s="28" t="s">
        <v>1932</v>
      </c>
      <c r="D1819" s="29">
        <v>35018739</v>
      </c>
      <c r="E1819" s="29" t="s">
        <v>117</v>
      </c>
      <c r="F1819" s="29">
        <v>261.58</v>
      </c>
      <c r="G1819" s="10">
        <f>SUMIFS('Régua SAEB'!$C:$C,'Régua SAEB'!$B:$B,"LP",'Régua SAEB'!$D:$D,"&lt;="&amp;$F1819,'Régua SAEB'!$E:$E,"&gt;"&amp;$F1819,'Régua SAEB'!$A:$A,$E1819)</f>
        <v>3</v>
      </c>
      <c r="H1819" s="10" t="str">
        <f t="array" ref="H1819">INDEX('Régua SAEB'!$F$1:$F$40,MATCH($E1819&amp;"LP"&amp;$G1819,'Régua SAEB'!$G$1:$G$40,0),1)</f>
        <v>Básico</v>
      </c>
      <c r="I1819" s="29">
        <v>258.58</v>
      </c>
      <c r="J1819" s="10">
        <f>SUMIFS('Régua SAEB'!$C:$C,'Régua SAEB'!$B:$B,"MT",'Régua SAEB'!$D:$D,"&lt;="&amp;$I1819,'Régua SAEB'!$E:$E,"&gt;"&amp;$I1819,'Régua SAEB'!$A:$A,$E1819)</f>
        <v>3</v>
      </c>
      <c r="K1819" s="10" t="str">
        <f t="array" ref="K1819">INDEX('Régua SAEB'!$F$1:$F$40,MATCH($E1819&amp;"MT"&amp;$J1819,'Régua SAEB'!$G$1:$G$40,0),1)</f>
        <v>Básico</v>
      </c>
    </row>
    <row r="1820" spans="1:11" x14ac:dyDescent="0.2">
      <c r="A1820" s="28" t="s">
        <v>92</v>
      </c>
      <c r="B1820" s="24">
        <v>35956</v>
      </c>
      <c r="C1820" s="28" t="s">
        <v>1933</v>
      </c>
      <c r="D1820" s="29">
        <v>35035956</v>
      </c>
      <c r="E1820" s="29" t="s">
        <v>117</v>
      </c>
      <c r="F1820" s="29">
        <v>267.5</v>
      </c>
      <c r="G1820" s="10">
        <f>SUMIFS('Régua SAEB'!$C:$C,'Régua SAEB'!$B:$B,"LP",'Régua SAEB'!$D:$D,"&lt;="&amp;$F1820,'Régua SAEB'!$E:$E,"&gt;"&amp;$F1820,'Régua SAEB'!$A:$A,$E1820)</f>
        <v>3</v>
      </c>
      <c r="H1820" s="10" t="str">
        <f t="array" ref="H1820">INDEX('Régua SAEB'!$F$1:$F$40,MATCH($E1820&amp;"LP"&amp;$G1820,'Régua SAEB'!$G$1:$G$40,0),1)</f>
        <v>Básico</v>
      </c>
      <c r="I1820" s="29">
        <v>264.08</v>
      </c>
      <c r="J1820" s="10">
        <f>SUMIFS('Régua SAEB'!$C:$C,'Régua SAEB'!$B:$B,"MT",'Régua SAEB'!$D:$D,"&lt;="&amp;$I1820,'Régua SAEB'!$E:$E,"&gt;"&amp;$I1820,'Régua SAEB'!$A:$A,$E1820)</f>
        <v>3</v>
      </c>
      <c r="K1820" s="10" t="str">
        <f t="array" ref="K1820">INDEX('Régua SAEB'!$F$1:$F$40,MATCH($E1820&amp;"MT"&amp;$J1820,'Régua SAEB'!$G$1:$G$40,0),1)</f>
        <v>Básico</v>
      </c>
    </row>
    <row r="1821" spans="1:11" x14ac:dyDescent="0.2">
      <c r="A1821" s="28" t="s">
        <v>92</v>
      </c>
      <c r="B1821" s="24">
        <v>39913</v>
      </c>
      <c r="C1821" s="28" t="s">
        <v>1934</v>
      </c>
      <c r="D1821" s="29">
        <v>35039913</v>
      </c>
      <c r="E1821" s="29" t="s">
        <v>117</v>
      </c>
      <c r="F1821" s="29">
        <v>260.75</v>
      </c>
      <c r="G1821" s="10">
        <f>SUMIFS('Régua SAEB'!$C:$C,'Régua SAEB'!$B:$B,"LP",'Régua SAEB'!$D:$D,"&lt;="&amp;$F1821,'Régua SAEB'!$E:$E,"&gt;"&amp;$F1821,'Régua SAEB'!$A:$A,$E1821)</f>
        <v>3</v>
      </c>
      <c r="H1821" s="10" t="str">
        <f t="array" ref="H1821">INDEX('Régua SAEB'!$F$1:$F$40,MATCH($E1821&amp;"LP"&amp;$G1821,'Régua SAEB'!$G$1:$G$40,0),1)</f>
        <v>Básico</v>
      </c>
      <c r="I1821" s="29">
        <v>256.76</v>
      </c>
      <c r="J1821" s="10">
        <f>SUMIFS('Régua SAEB'!$C:$C,'Régua SAEB'!$B:$B,"MT",'Régua SAEB'!$D:$D,"&lt;="&amp;$I1821,'Régua SAEB'!$E:$E,"&gt;"&amp;$I1821,'Régua SAEB'!$A:$A,$E1821)</f>
        <v>3</v>
      </c>
      <c r="K1821" s="10" t="str">
        <f t="array" ref="K1821">INDEX('Régua SAEB'!$F$1:$F$40,MATCH($E1821&amp;"MT"&amp;$J1821,'Régua SAEB'!$G$1:$G$40,0),1)</f>
        <v>Básico</v>
      </c>
    </row>
    <row r="1822" spans="1:11" x14ac:dyDescent="0.2">
      <c r="A1822" s="28" t="s">
        <v>92</v>
      </c>
      <c r="B1822" s="24">
        <v>576669</v>
      </c>
      <c r="C1822" s="28" t="s">
        <v>1935</v>
      </c>
      <c r="D1822" s="29">
        <v>35576669</v>
      </c>
      <c r="E1822" s="29" t="s">
        <v>117</v>
      </c>
      <c r="F1822" s="29">
        <v>267.64</v>
      </c>
      <c r="G1822" s="10">
        <f>SUMIFS('Régua SAEB'!$C:$C,'Régua SAEB'!$B:$B,"LP",'Régua SAEB'!$D:$D,"&lt;="&amp;$F1822,'Régua SAEB'!$E:$E,"&gt;"&amp;$F1822,'Régua SAEB'!$A:$A,$E1822)</f>
        <v>3</v>
      </c>
      <c r="H1822" s="10" t="str">
        <f t="array" ref="H1822">INDEX('Régua SAEB'!$F$1:$F$40,MATCH($E1822&amp;"LP"&amp;$G1822,'Régua SAEB'!$G$1:$G$40,0),1)</f>
        <v>Básico</v>
      </c>
      <c r="I1822" s="29">
        <v>264.31</v>
      </c>
      <c r="J1822" s="10">
        <f>SUMIFS('Régua SAEB'!$C:$C,'Régua SAEB'!$B:$B,"MT",'Régua SAEB'!$D:$D,"&lt;="&amp;$I1822,'Régua SAEB'!$E:$E,"&gt;"&amp;$I1822,'Régua SAEB'!$A:$A,$E1822)</f>
        <v>3</v>
      </c>
      <c r="K1822" s="10" t="str">
        <f t="array" ref="K1822">INDEX('Régua SAEB'!$F$1:$F$40,MATCH($E1822&amp;"MT"&amp;$J1822,'Régua SAEB'!$G$1:$G$40,0),1)</f>
        <v>Básico</v>
      </c>
    </row>
    <row r="1823" spans="1:11" x14ac:dyDescent="0.2">
      <c r="A1823" s="28" t="s">
        <v>18</v>
      </c>
      <c r="B1823" s="24">
        <v>25999</v>
      </c>
      <c r="C1823" s="28" t="s">
        <v>1936</v>
      </c>
      <c r="D1823" s="29">
        <v>35025999</v>
      </c>
      <c r="E1823" s="29" t="s">
        <v>117</v>
      </c>
      <c r="F1823" s="29">
        <v>268.33</v>
      </c>
      <c r="G1823" s="10">
        <f>SUMIFS('Régua SAEB'!$C:$C,'Régua SAEB'!$B:$B,"LP",'Régua SAEB'!$D:$D,"&lt;="&amp;$F1823,'Régua SAEB'!$E:$E,"&gt;"&amp;$F1823,'Régua SAEB'!$A:$A,$E1823)</f>
        <v>3</v>
      </c>
      <c r="H1823" s="10" t="str">
        <f t="array" ref="H1823">INDEX('Régua SAEB'!$F$1:$F$40,MATCH($E1823&amp;"LP"&amp;$G1823,'Régua SAEB'!$G$1:$G$40,0),1)</f>
        <v>Básico</v>
      </c>
      <c r="I1823" s="29">
        <v>251.52</v>
      </c>
      <c r="J1823" s="10">
        <f>SUMIFS('Régua SAEB'!$C:$C,'Régua SAEB'!$B:$B,"MT",'Régua SAEB'!$D:$D,"&lt;="&amp;$I1823,'Régua SAEB'!$E:$E,"&gt;"&amp;$I1823,'Régua SAEB'!$A:$A,$E1823)</f>
        <v>3</v>
      </c>
      <c r="K1823" s="10" t="str">
        <f t="array" ref="K1823">INDEX('Régua SAEB'!$F$1:$F$40,MATCH($E1823&amp;"MT"&amp;$J1823,'Régua SAEB'!$G$1:$G$40,0),1)</f>
        <v>Básico</v>
      </c>
    </row>
    <row r="1824" spans="1:11" x14ac:dyDescent="0.2">
      <c r="A1824" s="28" t="s">
        <v>48</v>
      </c>
      <c r="B1824" s="24">
        <v>25665</v>
      </c>
      <c r="C1824" s="28" t="s">
        <v>1937</v>
      </c>
      <c r="D1824" s="29">
        <v>35025665</v>
      </c>
      <c r="E1824" s="29" t="s">
        <v>117</v>
      </c>
      <c r="F1824" s="29">
        <v>279.99</v>
      </c>
      <c r="G1824" s="10">
        <f>SUMIFS('Régua SAEB'!$C:$C,'Régua SAEB'!$B:$B,"LP",'Régua SAEB'!$D:$D,"&lt;="&amp;$F1824,'Régua SAEB'!$E:$E,"&gt;"&amp;$F1824,'Régua SAEB'!$A:$A,$E1824)</f>
        <v>4</v>
      </c>
      <c r="H1824" s="10" t="str">
        <f t="array" ref="H1824">INDEX('Régua SAEB'!$F$1:$F$40,MATCH($E1824&amp;"LP"&amp;$G1824,'Régua SAEB'!$G$1:$G$40,0),1)</f>
        <v>Proficiente</v>
      </c>
      <c r="I1824" s="29">
        <v>264.31</v>
      </c>
      <c r="J1824" s="10">
        <f>SUMIFS('Régua SAEB'!$C:$C,'Régua SAEB'!$B:$B,"MT",'Régua SAEB'!$D:$D,"&lt;="&amp;$I1824,'Régua SAEB'!$E:$E,"&gt;"&amp;$I1824,'Régua SAEB'!$A:$A,$E1824)</f>
        <v>3</v>
      </c>
      <c r="K1824" s="10" t="str">
        <f t="array" ref="K1824">INDEX('Régua SAEB'!$F$1:$F$40,MATCH($E1824&amp;"MT"&amp;$J1824,'Régua SAEB'!$G$1:$G$40,0),1)</f>
        <v>Básico</v>
      </c>
    </row>
    <row r="1825" spans="1:11" x14ac:dyDescent="0.2">
      <c r="A1825" s="28" t="s">
        <v>48</v>
      </c>
      <c r="B1825" s="24">
        <v>25689</v>
      </c>
      <c r="C1825" s="28" t="s">
        <v>1938</v>
      </c>
      <c r="D1825" s="29">
        <v>35025689</v>
      </c>
      <c r="E1825" s="29" t="s">
        <v>117</v>
      </c>
      <c r="F1825" s="29">
        <v>261.39999999999998</v>
      </c>
      <c r="G1825" s="10">
        <f>SUMIFS('Régua SAEB'!$C:$C,'Régua SAEB'!$B:$B,"LP",'Régua SAEB'!$D:$D,"&lt;="&amp;$F1825,'Régua SAEB'!$E:$E,"&gt;"&amp;$F1825,'Régua SAEB'!$A:$A,$E1825)</f>
        <v>3</v>
      </c>
      <c r="H1825" s="10" t="str">
        <f t="array" ref="H1825">INDEX('Régua SAEB'!$F$1:$F$40,MATCH($E1825&amp;"LP"&amp;$G1825,'Régua SAEB'!$G$1:$G$40,0),1)</f>
        <v>Básico</v>
      </c>
      <c r="I1825" s="29">
        <v>251.42</v>
      </c>
      <c r="J1825" s="10">
        <f>SUMIFS('Régua SAEB'!$C:$C,'Régua SAEB'!$B:$B,"MT",'Régua SAEB'!$D:$D,"&lt;="&amp;$I1825,'Régua SAEB'!$E:$E,"&gt;"&amp;$I1825,'Régua SAEB'!$A:$A,$E1825)</f>
        <v>3</v>
      </c>
      <c r="K1825" s="10" t="str">
        <f t="array" ref="K1825">INDEX('Régua SAEB'!$F$1:$F$40,MATCH($E1825&amp;"MT"&amp;$J1825,'Régua SAEB'!$G$1:$G$40,0),1)</f>
        <v>Básico</v>
      </c>
    </row>
    <row r="1826" spans="1:11" x14ac:dyDescent="0.2">
      <c r="A1826" s="28" t="s">
        <v>48</v>
      </c>
      <c r="B1826" s="24">
        <v>38027</v>
      </c>
      <c r="C1826" s="28" t="s">
        <v>1939</v>
      </c>
      <c r="D1826" s="29">
        <v>35038027</v>
      </c>
      <c r="E1826" s="29" t="s">
        <v>117</v>
      </c>
      <c r="F1826" s="29">
        <v>281.16000000000003</v>
      </c>
      <c r="G1826" s="10">
        <f>SUMIFS('Régua SAEB'!$C:$C,'Régua SAEB'!$B:$B,"LP",'Régua SAEB'!$D:$D,"&lt;="&amp;$F1826,'Régua SAEB'!$E:$E,"&gt;"&amp;$F1826,'Régua SAEB'!$A:$A,$E1826)</f>
        <v>4</v>
      </c>
      <c r="H1826" s="10" t="str">
        <f t="array" ref="H1826">INDEX('Régua SAEB'!$F$1:$F$40,MATCH($E1826&amp;"LP"&amp;$G1826,'Régua SAEB'!$G$1:$G$40,0),1)</f>
        <v>Proficiente</v>
      </c>
      <c r="I1826" s="29">
        <v>272.81</v>
      </c>
      <c r="J1826" s="10">
        <f>SUMIFS('Régua SAEB'!$C:$C,'Régua SAEB'!$B:$B,"MT",'Régua SAEB'!$D:$D,"&lt;="&amp;$I1826,'Régua SAEB'!$E:$E,"&gt;"&amp;$I1826,'Régua SAEB'!$A:$A,$E1826)</f>
        <v>3</v>
      </c>
      <c r="K1826" s="10" t="str">
        <f t="array" ref="K1826">INDEX('Régua SAEB'!$F$1:$F$40,MATCH($E1826&amp;"MT"&amp;$J1826,'Régua SAEB'!$G$1:$G$40,0),1)</f>
        <v>Básico</v>
      </c>
    </row>
    <row r="1827" spans="1:11" x14ac:dyDescent="0.2">
      <c r="A1827" s="28" t="s">
        <v>48</v>
      </c>
      <c r="B1827" s="24">
        <v>47533</v>
      </c>
      <c r="C1827" s="28" t="s">
        <v>1940</v>
      </c>
      <c r="D1827" s="29">
        <v>35047533</v>
      </c>
      <c r="E1827" s="29" t="s">
        <v>117</v>
      </c>
      <c r="F1827" s="29">
        <v>267.48</v>
      </c>
      <c r="G1827" s="10">
        <f>SUMIFS('Régua SAEB'!$C:$C,'Régua SAEB'!$B:$B,"LP",'Régua SAEB'!$D:$D,"&lt;="&amp;$F1827,'Régua SAEB'!$E:$E,"&gt;"&amp;$F1827,'Régua SAEB'!$A:$A,$E1827)</f>
        <v>3</v>
      </c>
      <c r="H1827" s="10" t="str">
        <f t="array" ref="H1827">INDEX('Régua SAEB'!$F$1:$F$40,MATCH($E1827&amp;"LP"&amp;$G1827,'Régua SAEB'!$G$1:$G$40,0),1)</f>
        <v>Básico</v>
      </c>
      <c r="I1827" s="29">
        <v>267.36</v>
      </c>
      <c r="J1827" s="10">
        <f>SUMIFS('Régua SAEB'!$C:$C,'Régua SAEB'!$B:$B,"MT",'Régua SAEB'!$D:$D,"&lt;="&amp;$I1827,'Régua SAEB'!$E:$E,"&gt;"&amp;$I1827,'Régua SAEB'!$A:$A,$E1827)</f>
        <v>3</v>
      </c>
      <c r="K1827" s="10" t="str">
        <f t="array" ref="K1827">INDEX('Régua SAEB'!$F$1:$F$40,MATCH($E1827&amp;"MT"&amp;$J1827,'Régua SAEB'!$G$1:$G$40,0),1)</f>
        <v>Básico</v>
      </c>
    </row>
    <row r="1828" spans="1:11" x14ac:dyDescent="0.2">
      <c r="A1828" s="28" t="s">
        <v>48</v>
      </c>
      <c r="B1828" s="24">
        <v>583467</v>
      </c>
      <c r="C1828" s="28" t="s">
        <v>1941</v>
      </c>
      <c r="D1828" s="29">
        <v>35583467</v>
      </c>
      <c r="E1828" s="29" t="s">
        <v>117</v>
      </c>
      <c r="F1828" s="29">
        <v>238.92</v>
      </c>
      <c r="G1828" s="10">
        <f>SUMIFS('Régua SAEB'!$C:$C,'Régua SAEB'!$B:$B,"LP",'Régua SAEB'!$D:$D,"&lt;="&amp;$F1828,'Régua SAEB'!$E:$E,"&gt;"&amp;$F1828,'Régua SAEB'!$A:$A,$E1828)</f>
        <v>2</v>
      </c>
      <c r="H1828" s="10" t="str">
        <f t="array" ref="H1828">INDEX('Régua SAEB'!$F$1:$F$40,MATCH($E1828&amp;"LP"&amp;$G1828,'Régua SAEB'!$G$1:$G$40,0),1)</f>
        <v>Básico</v>
      </c>
      <c r="I1828" s="29">
        <v>251.98</v>
      </c>
      <c r="J1828" s="10">
        <f>SUMIFS('Régua SAEB'!$C:$C,'Régua SAEB'!$B:$B,"MT",'Régua SAEB'!$D:$D,"&lt;="&amp;$I1828,'Régua SAEB'!$E:$E,"&gt;"&amp;$I1828,'Régua SAEB'!$A:$A,$E1828)</f>
        <v>3</v>
      </c>
      <c r="K1828" s="10" t="str">
        <f t="array" ref="K1828">INDEX('Régua SAEB'!$F$1:$F$40,MATCH($E1828&amp;"MT"&amp;$J1828,'Régua SAEB'!$G$1:$G$40,0),1)</f>
        <v>Básico</v>
      </c>
    </row>
    <row r="1829" spans="1:11" x14ac:dyDescent="0.2">
      <c r="A1829" s="28" t="s">
        <v>48</v>
      </c>
      <c r="B1829" s="24">
        <v>900230</v>
      </c>
      <c r="C1829" s="28" t="s">
        <v>1942</v>
      </c>
      <c r="D1829" s="29">
        <v>35900230</v>
      </c>
      <c r="E1829" s="29" t="s">
        <v>117</v>
      </c>
      <c r="F1829" s="29">
        <v>261.76</v>
      </c>
      <c r="G1829" s="10">
        <f>SUMIFS('Régua SAEB'!$C:$C,'Régua SAEB'!$B:$B,"LP",'Régua SAEB'!$D:$D,"&lt;="&amp;$F1829,'Régua SAEB'!$E:$E,"&gt;"&amp;$F1829,'Régua SAEB'!$A:$A,$E1829)</f>
        <v>3</v>
      </c>
      <c r="H1829" s="10" t="str">
        <f t="array" ref="H1829">INDEX('Régua SAEB'!$F$1:$F$40,MATCH($E1829&amp;"LP"&amp;$G1829,'Régua SAEB'!$G$1:$G$40,0),1)</f>
        <v>Básico</v>
      </c>
      <c r="I1829" s="29">
        <v>267.35000000000002</v>
      </c>
      <c r="J1829" s="10">
        <f>SUMIFS('Régua SAEB'!$C:$C,'Régua SAEB'!$B:$B,"MT",'Régua SAEB'!$D:$D,"&lt;="&amp;$I1829,'Régua SAEB'!$E:$E,"&gt;"&amp;$I1829,'Régua SAEB'!$A:$A,$E1829)</f>
        <v>3</v>
      </c>
      <c r="K1829" s="10" t="str">
        <f t="array" ref="K1829">INDEX('Régua SAEB'!$F$1:$F$40,MATCH($E1829&amp;"MT"&amp;$J1829,'Régua SAEB'!$G$1:$G$40,0),1)</f>
        <v>Básico</v>
      </c>
    </row>
    <row r="1830" spans="1:11" x14ac:dyDescent="0.2">
      <c r="A1830" s="28" t="s">
        <v>48</v>
      </c>
      <c r="B1830" s="24">
        <v>911069</v>
      </c>
      <c r="C1830" s="28" t="s">
        <v>1943</v>
      </c>
      <c r="D1830" s="29">
        <v>35911069</v>
      </c>
      <c r="E1830" s="29" t="s">
        <v>117</v>
      </c>
      <c r="F1830" s="29">
        <v>249.7</v>
      </c>
      <c r="G1830" s="10">
        <f>SUMIFS('Régua SAEB'!$C:$C,'Régua SAEB'!$B:$B,"LP",'Régua SAEB'!$D:$D,"&lt;="&amp;$F1830,'Régua SAEB'!$E:$E,"&gt;"&amp;$F1830,'Régua SAEB'!$A:$A,$E1830)</f>
        <v>2</v>
      </c>
      <c r="H1830" s="10" t="str">
        <f t="array" ref="H1830">INDEX('Régua SAEB'!$F$1:$F$40,MATCH($E1830&amp;"LP"&amp;$G1830,'Régua SAEB'!$G$1:$G$40,0),1)</f>
        <v>Básico</v>
      </c>
      <c r="I1830" s="29">
        <v>247.27</v>
      </c>
      <c r="J1830" s="10">
        <f>SUMIFS('Régua SAEB'!$C:$C,'Régua SAEB'!$B:$B,"MT",'Régua SAEB'!$D:$D,"&lt;="&amp;$I1830,'Régua SAEB'!$E:$E,"&gt;"&amp;$I1830,'Régua SAEB'!$A:$A,$E1830)</f>
        <v>2</v>
      </c>
      <c r="K1830" s="10" t="str">
        <f t="array" ref="K1830">INDEX('Régua SAEB'!$F$1:$F$40,MATCH($E1830&amp;"MT"&amp;$J1830,'Régua SAEB'!$G$1:$G$40,0),1)</f>
        <v>Básico</v>
      </c>
    </row>
    <row r="1831" spans="1:11" x14ac:dyDescent="0.2">
      <c r="A1831" s="28" t="s">
        <v>33</v>
      </c>
      <c r="B1831" s="24">
        <v>26815</v>
      </c>
      <c r="C1831" s="28" t="s">
        <v>1944</v>
      </c>
      <c r="D1831" s="29">
        <v>35026815</v>
      </c>
      <c r="E1831" s="29" t="s">
        <v>117</v>
      </c>
      <c r="F1831" s="29">
        <v>269.17</v>
      </c>
      <c r="G1831" s="10">
        <f>SUMIFS('Régua SAEB'!$C:$C,'Régua SAEB'!$B:$B,"LP",'Régua SAEB'!$D:$D,"&lt;="&amp;$F1831,'Régua SAEB'!$E:$E,"&gt;"&amp;$F1831,'Régua SAEB'!$A:$A,$E1831)</f>
        <v>3</v>
      </c>
      <c r="H1831" s="10" t="str">
        <f t="array" ref="H1831">INDEX('Régua SAEB'!$F$1:$F$40,MATCH($E1831&amp;"LP"&amp;$G1831,'Régua SAEB'!$G$1:$G$40,0),1)</f>
        <v>Básico</v>
      </c>
      <c r="I1831" s="29">
        <v>270.60000000000002</v>
      </c>
      <c r="J1831" s="10">
        <f>SUMIFS('Régua SAEB'!$C:$C,'Régua SAEB'!$B:$B,"MT",'Régua SAEB'!$D:$D,"&lt;="&amp;$I1831,'Régua SAEB'!$E:$E,"&gt;"&amp;$I1831,'Régua SAEB'!$A:$A,$E1831)</f>
        <v>3</v>
      </c>
      <c r="K1831" s="10" t="str">
        <f t="array" ref="K1831">INDEX('Régua SAEB'!$F$1:$F$40,MATCH($E1831&amp;"MT"&amp;$J1831,'Régua SAEB'!$G$1:$G$40,0),1)</f>
        <v>Básico</v>
      </c>
    </row>
    <row r="1832" spans="1:11" x14ac:dyDescent="0.2">
      <c r="A1832" s="28" t="s">
        <v>34</v>
      </c>
      <c r="B1832" s="24">
        <v>23097</v>
      </c>
      <c r="C1832" s="28" t="s">
        <v>1945</v>
      </c>
      <c r="D1832" s="29">
        <v>35023097</v>
      </c>
      <c r="E1832" s="29" t="s">
        <v>117</v>
      </c>
      <c r="F1832" s="29">
        <v>255.33</v>
      </c>
      <c r="G1832" s="10">
        <f>SUMIFS('Régua SAEB'!$C:$C,'Régua SAEB'!$B:$B,"LP",'Régua SAEB'!$D:$D,"&lt;="&amp;$F1832,'Régua SAEB'!$E:$E,"&gt;"&amp;$F1832,'Régua SAEB'!$A:$A,$E1832)</f>
        <v>3</v>
      </c>
      <c r="H1832" s="10" t="str">
        <f t="array" ref="H1832">INDEX('Régua SAEB'!$F$1:$F$40,MATCH($E1832&amp;"LP"&amp;$G1832,'Régua SAEB'!$G$1:$G$40,0),1)</f>
        <v>Básico</v>
      </c>
      <c r="I1832" s="29">
        <v>252.73</v>
      </c>
      <c r="J1832" s="10">
        <f>SUMIFS('Régua SAEB'!$C:$C,'Régua SAEB'!$B:$B,"MT",'Régua SAEB'!$D:$D,"&lt;="&amp;$I1832,'Régua SAEB'!$E:$E,"&gt;"&amp;$I1832,'Régua SAEB'!$A:$A,$E1832)</f>
        <v>3</v>
      </c>
      <c r="K1832" s="10" t="str">
        <f t="array" ref="K1832">INDEX('Régua SAEB'!$F$1:$F$40,MATCH($E1832&amp;"MT"&amp;$J1832,'Régua SAEB'!$G$1:$G$40,0),1)</f>
        <v>Básico</v>
      </c>
    </row>
    <row r="1833" spans="1:11" x14ac:dyDescent="0.2">
      <c r="A1833" s="28" t="s">
        <v>34</v>
      </c>
      <c r="B1833" s="24">
        <v>23103</v>
      </c>
      <c r="C1833" s="28" t="s">
        <v>1946</v>
      </c>
      <c r="D1833" s="29">
        <v>35023103</v>
      </c>
      <c r="E1833" s="29" t="s">
        <v>117</v>
      </c>
      <c r="F1833" s="29">
        <v>241.58</v>
      </c>
      <c r="G1833" s="10">
        <f>SUMIFS('Régua SAEB'!$C:$C,'Régua SAEB'!$B:$B,"LP",'Régua SAEB'!$D:$D,"&lt;="&amp;$F1833,'Régua SAEB'!$E:$E,"&gt;"&amp;$F1833,'Régua SAEB'!$A:$A,$E1833)</f>
        <v>2</v>
      </c>
      <c r="H1833" s="10" t="str">
        <f t="array" ref="H1833">INDEX('Régua SAEB'!$F$1:$F$40,MATCH($E1833&amp;"LP"&amp;$G1833,'Régua SAEB'!$G$1:$G$40,0),1)</f>
        <v>Básico</v>
      </c>
      <c r="I1833" s="29">
        <v>243.09</v>
      </c>
      <c r="J1833" s="10">
        <f>SUMIFS('Régua SAEB'!$C:$C,'Régua SAEB'!$B:$B,"MT",'Régua SAEB'!$D:$D,"&lt;="&amp;$I1833,'Régua SAEB'!$E:$E,"&gt;"&amp;$I1833,'Régua SAEB'!$A:$A,$E1833)</f>
        <v>2</v>
      </c>
      <c r="K1833" s="10" t="str">
        <f t="array" ref="K1833">INDEX('Régua SAEB'!$F$1:$F$40,MATCH($E1833&amp;"MT"&amp;$J1833,'Régua SAEB'!$G$1:$G$40,0),1)</f>
        <v>Básico</v>
      </c>
    </row>
    <row r="1834" spans="1:11" x14ac:dyDescent="0.2">
      <c r="A1834" s="28" t="s">
        <v>34</v>
      </c>
      <c r="B1834" s="24">
        <v>23140</v>
      </c>
      <c r="C1834" s="28" t="s">
        <v>1947</v>
      </c>
      <c r="D1834" s="29">
        <v>35023140</v>
      </c>
      <c r="E1834" s="29" t="s">
        <v>117</v>
      </c>
      <c r="F1834" s="29">
        <v>243.46</v>
      </c>
      <c r="G1834" s="10">
        <f>SUMIFS('Régua SAEB'!$C:$C,'Régua SAEB'!$B:$B,"LP",'Régua SAEB'!$D:$D,"&lt;="&amp;$F1834,'Régua SAEB'!$E:$E,"&gt;"&amp;$F1834,'Régua SAEB'!$A:$A,$E1834)</f>
        <v>2</v>
      </c>
      <c r="H1834" s="10" t="str">
        <f t="array" ref="H1834">INDEX('Régua SAEB'!$F$1:$F$40,MATCH($E1834&amp;"LP"&amp;$G1834,'Régua SAEB'!$G$1:$G$40,0),1)</f>
        <v>Básico</v>
      </c>
      <c r="I1834" s="29">
        <v>258.86</v>
      </c>
      <c r="J1834" s="10">
        <f>SUMIFS('Régua SAEB'!$C:$C,'Régua SAEB'!$B:$B,"MT",'Régua SAEB'!$D:$D,"&lt;="&amp;$I1834,'Régua SAEB'!$E:$E,"&gt;"&amp;$I1834,'Régua SAEB'!$A:$A,$E1834)</f>
        <v>3</v>
      </c>
      <c r="K1834" s="10" t="str">
        <f t="array" ref="K1834">INDEX('Régua SAEB'!$F$1:$F$40,MATCH($E1834&amp;"MT"&amp;$J1834,'Régua SAEB'!$G$1:$G$40,0),1)</f>
        <v>Básico</v>
      </c>
    </row>
    <row r="1835" spans="1:11" x14ac:dyDescent="0.2">
      <c r="A1835" s="28" t="s">
        <v>34</v>
      </c>
      <c r="B1835" s="24">
        <v>916122</v>
      </c>
      <c r="C1835" s="28" t="s">
        <v>1948</v>
      </c>
      <c r="D1835" s="29">
        <v>35916122</v>
      </c>
      <c r="E1835" s="29" t="s">
        <v>117</v>
      </c>
      <c r="F1835" s="29">
        <v>248.64</v>
      </c>
      <c r="G1835" s="10">
        <f>SUMIFS('Régua SAEB'!$C:$C,'Régua SAEB'!$B:$B,"LP",'Régua SAEB'!$D:$D,"&lt;="&amp;$F1835,'Régua SAEB'!$E:$E,"&gt;"&amp;$F1835,'Régua SAEB'!$A:$A,$E1835)</f>
        <v>2</v>
      </c>
      <c r="H1835" s="10" t="str">
        <f t="array" ref="H1835">INDEX('Régua SAEB'!$F$1:$F$40,MATCH($E1835&amp;"LP"&amp;$G1835,'Régua SAEB'!$G$1:$G$40,0),1)</f>
        <v>Básico</v>
      </c>
      <c r="I1835" s="29">
        <v>247.5</v>
      </c>
      <c r="J1835" s="10">
        <f>SUMIFS('Régua SAEB'!$C:$C,'Régua SAEB'!$B:$B,"MT",'Régua SAEB'!$D:$D,"&lt;="&amp;$I1835,'Régua SAEB'!$E:$E,"&gt;"&amp;$I1835,'Régua SAEB'!$A:$A,$E1835)</f>
        <v>2</v>
      </c>
      <c r="K1835" s="10" t="str">
        <f t="array" ref="K1835">INDEX('Régua SAEB'!$F$1:$F$40,MATCH($E1835&amp;"MT"&amp;$J1835,'Régua SAEB'!$G$1:$G$40,0),1)</f>
        <v>Básico</v>
      </c>
    </row>
    <row r="1836" spans="1:11" x14ac:dyDescent="0.2">
      <c r="A1836" s="28" t="s">
        <v>63</v>
      </c>
      <c r="B1836" s="24">
        <v>17401</v>
      </c>
      <c r="C1836" s="28" t="s">
        <v>1949</v>
      </c>
      <c r="D1836" s="29">
        <v>35017401</v>
      </c>
      <c r="E1836" s="29" t="s">
        <v>117</v>
      </c>
      <c r="F1836" s="29">
        <v>272.85000000000002</v>
      </c>
      <c r="G1836" s="10">
        <f>SUMIFS('Régua SAEB'!$C:$C,'Régua SAEB'!$B:$B,"LP",'Régua SAEB'!$D:$D,"&lt;="&amp;$F1836,'Régua SAEB'!$E:$E,"&gt;"&amp;$F1836,'Régua SAEB'!$A:$A,$E1836)</f>
        <v>3</v>
      </c>
      <c r="H1836" s="10" t="str">
        <f t="array" ref="H1836">INDEX('Régua SAEB'!$F$1:$F$40,MATCH($E1836&amp;"LP"&amp;$G1836,'Régua SAEB'!$G$1:$G$40,0),1)</f>
        <v>Básico</v>
      </c>
      <c r="I1836" s="29">
        <v>276.76</v>
      </c>
      <c r="J1836" s="10">
        <f>SUMIFS('Régua SAEB'!$C:$C,'Régua SAEB'!$B:$B,"MT",'Régua SAEB'!$D:$D,"&lt;="&amp;$I1836,'Régua SAEB'!$E:$E,"&gt;"&amp;$I1836,'Régua SAEB'!$A:$A,$E1836)</f>
        <v>4</v>
      </c>
      <c r="K1836" s="10" t="str">
        <f t="array" ref="K1836">INDEX('Régua SAEB'!$F$1:$F$40,MATCH($E1836&amp;"MT"&amp;$J1836,'Régua SAEB'!$G$1:$G$40,0),1)</f>
        <v>Básico</v>
      </c>
    </row>
    <row r="1837" spans="1:11" x14ac:dyDescent="0.2">
      <c r="A1837" s="28" t="s">
        <v>63</v>
      </c>
      <c r="B1837" s="24">
        <v>17656</v>
      </c>
      <c r="C1837" s="28" t="s">
        <v>1950</v>
      </c>
      <c r="D1837" s="29">
        <v>35017656</v>
      </c>
      <c r="E1837" s="29" t="s">
        <v>117</v>
      </c>
      <c r="F1837" s="29">
        <v>263.77999999999997</v>
      </c>
      <c r="G1837" s="10">
        <f>SUMIFS('Régua SAEB'!$C:$C,'Régua SAEB'!$B:$B,"LP",'Régua SAEB'!$D:$D,"&lt;="&amp;$F1837,'Régua SAEB'!$E:$E,"&gt;"&amp;$F1837,'Régua SAEB'!$A:$A,$E1837)</f>
        <v>3</v>
      </c>
      <c r="H1837" s="10" t="str">
        <f t="array" ref="H1837">INDEX('Régua SAEB'!$F$1:$F$40,MATCH($E1837&amp;"LP"&amp;$G1837,'Régua SAEB'!$G$1:$G$40,0),1)</f>
        <v>Básico</v>
      </c>
      <c r="I1837" s="29">
        <v>258.7</v>
      </c>
      <c r="J1837" s="10">
        <f>SUMIFS('Régua SAEB'!$C:$C,'Régua SAEB'!$B:$B,"MT",'Régua SAEB'!$D:$D,"&lt;="&amp;$I1837,'Régua SAEB'!$E:$E,"&gt;"&amp;$I1837,'Régua SAEB'!$A:$A,$E1837)</f>
        <v>3</v>
      </c>
      <c r="K1837" s="10" t="str">
        <f t="array" ref="K1837">INDEX('Régua SAEB'!$F$1:$F$40,MATCH($E1837&amp;"MT"&amp;$J1837,'Régua SAEB'!$G$1:$G$40,0),1)</f>
        <v>Básico</v>
      </c>
    </row>
    <row r="1838" spans="1:11" x14ac:dyDescent="0.2">
      <c r="A1838" s="28" t="s">
        <v>63</v>
      </c>
      <c r="B1838" s="24">
        <v>45615</v>
      </c>
      <c r="C1838" s="28" t="s">
        <v>1951</v>
      </c>
      <c r="D1838" s="29">
        <v>35045615</v>
      </c>
      <c r="E1838" s="29" t="s">
        <v>117</v>
      </c>
      <c r="F1838" s="29">
        <v>273.95999999999998</v>
      </c>
      <c r="G1838" s="10">
        <f>SUMIFS('Régua SAEB'!$C:$C,'Régua SAEB'!$B:$B,"LP",'Régua SAEB'!$D:$D,"&lt;="&amp;$F1838,'Régua SAEB'!$E:$E,"&gt;"&amp;$F1838,'Régua SAEB'!$A:$A,$E1838)</f>
        <v>3</v>
      </c>
      <c r="H1838" s="10" t="str">
        <f t="array" ref="H1838">INDEX('Régua SAEB'!$F$1:$F$40,MATCH($E1838&amp;"LP"&amp;$G1838,'Régua SAEB'!$G$1:$G$40,0),1)</f>
        <v>Básico</v>
      </c>
      <c r="I1838" s="29">
        <v>275.27</v>
      </c>
      <c r="J1838" s="10">
        <f>SUMIFS('Régua SAEB'!$C:$C,'Régua SAEB'!$B:$B,"MT",'Régua SAEB'!$D:$D,"&lt;="&amp;$I1838,'Régua SAEB'!$E:$E,"&gt;"&amp;$I1838,'Régua SAEB'!$A:$A,$E1838)</f>
        <v>4</v>
      </c>
      <c r="K1838" s="10" t="str">
        <f t="array" ref="K1838">INDEX('Régua SAEB'!$F$1:$F$40,MATCH($E1838&amp;"MT"&amp;$J1838,'Régua SAEB'!$G$1:$G$40,0),1)</f>
        <v>Básico</v>
      </c>
    </row>
    <row r="1839" spans="1:11" x14ac:dyDescent="0.2">
      <c r="A1839" s="28" t="s">
        <v>63</v>
      </c>
      <c r="B1839" s="24">
        <v>907480</v>
      </c>
      <c r="C1839" s="28" t="s">
        <v>1952</v>
      </c>
      <c r="D1839" s="29">
        <v>35907480</v>
      </c>
      <c r="E1839" s="29" t="s">
        <v>117</v>
      </c>
      <c r="F1839" s="29">
        <v>275.62</v>
      </c>
      <c r="G1839" s="10">
        <f>SUMIFS('Régua SAEB'!$C:$C,'Régua SAEB'!$B:$B,"LP",'Régua SAEB'!$D:$D,"&lt;="&amp;$F1839,'Régua SAEB'!$E:$E,"&gt;"&amp;$F1839,'Régua SAEB'!$A:$A,$E1839)</f>
        <v>4</v>
      </c>
      <c r="H1839" s="10" t="str">
        <f t="array" ref="H1839">INDEX('Régua SAEB'!$F$1:$F$40,MATCH($E1839&amp;"LP"&amp;$G1839,'Régua SAEB'!$G$1:$G$40,0),1)</f>
        <v>Proficiente</v>
      </c>
      <c r="I1839" s="29">
        <v>284.07</v>
      </c>
      <c r="J1839" s="10">
        <f>SUMIFS('Régua SAEB'!$C:$C,'Régua SAEB'!$B:$B,"MT",'Régua SAEB'!$D:$D,"&lt;="&amp;$I1839,'Régua SAEB'!$E:$E,"&gt;"&amp;$I1839,'Régua SAEB'!$A:$A,$E1839)</f>
        <v>4</v>
      </c>
      <c r="K1839" s="10" t="str">
        <f t="array" ref="K1839">INDEX('Régua SAEB'!$F$1:$F$40,MATCH($E1839&amp;"MT"&amp;$J1839,'Régua SAEB'!$G$1:$G$40,0),1)</f>
        <v>Básico</v>
      </c>
    </row>
    <row r="1840" spans="1:11" x14ac:dyDescent="0.2">
      <c r="A1840" s="28" t="s">
        <v>63</v>
      </c>
      <c r="B1840" s="24">
        <v>914010</v>
      </c>
      <c r="C1840" s="28" t="s">
        <v>1953</v>
      </c>
      <c r="D1840" s="29">
        <v>35914010</v>
      </c>
      <c r="E1840" s="29" t="s">
        <v>117</v>
      </c>
      <c r="F1840" s="29">
        <v>236.92</v>
      </c>
      <c r="G1840" s="10">
        <f>SUMIFS('Régua SAEB'!$C:$C,'Régua SAEB'!$B:$B,"LP",'Régua SAEB'!$D:$D,"&lt;="&amp;$F1840,'Régua SAEB'!$E:$E,"&gt;"&amp;$F1840,'Régua SAEB'!$A:$A,$E1840)</f>
        <v>2</v>
      </c>
      <c r="H1840" s="10" t="str">
        <f t="array" ref="H1840">INDEX('Régua SAEB'!$F$1:$F$40,MATCH($E1840&amp;"LP"&amp;$G1840,'Régua SAEB'!$G$1:$G$40,0),1)</f>
        <v>Básico</v>
      </c>
      <c r="I1840" s="29">
        <v>240.69</v>
      </c>
      <c r="J1840" s="10">
        <f>SUMIFS('Régua SAEB'!$C:$C,'Régua SAEB'!$B:$B,"MT",'Régua SAEB'!$D:$D,"&lt;="&amp;$I1840,'Régua SAEB'!$E:$E,"&gt;"&amp;$I1840,'Régua SAEB'!$A:$A,$E1840)</f>
        <v>2</v>
      </c>
      <c r="K1840" s="10" t="str">
        <f t="array" ref="K1840">INDEX('Régua SAEB'!$F$1:$F$40,MATCH($E1840&amp;"MT"&amp;$J1840,'Régua SAEB'!$G$1:$G$40,0),1)</f>
        <v>Básico</v>
      </c>
    </row>
    <row r="1841" spans="1:11" x14ac:dyDescent="0.2">
      <c r="A1841" s="28" t="s">
        <v>15</v>
      </c>
      <c r="B1841" s="24">
        <v>33085</v>
      </c>
      <c r="C1841" s="28" t="s">
        <v>1954</v>
      </c>
      <c r="D1841" s="29">
        <v>35033085</v>
      </c>
      <c r="E1841" s="29" t="s">
        <v>117</v>
      </c>
      <c r="F1841" s="29">
        <v>266.47000000000003</v>
      </c>
      <c r="G1841" s="10">
        <f>SUMIFS('Régua SAEB'!$C:$C,'Régua SAEB'!$B:$B,"LP",'Régua SAEB'!$D:$D,"&lt;="&amp;$F1841,'Régua SAEB'!$E:$E,"&gt;"&amp;$F1841,'Régua SAEB'!$A:$A,$E1841)</f>
        <v>3</v>
      </c>
      <c r="H1841" s="10" t="str">
        <f t="array" ref="H1841">INDEX('Régua SAEB'!$F$1:$F$40,MATCH($E1841&amp;"LP"&amp;$G1841,'Régua SAEB'!$G$1:$G$40,0),1)</f>
        <v>Básico</v>
      </c>
      <c r="I1841" s="29">
        <v>257.87</v>
      </c>
      <c r="J1841" s="10">
        <f>SUMIFS('Régua SAEB'!$C:$C,'Régua SAEB'!$B:$B,"MT",'Régua SAEB'!$D:$D,"&lt;="&amp;$I1841,'Régua SAEB'!$E:$E,"&gt;"&amp;$I1841,'Régua SAEB'!$A:$A,$E1841)</f>
        <v>3</v>
      </c>
      <c r="K1841" s="10" t="str">
        <f t="array" ref="K1841">INDEX('Régua SAEB'!$F$1:$F$40,MATCH($E1841&amp;"MT"&amp;$J1841,'Régua SAEB'!$G$1:$G$40,0),1)</f>
        <v>Básico</v>
      </c>
    </row>
    <row r="1842" spans="1:11" x14ac:dyDescent="0.2">
      <c r="A1842" s="28" t="s">
        <v>60</v>
      </c>
      <c r="B1842" s="24">
        <v>34964</v>
      </c>
      <c r="C1842" s="28" t="s">
        <v>1955</v>
      </c>
      <c r="D1842" s="29">
        <v>35034964</v>
      </c>
      <c r="E1842" s="29" t="s">
        <v>117</v>
      </c>
      <c r="F1842" s="29">
        <v>259.39999999999998</v>
      </c>
      <c r="G1842" s="10">
        <f>SUMIFS('Régua SAEB'!$C:$C,'Régua SAEB'!$B:$B,"LP",'Régua SAEB'!$D:$D,"&lt;="&amp;$F1842,'Régua SAEB'!$E:$E,"&gt;"&amp;$F1842,'Régua SAEB'!$A:$A,$E1842)</f>
        <v>3</v>
      </c>
      <c r="H1842" s="10" t="str">
        <f t="array" ref="H1842">INDEX('Régua SAEB'!$F$1:$F$40,MATCH($E1842&amp;"LP"&amp;$G1842,'Régua SAEB'!$G$1:$G$40,0),1)</f>
        <v>Básico</v>
      </c>
      <c r="I1842" s="29">
        <v>254.29</v>
      </c>
      <c r="J1842" s="10">
        <f>SUMIFS('Régua SAEB'!$C:$C,'Régua SAEB'!$B:$B,"MT",'Régua SAEB'!$D:$D,"&lt;="&amp;$I1842,'Régua SAEB'!$E:$E,"&gt;"&amp;$I1842,'Régua SAEB'!$A:$A,$E1842)</f>
        <v>3</v>
      </c>
      <c r="K1842" s="10" t="str">
        <f t="array" ref="K1842">INDEX('Régua SAEB'!$F$1:$F$40,MATCH($E1842&amp;"MT"&amp;$J1842,'Régua SAEB'!$G$1:$G$40,0),1)</f>
        <v>Básico</v>
      </c>
    </row>
    <row r="1843" spans="1:11" x14ac:dyDescent="0.2">
      <c r="A1843" s="28" t="s">
        <v>60</v>
      </c>
      <c r="B1843" s="24">
        <v>35270</v>
      </c>
      <c r="C1843" s="28" t="s">
        <v>1956</v>
      </c>
      <c r="D1843" s="29">
        <v>35035270</v>
      </c>
      <c r="E1843" s="29" t="s">
        <v>117</v>
      </c>
      <c r="F1843" s="29">
        <v>244.65</v>
      </c>
      <c r="G1843" s="10">
        <f>SUMIFS('Régua SAEB'!$C:$C,'Régua SAEB'!$B:$B,"LP",'Régua SAEB'!$D:$D,"&lt;="&amp;$F1843,'Régua SAEB'!$E:$E,"&gt;"&amp;$F1843,'Régua SAEB'!$A:$A,$E1843)</f>
        <v>2</v>
      </c>
      <c r="H1843" s="10" t="str">
        <f t="array" ref="H1843">INDEX('Régua SAEB'!$F$1:$F$40,MATCH($E1843&amp;"LP"&amp;$G1843,'Régua SAEB'!$G$1:$G$40,0),1)</f>
        <v>Básico</v>
      </c>
      <c r="I1843" s="29">
        <v>237.87</v>
      </c>
      <c r="J1843" s="10">
        <f>SUMIFS('Régua SAEB'!$C:$C,'Régua SAEB'!$B:$B,"MT",'Régua SAEB'!$D:$D,"&lt;="&amp;$I1843,'Régua SAEB'!$E:$E,"&gt;"&amp;$I1843,'Régua SAEB'!$A:$A,$E1843)</f>
        <v>2</v>
      </c>
      <c r="K1843" s="10" t="str">
        <f t="array" ref="K1843">INDEX('Régua SAEB'!$F$1:$F$40,MATCH($E1843&amp;"MT"&amp;$J1843,'Régua SAEB'!$G$1:$G$40,0),1)</f>
        <v>Básico</v>
      </c>
    </row>
    <row r="1844" spans="1:11" x14ac:dyDescent="0.2">
      <c r="A1844" s="28" t="s">
        <v>68</v>
      </c>
      <c r="B1844" s="24">
        <v>30314</v>
      </c>
      <c r="C1844" s="28" t="s">
        <v>1957</v>
      </c>
      <c r="D1844" s="29">
        <v>35030314</v>
      </c>
      <c r="E1844" s="29" t="s">
        <v>117</v>
      </c>
      <c r="F1844" s="29">
        <v>280.25</v>
      </c>
      <c r="G1844" s="10">
        <f>SUMIFS('Régua SAEB'!$C:$C,'Régua SAEB'!$B:$B,"LP",'Régua SAEB'!$D:$D,"&lt;="&amp;$F1844,'Régua SAEB'!$E:$E,"&gt;"&amp;$F1844,'Régua SAEB'!$A:$A,$E1844)</f>
        <v>4</v>
      </c>
      <c r="H1844" s="10" t="str">
        <f t="array" ref="H1844">INDEX('Régua SAEB'!$F$1:$F$40,MATCH($E1844&amp;"LP"&amp;$G1844,'Régua SAEB'!$G$1:$G$40,0),1)</f>
        <v>Proficiente</v>
      </c>
      <c r="I1844" s="29">
        <v>288.79000000000002</v>
      </c>
      <c r="J1844" s="10">
        <f>SUMIFS('Régua SAEB'!$C:$C,'Régua SAEB'!$B:$B,"MT",'Régua SAEB'!$D:$D,"&lt;="&amp;$I1844,'Régua SAEB'!$E:$E,"&gt;"&amp;$I1844,'Régua SAEB'!$A:$A,$E1844)</f>
        <v>4</v>
      </c>
      <c r="K1844" s="10" t="str">
        <f t="array" ref="K1844">INDEX('Régua SAEB'!$F$1:$F$40,MATCH($E1844&amp;"MT"&amp;$J1844,'Régua SAEB'!$G$1:$G$40,0),1)</f>
        <v>Básico</v>
      </c>
    </row>
    <row r="1845" spans="1:11" x14ac:dyDescent="0.2">
      <c r="A1845" s="28" t="s">
        <v>68</v>
      </c>
      <c r="B1845" s="24">
        <v>30363</v>
      </c>
      <c r="C1845" s="28" t="s">
        <v>1958</v>
      </c>
      <c r="D1845" s="29">
        <v>35030363</v>
      </c>
      <c r="E1845" s="29" t="s">
        <v>117</v>
      </c>
      <c r="F1845" s="29">
        <v>263.12</v>
      </c>
      <c r="G1845" s="10">
        <f>SUMIFS('Régua SAEB'!$C:$C,'Régua SAEB'!$B:$B,"LP",'Régua SAEB'!$D:$D,"&lt;="&amp;$F1845,'Régua SAEB'!$E:$E,"&gt;"&amp;$F1845,'Régua SAEB'!$A:$A,$E1845)</f>
        <v>3</v>
      </c>
      <c r="H1845" s="10" t="str">
        <f t="array" ref="H1845">INDEX('Régua SAEB'!$F$1:$F$40,MATCH($E1845&amp;"LP"&amp;$G1845,'Régua SAEB'!$G$1:$G$40,0),1)</f>
        <v>Básico</v>
      </c>
      <c r="I1845" s="29">
        <v>262</v>
      </c>
      <c r="J1845" s="10">
        <f>SUMIFS('Régua SAEB'!$C:$C,'Régua SAEB'!$B:$B,"MT",'Régua SAEB'!$D:$D,"&lt;="&amp;$I1845,'Régua SAEB'!$E:$E,"&gt;"&amp;$I1845,'Régua SAEB'!$A:$A,$E1845)</f>
        <v>3</v>
      </c>
      <c r="K1845" s="10" t="str">
        <f t="array" ref="K1845">INDEX('Régua SAEB'!$F$1:$F$40,MATCH($E1845&amp;"MT"&amp;$J1845,'Régua SAEB'!$G$1:$G$40,0),1)</f>
        <v>Básico</v>
      </c>
    </row>
    <row r="1846" spans="1:11" x14ac:dyDescent="0.2">
      <c r="A1846" s="28" t="s">
        <v>68</v>
      </c>
      <c r="B1846" s="24">
        <v>43114</v>
      </c>
      <c r="C1846" s="28" t="s">
        <v>1959</v>
      </c>
      <c r="D1846" s="29">
        <v>35043114</v>
      </c>
      <c r="E1846" s="29" t="s">
        <v>117</v>
      </c>
      <c r="F1846" s="29">
        <v>279.86</v>
      </c>
      <c r="G1846" s="10">
        <f>SUMIFS('Régua SAEB'!$C:$C,'Régua SAEB'!$B:$B,"LP",'Régua SAEB'!$D:$D,"&lt;="&amp;$F1846,'Régua SAEB'!$E:$E,"&gt;"&amp;$F1846,'Régua SAEB'!$A:$A,$E1846)</f>
        <v>4</v>
      </c>
      <c r="H1846" s="10" t="str">
        <f t="array" ref="H1846">INDEX('Régua SAEB'!$F$1:$F$40,MATCH($E1846&amp;"LP"&amp;$G1846,'Régua SAEB'!$G$1:$G$40,0),1)</f>
        <v>Proficiente</v>
      </c>
      <c r="I1846" s="29">
        <v>275.05</v>
      </c>
      <c r="J1846" s="10">
        <f>SUMIFS('Régua SAEB'!$C:$C,'Régua SAEB'!$B:$B,"MT",'Régua SAEB'!$D:$D,"&lt;="&amp;$I1846,'Régua SAEB'!$E:$E,"&gt;"&amp;$I1846,'Régua SAEB'!$A:$A,$E1846)</f>
        <v>4</v>
      </c>
      <c r="K1846" s="10" t="str">
        <f t="array" ref="K1846">INDEX('Régua SAEB'!$F$1:$F$40,MATCH($E1846&amp;"MT"&amp;$J1846,'Régua SAEB'!$G$1:$G$40,0),1)</f>
        <v>Básico</v>
      </c>
    </row>
    <row r="1847" spans="1:11" x14ac:dyDescent="0.2">
      <c r="A1847" s="28" t="s">
        <v>68</v>
      </c>
      <c r="B1847" s="24">
        <v>578009</v>
      </c>
      <c r="C1847" s="28" t="s">
        <v>1960</v>
      </c>
      <c r="D1847" s="29">
        <v>35578009</v>
      </c>
      <c r="E1847" s="29" t="s">
        <v>117</v>
      </c>
      <c r="F1847" s="29">
        <v>266.95</v>
      </c>
      <c r="G1847" s="10">
        <f>SUMIFS('Régua SAEB'!$C:$C,'Régua SAEB'!$B:$B,"LP",'Régua SAEB'!$D:$D,"&lt;="&amp;$F1847,'Régua SAEB'!$E:$E,"&gt;"&amp;$F1847,'Régua SAEB'!$A:$A,$E1847)</f>
        <v>3</v>
      </c>
      <c r="H1847" s="10" t="str">
        <f t="array" ref="H1847">INDEX('Régua SAEB'!$F$1:$F$40,MATCH($E1847&amp;"LP"&amp;$G1847,'Régua SAEB'!$G$1:$G$40,0),1)</f>
        <v>Básico</v>
      </c>
      <c r="I1847" s="29">
        <v>252.41</v>
      </c>
      <c r="J1847" s="10">
        <f>SUMIFS('Régua SAEB'!$C:$C,'Régua SAEB'!$B:$B,"MT",'Régua SAEB'!$D:$D,"&lt;="&amp;$I1847,'Régua SAEB'!$E:$E,"&gt;"&amp;$I1847,'Régua SAEB'!$A:$A,$E1847)</f>
        <v>3</v>
      </c>
      <c r="K1847" s="10" t="str">
        <f t="array" ref="K1847">INDEX('Régua SAEB'!$F$1:$F$40,MATCH($E1847&amp;"MT"&amp;$J1847,'Régua SAEB'!$G$1:$G$40,0),1)</f>
        <v>Básico</v>
      </c>
    </row>
    <row r="1848" spans="1:11" x14ac:dyDescent="0.2">
      <c r="A1848" s="28" t="s">
        <v>68</v>
      </c>
      <c r="B1848" s="24">
        <v>913868</v>
      </c>
      <c r="C1848" s="28" t="s">
        <v>1961</v>
      </c>
      <c r="D1848" s="29">
        <v>35913868</v>
      </c>
      <c r="E1848" s="29" t="s">
        <v>117</v>
      </c>
      <c r="F1848" s="29">
        <v>257.24</v>
      </c>
      <c r="G1848" s="10">
        <f>SUMIFS('Régua SAEB'!$C:$C,'Régua SAEB'!$B:$B,"LP",'Régua SAEB'!$D:$D,"&lt;="&amp;$F1848,'Régua SAEB'!$E:$E,"&gt;"&amp;$F1848,'Régua SAEB'!$A:$A,$E1848)</f>
        <v>3</v>
      </c>
      <c r="H1848" s="10" t="str">
        <f t="array" ref="H1848">INDEX('Régua SAEB'!$F$1:$F$40,MATCH($E1848&amp;"LP"&amp;$G1848,'Régua SAEB'!$G$1:$G$40,0),1)</f>
        <v>Básico</v>
      </c>
      <c r="I1848" s="29">
        <v>246.07</v>
      </c>
      <c r="J1848" s="10">
        <f>SUMIFS('Régua SAEB'!$C:$C,'Régua SAEB'!$B:$B,"MT",'Régua SAEB'!$D:$D,"&lt;="&amp;$I1848,'Régua SAEB'!$E:$E,"&gt;"&amp;$I1848,'Régua SAEB'!$A:$A,$E1848)</f>
        <v>2</v>
      </c>
      <c r="K1848" s="10" t="str">
        <f t="array" ref="K1848">INDEX('Régua SAEB'!$F$1:$F$40,MATCH($E1848&amp;"MT"&amp;$J1848,'Régua SAEB'!$G$1:$G$40,0),1)</f>
        <v>Básico</v>
      </c>
    </row>
    <row r="1849" spans="1:11" x14ac:dyDescent="0.2">
      <c r="A1849" s="28" t="s">
        <v>68</v>
      </c>
      <c r="B1849" s="24">
        <v>919111</v>
      </c>
      <c r="C1849" s="28" t="s">
        <v>1962</v>
      </c>
      <c r="D1849" s="29">
        <v>35919111</v>
      </c>
      <c r="E1849" s="29" t="s">
        <v>117</v>
      </c>
      <c r="F1849" s="29">
        <v>257.63</v>
      </c>
      <c r="G1849" s="10">
        <f>SUMIFS('Régua SAEB'!$C:$C,'Régua SAEB'!$B:$B,"LP",'Régua SAEB'!$D:$D,"&lt;="&amp;$F1849,'Régua SAEB'!$E:$E,"&gt;"&amp;$F1849,'Régua SAEB'!$A:$A,$E1849)</f>
        <v>3</v>
      </c>
      <c r="H1849" s="10" t="str">
        <f t="array" ref="H1849">INDEX('Régua SAEB'!$F$1:$F$40,MATCH($E1849&amp;"LP"&amp;$G1849,'Régua SAEB'!$G$1:$G$40,0),1)</f>
        <v>Básico</v>
      </c>
      <c r="I1849" s="29">
        <v>250.82</v>
      </c>
      <c r="J1849" s="10">
        <f>SUMIFS('Régua SAEB'!$C:$C,'Régua SAEB'!$B:$B,"MT",'Régua SAEB'!$D:$D,"&lt;="&amp;$I1849,'Régua SAEB'!$E:$E,"&gt;"&amp;$I1849,'Régua SAEB'!$A:$A,$E1849)</f>
        <v>3</v>
      </c>
      <c r="K1849" s="10" t="str">
        <f t="array" ref="K1849">INDEX('Régua SAEB'!$F$1:$F$40,MATCH($E1849&amp;"MT"&amp;$J1849,'Régua SAEB'!$G$1:$G$40,0),1)</f>
        <v>Básico</v>
      </c>
    </row>
    <row r="1850" spans="1:11" x14ac:dyDescent="0.2">
      <c r="A1850" s="28" t="s">
        <v>11</v>
      </c>
      <c r="B1850" s="24">
        <v>30570</v>
      </c>
      <c r="C1850" s="28" t="s">
        <v>1963</v>
      </c>
      <c r="D1850" s="29">
        <v>35030570</v>
      </c>
      <c r="E1850" s="29" t="s">
        <v>117</v>
      </c>
      <c r="F1850" s="29">
        <v>284.20999999999998</v>
      </c>
      <c r="G1850" s="10">
        <f>SUMIFS('Régua SAEB'!$C:$C,'Régua SAEB'!$B:$B,"LP",'Régua SAEB'!$D:$D,"&lt;="&amp;$F1850,'Régua SAEB'!$E:$E,"&gt;"&amp;$F1850,'Régua SAEB'!$A:$A,$E1850)</f>
        <v>4</v>
      </c>
      <c r="H1850" s="10" t="str">
        <f t="array" ref="H1850">INDEX('Régua SAEB'!$F$1:$F$40,MATCH($E1850&amp;"LP"&amp;$G1850,'Régua SAEB'!$G$1:$G$40,0),1)</f>
        <v>Proficiente</v>
      </c>
      <c r="I1850" s="29">
        <v>287.14</v>
      </c>
      <c r="J1850" s="10">
        <f>SUMIFS('Régua SAEB'!$C:$C,'Régua SAEB'!$B:$B,"MT",'Régua SAEB'!$D:$D,"&lt;="&amp;$I1850,'Régua SAEB'!$E:$E,"&gt;"&amp;$I1850,'Régua SAEB'!$A:$A,$E1850)</f>
        <v>4</v>
      </c>
      <c r="K1850" s="10" t="str">
        <f t="array" ref="K1850">INDEX('Régua SAEB'!$F$1:$F$40,MATCH($E1850&amp;"MT"&amp;$J1850,'Régua SAEB'!$G$1:$G$40,0),1)</f>
        <v>Básico</v>
      </c>
    </row>
    <row r="1851" spans="1:11" x14ac:dyDescent="0.2">
      <c r="A1851" s="28" t="s">
        <v>11</v>
      </c>
      <c r="B1851" s="24">
        <v>30703</v>
      </c>
      <c r="C1851" s="28" t="s">
        <v>1964</v>
      </c>
      <c r="D1851" s="29">
        <v>35030703</v>
      </c>
      <c r="E1851" s="29" t="s">
        <v>117</v>
      </c>
      <c r="F1851" s="29">
        <v>267.94</v>
      </c>
      <c r="G1851" s="10">
        <f>SUMIFS('Régua SAEB'!$C:$C,'Régua SAEB'!$B:$B,"LP",'Régua SAEB'!$D:$D,"&lt;="&amp;$F1851,'Régua SAEB'!$E:$E,"&gt;"&amp;$F1851,'Régua SAEB'!$A:$A,$E1851)</f>
        <v>3</v>
      </c>
      <c r="H1851" s="10" t="str">
        <f t="array" ref="H1851">INDEX('Régua SAEB'!$F$1:$F$40,MATCH($E1851&amp;"LP"&amp;$G1851,'Régua SAEB'!$G$1:$G$40,0),1)</f>
        <v>Básico</v>
      </c>
      <c r="I1851" s="29">
        <v>279.37</v>
      </c>
      <c r="J1851" s="10">
        <f>SUMIFS('Régua SAEB'!$C:$C,'Régua SAEB'!$B:$B,"MT",'Régua SAEB'!$D:$D,"&lt;="&amp;$I1851,'Régua SAEB'!$E:$E,"&gt;"&amp;$I1851,'Régua SAEB'!$A:$A,$E1851)</f>
        <v>4</v>
      </c>
      <c r="K1851" s="10" t="str">
        <f t="array" ref="K1851">INDEX('Régua SAEB'!$F$1:$F$40,MATCH($E1851&amp;"MT"&amp;$J1851,'Régua SAEB'!$G$1:$G$40,0),1)</f>
        <v>Básico</v>
      </c>
    </row>
    <row r="1852" spans="1:11" x14ac:dyDescent="0.2">
      <c r="A1852" s="28" t="s">
        <v>20</v>
      </c>
      <c r="B1852" s="24">
        <v>16445</v>
      </c>
      <c r="C1852" s="28" t="s">
        <v>1965</v>
      </c>
      <c r="D1852" s="29">
        <v>35016445</v>
      </c>
      <c r="E1852" s="29" t="s">
        <v>117</v>
      </c>
      <c r="F1852" s="29">
        <v>248.49</v>
      </c>
      <c r="G1852" s="10">
        <f>SUMIFS('Régua SAEB'!$C:$C,'Régua SAEB'!$B:$B,"LP",'Régua SAEB'!$D:$D,"&lt;="&amp;$F1852,'Régua SAEB'!$E:$E,"&gt;"&amp;$F1852,'Régua SAEB'!$A:$A,$E1852)</f>
        <v>2</v>
      </c>
      <c r="H1852" s="10" t="str">
        <f t="array" ref="H1852">INDEX('Régua SAEB'!$F$1:$F$40,MATCH($E1852&amp;"LP"&amp;$G1852,'Régua SAEB'!$G$1:$G$40,0),1)</f>
        <v>Básico</v>
      </c>
      <c r="I1852" s="29">
        <v>250.28</v>
      </c>
      <c r="J1852" s="10">
        <f>SUMIFS('Régua SAEB'!$C:$C,'Régua SAEB'!$B:$B,"MT",'Régua SAEB'!$D:$D,"&lt;="&amp;$I1852,'Régua SAEB'!$E:$E,"&gt;"&amp;$I1852,'Régua SAEB'!$A:$A,$E1852)</f>
        <v>3</v>
      </c>
      <c r="K1852" s="10" t="str">
        <f t="array" ref="K1852">INDEX('Régua SAEB'!$F$1:$F$40,MATCH($E1852&amp;"MT"&amp;$J1852,'Régua SAEB'!$G$1:$G$40,0),1)</f>
        <v>Básico</v>
      </c>
    </row>
    <row r="1853" spans="1:11" x14ac:dyDescent="0.2">
      <c r="A1853" s="28" t="s">
        <v>86</v>
      </c>
      <c r="B1853" s="24">
        <v>38830</v>
      </c>
      <c r="C1853" s="28" t="s">
        <v>1966</v>
      </c>
      <c r="D1853" s="29">
        <v>35038830</v>
      </c>
      <c r="E1853" s="29" t="s">
        <v>117</v>
      </c>
      <c r="F1853" s="29">
        <v>267.88</v>
      </c>
      <c r="G1853" s="10">
        <f>SUMIFS('Régua SAEB'!$C:$C,'Régua SAEB'!$B:$B,"LP",'Régua SAEB'!$D:$D,"&lt;="&amp;$F1853,'Régua SAEB'!$E:$E,"&gt;"&amp;$F1853,'Régua SAEB'!$A:$A,$E1853)</f>
        <v>3</v>
      </c>
      <c r="H1853" s="10" t="str">
        <f t="array" ref="H1853">INDEX('Régua SAEB'!$F$1:$F$40,MATCH($E1853&amp;"LP"&amp;$G1853,'Régua SAEB'!$G$1:$G$40,0),1)</f>
        <v>Básico</v>
      </c>
      <c r="I1853" s="29">
        <v>255.01</v>
      </c>
      <c r="J1853" s="10">
        <f>SUMIFS('Régua SAEB'!$C:$C,'Régua SAEB'!$B:$B,"MT",'Régua SAEB'!$D:$D,"&lt;="&amp;$I1853,'Régua SAEB'!$E:$E,"&gt;"&amp;$I1853,'Régua SAEB'!$A:$A,$E1853)</f>
        <v>3</v>
      </c>
      <c r="K1853" s="10" t="str">
        <f t="array" ref="K1853">INDEX('Régua SAEB'!$F$1:$F$40,MATCH($E1853&amp;"MT"&amp;$J1853,'Régua SAEB'!$G$1:$G$40,0),1)</f>
        <v>Básico</v>
      </c>
    </row>
    <row r="1854" spans="1:11" x14ac:dyDescent="0.2">
      <c r="A1854" s="28" t="s">
        <v>86</v>
      </c>
      <c r="B1854" s="24">
        <v>45172</v>
      </c>
      <c r="C1854" s="28" t="s">
        <v>1967</v>
      </c>
      <c r="D1854" s="29">
        <v>35045172</v>
      </c>
      <c r="E1854" s="29" t="s">
        <v>117</v>
      </c>
      <c r="F1854" s="29">
        <v>239.5</v>
      </c>
      <c r="G1854" s="10">
        <f>SUMIFS('Régua SAEB'!$C:$C,'Régua SAEB'!$B:$B,"LP",'Régua SAEB'!$D:$D,"&lt;="&amp;$F1854,'Régua SAEB'!$E:$E,"&gt;"&amp;$F1854,'Régua SAEB'!$A:$A,$E1854)</f>
        <v>2</v>
      </c>
      <c r="H1854" s="10" t="str">
        <f t="array" ref="H1854">INDEX('Régua SAEB'!$F$1:$F$40,MATCH($E1854&amp;"LP"&amp;$G1854,'Régua SAEB'!$G$1:$G$40,0),1)</f>
        <v>Básico</v>
      </c>
      <c r="I1854" s="29">
        <v>229.9</v>
      </c>
      <c r="J1854" s="10">
        <f>SUMIFS('Régua SAEB'!$C:$C,'Régua SAEB'!$B:$B,"MT",'Régua SAEB'!$D:$D,"&lt;="&amp;$I1854,'Régua SAEB'!$E:$E,"&gt;"&amp;$I1854,'Régua SAEB'!$A:$A,$E1854)</f>
        <v>2</v>
      </c>
      <c r="K1854" s="10" t="str">
        <f t="array" ref="K1854">INDEX('Régua SAEB'!$F$1:$F$40,MATCH($E1854&amp;"MT"&amp;$J1854,'Régua SAEB'!$G$1:$G$40,0),1)</f>
        <v>Básico</v>
      </c>
    </row>
    <row r="1855" spans="1:11" x14ac:dyDescent="0.2">
      <c r="A1855" s="28" t="s">
        <v>86</v>
      </c>
      <c r="B1855" s="24">
        <v>46772</v>
      </c>
      <c r="C1855" s="28" t="s">
        <v>1968</v>
      </c>
      <c r="D1855" s="29">
        <v>35046772</v>
      </c>
      <c r="E1855" s="29" t="s">
        <v>117</v>
      </c>
      <c r="F1855" s="29">
        <v>259.33</v>
      </c>
      <c r="G1855" s="10">
        <f>SUMIFS('Régua SAEB'!$C:$C,'Régua SAEB'!$B:$B,"LP",'Régua SAEB'!$D:$D,"&lt;="&amp;$F1855,'Régua SAEB'!$E:$E,"&gt;"&amp;$F1855,'Régua SAEB'!$A:$A,$E1855)</f>
        <v>3</v>
      </c>
      <c r="H1855" s="10" t="str">
        <f t="array" ref="H1855">INDEX('Régua SAEB'!$F$1:$F$40,MATCH($E1855&amp;"LP"&amp;$G1855,'Régua SAEB'!$G$1:$G$40,0),1)</f>
        <v>Básico</v>
      </c>
      <c r="I1855" s="29">
        <v>246.31</v>
      </c>
      <c r="J1855" s="10">
        <f>SUMIFS('Régua SAEB'!$C:$C,'Régua SAEB'!$B:$B,"MT",'Régua SAEB'!$D:$D,"&lt;="&amp;$I1855,'Régua SAEB'!$E:$E,"&gt;"&amp;$I1855,'Régua SAEB'!$A:$A,$E1855)</f>
        <v>2</v>
      </c>
      <c r="K1855" s="10" t="str">
        <f t="array" ref="K1855">INDEX('Régua SAEB'!$F$1:$F$40,MATCH($E1855&amp;"MT"&amp;$J1855,'Régua SAEB'!$G$1:$G$40,0),1)</f>
        <v>Básico</v>
      </c>
    </row>
    <row r="1856" spans="1:11" x14ac:dyDescent="0.2">
      <c r="A1856" s="28" t="s">
        <v>86</v>
      </c>
      <c r="B1856" s="24">
        <v>911331</v>
      </c>
      <c r="C1856" s="28" t="s">
        <v>1969</v>
      </c>
      <c r="D1856" s="29">
        <v>35911331</v>
      </c>
      <c r="E1856" s="29" t="s">
        <v>117</v>
      </c>
      <c r="F1856" s="29">
        <v>245.3</v>
      </c>
      <c r="G1856" s="10">
        <f>SUMIFS('Régua SAEB'!$C:$C,'Régua SAEB'!$B:$B,"LP",'Régua SAEB'!$D:$D,"&lt;="&amp;$F1856,'Régua SAEB'!$E:$E,"&gt;"&amp;$F1856,'Régua SAEB'!$A:$A,$E1856)</f>
        <v>2</v>
      </c>
      <c r="H1856" s="10" t="str">
        <f t="array" ref="H1856">INDEX('Régua SAEB'!$F$1:$F$40,MATCH($E1856&amp;"LP"&amp;$G1856,'Régua SAEB'!$G$1:$G$40,0),1)</f>
        <v>Básico</v>
      </c>
      <c r="I1856" s="29">
        <v>245.72</v>
      </c>
      <c r="J1856" s="10">
        <f>SUMIFS('Régua SAEB'!$C:$C,'Régua SAEB'!$B:$B,"MT",'Régua SAEB'!$D:$D,"&lt;="&amp;$I1856,'Régua SAEB'!$E:$E,"&gt;"&amp;$I1856,'Régua SAEB'!$A:$A,$E1856)</f>
        <v>2</v>
      </c>
      <c r="K1856" s="10" t="str">
        <f t="array" ref="K1856">INDEX('Régua SAEB'!$F$1:$F$40,MATCH($E1856&amp;"MT"&amp;$J1856,'Régua SAEB'!$G$1:$G$40,0),1)</f>
        <v>Básico</v>
      </c>
    </row>
    <row r="1857" spans="1:11" x14ac:dyDescent="0.2">
      <c r="A1857" s="28" t="s">
        <v>86</v>
      </c>
      <c r="B1857" s="24">
        <v>911343</v>
      </c>
      <c r="C1857" s="28" t="s">
        <v>1970</v>
      </c>
      <c r="D1857" s="29">
        <v>35911343</v>
      </c>
      <c r="E1857" s="29" t="s">
        <v>117</v>
      </c>
      <c r="F1857" s="29">
        <v>266.19</v>
      </c>
      <c r="G1857" s="10">
        <f>SUMIFS('Régua SAEB'!$C:$C,'Régua SAEB'!$B:$B,"LP",'Régua SAEB'!$D:$D,"&lt;="&amp;$F1857,'Régua SAEB'!$E:$E,"&gt;"&amp;$F1857,'Régua SAEB'!$A:$A,$E1857)</f>
        <v>3</v>
      </c>
      <c r="H1857" s="10" t="str">
        <f t="array" ref="H1857">INDEX('Régua SAEB'!$F$1:$F$40,MATCH($E1857&amp;"LP"&amp;$G1857,'Régua SAEB'!$G$1:$G$40,0),1)</f>
        <v>Básico</v>
      </c>
      <c r="I1857" s="29">
        <v>268</v>
      </c>
      <c r="J1857" s="10">
        <f>SUMIFS('Régua SAEB'!$C:$C,'Régua SAEB'!$B:$B,"MT",'Régua SAEB'!$D:$D,"&lt;="&amp;$I1857,'Régua SAEB'!$E:$E,"&gt;"&amp;$I1857,'Régua SAEB'!$A:$A,$E1857)</f>
        <v>3</v>
      </c>
      <c r="K1857" s="10" t="str">
        <f t="array" ref="K1857">INDEX('Régua SAEB'!$F$1:$F$40,MATCH($E1857&amp;"MT"&amp;$J1857,'Régua SAEB'!$G$1:$G$40,0),1)</f>
        <v>Básico</v>
      </c>
    </row>
    <row r="1858" spans="1:11" x14ac:dyDescent="0.2">
      <c r="A1858" s="28" t="s">
        <v>86</v>
      </c>
      <c r="B1858" s="24">
        <v>924301</v>
      </c>
      <c r="C1858" s="28" t="s">
        <v>1971</v>
      </c>
      <c r="D1858" s="29">
        <v>35924301</v>
      </c>
      <c r="E1858" s="29" t="s">
        <v>117</v>
      </c>
      <c r="F1858" s="29">
        <v>249</v>
      </c>
      <c r="G1858" s="10">
        <f>SUMIFS('Régua SAEB'!$C:$C,'Régua SAEB'!$B:$B,"LP",'Régua SAEB'!$D:$D,"&lt;="&amp;$F1858,'Régua SAEB'!$E:$E,"&gt;"&amp;$F1858,'Régua SAEB'!$A:$A,$E1858)</f>
        <v>2</v>
      </c>
      <c r="H1858" s="10" t="str">
        <f t="array" ref="H1858">INDEX('Régua SAEB'!$F$1:$F$40,MATCH($E1858&amp;"LP"&amp;$G1858,'Régua SAEB'!$G$1:$G$40,0),1)</f>
        <v>Básico</v>
      </c>
      <c r="I1858" s="29">
        <v>249.82</v>
      </c>
      <c r="J1858" s="10">
        <f>SUMIFS('Régua SAEB'!$C:$C,'Régua SAEB'!$B:$B,"MT",'Régua SAEB'!$D:$D,"&lt;="&amp;$I1858,'Régua SAEB'!$E:$E,"&gt;"&amp;$I1858,'Régua SAEB'!$A:$A,$E1858)</f>
        <v>2</v>
      </c>
      <c r="K1858" s="10" t="str">
        <f t="array" ref="K1858">INDEX('Régua SAEB'!$F$1:$F$40,MATCH($E1858&amp;"MT"&amp;$J1858,'Régua SAEB'!$G$1:$G$40,0),1)</f>
        <v>Básico</v>
      </c>
    </row>
    <row r="1859" spans="1:11" x14ac:dyDescent="0.2">
      <c r="A1859" s="28" t="s">
        <v>19</v>
      </c>
      <c r="B1859" s="24">
        <v>30508</v>
      </c>
      <c r="C1859" s="28" t="s">
        <v>1972</v>
      </c>
      <c r="D1859" s="29">
        <v>35030508</v>
      </c>
      <c r="E1859" s="29" t="s">
        <v>117</v>
      </c>
      <c r="F1859" s="29">
        <v>264.14999999999998</v>
      </c>
      <c r="G1859" s="10">
        <f>SUMIFS('Régua SAEB'!$C:$C,'Régua SAEB'!$B:$B,"LP",'Régua SAEB'!$D:$D,"&lt;="&amp;$F1859,'Régua SAEB'!$E:$E,"&gt;"&amp;$F1859,'Régua SAEB'!$A:$A,$E1859)</f>
        <v>3</v>
      </c>
      <c r="H1859" s="10" t="str">
        <f t="array" ref="H1859">INDEX('Régua SAEB'!$F$1:$F$40,MATCH($E1859&amp;"LP"&amp;$G1859,'Régua SAEB'!$G$1:$G$40,0),1)</f>
        <v>Básico</v>
      </c>
      <c r="I1859" s="29">
        <v>271.69</v>
      </c>
      <c r="J1859" s="10">
        <f>SUMIFS('Régua SAEB'!$C:$C,'Régua SAEB'!$B:$B,"MT",'Régua SAEB'!$D:$D,"&lt;="&amp;$I1859,'Régua SAEB'!$E:$E,"&gt;"&amp;$I1859,'Régua SAEB'!$A:$A,$E1859)</f>
        <v>3</v>
      </c>
      <c r="K1859" s="10" t="str">
        <f t="array" ref="K1859">INDEX('Régua SAEB'!$F$1:$F$40,MATCH($E1859&amp;"MT"&amp;$J1859,'Régua SAEB'!$G$1:$G$40,0),1)</f>
        <v>Básico</v>
      </c>
    </row>
    <row r="1860" spans="1:11" x14ac:dyDescent="0.2">
      <c r="A1860" s="28" t="s">
        <v>98</v>
      </c>
      <c r="B1860" s="24">
        <v>16822</v>
      </c>
      <c r="C1860" s="28" t="s">
        <v>1973</v>
      </c>
      <c r="D1860" s="29">
        <v>35016822</v>
      </c>
      <c r="E1860" s="29" t="s">
        <v>117</v>
      </c>
      <c r="F1860" s="29">
        <v>285.11</v>
      </c>
      <c r="G1860" s="10">
        <f>SUMIFS('Régua SAEB'!$C:$C,'Régua SAEB'!$B:$B,"LP",'Régua SAEB'!$D:$D,"&lt;="&amp;$F1860,'Régua SAEB'!$E:$E,"&gt;"&amp;$F1860,'Régua SAEB'!$A:$A,$E1860)</f>
        <v>4</v>
      </c>
      <c r="H1860" s="10" t="str">
        <f t="array" ref="H1860">INDEX('Régua SAEB'!$F$1:$F$40,MATCH($E1860&amp;"LP"&amp;$G1860,'Régua SAEB'!$G$1:$G$40,0),1)</f>
        <v>Proficiente</v>
      </c>
      <c r="I1860" s="29">
        <v>287.77999999999997</v>
      </c>
      <c r="J1860" s="10">
        <f>SUMIFS('Régua SAEB'!$C:$C,'Régua SAEB'!$B:$B,"MT",'Régua SAEB'!$D:$D,"&lt;="&amp;$I1860,'Régua SAEB'!$E:$E,"&gt;"&amp;$I1860,'Régua SAEB'!$A:$A,$E1860)</f>
        <v>4</v>
      </c>
      <c r="K1860" s="10" t="str">
        <f t="array" ref="K1860">INDEX('Régua SAEB'!$F$1:$F$40,MATCH($E1860&amp;"MT"&amp;$J1860,'Régua SAEB'!$G$1:$G$40,0),1)</f>
        <v>Básico</v>
      </c>
    </row>
    <row r="1861" spans="1:11" x14ac:dyDescent="0.2">
      <c r="A1861" s="28" t="s">
        <v>98</v>
      </c>
      <c r="B1861" s="24">
        <v>16883</v>
      </c>
      <c r="C1861" s="28" t="s">
        <v>1974</v>
      </c>
      <c r="D1861" s="29">
        <v>35016883</v>
      </c>
      <c r="E1861" s="29" t="s">
        <v>117</v>
      </c>
      <c r="F1861" s="29">
        <v>266.33999999999997</v>
      </c>
      <c r="G1861" s="10">
        <f>SUMIFS('Régua SAEB'!$C:$C,'Régua SAEB'!$B:$B,"LP",'Régua SAEB'!$D:$D,"&lt;="&amp;$F1861,'Régua SAEB'!$E:$E,"&gt;"&amp;$F1861,'Régua SAEB'!$A:$A,$E1861)</f>
        <v>3</v>
      </c>
      <c r="H1861" s="10" t="str">
        <f t="array" ref="H1861">INDEX('Régua SAEB'!$F$1:$F$40,MATCH($E1861&amp;"LP"&amp;$G1861,'Régua SAEB'!$G$1:$G$40,0),1)</f>
        <v>Básico</v>
      </c>
      <c r="I1861" s="29">
        <v>262.04000000000002</v>
      </c>
      <c r="J1861" s="10">
        <f>SUMIFS('Régua SAEB'!$C:$C,'Régua SAEB'!$B:$B,"MT",'Régua SAEB'!$D:$D,"&lt;="&amp;$I1861,'Régua SAEB'!$E:$E,"&gt;"&amp;$I1861,'Régua SAEB'!$A:$A,$E1861)</f>
        <v>3</v>
      </c>
      <c r="K1861" s="10" t="str">
        <f t="array" ref="K1861">INDEX('Régua SAEB'!$F$1:$F$40,MATCH($E1861&amp;"MT"&amp;$J1861,'Régua SAEB'!$G$1:$G$40,0),1)</f>
        <v>Básico</v>
      </c>
    </row>
    <row r="1862" spans="1:11" x14ac:dyDescent="0.2">
      <c r="A1862" s="28" t="s">
        <v>98</v>
      </c>
      <c r="B1862" s="24">
        <v>36161</v>
      </c>
      <c r="C1862" s="28" t="s">
        <v>1975</v>
      </c>
      <c r="D1862" s="29">
        <v>35036161</v>
      </c>
      <c r="E1862" s="29" t="s">
        <v>117</v>
      </c>
      <c r="F1862" s="29">
        <v>261.77999999999997</v>
      </c>
      <c r="G1862" s="10">
        <f>SUMIFS('Régua SAEB'!$C:$C,'Régua SAEB'!$B:$B,"LP",'Régua SAEB'!$D:$D,"&lt;="&amp;$F1862,'Régua SAEB'!$E:$E,"&gt;"&amp;$F1862,'Régua SAEB'!$A:$A,$E1862)</f>
        <v>3</v>
      </c>
      <c r="H1862" s="10" t="str">
        <f t="array" ref="H1862">INDEX('Régua SAEB'!$F$1:$F$40,MATCH($E1862&amp;"LP"&amp;$G1862,'Régua SAEB'!$G$1:$G$40,0),1)</f>
        <v>Básico</v>
      </c>
      <c r="I1862" s="29">
        <v>261.86</v>
      </c>
      <c r="J1862" s="10">
        <f>SUMIFS('Régua SAEB'!$C:$C,'Régua SAEB'!$B:$B,"MT",'Régua SAEB'!$D:$D,"&lt;="&amp;$I1862,'Régua SAEB'!$E:$E,"&gt;"&amp;$I1862,'Régua SAEB'!$A:$A,$E1862)</f>
        <v>3</v>
      </c>
      <c r="K1862" s="10" t="str">
        <f t="array" ref="K1862">INDEX('Régua SAEB'!$F$1:$F$40,MATCH($E1862&amp;"MT"&amp;$J1862,'Régua SAEB'!$G$1:$G$40,0),1)</f>
        <v>Básico</v>
      </c>
    </row>
    <row r="1863" spans="1:11" x14ac:dyDescent="0.2">
      <c r="A1863" s="28" t="s">
        <v>98</v>
      </c>
      <c r="B1863" s="24">
        <v>36183</v>
      </c>
      <c r="C1863" s="28" t="s">
        <v>1976</v>
      </c>
      <c r="D1863" s="29">
        <v>35036183</v>
      </c>
      <c r="E1863" s="29" t="s">
        <v>117</v>
      </c>
      <c r="F1863" s="29">
        <v>268.67</v>
      </c>
      <c r="G1863" s="10">
        <f>SUMIFS('Régua SAEB'!$C:$C,'Régua SAEB'!$B:$B,"LP",'Régua SAEB'!$D:$D,"&lt;="&amp;$F1863,'Régua SAEB'!$E:$E,"&gt;"&amp;$F1863,'Régua SAEB'!$A:$A,$E1863)</f>
        <v>3</v>
      </c>
      <c r="H1863" s="10" t="str">
        <f t="array" ref="H1863">INDEX('Régua SAEB'!$F$1:$F$40,MATCH($E1863&amp;"LP"&amp;$G1863,'Régua SAEB'!$G$1:$G$40,0),1)</f>
        <v>Básico</v>
      </c>
      <c r="I1863" s="29">
        <v>265.19</v>
      </c>
      <c r="J1863" s="10">
        <f>SUMIFS('Régua SAEB'!$C:$C,'Régua SAEB'!$B:$B,"MT",'Régua SAEB'!$D:$D,"&lt;="&amp;$I1863,'Régua SAEB'!$E:$E,"&gt;"&amp;$I1863,'Régua SAEB'!$A:$A,$E1863)</f>
        <v>3</v>
      </c>
      <c r="K1863" s="10" t="str">
        <f t="array" ref="K1863">INDEX('Régua SAEB'!$F$1:$F$40,MATCH($E1863&amp;"MT"&amp;$J1863,'Régua SAEB'!$G$1:$G$40,0),1)</f>
        <v>Básico</v>
      </c>
    </row>
    <row r="1864" spans="1:11" x14ac:dyDescent="0.2">
      <c r="A1864" s="28" t="s">
        <v>98</v>
      </c>
      <c r="B1864" s="24">
        <v>45329</v>
      </c>
      <c r="C1864" s="28" t="s">
        <v>1977</v>
      </c>
      <c r="D1864" s="29">
        <v>35045329</v>
      </c>
      <c r="E1864" s="29" t="s">
        <v>117</v>
      </c>
      <c r="F1864" s="29">
        <v>274.41000000000003</v>
      </c>
      <c r="G1864" s="10">
        <f>SUMIFS('Régua SAEB'!$C:$C,'Régua SAEB'!$B:$B,"LP",'Régua SAEB'!$D:$D,"&lt;="&amp;$F1864,'Régua SAEB'!$E:$E,"&gt;"&amp;$F1864,'Régua SAEB'!$A:$A,$E1864)</f>
        <v>3</v>
      </c>
      <c r="H1864" s="10" t="str">
        <f t="array" ref="H1864">INDEX('Régua SAEB'!$F$1:$F$40,MATCH($E1864&amp;"LP"&amp;$G1864,'Régua SAEB'!$G$1:$G$40,0),1)</f>
        <v>Básico</v>
      </c>
      <c r="I1864" s="29">
        <v>267.2</v>
      </c>
      <c r="J1864" s="10">
        <f>SUMIFS('Régua SAEB'!$C:$C,'Régua SAEB'!$B:$B,"MT",'Régua SAEB'!$D:$D,"&lt;="&amp;$I1864,'Régua SAEB'!$E:$E,"&gt;"&amp;$I1864,'Régua SAEB'!$A:$A,$E1864)</f>
        <v>3</v>
      </c>
      <c r="K1864" s="10" t="str">
        <f t="array" ref="K1864">INDEX('Régua SAEB'!$F$1:$F$40,MATCH($E1864&amp;"MT"&amp;$J1864,'Régua SAEB'!$G$1:$G$40,0),1)</f>
        <v>Básico</v>
      </c>
    </row>
    <row r="1865" spans="1:11" x14ac:dyDescent="0.2">
      <c r="A1865" s="28" t="s">
        <v>98</v>
      </c>
      <c r="B1865" s="24">
        <v>46139</v>
      </c>
      <c r="C1865" s="28" t="s">
        <v>1978</v>
      </c>
      <c r="D1865" s="29">
        <v>35046139</v>
      </c>
      <c r="E1865" s="29" t="s">
        <v>117</v>
      </c>
      <c r="F1865" s="29">
        <v>288.94</v>
      </c>
      <c r="G1865" s="10">
        <f>SUMIFS('Régua SAEB'!$C:$C,'Régua SAEB'!$B:$B,"LP",'Régua SAEB'!$D:$D,"&lt;="&amp;$F1865,'Régua SAEB'!$E:$E,"&gt;"&amp;$F1865,'Régua SAEB'!$A:$A,$E1865)</f>
        <v>4</v>
      </c>
      <c r="H1865" s="10" t="str">
        <f t="array" ref="H1865">INDEX('Régua SAEB'!$F$1:$F$40,MATCH($E1865&amp;"LP"&amp;$G1865,'Régua SAEB'!$G$1:$G$40,0),1)</f>
        <v>Proficiente</v>
      </c>
      <c r="I1865" s="29">
        <v>287.05</v>
      </c>
      <c r="J1865" s="10">
        <f>SUMIFS('Régua SAEB'!$C:$C,'Régua SAEB'!$B:$B,"MT",'Régua SAEB'!$D:$D,"&lt;="&amp;$I1865,'Régua SAEB'!$E:$E,"&gt;"&amp;$I1865,'Régua SAEB'!$A:$A,$E1865)</f>
        <v>4</v>
      </c>
      <c r="K1865" s="10" t="str">
        <f t="array" ref="K1865">INDEX('Régua SAEB'!$F$1:$F$40,MATCH($E1865&amp;"MT"&amp;$J1865,'Régua SAEB'!$G$1:$G$40,0),1)</f>
        <v>Básico</v>
      </c>
    </row>
    <row r="1866" spans="1:11" x14ac:dyDescent="0.2">
      <c r="A1866" s="28" t="s">
        <v>98</v>
      </c>
      <c r="B1866" s="24">
        <v>910132</v>
      </c>
      <c r="C1866" s="28" t="s">
        <v>1979</v>
      </c>
      <c r="D1866" s="29">
        <v>35910132</v>
      </c>
      <c r="E1866" s="29" t="s">
        <v>117</v>
      </c>
      <c r="F1866" s="29">
        <v>259.27999999999997</v>
      </c>
      <c r="G1866" s="10">
        <f>SUMIFS('Régua SAEB'!$C:$C,'Régua SAEB'!$B:$B,"LP",'Régua SAEB'!$D:$D,"&lt;="&amp;$F1866,'Régua SAEB'!$E:$E,"&gt;"&amp;$F1866,'Régua SAEB'!$A:$A,$E1866)</f>
        <v>3</v>
      </c>
      <c r="H1866" s="10" t="str">
        <f t="array" ref="H1866">INDEX('Régua SAEB'!$F$1:$F$40,MATCH($E1866&amp;"LP"&amp;$G1866,'Régua SAEB'!$G$1:$G$40,0),1)</f>
        <v>Básico</v>
      </c>
      <c r="I1866" s="29">
        <v>255.78</v>
      </c>
      <c r="J1866" s="10">
        <f>SUMIFS('Régua SAEB'!$C:$C,'Régua SAEB'!$B:$B,"MT",'Régua SAEB'!$D:$D,"&lt;="&amp;$I1866,'Régua SAEB'!$E:$E,"&gt;"&amp;$I1866,'Régua SAEB'!$A:$A,$E1866)</f>
        <v>3</v>
      </c>
      <c r="K1866" s="10" t="str">
        <f t="array" ref="K1866">INDEX('Régua SAEB'!$F$1:$F$40,MATCH($E1866&amp;"MT"&amp;$J1866,'Régua SAEB'!$G$1:$G$40,0),1)</f>
        <v>Básico</v>
      </c>
    </row>
    <row r="1867" spans="1:11" x14ac:dyDescent="0.2">
      <c r="A1867" s="28" t="s">
        <v>98</v>
      </c>
      <c r="B1867" s="24">
        <v>914666</v>
      </c>
      <c r="C1867" s="28" t="s">
        <v>1980</v>
      </c>
      <c r="D1867" s="29">
        <v>35914666</v>
      </c>
      <c r="E1867" s="29" t="s">
        <v>117</v>
      </c>
      <c r="F1867" s="29">
        <v>255.97</v>
      </c>
      <c r="G1867" s="10">
        <f>SUMIFS('Régua SAEB'!$C:$C,'Régua SAEB'!$B:$B,"LP",'Régua SAEB'!$D:$D,"&lt;="&amp;$F1867,'Régua SAEB'!$E:$E,"&gt;"&amp;$F1867,'Régua SAEB'!$A:$A,$E1867)</f>
        <v>3</v>
      </c>
      <c r="H1867" s="10" t="str">
        <f t="array" ref="H1867">INDEX('Régua SAEB'!$F$1:$F$40,MATCH($E1867&amp;"LP"&amp;$G1867,'Régua SAEB'!$G$1:$G$40,0),1)</f>
        <v>Básico</v>
      </c>
      <c r="I1867" s="29">
        <v>269.26</v>
      </c>
      <c r="J1867" s="10">
        <f>SUMIFS('Régua SAEB'!$C:$C,'Régua SAEB'!$B:$B,"MT",'Régua SAEB'!$D:$D,"&lt;="&amp;$I1867,'Régua SAEB'!$E:$E,"&gt;"&amp;$I1867,'Régua SAEB'!$A:$A,$E1867)</f>
        <v>3</v>
      </c>
      <c r="K1867" s="10" t="str">
        <f t="array" ref="K1867">INDEX('Régua SAEB'!$F$1:$F$40,MATCH($E1867&amp;"MT"&amp;$J1867,'Régua SAEB'!$G$1:$G$40,0),1)</f>
        <v>Básico</v>
      </c>
    </row>
    <row r="1868" spans="1:11" x14ac:dyDescent="0.2">
      <c r="A1868" s="28" t="s">
        <v>98</v>
      </c>
      <c r="B1868" s="24">
        <v>916699</v>
      </c>
      <c r="C1868" s="28" t="s">
        <v>1981</v>
      </c>
      <c r="D1868" s="29">
        <v>35916699</v>
      </c>
      <c r="E1868" s="29" t="s">
        <v>117</v>
      </c>
      <c r="F1868" s="29">
        <v>258.58</v>
      </c>
      <c r="G1868" s="10">
        <f>SUMIFS('Régua SAEB'!$C:$C,'Régua SAEB'!$B:$B,"LP",'Régua SAEB'!$D:$D,"&lt;="&amp;$F1868,'Régua SAEB'!$E:$E,"&gt;"&amp;$F1868,'Régua SAEB'!$A:$A,$E1868)</f>
        <v>3</v>
      </c>
      <c r="H1868" s="10" t="str">
        <f t="array" ref="H1868">INDEX('Régua SAEB'!$F$1:$F$40,MATCH($E1868&amp;"LP"&amp;$G1868,'Régua SAEB'!$G$1:$G$40,0),1)</f>
        <v>Básico</v>
      </c>
      <c r="I1868" s="29">
        <v>259.95</v>
      </c>
      <c r="J1868" s="10">
        <f>SUMIFS('Régua SAEB'!$C:$C,'Régua SAEB'!$B:$B,"MT",'Régua SAEB'!$D:$D,"&lt;="&amp;$I1868,'Régua SAEB'!$E:$E,"&gt;"&amp;$I1868,'Régua SAEB'!$A:$A,$E1868)</f>
        <v>3</v>
      </c>
      <c r="K1868" s="10" t="str">
        <f t="array" ref="K1868">INDEX('Régua SAEB'!$F$1:$F$40,MATCH($E1868&amp;"MT"&amp;$J1868,'Régua SAEB'!$G$1:$G$40,0),1)</f>
        <v>Básico</v>
      </c>
    </row>
    <row r="1869" spans="1:11" x14ac:dyDescent="0.2">
      <c r="A1869" s="28" t="s">
        <v>98</v>
      </c>
      <c r="B1869" s="24">
        <v>918908</v>
      </c>
      <c r="C1869" s="28" t="s">
        <v>1982</v>
      </c>
      <c r="D1869" s="29">
        <v>35918908</v>
      </c>
      <c r="E1869" s="29" t="s">
        <v>117</v>
      </c>
      <c r="F1869" s="29">
        <v>282.29000000000002</v>
      </c>
      <c r="G1869" s="10">
        <f>SUMIFS('Régua SAEB'!$C:$C,'Régua SAEB'!$B:$B,"LP",'Régua SAEB'!$D:$D,"&lt;="&amp;$F1869,'Régua SAEB'!$E:$E,"&gt;"&amp;$F1869,'Régua SAEB'!$A:$A,$E1869)</f>
        <v>4</v>
      </c>
      <c r="H1869" s="10" t="str">
        <f t="array" ref="H1869">INDEX('Régua SAEB'!$F$1:$F$40,MATCH($E1869&amp;"LP"&amp;$G1869,'Régua SAEB'!$G$1:$G$40,0),1)</f>
        <v>Proficiente</v>
      </c>
      <c r="I1869" s="29">
        <v>279.57</v>
      </c>
      <c r="J1869" s="10">
        <f>SUMIFS('Régua SAEB'!$C:$C,'Régua SAEB'!$B:$B,"MT",'Régua SAEB'!$D:$D,"&lt;="&amp;$I1869,'Régua SAEB'!$E:$E,"&gt;"&amp;$I1869,'Régua SAEB'!$A:$A,$E1869)</f>
        <v>4</v>
      </c>
      <c r="K1869" s="10" t="str">
        <f t="array" ref="K1869">INDEX('Régua SAEB'!$F$1:$F$40,MATCH($E1869&amp;"MT"&amp;$J1869,'Régua SAEB'!$G$1:$G$40,0),1)</f>
        <v>Básico</v>
      </c>
    </row>
    <row r="1870" spans="1:11" x14ac:dyDescent="0.2">
      <c r="A1870" s="28" t="s">
        <v>98</v>
      </c>
      <c r="B1870" s="24">
        <v>16780</v>
      </c>
      <c r="C1870" s="28" t="s">
        <v>1983</v>
      </c>
      <c r="D1870" s="29">
        <v>35016780</v>
      </c>
      <c r="E1870" s="29" t="s">
        <v>117</v>
      </c>
      <c r="F1870" s="29">
        <v>302.7</v>
      </c>
      <c r="G1870" s="10">
        <f>SUMIFS('Régua SAEB'!$C:$C,'Régua SAEB'!$B:$B,"LP",'Régua SAEB'!$D:$D,"&lt;="&amp;$F1870,'Régua SAEB'!$E:$E,"&gt;"&amp;$F1870,'Régua SAEB'!$A:$A,$E1870)</f>
        <v>5</v>
      </c>
      <c r="H1870" s="10" t="str">
        <f t="array" ref="H1870">INDEX('Régua SAEB'!$F$1:$F$40,MATCH($E1870&amp;"LP"&amp;$G1870,'Régua SAEB'!$G$1:$G$40,0),1)</f>
        <v>Proficiente</v>
      </c>
      <c r="I1870" s="29">
        <v>302.45999999999998</v>
      </c>
      <c r="J1870" s="10">
        <f>SUMIFS('Régua SAEB'!$C:$C,'Régua SAEB'!$B:$B,"MT",'Régua SAEB'!$D:$D,"&lt;="&amp;$I1870,'Régua SAEB'!$E:$E,"&gt;"&amp;$I1870,'Régua SAEB'!$A:$A,$E1870)</f>
        <v>5</v>
      </c>
      <c r="K1870" s="10" t="str">
        <f t="array" ref="K1870">INDEX('Régua SAEB'!$F$1:$F$40,MATCH($E1870&amp;"MT"&amp;$J1870,'Régua SAEB'!$G$1:$G$40,0),1)</f>
        <v>Proficiente</v>
      </c>
    </row>
    <row r="1871" spans="1:11" x14ac:dyDescent="0.2">
      <c r="A1871" s="28" t="s">
        <v>98</v>
      </c>
      <c r="B1871" s="24">
        <v>16792</v>
      </c>
      <c r="C1871" s="28" t="s">
        <v>765</v>
      </c>
      <c r="D1871" s="29">
        <v>35016792</v>
      </c>
      <c r="E1871" s="29" t="s">
        <v>117</v>
      </c>
      <c r="F1871" s="29">
        <v>263.18</v>
      </c>
      <c r="G1871" s="10">
        <f>SUMIFS('Régua SAEB'!$C:$C,'Régua SAEB'!$B:$B,"LP",'Régua SAEB'!$D:$D,"&lt;="&amp;$F1871,'Régua SAEB'!$E:$E,"&gt;"&amp;$F1871,'Régua SAEB'!$A:$A,$E1871)</f>
        <v>3</v>
      </c>
      <c r="H1871" s="10" t="str">
        <f t="array" ref="H1871">INDEX('Régua SAEB'!$F$1:$F$40,MATCH($E1871&amp;"LP"&amp;$G1871,'Régua SAEB'!$G$1:$G$40,0),1)</f>
        <v>Básico</v>
      </c>
      <c r="I1871" s="29">
        <v>265.61</v>
      </c>
      <c r="J1871" s="10">
        <f>SUMIFS('Régua SAEB'!$C:$C,'Régua SAEB'!$B:$B,"MT",'Régua SAEB'!$D:$D,"&lt;="&amp;$I1871,'Régua SAEB'!$E:$E,"&gt;"&amp;$I1871,'Régua SAEB'!$A:$A,$E1871)</f>
        <v>3</v>
      </c>
      <c r="K1871" s="10" t="str">
        <f t="array" ref="K1871">INDEX('Régua SAEB'!$F$1:$F$40,MATCH($E1871&amp;"MT"&amp;$J1871,'Régua SAEB'!$G$1:$G$40,0),1)</f>
        <v>Básico</v>
      </c>
    </row>
    <row r="1872" spans="1:11" x14ac:dyDescent="0.2">
      <c r="A1872" s="28" t="s">
        <v>98</v>
      </c>
      <c r="B1872" s="24">
        <v>925019</v>
      </c>
      <c r="C1872" s="28" t="s">
        <v>1984</v>
      </c>
      <c r="D1872" s="29">
        <v>35925019</v>
      </c>
      <c r="E1872" s="29" t="s">
        <v>117</v>
      </c>
      <c r="F1872" s="29">
        <v>267.54000000000002</v>
      </c>
      <c r="G1872" s="10">
        <f>SUMIFS('Régua SAEB'!$C:$C,'Régua SAEB'!$B:$B,"LP",'Régua SAEB'!$D:$D,"&lt;="&amp;$F1872,'Régua SAEB'!$E:$E,"&gt;"&amp;$F1872,'Régua SAEB'!$A:$A,$E1872)</f>
        <v>3</v>
      </c>
      <c r="H1872" s="10" t="str">
        <f t="array" ref="H1872">INDEX('Régua SAEB'!$F$1:$F$40,MATCH($E1872&amp;"LP"&amp;$G1872,'Régua SAEB'!$G$1:$G$40,0),1)</f>
        <v>Básico</v>
      </c>
      <c r="I1872" s="29">
        <v>262.11</v>
      </c>
      <c r="J1872" s="10">
        <f>SUMIFS('Régua SAEB'!$C:$C,'Régua SAEB'!$B:$B,"MT",'Régua SAEB'!$D:$D,"&lt;="&amp;$I1872,'Régua SAEB'!$E:$E,"&gt;"&amp;$I1872,'Régua SAEB'!$A:$A,$E1872)</f>
        <v>3</v>
      </c>
      <c r="K1872" s="10" t="str">
        <f t="array" ref="K1872">INDEX('Régua SAEB'!$F$1:$F$40,MATCH($E1872&amp;"MT"&amp;$J1872,'Régua SAEB'!$G$1:$G$40,0),1)</f>
        <v>Básico</v>
      </c>
    </row>
    <row r="1873" spans="1:11" x14ac:dyDescent="0.2">
      <c r="A1873" s="28" t="s">
        <v>98</v>
      </c>
      <c r="B1873" s="24">
        <v>925937</v>
      </c>
      <c r="C1873" s="28" t="s">
        <v>1985</v>
      </c>
      <c r="D1873" s="29">
        <v>35925937</v>
      </c>
      <c r="E1873" s="29" t="s">
        <v>117</v>
      </c>
      <c r="F1873" s="29">
        <v>278.92</v>
      </c>
      <c r="G1873" s="10">
        <f>SUMIFS('Régua SAEB'!$C:$C,'Régua SAEB'!$B:$B,"LP",'Régua SAEB'!$D:$D,"&lt;="&amp;$F1873,'Régua SAEB'!$E:$E,"&gt;"&amp;$F1873,'Régua SAEB'!$A:$A,$E1873)</f>
        <v>4</v>
      </c>
      <c r="H1873" s="10" t="str">
        <f t="array" ref="H1873">INDEX('Régua SAEB'!$F$1:$F$40,MATCH($E1873&amp;"LP"&amp;$G1873,'Régua SAEB'!$G$1:$G$40,0),1)</f>
        <v>Proficiente</v>
      </c>
      <c r="I1873" s="29">
        <v>278.52999999999997</v>
      </c>
      <c r="J1873" s="10">
        <f>SUMIFS('Régua SAEB'!$C:$C,'Régua SAEB'!$B:$B,"MT",'Régua SAEB'!$D:$D,"&lt;="&amp;$I1873,'Régua SAEB'!$E:$E,"&gt;"&amp;$I1873,'Régua SAEB'!$A:$A,$E1873)</f>
        <v>4</v>
      </c>
      <c r="K1873" s="10" t="str">
        <f t="array" ref="K1873">INDEX('Régua SAEB'!$F$1:$F$40,MATCH($E1873&amp;"MT"&amp;$J1873,'Régua SAEB'!$G$1:$G$40,0),1)</f>
        <v>Básico</v>
      </c>
    </row>
    <row r="1874" spans="1:11" x14ac:dyDescent="0.2">
      <c r="A1874" s="28" t="s">
        <v>69</v>
      </c>
      <c r="B1874" s="24">
        <v>13195</v>
      </c>
      <c r="C1874" s="28" t="s">
        <v>1986</v>
      </c>
      <c r="D1874" s="29">
        <v>35013195</v>
      </c>
      <c r="E1874" s="29" t="s">
        <v>117</v>
      </c>
      <c r="F1874" s="29">
        <v>294.08999999999997</v>
      </c>
      <c r="G1874" s="10">
        <f>SUMIFS('Régua SAEB'!$C:$C,'Régua SAEB'!$B:$B,"LP",'Régua SAEB'!$D:$D,"&lt;="&amp;$F1874,'Régua SAEB'!$E:$E,"&gt;"&amp;$F1874,'Régua SAEB'!$A:$A,$E1874)</f>
        <v>4</v>
      </c>
      <c r="H1874" s="10" t="str">
        <f t="array" ref="H1874">INDEX('Régua SAEB'!$F$1:$F$40,MATCH($E1874&amp;"LP"&amp;$G1874,'Régua SAEB'!$G$1:$G$40,0),1)</f>
        <v>Proficiente</v>
      </c>
      <c r="I1874" s="29">
        <v>298.69</v>
      </c>
      <c r="J1874" s="10">
        <f>SUMIFS('Régua SAEB'!$C:$C,'Régua SAEB'!$B:$B,"MT",'Régua SAEB'!$D:$D,"&lt;="&amp;$I1874,'Régua SAEB'!$E:$E,"&gt;"&amp;$I1874,'Régua SAEB'!$A:$A,$E1874)</f>
        <v>4</v>
      </c>
      <c r="K1874" s="10" t="str">
        <f t="array" ref="K1874">INDEX('Régua SAEB'!$F$1:$F$40,MATCH($E1874&amp;"MT"&amp;$J1874,'Régua SAEB'!$G$1:$G$40,0),1)</f>
        <v>Básico</v>
      </c>
    </row>
    <row r="1875" spans="1:11" x14ac:dyDescent="0.2">
      <c r="A1875" s="28" t="s">
        <v>69</v>
      </c>
      <c r="B1875" s="24">
        <v>13201</v>
      </c>
      <c r="C1875" s="28" t="s">
        <v>1987</v>
      </c>
      <c r="D1875" s="29">
        <v>35013201</v>
      </c>
      <c r="E1875" s="29" t="s">
        <v>117</v>
      </c>
      <c r="F1875" s="29">
        <v>242.37</v>
      </c>
      <c r="G1875" s="10">
        <f>SUMIFS('Régua SAEB'!$C:$C,'Régua SAEB'!$B:$B,"LP",'Régua SAEB'!$D:$D,"&lt;="&amp;$F1875,'Régua SAEB'!$E:$E,"&gt;"&amp;$F1875,'Régua SAEB'!$A:$A,$E1875)</f>
        <v>2</v>
      </c>
      <c r="H1875" s="10" t="str">
        <f t="array" ref="H1875">INDEX('Régua SAEB'!$F$1:$F$40,MATCH($E1875&amp;"LP"&amp;$G1875,'Régua SAEB'!$G$1:$G$40,0),1)</f>
        <v>Básico</v>
      </c>
      <c r="I1875" s="29">
        <v>247.67</v>
      </c>
      <c r="J1875" s="10">
        <f>SUMIFS('Régua SAEB'!$C:$C,'Régua SAEB'!$B:$B,"MT",'Régua SAEB'!$D:$D,"&lt;="&amp;$I1875,'Régua SAEB'!$E:$E,"&gt;"&amp;$I1875,'Régua SAEB'!$A:$A,$E1875)</f>
        <v>2</v>
      </c>
      <c r="K1875" s="10" t="str">
        <f t="array" ref="K1875">INDEX('Régua SAEB'!$F$1:$F$40,MATCH($E1875&amp;"MT"&amp;$J1875,'Régua SAEB'!$G$1:$G$40,0),1)</f>
        <v>Básico</v>
      </c>
    </row>
    <row r="1876" spans="1:11" x14ac:dyDescent="0.2">
      <c r="A1876" s="28" t="s">
        <v>69</v>
      </c>
      <c r="B1876" s="24">
        <v>13262</v>
      </c>
      <c r="C1876" s="28" t="s">
        <v>1988</v>
      </c>
      <c r="D1876" s="29">
        <v>35013262</v>
      </c>
      <c r="E1876" s="29" t="s">
        <v>117</v>
      </c>
      <c r="F1876" s="29">
        <v>259.74</v>
      </c>
      <c r="G1876" s="10">
        <f>SUMIFS('Régua SAEB'!$C:$C,'Régua SAEB'!$B:$B,"LP",'Régua SAEB'!$D:$D,"&lt;="&amp;$F1876,'Régua SAEB'!$E:$E,"&gt;"&amp;$F1876,'Régua SAEB'!$A:$A,$E1876)</f>
        <v>3</v>
      </c>
      <c r="H1876" s="10" t="str">
        <f t="array" ref="H1876">INDEX('Régua SAEB'!$F$1:$F$40,MATCH($E1876&amp;"LP"&amp;$G1876,'Régua SAEB'!$G$1:$G$40,0),1)</f>
        <v>Básico</v>
      </c>
      <c r="I1876" s="29">
        <v>248.67</v>
      </c>
      <c r="J1876" s="10">
        <f>SUMIFS('Régua SAEB'!$C:$C,'Régua SAEB'!$B:$B,"MT",'Régua SAEB'!$D:$D,"&lt;="&amp;$I1876,'Régua SAEB'!$E:$E,"&gt;"&amp;$I1876,'Régua SAEB'!$A:$A,$E1876)</f>
        <v>2</v>
      </c>
      <c r="K1876" s="10" t="str">
        <f t="array" ref="K1876">INDEX('Régua SAEB'!$F$1:$F$40,MATCH($E1876&amp;"MT"&amp;$J1876,'Régua SAEB'!$G$1:$G$40,0),1)</f>
        <v>Básico</v>
      </c>
    </row>
    <row r="1877" spans="1:11" x14ac:dyDescent="0.2">
      <c r="A1877" s="28" t="s">
        <v>69</v>
      </c>
      <c r="B1877" s="24">
        <v>13336</v>
      </c>
      <c r="C1877" s="28" t="s">
        <v>1989</v>
      </c>
      <c r="D1877" s="29">
        <v>35013336</v>
      </c>
      <c r="E1877" s="29" t="s">
        <v>117</v>
      </c>
      <c r="F1877" s="29">
        <v>252.74</v>
      </c>
      <c r="G1877" s="10">
        <f>SUMIFS('Régua SAEB'!$C:$C,'Régua SAEB'!$B:$B,"LP",'Régua SAEB'!$D:$D,"&lt;="&amp;$F1877,'Régua SAEB'!$E:$E,"&gt;"&amp;$F1877,'Régua SAEB'!$A:$A,$E1877)</f>
        <v>3</v>
      </c>
      <c r="H1877" s="10" t="str">
        <f t="array" ref="H1877">INDEX('Régua SAEB'!$F$1:$F$40,MATCH($E1877&amp;"LP"&amp;$G1877,'Régua SAEB'!$G$1:$G$40,0),1)</f>
        <v>Básico</v>
      </c>
      <c r="I1877" s="29">
        <v>264.93</v>
      </c>
      <c r="J1877" s="10">
        <f>SUMIFS('Régua SAEB'!$C:$C,'Régua SAEB'!$B:$B,"MT",'Régua SAEB'!$D:$D,"&lt;="&amp;$I1877,'Régua SAEB'!$E:$E,"&gt;"&amp;$I1877,'Régua SAEB'!$A:$A,$E1877)</f>
        <v>3</v>
      </c>
      <c r="K1877" s="10" t="str">
        <f t="array" ref="K1877">INDEX('Régua SAEB'!$F$1:$F$40,MATCH($E1877&amp;"MT"&amp;$J1877,'Régua SAEB'!$G$1:$G$40,0),1)</f>
        <v>Básico</v>
      </c>
    </row>
    <row r="1878" spans="1:11" x14ac:dyDescent="0.2">
      <c r="A1878" s="28" t="s">
        <v>69</v>
      </c>
      <c r="B1878" s="24">
        <v>13353</v>
      </c>
      <c r="C1878" s="28" t="s">
        <v>1990</v>
      </c>
      <c r="D1878" s="29">
        <v>35013353</v>
      </c>
      <c r="E1878" s="29" t="s">
        <v>117</v>
      </c>
      <c r="F1878" s="29">
        <v>280.14999999999998</v>
      </c>
      <c r="G1878" s="10">
        <f>SUMIFS('Régua SAEB'!$C:$C,'Régua SAEB'!$B:$B,"LP",'Régua SAEB'!$D:$D,"&lt;="&amp;$F1878,'Régua SAEB'!$E:$E,"&gt;"&amp;$F1878,'Régua SAEB'!$A:$A,$E1878)</f>
        <v>4</v>
      </c>
      <c r="H1878" s="10" t="str">
        <f t="array" ref="H1878">INDEX('Régua SAEB'!$F$1:$F$40,MATCH($E1878&amp;"LP"&amp;$G1878,'Régua SAEB'!$G$1:$G$40,0),1)</f>
        <v>Proficiente</v>
      </c>
      <c r="I1878" s="29">
        <v>274.98</v>
      </c>
      <c r="J1878" s="10">
        <f>SUMIFS('Régua SAEB'!$C:$C,'Régua SAEB'!$B:$B,"MT",'Régua SAEB'!$D:$D,"&lt;="&amp;$I1878,'Régua SAEB'!$E:$E,"&gt;"&amp;$I1878,'Régua SAEB'!$A:$A,$E1878)</f>
        <v>3</v>
      </c>
      <c r="K1878" s="10" t="str">
        <f t="array" ref="K1878">INDEX('Régua SAEB'!$F$1:$F$40,MATCH($E1878&amp;"MT"&amp;$J1878,'Régua SAEB'!$G$1:$G$40,0),1)</f>
        <v>Básico</v>
      </c>
    </row>
    <row r="1879" spans="1:11" x14ac:dyDescent="0.2">
      <c r="A1879" s="28" t="s">
        <v>69</v>
      </c>
      <c r="B1879" s="24">
        <v>13389</v>
      </c>
      <c r="C1879" s="28" t="s">
        <v>1991</v>
      </c>
      <c r="D1879" s="29">
        <v>35013389</v>
      </c>
      <c r="E1879" s="29" t="s">
        <v>117</v>
      </c>
      <c r="F1879" s="29">
        <v>288.36</v>
      </c>
      <c r="G1879" s="10">
        <f>SUMIFS('Régua SAEB'!$C:$C,'Régua SAEB'!$B:$B,"LP",'Régua SAEB'!$D:$D,"&lt;="&amp;$F1879,'Régua SAEB'!$E:$E,"&gt;"&amp;$F1879,'Régua SAEB'!$A:$A,$E1879)</f>
        <v>4</v>
      </c>
      <c r="H1879" s="10" t="str">
        <f t="array" ref="H1879">INDEX('Régua SAEB'!$F$1:$F$40,MATCH($E1879&amp;"LP"&amp;$G1879,'Régua SAEB'!$G$1:$G$40,0),1)</f>
        <v>Proficiente</v>
      </c>
      <c r="I1879" s="29">
        <v>288.98</v>
      </c>
      <c r="J1879" s="10">
        <f>SUMIFS('Régua SAEB'!$C:$C,'Régua SAEB'!$B:$B,"MT",'Régua SAEB'!$D:$D,"&lt;="&amp;$I1879,'Régua SAEB'!$E:$E,"&gt;"&amp;$I1879,'Régua SAEB'!$A:$A,$E1879)</f>
        <v>4</v>
      </c>
      <c r="K1879" s="10" t="str">
        <f t="array" ref="K1879">INDEX('Régua SAEB'!$F$1:$F$40,MATCH($E1879&amp;"MT"&amp;$J1879,'Régua SAEB'!$G$1:$G$40,0),1)</f>
        <v>Básico</v>
      </c>
    </row>
    <row r="1880" spans="1:11" x14ac:dyDescent="0.2">
      <c r="A1880" s="28" t="s">
        <v>69</v>
      </c>
      <c r="B1880" s="24">
        <v>13407</v>
      </c>
      <c r="C1880" s="28" t="s">
        <v>1992</v>
      </c>
      <c r="D1880" s="29">
        <v>35013407</v>
      </c>
      <c r="E1880" s="29" t="s">
        <v>117</v>
      </c>
      <c r="F1880" s="29">
        <v>277.98</v>
      </c>
      <c r="G1880" s="10">
        <f>SUMIFS('Régua SAEB'!$C:$C,'Régua SAEB'!$B:$B,"LP",'Régua SAEB'!$D:$D,"&lt;="&amp;$F1880,'Régua SAEB'!$E:$E,"&gt;"&amp;$F1880,'Régua SAEB'!$A:$A,$E1880)</f>
        <v>4</v>
      </c>
      <c r="H1880" s="10" t="str">
        <f t="array" ref="H1880">INDEX('Régua SAEB'!$F$1:$F$40,MATCH($E1880&amp;"LP"&amp;$G1880,'Régua SAEB'!$G$1:$G$40,0),1)</f>
        <v>Proficiente</v>
      </c>
      <c r="I1880" s="29">
        <v>283.83999999999997</v>
      </c>
      <c r="J1880" s="10">
        <f>SUMIFS('Régua SAEB'!$C:$C,'Régua SAEB'!$B:$B,"MT",'Régua SAEB'!$D:$D,"&lt;="&amp;$I1880,'Régua SAEB'!$E:$E,"&gt;"&amp;$I1880,'Régua SAEB'!$A:$A,$E1880)</f>
        <v>4</v>
      </c>
      <c r="K1880" s="10" t="str">
        <f t="array" ref="K1880">INDEX('Régua SAEB'!$F$1:$F$40,MATCH($E1880&amp;"MT"&amp;$J1880,'Régua SAEB'!$G$1:$G$40,0),1)</f>
        <v>Básico</v>
      </c>
    </row>
    <row r="1881" spans="1:11" x14ac:dyDescent="0.2">
      <c r="A1881" s="28" t="s">
        <v>69</v>
      </c>
      <c r="B1881" s="24">
        <v>13444</v>
      </c>
      <c r="C1881" s="28" t="s">
        <v>1993</v>
      </c>
      <c r="D1881" s="29">
        <v>35013444</v>
      </c>
      <c r="E1881" s="29" t="s">
        <v>117</v>
      </c>
      <c r="F1881" s="29">
        <v>266</v>
      </c>
      <c r="G1881" s="10">
        <f>SUMIFS('Régua SAEB'!$C:$C,'Régua SAEB'!$B:$B,"LP",'Régua SAEB'!$D:$D,"&lt;="&amp;$F1881,'Régua SAEB'!$E:$E,"&gt;"&amp;$F1881,'Régua SAEB'!$A:$A,$E1881)</f>
        <v>3</v>
      </c>
      <c r="H1881" s="10" t="str">
        <f t="array" ref="H1881">INDEX('Régua SAEB'!$F$1:$F$40,MATCH($E1881&amp;"LP"&amp;$G1881,'Régua SAEB'!$G$1:$G$40,0),1)</f>
        <v>Básico</v>
      </c>
      <c r="I1881" s="29">
        <v>261.58999999999997</v>
      </c>
      <c r="J1881" s="10">
        <f>SUMIFS('Régua SAEB'!$C:$C,'Régua SAEB'!$B:$B,"MT",'Régua SAEB'!$D:$D,"&lt;="&amp;$I1881,'Régua SAEB'!$E:$E,"&gt;"&amp;$I1881,'Régua SAEB'!$A:$A,$E1881)</f>
        <v>3</v>
      </c>
      <c r="K1881" s="10" t="str">
        <f t="array" ref="K1881">INDEX('Régua SAEB'!$F$1:$F$40,MATCH($E1881&amp;"MT"&amp;$J1881,'Régua SAEB'!$G$1:$G$40,0),1)</f>
        <v>Básico</v>
      </c>
    </row>
    <row r="1882" spans="1:11" x14ac:dyDescent="0.2">
      <c r="A1882" s="28" t="s">
        <v>69</v>
      </c>
      <c r="B1882" s="24">
        <v>13456</v>
      </c>
      <c r="C1882" s="28" t="s">
        <v>1994</v>
      </c>
      <c r="D1882" s="29">
        <v>35013456</v>
      </c>
      <c r="E1882" s="29" t="s">
        <v>117</v>
      </c>
      <c r="F1882" s="29">
        <v>249.13</v>
      </c>
      <c r="G1882" s="10">
        <f>SUMIFS('Régua SAEB'!$C:$C,'Régua SAEB'!$B:$B,"LP",'Régua SAEB'!$D:$D,"&lt;="&amp;$F1882,'Régua SAEB'!$E:$E,"&gt;"&amp;$F1882,'Régua SAEB'!$A:$A,$E1882)</f>
        <v>2</v>
      </c>
      <c r="H1882" s="10" t="str">
        <f t="array" ref="H1882">INDEX('Régua SAEB'!$F$1:$F$40,MATCH($E1882&amp;"LP"&amp;$G1882,'Régua SAEB'!$G$1:$G$40,0),1)</f>
        <v>Básico</v>
      </c>
      <c r="I1882" s="29">
        <v>248.03</v>
      </c>
      <c r="J1882" s="10">
        <f>SUMIFS('Régua SAEB'!$C:$C,'Régua SAEB'!$B:$B,"MT",'Régua SAEB'!$D:$D,"&lt;="&amp;$I1882,'Régua SAEB'!$E:$E,"&gt;"&amp;$I1882,'Régua SAEB'!$A:$A,$E1882)</f>
        <v>2</v>
      </c>
      <c r="K1882" s="10" t="str">
        <f t="array" ref="K1882">INDEX('Régua SAEB'!$F$1:$F$40,MATCH($E1882&amp;"MT"&amp;$J1882,'Régua SAEB'!$G$1:$G$40,0),1)</f>
        <v>Básico</v>
      </c>
    </row>
    <row r="1883" spans="1:11" x14ac:dyDescent="0.2">
      <c r="A1883" s="28" t="s">
        <v>69</v>
      </c>
      <c r="B1883" s="24">
        <v>37205</v>
      </c>
      <c r="C1883" s="28" t="s">
        <v>1995</v>
      </c>
      <c r="D1883" s="29">
        <v>35037205</v>
      </c>
      <c r="E1883" s="29" t="s">
        <v>117</v>
      </c>
      <c r="F1883" s="29">
        <v>261.81</v>
      </c>
      <c r="G1883" s="10">
        <f>SUMIFS('Régua SAEB'!$C:$C,'Régua SAEB'!$B:$B,"LP",'Régua SAEB'!$D:$D,"&lt;="&amp;$F1883,'Régua SAEB'!$E:$E,"&gt;"&amp;$F1883,'Régua SAEB'!$A:$A,$E1883)</f>
        <v>3</v>
      </c>
      <c r="H1883" s="10" t="str">
        <f t="array" ref="H1883">INDEX('Régua SAEB'!$F$1:$F$40,MATCH($E1883&amp;"LP"&amp;$G1883,'Régua SAEB'!$G$1:$G$40,0),1)</f>
        <v>Básico</v>
      </c>
      <c r="I1883" s="29">
        <v>275.18</v>
      </c>
      <c r="J1883" s="10">
        <f>SUMIFS('Régua SAEB'!$C:$C,'Régua SAEB'!$B:$B,"MT",'Régua SAEB'!$D:$D,"&lt;="&amp;$I1883,'Régua SAEB'!$E:$E,"&gt;"&amp;$I1883,'Régua SAEB'!$A:$A,$E1883)</f>
        <v>4</v>
      </c>
      <c r="K1883" s="10" t="str">
        <f t="array" ref="K1883">INDEX('Régua SAEB'!$F$1:$F$40,MATCH($E1883&amp;"MT"&amp;$J1883,'Régua SAEB'!$G$1:$G$40,0),1)</f>
        <v>Básico</v>
      </c>
    </row>
    <row r="1884" spans="1:11" x14ac:dyDescent="0.2">
      <c r="A1884" s="28" t="s">
        <v>69</v>
      </c>
      <c r="B1884" s="24">
        <v>42274</v>
      </c>
      <c r="C1884" s="28" t="s">
        <v>1996</v>
      </c>
      <c r="D1884" s="29">
        <v>35042274</v>
      </c>
      <c r="E1884" s="29" t="s">
        <v>117</v>
      </c>
      <c r="F1884" s="29">
        <v>280.61</v>
      </c>
      <c r="G1884" s="10">
        <f>SUMIFS('Régua SAEB'!$C:$C,'Régua SAEB'!$B:$B,"LP",'Régua SAEB'!$D:$D,"&lt;="&amp;$F1884,'Régua SAEB'!$E:$E,"&gt;"&amp;$F1884,'Régua SAEB'!$A:$A,$E1884)</f>
        <v>4</v>
      </c>
      <c r="H1884" s="10" t="str">
        <f t="array" ref="H1884">INDEX('Régua SAEB'!$F$1:$F$40,MATCH($E1884&amp;"LP"&amp;$G1884,'Régua SAEB'!$G$1:$G$40,0),1)</f>
        <v>Proficiente</v>
      </c>
      <c r="I1884" s="29">
        <v>263.02999999999997</v>
      </c>
      <c r="J1884" s="10">
        <f>SUMIFS('Régua SAEB'!$C:$C,'Régua SAEB'!$B:$B,"MT",'Régua SAEB'!$D:$D,"&lt;="&amp;$I1884,'Régua SAEB'!$E:$E,"&gt;"&amp;$I1884,'Régua SAEB'!$A:$A,$E1884)</f>
        <v>3</v>
      </c>
      <c r="K1884" s="10" t="str">
        <f t="array" ref="K1884">INDEX('Régua SAEB'!$F$1:$F$40,MATCH($E1884&amp;"MT"&amp;$J1884,'Régua SAEB'!$G$1:$G$40,0),1)</f>
        <v>Básico</v>
      </c>
    </row>
    <row r="1885" spans="1:11" x14ac:dyDescent="0.2">
      <c r="A1885" s="28" t="s">
        <v>69</v>
      </c>
      <c r="B1885" s="24">
        <v>45408</v>
      </c>
      <c r="C1885" s="28" t="s">
        <v>1997</v>
      </c>
      <c r="D1885" s="29">
        <v>35045408</v>
      </c>
      <c r="E1885" s="29" t="s">
        <v>117</v>
      </c>
      <c r="F1885" s="29">
        <v>302.58999999999997</v>
      </c>
      <c r="G1885" s="10">
        <f>SUMIFS('Régua SAEB'!$C:$C,'Régua SAEB'!$B:$B,"LP",'Régua SAEB'!$D:$D,"&lt;="&amp;$F1885,'Régua SAEB'!$E:$E,"&gt;"&amp;$F1885,'Régua SAEB'!$A:$A,$E1885)</f>
        <v>5</v>
      </c>
      <c r="H1885" s="10" t="str">
        <f t="array" ref="H1885">INDEX('Régua SAEB'!$F$1:$F$40,MATCH($E1885&amp;"LP"&amp;$G1885,'Régua SAEB'!$G$1:$G$40,0),1)</f>
        <v>Proficiente</v>
      </c>
      <c r="I1885" s="29">
        <v>314.2</v>
      </c>
      <c r="J1885" s="10">
        <f>SUMIFS('Régua SAEB'!$C:$C,'Régua SAEB'!$B:$B,"MT",'Régua SAEB'!$D:$D,"&lt;="&amp;$I1885,'Régua SAEB'!$E:$E,"&gt;"&amp;$I1885,'Régua SAEB'!$A:$A,$E1885)</f>
        <v>5</v>
      </c>
      <c r="K1885" s="10" t="str">
        <f t="array" ref="K1885">INDEX('Régua SAEB'!$F$1:$F$40,MATCH($E1885&amp;"MT"&amp;$J1885,'Régua SAEB'!$G$1:$G$40,0),1)</f>
        <v>Proficiente</v>
      </c>
    </row>
    <row r="1886" spans="1:11" x14ac:dyDescent="0.2">
      <c r="A1886" s="28" t="s">
        <v>69</v>
      </c>
      <c r="B1886" s="24">
        <v>46802</v>
      </c>
      <c r="C1886" s="28" t="s">
        <v>1998</v>
      </c>
      <c r="D1886" s="29">
        <v>35046802</v>
      </c>
      <c r="E1886" s="29" t="s">
        <v>117</v>
      </c>
      <c r="F1886" s="29">
        <v>295.99</v>
      </c>
      <c r="G1886" s="10">
        <f>SUMIFS('Régua SAEB'!$C:$C,'Régua SAEB'!$B:$B,"LP",'Régua SAEB'!$D:$D,"&lt;="&amp;$F1886,'Régua SAEB'!$E:$E,"&gt;"&amp;$F1886,'Régua SAEB'!$A:$A,$E1886)</f>
        <v>4</v>
      </c>
      <c r="H1886" s="10" t="str">
        <f t="array" ref="H1886">INDEX('Régua SAEB'!$F$1:$F$40,MATCH($E1886&amp;"LP"&amp;$G1886,'Régua SAEB'!$G$1:$G$40,0),1)</f>
        <v>Proficiente</v>
      </c>
      <c r="I1886" s="29">
        <v>303.48</v>
      </c>
      <c r="J1886" s="10">
        <f>SUMIFS('Régua SAEB'!$C:$C,'Régua SAEB'!$B:$B,"MT",'Régua SAEB'!$D:$D,"&lt;="&amp;$I1886,'Régua SAEB'!$E:$E,"&gt;"&amp;$I1886,'Régua SAEB'!$A:$A,$E1886)</f>
        <v>5</v>
      </c>
      <c r="K1886" s="10" t="str">
        <f t="array" ref="K1886">INDEX('Régua SAEB'!$F$1:$F$40,MATCH($E1886&amp;"MT"&amp;$J1886,'Régua SAEB'!$G$1:$G$40,0),1)</f>
        <v>Proficiente</v>
      </c>
    </row>
    <row r="1887" spans="1:11" x14ac:dyDescent="0.2">
      <c r="A1887" s="28" t="s">
        <v>69</v>
      </c>
      <c r="B1887" s="24">
        <v>48197</v>
      </c>
      <c r="C1887" s="28" t="s">
        <v>1999</v>
      </c>
      <c r="D1887" s="29">
        <v>35048197</v>
      </c>
      <c r="E1887" s="29" t="s">
        <v>117</v>
      </c>
      <c r="F1887" s="29">
        <v>255.19</v>
      </c>
      <c r="G1887" s="10">
        <f>SUMIFS('Régua SAEB'!$C:$C,'Régua SAEB'!$B:$B,"LP",'Régua SAEB'!$D:$D,"&lt;="&amp;$F1887,'Régua SAEB'!$E:$E,"&gt;"&amp;$F1887,'Régua SAEB'!$A:$A,$E1887)</f>
        <v>3</v>
      </c>
      <c r="H1887" s="10" t="str">
        <f t="array" ref="H1887">INDEX('Régua SAEB'!$F$1:$F$40,MATCH($E1887&amp;"LP"&amp;$G1887,'Régua SAEB'!$G$1:$G$40,0),1)</f>
        <v>Básico</v>
      </c>
      <c r="I1887" s="29">
        <v>252.19</v>
      </c>
      <c r="J1887" s="10">
        <f>SUMIFS('Régua SAEB'!$C:$C,'Régua SAEB'!$B:$B,"MT",'Régua SAEB'!$D:$D,"&lt;="&amp;$I1887,'Régua SAEB'!$E:$E,"&gt;"&amp;$I1887,'Régua SAEB'!$A:$A,$E1887)</f>
        <v>3</v>
      </c>
      <c r="K1887" s="10" t="str">
        <f t="array" ref="K1887">INDEX('Régua SAEB'!$F$1:$F$40,MATCH($E1887&amp;"MT"&amp;$J1887,'Régua SAEB'!$G$1:$G$40,0),1)</f>
        <v>Básico</v>
      </c>
    </row>
    <row r="1888" spans="1:11" x14ac:dyDescent="0.2">
      <c r="A1888" s="28" t="s">
        <v>69</v>
      </c>
      <c r="B1888" s="24">
        <v>49207</v>
      </c>
      <c r="C1888" s="28" t="s">
        <v>2000</v>
      </c>
      <c r="D1888" s="29">
        <v>35049207</v>
      </c>
      <c r="E1888" s="29" t="s">
        <v>117</v>
      </c>
      <c r="F1888" s="29">
        <v>264.02999999999997</v>
      </c>
      <c r="G1888" s="10">
        <f>SUMIFS('Régua SAEB'!$C:$C,'Régua SAEB'!$B:$B,"LP",'Régua SAEB'!$D:$D,"&lt;="&amp;$F1888,'Régua SAEB'!$E:$E,"&gt;"&amp;$F1888,'Régua SAEB'!$A:$A,$E1888)</f>
        <v>3</v>
      </c>
      <c r="H1888" s="10" t="str">
        <f t="array" ref="H1888">INDEX('Régua SAEB'!$F$1:$F$40,MATCH($E1888&amp;"LP"&amp;$G1888,'Régua SAEB'!$G$1:$G$40,0),1)</f>
        <v>Básico</v>
      </c>
      <c r="I1888" s="29">
        <v>279.32</v>
      </c>
      <c r="J1888" s="10">
        <f>SUMIFS('Régua SAEB'!$C:$C,'Régua SAEB'!$B:$B,"MT",'Régua SAEB'!$D:$D,"&lt;="&amp;$I1888,'Régua SAEB'!$E:$E,"&gt;"&amp;$I1888,'Régua SAEB'!$A:$A,$E1888)</f>
        <v>4</v>
      </c>
      <c r="K1888" s="10" t="str">
        <f t="array" ref="K1888">INDEX('Régua SAEB'!$F$1:$F$40,MATCH($E1888&amp;"MT"&amp;$J1888,'Régua SAEB'!$G$1:$G$40,0),1)</f>
        <v>Básico</v>
      </c>
    </row>
    <row r="1889" spans="1:11" x14ac:dyDescent="0.2">
      <c r="A1889" s="28" t="s">
        <v>69</v>
      </c>
      <c r="B1889" s="24">
        <v>901519</v>
      </c>
      <c r="C1889" s="28" t="s">
        <v>2001</v>
      </c>
      <c r="D1889" s="29">
        <v>35901519</v>
      </c>
      <c r="E1889" s="29" t="s">
        <v>117</v>
      </c>
      <c r="F1889" s="29">
        <v>272.07</v>
      </c>
      <c r="G1889" s="10">
        <f>SUMIFS('Régua SAEB'!$C:$C,'Régua SAEB'!$B:$B,"LP",'Régua SAEB'!$D:$D,"&lt;="&amp;$F1889,'Régua SAEB'!$E:$E,"&gt;"&amp;$F1889,'Régua SAEB'!$A:$A,$E1889)</f>
        <v>3</v>
      </c>
      <c r="H1889" s="10" t="str">
        <f t="array" ref="H1889">INDEX('Régua SAEB'!$F$1:$F$40,MATCH($E1889&amp;"LP"&amp;$G1889,'Régua SAEB'!$G$1:$G$40,0),1)</f>
        <v>Básico</v>
      </c>
      <c r="I1889" s="29">
        <v>262.97000000000003</v>
      </c>
      <c r="J1889" s="10">
        <f>SUMIFS('Régua SAEB'!$C:$C,'Régua SAEB'!$B:$B,"MT",'Régua SAEB'!$D:$D,"&lt;="&amp;$I1889,'Régua SAEB'!$E:$E,"&gt;"&amp;$I1889,'Régua SAEB'!$A:$A,$E1889)</f>
        <v>3</v>
      </c>
      <c r="K1889" s="10" t="str">
        <f t="array" ref="K1889">INDEX('Régua SAEB'!$F$1:$F$40,MATCH($E1889&amp;"MT"&amp;$J1889,'Régua SAEB'!$G$1:$G$40,0),1)</f>
        <v>Básico</v>
      </c>
    </row>
    <row r="1890" spans="1:11" x14ac:dyDescent="0.2">
      <c r="A1890" s="28" t="s">
        <v>69</v>
      </c>
      <c r="B1890" s="24">
        <v>901520</v>
      </c>
      <c r="C1890" s="28" t="s">
        <v>2002</v>
      </c>
      <c r="D1890" s="29">
        <v>35901520</v>
      </c>
      <c r="E1890" s="29" t="s">
        <v>117</v>
      </c>
      <c r="F1890" s="29">
        <v>267.27</v>
      </c>
      <c r="G1890" s="10">
        <f>SUMIFS('Régua SAEB'!$C:$C,'Régua SAEB'!$B:$B,"LP",'Régua SAEB'!$D:$D,"&lt;="&amp;$F1890,'Régua SAEB'!$E:$E,"&gt;"&amp;$F1890,'Régua SAEB'!$A:$A,$E1890)</f>
        <v>3</v>
      </c>
      <c r="H1890" s="10" t="str">
        <f t="array" ref="H1890">INDEX('Régua SAEB'!$F$1:$F$40,MATCH($E1890&amp;"LP"&amp;$G1890,'Régua SAEB'!$G$1:$G$40,0),1)</f>
        <v>Básico</v>
      </c>
      <c r="I1890" s="29">
        <v>273</v>
      </c>
      <c r="J1890" s="10">
        <f>SUMIFS('Régua SAEB'!$C:$C,'Régua SAEB'!$B:$B,"MT",'Régua SAEB'!$D:$D,"&lt;="&amp;$I1890,'Régua SAEB'!$E:$E,"&gt;"&amp;$I1890,'Régua SAEB'!$A:$A,$E1890)</f>
        <v>3</v>
      </c>
      <c r="K1890" s="10" t="str">
        <f t="array" ref="K1890">INDEX('Régua SAEB'!$F$1:$F$40,MATCH($E1890&amp;"MT"&amp;$J1890,'Régua SAEB'!$G$1:$G$40,0),1)</f>
        <v>Básico</v>
      </c>
    </row>
    <row r="1891" spans="1:11" x14ac:dyDescent="0.2">
      <c r="A1891" s="28" t="s">
        <v>69</v>
      </c>
      <c r="B1891" s="24">
        <v>908046</v>
      </c>
      <c r="C1891" s="28" t="s">
        <v>2003</v>
      </c>
      <c r="D1891" s="29">
        <v>35908046</v>
      </c>
      <c r="E1891" s="29" t="s">
        <v>117</v>
      </c>
      <c r="F1891" s="29">
        <v>265.83999999999997</v>
      </c>
      <c r="G1891" s="10">
        <f>SUMIFS('Régua SAEB'!$C:$C,'Régua SAEB'!$B:$B,"LP",'Régua SAEB'!$D:$D,"&lt;="&amp;$F1891,'Régua SAEB'!$E:$E,"&gt;"&amp;$F1891,'Régua SAEB'!$A:$A,$E1891)</f>
        <v>3</v>
      </c>
      <c r="H1891" s="10" t="str">
        <f t="array" ref="H1891">INDEX('Régua SAEB'!$F$1:$F$40,MATCH($E1891&amp;"LP"&amp;$G1891,'Régua SAEB'!$G$1:$G$40,0),1)</f>
        <v>Básico</v>
      </c>
      <c r="I1891" s="29">
        <v>258.75</v>
      </c>
      <c r="J1891" s="10">
        <f>SUMIFS('Régua SAEB'!$C:$C,'Régua SAEB'!$B:$B,"MT",'Régua SAEB'!$D:$D,"&lt;="&amp;$I1891,'Régua SAEB'!$E:$E,"&gt;"&amp;$I1891,'Régua SAEB'!$A:$A,$E1891)</f>
        <v>3</v>
      </c>
      <c r="K1891" s="10" t="str">
        <f t="array" ref="K1891">INDEX('Régua SAEB'!$F$1:$F$40,MATCH($E1891&amp;"MT"&amp;$J1891,'Régua SAEB'!$G$1:$G$40,0),1)</f>
        <v>Básico</v>
      </c>
    </row>
    <row r="1892" spans="1:11" x14ac:dyDescent="0.2">
      <c r="A1892" s="28" t="s">
        <v>69</v>
      </c>
      <c r="B1892" s="24">
        <v>908058</v>
      </c>
      <c r="C1892" s="28" t="s">
        <v>2004</v>
      </c>
      <c r="D1892" s="29">
        <v>35908058</v>
      </c>
      <c r="E1892" s="29" t="s">
        <v>117</v>
      </c>
      <c r="F1892" s="29">
        <v>276.79000000000002</v>
      </c>
      <c r="G1892" s="10">
        <f>SUMIFS('Régua SAEB'!$C:$C,'Régua SAEB'!$B:$B,"LP",'Régua SAEB'!$D:$D,"&lt;="&amp;$F1892,'Régua SAEB'!$E:$E,"&gt;"&amp;$F1892,'Régua SAEB'!$A:$A,$E1892)</f>
        <v>4</v>
      </c>
      <c r="H1892" s="10" t="str">
        <f t="array" ref="H1892">INDEX('Régua SAEB'!$F$1:$F$40,MATCH($E1892&amp;"LP"&amp;$G1892,'Régua SAEB'!$G$1:$G$40,0),1)</f>
        <v>Proficiente</v>
      </c>
      <c r="I1892" s="29">
        <v>268.29000000000002</v>
      </c>
      <c r="J1892" s="10">
        <f>SUMIFS('Régua SAEB'!$C:$C,'Régua SAEB'!$B:$B,"MT",'Régua SAEB'!$D:$D,"&lt;="&amp;$I1892,'Régua SAEB'!$E:$E,"&gt;"&amp;$I1892,'Régua SAEB'!$A:$A,$E1892)</f>
        <v>3</v>
      </c>
      <c r="K1892" s="10" t="str">
        <f t="array" ref="K1892">INDEX('Régua SAEB'!$F$1:$F$40,MATCH($E1892&amp;"MT"&amp;$J1892,'Régua SAEB'!$G$1:$G$40,0),1)</f>
        <v>Básico</v>
      </c>
    </row>
    <row r="1893" spans="1:11" x14ac:dyDescent="0.2">
      <c r="A1893" s="28" t="s">
        <v>69</v>
      </c>
      <c r="B1893" s="24">
        <v>914435</v>
      </c>
      <c r="C1893" s="28" t="s">
        <v>2005</v>
      </c>
      <c r="D1893" s="29">
        <v>35914435</v>
      </c>
      <c r="E1893" s="29" t="s">
        <v>117</v>
      </c>
      <c r="F1893" s="29">
        <v>285.72000000000003</v>
      </c>
      <c r="G1893" s="10">
        <f>SUMIFS('Régua SAEB'!$C:$C,'Régua SAEB'!$B:$B,"LP",'Régua SAEB'!$D:$D,"&lt;="&amp;$F1893,'Régua SAEB'!$E:$E,"&gt;"&amp;$F1893,'Régua SAEB'!$A:$A,$E1893)</f>
        <v>4</v>
      </c>
      <c r="H1893" s="10" t="str">
        <f t="array" ref="H1893">INDEX('Régua SAEB'!$F$1:$F$40,MATCH($E1893&amp;"LP"&amp;$G1893,'Régua SAEB'!$G$1:$G$40,0),1)</f>
        <v>Proficiente</v>
      </c>
      <c r="I1893" s="29">
        <v>274.47000000000003</v>
      </c>
      <c r="J1893" s="10">
        <f>SUMIFS('Régua SAEB'!$C:$C,'Régua SAEB'!$B:$B,"MT",'Régua SAEB'!$D:$D,"&lt;="&amp;$I1893,'Régua SAEB'!$E:$E,"&gt;"&amp;$I1893,'Régua SAEB'!$A:$A,$E1893)</f>
        <v>3</v>
      </c>
      <c r="K1893" s="10" t="str">
        <f t="array" ref="K1893">INDEX('Régua SAEB'!$F$1:$F$40,MATCH($E1893&amp;"MT"&amp;$J1893,'Régua SAEB'!$G$1:$G$40,0),1)</f>
        <v>Básico</v>
      </c>
    </row>
    <row r="1894" spans="1:11" x14ac:dyDescent="0.2">
      <c r="A1894" s="28" t="s">
        <v>69</v>
      </c>
      <c r="B1894" s="24">
        <v>916262</v>
      </c>
      <c r="C1894" s="28" t="s">
        <v>2006</v>
      </c>
      <c r="D1894" s="29">
        <v>35916262</v>
      </c>
      <c r="E1894" s="29" t="s">
        <v>117</v>
      </c>
      <c r="F1894" s="29">
        <v>253.37</v>
      </c>
      <c r="G1894" s="10">
        <f>SUMIFS('Régua SAEB'!$C:$C,'Régua SAEB'!$B:$B,"LP",'Régua SAEB'!$D:$D,"&lt;="&amp;$F1894,'Régua SAEB'!$E:$E,"&gt;"&amp;$F1894,'Régua SAEB'!$A:$A,$E1894)</f>
        <v>3</v>
      </c>
      <c r="H1894" s="10" t="str">
        <f t="array" ref="H1894">INDEX('Régua SAEB'!$F$1:$F$40,MATCH($E1894&amp;"LP"&amp;$G1894,'Régua SAEB'!$G$1:$G$40,0),1)</f>
        <v>Básico</v>
      </c>
      <c r="I1894" s="29">
        <v>258.5</v>
      </c>
      <c r="J1894" s="10">
        <f>SUMIFS('Régua SAEB'!$C:$C,'Régua SAEB'!$B:$B,"MT",'Régua SAEB'!$D:$D,"&lt;="&amp;$I1894,'Régua SAEB'!$E:$E,"&gt;"&amp;$I1894,'Régua SAEB'!$A:$A,$E1894)</f>
        <v>3</v>
      </c>
      <c r="K1894" s="10" t="str">
        <f t="array" ref="K1894">INDEX('Régua SAEB'!$F$1:$F$40,MATCH($E1894&amp;"MT"&amp;$J1894,'Régua SAEB'!$G$1:$G$40,0),1)</f>
        <v>Básico</v>
      </c>
    </row>
    <row r="1895" spans="1:11" x14ac:dyDescent="0.2">
      <c r="A1895" s="28" t="s">
        <v>69</v>
      </c>
      <c r="B1895" s="24">
        <v>916286</v>
      </c>
      <c r="C1895" s="28" t="s">
        <v>2007</v>
      </c>
      <c r="D1895" s="29">
        <v>35916286</v>
      </c>
      <c r="E1895" s="29" t="s">
        <v>117</v>
      </c>
      <c r="F1895" s="29">
        <v>269.39999999999998</v>
      </c>
      <c r="G1895" s="10">
        <f>SUMIFS('Régua SAEB'!$C:$C,'Régua SAEB'!$B:$B,"LP",'Régua SAEB'!$D:$D,"&lt;="&amp;$F1895,'Régua SAEB'!$E:$E,"&gt;"&amp;$F1895,'Régua SAEB'!$A:$A,$E1895)</f>
        <v>3</v>
      </c>
      <c r="H1895" s="10" t="str">
        <f t="array" ref="H1895">INDEX('Régua SAEB'!$F$1:$F$40,MATCH($E1895&amp;"LP"&amp;$G1895,'Régua SAEB'!$G$1:$G$40,0),1)</f>
        <v>Básico</v>
      </c>
      <c r="I1895" s="29">
        <v>262.08</v>
      </c>
      <c r="J1895" s="10">
        <f>SUMIFS('Régua SAEB'!$C:$C,'Régua SAEB'!$B:$B,"MT",'Régua SAEB'!$D:$D,"&lt;="&amp;$I1895,'Régua SAEB'!$E:$E,"&gt;"&amp;$I1895,'Régua SAEB'!$A:$A,$E1895)</f>
        <v>3</v>
      </c>
      <c r="K1895" s="10" t="str">
        <f t="array" ref="K1895">INDEX('Régua SAEB'!$F$1:$F$40,MATCH($E1895&amp;"MT"&amp;$J1895,'Régua SAEB'!$G$1:$G$40,0),1)</f>
        <v>Básico</v>
      </c>
    </row>
    <row r="1896" spans="1:11" x14ac:dyDescent="0.2">
      <c r="A1896" s="28" t="s">
        <v>69</v>
      </c>
      <c r="B1896" s="24">
        <v>916651</v>
      </c>
      <c r="C1896" s="28" t="s">
        <v>2008</v>
      </c>
      <c r="D1896" s="29">
        <v>35916651</v>
      </c>
      <c r="E1896" s="29" t="s">
        <v>117</v>
      </c>
      <c r="F1896" s="29">
        <v>280.68</v>
      </c>
      <c r="G1896" s="10">
        <f>SUMIFS('Régua SAEB'!$C:$C,'Régua SAEB'!$B:$B,"LP",'Régua SAEB'!$D:$D,"&lt;="&amp;$F1896,'Régua SAEB'!$E:$E,"&gt;"&amp;$F1896,'Régua SAEB'!$A:$A,$E1896)</f>
        <v>4</v>
      </c>
      <c r="H1896" s="10" t="str">
        <f t="array" ref="H1896">INDEX('Régua SAEB'!$F$1:$F$40,MATCH($E1896&amp;"LP"&amp;$G1896,'Régua SAEB'!$G$1:$G$40,0),1)</f>
        <v>Proficiente</v>
      </c>
      <c r="I1896" s="29">
        <v>268.88</v>
      </c>
      <c r="J1896" s="10">
        <f>SUMIFS('Régua SAEB'!$C:$C,'Régua SAEB'!$B:$B,"MT",'Régua SAEB'!$D:$D,"&lt;="&amp;$I1896,'Régua SAEB'!$E:$E,"&gt;"&amp;$I1896,'Régua SAEB'!$A:$A,$E1896)</f>
        <v>3</v>
      </c>
      <c r="K1896" s="10" t="str">
        <f t="array" ref="K1896">INDEX('Régua SAEB'!$F$1:$F$40,MATCH($E1896&amp;"MT"&amp;$J1896,'Régua SAEB'!$G$1:$G$40,0),1)</f>
        <v>Básico</v>
      </c>
    </row>
    <row r="1897" spans="1:11" x14ac:dyDescent="0.2">
      <c r="A1897" s="28" t="s">
        <v>69</v>
      </c>
      <c r="B1897" s="24">
        <v>922614</v>
      </c>
      <c r="C1897" s="28" t="s">
        <v>2009</v>
      </c>
      <c r="D1897" s="29">
        <v>35922614</v>
      </c>
      <c r="E1897" s="29" t="s">
        <v>117</v>
      </c>
      <c r="F1897" s="29">
        <v>286.56</v>
      </c>
      <c r="G1897" s="10">
        <f>SUMIFS('Régua SAEB'!$C:$C,'Régua SAEB'!$B:$B,"LP",'Régua SAEB'!$D:$D,"&lt;="&amp;$F1897,'Régua SAEB'!$E:$E,"&gt;"&amp;$F1897,'Régua SAEB'!$A:$A,$E1897)</f>
        <v>4</v>
      </c>
      <c r="H1897" s="10" t="str">
        <f t="array" ref="H1897">INDEX('Régua SAEB'!$F$1:$F$40,MATCH($E1897&amp;"LP"&amp;$G1897,'Régua SAEB'!$G$1:$G$40,0),1)</f>
        <v>Proficiente</v>
      </c>
      <c r="I1897" s="29">
        <v>274.27999999999997</v>
      </c>
      <c r="J1897" s="10">
        <f>SUMIFS('Régua SAEB'!$C:$C,'Régua SAEB'!$B:$B,"MT",'Régua SAEB'!$D:$D,"&lt;="&amp;$I1897,'Régua SAEB'!$E:$E,"&gt;"&amp;$I1897,'Régua SAEB'!$A:$A,$E1897)</f>
        <v>3</v>
      </c>
      <c r="K1897" s="10" t="str">
        <f t="array" ref="K1897">INDEX('Régua SAEB'!$F$1:$F$40,MATCH($E1897&amp;"MT"&amp;$J1897,'Régua SAEB'!$G$1:$G$40,0),1)</f>
        <v>Básico</v>
      </c>
    </row>
    <row r="1898" spans="1:11" x14ac:dyDescent="0.2">
      <c r="A1898" s="28" t="s">
        <v>69</v>
      </c>
      <c r="B1898" s="24">
        <v>922626</v>
      </c>
      <c r="C1898" s="28" t="s">
        <v>2010</v>
      </c>
      <c r="D1898" s="29">
        <v>35922626</v>
      </c>
      <c r="E1898" s="29" t="s">
        <v>117</v>
      </c>
      <c r="F1898" s="29">
        <v>251.22</v>
      </c>
      <c r="G1898" s="10">
        <f>SUMIFS('Régua SAEB'!$C:$C,'Régua SAEB'!$B:$B,"LP",'Régua SAEB'!$D:$D,"&lt;="&amp;$F1898,'Régua SAEB'!$E:$E,"&gt;"&amp;$F1898,'Régua SAEB'!$A:$A,$E1898)</f>
        <v>3</v>
      </c>
      <c r="H1898" s="10" t="str">
        <f t="array" ref="H1898">INDEX('Régua SAEB'!$F$1:$F$40,MATCH($E1898&amp;"LP"&amp;$G1898,'Régua SAEB'!$G$1:$G$40,0),1)</f>
        <v>Básico</v>
      </c>
      <c r="I1898" s="29">
        <v>240.37</v>
      </c>
      <c r="J1898" s="10">
        <f>SUMIFS('Régua SAEB'!$C:$C,'Régua SAEB'!$B:$B,"MT",'Régua SAEB'!$D:$D,"&lt;="&amp;$I1898,'Régua SAEB'!$E:$E,"&gt;"&amp;$I1898,'Régua SAEB'!$A:$A,$E1898)</f>
        <v>2</v>
      </c>
      <c r="K1898" s="10" t="str">
        <f t="array" ref="K1898">INDEX('Régua SAEB'!$F$1:$F$40,MATCH($E1898&amp;"MT"&amp;$J1898,'Régua SAEB'!$G$1:$G$40,0),1)</f>
        <v>Básico</v>
      </c>
    </row>
    <row r="1899" spans="1:11" x14ac:dyDescent="0.2">
      <c r="A1899" s="28" t="s">
        <v>69</v>
      </c>
      <c r="B1899" s="24">
        <v>924325</v>
      </c>
      <c r="C1899" s="28" t="s">
        <v>2011</v>
      </c>
      <c r="D1899" s="29">
        <v>35924325</v>
      </c>
      <c r="E1899" s="29" t="s">
        <v>117</v>
      </c>
      <c r="F1899" s="29">
        <v>244.38</v>
      </c>
      <c r="G1899" s="10">
        <f>SUMIFS('Régua SAEB'!$C:$C,'Régua SAEB'!$B:$B,"LP",'Régua SAEB'!$D:$D,"&lt;="&amp;$F1899,'Régua SAEB'!$E:$E,"&gt;"&amp;$F1899,'Régua SAEB'!$A:$A,$E1899)</f>
        <v>2</v>
      </c>
      <c r="H1899" s="10" t="str">
        <f t="array" ref="H1899">INDEX('Régua SAEB'!$F$1:$F$40,MATCH($E1899&amp;"LP"&amp;$G1899,'Régua SAEB'!$G$1:$G$40,0),1)</f>
        <v>Básico</v>
      </c>
      <c r="I1899" s="29">
        <v>254.08</v>
      </c>
      <c r="J1899" s="10">
        <f>SUMIFS('Régua SAEB'!$C:$C,'Régua SAEB'!$B:$B,"MT",'Régua SAEB'!$D:$D,"&lt;="&amp;$I1899,'Régua SAEB'!$E:$E,"&gt;"&amp;$I1899,'Régua SAEB'!$A:$A,$E1899)</f>
        <v>3</v>
      </c>
      <c r="K1899" s="10" t="str">
        <f t="array" ref="K1899">INDEX('Régua SAEB'!$F$1:$F$40,MATCH($E1899&amp;"MT"&amp;$J1899,'Régua SAEB'!$G$1:$G$40,0),1)</f>
        <v>Básico</v>
      </c>
    </row>
    <row r="1900" spans="1:11" x14ac:dyDescent="0.2">
      <c r="A1900" s="28" t="s">
        <v>69</v>
      </c>
      <c r="B1900" s="24">
        <v>925913</v>
      </c>
      <c r="C1900" s="28" t="s">
        <v>2012</v>
      </c>
      <c r="D1900" s="29">
        <v>35925913</v>
      </c>
      <c r="E1900" s="29" t="s">
        <v>117</v>
      </c>
      <c r="F1900" s="29">
        <v>256.14</v>
      </c>
      <c r="G1900" s="10">
        <f>SUMIFS('Régua SAEB'!$C:$C,'Régua SAEB'!$B:$B,"LP",'Régua SAEB'!$D:$D,"&lt;="&amp;$F1900,'Régua SAEB'!$E:$E,"&gt;"&amp;$F1900,'Régua SAEB'!$A:$A,$E1900)</f>
        <v>3</v>
      </c>
      <c r="H1900" s="10" t="str">
        <f t="array" ref="H1900">INDEX('Régua SAEB'!$F$1:$F$40,MATCH($E1900&amp;"LP"&amp;$G1900,'Régua SAEB'!$G$1:$G$40,0),1)</f>
        <v>Básico</v>
      </c>
      <c r="I1900" s="29">
        <v>257.24</v>
      </c>
      <c r="J1900" s="10">
        <f>SUMIFS('Régua SAEB'!$C:$C,'Régua SAEB'!$B:$B,"MT",'Régua SAEB'!$D:$D,"&lt;="&amp;$I1900,'Régua SAEB'!$E:$E,"&gt;"&amp;$I1900,'Régua SAEB'!$A:$A,$E1900)</f>
        <v>3</v>
      </c>
      <c r="K1900" s="10" t="str">
        <f t="array" ref="K1900">INDEX('Régua SAEB'!$F$1:$F$40,MATCH($E1900&amp;"MT"&amp;$J1900,'Régua SAEB'!$G$1:$G$40,0),1)</f>
        <v>Básico</v>
      </c>
    </row>
    <row r="1901" spans="1:11" x14ac:dyDescent="0.2">
      <c r="A1901" s="28" t="s">
        <v>76</v>
      </c>
      <c r="B1901" s="24">
        <v>32244</v>
      </c>
      <c r="C1901" s="28" t="s">
        <v>2013</v>
      </c>
      <c r="D1901" s="29">
        <v>35032244</v>
      </c>
      <c r="E1901" s="29" t="s">
        <v>117</v>
      </c>
      <c r="F1901" s="29">
        <v>284.04000000000002</v>
      </c>
      <c r="G1901" s="10">
        <f>SUMIFS('Régua SAEB'!$C:$C,'Régua SAEB'!$B:$B,"LP",'Régua SAEB'!$D:$D,"&lt;="&amp;$F1901,'Régua SAEB'!$E:$E,"&gt;"&amp;$F1901,'Régua SAEB'!$A:$A,$E1901)</f>
        <v>4</v>
      </c>
      <c r="H1901" s="10" t="str">
        <f t="array" ref="H1901">INDEX('Régua SAEB'!$F$1:$F$40,MATCH($E1901&amp;"LP"&amp;$G1901,'Régua SAEB'!$G$1:$G$40,0),1)</f>
        <v>Proficiente</v>
      </c>
      <c r="I1901" s="29">
        <v>278.52999999999997</v>
      </c>
      <c r="J1901" s="10">
        <f>SUMIFS('Régua SAEB'!$C:$C,'Régua SAEB'!$B:$B,"MT",'Régua SAEB'!$D:$D,"&lt;="&amp;$I1901,'Régua SAEB'!$E:$E,"&gt;"&amp;$I1901,'Régua SAEB'!$A:$A,$E1901)</f>
        <v>4</v>
      </c>
      <c r="K1901" s="10" t="str">
        <f t="array" ref="K1901">INDEX('Régua SAEB'!$F$1:$F$40,MATCH($E1901&amp;"MT"&amp;$J1901,'Régua SAEB'!$G$1:$G$40,0),1)</f>
        <v>Básico</v>
      </c>
    </row>
    <row r="1902" spans="1:11" x14ac:dyDescent="0.2">
      <c r="A1902" s="28" t="s">
        <v>35</v>
      </c>
      <c r="B1902" s="24">
        <v>13018</v>
      </c>
      <c r="C1902" s="28" t="s">
        <v>2014</v>
      </c>
      <c r="D1902" s="29">
        <v>35013018</v>
      </c>
      <c r="E1902" s="29" t="s">
        <v>117</v>
      </c>
      <c r="F1902" s="29">
        <v>265.97000000000003</v>
      </c>
      <c r="G1902" s="10">
        <f>SUMIFS('Régua SAEB'!$C:$C,'Régua SAEB'!$B:$B,"LP",'Régua SAEB'!$D:$D,"&lt;="&amp;$F1902,'Régua SAEB'!$E:$E,"&gt;"&amp;$F1902,'Régua SAEB'!$A:$A,$E1902)</f>
        <v>3</v>
      </c>
      <c r="H1902" s="10" t="str">
        <f t="array" ref="H1902">INDEX('Régua SAEB'!$F$1:$F$40,MATCH($E1902&amp;"LP"&amp;$G1902,'Régua SAEB'!$G$1:$G$40,0),1)</f>
        <v>Básico</v>
      </c>
      <c r="I1902" s="29">
        <v>269.82</v>
      </c>
      <c r="J1902" s="10">
        <f>SUMIFS('Régua SAEB'!$C:$C,'Régua SAEB'!$B:$B,"MT",'Régua SAEB'!$D:$D,"&lt;="&amp;$I1902,'Régua SAEB'!$E:$E,"&gt;"&amp;$I1902,'Régua SAEB'!$A:$A,$E1902)</f>
        <v>3</v>
      </c>
      <c r="K1902" s="10" t="str">
        <f t="array" ref="K1902">INDEX('Régua SAEB'!$F$1:$F$40,MATCH($E1902&amp;"MT"&amp;$J1902,'Régua SAEB'!$G$1:$G$40,0),1)</f>
        <v>Básico</v>
      </c>
    </row>
    <row r="1903" spans="1:11" x14ac:dyDescent="0.2">
      <c r="A1903" s="28" t="s">
        <v>21</v>
      </c>
      <c r="B1903" s="24">
        <v>17851</v>
      </c>
      <c r="C1903" s="28" t="s">
        <v>2015</v>
      </c>
      <c r="D1903" s="29">
        <v>35017851</v>
      </c>
      <c r="E1903" s="29" t="s">
        <v>117</v>
      </c>
      <c r="F1903" s="29">
        <v>282.29000000000002</v>
      </c>
      <c r="G1903" s="10">
        <f>SUMIFS('Régua SAEB'!$C:$C,'Régua SAEB'!$B:$B,"LP",'Régua SAEB'!$D:$D,"&lt;="&amp;$F1903,'Régua SAEB'!$E:$E,"&gt;"&amp;$F1903,'Régua SAEB'!$A:$A,$E1903)</f>
        <v>4</v>
      </c>
      <c r="H1903" s="10" t="str">
        <f t="array" ref="H1903">INDEX('Régua SAEB'!$F$1:$F$40,MATCH($E1903&amp;"LP"&amp;$G1903,'Régua SAEB'!$G$1:$G$40,0),1)</f>
        <v>Proficiente</v>
      </c>
      <c r="I1903" s="29">
        <v>275.26</v>
      </c>
      <c r="J1903" s="10">
        <f>SUMIFS('Régua SAEB'!$C:$C,'Régua SAEB'!$B:$B,"MT",'Régua SAEB'!$D:$D,"&lt;="&amp;$I1903,'Régua SAEB'!$E:$E,"&gt;"&amp;$I1903,'Régua SAEB'!$A:$A,$E1903)</f>
        <v>4</v>
      </c>
      <c r="K1903" s="10" t="str">
        <f t="array" ref="K1903">INDEX('Régua SAEB'!$F$1:$F$40,MATCH($E1903&amp;"MT"&amp;$J1903,'Régua SAEB'!$G$1:$G$40,0),1)</f>
        <v>Básico</v>
      </c>
    </row>
    <row r="1904" spans="1:11" x14ac:dyDescent="0.2">
      <c r="A1904" s="28" t="s">
        <v>21</v>
      </c>
      <c r="B1904" s="24">
        <v>17905</v>
      </c>
      <c r="C1904" s="28" t="s">
        <v>2016</v>
      </c>
      <c r="D1904" s="29">
        <v>35017905</v>
      </c>
      <c r="E1904" s="29" t="s">
        <v>117</v>
      </c>
      <c r="F1904" s="29">
        <v>254.09</v>
      </c>
      <c r="G1904" s="10">
        <f>SUMIFS('Régua SAEB'!$C:$C,'Régua SAEB'!$B:$B,"LP",'Régua SAEB'!$D:$D,"&lt;="&amp;$F1904,'Régua SAEB'!$E:$E,"&gt;"&amp;$F1904,'Régua SAEB'!$A:$A,$E1904)</f>
        <v>3</v>
      </c>
      <c r="H1904" s="10" t="str">
        <f t="array" ref="H1904">INDEX('Régua SAEB'!$F$1:$F$40,MATCH($E1904&amp;"LP"&amp;$G1904,'Régua SAEB'!$G$1:$G$40,0),1)</f>
        <v>Básico</v>
      </c>
      <c r="I1904" s="29">
        <v>260.64999999999998</v>
      </c>
      <c r="J1904" s="10">
        <f>SUMIFS('Régua SAEB'!$C:$C,'Régua SAEB'!$B:$B,"MT",'Régua SAEB'!$D:$D,"&lt;="&amp;$I1904,'Régua SAEB'!$E:$E,"&gt;"&amp;$I1904,'Régua SAEB'!$A:$A,$E1904)</f>
        <v>3</v>
      </c>
      <c r="K1904" s="10" t="str">
        <f t="array" ref="K1904">INDEX('Régua SAEB'!$F$1:$F$40,MATCH($E1904&amp;"MT"&amp;$J1904,'Régua SAEB'!$G$1:$G$40,0),1)</f>
        <v>Básico</v>
      </c>
    </row>
    <row r="1905" spans="1:11" x14ac:dyDescent="0.2">
      <c r="A1905" s="28" t="s">
        <v>21</v>
      </c>
      <c r="B1905" s="24">
        <v>42602</v>
      </c>
      <c r="C1905" s="28" t="s">
        <v>2017</v>
      </c>
      <c r="D1905" s="29">
        <v>35042602</v>
      </c>
      <c r="E1905" s="29" t="s">
        <v>117</v>
      </c>
      <c r="F1905" s="29">
        <v>269.61</v>
      </c>
      <c r="G1905" s="10">
        <f>SUMIFS('Régua SAEB'!$C:$C,'Régua SAEB'!$B:$B,"LP",'Régua SAEB'!$D:$D,"&lt;="&amp;$F1905,'Régua SAEB'!$E:$E,"&gt;"&amp;$F1905,'Régua SAEB'!$A:$A,$E1905)</f>
        <v>3</v>
      </c>
      <c r="H1905" s="10" t="str">
        <f t="array" ref="H1905">INDEX('Régua SAEB'!$F$1:$F$40,MATCH($E1905&amp;"LP"&amp;$G1905,'Régua SAEB'!$G$1:$G$40,0),1)</f>
        <v>Básico</v>
      </c>
      <c r="I1905" s="29">
        <v>258.08</v>
      </c>
      <c r="J1905" s="10">
        <f>SUMIFS('Régua SAEB'!$C:$C,'Régua SAEB'!$B:$B,"MT",'Régua SAEB'!$D:$D,"&lt;="&amp;$I1905,'Régua SAEB'!$E:$E,"&gt;"&amp;$I1905,'Régua SAEB'!$A:$A,$E1905)</f>
        <v>3</v>
      </c>
      <c r="K1905" s="10" t="str">
        <f t="array" ref="K1905">INDEX('Régua SAEB'!$F$1:$F$40,MATCH($E1905&amp;"MT"&amp;$J1905,'Régua SAEB'!$G$1:$G$40,0),1)</f>
        <v>Básico</v>
      </c>
    </row>
    <row r="1906" spans="1:11" x14ac:dyDescent="0.2">
      <c r="A1906" s="28" t="s">
        <v>21</v>
      </c>
      <c r="B1906" s="24">
        <v>909373</v>
      </c>
      <c r="C1906" s="28" t="s">
        <v>2018</v>
      </c>
      <c r="D1906" s="29">
        <v>35909373</v>
      </c>
      <c r="E1906" s="29" t="s">
        <v>117</v>
      </c>
      <c r="F1906" s="29">
        <v>259.77</v>
      </c>
      <c r="G1906" s="10">
        <f>SUMIFS('Régua SAEB'!$C:$C,'Régua SAEB'!$B:$B,"LP",'Régua SAEB'!$D:$D,"&lt;="&amp;$F1906,'Régua SAEB'!$E:$E,"&gt;"&amp;$F1906,'Régua SAEB'!$A:$A,$E1906)</f>
        <v>3</v>
      </c>
      <c r="H1906" s="10" t="str">
        <f t="array" ref="H1906">INDEX('Régua SAEB'!$F$1:$F$40,MATCH($E1906&amp;"LP"&amp;$G1906,'Régua SAEB'!$G$1:$G$40,0),1)</f>
        <v>Básico</v>
      </c>
      <c r="I1906" s="29">
        <v>262.17</v>
      </c>
      <c r="J1906" s="10">
        <f>SUMIFS('Régua SAEB'!$C:$C,'Régua SAEB'!$B:$B,"MT",'Régua SAEB'!$D:$D,"&lt;="&amp;$I1906,'Régua SAEB'!$E:$E,"&gt;"&amp;$I1906,'Régua SAEB'!$A:$A,$E1906)</f>
        <v>3</v>
      </c>
      <c r="K1906" s="10" t="str">
        <f t="array" ref="K1906">INDEX('Régua SAEB'!$F$1:$F$40,MATCH($E1906&amp;"MT"&amp;$J1906,'Régua SAEB'!$G$1:$G$40,0),1)</f>
        <v>Básico</v>
      </c>
    </row>
    <row r="1907" spans="1:11" x14ac:dyDescent="0.2">
      <c r="A1907" s="28" t="s">
        <v>70</v>
      </c>
      <c r="B1907" s="24">
        <v>20771</v>
      </c>
      <c r="C1907" s="28" t="s">
        <v>2019</v>
      </c>
      <c r="D1907" s="29">
        <v>35020771</v>
      </c>
      <c r="E1907" s="29" t="s">
        <v>117</v>
      </c>
      <c r="F1907" s="29">
        <v>284.27999999999997</v>
      </c>
      <c r="G1907" s="10">
        <f>SUMIFS('Régua SAEB'!$C:$C,'Régua SAEB'!$B:$B,"LP",'Régua SAEB'!$D:$D,"&lt;="&amp;$F1907,'Régua SAEB'!$E:$E,"&gt;"&amp;$F1907,'Régua SAEB'!$A:$A,$E1907)</f>
        <v>4</v>
      </c>
      <c r="H1907" s="10" t="str">
        <f t="array" ref="H1907">INDEX('Régua SAEB'!$F$1:$F$40,MATCH($E1907&amp;"LP"&amp;$G1907,'Régua SAEB'!$G$1:$G$40,0),1)</f>
        <v>Proficiente</v>
      </c>
      <c r="I1907" s="29">
        <v>275.70999999999998</v>
      </c>
      <c r="J1907" s="10">
        <f>SUMIFS('Régua SAEB'!$C:$C,'Régua SAEB'!$B:$B,"MT",'Régua SAEB'!$D:$D,"&lt;="&amp;$I1907,'Régua SAEB'!$E:$E,"&gt;"&amp;$I1907,'Régua SAEB'!$A:$A,$E1907)</f>
        <v>4</v>
      </c>
      <c r="K1907" s="10" t="str">
        <f t="array" ref="K1907">INDEX('Régua SAEB'!$F$1:$F$40,MATCH($E1907&amp;"MT"&amp;$J1907,'Régua SAEB'!$G$1:$G$40,0),1)</f>
        <v>Básico</v>
      </c>
    </row>
    <row r="1908" spans="1:11" x14ac:dyDescent="0.2">
      <c r="A1908" s="28" t="s">
        <v>70</v>
      </c>
      <c r="B1908" s="24">
        <v>20783</v>
      </c>
      <c r="C1908" s="28" t="s">
        <v>2020</v>
      </c>
      <c r="D1908" s="29">
        <v>35020783</v>
      </c>
      <c r="E1908" s="29" t="s">
        <v>117</v>
      </c>
      <c r="F1908" s="29">
        <v>256.8</v>
      </c>
      <c r="G1908" s="10">
        <f>SUMIFS('Régua SAEB'!$C:$C,'Régua SAEB'!$B:$B,"LP",'Régua SAEB'!$D:$D,"&lt;="&amp;$F1908,'Régua SAEB'!$E:$E,"&gt;"&amp;$F1908,'Régua SAEB'!$A:$A,$E1908)</f>
        <v>3</v>
      </c>
      <c r="H1908" s="10" t="str">
        <f t="array" ref="H1908">INDEX('Régua SAEB'!$F$1:$F$40,MATCH($E1908&amp;"LP"&amp;$G1908,'Régua SAEB'!$G$1:$G$40,0),1)</f>
        <v>Básico</v>
      </c>
      <c r="I1908" s="29">
        <v>262.79000000000002</v>
      </c>
      <c r="J1908" s="10">
        <f>SUMIFS('Régua SAEB'!$C:$C,'Régua SAEB'!$B:$B,"MT",'Régua SAEB'!$D:$D,"&lt;="&amp;$I1908,'Régua SAEB'!$E:$E,"&gt;"&amp;$I1908,'Régua SAEB'!$A:$A,$E1908)</f>
        <v>3</v>
      </c>
      <c r="K1908" s="10" t="str">
        <f t="array" ref="K1908">INDEX('Régua SAEB'!$F$1:$F$40,MATCH($E1908&amp;"MT"&amp;$J1908,'Régua SAEB'!$G$1:$G$40,0),1)</f>
        <v>Básico</v>
      </c>
    </row>
    <row r="1909" spans="1:11" x14ac:dyDescent="0.2">
      <c r="A1909" s="28" t="s">
        <v>70</v>
      </c>
      <c r="B1909" s="24">
        <v>20825</v>
      </c>
      <c r="C1909" s="28" t="s">
        <v>2021</v>
      </c>
      <c r="D1909" s="29">
        <v>35020825</v>
      </c>
      <c r="E1909" s="29" t="s">
        <v>117</v>
      </c>
      <c r="F1909" s="29">
        <v>293.64999999999998</v>
      </c>
      <c r="G1909" s="10">
        <f>SUMIFS('Régua SAEB'!$C:$C,'Régua SAEB'!$B:$B,"LP",'Régua SAEB'!$D:$D,"&lt;="&amp;$F1909,'Régua SAEB'!$E:$E,"&gt;"&amp;$F1909,'Régua SAEB'!$A:$A,$E1909)</f>
        <v>4</v>
      </c>
      <c r="H1909" s="10" t="str">
        <f t="array" ref="H1909">INDEX('Régua SAEB'!$F$1:$F$40,MATCH($E1909&amp;"LP"&amp;$G1909,'Régua SAEB'!$G$1:$G$40,0),1)</f>
        <v>Proficiente</v>
      </c>
      <c r="I1909" s="29">
        <v>288.2</v>
      </c>
      <c r="J1909" s="10">
        <f>SUMIFS('Régua SAEB'!$C:$C,'Régua SAEB'!$B:$B,"MT",'Régua SAEB'!$D:$D,"&lt;="&amp;$I1909,'Régua SAEB'!$E:$E,"&gt;"&amp;$I1909,'Régua SAEB'!$A:$A,$E1909)</f>
        <v>4</v>
      </c>
      <c r="K1909" s="10" t="str">
        <f t="array" ref="K1909">INDEX('Régua SAEB'!$F$1:$F$40,MATCH($E1909&amp;"MT"&amp;$J1909,'Régua SAEB'!$G$1:$G$40,0),1)</f>
        <v>Básico</v>
      </c>
    </row>
    <row r="1910" spans="1:11" x14ac:dyDescent="0.2">
      <c r="A1910" s="28" t="s">
        <v>70</v>
      </c>
      <c r="B1910" s="24">
        <v>20837</v>
      </c>
      <c r="C1910" s="28" t="s">
        <v>2022</v>
      </c>
      <c r="D1910" s="29">
        <v>35020837</v>
      </c>
      <c r="E1910" s="29" t="s">
        <v>117</v>
      </c>
      <c r="F1910" s="29">
        <v>264.86</v>
      </c>
      <c r="G1910" s="10">
        <f>SUMIFS('Régua SAEB'!$C:$C,'Régua SAEB'!$B:$B,"LP",'Régua SAEB'!$D:$D,"&lt;="&amp;$F1910,'Régua SAEB'!$E:$E,"&gt;"&amp;$F1910,'Régua SAEB'!$A:$A,$E1910)</f>
        <v>3</v>
      </c>
      <c r="H1910" s="10" t="str">
        <f t="array" ref="H1910">INDEX('Régua SAEB'!$F$1:$F$40,MATCH($E1910&amp;"LP"&amp;$G1910,'Régua SAEB'!$G$1:$G$40,0),1)</f>
        <v>Básico</v>
      </c>
      <c r="I1910" s="29">
        <v>254.25</v>
      </c>
      <c r="J1910" s="10">
        <f>SUMIFS('Régua SAEB'!$C:$C,'Régua SAEB'!$B:$B,"MT",'Régua SAEB'!$D:$D,"&lt;="&amp;$I1910,'Régua SAEB'!$E:$E,"&gt;"&amp;$I1910,'Régua SAEB'!$A:$A,$E1910)</f>
        <v>3</v>
      </c>
      <c r="K1910" s="10" t="str">
        <f t="array" ref="K1910">INDEX('Régua SAEB'!$F$1:$F$40,MATCH($E1910&amp;"MT"&amp;$J1910,'Régua SAEB'!$G$1:$G$40,0),1)</f>
        <v>Básico</v>
      </c>
    </row>
    <row r="1911" spans="1:11" x14ac:dyDescent="0.2">
      <c r="A1911" s="28" t="s">
        <v>70</v>
      </c>
      <c r="B1911" s="24">
        <v>20849</v>
      </c>
      <c r="C1911" s="28" t="s">
        <v>2023</v>
      </c>
      <c r="D1911" s="29">
        <v>35020849</v>
      </c>
      <c r="E1911" s="29" t="s">
        <v>117</v>
      </c>
      <c r="F1911" s="29">
        <v>254.93</v>
      </c>
      <c r="G1911" s="10">
        <f>SUMIFS('Régua SAEB'!$C:$C,'Régua SAEB'!$B:$B,"LP",'Régua SAEB'!$D:$D,"&lt;="&amp;$F1911,'Régua SAEB'!$E:$E,"&gt;"&amp;$F1911,'Régua SAEB'!$A:$A,$E1911)</f>
        <v>3</v>
      </c>
      <c r="H1911" s="10" t="str">
        <f t="array" ref="H1911">INDEX('Régua SAEB'!$F$1:$F$40,MATCH($E1911&amp;"LP"&amp;$G1911,'Régua SAEB'!$G$1:$G$40,0),1)</f>
        <v>Básico</v>
      </c>
      <c r="I1911" s="29">
        <v>247.03</v>
      </c>
      <c r="J1911" s="10">
        <f>SUMIFS('Régua SAEB'!$C:$C,'Régua SAEB'!$B:$B,"MT",'Régua SAEB'!$D:$D,"&lt;="&amp;$I1911,'Régua SAEB'!$E:$E,"&gt;"&amp;$I1911,'Régua SAEB'!$A:$A,$E1911)</f>
        <v>2</v>
      </c>
      <c r="K1911" s="10" t="str">
        <f t="array" ref="K1911">INDEX('Régua SAEB'!$F$1:$F$40,MATCH($E1911&amp;"MT"&amp;$J1911,'Régua SAEB'!$G$1:$G$40,0),1)</f>
        <v>Básico</v>
      </c>
    </row>
    <row r="1912" spans="1:11" x14ac:dyDescent="0.2">
      <c r="A1912" s="28" t="s">
        <v>70</v>
      </c>
      <c r="B1912" s="24">
        <v>20862</v>
      </c>
      <c r="C1912" s="28" t="s">
        <v>2024</v>
      </c>
      <c r="D1912" s="29">
        <v>35020862</v>
      </c>
      <c r="E1912" s="29" t="s">
        <v>117</v>
      </c>
      <c r="F1912" s="29">
        <v>287.37</v>
      </c>
      <c r="G1912" s="10">
        <f>SUMIFS('Régua SAEB'!$C:$C,'Régua SAEB'!$B:$B,"LP",'Régua SAEB'!$D:$D,"&lt;="&amp;$F1912,'Régua SAEB'!$E:$E,"&gt;"&amp;$F1912,'Régua SAEB'!$A:$A,$E1912)</f>
        <v>4</v>
      </c>
      <c r="H1912" s="10" t="str">
        <f t="array" ref="H1912">INDEX('Régua SAEB'!$F$1:$F$40,MATCH($E1912&amp;"LP"&amp;$G1912,'Régua SAEB'!$G$1:$G$40,0),1)</f>
        <v>Proficiente</v>
      </c>
      <c r="I1912" s="29">
        <v>281.60000000000002</v>
      </c>
      <c r="J1912" s="10">
        <f>SUMIFS('Régua SAEB'!$C:$C,'Régua SAEB'!$B:$B,"MT",'Régua SAEB'!$D:$D,"&lt;="&amp;$I1912,'Régua SAEB'!$E:$E,"&gt;"&amp;$I1912,'Régua SAEB'!$A:$A,$E1912)</f>
        <v>4</v>
      </c>
      <c r="K1912" s="10" t="str">
        <f t="array" ref="K1912">INDEX('Régua SAEB'!$F$1:$F$40,MATCH($E1912&amp;"MT"&amp;$J1912,'Régua SAEB'!$G$1:$G$40,0),1)</f>
        <v>Básico</v>
      </c>
    </row>
    <row r="1913" spans="1:11" x14ac:dyDescent="0.2">
      <c r="A1913" s="28" t="s">
        <v>70</v>
      </c>
      <c r="B1913" s="24">
        <v>20886</v>
      </c>
      <c r="C1913" s="28" t="s">
        <v>2025</v>
      </c>
      <c r="D1913" s="29">
        <v>35020886</v>
      </c>
      <c r="E1913" s="29" t="s">
        <v>117</v>
      </c>
      <c r="F1913" s="29">
        <v>278.19</v>
      </c>
      <c r="G1913" s="10">
        <f>SUMIFS('Régua SAEB'!$C:$C,'Régua SAEB'!$B:$B,"LP",'Régua SAEB'!$D:$D,"&lt;="&amp;$F1913,'Régua SAEB'!$E:$E,"&gt;"&amp;$F1913,'Régua SAEB'!$A:$A,$E1913)</f>
        <v>4</v>
      </c>
      <c r="H1913" s="10" t="str">
        <f t="array" ref="H1913">INDEX('Régua SAEB'!$F$1:$F$40,MATCH($E1913&amp;"LP"&amp;$G1913,'Régua SAEB'!$G$1:$G$40,0),1)</f>
        <v>Proficiente</v>
      </c>
      <c r="I1913" s="29">
        <v>278.86</v>
      </c>
      <c r="J1913" s="10">
        <f>SUMIFS('Régua SAEB'!$C:$C,'Régua SAEB'!$B:$B,"MT",'Régua SAEB'!$D:$D,"&lt;="&amp;$I1913,'Régua SAEB'!$E:$E,"&gt;"&amp;$I1913,'Régua SAEB'!$A:$A,$E1913)</f>
        <v>4</v>
      </c>
      <c r="K1913" s="10" t="str">
        <f t="array" ref="K1913">INDEX('Régua SAEB'!$F$1:$F$40,MATCH($E1913&amp;"MT"&amp;$J1913,'Régua SAEB'!$G$1:$G$40,0),1)</f>
        <v>Básico</v>
      </c>
    </row>
    <row r="1914" spans="1:11" x14ac:dyDescent="0.2">
      <c r="A1914" s="28" t="s">
        <v>70</v>
      </c>
      <c r="B1914" s="24">
        <v>20928</v>
      </c>
      <c r="C1914" s="28" t="s">
        <v>2026</v>
      </c>
      <c r="D1914" s="29">
        <v>35020928</v>
      </c>
      <c r="E1914" s="29" t="s">
        <v>117</v>
      </c>
      <c r="F1914" s="29">
        <v>272.47000000000003</v>
      </c>
      <c r="G1914" s="10">
        <f>SUMIFS('Régua SAEB'!$C:$C,'Régua SAEB'!$B:$B,"LP",'Régua SAEB'!$D:$D,"&lt;="&amp;$F1914,'Régua SAEB'!$E:$E,"&gt;"&amp;$F1914,'Régua SAEB'!$A:$A,$E1914)</f>
        <v>3</v>
      </c>
      <c r="H1914" s="10" t="str">
        <f t="array" ref="H1914">INDEX('Régua SAEB'!$F$1:$F$40,MATCH($E1914&amp;"LP"&amp;$G1914,'Régua SAEB'!$G$1:$G$40,0),1)</f>
        <v>Básico</v>
      </c>
      <c r="I1914" s="29">
        <v>273.18</v>
      </c>
      <c r="J1914" s="10">
        <f>SUMIFS('Régua SAEB'!$C:$C,'Régua SAEB'!$B:$B,"MT",'Régua SAEB'!$D:$D,"&lt;="&amp;$I1914,'Régua SAEB'!$E:$E,"&gt;"&amp;$I1914,'Régua SAEB'!$A:$A,$E1914)</f>
        <v>3</v>
      </c>
      <c r="K1914" s="10" t="str">
        <f t="array" ref="K1914">INDEX('Régua SAEB'!$F$1:$F$40,MATCH($E1914&amp;"MT"&amp;$J1914,'Régua SAEB'!$G$1:$G$40,0),1)</f>
        <v>Básico</v>
      </c>
    </row>
    <row r="1915" spans="1:11" x14ac:dyDescent="0.2">
      <c r="A1915" s="28" t="s">
        <v>70</v>
      </c>
      <c r="B1915" s="24">
        <v>20989</v>
      </c>
      <c r="C1915" s="28" t="s">
        <v>2027</v>
      </c>
      <c r="D1915" s="29">
        <v>35020989</v>
      </c>
      <c r="E1915" s="29" t="s">
        <v>117</v>
      </c>
      <c r="F1915" s="29">
        <v>295.49</v>
      </c>
      <c r="G1915" s="10">
        <f>SUMIFS('Régua SAEB'!$C:$C,'Régua SAEB'!$B:$B,"LP",'Régua SAEB'!$D:$D,"&lt;="&amp;$F1915,'Régua SAEB'!$E:$E,"&gt;"&amp;$F1915,'Régua SAEB'!$A:$A,$E1915)</f>
        <v>4</v>
      </c>
      <c r="H1915" s="10" t="str">
        <f t="array" ref="H1915">INDEX('Régua SAEB'!$F$1:$F$40,MATCH($E1915&amp;"LP"&amp;$G1915,'Régua SAEB'!$G$1:$G$40,0),1)</f>
        <v>Proficiente</v>
      </c>
      <c r="I1915" s="29">
        <v>292.58999999999997</v>
      </c>
      <c r="J1915" s="10">
        <f>SUMIFS('Régua SAEB'!$C:$C,'Régua SAEB'!$B:$B,"MT",'Régua SAEB'!$D:$D,"&lt;="&amp;$I1915,'Régua SAEB'!$E:$E,"&gt;"&amp;$I1915,'Régua SAEB'!$A:$A,$E1915)</f>
        <v>4</v>
      </c>
      <c r="K1915" s="10" t="str">
        <f t="array" ref="K1915">INDEX('Régua SAEB'!$F$1:$F$40,MATCH($E1915&amp;"MT"&amp;$J1915,'Régua SAEB'!$G$1:$G$40,0),1)</f>
        <v>Básico</v>
      </c>
    </row>
    <row r="1916" spans="1:11" x14ac:dyDescent="0.2">
      <c r="A1916" s="28" t="s">
        <v>70</v>
      </c>
      <c r="B1916" s="24">
        <v>21027</v>
      </c>
      <c r="C1916" s="28" t="s">
        <v>2028</v>
      </c>
      <c r="D1916" s="29">
        <v>35021027</v>
      </c>
      <c r="E1916" s="29" t="s">
        <v>117</v>
      </c>
      <c r="F1916" s="29">
        <v>277.45</v>
      </c>
      <c r="G1916" s="10">
        <f>SUMIFS('Régua SAEB'!$C:$C,'Régua SAEB'!$B:$B,"LP",'Régua SAEB'!$D:$D,"&lt;="&amp;$F1916,'Régua SAEB'!$E:$E,"&gt;"&amp;$F1916,'Régua SAEB'!$A:$A,$E1916)</f>
        <v>4</v>
      </c>
      <c r="H1916" s="10" t="str">
        <f t="array" ref="H1916">INDEX('Régua SAEB'!$F$1:$F$40,MATCH($E1916&amp;"LP"&amp;$G1916,'Régua SAEB'!$G$1:$G$40,0),1)</f>
        <v>Proficiente</v>
      </c>
      <c r="I1916" s="29">
        <v>278.08</v>
      </c>
      <c r="J1916" s="10">
        <f>SUMIFS('Régua SAEB'!$C:$C,'Régua SAEB'!$B:$B,"MT",'Régua SAEB'!$D:$D,"&lt;="&amp;$I1916,'Régua SAEB'!$E:$E,"&gt;"&amp;$I1916,'Régua SAEB'!$A:$A,$E1916)</f>
        <v>4</v>
      </c>
      <c r="K1916" s="10" t="str">
        <f t="array" ref="K1916">INDEX('Régua SAEB'!$F$1:$F$40,MATCH($E1916&amp;"MT"&amp;$J1916,'Régua SAEB'!$G$1:$G$40,0),1)</f>
        <v>Básico</v>
      </c>
    </row>
    <row r="1917" spans="1:11" x14ac:dyDescent="0.2">
      <c r="A1917" s="28" t="s">
        <v>70</v>
      </c>
      <c r="B1917" s="24">
        <v>21040</v>
      </c>
      <c r="C1917" s="28" t="s">
        <v>2029</v>
      </c>
      <c r="D1917" s="29">
        <v>35021040</v>
      </c>
      <c r="E1917" s="29" t="s">
        <v>117</v>
      </c>
      <c r="F1917" s="29">
        <v>272.52999999999997</v>
      </c>
      <c r="G1917" s="10">
        <f>SUMIFS('Régua SAEB'!$C:$C,'Régua SAEB'!$B:$B,"LP",'Régua SAEB'!$D:$D,"&lt;="&amp;$F1917,'Régua SAEB'!$E:$E,"&gt;"&amp;$F1917,'Régua SAEB'!$A:$A,$E1917)</f>
        <v>3</v>
      </c>
      <c r="H1917" s="10" t="str">
        <f t="array" ref="H1917">INDEX('Régua SAEB'!$F$1:$F$40,MATCH($E1917&amp;"LP"&amp;$G1917,'Régua SAEB'!$G$1:$G$40,0),1)</f>
        <v>Básico</v>
      </c>
      <c r="I1917" s="29">
        <v>268.05</v>
      </c>
      <c r="J1917" s="10">
        <f>SUMIFS('Régua SAEB'!$C:$C,'Régua SAEB'!$B:$B,"MT",'Régua SAEB'!$D:$D,"&lt;="&amp;$I1917,'Régua SAEB'!$E:$E,"&gt;"&amp;$I1917,'Régua SAEB'!$A:$A,$E1917)</f>
        <v>3</v>
      </c>
      <c r="K1917" s="10" t="str">
        <f t="array" ref="K1917">INDEX('Régua SAEB'!$F$1:$F$40,MATCH($E1917&amp;"MT"&amp;$J1917,'Régua SAEB'!$G$1:$G$40,0),1)</f>
        <v>Básico</v>
      </c>
    </row>
    <row r="1918" spans="1:11" x14ac:dyDescent="0.2">
      <c r="A1918" s="28" t="s">
        <v>70</v>
      </c>
      <c r="B1918" s="24">
        <v>21052</v>
      </c>
      <c r="C1918" s="28" t="s">
        <v>2030</v>
      </c>
      <c r="D1918" s="29">
        <v>35021052</v>
      </c>
      <c r="E1918" s="29" t="s">
        <v>117</v>
      </c>
      <c r="F1918" s="29">
        <v>272.63</v>
      </c>
      <c r="G1918" s="10">
        <f>SUMIFS('Régua SAEB'!$C:$C,'Régua SAEB'!$B:$B,"LP",'Régua SAEB'!$D:$D,"&lt;="&amp;$F1918,'Régua SAEB'!$E:$E,"&gt;"&amp;$F1918,'Régua SAEB'!$A:$A,$E1918)</f>
        <v>3</v>
      </c>
      <c r="H1918" s="10" t="str">
        <f t="array" ref="H1918">INDEX('Régua SAEB'!$F$1:$F$40,MATCH($E1918&amp;"LP"&amp;$G1918,'Régua SAEB'!$G$1:$G$40,0),1)</f>
        <v>Básico</v>
      </c>
      <c r="I1918" s="29">
        <v>269.04000000000002</v>
      </c>
      <c r="J1918" s="10">
        <f>SUMIFS('Régua SAEB'!$C:$C,'Régua SAEB'!$B:$B,"MT",'Régua SAEB'!$D:$D,"&lt;="&amp;$I1918,'Régua SAEB'!$E:$E,"&gt;"&amp;$I1918,'Régua SAEB'!$A:$A,$E1918)</f>
        <v>3</v>
      </c>
      <c r="K1918" s="10" t="str">
        <f t="array" ref="K1918">INDEX('Régua SAEB'!$F$1:$F$40,MATCH($E1918&amp;"MT"&amp;$J1918,'Régua SAEB'!$G$1:$G$40,0),1)</f>
        <v>Básico</v>
      </c>
    </row>
    <row r="1919" spans="1:11" x14ac:dyDescent="0.2">
      <c r="A1919" s="28" t="s">
        <v>70</v>
      </c>
      <c r="B1919" s="24">
        <v>21064</v>
      </c>
      <c r="C1919" s="28" t="s">
        <v>2031</v>
      </c>
      <c r="D1919" s="29">
        <v>35021064</v>
      </c>
      <c r="E1919" s="29" t="s">
        <v>117</v>
      </c>
      <c r="F1919" s="29">
        <v>280.74</v>
      </c>
      <c r="G1919" s="10">
        <f>SUMIFS('Régua SAEB'!$C:$C,'Régua SAEB'!$B:$B,"LP",'Régua SAEB'!$D:$D,"&lt;="&amp;$F1919,'Régua SAEB'!$E:$E,"&gt;"&amp;$F1919,'Régua SAEB'!$A:$A,$E1919)</f>
        <v>4</v>
      </c>
      <c r="H1919" s="10" t="str">
        <f t="array" ref="H1919">INDEX('Régua SAEB'!$F$1:$F$40,MATCH($E1919&amp;"LP"&amp;$G1919,'Régua SAEB'!$G$1:$G$40,0),1)</f>
        <v>Proficiente</v>
      </c>
      <c r="I1919" s="29">
        <v>281.5</v>
      </c>
      <c r="J1919" s="10">
        <f>SUMIFS('Régua SAEB'!$C:$C,'Régua SAEB'!$B:$B,"MT",'Régua SAEB'!$D:$D,"&lt;="&amp;$I1919,'Régua SAEB'!$E:$E,"&gt;"&amp;$I1919,'Régua SAEB'!$A:$A,$E1919)</f>
        <v>4</v>
      </c>
      <c r="K1919" s="10" t="str">
        <f t="array" ref="K1919">INDEX('Régua SAEB'!$F$1:$F$40,MATCH($E1919&amp;"MT"&amp;$J1919,'Régua SAEB'!$G$1:$G$40,0),1)</f>
        <v>Básico</v>
      </c>
    </row>
    <row r="1920" spans="1:11" x14ac:dyDescent="0.2">
      <c r="A1920" s="28" t="s">
        <v>70</v>
      </c>
      <c r="B1920" s="24">
        <v>21076</v>
      </c>
      <c r="C1920" s="28" t="s">
        <v>2032</v>
      </c>
      <c r="D1920" s="29">
        <v>35021076</v>
      </c>
      <c r="E1920" s="29" t="s">
        <v>117</v>
      </c>
      <c r="F1920" s="29">
        <v>268.26</v>
      </c>
      <c r="G1920" s="10">
        <f>SUMIFS('Régua SAEB'!$C:$C,'Régua SAEB'!$B:$B,"LP",'Régua SAEB'!$D:$D,"&lt;="&amp;$F1920,'Régua SAEB'!$E:$E,"&gt;"&amp;$F1920,'Régua SAEB'!$A:$A,$E1920)</f>
        <v>3</v>
      </c>
      <c r="H1920" s="10" t="str">
        <f t="array" ref="H1920">INDEX('Régua SAEB'!$F$1:$F$40,MATCH($E1920&amp;"LP"&amp;$G1920,'Régua SAEB'!$G$1:$G$40,0),1)</f>
        <v>Básico</v>
      </c>
      <c r="I1920" s="29">
        <v>258.3</v>
      </c>
      <c r="J1920" s="10">
        <f>SUMIFS('Régua SAEB'!$C:$C,'Régua SAEB'!$B:$B,"MT",'Régua SAEB'!$D:$D,"&lt;="&amp;$I1920,'Régua SAEB'!$E:$E,"&gt;"&amp;$I1920,'Régua SAEB'!$A:$A,$E1920)</f>
        <v>3</v>
      </c>
      <c r="K1920" s="10" t="str">
        <f t="array" ref="K1920">INDEX('Régua SAEB'!$F$1:$F$40,MATCH($E1920&amp;"MT"&amp;$J1920,'Régua SAEB'!$G$1:$G$40,0),1)</f>
        <v>Básico</v>
      </c>
    </row>
    <row r="1921" spans="1:11" x14ac:dyDescent="0.2">
      <c r="A1921" s="28" t="s">
        <v>70</v>
      </c>
      <c r="B1921" s="24">
        <v>21097</v>
      </c>
      <c r="C1921" s="28" t="s">
        <v>2033</v>
      </c>
      <c r="D1921" s="29">
        <v>35021097</v>
      </c>
      <c r="E1921" s="29" t="s">
        <v>117</v>
      </c>
      <c r="F1921" s="29">
        <v>281.95</v>
      </c>
      <c r="G1921" s="10">
        <f>SUMIFS('Régua SAEB'!$C:$C,'Régua SAEB'!$B:$B,"LP",'Régua SAEB'!$D:$D,"&lt;="&amp;$F1921,'Régua SAEB'!$E:$E,"&gt;"&amp;$F1921,'Régua SAEB'!$A:$A,$E1921)</f>
        <v>4</v>
      </c>
      <c r="H1921" s="10" t="str">
        <f t="array" ref="H1921">INDEX('Régua SAEB'!$F$1:$F$40,MATCH($E1921&amp;"LP"&amp;$G1921,'Régua SAEB'!$G$1:$G$40,0),1)</f>
        <v>Proficiente</v>
      </c>
      <c r="I1921" s="29">
        <v>278.02</v>
      </c>
      <c r="J1921" s="10">
        <f>SUMIFS('Régua SAEB'!$C:$C,'Régua SAEB'!$B:$B,"MT",'Régua SAEB'!$D:$D,"&lt;="&amp;$I1921,'Régua SAEB'!$E:$E,"&gt;"&amp;$I1921,'Régua SAEB'!$A:$A,$E1921)</f>
        <v>4</v>
      </c>
      <c r="K1921" s="10" t="str">
        <f t="array" ref="K1921">INDEX('Régua SAEB'!$F$1:$F$40,MATCH($E1921&amp;"MT"&amp;$J1921,'Régua SAEB'!$G$1:$G$40,0),1)</f>
        <v>Básico</v>
      </c>
    </row>
    <row r="1922" spans="1:11" x14ac:dyDescent="0.2">
      <c r="A1922" s="28" t="s">
        <v>70</v>
      </c>
      <c r="B1922" s="24">
        <v>21179</v>
      </c>
      <c r="C1922" s="28" t="s">
        <v>2034</v>
      </c>
      <c r="D1922" s="29">
        <v>35021179</v>
      </c>
      <c r="E1922" s="29" t="s">
        <v>117</v>
      </c>
      <c r="F1922" s="29">
        <v>287.58999999999997</v>
      </c>
      <c r="G1922" s="10">
        <f>SUMIFS('Régua SAEB'!$C:$C,'Régua SAEB'!$B:$B,"LP",'Régua SAEB'!$D:$D,"&lt;="&amp;$F1922,'Régua SAEB'!$E:$E,"&gt;"&amp;$F1922,'Régua SAEB'!$A:$A,$E1922)</f>
        <v>4</v>
      </c>
      <c r="H1922" s="10" t="str">
        <f t="array" ref="H1922">INDEX('Régua SAEB'!$F$1:$F$40,MATCH($E1922&amp;"LP"&amp;$G1922,'Régua SAEB'!$G$1:$G$40,0),1)</f>
        <v>Proficiente</v>
      </c>
      <c r="I1922" s="29">
        <v>283.41000000000003</v>
      </c>
      <c r="J1922" s="10">
        <f>SUMIFS('Régua SAEB'!$C:$C,'Régua SAEB'!$B:$B,"MT",'Régua SAEB'!$D:$D,"&lt;="&amp;$I1922,'Régua SAEB'!$E:$E,"&gt;"&amp;$I1922,'Régua SAEB'!$A:$A,$E1922)</f>
        <v>4</v>
      </c>
      <c r="K1922" s="10" t="str">
        <f t="array" ref="K1922">INDEX('Régua SAEB'!$F$1:$F$40,MATCH($E1922&amp;"MT"&amp;$J1922,'Régua SAEB'!$G$1:$G$40,0),1)</f>
        <v>Básico</v>
      </c>
    </row>
    <row r="1923" spans="1:11" x14ac:dyDescent="0.2">
      <c r="A1923" s="28" t="s">
        <v>70</v>
      </c>
      <c r="B1923" s="24">
        <v>21180</v>
      </c>
      <c r="C1923" s="28" t="s">
        <v>2035</v>
      </c>
      <c r="D1923" s="29">
        <v>35021180</v>
      </c>
      <c r="E1923" s="29" t="s">
        <v>117</v>
      </c>
      <c r="F1923" s="29">
        <v>290.77</v>
      </c>
      <c r="G1923" s="10">
        <f>SUMIFS('Régua SAEB'!$C:$C,'Régua SAEB'!$B:$B,"LP",'Régua SAEB'!$D:$D,"&lt;="&amp;$F1923,'Régua SAEB'!$E:$E,"&gt;"&amp;$F1923,'Régua SAEB'!$A:$A,$E1923)</f>
        <v>4</v>
      </c>
      <c r="H1923" s="10" t="str">
        <f t="array" ref="H1923">INDEX('Régua SAEB'!$F$1:$F$40,MATCH($E1923&amp;"LP"&amp;$G1923,'Régua SAEB'!$G$1:$G$40,0),1)</f>
        <v>Proficiente</v>
      </c>
      <c r="I1923" s="29">
        <v>295.89999999999998</v>
      </c>
      <c r="J1923" s="10">
        <f>SUMIFS('Régua SAEB'!$C:$C,'Régua SAEB'!$B:$B,"MT",'Régua SAEB'!$D:$D,"&lt;="&amp;$I1923,'Régua SAEB'!$E:$E,"&gt;"&amp;$I1923,'Régua SAEB'!$A:$A,$E1923)</f>
        <v>4</v>
      </c>
      <c r="K1923" s="10" t="str">
        <f t="array" ref="K1923">INDEX('Régua SAEB'!$F$1:$F$40,MATCH($E1923&amp;"MT"&amp;$J1923,'Régua SAEB'!$G$1:$G$40,0),1)</f>
        <v>Básico</v>
      </c>
    </row>
    <row r="1924" spans="1:11" x14ac:dyDescent="0.2">
      <c r="A1924" s="28" t="s">
        <v>70</v>
      </c>
      <c r="B1924" s="24">
        <v>21209</v>
      </c>
      <c r="C1924" s="28" t="s">
        <v>2036</v>
      </c>
      <c r="D1924" s="29">
        <v>35021209</v>
      </c>
      <c r="E1924" s="29" t="s">
        <v>117</v>
      </c>
      <c r="F1924" s="29">
        <v>270.60000000000002</v>
      </c>
      <c r="G1924" s="10">
        <f>SUMIFS('Régua SAEB'!$C:$C,'Régua SAEB'!$B:$B,"LP",'Régua SAEB'!$D:$D,"&lt;="&amp;$F1924,'Régua SAEB'!$E:$E,"&gt;"&amp;$F1924,'Régua SAEB'!$A:$A,$E1924)</f>
        <v>3</v>
      </c>
      <c r="H1924" s="10" t="str">
        <f t="array" ref="H1924">INDEX('Régua SAEB'!$F$1:$F$40,MATCH($E1924&amp;"LP"&amp;$G1924,'Régua SAEB'!$G$1:$G$40,0),1)</f>
        <v>Básico</v>
      </c>
      <c r="I1924" s="29">
        <v>260.60000000000002</v>
      </c>
      <c r="J1924" s="10">
        <f>SUMIFS('Régua SAEB'!$C:$C,'Régua SAEB'!$B:$B,"MT",'Régua SAEB'!$D:$D,"&lt;="&amp;$I1924,'Régua SAEB'!$E:$E,"&gt;"&amp;$I1924,'Régua SAEB'!$A:$A,$E1924)</f>
        <v>3</v>
      </c>
      <c r="K1924" s="10" t="str">
        <f t="array" ref="K1924">INDEX('Régua SAEB'!$F$1:$F$40,MATCH($E1924&amp;"MT"&amp;$J1924,'Régua SAEB'!$G$1:$G$40,0),1)</f>
        <v>Básico</v>
      </c>
    </row>
    <row r="1925" spans="1:11" x14ac:dyDescent="0.2">
      <c r="A1925" s="28" t="s">
        <v>70</v>
      </c>
      <c r="B1925" s="24">
        <v>21246</v>
      </c>
      <c r="C1925" s="28" t="s">
        <v>2037</v>
      </c>
      <c r="D1925" s="29">
        <v>35021246</v>
      </c>
      <c r="E1925" s="29" t="s">
        <v>117</v>
      </c>
      <c r="F1925" s="29">
        <v>252.51</v>
      </c>
      <c r="G1925" s="10">
        <f>SUMIFS('Régua SAEB'!$C:$C,'Régua SAEB'!$B:$B,"LP",'Régua SAEB'!$D:$D,"&lt;="&amp;$F1925,'Régua SAEB'!$E:$E,"&gt;"&amp;$F1925,'Régua SAEB'!$A:$A,$E1925)</f>
        <v>3</v>
      </c>
      <c r="H1925" s="10" t="str">
        <f t="array" ref="H1925">INDEX('Régua SAEB'!$F$1:$F$40,MATCH($E1925&amp;"LP"&amp;$G1925,'Régua SAEB'!$G$1:$G$40,0),1)</f>
        <v>Básico</v>
      </c>
      <c r="I1925" s="29">
        <v>248.91</v>
      </c>
      <c r="J1925" s="10">
        <f>SUMIFS('Régua SAEB'!$C:$C,'Régua SAEB'!$B:$B,"MT",'Régua SAEB'!$D:$D,"&lt;="&amp;$I1925,'Régua SAEB'!$E:$E,"&gt;"&amp;$I1925,'Régua SAEB'!$A:$A,$E1925)</f>
        <v>2</v>
      </c>
      <c r="K1925" s="10" t="str">
        <f t="array" ref="K1925">INDEX('Régua SAEB'!$F$1:$F$40,MATCH($E1925&amp;"MT"&amp;$J1925,'Régua SAEB'!$G$1:$G$40,0),1)</f>
        <v>Básico</v>
      </c>
    </row>
    <row r="1926" spans="1:11" x14ac:dyDescent="0.2">
      <c r="A1926" s="28" t="s">
        <v>70</v>
      </c>
      <c r="B1926" s="24">
        <v>36473</v>
      </c>
      <c r="C1926" s="28" t="s">
        <v>2038</v>
      </c>
      <c r="D1926" s="29">
        <v>35036473</v>
      </c>
      <c r="E1926" s="29" t="s">
        <v>117</v>
      </c>
      <c r="F1926" s="29">
        <v>254.67</v>
      </c>
      <c r="G1926" s="10">
        <f>SUMIFS('Régua SAEB'!$C:$C,'Régua SAEB'!$B:$B,"LP",'Régua SAEB'!$D:$D,"&lt;="&amp;$F1926,'Régua SAEB'!$E:$E,"&gt;"&amp;$F1926,'Régua SAEB'!$A:$A,$E1926)</f>
        <v>3</v>
      </c>
      <c r="H1926" s="10" t="str">
        <f t="array" ref="H1926">INDEX('Régua SAEB'!$F$1:$F$40,MATCH($E1926&amp;"LP"&amp;$G1926,'Régua SAEB'!$G$1:$G$40,0),1)</f>
        <v>Básico</v>
      </c>
      <c r="I1926" s="29">
        <v>252.84</v>
      </c>
      <c r="J1926" s="10">
        <f>SUMIFS('Régua SAEB'!$C:$C,'Régua SAEB'!$B:$B,"MT",'Régua SAEB'!$D:$D,"&lt;="&amp;$I1926,'Régua SAEB'!$E:$E,"&gt;"&amp;$I1926,'Régua SAEB'!$A:$A,$E1926)</f>
        <v>3</v>
      </c>
      <c r="K1926" s="10" t="str">
        <f t="array" ref="K1926">INDEX('Régua SAEB'!$F$1:$F$40,MATCH($E1926&amp;"MT"&amp;$J1926,'Régua SAEB'!$G$1:$G$40,0),1)</f>
        <v>Básico</v>
      </c>
    </row>
    <row r="1927" spans="1:11" x14ac:dyDescent="0.2">
      <c r="A1927" s="28" t="s">
        <v>70</v>
      </c>
      <c r="B1927" s="24">
        <v>37977</v>
      </c>
      <c r="C1927" s="28" t="s">
        <v>2039</v>
      </c>
      <c r="D1927" s="29">
        <v>35037977</v>
      </c>
      <c r="E1927" s="29" t="s">
        <v>117</v>
      </c>
      <c r="F1927" s="29">
        <v>252.56</v>
      </c>
      <c r="G1927" s="10">
        <f>SUMIFS('Régua SAEB'!$C:$C,'Régua SAEB'!$B:$B,"LP",'Régua SAEB'!$D:$D,"&lt;="&amp;$F1927,'Régua SAEB'!$E:$E,"&gt;"&amp;$F1927,'Régua SAEB'!$A:$A,$E1927)</f>
        <v>3</v>
      </c>
      <c r="H1927" s="10" t="str">
        <f t="array" ref="H1927">INDEX('Régua SAEB'!$F$1:$F$40,MATCH($E1927&amp;"LP"&amp;$G1927,'Régua SAEB'!$G$1:$G$40,0),1)</f>
        <v>Básico</v>
      </c>
      <c r="I1927" s="29">
        <v>246.65</v>
      </c>
      <c r="J1927" s="10">
        <f>SUMIFS('Régua SAEB'!$C:$C,'Régua SAEB'!$B:$B,"MT",'Régua SAEB'!$D:$D,"&lt;="&amp;$I1927,'Régua SAEB'!$E:$E,"&gt;"&amp;$I1927,'Régua SAEB'!$A:$A,$E1927)</f>
        <v>2</v>
      </c>
      <c r="K1927" s="10" t="str">
        <f t="array" ref="K1927">INDEX('Régua SAEB'!$F$1:$F$40,MATCH($E1927&amp;"MT"&amp;$J1927,'Régua SAEB'!$G$1:$G$40,0),1)</f>
        <v>Básico</v>
      </c>
    </row>
    <row r="1928" spans="1:11" x14ac:dyDescent="0.2">
      <c r="A1928" s="28" t="s">
        <v>70</v>
      </c>
      <c r="B1928" s="24">
        <v>37989</v>
      </c>
      <c r="C1928" s="28" t="s">
        <v>2040</v>
      </c>
      <c r="D1928" s="29">
        <v>35037989</v>
      </c>
      <c r="E1928" s="29" t="s">
        <v>117</v>
      </c>
      <c r="F1928" s="29">
        <v>267.07</v>
      </c>
      <c r="G1928" s="10">
        <f>SUMIFS('Régua SAEB'!$C:$C,'Régua SAEB'!$B:$B,"LP",'Régua SAEB'!$D:$D,"&lt;="&amp;$F1928,'Régua SAEB'!$E:$E,"&gt;"&amp;$F1928,'Régua SAEB'!$A:$A,$E1928)</f>
        <v>3</v>
      </c>
      <c r="H1928" s="10" t="str">
        <f t="array" ref="H1928">INDEX('Régua SAEB'!$F$1:$F$40,MATCH($E1928&amp;"LP"&amp;$G1928,'Régua SAEB'!$G$1:$G$40,0),1)</f>
        <v>Básico</v>
      </c>
      <c r="I1928" s="29">
        <v>263.83</v>
      </c>
      <c r="J1928" s="10">
        <f>SUMIFS('Régua SAEB'!$C:$C,'Régua SAEB'!$B:$B,"MT",'Régua SAEB'!$D:$D,"&lt;="&amp;$I1928,'Régua SAEB'!$E:$E,"&gt;"&amp;$I1928,'Régua SAEB'!$A:$A,$E1928)</f>
        <v>3</v>
      </c>
      <c r="K1928" s="10" t="str">
        <f t="array" ref="K1928">INDEX('Régua SAEB'!$F$1:$F$40,MATCH($E1928&amp;"MT"&amp;$J1928,'Régua SAEB'!$G$1:$G$40,0),1)</f>
        <v>Básico</v>
      </c>
    </row>
    <row r="1929" spans="1:11" x14ac:dyDescent="0.2">
      <c r="A1929" s="28" t="s">
        <v>70</v>
      </c>
      <c r="B1929" s="24">
        <v>40435</v>
      </c>
      <c r="C1929" s="28" t="s">
        <v>2041</v>
      </c>
      <c r="D1929" s="29">
        <v>35040435</v>
      </c>
      <c r="E1929" s="29" t="s">
        <v>117</v>
      </c>
      <c r="F1929" s="29">
        <v>251.39</v>
      </c>
      <c r="G1929" s="10">
        <f>SUMIFS('Régua SAEB'!$C:$C,'Régua SAEB'!$B:$B,"LP",'Régua SAEB'!$D:$D,"&lt;="&amp;$F1929,'Régua SAEB'!$E:$E,"&gt;"&amp;$F1929,'Régua SAEB'!$A:$A,$E1929)</f>
        <v>3</v>
      </c>
      <c r="H1929" s="10" t="str">
        <f t="array" ref="H1929">INDEX('Régua SAEB'!$F$1:$F$40,MATCH($E1929&amp;"LP"&amp;$G1929,'Régua SAEB'!$G$1:$G$40,0),1)</f>
        <v>Básico</v>
      </c>
      <c r="I1929" s="29">
        <v>254.02</v>
      </c>
      <c r="J1929" s="10">
        <f>SUMIFS('Régua SAEB'!$C:$C,'Régua SAEB'!$B:$B,"MT",'Régua SAEB'!$D:$D,"&lt;="&amp;$I1929,'Régua SAEB'!$E:$E,"&gt;"&amp;$I1929,'Régua SAEB'!$A:$A,$E1929)</f>
        <v>3</v>
      </c>
      <c r="K1929" s="10" t="str">
        <f t="array" ref="K1929">INDEX('Régua SAEB'!$F$1:$F$40,MATCH($E1929&amp;"MT"&amp;$J1929,'Régua SAEB'!$G$1:$G$40,0),1)</f>
        <v>Básico</v>
      </c>
    </row>
    <row r="1930" spans="1:11" x14ac:dyDescent="0.2">
      <c r="A1930" s="28" t="s">
        <v>70</v>
      </c>
      <c r="B1930" s="24">
        <v>40459</v>
      </c>
      <c r="C1930" s="28" t="s">
        <v>2042</v>
      </c>
      <c r="D1930" s="29">
        <v>35040459</v>
      </c>
      <c r="E1930" s="29" t="s">
        <v>117</v>
      </c>
      <c r="F1930" s="29">
        <v>266.41000000000003</v>
      </c>
      <c r="G1930" s="10">
        <f>SUMIFS('Régua SAEB'!$C:$C,'Régua SAEB'!$B:$B,"LP",'Régua SAEB'!$D:$D,"&lt;="&amp;$F1930,'Régua SAEB'!$E:$E,"&gt;"&amp;$F1930,'Régua SAEB'!$A:$A,$E1930)</f>
        <v>3</v>
      </c>
      <c r="H1930" s="10" t="str">
        <f t="array" ref="H1930">INDEX('Régua SAEB'!$F$1:$F$40,MATCH($E1930&amp;"LP"&amp;$G1930,'Régua SAEB'!$G$1:$G$40,0),1)</f>
        <v>Básico</v>
      </c>
      <c r="I1930" s="29">
        <v>268.13</v>
      </c>
      <c r="J1930" s="10">
        <f>SUMIFS('Régua SAEB'!$C:$C,'Régua SAEB'!$B:$B,"MT",'Régua SAEB'!$D:$D,"&lt;="&amp;$I1930,'Régua SAEB'!$E:$E,"&gt;"&amp;$I1930,'Régua SAEB'!$A:$A,$E1930)</f>
        <v>3</v>
      </c>
      <c r="K1930" s="10" t="str">
        <f t="array" ref="K1930">INDEX('Régua SAEB'!$F$1:$F$40,MATCH($E1930&amp;"MT"&amp;$J1930,'Régua SAEB'!$G$1:$G$40,0),1)</f>
        <v>Básico</v>
      </c>
    </row>
    <row r="1931" spans="1:11" x14ac:dyDescent="0.2">
      <c r="A1931" s="28" t="s">
        <v>70</v>
      </c>
      <c r="B1931" s="24">
        <v>45861</v>
      </c>
      <c r="C1931" s="28" t="s">
        <v>2043</v>
      </c>
      <c r="D1931" s="29">
        <v>35045861</v>
      </c>
      <c r="E1931" s="29" t="s">
        <v>117</v>
      </c>
      <c r="F1931" s="29">
        <v>244.51</v>
      </c>
      <c r="G1931" s="10">
        <f>SUMIFS('Régua SAEB'!$C:$C,'Régua SAEB'!$B:$B,"LP",'Régua SAEB'!$D:$D,"&lt;="&amp;$F1931,'Régua SAEB'!$E:$E,"&gt;"&amp;$F1931,'Régua SAEB'!$A:$A,$E1931)</f>
        <v>2</v>
      </c>
      <c r="H1931" s="10" t="str">
        <f t="array" ref="H1931">INDEX('Régua SAEB'!$F$1:$F$40,MATCH($E1931&amp;"LP"&amp;$G1931,'Régua SAEB'!$G$1:$G$40,0),1)</f>
        <v>Básico</v>
      </c>
      <c r="I1931" s="29">
        <v>246.72</v>
      </c>
      <c r="J1931" s="10">
        <f>SUMIFS('Régua SAEB'!$C:$C,'Régua SAEB'!$B:$B,"MT",'Régua SAEB'!$D:$D,"&lt;="&amp;$I1931,'Régua SAEB'!$E:$E,"&gt;"&amp;$I1931,'Régua SAEB'!$A:$A,$E1931)</f>
        <v>2</v>
      </c>
      <c r="K1931" s="10" t="str">
        <f t="array" ref="K1931">INDEX('Régua SAEB'!$F$1:$F$40,MATCH($E1931&amp;"MT"&amp;$J1931,'Régua SAEB'!$G$1:$G$40,0),1)</f>
        <v>Básico</v>
      </c>
    </row>
    <row r="1932" spans="1:11" x14ac:dyDescent="0.2">
      <c r="A1932" s="28" t="s">
        <v>70</v>
      </c>
      <c r="B1932" s="24">
        <v>47375</v>
      </c>
      <c r="C1932" s="28" t="s">
        <v>2044</v>
      </c>
      <c r="D1932" s="29">
        <v>35047375</v>
      </c>
      <c r="E1932" s="29" t="s">
        <v>117</v>
      </c>
      <c r="F1932" s="29">
        <v>267.02999999999997</v>
      </c>
      <c r="G1932" s="10">
        <f>SUMIFS('Régua SAEB'!$C:$C,'Régua SAEB'!$B:$B,"LP",'Régua SAEB'!$D:$D,"&lt;="&amp;$F1932,'Régua SAEB'!$E:$E,"&gt;"&amp;$F1932,'Régua SAEB'!$A:$A,$E1932)</f>
        <v>3</v>
      </c>
      <c r="H1932" s="10" t="str">
        <f t="array" ref="H1932">INDEX('Régua SAEB'!$F$1:$F$40,MATCH($E1932&amp;"LP"&amp;$G1932,'Régua SAEB'!$G$1:$G$40,0),1)</f>
        <v>Básico</v>
      </c>
      <c r="I1932" s="29">
        <v>259.60000000000002</v>
      </c>
      <c r="J1932" s="10">
        <f>SUMIFS('Régua SAEB'!$C:$C,'Régua SAEB'!$B:$B,"MT",'Régua SAEB'!$D:$D,"&lt;="&amp;$I1932,'Régua SAEB'!$E:$E,"&gt;"&amp;$I1932,'Régua SAEB'!$A:$A,$E1932)</f>
        <v>3</v>
      </c>
      <c r="K1932" s="10" t="str">
        <f t="array" ref="K1932">INDEX('Régua SAEB'!$F$1:$F$40,MATCH($E1932&amp;"MT"&amp;$J1932,'Régua SAEB'!$G$1:$G$40,0),1)</f>
        <v>Básico</v>
      </c>
    </row>
    <row r="1933" spans="1:11" x14ac:dyDescent="0.2">
      <c r="A1933" s="28" t="s">
        <v>70</v>
      </c>
      <c r="B1933" s="24">
        <v>47387</v>
      </c>
      <c r="C1933" s="28" t="s">
        <v>2045</v>
      </c>
      <c r="D1933" s="29">
        <v>35047387</v>
      </c>
      <c r="E1933" s="29" t="s">
        <v>117</v>
      </c>
      <c r="F1933" s="29">
        <v>260.20999999999998</v>
      </c>
      <c r="G1933" s="10">
        <f>SUMIFS('Régua SAEB'!$C:$C,'Régua SAEB'!$B:$B,"LP",'Régua SAEB'!$D:$D,"&lt;="&amp;$F1933,'Régua SAEB'!$E:$E,"&gt;"&amp;$F1933,'Régua SAEB'!$A:$A,$E1933)</f>
        <v>3</v>
      </c>
      <c r="H1933" s="10" t="str">
        <f t="array" ref="H1933">INDEX('Régua SAEB'!$F$1:$F$40,MATCH($E1933&amp;"LP"&amp;$G1933,'Régua SAEB'!$G$1:$G$40,0),1)</f>
        <v>Básico</v>
      </c>
      <c r="I1933" s="29">
        <v>261.29000000000002</v>
      </c>
      <c r="J1933" s="10">
        <f>SUMIFS('Régua SAEB'!$C:$C,'Régua SAEB'!$B:$B,"MT",'Régua SAEB'!$D:$D,"&lt;="&amp;$I1933,'Régua SAEB'!$E:$E,"&gt;"&amp;$I1933,'Régua SAEB'!$A:$A,$E1933)</f>
        <v>3</v>
      </c>
      <c r="K1933" s="10" t="str">
        <f t="array" ref="K1933">INDEX('Régua SAEB'!$F$1:$F$40,MATCH($E1933&amp;"MT"&amp;$J1933,'Régua SAEB'!$G$1:$G$40,0),1)</f>
        <v>Básico</v>
      </c>
    </row>
    <row r="1934" spans="1:11" x14ac:dyDescent="0.2">
      <c r="A1934" s="28" t="s">
        <v>70</v>
      </c>
      <c r="B1934" s="24">
        <v>48324</v>
      </c>
      <c r="C1934" s="28" t="s">
        <v>2046</v>
      </c>
      <c r="D1934" s="29">
        <v>35048324</v>
      </c>
      <c r="E1934" s="29" t="s">
        <v>117</v>
      </c>
      <c r="F1934" s="29">
        <v>248.81</v>
      </c>
      <c r="G1934" s="10">
        <f>SUMIFS('Régua SAEB'!$C:$C,'Régua SAEB'!$B:$B,"LP",'Régua SAEB'!$D:$D,"&lt;="&amp;$F1934,'Régua SAEB'!$E:$E,"&gt;"&amp;$F1934,'Régua SAEB'!$A:$A,$E1934)</f>
        <v>2</v>
      </c>
      <c r="H1934" s="10" t="str">
        <f t="array" ref="H1934">INDEX('Régua SAEB'!$F$1:$F$40,MATCH($E1934&amp;"LP"&amp;$G1934,'Régua SAEB'!$G$1:$G$40,0),1)</f>
        <v>Básico</v>
      </c>
      <c r="I1934" s="29">
        <v>254.06</v>
      </c>
      <c r="J1934" s="10">
        <f>SUMIFS('Régua SAEB'!$C:$C,'Régua SAEB'!$B:$B,"MT",'Régua SAEB'!$D:$D,"&lt;="&amp;$I1934,'Régua SAEB'!$E:$E,"&gt;"&amp;$I1934,'Régua SAEB'!$A:$A,$E1934)</f>
        <v>3</v>
      </c>
      <c r="K1934" s="10" t="str">
        <f t="array" ref="K1934">INDEX('Régua SAEB'!$F$1:$F$40,MATCH($E1934&amp;"MT"&amp;$J1934,'Régua SAEB'!$G$1:$G$40,0),1)</f>
        <v>Básico</v>
      </c>
    </row>
    <row r="1935" spans="1:11" x14ac:dyDescent="0.2">
      <c r="A1935" s="28" t="s">
        <v>70</v>
      </c>
      <c r="B1935" s="24">
        <v>48331</v>
      </c>
      <c r="C1935" s="28" t="s">
        <v>2047</v>
      </c>
      <c r="D1935" s="29">
        <v>35048331</v>
      </c>
      <c r="E1935" s="29" t="s">
        <v>117</v>
      </c>
      <c r="F1935" s="29">
        <v>276.45</v>
      </c>
      <c r="G1935" s="10">
        <f>SUMIFS('Régua SAEB'!$C:$C,'Régua SAEB'!$B:$B,"LP",'Régua SAEB'!$D:$D,"&lt;="&amp;$F1935,'Régua SAEB'!$E:$E,"&gt;"&amp;$F1935,'Régua SAEB'!$A:$A,$E1935)</f>
        <v>4</v>
      </c>
      <c r="H1935" s="10" t="str">
        <f t="array" ref="H1935">INDEX('Régua SAEB'!$F$1:$F$40,MATCH($E1935&amp;"LP"&amp;$G1935,'Régua SAEB'!$G$1:$G$40,0),1)</f>
        <v>Proficiente</v>
      </c>
      <c r="I1935" s="29">
        <v>270.13</v>
      </c>
      <c r="J1935" s="10">
        <f>SUMIFS('Régua SAEB'!$C:$C,'Régua SAEB'!$B:$B,"MT",'Régua SAEB'!$D:$D,"&lt;="&amp;$I1935,'Régua SAEB'!$E:$E,"&gt;"&amp;$I1935,'Régua SAEB'!$A:$A,$E1935)</f>
        <v>3</v>
      </c>
      <c r="K1935" s="10" t="str">
        <f t="array" ref="K1935">INDEX('Régua SAEB'!$F$1:$F$40,MATCH($E1935&amp;"MT"&amp;$J1935,'Régua SAEB'!$G$1:$G$40,0),1)</f>
        <v>Básico</v>
      </c>
    </row>
    <row r="1936" spans="1:11" x14ac:dyDescent="0.2">
      <c r="A1936" s="28" t="s">
        <v>70</v>
      </c>
      <c r="B1936" s="24">
        <v>48343</v>
      </c>
      <c r="C1936" s="28" t="s">
        <v>2048</v>
      </c>
      <c r="D1936" s="29">
        <v>35048343</v>
      </c>
      <c r="E1936" s="29" t="s">
        <v>117</v>
      </c>
      <c r="F1936" s="29">
        <v>283.3</v>
      </c>
      <c r="G1936" s="10">
        <f>SUMIFS('Régua SAEB'!$C:$C,'Régua SAEB'!$B:$B,"LP",'Régua SAEB'!$D:$D,"&lt;="&amp;$F1936,'Régua SAEB'!$E:$E,"&gt;"&amp;$F1936,'Régua SAEB'!$A:$A,$E1936)</f>
        <v>4</v>
      </c>
      <c r="H1936" s="10" t="str">
        <f t="array" ref="H1936">INDEX('Régua SAEB'!$F$1:$F$40,MATCH($E1936&amp;"LP"&amp;$G1936,'Régua SAEB'!$G$1:$G$40,0),1)</f>
        <v>Proficiente</v>
      </c>
      <c r="I1936" s="29">
        <v>294.13</v>
      </c>
      <c r="J1936" s="10">
        <f>SUMIFS('Régua SAEB'!$C:$C,'Régua SAEB'!$B:$B,"MT",'Régua SAEB'!$D:$D,"&lt;="&amp;$I1936,'Régua SAEB'!$E:$E,"&gt;"&amp;$I1936,'Régua SAEB'!$A:$A,$E1936)</f>
        <v>4</v>
      </c>
      <c r="K1936" s="10" t="str">
        <f t="array" ref="K1936">INDEX('Régua SAEB'!$F$1:$F$40,MATCH($E1936&amp;"MT"&amp;$J1936,'Régua SAEB'!$G$1:$G$40,0),1)</f>
        <v>Básico</v>
      </c>
    </row>
    <row r="1937" spans="1:11" x14ac:dyDescent="0.2">
      <c r="A1937" s="28" t="s">
        <v>70</v>
      </c>
      <c r="B1937" s="24">
        <v>48501</v>
      </c>
      <c r="C1937" s="28" t="s">
        <v>2049</v>
      </c>
      <c r="D1937" s="29">
        <v>35048501</v>
      </c>
      <c r="E1937" s="29" t="s">
        <v>117</v>
      </c>
      <c r="F1937" s="29">
        <v>257.79000000000002</v>
      </c>
      <c r="G1937" s="10">
        <f>SUMIFS('Régua SAEB'!$C:$C,'Régua SAEB'!$B:$B,"LP",'Régua SAEB'!$D:$D,"&lt;="&amp;$F1937,'Régua SAEB'!$E:$E,"&gt;"&amp;$F1937,'Régua SAEB'!$A:$A,$E1937)</f>
        <v>3</v>
      </c>
      <c r="H1937" s="10" t="str">
        <f t="array" ref="H1937">INDEX('Régua SAEB'!$F$1:$F$40,MATCH($E1937&amp;"LP"&amp;$G1937,'Régua SAEB'!$G$1:$G$40,0),1)</f>
        <v>Básico</v>
      </c>
      <c r="I1937" s="29">
        <v>255.56</v>
      </c>
      <c r="J1937" s="10">
        <f>SUMIFS('Régua SAEB'!$C:$C,'Régua SAEB'!$B:$B,"MT",'Régua SAEB'!$D:$D,"&lt;="&amp;$I1937,'Régua SAEB'!$E:$E,"&gt;"&amp;$I1937,'Régua SAEB'!$A:$A,$E1937)</f>
        <v>3</v>
      </c>
      <c r="K1937" s="10" t="str">
        <f t="array" ref="K1937">INDEX('Régua SAEB'!$F$1:$F$40,MATCH($E1937&amp;"MT"&amp;$J1937,'Régua SAEB'!$G$1:$G$40,0),1)</f>
        <v>Básico</v>
      </c>
    </row>
    <row r="1938" spans="1:11" x14ac:dyDescent="0.2">
      <c r="A1938" s="28" t="s">
        <v>70</v>
      </c>
      <c r="B1938" s="24">
        <v>49955</v>
      </c>
      <c r="C1938" s="28" t="s">
        <v>2050</v>
      </c>
      <c r="D1938" s="29">
        <v>35049955</v>
      </c>
      <c r="E1938" s="29" t="s">
        <v>117</v>
      </c>
      <c r="F1938" s="29">
        <v>266.38</v>
      </c>
      <c r="G1938" s="10">
        <f>SUMIFS('Régua SAEB'!$C:$C,'Régua SAEB'!$B:$B,"LP",'Régua SAEB'!$D:$D,"&lt;="&amp;$F1938,'Régua SAEB'!$E:$E,"&gt;"&amp;$F1938,'Régua SAEB'!$A:$A,$E1938)</f>
        <v>3</v>
      </c>
      <c r="H1938" s="10" t="str">
        <f t="array" ref="H1938">INDEX('Régua SAEB'!$F$1:$F$40,MATCH($E1938&amp;"LP"&amp;$G1938,'Régua SAEB'!$G$1:$G$40,0),1)</f>
        <v>Básico</v>
      </c>
      <c r="I1938" s="29">
        <v>276.99</v>
      </c>
      <c r="J1938" s="10">
        <f>SUMIFS('Régua SAEB'!$C:$C,'Régua SAEB'!$B:$B,"MT",'Régua SAEB'!$D:$D,"&lt;="&amp;$I1938,'Régua SAEB'!$E:$E,"&gt;"&amp;$I1938,'Régua SAEB'!$A:$A,$E1938)</f>
        <v>4</v>
      </c>
      <c r="K1938" s="10" t="str">
        <f t="array" ref="K1938">INDEX('Régua SAEB'!$F$1:$F$40,MATCH($E1938&amp;"MT"&amp;$J1938,'Régua SAEB'!$G$1:$G$40,0),1)</f>
        <v>Básico</v>
      </c>
    </row>
    <row r="1939" spans="1:11" x14ac:dyDescent="0.2">
      <c r="A1939" s="28" t="s">
        <v>70</v>
      </c>
      <c r="B1939" s="24">
        <v>297653</v>
      </c>
      <c r="C1939" s="28" t="s">
        <v>2051</v>
      </c>
      <c r="D1939" s="29">
        <v>35297653</v>
      </c>
      <c r="E1939" s="29" t="s">
        <v>117</v>
      </c>
      <c r="F1939" s="29">
        <v>261.08</v>
      </c>
      <c r="G1939" s="10">
        <f>SUMIFS('Régua SAEB'!$C:$C,'Régua SAEB'!$B:$B,"LP",'Régua SAEB'!$D:$D,"&lt;="&amp;$F1939,'Régua SAEB'!$E:$E,"&gt;"&amp;$F1939,'Régua SAEB'!$A:$A,$E1939)</f>
        <v>3</v>
      </c>
      <c r="H1939" s="10" t="str">
        <f t="array" ref="H1939">INDEX('Régua SAEB'!$F$1:$F$40,MATCH($E1939&amp;"LP"&amp;$G1939,'Régua SAEB'!$G$1:$G$40,0),1)</f>
        <v>Básico</v>
      </c>
      <c r="I1939" s="29">
        <v>252.56</v>
      </c>
      <c r="J1939" s="10">
        <f>SUMIFS('Régua SAEB'!$C:$C,'Régua SAEB'!$B:$B,"MT",'Régua SAEB'!$D:$D,"&lt;="&amp;$I1939,'Régua SAEB'!$E:$E,"&gt;"&amp;$I1939,'Régua SAEB'!$A:$A,$E1939)</f>
        <v>3</v>
      </c>
      <c r="K1939" s="10" t="str">
        <f t="array" ref="K1939">INDEX('Régua SAEB'!$F$1:$F$40,MATCH($E1939&amp;"MT"&amp;$J1939,'Régua SAEB'!$G$1:$G$40,0),1)</f>
        <v>Básico</v>
      </c>
    </row>
    <row r="1940" spans="1:11" x14ac:dyDescent="0.2">
      <c r="A1940" s="28" t="s">
        <v>70</v>
      </c>
      <c r="B1940" s="24">
        <v>350308</v>
      </c>
      <c r="C1940" s="28" t="s">
        <v>2052</v>
      </c>
      <c r="D1940" s="29">
        <v>35350308</v>
      </c>
      <c r="E1940" s="29" t="s">
        <v>117</v>
      </c>
      <c r="F1940" s="29">
        <v>247.47</v>
      </c>
      <c r="G1940" s="10">
        <f>SUMIFS('Régua SAEB'!$C:$C,'Régua SAEB'!$B:$B,"LP",'Régua SAEB'!$D:$D,"&lt;="&amp;$F1940,'Régua SAEB'!$E:$E,"&gt;"&amp;$F1940,'Régua SAEB'!$A:$A,$E1940)</f>
        <v>2</v>
      </c>
      <c r="H1940" s="10" t="str">
        <f t="array" ref="H1940">INDEX('Régua SAEB'!$F$1:$F$40,MATCH($E1940&amp;"LP"&amp;$G1940,'Régua SAEB'!$G$1:$G$40,0),1)</f>
        <v>Básico</v>
      </c>
      <c r="I1940" s="29">
        <v>251.97</v>
      </c>
      <c r="J1940" s="10">
        <f>SUMIFS('Régua SAEB'!$C:$C,'Régua SAEB'!$B:$B,"MT",'Régua SAEB'!$D:$D,"&lt;="&amp;$I1940,'Régua SAEB'!$E:$E,"&gt;"&amp;$I1940,'Régua SAEB'!$A:$A,$E1940)</f>
        <v>3</v>
      </c>
      <c r="K1940" s="10" t="str">
        <f t="array" ref="K1940">INDEX('Régua SAEB'!$F$1:$F$40,MATCH($E1940&amp;"MT"&amp;$J1940,'Régua SAEB'!$G$1:$G$40,0),1)</f>
        <v>Básico</v>
      </c>
    </row>
    <row r="1941" spans="1:11" x14ac:dyDescent="0.2">
      <c r="A1941" s="28" t="s">
        <v>70</v>
      </c>
      <c r="B1941" s="24">
        <v>435491</v>
      </c>
      <c r="C1941" s="28" t="s">
        <v>2053</v>
      </c>
      <c r="D1941" s="29">
        <v>35435491</v>
      </c>
      <c r="E1941" s="29" t="s">
        <v>117</v>
      </c>
      <c r="F1941" s="29">
        <v>260.37</v>
      </c>
      <c r="G1941" s="10">
        <f>SUMIFS('Régua SAEB'!$C:$C,'Régua SAEB'!$B:$B,"LP",'Régua SAEB'!$D:$D,"&lt;="&amp;$F1941,'Régua SAEB'!$E:$E,"&gt;"&amp;$F1941,'Régua SAEB'!$A:$A,$E1941)</f>
        <v>3</v>
      </c>
      <c r="H1941" s="10" t="str">
        <f t="array" ref="H1941">INDEX('Régua SAEB'!$F$1:$F$40,MATCH($E1941&amp;"LP"&amp;$G1941,'Régua SAEB'!$G$1:$G$40,0),1)</f>
        <v>Básico</v>
      </c>
      <c r="I1941" s="29">
        <v>256.17</v>
      </c>
      <c r="J1941" s="10">
        <f>SUMIFS('Régua SAEB'!$C:$C,'Régua SAEB'!$B:$B,"MT",'Régua SAEB'!$D:$D,"&lt;="&amp;$I1941,'Régua SAEB'!$E:$E,"&gt;"&amp;$I1941,'Régua SAEB'!$A:$A,$E1941)</f>
        <v>3</v>
      </c>
      <c r="K1941" s="10" t="str">
        <f t="array" ref="K1941">INDEX('Régua SAEB'!$F$1:$F$40,MATCH($E1941&amp;"MT"&amp;$J1941,'Régua SAEB'!$G$1:$G$40,0),1)</f>
        <v>Básico</v>
      </c>
    </row>
    <row r="1942" spans="1:11" x14ac:dyDescent="0.2">
      <c r="A1942" s="28" t="s">
        <v>70</v>
      </c>
      <c r="B1942" s="24">
        <v>446038</v>
      </c>
      <c r="C1942" s="28" t="s">
        <v>2054</v>
      </c>
      <c r="D1942" s="29">
        <v>35446038</v>
      </c>
      <c r="E1942" s="29" t="s">
        <v>117</v>
      </c>
      <c r="F1942" s="29">
        <v>248.52</v>
      </c>
      <c r="G1942" s="10">
        <f>SUMIFS('Régua SAEB'!$C:$C,'Régua SAEB'!$B:$B,"LP",'Régua SAEB'!$D:$D,"&lt;="&amp;$F1942,'Régua SAEB'!$E:$E,"&gt;"&amp;$F1942,'Régua SAEB'!$A:$A,$E1942)</f>
        <v>2</v>
      </c>
      <c r="H1942" s="10" t="str">
        <f t="array" ref="H1942">INDEX('Régua SAEB'!$F$1:$F$40,MATCH($E1942&amp;"LP"&amp;$G1942,'Régua SAEB'!$G$1:$G$40,0),1)</f>
        <v>Básico</v>
      </c>
      <c r="I1942" s="29">
        <v>245.89</v>
      </c>
      <c r="J1942" s="10">
        <f>SUMIFS('Régua SAEB'!$C:$C,'Régua SAEB'!$B:$B,"MT",'Régua SAEB'!$D:$D,"&lt;="&amp;$I1942,'Régua SAEB'!$E:$E,"&gt;"&amp;$I1942,'Régua SAEB'!$A:$A,$E1942)</f>
        <v>2</v>
      </c>
      <c r="K1942" s="10" t="str">
        <f t="array" ref="K1942">INDEX('Régua SAEB'!$F$1:$F$40,MATCH($E1942&amp;"MT"&amp;$J1942,'Régua SAEB'!$G$1:$G$40,0),1)</f>
        <v>Básico</v>
      </c>
    </row>
    <row r="1943" spans="1:11" x14ac:dyDescent="0.2">
      <c r="A1943" s="28" t="s">
        <v>70</v>
      </c>
      <c r="B1943" s="24">
        <v>446048</v>
      </c>
      <c r="C1943" s="28" t="s">
        <v>2055</v>
      </c>
      <c r="D1943" s="29">
        <v>35446048</v>
      </c>
      <c r="E1943" s="29" t="s">
        <v>117</v>
      </c>
      <c r="F1943" s="29">
        <v>262.67</v>
      </c>
      <c r="G1943" s="10">
        <f>SUMIFS('Régua SAEB'!$C:$C,'Régua SAEB'!$B:$B,"LP",'Régua SAEB'!$D:$D,"&lt;="&amp;$F1943,'Régua SAEB'!$E:$E,"&gt;"&amp;$F1943,'Régua SAEB'!$A:$A,$E1943)</f>
        <v>3</v>
      </c>
      <c r="H1943" s="10" t="str">
        <f t="array" ref="H1943">INDEX('Régua SAEB'!$F$1:$F$40,MATCH($E1943&amp;"LP"&amp;$G1943,'Régua SAEB'!$G$1:$G$40,0),1)</f>
        <v>Básico</v>
      </c>
      <c r="I1943" s="29">
        <v>262.51</v>
      </c>
      <c r="J1943" s="10">
        <f>SUMIFS('Régua SAEB'!$C:$C,'Régua SAEB'!$B:$B,"MT",'Régua SAEB'!$D:$D,"&lt;="&amp;$I1943,'Régua SAEB'!$E:$E,"&gt;"&amp;$I1943,'Régua SAEB'!$A:$A,$E1943)</f>
        <v>3</v>
      </c>
      <c r="K1943" s="10" t="str">
        <f t="array" ref="K1943">INDEX('Régua SAEB'!$F$1:$F$40,MATCH($E1943&amp;"MT"&amp;$J1943,'Régua SAEB'!$G$1:$G$40,0),1)</f>
        <v>Básico</v>
      </c>
    </row>
    <row r="1944" spans="1:11" x14ac:dyDescent="0.2">
      <c r="A1944" s="28" t="s">
        <v>70</v>
      </c>
      <c r="B1944" s="24">
        <v>462925</v>
      </c>
      <c r="C1944" s="28" t="s">
        <v>2056</v>
      </c>
      <c r="D1944" s="29">
        <v>35462925</v>
      </c>
      <c r="E1944" s="29" t="s">
        <v>117</v>
      </c>
      <c r="F1944" s="29">
        <v>273.02</v>
      </c>
      <c r="G1944" s="10">
        <f>SUMIFS('Régua SAEB'!$C:$C,'Régua SAEB'!$B:$B,"LP",'Régua SAEB'!$D:$D,"&lt;="&amp;$F1944,'Régua SAEB'!$E:$E,"&gt;"&amp;$F1944,'Régua SAEB'!$A:$A,$E1944)</f>
        <v>3</v>
      </c>
      <c r="H1944" s="10" t="str">
        <f t="array" ref="H1944">INDEX('Régua SAEB'!$F$1:$F$40,MATCH($E1944&amp;"LP"&amp;$G1944,'Régua SAEB'!$G$1:$G$40,0),1)</f>
        <v>Básico</v>
      </c>
      <c r="I1944" s="29">
        <v>279.75</v>
      </c>
      <c r="J1944" s="10">
        <f>SUMIFS('Régua SAEB'!$C:$C,'Régua SAEB'!$B:$B,"MT",'Régua SAEB'!$D:$D,"&lt;="&amp;$I1944,'Régua SAEB'!$E:$E,"&gt;"&amp;$I1944,'Régua SAEB'!$A:$A,$E1944)</f>
        <v>4</v>
      </c>
      <c r="K1944" s="10" t="str">
        <f t="array" ref="K1944">INDEX('Régua SAEB'!$F$1:$F$40,MATCH($E1944&amp;"MT"&amp;$J1944,'Régua SAEB'!$G$1:$G$40,0),1)</f>
        <v>Básico</v>
      </c>
    </row>
    <row r="1945" spans="1:11" x14ac:dyDescent="0.2">
      <c r="A1945" s="28" t="s">
        <v>70</v>
      </c>
      <c r="B1945" s="24">
        <v>901325</v>
      </c>
      <c r="C1945" s="28" t="s">
        <v>2057</v>
      </c>
      <c r="D1945" s="29">
        <v>35901325</v>
      </c>
      <c r="E1945" s="29" t="s">
        <v>117</v>
      </c>
      <c r="F1945" s="29">
        <v>267.43</v>
      </c>
      <c r="G1945" s="10">
        <f>SUMIFS('Régua SAEB'!$C:$C,'Régua SAEB'!$B:$B,"LP",'Régua SAEB'!$D:$D,"&lt;="&amp;$F1945,'Régua SAEB'!$E:$E,"&gt;"&amp;$F1945,'Régua SAEB'!$A:$A,$E1945)</f>
        <v>3</v>
      </c>
      <c r="H1945" s="10" t="str">
        <f t="array" ref="H1945">INDEX('Régua SAEB'!$F$1:$F$40,MATCH($E1945&amp;"LP"&amp;$G1945,'Régua SAEB'!$G$1:$G$40,0),1)</f>
        <v>Básico</v>
      </c>
      <c r="I1945" s="29">
        <v>259.77</v>
      </c>
      <c r="J1945" s="10">
        <f>SUMIFS('Régua SAEB'!$C:$C,'Régua SAEB'!$B:$B,"MT",'Régua SAEB'!$D:$D,"&lt;="&amp;$I1945,'Régua SAEB'!$E:$E,"&gt;"&amp;$I1945,'Régua SAEB'!$A:$A,$E1945)</f>
        <v>3</v>
      </c>
      <c r="K1945" s="10" t="str">
        <f t="array" ref="K1945">INDEX('Régua SAEB'!$F$1:$F$40,MATCH($E1945&amp;"MT"&amp;$J1945,'Régua SAEB'!$G$1:$G$40,0),1)</f>
        <v>Básico</v>
      </c>
    </row>
    <row r="1946" spans="1:11" x14ac:dyDescent="0.2">
      <c r="A1946" s="28" t="s">
        <v>70</v>
      </c>
      <c r="B1946" s="24">
        <v>914137</v>
      </c>
      <c r="C1946" s="28" t="s">
        <v>2058</v>
      </c>
      <c r="D1946" s="29">
        <v>35914137</v>
      </c>
      <c r="E1946" s="29" t="s">
        <v>117</v>
      </c>
      <c r="F1946" s="29">
        <v>274.61</v>
      </c>
      <c r="G1946" s="10">
        <f>SUMIFS('Régua SAEB'!$C:$C,'Régua SAEB'!$B:$B,"LP",'Régua SAEB'!$D:$D,"&lt;="&amp;$F1946,'Régua SAEB'!$E:$E,"&gt;"&amp;$F1946,'Régua SAEB'!$A:$A,$E1946)</f>
        <v>3</v>
      </c>
      <c r="H1946" s="10" t="str">
        <f t="array" ref="H1946">INDEX('Régua SAEB'!$F$1:$F$40,MATCH($E1946&amp;"LP"&amp;$G1946,'Régua SAEB'!$G$1:$G$40,0),1)</f>
        <v>Básico</v>
      </c>
      <c r="I1946" s="29">
        <v>282.60000000000002</v>
      </c>
      <c r="J1946" s="10">
        <f>SUMIFS('Régua SAEB'!$C:$C,'Régua SAEB'!$B:$B,"MT",'Régua SAEB'!$D:$D,"&lt;="&amp;$I1946,'Régua SAEB'!$E:$E,"&gt;"&amp;$I1946,'Régua SAEB'!$A:$A,$E1946)</f>
        <v>4</v>
      </c>
      <c r="K1946" s="10" t="str">
        <f t="array" ref="K1946">INDEX('Régua SAEB'!$F$1:$F$40,MATCH($E1946&amp;"MT"&amp;$J1946,'Régua SAEB'!$G$1:$G$40,0),1)</f>
        <v>Básico</v>
      </c>
    </row>
    <row r="1947" spans="1:11" x14ac:dyDescent="0.2">
      <c r="A1947" s="28" t="s">
        <v>70</v>
      </c>
      <c r="B1947" s="24">
        <v>917898</v>
      </c>
      <c r="C1947" s="28" t="s">
        <v>2059</v>
      </c>
      <c r="D1947" s="29">
        <v>35917898</v>
      </c>
      <c r="E1947" s="29" t="s">
        <v>117</v>
      </c>
      <c r="F1947" s="29">
        <v>273.11</v>
      </c>
      <c r="G1947" s="10">
        <f>SUMIFS('Régua SAEB'!$C:$C,'Régua SAEB'!$B:$B,"LP",'Régua SAEB'!$D:$D,"&lt;="&amp;$F1947,'Régua SAEB'!$E:$E,"&gt;"&amp;$F1947,'Régua SAEB'!$A:$A,$E1947)</f>
        <v>3</v>
      </c>
      <c r="H1947" s="10" t="str">
        <f t="array" ref="H1947">INDEX('Régua SAEB'!$F$1:$F$40,MATCH($E1947&amp;"LP"&amp;$G1947,'Régua SAEB'!$G$1:$G$40,0),1)</f>
        <v>Básico</v>
      </c>
      <c r="I1947" s="29">
        <v>260.70999999999998</v>
      </c>
      <c r="J1947" s="10">
        <f>SUMIFS('Régua SAEB'!$C:$C,'Régua SAEB'!$B:$B,"MT",'Régua SAEB'!$D:$D,"&lt;="&amp;$I1947,'Régua SAEB'!$E:$E,"&gt;"&amp;$I1947,'Régua SAEB'!$A:$A,$E1947)</f>
        <v>3</v>
      </c>
      <c r="K1947" s="10" t="str">
        <f t="array" ref="K1947">INDEX('Régua SAEB'!$F$1:$F$40,MATCH($E1947&amp;"MT"&amp;$J1947,'Régua SAEB'!$G$1:$G$40,0),1)</f>
        <v>Básico</v>
      </c>
    </row>
    <row r="1948" spans="1:11" x14ac:dyDescent="0.2">
      <c r="A1948" s="28" t="s">
        <v>70</v>
      </c>
      <c r="B1948" s="24">
        <v>919330</v>
      </c>
      <c r="C1948" s="28" t="s">
        <v>2060</v>
      </c>
      <c r="D1948" s="29">
        <v>35919330</v>
      </c>
      <c r="E1948" s="29" t="s">
        <v>117</v>
      </c>
      <c r="F1948" s="29">
        <v>281.12</v>
      </c>
      <c r="G1948" s="10">
        <f>SUMIFS('Régua SAEB'!$C:$C,'Régua SAEB'!$B:$B,"LP",'Régua SAEB'!$D:$D,"&lt;="&amp;$F1948,'Régua SAEB'!$E:$E,"&gt;"&amp;$F1948,'Régua SAEB'!$A:$A,$E1948)</f>
        <v>4</v>
      </c>
      <c r="H1948" s="10" t="str">
        <f t="array" ref="H1948">INDEX('Régua SAEB'!$F$1:$F$40,MATCH($E1948&amp;"LP"&amp;$G1948,'Régua SAEB'!$G$1:$G$40,0),1)</f>
        <v>Proficiente</v>
      </c>
      <c r="I1948" s="29">
        <v>273.31</v>
      </c>
      <c r="J1948" s="10">
        <f>SUMIFS('Régua SAEB'!$C:$C,'Régua SAEB'!$B:$B,"MT",'Régua SAEB'!$D:$D,"&lt;="&amp;$I1948,'Régua SAEB'!$E:$E,"&gt;"&amp;$I1948,'Régua SAEB'!$A:$A,$E1948)</f>
        <v>3</v>
      </c>
      <c r="K1948" s="10" t="str">
        <f t="array" ref="K1948">INDEX('Régua SAEB'!$F$1:$F$40,MATCH($E1948&amp;"MT"&amp;$J1948,'Régua SAEB'!$G$1:$G$40,0),1)</f>
        <v>Básico</v>
      </c>
    </row>
    <row r="1949" spans="1:11" x14ac:dyDescent="0.2">
      <c r="A1949" s="28" t="s">
        <v>70</v>
      </c>
      <c r="B1949" s="24">
        <v>920770</v>
      </c>
      <c r="C1949" s="28" t="s">
        <v>2061</v>
      </c>
      <c r="D1949" s="29">
        <v>35920770</v>
      </c>
      <c r="E1949" s="29" t="s">
        <v>117</v>
      </c>
      <c r="F1949" s="29">
        <v>286.79000000000002</v>
      </c>
      <c r="G1949" s="10">
        <f>SUMIFS('Régua SAEB'!$C:$C,'Régua SAEB'!$B:$B,"LP",'Régua SAEB'!$D:$D,"&lt;="&amp;$F1949,'Régua SAEB'!$E:$E,"&gt;"&amp;$F1949,'Régua SAEB'!$A:$A,$E1949)</f>
        <v>4</v>
      </c>
      <c r="H1949" s="10" t="str">
        <f t="array" ref="H1949">INDEX('Régua SAEB'!$F$1:$F$40,MATCH($E1949&amp;"LP"&amp;$G1949,'Régua SAEB'!$G$1:$G$40,0),1)</f>
        <v>Proficiente</v>
      </c>
      <c r="I1949" s="29">
        <v>285.08999999999997</v>
      </c>
      <c r="J1949" s="10">
        <f>SUMIFS('Régua SAEB'!$C:$C,'Régua SAEB'!$B:$B,"MT",'Régua SAEB'!$D:$D,"&lt;="&amp;$I1949,'Régua SAEB'!$E:$E,"&gt;"&amp;$I1949,'Régua SAEB'!$A:$A,$E1949)</f>
        <v>4</v>
      </c>
      <c r="K1949" s="10" t="str">
        <f t="array" ref="K1949">INDEX('Régua SAEB'!$F$1:$F$40,MATCH($E1949&amp;"MT"&amp;$J1949,'Régua SAEB'!$G$1:$G$40,0),1)</f>
        <v>Básico</v>
      </c>
    </row>
    <row r="1950" spans="1:11" x14ac:dyDescent="0.2">
      <c r="A1950" s="28" t="s">
        <v>70</v>
      </c>
      <c r="B1950" s="24">
        <v>920782</v>
      </c>
      <c r="C1950" s="28" t="s">
        <v>2062</v>
      </c>
      <c r="D1950" s="29">
        <v>35920782</v>
      </c>
      <c r="E1950" s="29" t="s">
        <v>117</v>
      </c>
      <c r="F1950" s="29">
        <v>285.39</v>
      </c>
      <c r="G1950" s="10">
        <f>SUMIFS('Régua SAEB'!$C:$C,'Régua SAEB'!$B:$B,"LP",'Régua SAEB'!$D:$D,"&lt;="&amp;$F1950,'Régua SAEB'!$E:$E,"&gt;"&amp;$F1950,'Régua SAEB'!$A:$A,$E1950)</f>
        <v>4</v>
      </c>
      <c r="H1950" s="10" t="str">
        <f t="array" ref="H1950">INDEX('Régua SAEB'!$F$1:$F$40,MATCH($E1950&amp;"LP"&amp;$G1950,'Régua SAEB'!$G$1:$G$40,0),1)</f>
        <v>Proficiente</v>
      </c>
      <c r="I1950" s="29">
        <v>280.45</v>
      </c>
      <c r="J1950" s="10">
        <f>SUMIFS('Régua SAEB'!$C:$C,'Régua SAEB'!$B:$B,"MT",'Régua SAEB'!$D:$D,"&lt;="&amp;$I1950,'Régua SAEB'!$E:$E,"&gt;"&amp;$I1950,'Régua SAEB'!$A:$A,$E1950)</f>
        <v>4</v>
      </c>
      <c r="K1950" s="10" t="str">
        <f t="array" ref="K1950">INDEX('Régua SAEB'!$F$1:$F$40,MATCH($E1950&amp;"MT"&amp;$J1950,'Régua SAEB'!$G$1:$G$40,0),1)</f>
        <v>Básico</v>
      </c>
    </row>
    <row r="1951" spans="1:11" x14ac:dyDescent="0.2">
      <c r="A1951" s="28" t="s">
        <v>70</v>
      </c>
      <c r="B1951" s="24">
        <v>920794</v>
      </c>
      <c r="C1951" s="28" t="s">
        <v>2063</v>
      </c>
      <c r="D1951" s="29">
        <v>35920794</v>
      </c>
      <c r="E1951" s="29" t="s">
        <v>117</v>
      </c>
      <c r="F1951" s="29">
        <v>268.97000000000003</v>
      </c>
      <c r="G1951" s="10">
        <f>SUMIFS('Régua SAEB'!$C:$C,'Régua SAEB'!$B:$B,"LP",'Régua SAEB'!$D:$D,"&lt;="&amp;$F1951,'Régua SAEB'!$E:$E,"&gt;"&amp;$F1951,'Régua SAEB'!$A:$A,$E1951)</f>
        <v>3</v>
      </c>
      <c r="H1951" s="10" t="str">
        <f t="array" ref="H1951">INDEX('Régua SAEB'!$F$1:$F$40,MATCH($E1951&amp;"LP"&amp;$G1951,'Régua SAEB'!$G$1:$G$40,0),1)</f>
        <v>Básico</v>
      </c>
      <c r="I1951" s="29">
        <v>262.13</v>
      </c>
      <c r="J1951" s="10">
        <f>SUMIFS('Régua SAEB'!$C:$C,'Régua SAEB'!$B:$B,"MT",'Régua SAEB'!$D:$D,"&lt;="&amp;$I1951,'Régua SAEB'!$E:$E,"&gt;"&amp;$I1951,'Régua SAEB'!$A:$A,$E1951)</f>
        <v>3</v>
      </c>
      <c r="K1951" s="10" t="str">
        <f t="array" ref="K1951">INDEX('Régua SAEB'!$F$1:$F$40,MATCH($E1951&amp;"MT"&amp;$J1951,'Régua SAEB'!$G$1:$G$40,0),1)</f>
        <v>Básico</v>
      </c>
    </row>
    <row r="1952" spans="1:11" x14ac:dyDescent="0.2">
      <c r="A1952" s="28" t="s">
        <v>70</v>
      </c>
      <c r="B1952" s="24">
        <v>920800</v>
      </c>
      <c r="C1952" s="28" t="s">
        <v>2064</v>
      </c>
      <c r="D1952" s="29">
        <v>35920800</v>
      </c>
      <c r="E1952" s="29" t="s">
        <v>117</v>
      </c>
      <c r="F1952" s="29">
        <v>293.27</v>
      </c>
      <c r="G1952" s="10">
        <f>SUMIFS('Régua SAEB'!$C:$C,'Régua SAEB'!$B:$B,"LP",'Régua SAEB'!$D:$D,"&lt;="&amp;$F1952,'Régua SAEB'!$E:$E,"&gt;"&amp;$F1952,'Régua SAEB'!$A:$A,$E1952)</f>
        <v>4</v>
      </c>
      <c r="H1952" s="10" t="str">
        <f t="array" ref="H1952">INDEX('Régua SAEB'!$F$1:$F$40,MATCH($E1952&amp;"LP"&amp;$G1952,'Régua SAEB'!$G$1:$G$40,0),1)</f>
        <v>Proficiente</v>
      </c>
      <c r="I1952" s="29">
        <v>299.61</v>
      </c>
      <c r="J1952" s="10">
        <f>SUMIFS('Régua SAEB'!$C:$C,'Régua SAEB'!$B:$B,"MT",'Régua SAEB'!$D:$D,"&lt;="&amp;$I1952,'Régua SAEB'!$E:$E,"&gt;"&amp;$I1952,'Régua SAEB'!$A:$A,$E1952)</f>
        <v>4</v>
      </c>
      <c r="K1952" s="10" t="str">
        <f t="array" ref="K1952">INDEX('Régua SAEB'!$F$1:$F$40,MATCH($E1952&amp;"MT"&amp;$J1952,'Régua SAEB'!$G$1:$G$40,0),1)</f>
        <v>Básico</v>
      </c>
    </row>
    <row r="1953" spans="1:11" x14ac:dyDescent="0.2">
      <c r="A1953" s="28" t="s">
        <v>70</v>
      </c>
      <c r="B1953" s="24">
        <v>925792</v>
      </c>
      <c r="C1953" s="28" t="s">
        <v>2065</v>
      </c>
      <c r="D1953" s="29">
        <v>35925792</v>
      </c>
      <c r="E1953" s="29" t="s">
        <v>117</v>
      </c>
      <c r="F1953" s="29">
        <v>245.29</v>
      </c>
      <c r="G1953" s="10">
        <f>SUMIFS('Régua SAEB'!$C:$C,'Régua SAEB'!$B:$B,"LP",'Régua SAEB'!$D:$D,"&lt;="&amp;$F1953,'Régua SAEB'!$E:$E,"&gt;"&amp;$F1953,'Régua SAEB'!$A:$A,$E1953)</f>
        <v>2</v>
      </c>
      <c r="H1953" s="10" t="str">
        <f t="array" ref="H1953">INDEX('Régua SAEB'!$F$1:$F$40,MATCH($E1953&amp;"LP"&amp;$G1953,'Régua SAEB'!$G$1:$G$40,0),1)</f>
        <v>Básico</v>
      </c>
      <c r="I1953" s="29">
        <v>242.32</v>
      </c>
      <c r="J1953" s="10">
        <f>SUMIFS('Régua SAEB'!$C:$C,'Régua SAEB'!$B:$B,"MT",'Régua SAEB'!$D:$D,"&lt;="&amp;$I1953,'Régua SAEB'!$E:$E,"&gt;"&amp;$I1953,'Régua SAEB'!$A:$A,$E1953)</f>
        <v>2</v>
      </c>
      <c r="K1953" s="10" t="str">
        <f t="array" ref="K1953">INDEX('Régua SAEB'!$F$1:$F$40,MATCH($E1953&amp;"MT"&amp;$J1953,'Régua SAEB'!$G$1:$G$40,0),1)</f>
        <v>Básico</v>
      </c>
    </row>
    <row r="1954" spans="1:11" x14ac:dyDescent="0.2">
      <c r="A1954" s="28" t="s">
        <v>71</v>
      </c>
      <c r="B1954" s="24">
        <v>34320</v>
      </c>
      <c r="C1954" s="28" t="s">
        <v>2066</v>
      </c>
      <c r="D1954" s="29">
        <v>35034320</v>
      </c>
      <c r="E1954" s="29" t="s">
        <v>117</v>
      </c>
      <c r="F1954" s="29">
        <v>265.92</v>
      </c>
      <c r="G1954" s="10">
        <f>SUMIFS('Régua SAEB'!$C:$C,'Régua SAEB'!$B:$B,"LP",'Régua SAEB'!$D:$D,"&lt;="&amp;$F1954,'Régua SAEB'!$E:$E,"&gt;"&amp;$F1954,'Régua SAEB'!$A:$A,$E1954)</f>
        <v>3</v>
      </c>
      <c r="H1954" s="10" t="str">
        <f t="array" ref="H1954">INDEX('Régua SAEB'!$F$1:$F$40,MATCH($E1954&amp;"LP"&amp;$G1954,'Régua SAEB'!$G$1:$G$40,0),1)</f>
        <v>Básico</v>
      </c>
      <c r="I1954" s="29">
        <v>246.83</v>
      </c>
      <c r="J1954" s="10">
        <f>SUMIFS('Régua SAEB'!$C:$C,'Régua SAEB'!$B:$B,"MT",'Régua SAEB'!$D:$D,"&lt;="&amp;$I1954,'Régua SAEB'!$E:$E,"&gt;"&amp;$I1954,'Régua SAEB'!$A:$A,$E1954)</f>
        <v>2</v>
      </c>
      <c r="K1954" s="10" t="str">
        <f t="array" ref="K1954">INDEX('Régua SAEB'!$F$1:$F$40,MATCH($E1954&amp;"MT"&amp;$J1954,'Régua SAEB'!$G$1:$G$40,0),1)</f>
        <v>Básico</v>
      </c>
    </row>
    <row r="1955" spans="1:11" x14ac:dyDescent="0.2">
      <c r="A1955" s="28" t="s">
        <v>71</v>
      </c>
      <c r="B1955" s="24">
        <v>34344</v>
      </c>
      <c r="C1955" s="28" t="s">
        <v>2067</v>
      </c>
      <c r="D1955" s="29">
        <v>35034344</v>
      </c>
      <c r="E1955" s="29" t="s">
        <v>117</v>
      </c>
      <c r="F1955" s="29">
        <v>228.18</v>
      </c>
      <c r="G1955" s="10">
        <f>SUMIFS('Régua SAEB'!$C:$C,'Régua SAEB'!$B:$B,"LP",'Régua SAEB'!$D:$D,"&lt;="&amp;$F1955,'Régua SAEB'!$E:$E,"&gt;"&amp;$F1955,'Régua SAEB'!$A:$A,$E1955)</f>
        <v>2</v>
      </c>
      <c r="H1955" s="10" t="str">
        <f t="array" ref="H1955">INDEX('Régua SAEB'!$F$1:$F$40,MATCH($E1955&amp;"LP"&amp;$G1955,'Régua SAEB'!$G$1:$G$40,0),1)</f>
        <v>Básico</v>
      </c>
      <c r="I1955" s="29">
        <v>222.89</v>
      </c>
      <c r="J1955" s="10">
        <f>SUMIFS('Régua SAEB'!$C:$C,'Régua SAEB'!$B:$B,"MT",'Régua SAEB'!$D:$D,"&lt;="&amp;$I1955,'Régua SAEB'!$E:$E,"&gt;"&amp;$I1955,'Régua SAEB'!$A:$A,$E1955)</f>
        <v>1</v>
      </c>
      <c r="K1955" s="10" t="str">
        <f t="array" ref="K1955">INDEX('Régua SAEB'!$F$1:$F$40,MATCH($E1955&amp;"MT"&amp;$J1955,'Régua SAEB'!$G$1:$G$40,0),1)</f>
        <v>Insuficiente</v>
      </c>
    </row>
    <row r="1956" spans="1:11" x14ac:dyDescent="0.2">
      <c r="A1956" s="28" t="s">
        <v>71</v>
      </c>
      <c r="B1956" s="24">
        <v>34356</v>
      </c>
      <c r="C1956" s="28" t="s">
        <v>2068</v>
      </c>
      <c r="D1956" s="29">
        <v>35034356</v>
      </c>
      <c r="E1956" s="29" t="s">
        <v>117</v>
      </c>
      <c r="F1956" s="29">
        <v>302.14999999999998</v>
      </c>
      <c r="G1956" s="10">
        <f>SUMIFS('Régua SAEB'!$C:$C,'Régua SAEB'!$B:$B,"LP",'Régua SAEB'!$D:$D,"&lt;="&amp;$F1956,'Régua SAEB'!$E:$E,"&gt;"&amp;$F1956,'Régua SAEB'!$A:$A,$E1956)</f>
        <v>5</v>
      </c>
      <c r="H1956" s="10" t="str">
        <f t="array" ref="H1956">INDEX('Régua SAEB'!$F$1:$F$40,MATCH($E1956&amp;"LP"&amp;$G1956,'Régua SAEB'!$G$1:$G$40,0),1)</f>
        <v>Proficiente</v>
      </c>
      <c r="I1956" s="29">
        <v>296.45999999999998</v>
      </c>
      <c r="J1956" s="10">
        <f>SUMIFS('Régua SAEB'!$C:$C,'Régua SAEB'!$B:$B,"MT",'Régua SAEB'!$D:$D,"&lt;="&amp;$I1956,'Régua SAEB'!$E:$E,"&gt;"&amp;$I1956,'Régua SAEB'!$A:$A,$E1956)</f>
        <v>4</v>
      </c>
      <c r="K1956" s="10" t="str">
        <f t="array" ref="K1956">INDEX('Régua SAEB'!$F$1:$F$40,MATCH($E1956&amp;"MT"&amp;$J1956,'Régua SAEB'!$G$1:$G$40,0),1)</f>
        <v>Básico</v>
      </c>
    </row>
    <row r="1957" spans="1:11" x14ac:dyDescent="0.2">
      <c r="A1957" s="28" t="s">
        <v>71</v>
      </c>
      <c r="B1957" s="24">
        <v>34459</v>
      </c>
      <c r="C1957" s="28" t="s">
        <v>2069</v>
      </c>
      <c r="D1957" s="29">
        <v>35034459</v>
      </c>
      <c r="E1957" s="29" t="s">
        <v>117</v>
      </c>
      <c r="F1957" s="29">
        <v>257.89999999999998</v>
      </c>
      <c r="G1957" s="10">
        <f>SUMIFS('Régua SAEB'!$C:$C,'Régua SAEB'!$B:$B,"LP",'Régua SAEB'!$D:$D,"&lt;="&amp;$F1957,'Régua SAEB'!$E:$E,"&gt;"&amp;$F1957,'Régua SAEB'!$A:$A,$E1957)</f>
        <v>3</v>
      </c>
      <c r="H1957" s="10" t="str">
        <f t="array" ref="H1957">INDEX('Régua SAEB'!$F$1:$F$40,MATCH($E1957&amp;"LP"&amp;$G1957,'Régua SAEB'!$G$1:$G$40,0),1)</f>
        <v>Básico</v>
      </c>
      <c r="I1957" s="29">
        <v>261.7</v>
      </c>
      <c r="J1957" s="10">
        <f>SUMIFS('Régua SAEB'!$C:$C,'Régua SAEB'!$B:$B,"MT",'Régua SAEB'!$D:$D,"&lt;="&amp;$I1957,'Régua SAEB'!$E:$E,"&gt;"&amp;$I1957,'Régua SAEB'!$A:$A,$E1957)</f>
        <v>3</v>
      </c>
      <c r="K1957" s="10" t="str">
        <f t="array" ref="K1957">INDEX('Régua SAEB'!$F$1:$F$40,MATCH($E1957&amp;"MT"&amp;$J1957,'Régua SAEB'!$G$1:$G$40,0),1)</f>
        <v>Básico</v>
      </c>
    </row>
    <row r="1958" spans="1:11" x14ac:dyDescent="0.2">
      <c r="A1958" s="28" t="s">
        <v>71</v>
      </c>
      <c r="B1958" s="24">
        <v>49797</v>
      </c>
      <c r="C1958" s="28" t="s">
        <v>2070</v>
      </c>
      <c r="D1958" s="29">
        <v>35049797</v>
      </c>
      <c r="E1958" s="29" t="s">
        <v>117</v>
      </c>
      <c r="F1958" s="29">
        <v>264.99</v>
      </c>
      <c r="G1958" s="10">
        <f>SUMIFS('Régua SAEB'!$C:$C,'Régua SAEB'!$B:$B,"LP",'Régua SAEB'!$D:$D,"&lt;="&amp;$F1958,'Régua SAEB'!$E:$E,"&gt;"&amp;$F1958,'Régua SAEB'!$A:$A,$E1958)</f>
        <v>3</v>
      </c>
      <c r="H1958" s="10" t="str">
        <f t="array" ref="H1958">INDEX('Régua SAEB'!$F$1:$F$40,MATCH($E1958&amp;"LP"&amp;$G1958,'Régua SAEB'!$G$1:$G$40,0),1)</f>
        <v>Básico</v>
      </c>
      <c r="I1958" s="29">
        <v>266.70999999999998</v>
      </c>
      <c r="J1958" s="10">
        <f>SUMIFS('Régua SAEB'!$C:$C,'Régua SAEB'!$B:$B,"MT",'Régua SAEB'!$D:$D,"&lt;="&amp;$I1958,'Régua SAEB'!$E:$E,"&gt;"&amp;$I1958,'Régua SAEB'!$A:$A,$E1958)</f>
        <v>3</v>
      </c>
      <c r="K1958" s="10" t="str">
        <f t="array" ref="K1958">INDEX('Régua SAEB'!$F$1:$F$40,MATCH($E1958&amp;"MT"&amp;$J1958,'Régua SAEB'!$G$1:$G$40,0),1)</f>
        <v>Básico</v>
      </c>
    </row>
    <row r="1959" spans="1:11" x14ac:dyDescent="0.2">
      <c r="A1959" s="28" t="s">
        <v>71</v>
      </c>
      <c r="B1959" s="24">
        <v>906827</v>
      </c>
      <c r="C1959" s="28" t="s">
        <v>2071</v>
      </c>
      <c r="D1959" s="29">
        <v>35906827</v>
      </c>
      <c r="E1959" s="29" t="s">
        <v>117</v>
      </c>
      <c r="F1959" s="29">
        <v>290.20999999999998</v>
      </c>
      <c r="G1959" s="10">
        <f>SUMIFS('Régua SAEB'!$C:$C,'Régua SAEB'!$B:$B,"LP",'Régua SAEB'!$D:$D,"&lt;="&amp;$F1959,'Régua SAEB'!$E:$E,"&gt;"&amp;$F1959,'Régua SAEB'!$A:$A,$E1959)</f>
        <v>4</v>
      </c>
      <c r="H1959" s="10" t="str">
        <f t="array" ref="H1959">INDEX('Régua SAEB'!$F$1:$F$40,MATCH($E1959&amp;"LP"&amp;$G1959,'Régua SAEB'!$G$1:$G$40,0),1)</f>
        <v>Proficiente</v>
      </c>
      <c r="I1959" s="29">
        <v>289.19</v>
      </c>
      <c r="J1959" s="10">
        <f>SUMIFS('Régua SAEB'!$C:$C,'Régua SAEB'!$B:$B,"MT",'Régua SAEB'!$D:$D,"&lt;="&amp;$I1959,'Régua SAEB'!$E:$E,"&gt;"&amp;$I1959,'Régua SAEB'!$A:$A,$E1959)</f>
        <v>4</v>
      </c>
      <c r="K1959" s="10" t="str">
        <f t="array" ref="K1959">INDEX('Régua SAEB'!$F$1:$F$40,MATCH($E1959&amp;"MT"&amp;$J1959,'Régua SAEB'!$G$1:$G$40,0),1)</f>
        <v>Básico</v>
      </c>
    </row>
    <row r="1960" spans="1:11" x14ac:dyDescent="0.2">
      <c r="A1960" s="28" t="s">
        <v>18</v>
      </c>
      <c r="B1960" s="24">
        <v>26136</v>
      </c>
      <c r="C1960" s="28" t="s">
        <v>2072</v>
      </c>
      <c r="D1960" s="29">
        <v>35026136</v>
      </c>
      <c r="E1960" s="29" t="s">
        <v>117</v>
      </c>
      <c r="F1960" s="29">
        <v>257.52999999999997</v>
      </c>
      <c r="G1960" s="10">
        <f>SUMIFS('Régua SAEB'!$C:$C,'Régua SAEB'!$B:$B,"LP",'Régua SAEB'!$D:$D,"&lt;="&amp;$F1960,'Régua SAEB'!$E:$E,"&gt;"&amp;$F1960,'Régua SAEB'!$A:$A,$E1960)</f>
        <v>3</v>
      </c>
      <c r="H1960" s="10" t="str">
        <f t="array" ref="H1960">INDEX('Régua SAEB'!$F$1:$F$40,MATCH($E1960&amp;"LP"&amp;$G1960,'Régua SAEB'!$G$1:$G$40,0),1)</f>
        <v>Básico</v>
      </c>
      <c r="I1960" s="29">
        <v>249.69</v>
      </c>
      <c r="J1960" s="10">
        <f>SUMIFS('Régua SAEB'!$C:$C,'Régua SAEB'!$B:$B,"MT",'Régua SAEB'!$D:$D,"&lt;="&amp;$I1960,'Régua SAEB'!$E:$E,"&gt;"&amp;$I1960,'Régua SAEB'!$A:$A,$E1960)</f>
        <v>2</v>
      </c>
      <c r="K1960" s="10" t="str">
        <f t="array" ref="K1960">INDEX('Régua SAEB'!$F$1:$F$40,MATCH($E1960&amp;"MT"&amp;$J1960,'Régua SAEB'!$G$1:$G$40,0),1)</f>
        <v>Básico</v>
      </c>
    </row>
    <row r="1961" spans="1:11" x14ac:dyDescent="0.2">
      <c r="A1961" s="28" t="s">
        <v>18</v>
      </c>
      <c r="B1961" s="24">
        <v>26487</v>
      </c>
      <c r="C1961" s="28" t="s">
        <v>2073</v>
      </c>
      <c r="D1961" s="29">
        <v>35026487</v>
      </c>
      <c r="E1961" s="29" t="s">
        <v>117</v>
      </c>
      <c r="F1961" s="29">
        <v>232.11</v>
      </c>
      <c r="G1961" s="10">
        <f>SUMIFS('Régua SAEB'!$C:$C,'Régua SAEB'!$B:$B,"LP",'Régua SAEB'!$D:$D,"&lt;="&amp;$F1961,'Régua SAEB'!$E:$E,"&gt;"&amp;$F1961,'Régua SAEB'!$A:$A,$E1961)</f>
        <v>2</v>
      </c>
      <c r="H1961" s="10" t="str">
        <f t="array" ref="H1961">INDEX('Régua SAEB'!$F$1:$F$40,MATCH($E1961&amp;"LP"&amp;$G1961,'Régua SAEB'!$G$1:$G$40,0),1)</f>
        <v>Básico</v>
      </c>
      <c r="I1961" s="29">
        <v>248.36</v>
      </c>
      <c r="J1961" s="10">
        <f>SUMIFS('Régua SAEB'!$C:$C,'Régua SAEB'!$B:$B,"MT",'Régua SAEB'!$D:$D,"&lt;="&amp;$I1961,'Régua SAEB'!$E:$E,"&gt;"&amp;$I1961,'Régua SAEB'!$A:$A,$E1961)</f>
        <v>2</v>
      </c>
      <c r="K1961" s="10" t="str">
        <f t="array" ref="K1961">INDEX('Régua SAEB'!$F$1:$F$40,MATCH($E1961&amp;"MT"&amp;$J1961,'Régua SAEB'!$G$1:$G$40,0),1)</f>
        <v>Básico</v>
      </c>
    </row>
    <row r="1962" spans="1:11" x14ac:dyDescent="0.2">
      <c r="A1962" s="28" t="s">
        <v>95</v>
      </c>
      <c r="B1962" s="24">
        <v>22706</v>
      </c>
      <c r="C1962" s="28" t="s">
        <v>2074</v>
      </c>
      <c r="D1962" s="29">
        <v>35022706</v>
      </c>
      <c r="E1962" s="29" t="s">
        <v>117</v>
      </c>
      <c r="F1962" s="29">
        <v>251.41</v>
      </c>
      <c r="G1962" s="10">
        <f>SUMIFS('Régua SAEB'!$C:$C,'Régua SAEB'!$B:$B,"LP",'Régua SAEB'!$D:$D,"&lt;="&amp;$F1962,'Régua SAEB'!$E:$E,"&gt;"&amp;$F1962,'Régua SAEB'!$A:$A,$E1962)</f>
        <v>3</v>
      </c>
      <c r="H1962" s="10" t="str">
        <f t="array" ref="H1962">INDEX('Régua SAEB'!$F$1:$F$40,MATCH($E1962&amp;"LP"&amp;$G1962,'Régua SAEB'!$G$1:$G$40,0),1)</f>
        <v>Básico</v>
      </c>
      <c r="I1962" s="29">
        <v>247.27</v>
      </c>
      <c r="J1962" s="10">
        <f>SUMIFS('Régua SAEB'!$C:$C,'Régua SAEB'!$B:$B,"MT",'Régua SAEB'!$D:$D,"&lt;="&amp;$I1962,'Régua SAEB'!$E:$E,"&gt;"&amp;$I1962,'Régua SAEB'!$A:$A,$E1962)</f>
        <v>2</v>
      </c>
      <c r="K1962" s="10" t="str">
        <f t="array" ref="K1962">INDEX('Régua SAEB'!$F$1:$F$40,MATCH($E1962&amp;"MT"&amp;$J1962,'Régua SAEB'!$G$1:$G$40,0),1)</f>
        <v>Básico</v>
      </c>
    </row>
    <row r="1963" spans="1:11" x14ac:dyDescent="0.2">
      <c r="A1963" s="28" t="s">
        <v>73</v>
      </c>
      <c r="B1963" s="24">
        <v>32585</v>
      </c>
      <c r="C1963" s="28" t="s">
        <v>2075</v>
      </c>
      <c r="D1963" s="29">
        <v>35032585</v>
      </c>
      <c r="E1963" s="29" t="s">
        <v>117</v>
      </c>
      <c r="F1963" s="29">
        <v>233.43</v>
      </c>
      <c r="G1963" s="10">
        <f>SUMIFS('Régua SAEB'!$C:$C,'Régua SAEB'!$B:$B,"LP",'Régua SAEB'!$D:$D,"&lt;="&amp;$F1963,'Régua SAEB'!$E:$E,"&gt;"&amp;$F1963,'Régua SAEB'!$A:$A,$E1963)</f>
        <v>2</v>
      </c>
      <c r="H1963" s="10" t="str">
        <f t="array" ref="H1963">INDEX('Régua SAEB'!$F$1:$F$40,MATCH($E1963&amp;"LP"&amp;$G1963,'Régua SAEB'!$G$1:$G$40,0),1)</f>
        <v>Básico</v>
      </c>
      <c r="I1963" s="29">
        <v>243.49</v>
      </c>
      <c r="J1963" s="10">
        <f>SUMIFS('Régua SAEB'!$C:$C,'Régua SAEB'!$B:$B,"MT",'Régua SAEB'!$D:$D,"&lt;="&amp;$I1963,'Régua SAEB'!$E:$E,"&gt;"&amp;$I1963,'Régua SAEB'!$A:$A,$E1963)</f>
        <v>2</v>
      </c>
      <c r="K1963" s="10" t="str">
        <f t="array" ref="K1963">INDEX('Régua SAEB'!$F$1:$F$40,MATCH($E1963&amp;"MT"&amp;$J1963,'Régua SAEB'!$G$1:$G$40,0),1)</f>
        <v>Básico</v>
      </c>
    </row>
    <row r="1964" spans="1:11" x14ac:dyDescent="0.2">
      <c r="A1964" s="28" t="s">
        <v>73</v>
      </c>
      <c r="B1964" s="24">
        <v>32682</v>
      </c>
      <c r="C1964" s="28" t="s">
        <v>2076</v>
      </c>
      <c r="D1964" s="29">
        <v>35032682</v>
      </c>
      <c r="E1964" s="29" t="s">
        <v>117</v>
      </c>
      <c r="F1964" s="29">
        <v>265.10000000000002</v>
      </c>
      <c r="G1964" s="10">
        <f>SUMIFS('Régua SAEB'!$C:$C,'Régua SAEB'!$B:$B,"LP",'Régua SAEB'!$D:$D,"&lt;="&amp;$F1964,'Régua SAEB'!$E:$E,"&gt;"&amp;$F1964,'Régua SAEB'!$A:$A,$E1964)</f>
        <v>3</v>
      </c>
      <c r="H1964" s="10" t="str">
        <f t="array" ref="H1964">INDEX('Régua SAEB'!$F$1:$F$40,MATCH($E1964&amp;"LP"&amp;$G1964,'Régua SAEB'!$G$1:$G$40,0),1)</f>
        <v>Básico</v>
      </c>
      <c r="I1964" s="29">
        <v>263.45999999999998</v>
      </c>
      <c r="J1964" s="10">
        <f>SUMIFS('Régua SAEB'!$C:$C,'Régua SAEB'!$B:$B,"MT",'Régua SAEB'!$D:$D,"&lt;="&amp;$I1964,'Régua SAEB'!$E:$E,"&gt;"&amp;$I1964,'Régua SAEB'!$A:$A,$E1964)</f>
        <v>3</v>
      </c>
      <c r="K1964" s="10" t="str">
        <f t="array" ref="K1964">INDEX('Régua SAEB'!$F$1:$F$40,MATCH($E1964&amp;"MT"&amp;$J1964,'Régua SAEB'!$G$1:$G$40,0),1)</f>
        <v>Básico</v>
      </c>
    </row>
    <row r="1965" spans="1:11" x14ac:dyDescent="0.2">
      <c r="A1965" s="28" t="s">
        <v>73</v>
      </c>
      <c r="B1965" s="24">
        <v>32694</v>
      </c>
      <c r="C1965" s="28" t="s">
        <v>2077</v>
      </c>
      <c r="D1965" s="29">
        <v>35032694</v>
      </c>
      <c r="E1965" s="29" t="s">
        <v>117</v>
      </c>
      <c r="F1965" s="29">
        <v>268.62</v>
      </c>
      <c r="G1965" s="10">
        <f>SUMIFS('Régua SAEB'!$C:$C,'Régua SAEB'!$B:$B,"LP",'Régua SAEB'!$D:$D,"&lt;="&amp;$F1965,'Régua SAEB'!$E:$E,"&gt;"&amp;$F1965,'Régua SAEB'!$A:$A,$E1965)</f>
        <v>3</v>
      </c>
      <c r="H1965" s="10" t="str">
        <f t="array" ref="H1965">INDEX('Régua SAEB'!$F$1:$F$40,MATCH($E1965&amp;"LP"&amp;$G1965,'Régua SAEB'!$G$1:$G$40,0),1)</f>
        <v>Básico</v>
      </c>
      <c r="I1965" s="29">
        <v>273.83999999999997</v>
      </c>
      <c r="J1965" s="10">
        <f>SUMIFS('Régua SAEB'!$C:$C,'Régua SAEB'!$B:$B,"MT",'Régua SAEB'!$D:$D,"&lt;="&amp;$I1965,'Régua SAEB'!$E:$E,"&gt;"&amp;$I1965,'Régua SAEB'!$A:$A,$E1965)</f>
        <v>3</v>
      </c>
      <c r="K1965" s="10" t="str">
        <f t="array" ref="K1965">INDEX('Régua SAEB'!$F$1:$F$40,MATCH($E1965&amp;"MT"&amp;$J1965,'Régua SAEB'!$G$1:$G$40,0),1)</f>
        <v>Básico</v>
      </c>
    </row>
    <row r="1966" spans="1:11" x14ac:dyDescent="0.2">
      <c r="A1966" s="28" t="s">
        <v>72</v>
      </c>
      <c r="B1966" s="24">
        <v>21436</v>
      </c>
      <c r="C1966" s="28" t="s">
        <v>2078</v>
      </c>
      <c r="D1966" s="29">
        <v>35021436</v>
      </c>
      <c r="E1966" s="29" t="s">
        <v>117</v>
      </c>
      <c r="F1966" s="29">
        <v>272.56</v>
      </c>
      <c r="G1966" s="10">
        <f>SUMIFS('Régua SAEB'!$C:$C,'Régua SAEB'!$B:$B,"LP",'Régua SAEB'!$D:$D,"&lt;="&amp;$F1966,'Régua SAEB'!$E:$E,"&gt;"&amp;$F1966,'Régua SAEB'!$A:$A,$E1966)</f>
        <v>3</v>
      </c>
      <c r="H1966" s="10" t="str">
        <f t="array" ref="H1966">INDEX('Régua SAEB'!$F$1:$F$40,MATCH($E1966&amp;"LP"&amp;$G1966,'Régua SAEB'!$G$1:$G$40,0),1)</f>
        <v>Básico</v>
      </c>
      <c r="I1966" s="29">
        <v>272.79000000000002</v>
      </c>
      <c r="J1966" s="10">
        <f>SUMIFS('Régua SAEB'!$C:$C,'Régua SAEB'!$B:$B,"MT",'Régua SAEB'!$D:$D,"&lt;="&amp;$I1966,'Régua SAEB'!$E:$E,"&gt;"&amp;$I1966,'Régua SAEB'!$A:$A,$E1966)</f>
        <v>3</v>
      </c>
      <c r="K1966" s="10" t="str">
        <f t="array" ref="K1966">INDEX('Régua SAEB'!$F$1:$F$40,MATCH($E1966&amp;"MT"&amp;$J1966,'Régua SAEB'!$G$1:$G$40,0),1)</f>
        <v>Básico</v>
      </c>
    </row>
    <row r="1967" spans="1:11" x14ac:dyDescent="0.2">
      <c r="A1967" s="28" t="s">
        <v>72</v>
      </c>
      <c r="B1967" s="24">
        <v>21465</v>
      </c>
      <c r="C1967" s="28" t="s">
        <v>2079</v>
      </c>
      <c r="D1967" s="29">
        <v>35021465</v>
      </c>
      <c r="E1967" s="29" t="s">
        <v>117</v>
      </c>
      <c r="F1967" s="29">
        <v>282.66000000000003</v>
      </c>
      <c r="G1967" s="10">
        <f>SUMIFS('Régua SAEB'!$C:$C,'Régua SAEB'!$B:$B,"LP",'Régua SAEB'!$D:$D,"&lt;="&amp;$F1967,'Régua SAEB'!$E:$E,"&gt;"&amp;$F1967,'Régua SAEB'!$A:$A,$E1967)</f>
        <v>4</v>
      </c>
      <c r="H1967" s="10" t="str">
        <f t="array" ref="H1967">INDEX('Régua SAEB'!$F$1:$F$40,MATCH($E1967&amp;"LP"&amp;$G1967,'Régua SAEB'!$G$1:$G$40,0),1)</f>
        <v>Proficiente</v>
      </c>
      <c r="I1967" s="29">
        <v>283.7</v>
      </c>
      <c r="J1967" s="10">
        <f>SUMIFS('Régua SAEB'!$C:$C,'Régua SAEB'!$B:$B,"MT",'Régua SAEB'!$D:$D,"&lt;="&amp;$I1967,'Régua SAEB'!$E:$E,"&gt;"&amp;$I1967,'Régua SAEB'!$A:$A,$E1967)</f>
        <v>4</v>
      </c>
      <c r="K1967" s="10" t="str">
        <f t="array" ref="K1967">INDEX('Régua SAEB'!$F$1:$F$40,MATCH($E1967&amp;"MT"&amp;$J1967,'Régua SAEB'!$G$1:$G$40,0),1)</f>
        <v>Básico</v>
      </c>
    </row>
    <row r="1968" spans="1:11" x14ac:dyDescent="0.2">
      <c r="A1968" s="28" t="s">
        <v>72</v>
      </c>
      <c r="B1968" s="24">
        <v>21477</v>
      </c>
      <c r="C1968" s="28" t="s">
        <v>2080</v>
      </c>
      <c r="D1968" s="29">
        <v>35021477</v>
      </c>
      <c r="E1968" s="29" t="s">
        <v>117</v>
      </c>
      <c r="F1968" s="29">
        <v>273.47000000000003</v>
      </c>
      <c r="G1968" s="10">
        <f>SUMIFS('Régua SAEB'!$C:$C,'Régua SAEB'!$B:$B,"LP",'Régua SAEB'!$D:$D,"&lt;="&amp;$F1968,'Régua SAEB'!$E:$E,"&gt;"&amp;$F1968,'Régua SAEB'!$A:$A,$E1968)</f>
        <v>3</v>
      </c>
      <c r="H1968" s="10" t="str">
        <f t="array" ref="H1968">INDEX('Régua SAEB'!$F$1:$F$40,MATCH($E1968&amp;"LP"&amp;$G1968,'Régua SAEB'!$G$1:$G$40,0),1)</f>
        <v>Básico</v>
      </c>
      <c r="I1968" s="29">
        <v>271.54000000000002</v>
      </c>
      <c r="J1968" s="10">
        <f>SUMIFS('Régua SAEB'!$C:$C,'Régua SAEB'!$B:$B,"MT",'Régua SAEB'!$D:$D,"&lt;="&amp;$I1968,'Régua SAEB'!$E:$E,"&gt;"&amp;$I1968,'Régua SAEB'!$A:$A,$E1968)</f>
        <v>3</v>
      </c>
      <c r="K1968" s="10" t="str">
        <f t="array" ref="K1968">INDEX('Régua SAEB'!$F$1:$F$40,MATCH($E1968&amp;"MT"&amp;$J1968,'Régua SAEB'!$G$1:$G$40,0),1)</f>
        <v>Básico</v>
      </c>
    </row>
    <row r="1969" spans="1:11" x14ac:dyDescent="0.2">
      <c r="A1969" s="28" t="s">
        <v>72</v>
      </c>
      <c r="B1969" s="24">
        <v>21489</v>
      </c>
      <c r="C1969" s="28" t="s">
        <v>2081</v>
      </c>
      <c r="D1969" s="29">
        <v>35021489</v>
      </c>
      <c r="E1969" s="29" t="s">
        <v>117</v>
      </c>
      <c r="F1969" s="29">
        <v>269.51</v>
      </c>
      <c r="G1969" s="10">
        <f>SUMIFS('Régua SAEB'!$C:$C,'Régua SAEB'!$B:$B,"LP",'Régua SAEB'!$D:$D,"&lt;="&amp;$F1969,'Régua SAEB'!$E:$E,"&gt;"&amp;$F1969,'Régua SAEB'!$A:$A,$E1969)</f>
        <v>3</v>
      </c>
      <c r="H1969" s="10" t="str">
        <f t="array" ref="H1969">INDEX('Régua SAEB'!$F$1:$F$40,MATCH($E1969&amp;"LP"&amp;$G1969,'Régua SAEB'!$G$1:$G$40,0),1)</f>
        <v>Básico</v>
      </c>
      <c r="I1969" s="29">
        <v>263.32</v>
      </c>
      <c r="J1969" s="10">
        <f>SUMIFS('Régua SAEB'!$C:$C,'Régua SAEB'!$B:$B,"MT",'Régua SAEB'!$D:$D,"&lt;="&amp;$I1969,'Régua SAEB'!$E:$E,"&gt;"&amp;$I1969,'Régua SAEB'!$A:$A,$E1969)</f>
        <v>3</v>
      </c>
      <c r="K1969" s="10" t="str">
        <f t="array" ref="K1969">INDEX('Régua SAEB'!$F$1:$F$40,MATCH($E1969&amp;"MT"&amp;$J1969,'Régua SAEB'!$G$1:$G$40,0),1)</f>
        <v>Básico</v>
      </c>
    </row>
    <row r="1970" spans="1:11" x14ac:dyDescent="0.2">
      <c r="A1970" s="28" t="s">
        <v>72</v>
      </c>
      <c r="B1970" s="24">
        <v>36336</v>
      </c>
      <c r="C1970" s="28" t="s">
        <v>2082</v>
      </c>
      <c r="D1970" s="29">
        <v>35036336</v>
      </c>
      <c r="E1970" s="29" t="s">
        <v>117</v>
      </c>
      <c r="F1970" s="29">
        <v>260.73</v>
      </c>
      <c r="G1970" s="10">
        <f>SUMIFS('Régua SAEB'!$C:$C,'Régua SAEB'!$B:$B,"LP",'Régua SAEB'!$D:$D,"&lt;="&amp;$F1970,'Régua SAEB'!$E:$E,"&gt;"&amp;$F1970,'Régua SAEB'!$A:$A,$E1970)</f>
        <v>3</v>
      </c>
      <c r="H1970" s="10" t="str">
        <f t="array" ref="H1970">INDEX('Régua SAEB'!$F$1:$F$40,MATCH($E1970&amp;"LP"&amp;$G1970,'Régua SAEB'!$G$1:$G$40,0),1)</f>
        <v>Básico</v>
      </c>
      <c r="I1970" s="29">
        <v>252.87</v>
      </c>
      <c r="J1970" s="10">
        <f>SUMIFS('Régua SAEB'!$C:$C,'Régua SAEB'!$B:$B,"MT",'Régua SAEB'!$D:$D,"&lt;="&amp;$I1970,'Régua SAEB'!$E:$E,"&gt;"&amp;$I1970,'Régua SAEB'!$A:$A,$E1970)</f>
        <v>3</v>
      </c>
      <c r="K1970" s="10" t="str">
        <f t="array" ref="K1970">INDEX('Régua SAEB'!$F$1:$F$40,MATCH($E1970&amp;"MT"&amp;$J1970,'Régua SAEB'!$G$1:$G$40,0),1)</f>
        <v>Básico</v>
      </c>
    </row>
    <row r="1971" spans="1:11" x14ac:dyDescent="0.2">
      <c r="A1971" s="28" t="s">
        <v>72</v>
      </c>
      <c r="B1971" s="24">
        <v>49542</v>
      </c>
      <c r="C1971" s="28" t="s">
        <v>2083</v>
      </c>
      <c r="D1971" s="29">
        <v>35049542</v>
      </c>
      <c r="E1971" s="29" t="s">
        <v>117</v>
      </c>
      <c r="F1971" s="29">
        <v>232.58</v>
      </c>
      <c r="G1971" s="10">
        <f>SUMIFS('Régua SAEB'!$C:$C,'Régua SAEB'!$B:$B,"LP",'Régua SAEB'!$D:$D,"&lt;="&amp;$F1971,'Régua SAEB'!$E:$E,"&gt;"&amp;$F1971,'Régua SAEB'!$A:$A,$E1971)</f>
        <v>2</v>
      </c>
      <c r="H1971" s="10" t="str">
        <f t="array" ref="H1971">INDEX('Régua SAEB'!$F$1:$F$40,MATCH($E1971&amp;"LP"&amp;$G1971,'Régua SAEB'!$G$1:$G$40,0),1)</f>
        <v>Básico</v>
      </c>
      <c r="I1971" s="29">
        <v>247.81</v>
      </c>
      <c r="J1971" s="10">
        <f>SUMIFS('Régua SAEB'!$C:$C,'Régua SAEB'!$B:$B,"MT",'Régua SAEB'!$D:$D,"&lt;="&amp;$I1971,'Régua SAEB'!$E:$E,"&gt;"&amp;$I1971,'Régua SAEB'!$A:$A,$E1971)</f>
        <v>2</v>
      </c>
      <c r="K1971" s="10" t="str">
        <f t="array" ref="K1971">INDEX('Régua SAEB'!$F$1:$F$40,MATCH($E1971&amp;"MT"&amp;$J1971,'Régua SAEB'!$G$1:$G$40,0),1)</f>
        <v>Básico</v>
      </c>
    </row>
    <row r="1972" spans="1:11" x14ac:dyDescent="0.2">
      <c r="A1972" s="28" t="s">
        <v>72</v>
      </c>
      <c r="B1972" s="24">
        <v>907492</v>
      </c>
      <c r="C1972" s="28" t="s">
        <v>2084</v>
      </c>
      <c r="D1972" s="29">
        <v>35907492</v>
      </c>
      <c r="E1972" s="29" t="s">
        <v>117</v>
      </c>
      <c r="F1972" s="29">
        <v>272.11</v>
      </c>
      <c r="G1972" s="10">
        <f>SUMIFS('Régua SAEB'!$C:$C,'Régua SAEB'!$B:$B,"LP",'Régua SAEB'!$D:$D,"&lt;="&amp;$F1972,'Régua SAEB'!$E:$E,"&gt;"&amp;$F1972,'Régua SAEB'!$A:$A,$E1972)</f>
        <v>3</v>
      </c>
      <c r="H1972" s="10" t="str">
        <f t="array" ref="H1972">INDEX('Régua SAEB'!$F$1:$F$40,MATCH($E1972&amp;"LP"&amp;$G1972,'Régua SAEB'!$G$1:$G$40,0),1)</f>
        <v>Básico</v>
      </c>
      <c r="I1972" s="29">
        <v>268.08999999999997</v>
      </c>
      <c r="J1972" s="10">
        <f>SUMIFS('Régua SAEB'!$C:$C,'Régua SAEB'!$B:$B,"MT",'Régua SAEB'!$D:$D,"&lt;="&amp;$I1972,'Régua SAEB'!$E:$E,"&gt;"&amp;$I1972,'Régua SAEB'!$A:$A,$E1972)</f>
        <v>3</v>
      </c>
      <c r="K1972" s="10" t="str">
        <f t="array" ref="K1972">INDEX('Régua SAEB'!$F$1:$F$40,MATCH($E1972&amp;"MT"&amp;$J1972,'Régua SAEB'!$G$1:$G$40,0),1)</f>
        <v>Básico</v>
      </c>
    </row>
    <row r="1973" spans="1:11" x14ac:dyDescent="0.2">
      <c r="A1973" s="28" t="s">
        <v>72</v>
      </c>
      <c r="B1973" s="24">
        <v>907510</v>
      </c>
      <c r="C1973" s="28" t="s">
        <v>2085</v>
      </c>
      <c r="D1973" s="29">
        <v>35907510</v>
      </c>
      <c r="E1973" s="29" t="s">
        <v>117</v>
      </c>
      <c r="F1973" s="29">
        <v>226.36</v>
      </c>
      <c r="G1973" s="10">
        <f>SUMIFS('Régua SAEB'!$C:$C,'Régua SAEB'!$B:$B,"LP",'Régua SAEB'!$D:$D,"&lt;="&amp;$F1973,'Régua SAEB'!$E:$E,"&gt;"&amp;$F1973,'Régua SAEB'!$A:$A,$E1973)</f>
        <v>2</v>
      </c>
      <c r="H1973" s="10" t="str">
        <f t="array" ref="H1973">INDEX('Régua SAEB'!$F$1:$F$40,MATCH($E1973&amp;"LP"&amp;$G1973,'Régua SAEB'!$G$1:$G$40,0),1)</f>
        <v>Básico</v>
      </c>
      <c r="I1973" s="29">
        <v>221.95</v>
      </c>
      <c r="J1973" s="10">
        <f>SUMIFS('Régua SAEB'!$C:$C,'Régua SAEB'!$B:$B,"MT",'Régua SAEB'!$D:$D,"&lt;="&amp;$I1973,'Régua SAEB'!$E:$E,"&gt;"&amp;$I1973,'Régua SAEB'!$A:$A,$E1973)</f>
        <v>1</v>
      </c>
      <c r="K1973" s="10" t="str">
        <f t="array" ref="K1973">INDEX('Régua SAEB'!$F$1:$F$40,MATCH($E1973&amp;"MT"&amp;$J1973,'Régua SAEB'!$G$1:$G$40,0),1)</f>
        <v>Insuficiente</v>
      </c>
    </row>
    <row r="1974" spans="1:11" x14ac:dyDescent="0.2">
      <c r="A1974" s="28" t="s">
        <v>72</v>
      </c>
      <c r="B1974" s="24">
        <v>920381</v>
      </c>
      <c r="C1974" s="28" t="s">
        <v>2086</v>
      </c>
      <c r="D1974" s="29">
        <v>35920381</v>
      </c>
      <c r="E1974" s="29" t="s">
        <v>117</v>
      </c>
      <c r="F1974" s="29">
        <v>267.41000000000003</v>
      </c>
      <c r="G1974" s="10">
        <f>SUMIFS('Régua SAEB'!$C:$C,'Régua SAEB'!$B:$B,"LP",'Régua SAEB'!$D:$D,"&lt;="&amp;$F1974,'Régua SAEB'!$E:$E,"&gt;"&amp;$F1974,'Régua SAEB'!$A:$A,$E1974)</f>
        <v>3</v>
      </c>
      <c r="H1974" s="10" t="str">
        <f t="array" ref="H1974">INDEX('Régua SAEB'!$F$1:$F$40,MATCH($E1974&amp;"LP"&amp;$G1974,'Régua SAEB'!$G$1:$G$40,0),1)</f>
        <v>Básico</v>
      </c>
      <c r="I1974" s="29">
        <v>258.86</v>
      </c>
      <c r="J1974" s="10">
        <f>SUMIFS('Régua SAEB'!$C:$C,'Régua SAEB'!$B:$B,"MT",'Régua SAEB'!$D:$D,"&lt;="&amp;$I1974,'Régua SAEB'!$E:$E,"&gt;"&amp;$I1974,'Régua SAEB'!$A:$A,$E1974)</f>
        <v>3</v>
      </c>
      <c r="K1974" s="10" t="str">
        <f t="array" ref="K1974">INDEX('Régua SAEB'!$F$1:$F$40,MATCH($E1974&amp;"MT"&amp;$J1974,'Régua SAEB'!$G$1:$G$40,0),1)</f>
        <v>Básico</v>
      </c>
    </row>
    <row r="1975" spans="1:11" x14ac:dyDescent="0.2">
      <c r="A1975" s="28" t="s">
        <v>18</v>
      </c>
      <c r="B1975" s="24">
        <v>25367</v>
      </c>
      <c r="C1975" s="28" t="s">
        <v>2087</v>
      </c>
      <c r="D1975" s="29">
        <v>35025367</v>
      </c>
      <c r="E1975" s="29" t="s">
        <v>117</v>
      </c>
      <c r="F1975" s="29">
        <v>250.37</v>
      </c>
      <c r="G1975" s="10">
        <f>SUMIFS('Régua SAEB'!$C:$C,'Régua SAEB'!$B:$B,"LP",'Régua SAEB'!$D:$D,"&lt;="&amp;$F1975,'Régua SAEB'!$E:$E,"&gt;"&amp;$F1975,'Régua SAEB'!$A:$A,$E1975)</f>
        <v>3</v>
      </c>
      <c r="H1975" s="10" t="str">
        <f t="array" ref="H1975">INDEX('Régua SAEB'!$F$1:$F$40,MATCH($E1975&amp;"LP"&amp;$G1975,'Régua SAEB'!$G$1:$G$40,0),1)</f>
        <v>Básico</v>
      </c>
      <c r="I1975" s="29">
        <v>241.45</v>
      </c>
      <c r="J1975" s="10">
        <f>SUMIFS('Régua SAEB'!$C:$C,'Régua SAEB'!$B:$B,"MT",'Régua SAEB'!$D:$D,"&lt;="&amp;$I1975,'Régua SAEB'!$E:$E,"&gt;"&amp;$I1975,'Régua SAEB'!$A:$A,$E1975)</f>
        <v>2</v>
      </c>
      <c r="K1975" s="10" t="str">
        <f t="array" ref="K1975">INDEX('Régua SAEB'!$F$1:$F$40,MATCH($E1975&amp;"MT"&amp;$J1975,'Régua SAEB'!$G$1:$G$40,0),1)</f>
        <v>Básico</v>
      </c>
    </row>
    <row r="1976" spans="1:11" x14ac:dyDescent="0.2">
      <c r="A1976" s="28" t="s">
        <v>87</v>
      </c>
      <c r="B1976" s="24">
        <v>22494</v>
      </c>
      <c r="C1976" s="28" t="s">
        <v>2088</v>
      </c>
      <c r="D1976" s="29">
        <v>35022494</v>
      </c>
      <c r="E1976" s="29" t="s">
        <v>117</v>
      </c>
      <c r="F1976" s="29">
        <v>257.89</v>
      </c>
      <c r="G1976" s="10">
        <f>SUMIFS('Régua SAEB'!$C:$C,'Régua SAEB'!$B:$B,"LP",'Régua SAEB'!$D:$D,"&lt;="&amp;$F1976,'Régua SAEB'!$E:$E,"&gt;"&amp;$F1976,'Régua SAEB'!$A:$A,$E1976)</f>
        <v>3</v>
      </c>
      <c r="H1976" s="10" t="str">
        <f t="array" ref="H1976">INDEX('Régua SAEB'!$F$1:$F$40,MATCH($E1976&amp;"LP"&amp;$G1976,'Régua SAEB'!$G$1:$G$40,0),1)</f>
        <v>Básico</v>
      </c>
      <c r="I1976" s="29">
        <v>261.94</v>
      </c>
      <c r="J1976" s="10">
        <f>SUMIFS('Régua SAEB'!$C:$C,'Régua SAEB'!$B:$B,"MT",'Régua SAEB'!$D:$D,"&lt;="&amp;$I1976,'Régua SAEB'!$E:$E,"&gt;"&amp;$I1976,'Régua SAEB'!$A:$A,$E1976)</f>
        <v>3</v>
      </c>
      <c r="K1976" s="10" t="str">
        <f t="array" ref="K1976">INDEX('Régua SAEB'!$F$1:$F$40,MATCH($E1976&amp;"MT"&amp;$J1976,'Régua SAEB'!$G$1:$G$40,0),1)</f>
        <v>Básico</v>
      </c>
    </row>
    <row r="1977" spans="1:11" x14ac:dyDescent="0.2">
      <c r="A1977" s="28" t="s">
        <v>87</v>
      </c>
      <c r="B1977" s="24">
        <v>22640</v>
      </c>
      <c r="C1977" s="28" t="s">
        <v>2089</v>
      </c>
      <c r="D1977" s="29">
        <v>35022640</v>
      </c>
      <c r="E1977" s="29" t="s">
        <v>117</v>
      </c>
      <c r="F1977" s="29">
        <v>257.74</v>
      </c>
      <c r="G1977" s="10">
        <f>SUMIFS('Régua SAEB'!$C:$C,'Régua SAEB'!$B:$B,"LP",'Régua SAEB'!$D:$D,"&lt;="&amp;$F1977,'Régua SAEB'!$E:$E,"&gt;"&amp;$F1977,'Régua SAEB'!$A:$A,$E1977)</f>
        <v>3</v>
      </c>
      <c r="H1977" s="10" t="str">
        <f t="array" ref="H1977">INDEX('Régua SAEB'!$F$1:$F$40,MATCH($E1977&amp;"LP"&amp;$G1977,'Régua SAEB'!$G$1:$G$40,0),1)</f>
        <v>Básico</v>
      </c>
      <c r="I1977" s="29">
        <v>263.17</v>
      </c>
      <c r="J1977" s="10">
        <f>SUMIFS('Régua SAEB'!$C:$C,'Régua SAEB'!$B:$B,"MT",'Régua SAEB'!$D:$D,"&lt;="&amp;$I1977,'Régua SAEB'!$E:$E,"&gt;"&amp;$I1977,'Régua SAEB'!$A:$A,$E1977)</f>
        <v>3</v>
      </c>
      <c r="K1977" s="10" t="str">
        <f t="array" ref="K1977">INDEX('Régua SAEB'!$F$1:$F$40,MATCH($E1977&amp;"MT"&amp;$J1977,'Régua SAEB'!$G$1:$G$40,0),1)</f>
        <v>Básico</v>
      </c>
    </row>
    <row r="1978" spans="1:11" x14ac:dyDescent="0.2">
      <c r="A1978" s="28" t="s">
        <v>87</v>
      </c>
      <c r="B1978" s="24">
        <v>22664</v>
      </c>
      <c r="C1978" s="28" t="s">
        <v>2090</v>
      </c>
      <c r="D1978" s="29">
        <v>35022664</v>
      </c>
      <c r="E1978" s="29" t="s">
        <v>117</v>
      </c>
      <c r="F1978" s="29">
        <v>249.31</v>
      </c>
      <c r="G1978" s="10">
        <f>SUMIFS('Régua SAEB'!$C:$C,'Régua SAEB'!$B:$B,"LP",'Régua SAEB'!$D:$D,"&lt;="&amp;$F1978,'Régua SAEB'!$E:$E,"&gt;"&amp;$F1978,'Régua SAEB'!$A:$A,$E1978)</f>
        <v>2</v>
      </c>
      <c r="H1978" s="10" t="str">
        <f t="array" ref="H1978">INDEX('Régua SAEB'!$F$1:$F$40,MATCH($E1978&amp;"LP"&amp;$G1978,'Régua SAEB'!$G$1:$G$40,0),1)</f>
        <v>Básico</v>
      </c>
      <c r="I1978" s="29">
        <v>243.31</v>
      </c>
      <c r="J1978" s="10">
        <f>SUMIFS('Régua SAEB'!$C:$C,'Régua SAEB'!$B:$B,"MT",'Régua SAEB'!$D:$D,"&lt;="&amp;$I1978,'Régua SAEB'!$E:$E,"&gt;"&amp;$I1978,'Régua SAEB'!$A:$A,$E1978)</f>
        <v>2</v>
      </c>
      <c r="K1978" s="10" t="str">
        <f t="array" ref="K1978">INDEX('Régua SAEB'!$F$1:$F$40,MATCH($E1978&amp;"MT"&amp;$J1978,'Régua SAEB'!$G$1:$G$40,0),1)</f>
        <v>Básico</v>
      </c>
    </row>
    <row r="1979" spans="1:11" x14ac:dyDescent="0.2">
      <c r="A1979" s="28" t="s">
        <v>87</v>
      </c>
      <c r="B1979" s="24">
        <v>22755</v>
      </c>
      <c r="C1979" s="28" t="s">
        <v>2091</v>
      </c>
      <c r="D1979" s="29">
        <v>35022755</v>
      </c>
      <c r="E1979" s="29" t="s">
        <v>117</v>
      </c>
      <c r="F1979" s="29">
        <v>269.77999999999997</v>
      </c>
      <c r="G1979" s="10">
        <f>SUMIFS('Régua SAEB'!$C:$C,'Régua SAEB'!$B:$B,"LP",'Régua SAEB'!$D:$D,"&lt;="&amp;$F1979,'Régua SAEB'!$E:$E,"&gt;"&amp;$F1979,'Régua SAEB'!$A:$A,$E1979)</f>
        <v>3</v>
      </c>
      <c r="H1979" s="10" t="str">
        <f t="array" ref="H1979">INDEX('Régua SAEB'!$F$1:$F$40,MATCH($E1979&amp;"LP"&amp;$G1979,'Régua SAEB'!$G$1:$G$40,0),1)</f>
        <v>Básico</v>
      </c>
      <c r="I1979" s="29">
        <v>273.23</v>
      </c>
      <c r="J1979" s="10">
        <f>SUMIFS('Régua SAEB'!$C:$C,'Régua SAEB'!$B:$B,"MT",'Régua SAEB'!$D:$D,"&lt;="&amp;$I1979,'Régua SAEB'!$E:$E,"&gt;"&amp;$I1979,'Régua SAEB'!$A:$A,$E1979)</f>
        <v>3</v>
      </c>
      <c r="K1979" s="10" t="str">
        <f t="array" ref="K1979">INDEX('Régua SAEB'!$F$1:$F$40,MATCH($E1979&amp;"MT"&amp;$J1979,'Régua SAEB'!$G$1:$G$40,0),1)</f>
        <v>Básico</v>
      </c>
    </row>
    <row r="1980" spans="1:11" x14ac:dyDescent="0.2">
      <c r="A1980" s="28" t="s">
        <v>49</v>
      </c>
      <c r="B1980" s="24">
        <v>27406</v>
      </c>
      <c r="C1980" s="28" t="s">
        <v>2092</v>
      </c>
      <c r="D1980" s="29">
        <v>35027406</v>
      </c>
      <c r="E1980" s="29" t="s">
        <v>117</v>
      </c>
      <c r="F1980" s="29">
        <v>256.70999999999998</v>
      </c>
      <c r="G1980" s="10">
        <f>SUMIFS('Régua SAEB'!$C:$C,'Régua SAEB'!$B:$B,"LP",'Régua SAEB'!$D:$D,"&lt;="&amp;$F1980,'Régua SAEB'!$E:$E,"&gt;"&amp;$F1980,'Régua SAEB'!$A:$A,$E1980)</f>
        <v>3</v>
      </c>
      <c r="H1980" s="10" t="str">
        <f t="array" ref="H1980">INDEX('Régua SAEB'!$F$1:$F$40,MATCH($E1980&amp;"LP"&amp;$G1980,'Régua SAEB'!$G$1:$G$40,0),1)</f>
        <v>Básico</v>
      </c>
      <c r="I1980" s="29">
        <v>263.29000000000002</v>
      </c>
      <c r="J1980" s="10">
        <f>SUMIFS('Régua SAEB'!$C:$C,'Régua SAEB'!$B:$B,"MT",'Régua SAEB'!$D:$D,"&lt;="&amp;$I1980,'Régua SAEB'!$E:$E,"&gt;"&amp;$I1980,'Régua SAEB'!$A:$A,$E1980)</f>
        <v>3</v>
      </c>
      <c r="K1980" s="10" t="str">
        <f t="array" ref="K1980">INDEX('Régua SAEB'!$F$1:$F$40,MATCH($E1980&amp;"MT"&amp;$J1980,'Régua SAEB'!$G$1:$G$40,0),1)</f>
        <v>Básico</v>
      </c>
    </row>
    <row r="1981" spans="1:11" x14ac:dyDescent="0.2">
      <c r="A1981" s="28" t="s">
        <v>15</v>
      </c>
      <c r="B1981" s="24">
        <v>33340</v>
      </c>
      <c r="C1981" s="28" t="s">
        <v>2093</v>
      </c>
      <c r="D1981" s="29">
        <v>35033340</v>
      </c>
      <c r="E1981" s="29" t="s">
        <v>117</v>
      </c>
      <c r="F1981" s="29">
        <v>238.61</v>
      </c>
      <c r="G1981" s="10">
        <f>SUMIFS('Régua SAEB'!$C:$C,'Régua SAEB'!$B:$B,"LP",'Régua SAEB'!$D:$D,"&lt;="&amp;$F1981,'Régua SAEB'!$E:$E,"&gt;"&amp;$F1981,'Régua SAEB'!$A:$A,$E1981)</f>
        <v>2</v>
      </c>
      <c r="H1981" s="10" t="str">
        <f t="array" ref="H1981">INDEX('Régua SAEB'!$F$1:$F$40,MATCH($E1981&amp;"LP"&amp;$G1981,'Régua SAEB'!$G$1:$G$40,0),1)</f>
        <v>Básico</v>
      </c>
      <c r="I1981" s="29">
        <v>242.02</v>
      </c>
      <c r="J1981" s="10">
        <f>SUMIFS('Régua SAEB'!$C:$C,'Régua SAEB'!$B:$B,"MT",'Régua SAEB'!$D:$D,"&lt;="&amp;$I1981,'Régua SAEB'!$E:$E,"&gt;"&amp;$I1981,'Régua SAEB'!$A:$A,$E1981)</f>
        <v>2</v>
      </c>
      <c r="K1981" s="10" t="str">
        <f t="array" ref="K1981">INDEX('Régua SAEB'!$F$1:$F$40,MATCH($E1981&amp;"MT"&amp;$J1981,'Régua SAEB'!$G$1:$G$40,0),1)</f>
        <v>Básico</v>
      </c>
    </row>
    <row r="1982" spans="1:11" x14ac:dyDescent="0.2">
      <c r="A1982" s="28" t="s">
        <v>42</v>
      </c>
      <c r="B1982" s="24">
        <v>7006</v>
      </c>
      <c r="C1982" s="28" t="s">
        <v>2094</v>
      </c>
      <c r="D1982" s="29">
        <v>35007006</v>
      </c>
      <c r="E1982" s="29" t="s">
        <v>117</v>
      </c>
      <c r="F1982" s="29">
        <v>266.69</v>
      </c>
      <c r="G1982" s="10">
        <f>SUMIFS('Régua SAEB'!$C:$C,'Régua SAEB'!$B:$B,"LP",'Régua SAEB'!$D:$D,"&lt;="&amp;$F1982,'Régua SAEB'!$E:$E,"&gt;"&amp;$F1982,'Régua SAEB'!$A:$A,$E1982)</f>
        <v>3</v>
      </c>
      <c r="H1982" s="10" t="str">
        <f t="array" ref="H1982">INDEX('Régua SAEB'!$F$1:$F$40,MATCH($E1982&amp;"LP"&amp;$G1982,'Régua SAEB'!$G$1:$G$40,0),1)</f>
        <v>Básico</v>
      </c>
      <c r="I1982" s="29">
        <v>256.7</v>
      </c>
      <c r="J1982" s="10">
        <f>SUMIFS('Régua SAEB'!$C:$C,'Régua SAEB'!$B:$B,"MT",'Régua SAEB'!$D:$D,"&lt;="&amp;$I1982,'Régua SAEB'!$E:$E,"&gt;"&amp;$I1982,'Régua SAEB'!$A:$A,$E1982)</f>
        <v>3</v>
      </c>
      <c r="K1982" s="10" t="str">
        <f t="array" ref="K1982">INDEX('Régua SAEB'!$F$1:$F$40,MATCH($E1982&amp;"MT"&amp;$J1982,'Régua SAEB'!$G$1:$G$40,0),1)</f>
        <v>Básico</v>
      </c>
    </row>
    <row r="1983" spans="1:11" x14ac:dyDescent="0.2">
      <c r="A1983" s="28" t="s">
        <v>42</v>
      </c>
      <c r="B1983" s="24">
        <v>7018</v>
      </c>
      <c r="C1983" s="28" t="s">
        <v>2095</v>
      </c>
      <c r="D1983" s="29">
        <v>35007018</v>
      </c>
      <c r="E1983" s="29" t="s">
        <v>117</v>
      </c>
      <c r="F1983" s="29">
        <v>249.14</v>
      </c>
      <c r="G1983" s="10">
        <f>SUMIFS('Régua SAEB'!$C:$C,'Régua SAEB'!$B:$B,"LP",'Régua SAEB'!$D:$D,"&lt;="&amp;$F1983,'Régua SAEB'!$E:$E,"&gt;"&amp;$F1983,'Régua SAEB'!$A:$A,$E1983)</f>
        <v>2</v>
      </c>
      <c r="H1983" s="10" t="str">
        <f t="array" ref="H1983">INDEX('Régua SAEB'!$F$1:$F$40,MATCH($E1983&amp;"LP"&amp;$G1983,'Régua SAEB'!$G$1:$G$40,0),1)</f>
        <v>Básico</v>
      </c>
      <c r="I1983" s="29">
        <v>246.91</v>
      </c>
      <c r="J1983" s="10">
        <f>SUMIFS('Régua SAEB'!$C:$C,'Régua SAEB'!$B:$B,"MT",'Régua SAEB'!$D:$D,"&lt;="&amp;$I1983,'Régua SAEB'!$E:$E,"&gt;"&amp;$I1983,'Régua SAEB'!$A:$A,$E1983)</f>
        <v>2</v>
      </c>
      <c r="K1983" s="10" t="str">
        <f t="array" ref="K1983">INDEX('Régua SAEB'!$F$1:$F$40,MATCH($E1983&amp;"MT"&amp;$J1983,'Régua SAEB'!$G$1:$G$40,0),1)</f>
        <v>Básico</v>
      </c>
    </row>
    <row r="1984" spans="1:11" x14ac:dyDescent="0.2">
      <c r="A1984" s="28" t="s">
        <v>42</v>
      </c>
      <c r="B1984" s="24">
        <v>7031</v>
      </c>
      <c r="C1984" s="28" t="s">
        <v>2096</v>
      </c>
      <c r="D1984" s="29">
        <v>35007031</v>
      </c>
      <c r="E1984" s="29" t="s">
        <v>117</v>
      </c>
      <c r="F1984" s="29">
        <v>279.95999999999998</v>
      </c>
      <c r="G1984" s="10">
        <f>SUMIFS('Régua SAEB'!$C:$C,'Régua SAEB'!$B:$B,"LP",'Régua SAEB'!$D:$D,"&lt;="&amp;$F1984,'Régua SAEB'!$E:$E,"&gt;"&amp;$F1984,'Régua SAEB'!$A:$A,$E1984)</f>
        <v>4</v>
      </c>
      <c r="H1984" s="10" t="str">
        <f t="array" ref="H1984">INDEX('Régua SAEB'!$F$1:$F$40,MATCH($E1984&amp;"LP"&amp;$G1984,'Régua SAEB'!$G$1:$G$40,0),1)</f>
        <v>Proficiente</v>
      </c>
      <c r="I1984" s="29">
        <v>275.39999999999998</v>
      </c>
      <c r="J1984" s="10">
        <f>SUMIFS('Régua SAEB'!$C:$C,'Régua SAEB'!$B:$B,"MT",'Régua SAEB'!$D:$D,"&lt;="&amp;$I1984,'Régua SAEB'!$E:$E,"&gt;"&amp;$I1984,'Régua SAEB'!$A:$A,$E1984)</f>
        <v>4</v>
      </c>
      <c r="K1984" s="10" t="str">
        <f t="array" ref="K1984">INDEX('Régua SAEB'!$F$1:$F$40,MATCH($E1984&amp;"MT"&amp;$J1984,'Régua SAEB'!$G$1:$G$40,0),1)</f>
        <v>Básico</v>
      </c>
    </row>
    <row r="1985" spans="1:11" x14ac:dyDescent="0.2">
      <c r="A1985" s="28" t="s">
        <v>42</v>
      </c>
      <c r="B1985" s="24">
        <v>7298</v>
      </c>
      <c r="C1985" s="28" t="s">
        <v>2097</v>
      </c>
      <c r="D1985" s="29">
        <v>35007298</v>
      </c>
      <c r="E1985" s="29" t="s">
        <v>117</v>
      </c>
      <c r="F1985" s="29">
        <v>256.54000000000002</v>
      </c>
      <c r="G1985" s="10">
        <f>SUMIFS('Régua SAEB'!$C:$C,'Régua SAEB'!$B:$B,"LP",'Régua SAEB'!$D:$D,"&lt;="&amp;$F1985,'Régua SAEB'!$E:$E,"&gt;"&amp;$F1985,'Régua SAEB'!$A:$A,$E1985)</f>
        <v>3</v>
      </c>
      <c r="H1985" s="10" t="str">
        <f t="array" ref="H1985">INDEX('Régua SAEB'!$F$1:$F$40,MATCH($E1985&amp;"LP"&amp;$G1985,'Régua SAEB'!$G$1:$G$40,0),1)</f>
        <v>Básico</v>
      </c>
      <c r="I1985" s="29">
        <v>245.94</v>
      </c>
      <c r="J1985" s="10">
        <f>SUMIFS('Régua SAEB'!$C:$C,'Régua SAEB'!$B:$B,"MT",'Régua SAEB'!$D:$D,"&lt;="&amp;$I1985,'Régua SAEB'!$E:$E,"&gt;"&amp;$I1985,'Régua SAEB'!$A:$A,$E1985)</f>
        <v>2</v>
      </c>
      <c r="K1985" s="10" t="str">
        <f t="array" ref="K1985">INDEX('Régua SAEB'!$F$1:$F$40,MATCH($E1985&amp;"MT"&amp;$J1985,'Régua SAEB'!$G$1:$G$40,0),1)</f>
        <v>Básico</v>
      </c>
    </row>
    <row r="1986" spans="1:11" x14ac:dyDescent="0.2">
      <c r="A1986" s="28" t="s">
        <v>42</v>
      </c>
      <c r="B1986" s="24">
        <v>7316</v>
      </c>
      <c r="C1986" s="28" t="s">
        <v>2098</v>
      </c>
      <c r="D1986" s="29">
        <v>35007316</v>
      </c>
      <c r="E1986" s="29" t="s">
        <v>117</v>
      </c>
      <c r="F1986" s="29">
        <v>256.41000000000003</v>
      </c>
      <c r="G1986" s="10">
        <f>SUMIFS('Régua SAEB'!$C:$C,'Régua SAEB'!$B:$B,"LP",'Régua SAEB'!$D:$D,"&lt;="&amp;$F1986,'Régua SAEB'!$E:$E,"&gt;"&amp;$F1986,'Régua SAEB'!$A:$A,$E1986)</f>
        <v>3</v>
      </c>
      <c r="H1986" s="10" t="str">
        <f t="array" ref="H1986">INDEX('Régua SAEB'!$F$1:$F$40,MATCH($E1986&amp;"LP"&amp;$G1986,'Régua SAEB'!$G$1:$G$40,0),1)</f>
        <v>Básico</v>
      </c>
      <c r="I1986" s="29">
        <v>256.27999999999997</v>
      </c>
      <c r="J1986" s="10">
        <f>SUMIFS('Régua SAEB'!$C:$C,'Régua SAEB'!$B:$B,"MT",'Régua SAEB'!$D:$D,"&lt;="&amp;$I1986,'Régua SAEB'!$E:$E,"&gt;"&amp;$I1986,'Régua SAEB'!$A:$A,$E1986)</f>
        <v>3</v>
      </c>
      <c r="K1986" s="10" t="str">
        <f t="array" ref="K1986">INDEX('Régua SAEB'!$F$1:$F$40,MATCH($E1986&amp;"MT"&amp;$J1986,'Régua SAEB'!$G$1:$G$40,0),1)</f>
        <v>Básico</v>
      </c>
    </row>
    <row r="1987" spans="1:11" x14ac:dyDescent="0.2">
      <c r="A1987" s="28" t="s">
        <v>42</v>
      </c>
      <c r="B1987" s="24">
        <v>7328</v>
      </c>
      <c r="C1987" s="28" t="s">
        <v>2099</v>
      </c>
      <c r="D1987" s="29">
        <v>35007328</v>
      </c>
      <c r="E1987" s="29" t="s">
        <v>117</v>
      </c>
      <c r="F1987" s="29">
        <v>263.57</v>
      </c>
      <c r="G1987" s="10">
        <f>SUMIFS('Régua SAEB'!$C:$C,'Régua SAEB'!$B:$B,"LP",'Régua SAEB'!$D:$D,"&lt;="&amp;$F1987,'Régua SAEB'!$E:$E,"&gt;"&amp;$F1987,'Régua SAEB'!$A:$A,$E1987)</f>
        <v>3</v>
      </c>
      <c r="H1987" s="10" t="str">
        <f t="array" ref="H1987">INDEX('Régua SAEB'!$F$1:$F$40,MATCH($E1987&amp;"LP"&amp;$G1987,'Régua SAEB'!$G$1:$G$40,0),1)</f>
        <v>Básico</v>
      </c>
      <c r="I1987" s="29">
        <v>257.27999999999997</v>
      </c>
      <c r="J1987" s="10">
        <f>SUMIFS('Régua SAEB'!$C:$C,'Régua SAEB'!$B:$B,"MT",'Régua SAEB'!$D:$D,"&lt;="&amp;$I1987,'Régua SAEB'!$E:$E,"&gt;"&amp;$I1987,'Régua SAEB'!$A:$A,$E1987)</f>
        <v>3</v>
      </c>
      <c r="K1987" s="10" t="str">
        <f t="array" ref="K1987">INDEX('Régua SAEB'!$F$1:$F$40,MATCH($E1987&amp;"MT"&amp;$J1987,'Régua SAEB'!$G$1:$G$40,0),1)</f>
        <v>Básico</v>
      </c>
    </row>
    <row r="1988" spans="1:11" x14ac:dyDescent="0.2">
      <c r="A1988" s="28" t="s">
        <v>42</v>
      </c>
      <c r="B1988" s="24">
        <v>35524</v>
      </c>
      <c r="C1988" s="28" t="s">
        <v>2100</v>
      </c>
      <c r="D1988" s="29">
        <v>35035524</v>
      </c>
      <c r="E1988" s="29" t="s">
        <v>117</v>
      </c>
      <c r="F1988" s="29">
        <v>252.17</v>
      </c>
      <c r="G1988" s="10">
        <f>SUMIFS('Régua SAEB'!$C:$C,'Régua SAEB'!$B:$B,"LP",'Régua SAEB'!$D:$D,"&lt;="&amp;$F1988,'Régua SAEB'!$E:$E,"&gt;"&amp;$F1988,'Régua SAEB'!$A:$A,$E1988)</f>
        <v>3</v>
      </c>
      <c r="H1988" s="10" t="str">
        <f t="array" ref="H1988">INDEX('Régua SAEB'!$F$1:$F$40,MATCH($E1988&amp;"LP"&amp;$G1988,'Régua SAEB'!$G$1:$G$40,0),1)</f>
        <v>Básico</v>
      </c>
      <c r="I1988" s="29">
        <v>241.03</v>
      </c>
      <c r="J1988" s="10">
        <f>SUMIFS('Régua SAEB'!$C:$C,'Régua SAEB'!$B:$B,"MT",'Régua SAEB'!$D:$D,"&lt;="&amp;$I1988,'Régua SAEB'!$E:$E,"&gt;"&amp;$I1988,'Régua SAEB'!$A:$A,$E1988)</f>
        <v>2</v>
      </c>
      <c r="K1988" s="10" t="str">
        <f t="array" ref="K1988">INDEX('Régua SAEB'!$F$1:$F$40,MATCH($E1988&amp;"MT"&amp;$J1988,'Régua SAEB'!$G$1:$G$40,0),1)</f>
        <v>Básico</v>
      </c>
    </row>
    <row r="1989" spans="1:11" x14ac:dyDescent="0.2">
      <c r="A1989" s="28" t="s">
        <v>42</v>
      </c>
      <c r="B1989" s="24">
        <v>41154</v>
      </c>
      <c r="C1989" s="28" t="s">
        <v>2101</v>
      </c>
      <c r="D1989" s="29">
        <v>35041154</v>
      </c>
      <c r="E1989" s="29" t="s">
        <v>117</v>
      </c>
      <c r="F1989" s="29">
        <v>251.56</v>
      </c>
      <c r="G1989" s="10">
        <f>SUMIFS('Régua SAEB'!$C:$C,'Régua SAEB'!$B:$B,"LP",'Régua SAEB'!$D:$D,"&lt;="&amp;$F1989,'Régua SAEB'!$E:$E,"&gt;"&amp;$F1989,'Régua SAEB'!$A:$A,$E1989)</f>
        <v>3</v>
      </c>
      <c r="H1989" s="10" t="str">
        <f t="array" ref="H1989">INDEX('Régua SAEB'!$F$1:$F$40,MATCH($E1989&amp;"LP"&amp;$G1989,'Régua SAEB'!$G$1:$G$40,0),1)</f>
        <v>Básico</v>
      </c>
      <c r="I1989" s="29">
        <v>247.67</v>
      </c>
      <c r="J1989" s="10">
        <f>SUMIFS('Régua SAEB'!$C:$C,'Régua SAEB'!$B:$B,"MT",'Régua SAEB'!$D:$D,"&lt;="&amp;$I1989,'Régua SAEB'!$E:$E,"&gt;"&amp;$I1989,'Régua SAEB'!$A:$A,$E1989)</f>
        <v>2</v>
      </c>
      <c r="K1989" s="10" t="str">
        <f t="array" ref="K1989">INDEX('Régua SAEB'!$F$1:$F$40,MATCH($E1989&amp;"MT"&amp;$J1989,'Régua SAEB'!$G$1:$G$40,0),1)</f>
        <v>Básico</v>
      </c>
    </row>
    <row r="1990" spans="1:11" x14ac:dyDescent="0.2">
      <c r="A1990" s="28" t="s">
        <v>42</v>
      </c>
      <c r="B1990" s="24">
        <v>43989</v>
      </c>
      <c r="C1990" s="28" t="s">
        <v>2102</v>
      </c>
      <c r="D1990" s="29">
        <v>35043989</v>
      </c>
      <c r="E1990" s="29" t="s">
        <v>117</v>
      </c>
      <c r="F1990" s="29">
        <v>243.39</v>
      </c>
      <c r="G1990" s="10">
        <f>SUMIFS('Régua SAEB'!$C:$C,'Régua SAEB'!$B:$B,"LP",'Régua SAEB'!$D:$D,"&lt;="&amp;$F1990,'Régua SAEB'!$E:$E,"&gt;"&amp;$F1990,'Régua SAEB'!$A:$A,$E1990)</f>
        <v>2</v>
      </c>
      <c r="H1990" s="10" t="str">
        <f t="array" ref="H1990">INDEX('Régua SAEB'!$F$1:$F$40,MATCH($E1990&amp;"LP"&amp;$G1990,'Régua SAEB'!$G$1:$G$40,0),1)</f>
        <v>Básico</v>
      </c>
      <c r="I1990" s="29">
        <v>242.23</v>
      </c>
      <c r="J1990" s="10">
        <f>SUMIFS('Régua SAEB'!$C:$C,'Régua SAEB'!$B:$B,"MT",'Régua SAEB'!$D:$D,"&lt;="&amp;$I1990,'Régua SAEB'!$E:$E,"&gt;"&amp;$I1990,'Régua SAEB'!$A:$A,$E1990)</f>
        <v>2</v>
      </c>
      <c r="K1990" s="10" t="str">
        <f t="array" ref="K1990">INDEX('Régua SAEB'!$F$1:$F$40,MATCH($E1990&amp;"MT"&amp;$J1990,'Régua SAEB'!$G$1:$G$40,0),1)</f>
        <v>Básico</v>
      </c>
    </row>
    <row r="1991" spans="1:11" x14ac:dyDescent="0.2">
      <c r="A1991" s="28" t="s">
        <v>42</v>
      </c>
      <c r="B1991" s="24">
        <v>46188</v>
      </c>
      <c r="C1991" s="28" t="s">
        <v>2103</v>
      </c>
      <c r="D1991" s="29">
        <v>35046188</v>
      </c>
      <c r="E1991" s="29" t="s">
        <v>117</v>
      </c>
      <c r="F1991" s="29">
        <v>259.99</v>
      </c>
      <c r="G1991" s="10">
        <f>SUMIFS('Régua SAEB'!$C:$C,'Régua SAEB'!$B:$B,"LP",'Régua SAEB'!$D:$D,"&lt;="&amp;$F1991,'Régua SAEB'!$E:$E,"&gt;"&amp;$F1991,'Régua SAEB'!$A:$A,$E1991)</f>
        <v>3</v>
      </c>
      <c r="H1991" s="10" t="str">
        <f t="array" ref="H1991">INDEX('Régua SAEB'!$F$1:$F$40,MATCH($E1991&amp;"LP"&amp;$G1991,'Régua SAEB'!$G$1:$G$40,0),1)</f>
        <v>Básico</v>
      </c>
      <c r="I1991" s="29">
        <v>244.17</v>
      </c>
      <c r="J1991" s="10">
        <f>SUMIFS('Régua SAEB'!$C:$C,'Régua SAEB'!$B:$B,"MT",'Régua SAEB'!$D:$D,"&lt;="&amp;$I1991,'Régua SAEB'!$E:$E,"&gt;"&amp;$I1991,'Régua SAEB'!$A:$A,$E1991)</f>
        <v>2</v>
      </c>
      <c r="K1991" s="10" t="str">
        <f t="array" ref="K1991">INDEX('Régua SAEB'!$F$1:$F$40,MATCH($E1991&amp;"MT"&amp;$J1991,'Régua SAEB'!$G$1:$G$40,0),1)</f>
        <v>Básico</v>
      </c>
    </row>
    <row r="1992" spans="1:11" x14ac:dyDescent="0.2">
      <c r="A1992" s="28" t="s">
        <v>42</v>
      </c>
      <c r="B1992" s="24">
        <v>48896</v>
      </c>
      <c r="C1992" s="28" t="s">
        <v>2104</v>
      </c>
      <c r="D1992" s="29">
        <v>35048896</v>
      </c>
      <c r="E1992" s="29" t="s">
        <v>117</v>
      </c>
      <c r="F1992" s="29">
        <v>271.47000000000003</v>
      </c>
      <c r="G1992" s="10">
        <f>SUMIFS('Régua SAEB'!$C:$C,'Régua SAEB'!$B:$B,"LP",'Régua SAEB'!$D:$D,"&lt;="&amp;$F1992,'Régua SAEB'!$E:$E,"&gt;"&amp;$F1992,'Régua SAEB'!$A:$A,$E1992)</f>
        <v>3</v>
      </c>
      <c r="H1992" s="10" t="str">
        <f t="array" ref="H1992">INDEX('Régua SAEB'!$F$1:$F$40,MATCH($E1992&amp;"LP"&amp;$G1992,'Régua SAEB'!$G$1:$G$40,0),1)</f>
        <v>Básico</v>
      </c>
      <c r="I1992" s="29">
        <v>269.37</v>
      </c>
      <c r="J1992" s="10">
        <f>SUMIFS('Régua SAEB'!$C:$C,'Régua SAEB'!$B:$B,"MT",'Régua SAEB'!$D:$D,"&lt;="&amp;$I1992,'Régua SAEB'!$E:$E,"&gt;"&amp;$I1992,'Régua SAEB'!$A:$A,$E1992)</f>
        <v>3</v>
      </c>
      <c r="K1992" s="10" t="str">
        <f t="array" ref="K1992">INDEX('Régua SAEB'!$F$1:$F$40,MATCH($E1992&amp;"MT"&amp;$J1992,'Régua SAEB'!$G$1:$G$40,0),1)</f>
        <v>Básico</v>
      </c>
    </row>
    <row r="1993" spans="1:11" x14ac:dyDescent="0.2">
      <c r="A1993" s="28" t="s">
        <v>42</v>
      </c>
      <c r="B1993" s="24">
        <v>901912</v>
      </c>
      <c r="C1993" s="28" t="s">
        <v>2105</v>
      </c>
      <c r="D1993" s="29">
        <v>35901912</v>
      </c>
      <c r="E1993" s="29" t="s">
        <v>117</v>
      </c>
      <c r="F1993" s="29">
        <v>265.98</v>
      </c>
      <c r="G1993" s="10">
        <f>SUMIFS('Régua SAEB'!$C:$C,'Régua SAEB'!$B:$B,"LP",'Régua SAEB'!$D:$D,"&lt;="&amp;$F1993,'Régua SAEB'!$E:$E,"&gt;"&amp;$F1993,'Régua SAEB'!$A:$A,$E1993)</f>
        <v>3</v>
      </c>
      <c r="H1993" s="10" t="str">
        <f t="array" ref="H1993">INDEX('Régua SAEB'!$F$1:$F$40,MATCH($E1993&amp;"LP"&amp;$G1993,'Régua SAEB'!$G$1:$G$40,0),1)</f>
        <v>Básico</v>
      </c>
      <c r="I1993" s="29">
        <v>267.8</v>
      </c>
      <c r="J1993" s="10">
        <f>SUMIFS('Régua SAEB'!$C:$C,'Régua SAEB'!$B:$B,"MT",'Régua SAEB'!$D:$D,"&lt;="&amp;$I1993,'Régua SAEB'!$E:$E,"&gt;"&amp;$I1993,'Régua SAEB'!$A:$A,$E1993)</f>
        <v>3</v>
      </c>
      <c r="K1993" s="10" t="str">
        <f t="array" ref="K1993">INDEX('Régua SAEB'!$F$1:$F$40,MATCH($E1993&amp;"MT"&amp;$J1993,'Régua SAEB'!$G$1:$G$40,0),1)</f>
        <v>Básico</v>
      </c>
    </row>
    <row r="1994" spans="1:11" x14ac:dyDescent="0.2">
      <c r="A1994" s="28" t="s">
        <v>42</v>
      </c>
      <c r="B1994" s="24">
        <v>904417</v>
      </c>
      <c r="C1994" s="28" t="s">
        <v>2106</v>
      </c>
      <c r="D1994" s="29">
        <v>35904417</v>
      </c>
      <c r="E1994" s="29" t="s">
        <v>117</v>
      </c>
      <c r="F1994" s="29">
        <v>261.32</v>
      </c>
      <c r="G1994" s="10">
        <f>SUMIFS('Régua SAEB'!$C:$C,'Régua SAEB'!$B:$B,"LP",'Régua SAEB'!$D:$D,"&lt;="&amp;$F1994,'Régua SAEB'!$E:$E,"&gt;"&amp;$F1994,'Régua SAEB'!$A:$A,$E1994)</f>
        <v>3</v>
      </c>
      <c r="H1994" s="10" t="str">
        <f t="array" ref="H1994">INDEX('Régua SAEB'!$F$1:$F$40,MATCH($E1994&amp;"LP"&amp;$G1994,'Régua SAEB'!$G$1:$G$40,0),1)</f>
        <v>Básico</v>
      </c>
      <c r="I1994" s="29">
        <v>259.33999999999997</v>
      </c>
      <c r="J1994" s="10">
        <f>SUMIFS('Régua SAEB'!$C:$C,'Régua SAEB'!$B:$B,"MT",'Régua SAEB'!$D:$D,"&lt;="&amp;$I1994,'Régua SAEB'!$E:$E,"&gt;"&amp;$I1994,'Régua SAEB'!$A:$A,$E1994)</f>
        <v>3</v>
      </c>
      <c r="K1994" s="10" t="str">
        <f t="array" ref="K1994">INDEX('Régua SAEB'!$F$1:$F$40,MATCH($E1994&amp;"MT"&amp;$J1994,'Régua SAEB'!$G$1:$G$40,0),1)</f>
        <v>Básico</v>
      </c>
    </row>
    <row r="1995" spans="1:11" x14ac:dyDescent="0.2">
      <c r="A1995" s="28" t="s">
        <v>42</v>
      </c>
      <c r="B1995" s="24">
        <v>907030</v>
      </c>
      <c r="C1995" s="28" t="s">
        <v>2107</v>
      </c>
      <c r="D1995" s="29">
        <v>35907030</v>
      </c>
      <c r="E1995" s="29" t="s">
        <v>117</v>
      </c>
      <c r="F1995" s="29">
        <v>240.79</v>
      </c>
      <c r="G1995" s="10">
        <f>SUMIFS('Régua SAEB'!$C:$C,'Régua SAEB'!$B:$B,"LP",'Régua SAEB'!$D:$D,"&lt;="&amp;$F1995,'Régua SAEB'!$E:$E,"&gt;"&amp;$F1995,'Régua SAEB'!$A:$A,$E1995)</f>
        <v>2</v>
      </c>
      <c r="H1995" s="10" t="str">
        <f t="array" ref="H1995">INDEX('Régua SAEB'!$F$1:$F$40,MATCH($E1995&amp;"LP"&amp;$G1995,'Régua SAEB'!$G$1:$G$40,0),1)</f>
        <v>Básico</v>
      </c>
      <c r="I1995" s="29">
        <v>233.32</v>
      </c>
      <c r="J1995" s="10">
        <f>SUMIFS('Régua SAEB'!$C:$C,'Régua SAEB'!$B:$B,"MT",'Régua SAEB'!$D:$D,"&lt;="&amp;$I1995,'Régua SAEB'!$E:$E,"&gt;"&amp;$I1995,'Régua SAEB'!$A:$A,$E1995)</f>
        <v>2</v>
      </c>
      <c r="K1995" s="10" t="str">
        <f t="array" ref="K1995">INDEX('Régua SAEB'!$F$1:$F$40,MATCH($E1995&amp;"MT"&amp;$J1995,'Régua SAEB'!$G$1:$G$40,0),1)</f>
        <v>Básico</v>
      </c>
    </row>
    <row r="1996" spans="1:11" x14ac:dyDescent="0.2">
      <c r="A1996" s="28" t="s">
        <v>42</v>
      </c>
      <c r="B1996" s="24">
        <v>910193</v>
      </c>
      <c r="C1996" s="28" t="s">
        <v>2108</v>
      </c>
      <c r="D1996" s="29">
        <v>35910193</v>
      </c>
      <c r="E1996" s="29" t="s">
        <v>117</v>
      </c>
      <c r="F1996" s="29">
        <v>273.8</v>
      </c>
      <c r="G1996" s="10">
        <f>SUMIFS('Régua SAEB'!$C:$C,'Régua SAEB'!$B:$B,"LP",'Régua SAEB'!$D:$D,"&lt;="&amp;$F1996,'Régua SAEB'!$E:$E,"&gt;"&amp;$F1996,'Régua SAEB'!$A:$A,$E1996)</f>
        <v>3</v>
      </c>
      <c r="H1996" s="10" t="str">
        <f t="array" ref="H1996">INDEX('Régua SAEB'!$F$1:$F$40,MATCH($E1996&amp;"LP"&amp;$G1996,'Régua SAEB'!$G$1:$G$40,0),1)</f>
        <v>Básico</v>
      </c>
      <c r="I1996" s="29">
        <v>257.41000000000003</v>
      </c>
      <c r="J1996" s="10">
        <f>SUMIFS('Régua SAEB'!$C:$C,'Régua SAEB'!$B:$B,"MT",'Régua SAEB'!$D:$D,"&lt;="&amp;$I1996,'Régua SAEB'!$E:$E,"&gt;"&amp;$I1996,'Régua SAEB'!$A:$A,$E1996)</f>
        <v>3</v>
      </c>
      <c r="K1996" s="10" t="str">
        <f t="array" ref="K1996">INDEX('Régua SAEB'!$F$1:$F$40,MATCH($E1996&amp;"MT"&amp;$J1996,'Régua SAEB'!$G$1:$G$40,0),1)</f>
        <v>Básico</v>
      </c>
    </row>
    <row r="1997" spans="1:11" x14ac:dyDescent="0.2">
      <c r="A1997" s="28" t="s">
        <v>42</v>
      </c>
      <c r="B1997" s="24">
        <v>913418</v>
      </c>
      <c r="C1997" s="28" t="s">
        <v>2109</v>
      </c>
      <c r="D1997" s="29">
        <v>35913418</v>
      </c>
      <c r="E1997" s="29" t="s">
        <v>117</v>
      </c>
      <c r="F1997" s="29">
        <v>267.66000000000003</v>
      </c>
      <c r="G1997" s="10">
        <f>SUMIFS('Régua SAEB'!$C:$C,'Régua SAEB'!$B:$B,"LP",'Régua SAEB'!$D:$D,"&lt;="&amp;$F1997,'Régua SAEB'!$E:$E,"&gt;"&amp;$F1997,'Régua SAEB'!$A:$A,$E1997)</f>
        <v>3</v>
      </c>
      <c r="H1997" s="10" t="str">
        <f t="array" ref="H1997">INDEX('Régua SAEB'!$F$1:$F$40,MATCH($E1997&amp;"LP"&amp;$G1997,'Régua SAEB'!$G$1:$G$40,0),1)</f>
        <v>Básico</v>
      </c>
      <c r="I1997" s="29">
        <v>271.44</v>
      </c>
      <c r="J1997" s="10">
        <f>SUMIFS('Régua SAEB'!$C:$C,'Régua SAEB'!$B:$B,"MT",'Régua SAEB'!$D:$D,"&lt;="&amp;$I1997,'Régua SAEB'!$E:$E,"&gt;"&amp;$I1997,'Régua SAEB'!$A:$A,$E1997)</f>
        <v>3</v>
      </c>
      <c r="K1997" s="10" t="str">
        <f t="array" ref="K1997">INDEX('Régua SAEB'!$F$1:$F$40,MATCH($E1997&amp;"MT"&amp;$J1997,'Régua SAEB'!$G$1:$G$40,0),1)</f>
        <v>Básico</v>
      </c>
    </row>
    <row r="1998" spans="1:11" x14ac:dyDescent="0.2">
      <c r="A1998" s="28" t="s">
        <v>42</v>
      </c>
      <c r="B1998" s="24">
        <v>923217</v>
      </c>
      <c r="C1998" s="28" t="s">
        <v>2110</v>
      </c>
      <c r="D1998" s="29">
        <v>35923217</v>
      </c>
      <c r="E1998" s="29" t="s">
        <v>117</v>
      </c>
      <c r="F1998" s="29">
        <v>268.66000000000003</v>
      </c>
      <c r="G1998" s="10">
        <f>SUMIFS('Régua SAEB'!$C:$C,'Régua SAEB'!$B:$B,"LP",'Régua SAEB'!$D:$D,"&lt;="&amp;$F1998,'Régua SAEB'!$E:$E,"&gt;"&amp;$F1998,'Régua SAEB'!$A:$A,$E1998)</f>
        <v>3</v>
      </c>
      <c r="H1998" s="10" t="str">
        <f t="array" ref="H1998">INDEX('Régua SAEB'!$F$1:$F$40,MATCH($E1998&amp;"LP"&amp;$G1998,'Régua SAEB'!$G$1:$G$40,0),1)</f>
        <v>Básico</v>
      </c>
      <c r="I1998" s="29">
        <v>258.94</v>
      </c>
      <c r="J1998" s="10">
        <f>SUMIFS('Régua SAEB'!$C:$C,'Régua SAEB'!$B:$B,"MT",'Régua SAEB'!$D:$D,"&lt;="&amp;$I1998,'Régua SAEB'!$E:$E,"&gt;"&amp;$I1998,'Régua SAEB'!$A:$A,$E1998)</f>
        <v>3</v>
      </c>
      <c r="K1998" s="10" t="str">
        <f t="array" ref="K1998">INDEX('Régua SAEB'!$F$1:$F$40,MATCH($E1998&amp;"MT"&amp;$J1998,'Régua SAEB'!$G$1:$G$40,0),1)</f>
        <v>Básico</v>
      </c>
    </row>
    <row r="1999" spans="1:11" x14ac:dyDescent="0.2">
      <c r="A1999" s="28" t="s">
        <v>49</v>
      </c>
      <c r="B1999" s="24">
        <v>27534</v>
      </c>
      <c r="C1999" s="28" t="s">
        <v>2111</v>
      </c>
      <c r="D1999" s="29">
        <v>35027534</v>
      </c>
      <c r="E1999" s="29" t="s">
        <v>117</v>
      </c>
      <c r="F1999" s="29">
        <v>260.82</v>
      </c>
      <c r="G1999" s="10">
        <f>SUMIFS('Régua SAEB'!$C:$C,'Régua SAEB'!$B:$B,"LP",'Régua SAEB'!$D:$D,"&lt;="&amp;$F1999,'Régua SAEB'!$E:$E,"&gt;"&amp;$F1999,'Régua SAEB'!$A:$A,$E1999)</f>
        <v>3</v>
      </c>
      <c r="H1999" s="10" t="str">
        <f t="array" ref="H1999">INDEX('Régua SAEB'!$F$1:$F$40,MATCH($E1999&amp;"LP"&amp;$G1999,'Régua SAEB'!$G$1:$G$40,0),1)</f>
        <v>Básico</v>
      </c>
      <c r="I1999" s="29">
        <v>270.85000000000002</v>
      </c>
      <c r="J1999" s="10">
        <f>SUMIFS('Régua SAEB'!$C:$C,'Régua SAEB'!$B:$B,"MT",'Régua SAEB'!$D:$D,"&lt;="&amp;$I1999,'Régua SAEB'!$E:$E,"&gt;"&amp;$I1999,'Régua SAEB'!$A:$A,$E1999)</f>
        <v>3</v>
      </c>
      <c r="K1999" s="10" t="str">
        <f t="array" ref="K1999">INDEX('Régua SAEB'!$F$1:$F$40,MATCH($E1999&amp;"MT"&amp;$J1999,'Régua SAEB'!$G$1:$G$40,0),1)</f>
        <v>Básico</v>
      </c>
    </row>
    <row r="2000" spans="1:11" x14ac:dyDescent="0.2">
      <c r="A2000" s="28" t="s">
        <v>58</v>
      </c>
      <c r="B2000" s="24">
        <v>33625</v>
      </c>
      <c r="C2000" s="28" t="s">
        <v>2112</v>
      </c>
      <c r="D2000" s="29">
        <v>35033625</v>
      </c>
      <c r="E2000" s="29" t="s">
        <v>117</v>
      </c>
      <c r="F2000" s="29">
        <v>266.33</v>
      </c>
      <c r="G2000" s="10">
        <f>SUMIFS('Régua SAEB'!$C:$C,'Régua SAEB'!$B:$B,"LP",'Régua SAEB'!$D:$D,"&lt;="&amp;$F2000,'Régua SAEB'!$E:$E,"&gt;"&amp;$F2000,'Régua SAEB'!$A:$A,$E2000)</f>
        <v>3</v>
      </c>
      <c r="H2000" s="10" t="str">
        <f t="array" ref="H2000">INDEX('Régua SAEB'!$F$1:$F$40,MATCH($E2000&amp;"LP"&amp;$G2000,'Régua SAEB'!$G$1:$G$40,0),1)</f>
        <v>Básico</v>
      </c>
      <c r="I2000" s="29">
        <v>262.11</v>
      </c>
      <c r="J2000" s="10">
        <f>SUMIFS('Régua SAEB'!$C:$C,'Régua SAEB'!$B:$B,"MT",'Régua SAEB'!$D:$D,"&lt;="&amp;$I2000,'Régua SAEB'!$E:$E,"&gt;"&amp;$I2000,'Régua SAEB'!$A:$A,$E2000)</f>
        <v>3</v>
      </c>
      <c r="K2000" s="10" t="str">
        <f t="array" ref="K2000">INDEX('Régua SAEB'!$F$1:$F$40,MATCH($E2000&amp;"MT"&amp;$J2000,'Régua SAEB'!$G$1:$G$40,0),1)</f>
        <v>Básico</v>
      </c>
    </row>
    <row r="2001" spans="1:11" x14ac:dyDescent="0.2">
      <c r="A2001" s="28" t="s">
        <v>58</v>
      </c>
      <c r="B2001" s="24">
        <v>33881</v>
      </c>
      <c r="C2001" s="28" t="s">
        <v>2113</v>
      </c>
      <c r="D2001" s="29">
        <v>35033881</v>
      </c>
      <c r="E2001" s="29" t="s">
        <v>117</v>
      </c>
      <c r="F2001" s="29">
        <v>269.13</v>
      </c>
      <c r="G2001" s="10">
        <f>SUMIFS('Régua SAEB'!$C:$C,'Régua SAEB'!$B:$B,"LP",'Régua SAEB'!$D:$D,"&lt;="&amp;$F2001,'Régua SAEB'!$E:$E,"&gt;"&amp;$F2001,'Régua SAEB'!$A:$A,$E2001)</f>
        <v>3</v>
      </c>
      <c r="H2001" s="10" t="str">
        <f t="array" ref="H2001">INDEX('Régua SAEB'!$F$1:$F$40,MATCH($E2001&amp;"LP"&amp;$G2001,'Régua SAEB'!$G$1:$G$40,0),1)</f>
        <v>Básico</v>
      </c>
      <c r="I2001" s="29">
        <v>263.33</v>
      </c>
      <c r="J2001" s="10">
        <f>SUMIFS('Régua SAEB'!$C:$C,'Régua SAEB'!$B:$B,"MT",'Régua SAEB'!$D:$D,"&lt;="&amp;$I2001,'Régua SAEB'!$E:$E,"&gt;"&amp;$I2001,'Régua SAEB'!$A:$A,$E2001)</f>
        <v>3</v>
      </c>
      <c r="K2001" s="10" t="str">
        <f t="array" ref="K2001">INDEX('Régua SAEB'!$F$1:$F$40,MATCH($E2001&amp;"MT"&amp;$J2001,'Régua SAEB'!$G$1:$G$40,0),1)</f>
        <v>Básico</v>
      </c>
    </row>
    <row r="2002" spans="1:11" x14ac:dyDescent="0.2">
      <c r="A2002" s="28" t="s">
        <v>57</v>
      </c>
      <c r="B2002" s="24">
        <v>26219</v>
      </c>
      <c r="C2002" s="28" t="s">
        <v>2114</v>
      </c>
      <c r="D2002" s="29">
        <v>35026219</v>
      </c>
      <c r="E2002" s="29" t="s">
        <v>117</v>
      </c>
      <c r="F2002" s="29">
        <v>271.02</v>
      </c>
      <c r="G2002" s="10">
        <f>SUMIFS('Régua SAEB'!$C:$C,'Régua SAEB'!$B:$B,"LP",'Régua SAEB'!$D:$D,"&lt;="&amp;$F2002,'Régua SAEB'!$E:$E,"&gt;"&amp;$F2002,'Régua SAEB'!$A:$A,$E2002)</f>
        <v>3</v>
      </c>
      <c r="H2002" s="10" t="str">
        <f t="array" ref="H2002">INDEX('Régua SAEB'!$F$1:$F$40,MATCH($E2002&amp;"LP"&amp;$G2002,'Régua SAEB'!$G$1:$G$40,0),1)</f>
        <v>Básico</v>
      </c>
      <c r="I2002" s="29">
        <v>262.95999999999998</v>
      </c>
      <c r="J2002" s="10">
        <f>SUMIFS('Régua SAEB'!$C:$C,'Régua SAEB'!$B:$B,"MT",'Régua SAEB'!$D:$D,"&lt;="&amp;$I2002,'Régua SAEB'!$E:$E,"&gt;"&amp;$I2002,'Régua SAEB'!$A:$A,$E2002)</f>
        <v>3</v>
      </c>
      <c r="K2002" s="10" t="str">
        <f t="array" ref="K2002">INDEX('Régua SAEB'!$F$1:$F$40,MATCH($E2002&amp;"MT"&amp;$J2002,'Régua SAEB'!$G$1:$G$40,0),1)</f>
        <v>Básico</v>
      </c>
    </row>
    <row r="2003" spans="1:11" x14ac:dyDescent="0.2">
      <c r="A2003" s="28" t="s">
        <v>87</v>
      </c>
      <c r="B2003" s="24">
        <v>22559</v>
      </c>
      <c r="C2003" s="28" t="s">
        <v>2115</v>
      </c>
      <c r="D2003" s="29">
        <v>35022559</v>
      </c>
      <c r="E2003" s="29" t="s">
        <v>117</v>
      </c>
      <c r="F2003" s="29">
        <v>256.27</v>
      </c>
      <c r="G2003" s="10">
        <f>SUMIFS('Régua SAEB'!$C:$C,'Régua SAEB'!$B:$B,"LP",'Régua SAEB'!$D:$D,"&lt;="&amp;$F2003,'Régua SAEB'!$E:$E,"&gt;"&amp;$F2003,'Régua SAEB'!$A:$A,$E2003)</f>
        <v>3</v>
      </c>
      <c r="H2003" s="10" t="str">
        <f t="array" ref="H2003">INDEX('Régua SAEB'!$F$1:$F$40,MATCH($E2003&amp;"LP"&amp;$G2003,'Régua SAEB'!$G$1:$G$40,0),1)</f>
        <v>Básico</v>
      </c>
      <c r="I2003" s="29">
        <v>243.71</v>
      </c>
      <c r="J2003" s="10">
        <f>SUMIFS('Régua SAEB'!$C:$C,'Régua SAEB'!$B:$B,"MT",'Régua SAEB'!$D:$D,"&lt;="&amp;$I2003,'Régua SAEB'!$E:$E,"&gt;"&amp;$I2003,'Régua SAEB'!$A:$A,$E2003)</f>
        <v>2</v>
      </c>
      <c r="K2003" s="10" t="str">
        <f t="array" ref="K2003">INDEX('Régua SAEB'!$F$1:$F$40,MATCH($E2003&amp;"MT"&amp;$J2003,'Régua SAEB'!$G$1:$G$40,0),1)</f>
        <v>Básico</v>
      </c>
    </row>
    <row r="2004" spans="1:11" x14ac:dyDescent="0.2">
      <c r="A2004" s="28" t="s">
        <v>87</v>
      </c>
      <c r="B2004" s="24">
        <v>22561</v>
      </c>
      <c r="C2004" s="28" t="s">
        <v>2116</v>
      </c>
      <c r="D2004" s="29">
        <v>35022561</v>
      </c>
      <c r="E2004" s="29" t="s">
        <v>117</v>
      </c>
      <c r="F2004" s="29">
        <v>246.15</v>
      </c>
      <c r="G2004" s="10">
        <f>SUMIFS('Régua SAEB'!$C:$C,'Régua SAEB'!$B:$B,"LP",'Régua SAEB'!$D:$D,"&lt;="&amp;$F2004,'Régua SAEB'!$E:$E,"&gt;"&amp;$F2004,'Régua SAEB'!$A:$A,$E2004)</f>
        <v>2</v>
      </c>
      <c r="H2004" s="10" t="str">
        <f t="array" ref="H2004">INDEX('Régua SAEB'!$F$1:$F$40,MATCH($E2004&amp;"LP"&amp;$G2004,'Régua SAEB'!$G$1:$G$40,0),1)</f>
        <v>Básico</v>
      </c>
      <c r="I2004" s="29">
        <v>240.85</v>
      </c>
      <c r="J2004" s="10">
        <f>SUMIFS('Régua SAEB'!$C:$C,'Régua SAEB'!$B:$B,"MT",'Régua SAEB'!$D:$D,"&lt;="&amp;$I2004,'Régua SAEB'!$E:$E,"&gt;"&amp;$I2004,'Régua SAEB'!$A:$A,$E2004)</f>
        <v>2</v>
      </c>
      <c r="K2004" s="10" t="str">
        <f t="array" ref="K2004">INDEX('Régua SAEB'!$F$1:$F$40,MATCH($E2004&amp;"MT"&amp;$J2004,'Régua SAEB'!$G$1:$G$40,0),1)</f>
        <v>Básico</v>
      </c>
    </row>
    <row r="2005" spans="1:11" x14ac:dyDescent="0.2">
      <c r="A2005" s="28" t="s">
        <v>87</v>
      </c>
      <c r="B2005" s="24">
        <v>22676</v>
      </c>
      <c r="C2005" s="28" t="s">
        <v>2117</v>
      </c>
      <c r="D2005" s="29">
        <v>35022676</v>
      </c>
      <c r="E2005" s="29" t="s">
        <v>117</v>
      </c>
      <c r="F2005" s="29">
        <v>271.33999999999997</v>
      </c>
      <c r="G2005" s="10">
        <f>SUMIFS('Régua SAEB'!$C:$C,'Régua SAEB'!$B:$B,"LP",'Régua SAEB'!$D:$D,"&lt;="&amp;$F2005,'Régua SAEB'!$E:$E,"&gt;"&amp;$F2005,'Régua SAEB'!$A:$A,$E2005)</f>
        <v>3</v>
      </c>
      <c r="H2005" s="10" t="str">
        <f t="array" ref="H2005">INDEX('Régua SAEB'!$F$1:$F$40,MATCH($E2005&amp;"LP"&amp;$G2005,'Régua SAEB'!$G$1:$G$40,0),1)</f>
        <v>Básico</v>
      </c>
      <c r="I2005" s="29">
        <v>259.42</v>
      </c>
      <c r="J2005" s="10">
        <f>SUMIFS('Régua SAEB'!$C:$C,'Régua SAEB'!$B:$B,"MT",'Régua SAEB'!$D:$D,"&lt;="&amp;$I2005,'Régua SAEB'!$E:$E,"&gt;"&amp;$I2005,'Régua SAEB'!$A:$A,$E2005)</f>
        <v>3</v>
      </c>
      <c r="K2005" s="10" t="str">
        <f t="array" ref="K2005">INDEX('Régua SAEB'!$F$1:$F$40,MATCH($E2005&amp;"MT"&amp;$J2005,'Régua SAEB'!$G$1:$G$40,0),1)</f>
        <v>Básico</v>
      </c>
    </row>
    <row r="2006" spans="1:11" x14ac:dyDescent="0.2">
      <c r="A2006" s="28" t="s">
        <v>87</v>
      </c>
      <c r="B2006" s="24">
        <v>914356</v>
      </c>
      <c r="C2006" s="28" t="s">
        <v>2118</v>
      </c>
      <c r="D2006" s="29">
        <v>35914356</v>
      </c>
      <c r="E2006" s="29" t="s">
        <v>117</v>
      </c>
      <c r="F2006" s="29">
        <v>270.12</v>
      </c>
      <c r="G2006" s="10">
        <f>SUMIFS('Régua SAEB'!$C:$C,'Régua SAEB'!$B:$B,"LP",'Régua SAEB'!$D:$D,"&lt;="&amp;$F2006,'Régua SAEB'!$E:$E,"&gt;"&amp;$F2006,'Régua SAEB'!$A:$A,$E2006)</f>
        <v>3</v>
      </c>
      <c r="H2006" s="10" t="str">
        <f t="array" ref="H2006">INDEX('Régua SAEB'!$F$1:$F$40,MATCH($E2006&amp;"LP"&amp;$G2006,'Régua SAEB'!$G$1:$G$40,0),1)</f>
        <v>Básico</v>
      </c>
      <c r="I2006" s="29">
        <v>264.33999999999997</v>
      </c>
      <c r="J2006" s="10">
        <f>SUMIFS('Régua SAEB'!$C:$C,'Régua SAEB'!$B:$B,"MT",'Régua SAEB'!$D:$D,"&lt;="&amp;$I2006,'Régua SAEB'!$E:$E,"&gt;"&amp;$I2006,'Régua SAEB'!$A:$A,$E2006)</f>
        <v>3</v>
      </c>
      <c r="K2006" s="10" t="str">
        <f t="array" ref="K2006">INDEX('Régua SAEB'!$F$1:$F$40,MATCH($E2006&amp;"MT"&amp;$J2006,'Régua SAEB'!$G$1:$G$40,0),1)</f>
        <v>Básico</v>
      </c>
    </row>
    <row r="2007" spans="1:11" x14ac:dyDescent="0.2">
      <c r="A2007" s="28" t="s">
        <v>47</v>
      </c>
      <c r="B2007" s="24">
        <v>27182</v>
      </c>
      <c r="C2007" s="28" t="s">
        <v>2119</v>
      </c>
      <c r="D2007" s="29">
        <v>35027182</v>
      </c>
      <c r="E2007" s="29" t="s">
        <v>117</v>
      </c>
      <c r="F2007" s="29">
        <v>277.33999999999997</v>
      </c>
      <c r="G2007" s="10">
        <f>SUMIFS('Régua SAEB'!$C:$C,'Régua SAEB'!$B:$B,"LP",'Régua SAEB'!$D:$D,"&lt;="&amp;$F2007,'Régua SAEB'!$E:$E,"&gt;"&amp;$F2007,'Régua SAEB'!$A:$A,$E2007)</f>
        <v>4</v>
      </c>
      <c r="H2007" s="10" t="str">
        <f t="array" ref="H2007">INDEX('Régua SAEB'!$F$1:$F$40,MATCH($E2007&amp;"LP"&amp;$G2007,'Régua SAEB'!$G$1:$G$40,0),1)</f>
        <v>Proficiente</v>
      </c>
      <c r="I2007" s="29">
        <v>279.72000000000003</v>
      </c>
      <c r="J2007" s="10">
        <f>SUMIFS('Régua SAEB'!$C:$C,'Régua SAEB'!$B:$B,"MT",'Régua SAEB'!$D:$D,"&lt;="&amp;$I2007,'Régua SAEB'!$E:$E,"&gt;"&amp;$I2007,'Régua SAEB'!$A:$A,$E2007)</f>
        <v>4</v>
      </c>
      <c r="K2007" s="10" t="str">
        <f t="array" ref="K2007">INDEX('Régua SAEB'!$F$1:$F$40,MATCH($E2007&amp;"MT"&amp;$J2007,'Régua SAEB'!$G$1:$G$40,0),1)</f>
        <v>Básico</v>
      </c>
    </row>
    <row r="2008" spans="1:11" x14ac:dyDescent="0.2">
      <c r="A2008" s="28" t="s">
        <v>99</v>
      </c>
      <c r="B2008" s="24">
        <v>28997</v>
      </c>
      <c r="C2008" s="28" t="s">
        <v>2120</v>
      </c>
      <c r="D2008" s="29">
        <v>35028997</v>
      </c>
      <c r="E2008" s="29" t="s">
        <v>117</v>
      </c>
      <c r="F2008" s="29">
        <v>261.41000000000003</v>
      </c>
      <c r="G2008" s="10">
        <f>SUMIFS('Régua SAEB'!$C:$C,'Régua SAEB'!$B:$B,"LP",'Régua SAEB'!$D:$D,"&lt;="&amp;$F2008,'Régua SAEB'!$E:$E,"&gt;"&amp;$F2008,'Régua SAEB'!$A:$A,$E2008)</f>
        <v>3</v>
      </c>
      <c r="H2008" s="10" t="str">
        <f t="array" ref="H2008">INDEX('Régua SAEB'!$F$1:$F$40,MATCH($E2008&amp;"LP"&amp;$G2008,'Régua SAEB'!$G$1:$G$40,0),1)</f>
        <v>Básico</v>
      </c>
      <c r="I2008" s="29">
        <v>252.59</v>
      </c>
      <c r="J2008" s="10">
        <f>SUMIFS('Régua SAEB'!$C:$C,'Régua SAEB'!$B:$B,"MT",'Régua SAEB'!$D:$D,"&lt;="&amp;$I2008,'Régua SAEB'!$E:$E,"&gt;"&amp;$I2008,'Régua SAEB'!$A:$A,$E2008)</f>
        <v>3</v>
      </c>
      <c r="K2008" s="10" t="str">
        <f t="array" ref="K2008">INDEX('Régua SAEB'!$F$1:$F$40,MATCH($E2008&amp;"MT"&amp;$J2008,'Régua SAEB'!$G$1:$G$40,0),1)</f>
        <v>Básico</v>
      </c>
    </row>
    <row r="2009" spans="1:11" x14ac:dyDescent="0.2">
      <c r="A2009" s="28" t="s">
        <v>33</v>
      </c>
      <c r="B2009" s="24">
        <v>27121</v>
      </c>
      <c r="C2009" s="28" t="s">
        <v>2121</v>
      </c>
      <c r="D2009" s="29">
        <v>35027121</v>
      </c>
      <c r="E2009" s="29" t="s">
        <v>117</v>
      </c>
      <c r="F2009" s="29">
        <v>265.72000000000003</v>
      </c>
      <c r="G2009" s="10">
        <f>SUMIFS('Régua SAEB'!$C:$C,'Régua SAEB'!$B:$B,"LP",'Régua SAEB'!$D:$D,"&lt;="&amp;$F2009,'Régua SAEB'!$E:$E,"&gt;"&amp;$F2009,'Régua SAEB'!$A:$A,$E2009)</f>
        <v>3</v>
      </c>
      <c r="H2009" s="10" t="str">
        <f t="array" ref="H2009">INDEX('Régua SAEB'!$F$1:$F$40,MATCH($E2009&amp;"LP"&amp;$G2009,'Régua SAEB'!$G$1:$G$40,0),1)</f>
        <v>Básico</v>
      </c>
      <c r="I2009" s="29">
        <v>284.20999999999998</v>
      </c>
      <c r="J2009" s="10">
        <f>SUMIFS('Régua SAEB'!$C:$C,'Régua SAEB'!$B:$B,"MT",'Régua SAEB'!$D:$D,"&lt;="&amp;$I2009,'Régua SAEB'!$E:$E,"&gt;"&amp;$I2009,'Régua SAEB'!$A:$A,$E2009)</f>
        <v>4</v>
      </c>
      <c r="K2009" s="10" t="str">
        <f t="array" ref="K2009">INDEX('Régua SAEB'!$F$1:$F$40,MATCH($E2009&amp;"MT"&amp;$J2009,'Régua SAEB'!$G$1:$G$40,0),1)</f>
        <v>Básico</v>
      </c>
    </row>
    <row r="2010" spans="1:11" x14ac:dyDescent="0.2">
      <c r="A2010" s="28" t="s">
        <v>20</v>
      </c>
      <c r="B2010" s="24">
        <v>16512</v>
      </c>
      <c r="C2010" s="28" t="s">
        <v>2122</v>
      </c>
      <c r="D2010" s="29">
        <v>35016512</v>
      </c>
      <c r="E2010" s="29" t="s">
        <v>117</v>
      </c>
      <c r="F2010" s="29">
        <v>243.53</v>
      </c>
      <c r="G2010" s="10">
        <f>SUMIFS('Régua SAEB'!$C:$C,'Régua SAEB'!$B:$B,"LP",'Régua SAEB'!$D:$D,"&lt;="&amp;$F2010,'Régua SAEB'!$E:$E,"&gt;"&amp;$F2010,'Régua SAEB'!$A:$A,$E2010)</f>
        <v>2</v>
      </c>
      <c r="H2010" s="10" t="str">
        <f t="array" ref="H2010">INDEX('Régua SAEB'!$F$1:$F$40,MATCH($E2010&amp;"LP"&amp;$G2010,'Régua SAEB'!$G$1:$G$40,0),1)</f>
        <v>Básico</v>
      </c>
      <c r="I2010" s="29">
        <v>243.5</v>
      </c>
      <c r="J2010" s="10">
        <f>SUMIFS('Régua SAEB'!$C:$C,'Régua SAEB'!$B:$B,"MT",'Régua SAEB'!$D:$D,"&lt;="&amp;$I2010,'Régua SAEB'!$E:$E,"&gt;"&amp;$I2010,'Régua SAEB'!$A:$A,$E2010)</f>
        <v>2</v>
      </c>
      <c r="K2010" s="10" t="str">
        <f t="array" ref="K2010">INDEX('Régua SAEB'!$F$1:$F$40,MATCH($E2010&amp;"MT"&amp;$J2010,'Régua SAEB'!$G$1:$G$40,0),1)</f>
        <v>Básico</v>
      </c>
    </row>
    <row r="2011" spans="1:11" x14ac:dyDescent="0.2">
      <c r="A2011" s="28" t="s">
        <v>44</v>
      </c>
      <c r="B2011" s="24">
        <v>15611</v>
      </c>
      <c r="C2011" s="28" t="s">
        <v>2123</v>
      </c>
      <c r="D2011" s="29">
        <v>35015611</v>
      </c>
      <c r="E2011" s="29" t="s">
        <v>117</v>
      </c>
      <c r="F2011" s="29">
        <v>275.56</v>
      </c>
      <c r="G2011" s="10">
        <f>SUMIFS('Régua SAEB'!$C:$C,'Régua SAEB'!$B:$B,"LP",'Régua SAEB'!$D:$D,"&lt;="&amp;$F2011,'Régua SAEB'!$E:$E,"&gt;"&amp;$F2011,'Régua SAEB'!$A:$A,$E2011)</f>
        <v>4</v>
      </c>
      <c r="H2011" s="10" t="str">
        <f t="array" ref="H2011">INDEX('Régua SAEB'!$F$1:$F$40,MATCH($E2011&amp;"LP"&amp;$G2011,'Régua SAEB'!$G$1:$G$40,0),1)</f>
        <v>Proficiente</v>
      </c>
      <c r="I2011" s="29">
        <v>266.7</v>
      </c>
      <c r="J2011" s="10">
        <f>SUMIFS('Régua SAEB'!$C:$C,'Régua SAEB'!$B:$B,"MT",'Régua SAEB'!$D:$D,"&lt;="&amp;$I2011,'Régua SAEB'!$E:$E,"&gt;"&amp;$I2011,'Régua SAEB'!$A:$A,$E2011)</f>
        <v>3</v>
      </c>
      <c r="K2011" s="10" t="str">
        <f t="array" ref="K2011">INDEX('Régua SAEB'!$F$1:$F$40,MATCH($E2011&amp;"MT"&amp;$J2011,'Régua SAEB'!$G$1:$G$40,0),1)</f>
        <v>Básico</v>
      </c>
    </row>
    <row r="2012" spans="1:11" x14ac:dyDescent="0.2">
      <c r="A2012" s="28" t="s">
        <v>72</v>
      </c>
      <c r="B2012" s="24">
        <v>21313</v>
      </c>
      <c r="C2012" s="28" t="s">
        <v>2124</v>
      </c>
      <c r="D2012" s="29">
        <v>35021313</v>
      </c>
      <c r="E2012" s="29" t="s">
        <v>117</v>
      </c>
      <c r="F2012" s="29">
        <v>255.11</v>
      </c>
      <c r="G2012" s="10">
        <f>SUMIFS('Régua SAEB'!$C:$C,'Régua SAEB'!$B:$B,"LP",'Régua SAEB'!$D:$D,"&lt;="&amp;$F2012,'Régua SAEB'!$E:$E,"&gt;"&amp;$F2012,'Régua SAEB'!$A:$A,$E2012)</f>
        <v>3</v>
      </c>
      <c r="H2012" s="10" t="str">
        <f t="array" ref="H2012">INDEX('Régua SAEB'!$F$1:$F$40,MATCH($E2012&amp;"LP"&amp;$G2012,'Régua SAEB'!$G$1:$G$40,0),1)</f>
        <v>Básico</v>
      </c>
      <c r="I2012" s="29">
        <v>249.54</v>
      </c>
      <c r="J2012" s="10">
        <f>SUMIFS('Régua SAEB'!$C:$C,'Régua SAEB'!$B:$B,"MT",'Régua SAEB'!$D:$D,"&lt;="&amp;$I2012,'Régua SAEB'!$E:$E,"&gt;"&amp;$I2012,'Régua SAEB'!$A:$A,$E2012)</f>
        <v>2</v>
      </c>
      <c r="K2012" s="10" t="str">
        <f t="array" ref="K2012">INDEX('Régua SAEB'!$F$1:$F$40,MATCH($E2012&amp;"MT"&amp;$J2012,'Régua SAEB'!$G$1:$G$40,0),1)</f>
        <v>Básico</v>
      </c>
    </row>
    <row r="2013" spans="1:11" x14ac:dyDescent="0.2">
      <c r="A2013" s="28" t="s">
        <v>72</v>
      </c>
      <c r="B2013" s="24">
        <v>21325</v>
      </c>
      <c r="C2013" s="28" t="s">
        <v>2125</v>
      </c>
      <c r="D2013" s="29">
        <v>35021325</v>
      </c>
      <c r="E2013" s="29" t="s">
        <v>117</v>
      </c>
      <c r="F2013" s="29">
        <v>255.89</v>
      </c>
      <c r="G2013" s="10">
        <f>SUMIFS('Régua SAEB'!$C:$C,'Régua SAEB'!$B:$B,"LP",'Régua SAEB'!$D:$D,"&lt;="&amp;$F2013,'Régua SAEB'!$E:$E,"&gt;"&amp;$F2013,'Régua SAEB'!$A:$A,$E2013)</f>
        <v>3</v>
      </c>
      <c r="H2013" s="10" t="str">
        <f t="array" ref="H2013">INDEX('Régua SAEB'!$F$1:$F$40,MATCH($E2013&amp;"LP"&amp;$G2013,'Régua SAEB'!$G$1:$G$40,0),1)</f>
        <v>Básico</v>
      </c>
      <c r="I2013" s="29">
        <v>255.85</v>
      </c>
      <c r="J2013" s="10">
        <f>SUMIFS('Régua SAEB'!$C:$C,'Régua SAEB'!$B:$B,"MT",'Régua SAEB'!$D:$D,"&lt;="&amp;$I2013,'Régua SAEB'!$E:$E,"&gt;"&amp;$I2013,'Régua SAEB'!$A:$A,$E2013)</f>
        <v>3</v>
      </c>
      <c r="K2013" s="10" t="str">
        <f t="array" ref="K2013">INDEX('Régua SAEB'!$F$1:$F$40,MATCH($E2013&amp;"MT"&amp;$J2013,'Régua SAEB'!$G$1:$G$40,0),1)</f>
        <v>Básico</v>
      </c>
    </row>
    <row r="2014" spans="1:11" x14ac:dyDescent="0.2">
      <c r="A2014" s="28" t="s">
        <v>72</v>
      </c>
      <c r="B2014" s="24">
        <v>21532</v>
      </c>
      <c r="C2014" s="28" t="s">
        <v>2126</v>
      </c>
      <c r="D2014" s="29">
        <v>35021532</v>
      </c>
      <c r="E2014" s="29" t="s">
        <v>117</v>
      </c>
      <c r="F2014" s="29">
        <v>261.04000000000002</v>
      </c>
      <c r="G2014" s="10">
        <f>SUMIFS('Régua SAEB'!$C:$C,'Régua SAEB'!$B:$B,"LP",'Régua SAEB'!$D:$D,"&lt;="&amp;$F2014,'Régua SAEB'!$E:$E,"&gt;"&amp;$F2014,'Régua SAEB'!$A:$A,$E2014)</f>
        <v>3</v>
      </c>
      <c r="H2014" s="10" t="str">
        <f t="array" ref="H2014">INDEX('Régua SAEB'!$F$1:$F$40,MATCH($E2014&amp;"LP"&amp;$G2014,'Régua SAEB'!$G$1:$G$40,0),1)</f>
        <v>Básico</v>
      </c>
      <c r="I2014" s="29">
        <v>257</v>
      </c>
      <c r="J2014" s="10">
        <f>SUMIFS('Régua SAEB'!$C:$C,'Régua SAEB'!$B:$B,"MT",'Régua SAEB'!$D:$D,"&lt;="&amp;$I2014,'Régua SAEB'!$E:$E,"&gt;"&amp;$I2014,'Régua SAEB'!$A:$A,$E2014)</f>
        <v>3</v>
      </c>
      <c r="K2014" s="10" t="str">
        <f t="array" ref="K2014">INDEX('Régua SAEB'!$F$1:$F$40,MATCH($E2014&amp;"MT"&amp;$J2014,'Régua SAEB'!$G$1:$G$40,0),1)</f>
        <v>Básico</v>
      </c>
    </row>
    <row r="2015" spans="1:11" x14ac:dyDescent="0.2">
      <c r="A2015" s="28" t="s">
        <v>9</v>
      </c>
      <c r="B2015" s="24">
        <v>30831</v>
      </c>
      <c r="C2015" s="28" t="s">
        <v>2127</v>
      </c>
      <c r="D2015" s="29">
        <v>35030831</v>
      </c>
      <c r="E2015" s="29" t="s">
        <v>117</v>
      </c>
      <c r="F2015" s="29">
        <v>229.47</v>
      </c>
      <c r="G2015" s="10">
        <f>SUMIFS('Régua SAEB'!$C:$C,'Régua SAEB'!$B:$B,"LP",'Régua SAEB'!$D:$D,"&lt;="&amp;$F2015,'Régua SAEB'!$E:$E,"&gt;"&amp;$F2015,'Régua SAEB'!$A:$A,$E2015)</f>
        <v>2</v>
      </c>
      <c r="H2015" s="10" t="str">
        <f t="array" ref="H2015">INDEX('Régua SAEB'!$F$1:$F$40,MATCH($E2015&amp;"LP"&amp;$G2015,'Régua SAEB'!$G$1:$G$40,0),1)</f>
        <v>Básico</v>
      </c>
      <c r="I2015" s="29">
        <v>243.76</v>
      </c>
      <c r="J2015" s="10">
        <f>SUMIFS('Régua SAEB'!$C:$C,'Régua SAEB'!$B:$B,"MT",'Régua SAEB'!$D:$D,"&lt;="&amp;$I2015,'Régua SAEB'!$E:$E,"&gt;"&amp;$I2015,'Régua SAEB'!$A:$A,$E2015)</f>
        <v>2</v>
      </c>
      <c r="K2015" s="10" t="str">
        <f t="array" ref="K2015">INDEX('Régua SAEB'!$F$1:$F$40,MATCH($E2015&amp;"MT"&amp;$J2015,'Régua SAEB'!$G$1:$G$40,0),1)</f>
        <v>Básico</v>
      </c>
    </row>
    <row r="2016" spans="1:11" x14ac:dyDescent="0.2">
      <c r="A2016" s="28" t="s">
        <v>86</v>
      </c>
      <c r="B2016" s="24">
        <v>12014</v>
      </c>
      <c r="C2016" s="28" t="s">
        <v>2128</v>
      </c>
      <c r="D2016" s="29">
        <v>35012014</v>
      </c>
      <c r="E2016" s="29" t="s">
        <v>117</v>
      </c>
      <c r="F2016" s="29">
        <v>257.56</v>
      </c>
      <c r="G2016" s="10">
        <f>SUMIFS('Régua SAEB'!$C:$C,'Régua SAEB'!$B:$B,"LP",'Régua SAEB'!$D:$D,"&lt;="&amp;$F2016,'Régua SAEB'!$E:$E,"&gt;"&amp;$F2016,'Régua SAEB'!$A:$A,$E2016)</f>
        <v>3</v>
      </c>
      <c r="H2016" s="10" t="str">
        <f t="array" ref="H2016">INDEX('Régua SAEB'!$F$1:$F$40,MATCH($E2016&amp;"LP"&amp;$G2016,'Régua SAEB'!$G$1:$G$40,0),1)</f>
        <v>Básico</v>
      </c>
      <c r="I2016" s="29">
        <v>256.36</v>
      </c>
      <c r="J2016" s="10">
        <f>SUMIFS('Régua SAEB'!$C:$C,'Régua SAEB'!$B:$B,"MT",'Régua SAEB'!$D:$D,"&lt;="&amp;$I2016,'Régua SAEB'!$E:$E,"&gt;"&amp;$I2016,'Régua SAEB'!$A:$A,$E2016)</f>
        <v>3</v>
      </c>
      <c r="K2016" s="10" t="str">
        <f t="array" ref="K2016">INDEX('Régua SAEB'!$F$1:$F$40,MATCH($E2016&amp;"MT"&amp;$J2016,'Régua SAEB'!$G$1:$G$40,0),1)</f>
        <v>Básico</v>
      </c>
    </row>
    <row r="2017" spans="1:11" x14ac:dyDescent="0.2">
      <c r="A2017" s="28" t="s">
        <v>86</v>
      </c>
      <c r="B2017" s="24">
        <v>12233</v>
      </c>
      <c r="C2017" s="28" t="s">
        <v>2129</v>
      </c>
      <c r="D2017" s="29">
        <v>35012233</v>
      </c>
      <c r="E2017" s="29" t="s">
        <v>117</v>
      </c>
      <c r="F2017" s="29">
        <v>280.24</v>
      </c>
      <c r="G2017" s="10">
        <f>SUMIFS('Régua SAEB'!$C:$C,'Régua SAEB'!$B:$B,"LP",'Régua SAEB'!$D:$D,"&lt;="&amp;$F2017,'Régua SAEB'!$E:$E,"&gt;"&amp;$F2017,'Régua SAEB'!$A:$A,$E2017)</f>
        <v>4</v>
      </c>
      <c r="H2017" s="10" t="str">
        <f t="array" ref="H2017">INDEX('Régua SAEB'!$F$1:$F$40,MATCH($E2017&amp;"LP"&amp;$G2017,'Régua SAEB'!$G$1:$G$40,0),1)</f>
        <v>Proficiente</v>
      </c>
      <c r="I2017" s="29">
        <v>277.32</v>
      </c>
      <c r="J2017" s="10">
        <f>SUMIFS('Régua SAEB'!$C:$C,'Régua SAEB'!$B:$B,"MT",'Régua SAEB'!$D:$D,"&lt;="&amp;$I2017,'Régua SAEB'!$E:$E,"&gt;"&amp;$I2017,'Régua SAEB'!$A:$A,$E2017)</f>
        <v>4</v>
      </c>
      <c r="K2017" s="10" t="str">
        <f t="array" ref="K2017">INDEX('Régua SAEB'!$F$1:$F$40,MATCH($E2017&amp;"MT"&amp;$J2017,'Régua SAEB'!$G$1:$G$40,0),1)</f>
        <v>Básico</v>
      </c>
    </row>
    <row r="2018" spans="1:11" x14ac:dyDescent="0.2">
      <c r="A2018" s="28" t="s">
        <v>86</v>
      </c>
      <c r="B2018" s="24">
        <v>37242</v>
      </c>
      <c r="C2018" s="28" t="s">
        <v>2130</v>
      </c>
      <c r="D2018" s="29">
        <v>35037242</v>
      </c>
      <c r="E2018" s="29" t="s">
        <v>117</v>
      </c>
      <c r="F2018" s="29">
        <v>262.95999999999998</v>
      </c>
      <c r="G2018" s="10">
        <f>SUMIFS('Régua SAEB'!$C:$C,'Régua SAEB'!$B:$B,"LP",'Régua SAEB'!$D:$D,"&lt;="&amp;$F2018,'Régua SAEB'!$E:$E,"&gt;"&amp;$F2018,'Régua SAEB'!$A:$A,$E2018)</f>
        <v>3</v>
      </c>
      <c r="H2018" s="10" t="str">
        <f t="array" ref="H2018">INDEX('Régua SAEB'!$F$1:$F$40,MATCH($E2018&amp;"LP"&amp;$G2018,'Régua SAEB'!$G$1:$G$40,0),1)</f>
        <v>Básico</v>
      </c>
      <c r="I2018" s="29">
        <v>250.79</v>
      </c>
      <c r="J2018" s="10">
        <f>SUMIFS('Régua SAEB'!$C:$C,'Régua SAEB'!$B:$B,"MT",'Régua SAEB'!$D:$D,"&lt;="&amp;$I2018,'Régua SAEB'!$E:$E,"&gt;"&amp;$I2018,'Régua SAEB'!$A:$A,$E2018)</f>
        <v>3</v>
      </c>
      <c r="K2018" s="10" t="str">
        <f t="array" ref="K2018">INDEX('Régua SAEB'!$F$1:$F$40,MATCH($E2018&amp;"MT"&amp;$J2018,'Régua SAEB'!$G$1:$G$40,0),1)</f>
        <v>Básico</v>
      </c>
    </row>
    <row r="2019" spans="1:11" x14ac:dyDescent="0.2">
      <c r="A2019" s="28" t="s">
        <v>86</v>
      </c>
      <c r="B2019" s="24">
        <v>42195</v>
      </c>
      <c r="C2019" s="28" t="s">
        <v>2131</v>
      </c>
      <c r="D2019" s="29">
        <v>35042195</v>
      </c>
      <c r="E2019" s="29" t="s">
        <v>117</v>
      </c>
      <c r="F2019" s="29">
        <v>267.63</v>
      </c>
      <c r="G2019" s="10">
        <f>SUMIFS('Régua SAEB'!$C:$C,'Régua SAEB'!$B:$B,"LP",'Régua SAEB'!$D:$D,"&lt;="&amp;$F2019,'Régua SAEB'!$E:$E,"&gt;"&amp;$F2019,'Régua SAEB'!$A:$A,$E2019)</f>
        <v>3</v>
      </c>
      <c r="H2019" s="10" t="str">
        <f t="array" ref="H2019">INDEX('Régua SAEB'!$F$1:$F$40,MATCH($E2019&amp;"LP"&amp;$G2019,'Régua SAEB'!$G$1:$G$40,0),1)</f>
        <v>Básico</v>
      </c>
      <c r="I2019" s="29">
        <v>271.05</v>
      </c>
      <c r="J2019" s="10">
        <f>SUMIFS('Régua SAEB'!$C:$C,'Régua SAEB'!$B:$B,"MT",'Régua SAEB'!$D:$D,"&lt;="&amp;$I2019,'Régua SAEB'!$E:$E,"&gt;"&amp;$I2019,'Régua SAEB'!$A:$A,$E2019)</f>
        <v>3</v>
      </c>
      <c r="K2019" s="10" t="str">
        <f t="array" ref="K2019">INDEX('Régua SAEB'!$F$1:$F$40,MATCH($E2019&amp;"MT"&amp;$J2019,'Régua SAEB'!$G$1:$G$40,0),1)</f>
        <v>Básico</v>
      </c>
    </row>
    <row r="2020" spans="1:11" x14ac:dyDescent="0.2">
      <c r="A2020" s="28" t="s">
        <v>86</v>
      </c>
      <c r="B2020" s="24">
        <v>45196</v>
      </c>
      <c r="C2020" s="28" t="s">
        <v>2132</v>
      </c>
      <c r="D2020" s="29">
        <v>35045196</v>
      </c>
      <c r="E2020" s="29" t="s">
        <v>117</v>
      </c>
      <c r="F2020" s="29">
        <v>250.73</v>
      </c>
      <c r="G2020" s="10">
        <f>SUMIFS('Régua SAEB'!$C:$C,'Régua SAEB'!$B:$B,"LP",'Régua SAEB'!$D:$D,"&lt;="&amp;$F2020,'Régua SAEB'!$E:$E,"&gt;"&amp;$F2020,'Régua SAEB'!$A:$A,$E2020)</f>
        <v>3</v>
      </c>
      <c r="H2020" s="10" t="str">
        <f t="array" ref="H2020">INDEX('Régua SAEB'!$F$1:$F$40,MATCH($E2020&amp;"LP"&amp;$G2020,'Régua SAEB'!$G$1:$G$40,0),1)</f>
        <v>Básico</v>
      </c>
      <c r="I2020" s="29">
        <v>253.05</v>
      </c>
      <c r="J2020" s="10">
        <f>SUMIFS('Régua SAEB'!$C:$C,'Régua SAEB'!$B:$B,"MT",'Régua SAEB'!$D:$D,"&lt;="&amp;$I2020,'Régua SAEB'!$E:$E,"&gt;"&amp;$I2020,'Régua SAEB'!$A:$A,$E2020)</f>
        <v>3</v>
      </c>
      <c r="K2020" s="10" t="str">
        <f t="array" ref="K2020">INDEX('Régua SAEB'!$F$1:$F$40,MATCH($E2020&amp;"MT"&amp;$J2020,'Régua SAEB'!$G$1:$G$40,0),1)</f>
        <v>Básico</v>
      </c>
    </row>
    <row r="2021" spans="1:11" x14ac:dyDescent="0.2">
      <c r="A2021" s="28" t="s">
        <v>86</v>
      </c>
      <c r="B2021" s="24">
        <v>46127</v>
      </c>
      <c r="C2021" s="28" t="s">
        <v>2133</v>
      </c>
      <c r="D2021" s="29">
        <v>35046127</v>
      </c>
      <c r="E2021" s="29" t="s">
        <v>117</v>
      </c>
      <c r="F2021" s="29">
        <v>278.55</v>
      </c>
      <c r="G2021" s="10">
        <f>SUMIFS('Régua SAEB'!$C:$C,'Régua SAEB'!$B:$B,"LP",'Régua SAEB'!$D:$D,"&lt;="&amp;$F2021,'Régua SAEB'!$E:$E,"&gt;"&amp;$F2021,'Régua SAEB'!$A:$A,$E2021)</f>
        <v>4</v>
      </c>
      <c r="H2021" s="10" t="str">
        <f t="array" ref="H2021">INDEX('Régua SAEB'!$F$1:$F$40,MATCH($E2021&amp;"LP"&amp;$G2021,'Régua SAEB'!$G$1:$G$40,0),1)</f>
        <v>Proficiente</v>
      </c>
      <c r="I2021" s="29">
        <v>254.1</v>
      </c>
      <c r="J2021" s="10">
        <f>SUMIFS('Régua SAEB'!$C:$C,'Régua SAEB'!$B:$B,"MT",'Régua SAEB'!$D:$D,"&lt;="&amp;$I2021,'Régua SAEB'!$E:$E,"&gt;"&amp;$I2021,'Régua SAEB'!$A:$A,$E2021)</f>
        <v>3</v>
      </c>
      <c r="K2021" s="10" t="str">
        <f t="array" ref="K2021">INDEX('Régua SAEB'!$F$1:$F$40,MATCH($E2021&amp;"MT"&amp;$J2021,'Régua SAEB'!$G$1:$G$40,0),1)</f>
        <v>Básico</v>
      </c>
    </row>
    <row r="2022" spans="1:11" x14ac:dyDescent="0.2">
      <c r="A2022" s="28" t="s">
        <v>86</v>
      </c>
      <c r="B2022" s="24">
        <v>48008</v>
      </c>
      <c r="C2022" s="28" t="s">
        <v>2134</v>
      </c>
      <c r="D2022" s="29">
        <v>35048008</v>
      </c>
      <c r="E2022" s="29" t="s">
        <v>117</v>
      </c>
      <c r="F2022" s="29">
        <v>247.28</v>
      </c>
      <c r="G2022" s="10">
        <f>SUMIFS('Régua SAEB'!$C:$C,'Régua SAEB'!$B:$B,"LP",'Régua SAEB'!$D:$D,"&lt;="&amp;$F2022,'Régua SAEB'!$E:$E,"&gt;"&amp;$F2022,'Régua SAEB'!$A:$A,$E2022)</f>
        <v>2</v>
      </c>
      <c r="H2022" s="10" t="str">
        <f t="array" ref="H2022">INDEX('Régua SAEB'!$F$1:$F$40,MATCH($E2022&amp;"LP"&amp;$G2022,'Régua SAEB'!$G$1:$G$40,0),1)</f>
        <v>Básico</v>
      </c>
      <c r="I2022" s="29">
        <v>248.17</v>
      </c>
      <c r="J2022" s="10">
        <f>SUMIFS('Régua SAEB'!$C:$C,'Régua SAEB'!$B:$B,"MT",'Régua SAEB'!$D:$D,"&lt;="&amp;$I2022,'Régua SAEB'!$E:$E,"&gt;"&amp;$I2022,'Régua SAEB'!$A:$A,$E2022)</f>
        <v>2</v>
      </c>
      <c r="K2022" s="10" t="str">
        <f t="array" ref="K2022">INDEX('Régua SAEB'!$F$1:$F$40,MATCH($E2022&amp;"MT"&amp;$J2022,'Régua SAEB'!$G$1:$G$40,0),1)</f>
        <v>Básico</v>
      </c>
    </row>
    <row r="2023" spans="1:11" x14ac:dyDescent="0.2">
      <c r="A2023" s="28" t="s">
        <v>86</v>
      </c>
      <c r="B2023" s="24">
        <v>49189</v>
      </c>
      <c r="C2023" s="28" t="s">
        <v>2135</v>
      </c>
      <c r="D2023" s="29">
        <v>35049189</v>
      </c>
      <c r="E2023" s="29" t="s">
        <v>117</v>
      </c>
      <c r="F2023" s="29">
        <v>289.31</v>
      </c>
      <c r="G2023" s="10">
        <f>SUMIFS('Régua SAEB'!$C:$C,'Régua SAEB'!$B:$B,"LP",'Régua SAEB'!$D:$D,"&lt;="&amp;$F2023,'Régua SAEB'!$E:$E,"&gt;"&amp;$F2023,'Régua SAEB'!$A:$A,$E2023)</f>
        <v>4</v>
      </c>
      <c r="H2023" s="10" t="str">
        <f t="array" ref="H2023">INDEX('Régua SAEB'!$F$1:$F$40,MATCH($E2023&amp;"LP"&amp;$G2023,'Régua SAEB'!$G$1:$G$40,0),1)</f>
        <v>Proficiente</v>
      </c>
      <c r="I2023" s="29">
        <v>294.44</v>
      </c>
      <c r="J2023" s="10">
        <f>SUMIFS('Régua SAEB'!$C:$C,'Régua SAEB'!$B:$B,"MT",'Régua SAEB'!$D:$D,"&lt;="&amp;$I2023,'Régua SAEB'!$E:$E,"&gt;"&amp;$I2023,'Régua SAEB'!$A:$A,$E2023)</f>
        <v>4</v>
      </c>
      <c r="K2023" s="10" t="str">
        <f t="array" ref="K2023">INDEX('Régua SAEB'!$F$1:$F$40,MATCH($E2023&amp;"MT"&amp;$J2023,'Régua SAEB'!$G$1:$G$40,0),1)</f>
        <v>Básico</v>
      </c>
    </row>
    <row r="2024" spans="1:11" x14ac:dyDescent="0.2">
      <c r="A2024" s="28" t="s">
        <v>86</v>
      </c>
      <c r="B2024" s="24">
        <v>269335</v>
      </c>
      <c r="C2024" s="28" t="s">
        <v>2136</v>
      </c>
      <c r="D2024" s="29">
        <v>35269335</v>
      </c>
      <c r="E2024" s="29" t="s">
        <v>117</v>
      </c>
      <c r="F2024" s="29">
        <v>259.87</v>
      </c>
      <c r="G2024" s="10">
        <f>SUMIFS('Régua SAEB'!$C:$C,'Régua SAEB'!$B:$B,"LP",'Régua SAEB'!$D:$D,"&lt;="&amp;$F2024,'Régua SAEB'!$E:$E,"&gt;"&amp;$F2024,'Régua SAEB'!$A:$A,$E2024)</f>
        <v>3</v>
      </c>
      <c r="H2024" s="10" t="str">
        <f t="array" ref="H2024">INDEX('Régua SAEB'!$F$1:$F$40,MATCH($E2024&amp;"LP"&amp;$G2024,'Régua SAEB'!$G$1:$G$40,0),1)</f>
        <v>Básico</v>
      </c>
      <c r="I2024" s="29">
        <v>256.02</v>
      </c>
      <c r="J2024" s="10">
        <f>SUMIFS('Régua SAEB'!$C:$C,'Régua SAEB'!$B:$B,"MT",'Régua SAEB'!$D:$D,"&lt;="&amp;$I2024,'Régua SAEB'!$E:$E,"&gt;"&amp;$I2024,'Régua SAEB'!$A:$A,$E2024)</f>
        <v>3</v>
      </c>
      <c r="K2024" s="10" t="str">
        <f t="array" ref="K2024">INDEX('Régua SAEB'!$F$1:$F$40,MATCH($E2024&amp;"MT"&amp;$J2024,'Régua SAEB'!$G$1:$G$40,0),1)</f>
        <v>Básico</v>
      </c>
    </row>
    <row r="2025" spans="1:11" x14ac:dyDescent="0.2">
      <c r="A2025" s="28" t="s">
        <v>86</v>
      </c>
      <c r="B2025" s="24">
        <v>905008</v>
      </c>
      <c r="C2025" s="28" t="s">
        <v>2137</v>
      </c>
      <c r="D2025" s="29">
        <v>35905008</v>
      </c>
      <c r="E2025" s="29" t="s">
        <v>117</v>
      </c>
      <c r="F2025" s="29">
        <v>265.92</v>
      </c>
      <c r="G2025" s="10">
        <f>SUMIFS('Régua SAEB'!$C:$C,'Régua SAEB'!$B:$B,"LP",'Régua SAEB'!$D:$D,"&lt;="&amp;$F2025,'Régua SAEB'!$E:$E,"&gt;"&amp;$F2025,'Régua SAEB'!$A:$A,$E2025)</f>
        <v>3</v>
      </c>
      <c r="H2025" s="10" t="str">
        <f t="array" ref="H2025">INDEX('Régua SAEB'!$F$1:$F$40,MATCH($E2025&amp;"LP"&amp;$G2025,'Régua SAEB'!$G$1:$G$40,0),1)</f>
        <v>Básico</v>
      </c>
      <c r="I2025" s="29">
        <v>260.19</v>
      </c>
      <c r="J2025" s="10">
        <f>SUMIFS('Régua SAEB'!$C:$C,'Régua SAEB'!$B:$B,"MT",'Régua SAEB'!$D:$D,"&lt;="&amp;$I2025,'Régua SAEB'!$E:$E,"&gt;"&amp;$I2025,'Régua SAEB'!$A:$A,$E2025)</f>
        <v>3</v>
      </c>
      <c r="K2025" s="10" t="str">
        <f t="array" ref="K2025">INDEX('Régua SAEB'!$F$1:$F$40,MATCH($E2025&amp;"MT"&amp;$J2025,'Régua SAEB'!$G$1:$G$40,0),1)</f>
        <v>Básico</v>
      </c>
    </row>
    <row r="2026" spans="1:11" x14ac:dyDescent="0.2">
      <c r="A2026" s="28" t="s">
        <v>86</v>
      </c>
      <c r="B2026" s="24">
        <v>909828</v>
      </c>
      <c r="C2026" s="28" t="s">
        <v>2138</v>
      </c>
      <c r="D2026" s="29">
        <v>35909828</v>
      </c>
      <c r="E2026" s="29" t="s">
        <v>117</v>
      </c>
      <c r="F2026" s="29">
        <v>249.02</v>
      </c>
      <c r="G2026" s="10">
        <f>SUMIFS('Régua SAEB'!$C:$C,'Régua SAEB'!$B:$B,"LP",'Régua SAEB'!$D:$D,"&lt;="&amp;$F2026,'Régua SAEB'!$E:$E,"&gt;"&amp;$F2026,'Régua SAEB'!$A:$A,$E2026)</f>
        <v>2</v>
      </c>
      <c r="H2026" s="10" t="str">
        <f t="array" ref="H2026">INDEX('Régua SAEB'!$F$1:$F$40,MATCH($E2026&amp;"LP"&amp;$G2026,'Régua SAEB'!$G$1:$G$40,0),1)</f>
        <v>Básico</v>
      </c>
      <c r="I2026" s="29">
        <v>250.95</v>
      </c>
      <c r="J2026" s="10">
        <f>SUMIFS('Régua SAEB'!$C:$C,'Régua SAEB'!$B:$B,"MT",'Régua SAEB'!$D:$D,"&lt;="&amp;$I2026,'Régua SAEB'!$E:$E,"&gt;"&amp;$I2026,'Régua SAEB'!$A:$A,$E2026)</f>
        <v>3</v>
      </c>
      <c r="K2026" s="10" t="str">
        <f t="array" ref="K2026">INDEX('Régua SAEB'!$F$1:$F$40,MATCH($E2026&amp;"MT"&amp;$J2026,'Régua SAEB'!$G$1:$G$40,0),1)</f>
        <v>Básico</v>
      </c>
    </row>
    <row r="2027" spans="1:11" x14ac:dyDescent="0.2">
      <c r="A2027" s="28" t="s">
        <v>86</v>
      </c>
      <c r="B2027" s="24">
        <v>909836</v>
      </c>
      <c r="C2027" s="28" t="s">
        <v>2139</v>
      </c>
      <c r="D2027" s="29">
        <v>35909836</v>
      </c>
      <c r="E2027" s="29" t="s">
        <v>117</v>
      </c>
      <c r="F2027" s="29">
        <v>261.83</v>
      </c>
      <c r="G2027" s="10">
        <f>SUMIFS('Régua SAEB'!$C:$C,'Régua SAEB'!$B:$B,"LP",'Régua SAEB'!$D:$D,"&lt;="&amp;$F2027,'Régua SAEB'!$E:$E,"&gt;"&amp;$F2027,'Régua SAEB'!$A:$A,$E2027)</f>
        <v>3</v>
      </c>
      <c r="H2027" s="10" t="str">
        <f t="array" ref="H2027">INDEX('Régua SAEB'!$F$1:$F$40,MATCH($E2027&amp;"LP"&amp;$G2027,'Régua SAEB'!$G$1:$G$40,0),1)</f>
        <v>Básico</v>
      </c>
      <c r="I2027" s="29">
        <v>250.45</v>
      </c>
      <c r="J2027" s="10">
        <f>SUMIFS('Régua SAEB'!$C:$C,'Régua SAEB'!$B:$B,"MT",'Régua SAEB'!$D:$D,"&lt;="&amp;$I2027,'Régua SAEB'!$E:$E,"&gt;"&amp;$I2027,'Régua SAEB'!$A:$A,$E2027)</f>
        <v>3</v>
      </c>
      <c r="K2027" s="10" t="str">
        <f t="array" ref="K2027">INDEX('Régua SAEB'!$F$1:$F$40,MATCH($E2027&amp;"MT"&amp;$J2027,'Régua SAEB'!$G$1:$G$40,0),1)</f>
        <v>Básico</v>
      </c>
    </row>
    <row r="2028" spans="1:11" x14ac:dyDescent="0.2">
      <c r="A2028" s="28" t="s">
        <v>20</v>
      </c>
      <c r="B2028" s="24">
        <v>39697</v>
      </c>
      <c r="C2028" s="28" t="s">
        <v>2140</v>
      </c>
      <c r="D2028" s="29">
        <v>35039697</v>
      </c>
      <c r="E2028" s="29" t="s">
        <v>117</v>
      </c>
      <c r="F2028" s="29">
        <v>249.17</v>
      </c>
      <c r="G2028" s="10">
        <f>SUMIFS('Régua SAEB'!$C:$C,'Régua SAEB'!$B:$B,"LP",'Régua SAEB'!$D:$D,"&lt;="&amp;$F2028,'Régua SAEB'!$E:$E,"&gt;"&amp;$F2028,'Régua SAEB'!$A:$A,$E2028)</f>
        <v>2</v>
      </c>
      <c r="H2028" s="10" t="str">
        <f t="array" ref="H2028">INDEX('Régua SAEB'!$F$1:$F$40,MATCH($E2028&amp;"LP"&amp;$G2028,'Régua SAEB'!$G$1:$G$40,0),1)</f>
        <v>Básico</v>
      </c>
      <c r="I2028" s="29">
        <v>258.81</v>
      </c>
      <c r="J2028" s="10">
        <f>SUMIFS('Régua SAEB'!$C:$C,'Régua SAEB'!$B:$B,"MT",'Régua SAEB'!$D:$D,"&lt;="&amp;$I2028,'Régua SAEB'!$E:$E,"&gt;"&amp;$I2028,'Régua SAEB'!$A:$A,$E2028)</f>
        <v>3</v>
      </c>
      <c r="K2028" s="10" t="str">
        <f t="array" ref="K2028">INDEX('Régua SAEB'!$F$1:$F$40,MATCH($E2028&amp;"MT"&amp;$J2028,'Régua SAEB'!$G$1:$G$40,0),1)</f>
        <v>Básico</v>
      </c>
    </row>
    <row r="2029" spans="1:11" x14ac:dyDescent="0.2">
      <c r="A2029" s="28" t="s">
        <v>18</v>
      </c>
      <c r="B2029" s="24">
        <v>44076</v>
      </c>
      <c r="C2029" s="28" t="s">
        <v>2141</v>
      </c>
      <c r="D2029" s="29">
        <v>35044076</v>
      </c>
      <c r="E2029" s="29" t="s">
        <v>117</v>
      </c>
      <c r="F2029" s="29">
        <v>257.36</v>
      </c>
      <c r="G2029" s="10">
        <f>SUMIFS('Régua SAEB'!$C:$C,'Régua SAEB'!$B:$B,"LP",'Régua SAEB'!$D:$D,"&lt;="&amp;$F2029,'Régua SAEB'!$E:$E,"&gt;"&amp;$F2029,'Régua SAEB'!$A:$A,$E2029)</f>
        <v>3</v>
      </c>
      <c r="H2029" s="10" t="str">
        <f t="array" ref="H2029">INDEX('Régua SAEB'!$F$1:$F$40,MATCH($E2029&amp;"LP"&amp;$G2029,'Régua SAEB'!$G$1:$G$40,0),1)</f>
        <v>Básico</v>
      </c>
      <c r="I2029" s="29">
        <v>249.48</v>
      </c>
      <c r="J2029" s="10">
        <f>SUMIFS('Régua SAEB'!$C:$C,'Régua SAEB'!$B:$B,"MT",'Régua SAEB'!$D:$D,"&lt;="&amp;$I2029,'Régua SAEB'!$E:$E,"&gt;"&amp;$I2029,'Régua SAEB'!$A:$A,$E2029)</f>
        <v>2</v>
      </c>
      <c r="K2029" s="10" t="str">
        <f t="array" ref="K2029">INDEX('Régua SAEB'!$F$1:$F$40,MATCH($E2029&amp;"MT"&amp;$J2029,'Régua SAEB'!$G$1:$G$40,0),1)</f>
        <v>Básico</v>
      </c>
    </row>
    <row r="2030" spans="1:11" x14ac:dyDescent="0.2">
      <c r="A2030" s="28" t="s">
        <v>76</v>
      </c>
      <c r="B2030" s="24">
        <v>32207</v>
      </c>
      <c r="C2030" s="28" t="s">
        <v>2142</v>
      </c>
      <c r="D2030" s="29">
        <v>35032207</v>
      </c>
      <c r="E2030" s="29" t="s">
        <v>117</v>
      </c>
      <c r="F2030" s="29">
        <v>273.04000000000002</v>
      </c>
      <c r="G2030" s="10">
        <f>SUMIFS('Régua SAEB'!$C:$C,'Régua SAEB'!$B:$B,"LP",'Régua SAEB'!$D:$D,"&lt;="&amp;$F2030,'Régua SAEB'!$E:$E,"&gt;"&amp;$F2030,'Régua SAEB'!$A:$A,$E2030)</f>
        <v>3</v>
      </c>
      <c r="H2030" s="10" t="str">
        <f t="array" ref="H2030">INDEX('Régua SAEB'!$F$1:$F$40,MATCH($E2030&amp;"LP"&amp;$G2030,'Régua SAEB'!$G$1:$G$40,0),1)</f>
        <v>Básico</v>
      </c>
      <c r="I2030" s="29">
        <v>271.57</v>
      </c>
      <c r="J2030" s="10">
        <f>SUMIFS('Régua SAEB'!$C:$C,'Régua SAEB'!$B:$B,"MT",'Régua SAEB'!$D:$D,"&lt;="&amp;$I2030,'Régua SAEB'!$E:$E,"&gt;"&amp;$I2030,'Régua SAEB'!$A:$A,$E2030)</f>
        <v>3</v>
      </c>
      <c r="K2030" s="10" t="str">
        <f t="array" ref="K2030">INDEX('Régua SAEB'!$F$1:$F$40,MATCH($E2030&amp;"MT"&amp;$J2030,'Régua SAEB'!$G$1:$G$40,0),1)</f>
        <v>Básico</v>
      </c>
    </row>
    <row r="2031" spans="1:11" x14ac:dyDescent="0.2">
      <c r="A2031" s="28" t="s">
        <v>76</v>
      </c>
      <c r="B2031" s="24">
        <v>32220</v>
      </c>
      <c r="C2031" s="28" t="s">
        <v>2143</v>
      </c>
      <c r="D2031" s="29">
        <v>35032220</v>
      </c>
      <c r="E2031" s="29" t="s">
        <v>117</v>
      </c>
      <c r="F2031" s="29">
        <v>273.20999999999998</v>
      </c>
      <c r="G2031" s="10">
        <f>SUMIFS('Régua SAEB'!$C:$C,'Régua SAEB'!$B:$B,"LP",'Régua SAEB'!$D:$D,"&lt;="&amp;$F2031,'Régua SAEB'!$E:$E,"&gt;"&amp;$F2031,'Régua SAEB'!$A:$A,$E2031)</f>
        <v>3</v>
      </c>
      <c r="H2031" s="10" t="str">
        <f t="array" ref="H2031">INDEX('Régua SAEB'!$F$1:$F$40,MATCH($E2031&amp;"LP"&amp;$G2031,'Régua SAEB'!$G$1:$G$40,0),1)</f>
        <v>Básico</v>
      </c>
      <c r="I2031" s="29">
        <v>283.82</v>
      </c>
      <c r="J2031" s="10">
        <f>SUMIFS('Régua SAEB'!$C:$C,'Régua SAEB'!$B:$B,"MT",'Régua SAEB'!$D:$D,"&lt;="&amp;$I2031,'Régua SAEB'!$E:$E,"&gt;"&amp;$I2031,'Régua SAEB'!$A:$A,$E2031)</f>
        <v>4</v>
      </c>
      <c r="K2031" s="10" t="str">
        <f t="array" ref="K2031">INDEX('Régua SAEB'!$F$1:$F$40,MATCH($E2031&amp;"MT"&amp;$J2031,'Régua SAEB'!$G$1:$G$40,0),1)</f>
        <v>Básico</v>
      </c>
    </row>
    <row r="2032" spans="1:11" x14ac:dyDescent="0.2">
      <c r="A2032" s="28" t="s">
        <v>76</v>
      </c>
      <c r="B2032" s="24">
        <v>32232</v>
      </c>
      <c r="C2032" s="28" t="s">
        <v>2144</v>
      </c>
      <c r="D2032" s="29">
        <v>35032232</v>
      </c>
      <c r="E2032" s="29" t="s">
        <v>117</v>
      </c>
      <c r="F2032" s="29">
        <v>272.48</v>
      </c>
      <c r="G2032" s="10">
        <f>SUMIFS('Régua SAEB'!$C:$C,'Régua SAEB'!$B:$B,"LP",'Régua SAEB'!$D:$D,"&lt;="&amp;$F2032,'Régua SAEB'!$E:$E,"&gt;"&amp;$F2032,'Régua SAEB'!$A:$A,$E2032)</f>
        <v>3</v>
      </c>
      <c r="H2032" s="10" t="str">
        <f t="array" ref="H2032">INDEX('Régua SAEB'!$F$1:$F$40,MATCH($E2032&amp;"LP"&amp;$G2032,'Régua SAEB'!$G$1:$G$40,0),1)</f>
        <v>Básico</v>
      </c>
      <c r="I2032" s="29">
        <v>269.94</v>
      </c>
      <c r="J2032" s="10">
        <f>SUMIFS('Régua SAEB'!$C:$C,'Régua SAEB'!$B:$B,"MT",'Régua SAEB'!$D:$D,"&lt;="&amp;$I2032,'Régua SAEB'!$E:$E,"&gt;"&amp;$I2032,'Régua SAEB'!$A:$A,$E2032)</f>
        <v>3</v>
      </c>
      <c r="K2032" s="10" t="str">
        <f t="array" ref="K2032">INDEX('Régua SAEB'!$F$1:$F$40,MATCH($E2032&amp;"MT"&amp;$J2032,'Régua SAEB'!$G$1:$G$40,0),1)</f>
        <v>Básico</v>
      </c>
    </row>
    <row r="2033" spans="1:11" x14ac:dyDescent="0.2">
      <c r="A2033" s="28" t="s">
        <v>76</v>
      </c>
      <c r="B2033" s="24">
        <v>32268</v>
      </c>
      <c r="C2033" s="28" t="s">
        <v>2145</v>
      </c>
      <c r="D2033" s="29">
        <v>35032268</v>
      </c>
      <c r="E2033" s="29" t="s">
        <v>117</v>
      </c>
      <c r="F2033" s="29">
        <v>244.88</v>
      </c>
      <c r="G2033" s="10">
        <f>SUMIFS('Régua SAEB'!$C:$C,'Régua SAEB'!$B:$B,"LP",'Régua SAEB'!$D:$D,"&lt;="&amp;$F2033,'Régua SAEB'!$E:$E,"&gt;"&amp;$F2033,'Régua SAEB'!$A:$A,$E2033)</f>
        <v>2</v>
      </c>
      <c r="H2033" s="10" t="str">
        <f t="array" ref="H2033">INDEX('Régua SAEB'!$F$1:$F$40,MATCH($E2033&amp;"LP"&amp;$G2033,'Régua SAEB'!$G$1:$G$40,0),1)</f>
        <v>Básico</v>
      </c>
      <c r="I2033" s="29">
        <v>251.49</v>
      </c>
      <c r="J2033" s="10">
        <f>SUMIFS('Régua SAEB'!$C:$C,'Régua SAEB'!$B:$B,"MT",'Régua SAEB'!$D:$D,"&lt;="&amp;$I2033,'Régua SAEB'!$E:$E,"&gt;"&amp;$I2033,'Régua SAEB'!$A:$A,$E2033)</f>
        <v>3</v>
      </c>
      <c r="K2033" s="10" t="str">
        <f t="array" ref="K2033">INDEX('Régua SAEB'!$F$1:$F$40,MATCH($E2033&amp;"MT"&amp;$J2033,'Régua SAEB'!$G$1:$G$40,0),1)</f>
        <v>Básico</v>
      </c>
    </row>
    <row r="2034" spans="1:11" x14ac:dyDescent="0.2">
      <c r="A2034" s="28" t="s">
        <v>76</v>
      </c>
      <c r="B2034" s="24">
        <v>32335</v>
      </c>
      <c r="C2034" s="28" t="s">
        <v>2146</v>
      </c>
      <c r="D2034" s="29">
        <v>35032335</v>
      </c>
      <c r="E2034" s="29" t="s">
        <v>117</v>
      </c>
      <c r="F2034" s="29">
        <v>290.17</v>
      </c>
      <c r="G2034" s="10">
        <f>SUMIFS('Régua SAEB'!$C:$C,'Régua SAEB'!$B:$B,"LP",'Régua SAEB'!$D:$D,"&lt;="&amp;$F2034,'Régua SAEB'!$E:$E,"&gt;"&amp;$F2034,'Régua SAEB'!$A:$A,$E2034)</f>
        <v>4</v>
      </c>
      <c r="H2034" s="10" t="str">
        <f t="array" ref="H2034">INDEX('Régua SAEB'!$F$1:$F$40,MATCH($E2034&amp;"LP"&amp;$G2034,'Régua SAEB'!$G$1:$G$40,0),1)</f>
        <v>Proficiente</v>
      </c>
      <c r="I2034" s="29">
        <v>289.07</v>
      </c>
      <c r="J2034" s="10">
        <f>SUMIFS('Régua SAEB'!$C:$C,'Régua SAEB'!$B:$B,"MT",'Régua SAEB'!$D:$D,"&lt;="&amp;$I2034,'Régua SAEB'!$E:$E,"&gt;"&amp;$I2034,'Régua SAEB'!$A:$A,$E2034)</f>
        <v>4</v>
      </c>
      <c r="K2034" s="10" t="str">
        <f t="array" ref="K2034">INDEX('Régua SAEB'!$F$1:$F$40,MATCH($E2034&amp;"MT"&amp;$J2034,'Régua SAEB'!$G$1:$G$40,0),1)</f>
        <v>Básico</v>
      </c>
    </row>
    <row r="2035" spans="1:11" x14ac:dyDescent="0.2">
      <c r="A2035" s="28" t="s">
        <v>76</v>
      </c>
      <c r="B2035" s="24">
        <v>191536</v>
      </c>
      <c r="C2035" s="28" t="s">
        <v>2147</v>
      </c>
      <c r="D2035" s="29">
        <v>35191536</v>
      </c>
      <c r="E2035" s="29" t="s">
        <v>117</v>
      </c>
      <c r="F2035" s="29">
        <v>256.86</v>
      </c>
      <c r="G2035" s="10">
        <f>SUMIFS('Régua SAEB'!$C:$C,'Régua SAEB'!$B:$B,"LP",'Régua SAEB'!$D:$D,"&lt;="&amp;$F2035,'Régua SAEB'!$E:$E,"&gt;"&amp;$F2035,'Régua SAEB'!$A:$A,$E2035)</f>
        <v>3</v>
      </c>
      <c r="H2035" s="10" t="str">
        <f t="array" ref="H2035">INDEX('Régua SAEB'!$F$1:$F$40,MATCH($E2035&amp;"LP"&amp;$G2035,'Régua SAEB'!$G$1:$G$40,0),1)</f>
        <v>Básico</v>
      </c>
      <c r="I2035" s="29">
        <v>262.01</v>
      </c>
      <c r="J2035" s="10">
        <f>SUMIFS('Régua SAEB'!$C:$C,'Régua SAEB'!$B:$B,"MT",'Régua SAEB'!$D:$D,"&lt;="&amp;$I2035,'Régua SAEB'!$E:$E,"&gt;"&amp;$I2035,'Régua SAEB'!$A:$A,$E2035)</f>
        <v>3</v>
      </c>
      <c r="K2035" s="10" t="str">
        <f t="array" ref="K2035">INDEX('Régua SAEB'!$F$1:$F$40,MATCH($E2035&amp;"MT"&amp;$J2035,'Régua SAEB'!$G$1:$G$40,0),1)</f>
        <v>Básico</v>
      </c>
    </row>
    <row r="2036" spans="1:11" x14ac:dyDescent="0.2">
      <c r="A2036" s="28" t="s">
        <v>73</v>
      </c>
      <c r="B2036" s="24">
        <v>4102</v>
      </c>
      <c r="C2036" s="28" t="s">
        <v>2148</v>
      </c>
      <c r="D2036" s="29">
        <v>35004102</v>
      </c>
      <c r="E2036" s="29" t="s">
        <v>117</v>
      </c>
      <c r="F2036" s="29">
        <v>246.07</v>
      </c>
      <c r="G2036" s="10">
        <f>SUMIFS('Régua SAEB'!$C:$C,'Régua SAEB'!$B:$B,"LP",'Régua SAEB'!$D:$D,"&lt;="&amp;$F2036,'Régua SAEB'!$E:$E,"&gt;"&amp;$F2036,'Régua SAEB'!$A:$A,$E2036)</f>
        <v>2</v>
      </c>
      <c r="H2036" s="10" t="str">
        <f t="array" ref="H2036">INDEX('Régua SAEB'!$F$1:$F$40,MATCH($E2036&amp;"LP"&amp;$G2036,'Régua SAEB'!$G$1:$G$40,0),1)</f>
        <v>Básico</v>
      </c>
      <c r="I2036" s="29">
        <v>242.71</v>
      </c>
      <c r="J2036" s="10">
        <f>SUMIFS('Régua SAEB'!$C:$C,'Régua SAEB'!$B:$B,"MT",'Régua SAEB'!$D:$D,"&lt;="&amp;$I2036,'Régua SAEB'!$E:$E,"&gt;"&amp;$I2036,'Régua SAEB'!$A:$A,$E2036)</f>
        <v>2</v>
      </c>
      <c r="K2036" s="10" t="str">
        <f t="array" ref="K2036">INDEX('Régua SAEB'!$F$1:$F$40,MATCH($E2036&amp;"MT"&amp;$J2036,'Régua SAEB'!$G$1:$G$40,0),1)</f>
        <v>Básico</v>
      </c>
    </row>
    <row r="2037" spans="1:11" x14ac:dyDescent="0.2">
      <c r="A2037" s="28" t="s">
        <v>73</v>
      </c>
      <c r="B2037" s="24">
        <v>31744</v>
      </c>
      <c r="C2037" s="28" t="s">
        <v>2149</v>
      </c>
      <c r="D2037" s="29">
        <v>35031744</v>
      </c>
      <c r="E2037" s="29" t="s">
        <v>117</v>
      </c>
      <c r="F2037" s="29">
        <v>263.06</v>
      </c>
      <c r="G2037" s="10">
        <f>SUMIFS('Régua SAEB'!$C:$C,'Régua SAEB'!$B:$B,"LP",'Régua SAEB'!$D:$D,"&lt;="&amp;$F2037,'Régua SAEB'!$E:$E,"&gt;"&amp;$F2037,'Régua SAEB'!$A:$A,$E2037)</f>
        <v>3</v>
      </c>
      <c r="H2037" s="10" t="str">
        <f t="array" ref="H2037">INDEX('Régua SAEB'!$F$1:$F$40,MATCH($E2037&amp;"LP"&amp;$G2037,'Régua SAEB'!$G$1:$G$40,0),1)</f>
        <v>Básico</v>
      </c>
      <c r="I2037" s="29">
        <v>269.08999999999997</v>
      </c>
      <c r="J2037" s="10">
        <f>SUMIFS('Régua SAEB'!$C:$C,'Régua SAEB'!$B:$B,"MT",'Régua SAEB'!$D:$D,"&lt;="&amp;$I2037,'Régua SAEB'!$E:$E,"&gt;"&amp;$I2037,'Régua SAEB'!$A:$A,$E2037)</f>
        <v>3</v>
      </c>
      <c r="K2037" s="10" t="str">
        <f t="array" ref="K2037">INDEX('Régua SAEB'!$F$1:$F$40,MATCH($E2037&amp;"MT"&amp;$J2037,'Régua SAEB'!$G$1:$G$40,0),1)</f>
        <v>Básico</v>
      </c>
    </row>
    <row r="2038" spans="1:11" x14ac:dyDescent="0.2">
      <c r="A2038" s="28" t="s">
        <v>73</v>
      </c>
      <c r="B2038" s="24">
        <v>31800</v>
      </c>
      <c r="C2038" s="28" t="s">
        <v>2150</v>
      </c>
      <c r="D2038" s="29">
        <v>35031800</v>
      </c>
      <c r="E2038" s="29" t="s">
        <v>117</v>
      </c>
      <c r="F2038" s="29">
        <v>239.88</v>
      </c>
      <c r="G2038" s="10">
        <f>SUMIFS('Régua SAEB'!$C:$C,'Régua SAEB'!$B:$B,"LP",'Régua SAEB'!$D:$D,"&lt;="&amp;$F2038,'Régua SAEB'!$E:$E,"&gt;"&amp;$F2038,'Régua SAEB'!$A:$A,$E2038)</f>
        <v>2</v>
      </c>
      <c r="H2038" s="10" t="str">
        <f t="array" ref="H2038">INDEX('Régua SAEB'!$F$1:$F$40,MATCH($E2038&amp;"LP"&amp;$G2038,'Régua SAEB'!$G$1:$G$40,0),1)</f>
        <v>Básico</v>
      </c>
      <c r="I2038" s="29">
        <v>234.19</v>
      </c>
      <c r="J2038" s="10">
        <f>SUMIFS('Régua SAEB'!$C:$C,'Régua SAEB'!$B:$B,"MT",'Régua SAEB'!$D:$D,"&lt;="&amp;$I2038,'Régua SAEB'!$E:$E,"&gt;"&amp;$I2038,'Régua SAEB'!$A:$A,$E2038)</f>
        <v>2</v>
      </c>
      <c r="K2038" s="10" t="str">
        <f t="array" ref="K2038">INDEX('Régua SAEB'!$F$1:$F$40,MATCH($E2038&amp;"MT"&amp;$J2038,'Régua SAEB'!$G$1:$G$40,0),1)</f>
        <v>Básico</v>
      </c>
    </row>
    <row r="2039" spans="1:11" x14ac:dyDescent="0.2">
      <c r="A2039" s="28" t="s">
        <v>73</v>
      </c>
      <c r="B2039" s="24">
        <v>31860</v>
      </c>
      <c r="C2039" s="28" t="s">
        <v>2151</v>
      </c>
      <c r="D2039" s="29">
        <v>35031860</v>
      </c>
      <c r="E2039" s="29" t="s">
        <v>117</v>
      </c>
      <c r="F2039" s="29">
        <v>269.32</v>
      </c>
      <c r="G2039" s="10">
        <f>SUMIFS('Régua SAEB'!$C:$C,'Régua SAEB'!$B:$B,"LP",'Régua SAEB'!$D:$D,"&lt;="&amp;$F2039,'Régua SAEB'!$E:$E,"&gt;"&amp;$F2039,'Régua SAEB'!$A:$A,$E2039)</f>
        <v>3</v>
      </c>
      <c r="H2039" s="10" t="str">
        <f t="array" ref="H2039">INDEX('Régua SAEB'!$F$1:$F$40,MATCH($E2039&amp;"LP"&amp;$G2039,'Régua SAEB'!$G$1:$G$40,0),1)</f>
        <v>Básico</v>
      </c>
      <c r="I2039" s="29">
        <v>274.83</v>
      </c>
      <c r="J2039" s="10">
        <f>SUMIFS('Régua SAEB'!$C:$C,'Régua SAEB'!$B:$B,"MT",'Régua SAEB'!$D:$D,"&lt;="&amp;$I2039,'Régua SAEB'!$E:$E,"&gt;"&amp;$I2039,'Régua SAEB'!$A:$A,$E2039)</f>
        <v>3</v>
      </c>
      <c r="K2039" s="10" t="str">
        <f t="array" ref="K2039">INDEX('Régua SAEB'!$F$1:$F$40,MATCH($E2039&amp;"MT"&amp;$J2039,'Régua SAEB'!$G$1:$G$40,0),1)</f>
        <v>Básico</v>
      </c>
    </row>
    <row r="2040" spans="1:11" x14ac:dyDescent="0.2">
      <c r="A2040" s="28" t="s">
        <v>73</v>
      </c>
      <c r="B2040" s="24">
        <v>31884</v>
      </c>
      <c r="C2040" s="28" t="s">
        <v>2152</v>
      </c>
      <c r="D2040" s="29">
        <v>35031884</v>
      </c>
      <c r="E2040" s="29" t="s">
        <v>117</v>
      </c>
      <c r="F2040" s="29">
        <v>251.78</v>
      </c>
      <c r="G2040" s="10">
        <f>SUMIFS('Régua SAEB'!$C:$C,'Régua SAEB'!$B:$B,"LP",'Régua SAEB'!$D:$D,"&lt;="&amp;$F2040,'Régua SAEB'!$E:$E,"&gt;"&amp;$F2040,'Régua SAEB'!$A:$A,$E2040)</f>
        <v>3</v>
      </c>
      <c r="H2040" s="10" t="str">
        <f t="array" ref="H2040">INDEX('Régua SAEB'!$F$1:$F$40,MATCH($E2040&amp;"LP"&amp;$G2040,'Régua SAEB'!$G$1:$G$40,0),1)</f>
        <v>Básico</v>
      </c>
      <c r="I2040" s="29">
        <v>244.31</v>
      </c>
      <c r="J2040" s="10">
        <f>SUMIFS('Régua SAEB'!$C:$C,'Régua SAEB'!$B:$B,"MT",'Régua SAEB'!$D:$D,"&lt;="&amp;$I2040,'Régua SAEB'!$E:$E,"&gt;"&amp;$I2040,'Régua SAEB'!$A:$A,$E2040)</f>
        <v>2</v>
      </c>
      <c r="K2040" s="10" t="str">
        <f t="array" ref="K2040">INDEX('Régua SAEB'!$F$1:$F$40,MATCH($E2040&amp;"MT"&amp;$J2040,'Régua SAEB'!$G$1:$G$40,0),1)</f>
        <v>Básico</v>
      </c>
    </row>
    <row r="2041" spans="1:11" x14ac:dyDescent="0.2">
      <c r="A2041" s="28" t="s">
        <v>73</v>
      </c>
      <c r="B2041" s="24">
        <v>31914</v>
      </c>
      <c r="C2041" s="28" t="s">
        <v>2153</v>
      </c>
      <c r="D2041" s="29">
        <v>35031914</v>
      </c>
      <c r="E2041" s="29" t="s">
        <v>117</v>
      </c>
      <c r="F2041" s="29">
        <v>249.36</v>
      </c>
      <c r="G2041" s="10">
        <f>SUMIFS('Régua SAEB'!$C:$C,'Régua SAEB'!$B:$B,"LP",'Régua SAEB'!$D:$D,"&lt;="&amp;$F2041,'Régua SAEB'!$E:$E,"&gt;"&amp;$F2041,'Régua SAEB'!$A:$A,$E2041)</f>
        <v>2</v>
      </c>
      <c r="H2041" s="10" t="str">
        <f t="array" ref="H2041">INDEX('Régua SAEB'!$F$1:$F$40,MATCH($E2041&amp;"LP"&amp;$G2041,'Régua SAEB'!$G$1:$G$40,0),1)</f>
        <v>Básico</v>
      </c>
      <c r="I2041" s="29">
        <v>252.01</v>
      </c>
      <c r="J2041" s="10">
        <f>SUMIFS('Régua SAEB'!$C:$C,'Régua SAEB'!$B:$B,"MT",'Régua SAEB'!$D:$D,"&lt;="&amp;$I2041,'Régua SAEB'!$E:$E,"&gt;"&amp;$I2041,'Régua SAEB'!$A:$A,$E2041)</f>
        <v>3</v>
      </c>
      <c r="K2041" s="10" t="str">
        <f t="array" ref="K2041">INDEX('Régua SAEB'!$F$1:$F$40,MATCH($E2041&amp;"MT"&amp;$J2041,'Régua SAEB'!$G$1:$G$40,0),1)</f>
        <v>Básico</v>
      </c>
    </row>
    <row r="2042" spans="1:11" x14ac:dyDescent="0.2">
      <c r="A2042" s="28" t="s">
        <v>73</v>
      </c>
      <c r="B2042" s="24">
        <v>31926</v>
      </c>
      <c r="C2042" s="28" t="s">
        <v>2154</v>
      </c>
      <c r="D2042" s="29">
        <v>35031926</v>
      </c>
      <c r="E2042" s="29" t="s">
        <v>117</v>
      </c>
      <c r="F2042" s="29">
        <v>264.07</v>
      </c>
      <c r="G2042" s="10">
        <f>SUMIFS('Régua SAEB'!$C:$C,'Régua SAEB'!$B:$B,"LP",'Régua SAEB'!$D:$D,"&lt;="&amp;$F2042,'Régua SAEB'!$E:$E,"&gt;"&amp;$F2042,'Régua SAEB'!$A:$A,$E2042)</f>
        <v>3</v>
      </c>
      <c r="H2042" s="10" t="str">
        <f t="array" ref="H2042">INDEX('Régua SAEB'!$F$1:$F$40,MATCH($E2042&amp;"LP"&amp;$G2042,'Régua SAEB'!$G$1:$G$40,0),1)</f>
        <v>Básico</v>
      </c>
      <c r="I2042" s="29">
        <v>260.68</v>
      </c>
      <c r="J2042" s="10">
        <f>SUMIFS('Régua SAEB'!$C:$C,'Régua SAEB'!$B:$B,"MT",'Régua SAEB'!$D:$D,"&lt;="&amp;$I2042,'Régua SAEB'!$E:$E,"&gt;"&amp;$I2042,'Régua SAEB'!$A:$A,$E2042)</f>
        <v>3</v>
      </c>
      <c r="K2042" s="10" t="str">
        <f t="array" ref="K2042">INDEX('Régua SAEB'!$F$1:$F$40,MATCH($E2042&amp;"MT"&amp;$J2042,'Régua SAEB'!$G$1:$G$40,0),1)</f>
        <v>Básico</v>
      </c>
    </row>
    <row r="2043" spans="1:11" x14ac:dyDescent="0.2">
      <c r="A2043" s="28" t="s">
        <v>73</v>
      </c>
      <c r="B2043" s="24">
        <v>31951</v>
      </c>
      <c r="C2043" s="28" t="s">
        <v>2155</v>
      </c>
      <c r="D2043" s="29">
        <v>35031951</v>
      </c>
      <c r="E2043" s="29" t="s">
        <v>117</v>
      </c>
      <c r="F2043" s="29">
        <v>242.07</v>
      </c>
      <c r="G2043" s="10">
        <f>SUMIFS('Régua SAEB'!$C:$C,'Régua SAEB'!$B:$B,"LP",'Régua SAEB'!$D:$D,"&lt;="&amp;$F2043,'Régua SAEB'!$E:$E,"&gt;"&amp;$F2043,'Régua SAEB'!$A:$A,$E2043)</f>
        <v>2</v>
      </c>
      <c r="H2043" s="10" t="str">
        <f t="array" ref="H2043">INDEX('Régua SAEB'!$F$1:$F$40,MATCH($E2043&amp;"LP"&amp;$G2043,'Régua SAEB'!$G$1:$G$40,0),1)</f>
        <v>Básico</v>
      </c>
      <c r="I2043" s="29">
        <v>248.58</v>
      </c>
      <c r="J2043" s="10">
        <f>SUMIFS('Régua SAEB'!$C:$C,'Régua SAEB'!$B:$B,"MT",'Régua SAEB'!$D:$D,"&lt;="&amp;$I2043,'Régua SAEB'!$E:$E,"&gt;"&amp;$I2043,'Régua SAEB'!$A:$A,$E2043)</f>
        <v>2</v>
      </c>
      <c r="K2043" s="10" t="str">
        <f t="array" ref="K2043">INDEX('Régua SAEB'!$F$1:$F$40,MATCH($E2043&amp;"MT"&amp;$J2043,'Régua SAEB'!$G$1:$G$40,0),1)</f>
        <v>Básico</v>
      </c>
    </row>
    <row r="2044" spans="1:11" x14ac:dyDescent="0.2">
      <c r="A2044" s="28" t="s">
        <v>73</v>
      </c>
      <c r="B2044" s="24">
        <v>31963</v>
      </c>
      <c r="C2044" s="28" t="s">
        <v>2156</v>
      </c>
      <c r="D2044" s="29">
        <v>35031963</v>
      </c>
      <c r="E2044" s="29" t="s">
        <v>117</v>
      </c>
      <c r="F2044" s="29">
        <v>260.95</v>
      </c>
      <c r="G2044" s="10">
        <f>SUMIFS('Régua SAEB'!$C:$C,'Régua SAEB'!$B:$B,"LP",'Régua SAEB'!$D:$D,"&lt;="&amp;$F2044,'Régua SAEB'!$E:$E,"&gt;"&amp;$F2044,'Régua SAEB'!$A:$A,$E2044)</f>
        <v>3</v>
      </c>
      <c r="H2044" s="10" t="str">
        <f t="array" ref="H2044">INDEX('Régua SAEB'!$F$1:$F$40,MATCH($E2044&amp;"LP"&amp;$G2044,'Régua SAEB'!$G$1:$G$40,0),1)</f>
        <v>Básico</v>
      </c>
      <c r="I2044" s="29">
        <v>276.55</v>
      </c>
      <c r="J2044" s="10">
        <f>SUMIFS('Régua SAEB'!$C:$C,'Régua SAEB'!$B:$B,"MT",'Régua SAEB'!$D:$D,"&lt;="&amp;$I2044,'Régua SAEB'!$E:$E,"&gt;"&amp;$I2044,'Régua SAEB'!$A:$A,$E2044)</f>
        <v>4</v>
      </c>
      <c r="K2044" s="10" t="str">
        <f t="array" ref="K2044">INDEX('Régua SAEB'!$F$1:$F$40,MATCH($E2044&amp;"MT"&amp;$J2044,'Régua SAEB'!$G$1:$G$40,0),1)</f>
        <v>Básico</v>
      </c>
    </row>
    <row r="2045" spans="1:11" x14ac:dyDescent="0.2">
      <c r="A2045" s="28" t="s">
        <v>73</v>
      </c>
      <c r="B2045" s="24">
        <v>31999</v>
      </c>
      <c r="C2045" s="28" t="s">
        <v>2157</v>
      </c>
      <c r="D2045" s="29">
        <v>35031999</v>
      </c>
      <c r="E2045" s="29" t="s">
        <v>117</v>
      </c>
      <c r="F2045" s="29">
        <v>271.87</v>
      </c>
      <c r="G2045" s="10">
        <f>SUMIFS('Régua SAEB'!$C:$C,'Régua SAEB'!$B:$B,"LP",'Régua SAEB'!$D:$D,"&lt;="&amp;$F2045,'Régua SAEB'!$E:$E,"&gt;"&amp;$F2045,'Régua SAEB'!$A:$A,$E2045)</f>
        <v>3</v>
      </c>
      <c r="H2045" s="10" t="str">
        <f t="array" ref="H2045">INDEX('Régua SAEB'!$F$1:$F$40,MATCH($E2045&amp;"LP"&amp;$G2045,'Régua SAEB'!$G$1:$G$40,0),1)</f>
        <v>Básico</v>
      </c>
      <c r="I2045" s="29">
        <v>257.27999999999997</v>
      </c>
      <c r="J2045" s="10">
        <f>SUMIFS('Régua SAEB'!$C:$C,'Régua SAEB'!$B:$B,"MT",'Régua SAEB'!$D:$D,"&lt;="&amp;$I2045,'Régua SAEB'!$E:$E,"&gt;"&amp;$I2045,'Régua SAEB'!$A:$A,$E2045)</f>
        <v>3</v>
      </c>
      <c r="K2045" s="10" t="str">
        <f t="array" ref="K2045">INDEX('Régua SAEB'!$F$1:$F$40,MATCH($E2045&amp;"MT"&amp;$J2045,'Régua SAEB'!$G$1:$G$40,0),1)</f>
        <v>Básico</v>
      </c>
    </row>
    <row r="2046" spans="1:11" x14ac:dyDescent="0.2">
      <c r="A2046" s="28" t="s">
        <v>73</v>
      </c>
      <c r="B2046" s="24">
        <v>32001</v>
      </c>
      <c r="C2046" s="28" t="s">
        <v>2158</v>
      </c>
      <c r="D2046" s="29">
        <v>35032001</v>
      </c>
      <c r="E2046" s="29" t="s">
        <v>117</v>
      </c>
      <c r="F2046" s="29">
        <v>240.3</v>
      </c>
      <c r="G2046" s="10">
        <f>SUMIFS('Régua SAEB'!$C:$C,'Régua SAEB'!$B:$B,"LP",'Régua SAEB'!$D:$D,"&lt;="&amp;$F2046,'Régua SAEB'!$E:$E,"&gt;"&amp;$F2046,'Régua SAEB'!$A:$A,$E2046)</f>
        <v>2</v>
      </c>
      <c r="H2046" s="10" t="str">
        <f t="array" ref="H2046">INDEX('Régua SAEB'!$F$1:$F$40,MATCH($E2046&amp;"LP"&amp;$G2046,'Régua SAEB'!$G$1:$G$40,0),1)</f>
        <v>Básico</v>
      </c>
      <c r="I2046" s="29">
        <v>249.66</v>
      </c>
      <c r="J2046" s="10">
        <f>SUMIFS('Régua SAEB'!$C:$C,'Régua SAEB'!$B:$B,"MT",'Régua SAEB'!$D:$D,"&lt;="&amp;$I2046,'Régua SAEB'!$E:$E,"&gt;"&amp;$I2046,'Régua SAEB'!$A:$A,$E2046)</f>
        <v>2</v>
      </c>
      <c r="K2046" s="10" t="str">
        <f t="array" ref="K2046">INDEX('Régua SAEB'!$F$1:$F$40,MATCH($E2046&amp;"MT"&amp;$J2046,'Régua SAEB'!$G$1:$G$40,0),1)</f>
        <v>Básico</v>
      </c>
    </row>
    <row r="2047" spans="1:11" x14ac:dyDescent="0.2">
      <c r="A2047" s="28" t="s">
        <v>73</v>
      </c>
      <c r="B2047" s="24">
        <v>32050</v>
      </c>
      <c r="C2047" s="28" t="s">
        <v>2159</v>
      </c>
      <c r="D2047" s="29">
        <v>35032050</v>
      </c>
      <c r="E2047" s="29" t="s">
        <v>117</v>
      </c>
      <c r="F2047" s="29">
        <v>268.24</v>
      </c>
      <c r="G2047" s="10">
        <f>SUMIFS('Régua SAEB'!$C:$C,'Régua SAEB'!$B:$B,"LP",'Régua SAEB'!$D:$D,"&lt;="&amp;$F2047,'Régua SAEB'!$E:$E,"&gt;"&amp;$F2047,'Régua SAEB'!$A:$A,$E2047)</f>
        <v>3</v>
      </c>
      <c r="H2047" s="10" t="str">
        <f t="array" ref="H2047">INDEX('Régua SAEB'!$F$1:$F$40,MATCH($E2047&amp;"LP"&amp;$G2047,'Régua SAEB'!$G$1:$G$40,0),1)</f>
        <v>Básico</v>
      </c>
      <c r="I2047" s="29">
        <v>263.64</v>
      </c>
      <c r="J2047" s="10">
        <f>SUMIFS('Régua SAEB'!$C:$C,'Régua SAEB'!$B:$B,"MT",'Régua SAEB'!$D:$D,"&lt;="&amp;$I2047,'Régua SAEB'!$E:$E,"&gt;"&amp;$I2047,'Régua SAEB'!$A:$A,$E2047)</f>
        <v>3</v>
      </c>
      <c r="K2047" s="10" t="str">
        <f t="array" ref="K2047">INDEX('Régua SAEB'!$F$1:$F$40,MATCH($E2047&amp;"MT"&amp;$J2047,'Régua SAEB'!$G$1:$G$40,0),1)</f>
        <v>Básico</v>
      </c>
    </row>
    <row r="2048" spans="1:11" x14ac:dyDescent="0.2">
      <c r="A2048" s="28" t="s">
        <v>73</v>
      </c>
      <c r="B2048" s="24">
        <v>32074</v>
      </c>
      <c r="C2048" s="28" t="s">
        <v>2160</v>
      </c>
      <c r="D2048" s="29">
        <v>35032074</v>
      </c>
      <c r="E2048" s="29" t="s">
        <v>117</v>
      </c>
      <c r="F2048" s="29">
        <v>260.05</v>
      </c>
      <c r="G2048" s="10">
        <f>SUMIFS('Régua SAEB'!$C:$C,'Régua SAEB'!$B:$B,"LP",'Régua SAEB'!$D:$D,"&lt;="&amp;$F2048,'Régua SAEB'!$E:$E,"&gt;"&amp;$F2048,'Régua SAEB'!$A:$A,$E2048)</f>
        <v>3</v>
      </c>
      <c r="H2048" s="10" t="str">
        <f t="array" ref="H2048">INDEX('Régua SAEB'!$F$1:$F$40,MATCH($E2048&amp;"LP"&amp;$G2048,'Régua SAEB'!$G$1:$G$40,0),1)</f>
        <v>Básico</v>
      </c>
      <c r="I2048" s="29">
        <v>255.96</v>
      </c>
      <c r="J2048" s="10">
        <f>SUMIFS('Régua SAEB'!$C:$C,'Régua SAEB'!$B:$B,"MT",'Régua SAEB'!$D:$D,"&lt;="&amp;$I2048,'Régua SAEB'!$E:$E,"&gt;"&amp;$I2048,'Régua SAEB'!$A:$A,$E2048)</f>
        <v>3</v>
      </c>
      <c r="K2048" s="10" t="str">
        <f t="array" ref="K2048">INDEX('Régua SAEB'!$F$1:$F$40,MATCH($E2048&amp;"MT"&amp;$J2048,'Régua SAEB'!$G$1:$G$40,0),1)</f>
        <v>Básico</v>
      </c>
    </row>
    <row r="2049" spans="1:11" x14ac:dyDescent="0.2">
      <c r="A2049" s="28" t="s">
        <v>73</v>
      </c>
      <c r="B2049" s="24">
        <v>32098</v>
      </c>
      <c r="C2049" s="28" t="s">
        <v>2161</v>
      </c>
      <c r="D2049" s="29">
        <v>35032098</v>
      </c>
      <c r="E2049" s="29" t="s">
        <v>117</v>
      </c>
      <c r="F2049" s="29">
        <v>285.02999999999997</v>
      </c>
      <c r="G2049" s="10">
        <f>SUMIFS('Régua SAEB'!$C:$C,'Régua SAEB'!$B:$B,"LP",'Régua SAEB'!$D:$D,"&lt;="&amp;$F2049,'Régua SAEB'!$E:$E,"&gt;"&amp;$F2049,'Régua SAEB'!$A:$A,$E2049)</f>
        <v>4</v>
      </c>
      <c r="H2049" s="10" t="str">
        <f t="array" ref="H2049">INDEX('Régua SAEB'!$F$1:$F$40,MATCH($E2049&amp;"LP"&amp;$G2049,'Régua SAEB'!$G$1:$G$40,0),1)</f>
        <v>Proficiente</v>
      </c>
      <c r="I2049" s="29">
        <v>283.93</v>
      </c>
      <c r="J2049" s="10">
        <f>SUMIFS('Régua SAEB'!$C:$C,'Régua SAEB'!$B:$B,"MT",'Régua SAEB'!$D:$D,"&lt;="&amp;$I2049,'Régua SAEB'!$E:$E,"&gt;"&amp;$I2049,'Régua SAEB'!$A:$A,$E2049)</f>
        <v>4</v>
      </c>
      <c r="K2049" s="10" t="str">
        <f t="array" ref="K2049">INDEX('Régua SAEB'!$F$1:$F$40,MATCH($E2049&amp;"MT"&amp;$J2049,'Régua SAEB'!$G$1:$G$40,0),1)</f>
        <v>Básico</v>
      </c>
    </row>
    <row r="2050" spans="1:11" x14ac:dyDescent="0.2">
      <c r="A2050" s="28" t="s">
        <v>73</v>
      </c>
      <c r="B2050" s="24">
        <v>32104</v>
      </c>
      <c r="C2050" s="28" t="s">
        <v>2162</v>
      </c>
      <c r="D2050" s="29">
        <v>35032104</v>
      </c>
      <c r="E2050" s="29" t="s">
        <v>117</v>
      </c>
      <c r="F2050" s="29">
        <v>251.86</v>
      </c>
      <c r="G2050" s="10">
        <f>SUMIFS('Régua SAEB'!$C:$C,'Régua SAEB'!$B:$B,"LP",'Régua SAEB'!$D:$D,"&lt;="&amp;$F2050,'Régua SAEB'!$E:$E,"&gt;"&amp;$F2050,'Régua SAEB'!$A:$A,$E2050)</f>
        <v>3</v>
      </c>
      <c r="H2050" s="10" t="str">
        <f t="array" ref="H2050">INDEX('Régua SAEB'!$F$1:$F$40,MATCH($E2050&amp;"LP"&amp;$G2050,'Régua SAEB'!$G$1:$G$40,0),1)</f>
        <v>Básico</v>
      </c>
      <c r="I2050" s="29">
        <v>247.02</v>
      </c>
      <c r="J2050" s="10">
        <f>SUMIFS('Régua SAEB'!$C:$C,'Régua SAEB'!$B:$B,"MT",'Régua SAEB'!$D:$D,"&lt;="&amp;$I2050,'Régua SAEB'!$E:$E,"&gt;"&amp;$I2050,'Régua SAEB'!$A:$A,$E2050)</f>
        <v>2</v>
      </c>
      <c r="K2050" s="10" t="str">
        <f t="array" ref="K2050">INDEX('Régua SAEB'!$F$1:$F$40,MATCH($E2050&amp;"MT"&amp;$J2050,'Régua SAEB'!$G$1:$G$40,0),1)</f>
        <v>Básico</v>
      </c>
    </row>
    <row r="2051" spans="1:11" x14ac:dyDescent="0.2">
      <c r="A2051" s="28" t="s">
        <v>73</v>
      </c>
      <c r="B2051" s="24">
        <v>43148</v>
      </c>
      <c r="C2051" s="28" t="s">
        <v>2163</v>
      </c>
      <c r="D2051" s="29">
        <v>35043148</v>
      </c>
      <c r="E2051" s="29" t="s">
        <v>117</v>
      </c>
      <c r="F2051" s="29">
        <v>276.58999999999997</v>
      </c>
      <c r="G2051" s="10">
        <f>SUMIFS('Régua SAEB'!$C:$C,'Régua SAEB'!$B:$B,"LP",'Régua SAEB'!$D:$D,"&lt;="&amp;$F2051,'Régua SAEB'!$E:$E,"&gt;"&amp;$F2051,'Régua SAEB'!$A:$A,$E2051)</f>
        <v>4</v>
      </c>
      <c r="H2051" s="10" t="str">
        <f t="array" ref="H2051">INDEX('Régua SAEB'!$F$1:$F$40,MATCH($E2051&amp;"LP"&amp;$G2051,'Régua SAEB'!$G$1:$G$40,0),1)</f>
        <v>Proficiente</v>
      </c>
      <c r="I2051" s="29">
        <v>279.93</v>
      </c>
      <c r="J2051" s="10">
        <f>SUMIFS('Régua SAEB'!$C:$C,'Régua SAEB'!$B:$B,"MT",'Régua SAEB'!$D:$D,"&lt;="&amp;$I2051,'Régua SAEB'!$E:$E,"&gt;"&amp;$I2051,'Régua SAEB'!$A:$A,$E2051)</f>
        <v>4</v>
      </c>
      <c r="K2051" s="10" t="str">
        <f t="array" ref="K2051">INDEX('Régua SAEB'!$F$1:$F$40,MATCH($E2051&amp;"MT"&amp;$J2051,'Régua SAEB'!$G$1:$G$40,0),1)</f>
        <v>Básico</v>
      </c>
    </row>
    <row r="2052" spans="1:11" x14ac:dyDescent="0.2">
      <c r="A2052" s="28" t="s">
        <v>73</v>
      </c>
      <c r="B2052" s="24">
        <v>43151</v>
      </c>
      <c r="C2052" s="28" t="s">
        <v>2164</v>
      </c>
      <c r="D2052" s="29">
        <v>35043151</v>
      </c>
      <c r="E2052" s="29" t="s">
        <v>117</v>
      </c>
      <c r="F2052" s="29">
        <v>254.18</v>
      </c>
      <c r="G2052" s="10">
        <f>SUMIFS('Régua SAEB'!$C:$C,'Régua SAEB'!$B:$B,"LP",'Régua SAEB'!$D:$D,"&lt;="&amp;$F2052,'Régua SAEB'!$E:$E,"&gt;"&amp;$F2052,'Régua SAEB'!$A:$A,$E2052)</f>
        <v>3</v>
      </c>
      <c r="H2052" s="10" t="str">
        <f t="array" ref="H2052">INDEX('Régua SAEB'!$F$1:$F$40,MATCH($E2052&amp;"LP"&amp;$G2052,'Régua SAEB'!$G$1:$G$40,0),1)</f>
        <v>Básico</v>
      </c>
      <c r="I2052" s="29">
        <v>246.3</v>
      </c>
      <c r="J2052" s="10">
        <f>SUMIFS('Régua SAEB'!$C:$C,'Régua SAEB'!$B:$B,"MT",'Régua SAEB'!$D:$D,"&lt;="&amp;$I2052,'Régua SAEB'!$E:$E,"&gt;"&amp;$I2052,'Régua SAEB'!$A:$A,$E2052)</f>
        <v>2</v>
      </c>
      <c r="K2052" s="10" t="str">
        <f t="array" ref="K2052">INDEX('Régua SAEB'!$F$1:$F$40,MATCH($E2052&amp;"MT"&amp;$J2052,'Régua SAEB'!$G$1:$G$40,0),1)</f>
        <v>Básico</v>
      </c>
    </row>
    <row r="2053" spans="1:11" x14ac:dyDescent="0.2">
      <c r="A2053" s="28" t="s">
        <v>73</v>
      </c>
      <c r="B2053" s="24">
        <v>44684</v>
      </c>
      <c r="C2053" s="28" t="s">
        <v>2165</v>
      </c>
      <c r="D2053" s="29">
        <v>35044684</v>
      </c>
      <c r="E2053" s="29" t="s">
        <v>117</v>
      </c>
      <c r="F2053" s="29">
        <v>263.14</v>
      </c>
      <c r="G2053" s="10">
        <f>SUMIFS('Régua SAEB'!$C:$C,'Régua SAEB'!$B:$B,"LP",'Régua SAEB'!$D:$D,"&lt;="&amp;$F2053,'Régua SAEB'!$E:$E,"&gt;"&amp;$F2053,'Régua SAEB'!$A:$A,$E2053)</f>
        <v>3</v>
      </c>
      <c r="H2053" s="10" t="str">
        <f t="array" ref="H2053">INDEX('Régua SAEB'!$F$1:$F$40,MATCH($E2053&amp;"LP"&amp;$G2053,'Régua SAEB'!$G$1:$G$40,0),1)</f>
        <v>Básico</v>
      </c>
      <c r="I2053" s="29">
        <v>257.92</v>
      </c>
      <c r="J2053" s="10">
        <f>SUMIFS('Régua SAEB'!$C:$C,'Régua SAEB'!$B:$B,"MT",'Régua SAEB'!$D:$D,"&lt;="&amp;$I2053,'Régua SAEB'!$E:$E,"&gt;"&amp;$I2053,'Régua SAEB'!$A:$A,$E2053)</f>
        <v>3</v>
      </c>
      <c r="K2053" s="10" t="str">
        <f t="array" ref="K2053">INDEX('Régua SAEB'!$F$1:$F$40,MATCH($E2053&amp;"MT"&amp;$J2053,'Régua SAEB'!$G$1:$G$40,0),1)</f>
        <v>Básico</v>
      </c>
    </row>
    <row r="2054" spans="1:11" x14ac:dyDescent="0.2">
      <c r="A2054" s="28" t="s">
        <v>73</v>
      </c>
      <c r="B2054" s="24">
        <v>47673</v>
      </c>
      <c r="C2054" s="28" t="s">
        <v>2166</v>
      </c>
      <c r="D2054" s="29">
        <v>35047673</v>
      </c>
      <c r="E2054" s="29" t="s">
        <v>117</v>
      </c>
      <c r="F2054" s="29">
        <v>289.45</v>
      </c>
      <c r="G2054" s="10">
        <f>SUMIFS('Régua SAEB'!$C:$C,'Régua SAEB'!$B:$B,"LP",'Régua SAEB'!$D:$D,"&lt;="&amp;$F2054,'Régua SAEB'!$E:$E,"&gt;"&amp;$F2054,'Régua SAEB'!$A:$A,$E2054)</f>
        <v>4</v>
      </c>
      <c r="H2054" s="10" t="str">
        <f t="array" ref="H2054">INDEX('Régua SAEB'!$F$1:$F$40,MATCH($E2054&amp;"LP"&amp;$G2054,'Régua SAEB'!$G$1:$G$40,0),1)</f>
        <v>Proficiente</v>
      </c>
      <c r="I2054" s="29">
        <v>296.52</v>
      </c>
      <c r="J2054" s="10">
        <f>SUMIFS('Régua SAEB'!$C:$C,'Régua SAEB'!$B:$B,"MT",'Régua SAEB'!$D:$D,"&lt;="&amp;$I2054,'Régua SAEB'!$E:$E,"&gt;"&amp;$I2054,'Régua SAEB'!$A:$A,$E2054)</f>
        <v>4</v>
      </c>
      <c r="K2054" s="10" t="str">
        <f t="array" ref="K2054">INDEX('Régua SAEB'!$F$1:$F$40,MATCH($E2054&amp;"MT"&amp;$J2054,'Régua SAEB'!$G$1:$G$40,0),1)</f>
        <v>Básico</v>
      </c>
    </row>
    <row r="2055" spans="1:11" x14ac:dyDescent="0.2">
      <c r="A2055" s="28" t="s">
        <v>73</v>
      </c>
      <c r="B2055" s="24">
        <v>49724</v>
      </c>
      <c r="C2055" s="28" t="s">
        <v>2167</v>
      </c>
      <c r="D2055" s="29">
        <v>35049724</v>
      </c>
      <c r="E2055" s="29" t="s">
        <v>117</v>
      </c>
      <c r="F2055" s="29">
        <v>255.45</v>
      </c>
      <c r="G2055" s="10">
        <f>SUMIFS('Régua SAEB'!$C:$C,'Régua SAEB'!$B:$B,"LP",'Régua SAEB'!$D:$D,"&lt;="&amp;$F2055,'Régua SAEB'!$E:$E,"&gt;"&amp;$F2055,'Régua SAEB'!$A:$A,$E2055)</f>
        <v>3</v>
      </c>
      <c r="H2055" s="10" t="str">
        <f t="array" ref="H2055">INDEX('Régua SAEB'!$F$1:$F$40,MATCH($E2055&amp;"LP"&amp;$G2055,'Régua SAEB'!$G$1:$G$40,0),1)</f>
        <v>Básico</v>
      </c>
      <c r="I2055" s="29">
        <v>251.38</v>
      </c>
      <c r="J2055" s="10">
        <f>SUMIFS('Régua SAEB'!$C:$C,'Régua SAEB'!$B:$B,"MT",'Régua SAEB'!$D:$D,"&lt;="&amp;$I2055,'Régua SAEB'!$E:$E,"&gt;"&amp;$I2055,'Régua SAEB'!$A:$A,$E2055)</f>
        <v>3</v>
      </c>
      <c r="K2055" s="10" t="str">
        <f t="array" ref="K2055">INDEX('Régua SAEB'!$F$1:$F$40,MATCH($E2055&amp;"MT"&amp;$J2055,'Régua SAEB'!$G$1:$G$40,0),1)</f>
        <v>Básico</v>
      </c>
    </row>
    <row r="2056" spans="1:11" x14ac:dyDescent="0.2">
      <c r="A2056" s="28" t="s">
        <v>73</v>
      </c>
      <c r="B2056" s="24">
        <v>496467</v>
      </c>
      <c r="C2056" s="28" t="s">
        <v>2168</v>
      </c>
      <c r="D2056" s="29">
        <v>35496467</v>
      </c>
      <c r="E2056" s="29" t="s">
        <v>117</v>
      </c>
      <c r="F2056" s="29">
        <v>253.12</v>
      </c>
      <c r="G2056" s="10">
        <f>SUMIFS('Régua SAEB'!$C:$C,'Régua SAEB'!$B:$B,"LP",'Régua SAEB'!$D:$D,"&lt;="&amp;$F2056,'Régua SAEB'!$E:$E,"&gt;"&amp;$F2056,'Régua SAEB'!$A:$A,$E2056)</f>
        <v>3</v>
      </c>
      <c r="H2056" s="10" t="str">
        <f t="array" ref="H2056">INDEX('Régua SAEB'!$F$1:$F$40,MATCH($E2056&amp;"LP"&amp;$G2056,'Régua SAEB'!$G$1:$G$40,0),1)</f>
        <v>Básico</v>
      </c>
      <c r="I2056" s="29">
        <v>249.95</v>
      </c>
      <c r="J2056" s="10">
        <f>SUMIFS('Régua SAEB'!$C:$C,'Régua SAEB'!$B:$B,"MT",'Régua SAEB'!$D:$D,"&lt;="&amp;$I2056,'Régua SAEB'!$E:$E,"&gt;"&amp;$I2056,'Régua SAEB'!$A:$A,$E2056)</f>
        <v>2</v>
      </c>
      <c r="K2056" s="10" t="str">
        <f t="array" ref="K2056">INDEX('Régua SAEB'!$F$1:$F$40,MATCH($E2056&amp;"MT"&amp;$J2056,'Régua SAEB'!$G$1:$G$40,0),1)</f>
        <v>Básico</v>
      </c>
    </row>
    <row r="2057" spans="1:11" x14ac:dyDescent="0.2">
      <c r="A2057" s="28" t="s">
        <v>73</v>
      </c>
      <c r="B2057" s="24">
        <v>565039</v>
      </c>
      <c r="C2057" s="28" t="s">
        <v>2169</v>
      </c>
      <c r="D2057" s="29">
        <v>35565039</v>
      </c>
      <c r="E2057" s="29" t="s">
        <v>117</v>
      </c>
      <c r="F2057" s="29">
        <v>292.79000000000002</v>
      </c>
      <c r="G2057" s="10">
        <f>SUMIFS('Régua SAEB'!$C:$C,'Régua SAEB'!$B:$B,"LP",'Régua SAEB'!$D:$D,"&lt;="&amp;$F2057,'Régua SAEB'!$E:$E,"&gt;"&amp;$F2057,'Régua SAEB'!$A:$A,$E2057)</f>
        <v>4</v>
      </c>
      <c r="H2057" s="10" t="str">
        <f t="array" ref="H2057">INDEX('Régua SAEB'!$F$1:$F$40,MATCH($E2057&amp;"LP"&amp;$G2057,'Régua SAEB'!$G$1:$G$40,0),1)</f>
        <v>Proficiente</v>
      </c>
      <c r="I2057" s="29">
        <v>277.97000000000003</v>
      </c>
      <c r="J2057" s="10">
        <f>SUMIFS('Régua SAEB'!$C:$C,'Régua SAEB'!$B:$B,"MT",'Régua SAEB'!$D:$D,"&lt;="&amp;$I2057,'Régua SAEB'!$E:$E,"&gt;"&amp;$I2057,'Régua SAEB'!$A:$A,$E2057)</f>
        <v>4</v>
      </c>
      <c r="K2057" s="10" t="str">
        <f t="array" ref="K2057">INDEX('Régua SAEB'!$F$1:$F$40,MATCH($E2057&amp;"MT"&amp;$J2057,'Régua SAEB'!$G$1:$G$40,0),1)</f>
        <v>Básico</v>
      </c>
    </row>
    <row r="2058" spans="1:11" x14ac:dyDescent="0.2">
      <c r="A2058" s="28" t="s">
        <v>73</v>
      </c>
      <c r="B2058" s="24">
        <v>900965</v>
      </c>
      <c r="C2058" s="28" t="s">
        <v>2170</v>
      </c>
      <c r="D2058" s="29">
        <v>35900965</v>
      </c>
      <c r="E2058" s="29" t="s">
        <v>117</v>
      </c>
      <c r="F2058" s="29">
        <v>262.64999999999998</v>
      </c>
      <c r="G2058" s="10">
        <f>SUMIFS('Régua SAEB'!$C:$C,'Régua SAEB'!$B:$B,"LP",'Régua SAEB'!$D:$D,"&lt;="&amp;$F2058,'Régua SAEB'!$E:$E,"&gt;"&amp;$F2058,'Régua SAEB'!$A:$A,$E2058)</f>
        <v>3</v>
      </c>
      <c r="H2058" s="10" t="str">
        <f t="array" ref="H2058">INDEX('Régua SAEB'!$F$1:$F$40,MATCH($E2058&amp;"LP"&amp;$G2058,'Régua SAEB'!$G$1:$G$40,0),1)</f>
        <v>Básico</v>
      </c>
      <c r="I2058" s="29">
        <v>267.07</v>
      </c>
      <c r="J2058" s="10">
        <f>SUMIFS('Régua SAEB'!$C:$C,'Régua SAEB'!$B:$B,"MT",'Régua SAEB'!$D:$D,"&lt;="&amp;$I2058,'Régua SAEB'!$E:$E,"&gt;"&amp;$I2058,'Régua SAEB'!$A:$A,$E2058)</f>
        <v>3</v>
      </c>
      <c r="K2058" s="10" t="str">
        <f t="array" ref="K2058">INDEX('Régua SAEB'!$F$1:$F$40,MATCH($E2058&amp;"MT"&amp;$J2058,'Régua SAEB'!$G$1:$G$40,0),1)</f>
        <v>Básico</v>
      </c>
    </row>
    <row r="2059" spans="1:11" x14ac:dyDescent="0.2">
      <c r="A2059" s="28" t="s">
        <v>76</v>
      </c>
      <c r="B2059" s="24">
        <v>32189</v>
      </c>
      <c r="C2059" s="28" t="s">
        <v>2171</v>
      </c>
      <c r="D2059" s="29">
        <v>35032189</v>
      </c>
      <c r="E2059" s="29" t="s">
        <v>117</v>
      </c>
      <c r="F2059" s="29">
        <v>269.14</v>
      </c>
      <c r="G2059" s="10">
        <f>SUMIFS('Régua SAEB'!$C:$C,'Régua SAEB'!$B:$B,"LP",'Régua SAEB'!$D:$D,"&lt;="&amp;$F2059,'Régua SAEB'!$E:$E,"&gt;"&amp;$F2059,'Régua SAEB'!$A:$A,$E2059)</f>
        <v>3</v>
      </c>
      <c r="H2059" s="10" t="str">
        <f t="array" ref="H2059">INDEX('Régua SAEB'!$F$1:$F$40,MATCH($E2059&amp;"LP"&amp;$G2059,'Régua SAEB'!$G$1:$G$40,0),1)</f>
        <v>Básico</v>
      </c>
      <c r="I2059" s="29">
        <v>268.58</v>
      </c>
      <c r="J2059" s="10">
        <f>SUMIFS('Régua SAEB'!$C:$C,'Régua SAEB'!$B:$B,"MT",'Régua SAEB'!$D:$D,"&lt;="&amp;$I2059,'Régua SAEB'!$E:$E,"&gt;"&amp;$I2059,'Régua SAEB'!$A:$A,$E2059)</f>
        <v>3</v>
      </c>
      <c r="K2059" s="10" t="str">
        <f t="array" ref="K2059">INDEX('Régua SAEB'!$F$1:$F$40,MATCH($E2059&amp;"MT"&amp;$J2059,'Régua SAEB'!$G$1:$G$40,0),1)</f>
        <v>Básico</v>
      </c>
    </row>
    <row r="2060" spans="1:11" x14ac:dyDescent="0.2">
      <c r="A2060" s="28" t="s">
        <v>76</v>
      </c>
      <c r="B2060" s="24">
        <v>32190</v>
      </c>
      <c r="C2060" s="28" t="s">
        <v>2172</v>
      </c>
      <c r="D2060" s="29">
        <v>35032190</v>
      </c>
      <c r="E2060" s="29" t="s">
        <v>117</v>
      </c>
      <c r="F2060" s="29">
        <v>260.75</v>
      </c>
      <c r="G2060" s="10">
        <f>SUMIFS('Régua SAEB'!$C:$C,'Régua SAEB'!$B:$B,"LP",'Régua SAEB'!$D:$D,"&lt;="&amp;$F2060,'Régua SAEB'!$E:$E,"&gt;"&amp;$F2060,'Régua SAEB'!$A:$A,$E2060)</f>
        <v>3</v>
      </c>
      <c r="H2060" s="10" t="str">
        <f t="array" ref="H2060">INDEX('Régua SAEB'!$F$1:$F$40,MATCH($E2060&amp;"LP"&amp;$G2060,'Régua SAEB'!$G$1:$G$40,0),1)</f>
        <v>Básico</v>
      </c>
      <c r="I2060" s="29">
        <v>246.05</v>
      </c>
      <c r="J2060" s="10">
        <f>SUMIFS('Régua SAEB'!$C:$C,'Régua SAEB'!$B:$B,"MT",'Régua SAEB'!$D:$D,"&lt;="&amp;$I2060,'Régua SAEB'!$E:$E,"&gt;"&amp;$I2060,'Régua SAEB'!$A:$A,$E2060)</f>
        <v>2</v>
      </c>
      <c r="K2060" s="10" t="str">
        <f t="array" ref="K2060">INDEX('Régua SAEB'!$F$1:$F$40,MATCH($E2060&amp;"MT"&amp;$J2060,'Régua SAEB'!$G$1:$G$40,0),1)</f>
        <v>Básico</v>
      </c>
    </row>
    <row r="2061" spans="1:11" x14ac:dyDescent="0.2">
      <c r="A2061" s="28" t="s">
        <v>76</v>
      </c>
      <c r="B2061" s="24">
        <v>32256</v>
      </c>
      <c r="C2061" s="28" t="s">
        <v>2173</v>
      </c>
      <c r="D2061" s="29">
        <v>35032256</v>
      </c>
      <c r="E2061" s="29" t="s">
        <v>117</v>
      </c>
      <c r="F2061" s="29">
        <v>274.32</v>
      </c>
      <c r="G2061" s="10">
        <f>SUMIFS('Régua SAEB'!$C:$C,'Régua SAEB'!$B:$B,"LP",'Régua SAEB'!$D:$D,"&lt;="&amp;$F2061,'Régua SAEB'!$E:$E,"&gt;"&amp;$F2061,'Régua SAEB'!$A:$A,$E2061)</f>
        <v>3</v>
      </c>
      <c r="H2061" s="10" t="str">
        <f t="array" ref="H2061">INDEX('Régua SAEB'!$F$1:$F$40,MATCH($E2061&amp;"LP"&amp;$G2061,'Régua SAEB'!$G$1:$G$40,0),1)</f>
        <v>Básico</v>
      </c>
      <c r="I2061" s="29">
        <v>279.27</v>
      </c>
      <c r="J2061" s="10">
        <f>SUMIFS('Régua SAEB'!$C:$C,'Régua SAEB'!$B:$B,"MT",'Régua SAEB'!$D:$D,"&lt;="&amp;$I2061,'Régua SAEB'!$E:$E,"&gt;"&amp;$I2061,'Régua SAEB'!$A:$A,$E2061)</f>
        <v>4</v>
      </c>
      <c r="K2061" s="10" t="str">
        <f t="array" ref="K2061">INDEX('Régua SAEB'!$F$1:$F$40,MATCH($E2061&amp;"MT"&amp;$J2061,'Régua SAEB'!$G$1:$G$40,0),1)</f>
        <v>Básico</v>
      </c>
    </row>
    <row r="2062" spans="1:11" x14ac:dyDescent="0.2">
      <c r="A2062" s="28" t="s">
        <v>76</v>
      </c>
      <c r="B2062" s="24">
        <v>922663</v>
      </c>
      <c r="C2062" s="28" t="s">
        <v>2174</v>
      </c>
      <c r="D2062" s="29">
        <v>35922663</v>
      </c>
      <c r="E2062" s="29" t="s">
        <v>117</v>
      </c>
      <c r="F2062" s="29">
        <v>291.49</v>
      </c>
      <c r="G2062" s="10">
        <f>SUMIFS('Régua SAEB'!$C:$C,'Régua SAEB'!$B:$B,"LP",'Régua SAEB'!$D:$D,"&lt;="&amp;$F2062,'Régua SAEB'!$E:$E,"&gt;"&amp;$F2062,'Régua SAEB'!$A:$A,$E2062)</f>
        <v>4</v>
      </c>
      <c r="H2062" s="10" t="str">
        <f t="array" ref="H2062">INDEX('Régua SAEB'!$F$1:$F$40,MATCH($E2062&amp;"LP"&amp;$G2062,'Régua SAEB'!$G$1:$G$40,0),1)</f>
        <v>Proficiente</v>
      </c>
      <c r="I2062" s="29">
        <v>298.77999999999997</v>
      </c>
      <c r="J2062" s="10">
        <f>SUMIFS('Régua SAEB'!$C:$C,'Régua SAEB'!$B:$B,"MT",'Régua SAEB'!$D:$D,"&lt;="&amp;$I2062,'Régua SAEB'!$E:$E,"&gt;"&amp;$I2062,'Régua SAEB'!$A:$A,$E2062)</f>
        <v>4</v>
      </c>
      <c r="K2062" s="10" t="str">
        <f t="array" ref="K2062">INDEX('Régua SAEB'!$F$1:$F$40,MATCH($E2062&amp;"MT"&amp;$J2062,'Régua SAEB'!$G$1:$G$40,0),1)</f>
        <v>Básico</v>
      </c>
    </row>
    <row r="2063" spans="1:11" x14ac:dyDescent="0.2">
      <c r="A2063" s="28" t="s">
        <v>57</v>
      </c>
      <c r="B2063" s="24">
        <v>26098</v>
      </c>
      <c r="C2063" s="28" t="s">
        <v>2175</v>
      </c>
      <c r="D2063" s="29">
        <v>35026098</v>
      </c>
      <c r="E2063" s="29" t="s">
        <v>117</v>
      </c>
      <c r="F2063" s="29">
        <v>252.08</v>
      </c>
      <c r="G2063" s="10">
        <f>SUMIFS('Régua SAEB'!$C:$C,'Régua SAEB'!$B:$B,"LP",'Régua SAEB'!$D:$D,"&lt;="&amp;$F2063,'Régua SAEB'!$E:$E,"&gt;"&amp;$F2063,'Régua SAEB'!$A:$A,$E2063)</f>
        <v>3</v>
      </c>
      <c r="H2063" s="10" t="str">
        <f t="array" ref="H2063">INDEX('Régua SAEB'!$F$1:$F$40,MATCH($E2063&amp;"LP"&amp;$G2063,'Régua SAEB'!$G$1:$G$40,0),1)</f>
        <v>Básico</v>
      </c>
      <c r="I2063" s="29">
        <v>247.01</v>
      </c>
      <c r="J2063" s="10">
        <f>SUMIFS('Régua SAEB'!$C:$C,'Régua SAEB'!$B:$B,"MT",'Régua SAEB'!$D:$D,"&lt;="&amp;$I2063,'Régua SAEB'!$E:$E,"&gt;"&amp;$I2063,'Régua SAEB'!$A:$A,$E2063)</f>
        <v>2</v>
      </c>
      <c r="K2063" s="10" t="str">
        <f t="array" ref="K2063">INDEX('Régua SAEB'!$F$1:$F$40,MATCH($E2063&amp;"MT"&amp;$J2063,'Régua SAEB'!$G$1:$G$40,0),1)</f>
        <v>Básico</v>
      </c>
    </row>
    <row r="2064" spans="1:11" x14ac:dyDescent="0.2">
      <c r="A2064" s="28" t="s">
        <v>57</v>
      </c>
      <c r="B2064" s="24">
        <v>26104</v>
      </c>
      <c r="C2064" s="28" t="s">
        <v>2176</v>
      </c>
      <c r="D2064" s="29">
        <v>35026104</v>
      </c>
      <c r="E2064" s="29" t="s">
        <v>117</v>
      </c>
      <c r="F2064" s="29">
        <v>232.3</v>
      </c>
      <c r="G2064" s="10">
        <f>SUMIFS('Régua SAEB'!$C:$C,'Régua SAEB'!$B:$B,"LP",'Régua SAEB'!$D:$D,"&lt;="&amp;$F2064,'Régua SAEB'!$E:$E,"&gt;"&amp;$F2064,'Régua SAEB'!$A:$A,$E2064)</f>
        <v>2</v>
      </c>
      <c r="H2064" s="10" t="str">
        <f t="array" ref="H2064">INDEX('Régua SAEB'!$F$1:$F$40,MATCH($E2064&amp;"LP"&amp;$G2064,'Régua SAEB'!$G$1:$G$40,0),1)</f>
        <v>Básico</v>
      </c>
      <c r="I2064" s="29">
        <v>247.6</v>
      </c>
      <c r="J2064" s="10">
        <f>SUMIFS('Régua SAEB'!$C:$C,'Régua SAEB'!$B:$B,"MT",'Régua SAEB'!$D:$D,"&lt;="&amp;$I2064,'Régua SAEB'!$E:$E,"&gt;"&amp;$I2064,'Régua SAEB'!$A:$A,$E2064)</f>
        <v>2</v>
      </c>
      <c r="K2064" s="10" t="str">
        <f t="array" ref="K2064">INDEX('Régua SAEB'!$F$1:$F$40,MATCH($E2064&amp;"MT"&amp;$J2064,'Régua SAEB'!$G$1:$G$40,0),1)</f>
        <v>Básico</v>
      </c>
    </row>
    <row r="2065" spans="1:11" x14ac:dyDescent="0.2">
      <c r="A2065" s="28" t="s">
        <v>57</v>
      </c>
      <c r="B2065" s="24">
        <v>35233</v>
      </c>
      <c r="C2065" s="28" t="s">
        <v>2177</v>
      </c>
      <c r="D2065" s="29">
        <v>35035233</v>
      </c>
      <c r="E2065" s="29" t="s">
        <v>117</v>
      </c>
      <c r="F2065" s="29">
        <v>261.31</v>
      </c>
      <c r="G2065" s="10">
        <f>SUMIFS('Régua SAEB'!$C:$C,'Régua SAEB'!$B:$B,"LP",'Régua SAEB'!$D:$D,"&lt;="&amp;$F2065,'Régua SAEB'!$E:$E,"&gt;"&amp;$F2065,'Régua SAEB'!$A:$A,$E2065)</f>
        <v>3</v>
      </c>
      <c r="H2065" s="10" t="str">
        <f t="array" ref="H2065">INDEX('Régua SAEB'!$F$1:$F$40,MATCH($E2065&amp;"LP"&amp;$G2065,'Régua SAEB'!$G$1:$G$40,0),1)</f>
        <v>Básico</v>
      </c>
      <c r="I2065" s="29">
        <v>259.36</v>
      </c>
      <c r="J2065" s="10">
        <f>SUMIFS('Régua SAEB'!$C:$C,'Régua SAEB'!$B:$B,"MT",'Régua SAEB'!$D:$D,"&lt;="&amp;$I2065,'Régua SAEB'!$E:$E,"&gt;"&amp;$I2065,'Régua SAEB'!$A:$A,$E2065)</f>
        <v>3</v>
      </c>
      <c r="K2065" s="10" t="str">
        <f t="array" ref="K2065">INDEX('Régua SAEB'!$F$1:$F$40,MATCH($E2065&amp;"MT"&amp;$J2065,'Régua SAEB'!$G$1:$G$40,0),1)</f>
        <v>Básico</v>
      </c>
    </row>
    <row r="2066" spans="1:11" x14ac:dyDescent="0.2">
      <c r="A2066" s="28" t="s">
        <v>57</v>
      </c>
      <c r="B2066" s="24">
        <v>431597</v>
      </c>
      <c r="C2066" s="28" t="s">
        <v>2178</v>
      </c>
      <c r="D2066" s="29">
        <v>35431597</v>
      </c>
      <c r="E2066" s="29" t="s">
        <v>117</v>
      </c>
      <c r="F2066" s="29">
        <v>265.66000000000003</v>
      </c>
      <c r="G2066" s="10">
        <f>SUMIFS('Régua SAEB'!$C:$C,'Régua SAEB'!$B:$B,"LP",'Régua SAEB'!$D:$D,"&lt;="&amp;$F2066,'Régua SAEB'!$E:$E,"&gt;"&amp;$F2066,'Régua SAEB'!$A:$A,$E2066)</f>
        <v>3</v>
      </c>
      <c r="H2066" s="10" t="str">
        <f t="array" ref="H2066">INDEX('Régua SAEB'!$F$1:$F$40,MATCH($E2066&amp;"LP"&amp;$G2066,'Régua SAEB'!$G$1:$G$40,0),1)</f>
        <v>Básico</v>
      </c>
      <c r="I2066" s="29">
        <v>267.66000000000003</v>
      </c>
      <c r="J2066" s="10">
        <f>SUMIFS('Régua SAEB'!$C:$C,'Régua SAEB'!$B:$B,"MT",'Régua SAEB'!$D:$D,"&lt;="&amp;$I2066,'Régua SAEB'!$E:$E,"&gt;"&amp;$I2066,'Régua SAEB'!$A:$A,$E2066)</f>
        <v>3</v>
      </c>
      <c r="K2066" s="10" t="str">
        <f t="array" ref="K2066">INDEX('Régua SAEB'!$F$1:$F$40,MATCH($E2066&amp;"MT"&amp;$J2066,'Régua SAEB'!$G$1:$G$40,0),1)</f>
        <v>Básico</v>
      </c>
    </row>
    <row r="2067" spans="1:11" x14ac:dyDescent="0.2">
      <c r="A2067" s="28" t="s">
        <v>57</v>
      </c>
      <c r="B2067" s="24">
        <v>911616</v>
      </c>
      <c r="C2067" s="28" t="s">
        <v>2179</v>
      </c>
      <c r="D2067" s="29">
        <v>35911616</v>
      </c>
      <c r="E2067" s="29" t="s">
        <v>117</v>
      </c>
      <c r="F2067" s="29">
        <v>275.51</v>
      </c>
      <c r="G2067" s="10">
        <f>SUMIFS('Régua SAEB'!$C:$C,'Régua SAEB'!$B:$B,"LP",'Régua SAEB'!$D:$D,"&lt;="&amp;$F2067,'Régua SAEB'!$E:$E,"&gt;"&amp;$F2067,'Régua SAEB'!$A:$A,$E2067)</f>
        <v>4</v>
      </c>
      <c r="H2067" s="10" t="str">
        <f t="array" ref="H2067">INDEX('Régua SAEB'!$F$1:$F$40,MATCH($E2067&amp;"LP"&amp;$G2067,'Régua SAEB'!$G$1:$G$40,0),1)</f>
        <v>Proficiente</v>
      </c>
      <c r="I2067" s="29">
        <v>281.20999999999998</v>
      </c>
      <c r="J2067" s="10">
        <f>SUMIFS('Régua SAEB'!$C:$C,'Régua SAEB'!$B:$B,"MT",'Régua SAEB'!$D:$D,"&lt;="&amp;$I2067,'Régua SAEB'!$E:$E,"&gt;"&amp;$I2067,'Régua SAEB'!$A:$A,$E2067)</f>
        <v>4</v>
      </c>
      <c r="K2067" s="10" t="str">
        <f t="array" ref="K2067">INDEX('Régua SAEB'!$F$1:$F$40,MATCH($E2067&amp;"MT"&amp;$J2067,'Régua SAEB'!$G$1:$G$40,0),1)</f>
        <v>Básico</v>
      </c>
    </row>
    <row r="2068" spans="1:11" x14ac:dyDescent="0.2">
      <c r="A2068" s="28" t="s">
        <v>97</v>
      </c>
      <c r="B2068" s="24">
        <v>33315</v>
      </c>
      <c r="C2068" s="28" t="s">
        <v>2180</v>
      </c>
      <c r="D2068" s="29">
        <v>35033315</v>
      </c>
      <c r="E2068" s="29" t="s">
        <v>117</v>
      </c>
      <c r="F2068" s="29">
        <v>259.91000000000003</v>
      </c>
      <c r="G2068" s="10">
        <f>SUMIFS('Régua SAEB'!$C:$C,'Régua SAEB'!$B:$B,"LP",'Régua SAEB'!$D:$D,"&lt;="&amp;$F2068,'Régua SAEB'!$E:$E,"&gt;"&amp;$F2068,'Régua SAEB'!$A:$A,$E2068)</f>
        <v>3</v>
      </c>
      <c r="H2068" s="10" t="str">
        <f t="array" ref="H2068">INDEX('Régua SAEB'!$F$1:$F$40,MATCH($E2068&amp;"LP"&amp;$G2068,'Régua SAEB'!$G$1:$G$40,0),1)</f>
        <v>Básico</v>
      </c>
      <c r="I2068" s="29">
        <v>252.86</v>
      </c>
      <c r="J2068" s="10">
        <f>SUMIFS('Régua SAEB'!$C:$C,'Régua SAEB'!$B:$B,"MT",'Régua SAEB'!$D:$D,"&lt;="&amp;$I2068,'Régua SAEB'!$E:$E,"&gt;"&amp;$I2068,'Régua SAEB'!$A:$A,$E2068)</f>
        <v>3</v>
      </c>
      <c r="K2068" s="10" t="str">
        <f t="array" ref="K2068">INDEX('Régua SAEB'!$F$1:$F$40,MATCH($E2068&amp;"MT"&amp;$J2068,'Régua SAEB'!$G$1:$G$40,0),1)</f>
        <v>Básico</v>
      </c>
    </row>
    <row r="2069" spans="1:11" x14ac:dyDescent="0.2">
      <c r="A2069" s="28" t="s">
        <v>97</v>
      </c>
      <c r="B2069" s="24">
        <v>34538</v>
      </c>
      <c r="C2069" s="28" t="s">
        <v>2181</v>
      </c>
      <c r="D2069" s="29">
        <v>35034538</v>
      </c>
      <c r="E2069" s="29" t="s">
        <v>117</v>
      </c>
      <c r="F2069" s="29">
        <v>258.05</v>
      </c>
      <c r="G2069" s="10">
        <f>SUMIFS('Régua SAEB'!$C:$C,'Régua SAEB'!$B:$B,"LP",'Régua SAEB'!$D:$D,"&lt;="&amp;$F2069,'Régua SAEB'!$E:$E,"&gt;"&amp;$F2069,'Régua SAEB'!$A:$A,$E2069)</f>
        <v>3</v>
      </c>
      <c r="H2069" s="10" t="str">
        <f t="array" ref="H2069">INDEX('Régua SAEB'!$F$1:$F$40,MATCH($E2069&amp;"LP"&amp;$G2069,'Régua SAEB'!$G$1:$G$40,0),1)</f>
        <v>Básico</v>
      </c>
      <c r="I2069" s="29">
        <v>258.87</v>
      </c>
      <c r="J2069" s="10">
        <f>SUMIFS('Régua SAEB'!$C:$C,'Régua SAEB'!$B:$B,"MT",'Régua SAEB'!$D:$D,"&lt;="&amp;$I2069,'Régua SAEB'!$E:$E,"&gt;"&amp;$I2069,'Régua SAEB'!$A:$A,$E2069)</f>
        <v>3</v>
      </c>
      <c r="K2069" s="10" t="str">
        <f t="array" ref="K2069">INDEX('Régua SAEB'!$F$1:$F$40,MATCH($E2069&amp;"MT"&amp;$J2069,'Régua SAEB'!$G$1:$G$40,0),1)</f>
        <v>Básico</v>
      </c>
    </row>
    <row r="2070" spans="1:11" x14ac:dyDescent="0.2">
      <c r="A2070" s="28" t="s">
        <v>97</v>
      </c>
      <c r="B2070" s="24">
        <v>34502</v>
      </c>
      <c r="C2070" s="28" t="s">
        <v>2182</v>
      </c>
      <c r="D2070" s="29">
        <v>35034502</v>
      </c>
      <c r="E2070" s="29" t="s">
        <v>117</v>
      </c>
      <c r="F2070" s="29">
        <v>263</v>
      </c>
      <c r="G2070" s="10">
        <f>SUMIFS('Régua SAEB'!$C:$C,'Régua SAEB'!$B:$B,"LP",'Régua SAEB'!$D:$D,"&lt;="&amp;$F2070,'Régua SAEB'!$E:$E,"&gt;"&amp;$F2070,'Régua SAEB'!$A:$A,$E2070)</f>
        <v>3</v>
      </c>
      <c r="H2070" s="10" t="str">
        <f t="array" ref="H2070">INDEX('Régua SAEB'!$F$1:$F$40,MATCH($E2070&amp;"LP"&amp;$G2070,'Régua SAEB'!$G$1:$G$40,0),1)</f>
        <v>Básico</v>
      </c>
      <c r="I2070" s="29">
        <v>263.43</v>
      </c>
      <c r="J2070" s="10">
        <f>SUMIFS('Régua SAEB'!$C:$C,'Régua SAEB'!$B:$B,"MT",'Régua SAEB'!$D:$D,"&lt;="&amp;$I2070,'Régua SAEB'!$E:$E,"&gt;"&amp;$I2070,'Régua SAEB'!$A:$A,$E2070)</f>
        <v>3</v>
      </c>
      <c r="K2070" s="10" t="str">
        <f t="array" ref="K2070">INDEX('Régua SAEB'!$F$1:$F$40,MATCH($E2070&amp;"MT"&amp;$J2070,'Régua SAEB'!$G$1:$G$40,0),1)</f>
        <v>Básico</v>
      </c>
    </row>
    <row r="2071" spans="1:11" x14ac:dyDescent="0.2">
      <c r="A2071" s="28" t="s">
        <v>25</v>
      </c>
      <c r="B2071" s="24">
        <v>21118</v>
      </c>
      <c r="C2071" s="28" t="s">
        <v>2183</v>
      </c>
      <c r="D2071" s="29">
        <v>35021118</v>
      </c>
      <c r="E2071" s="29" t="s">
        <v>117</v>
      </c>
      <c r="F2071" s="29">
        <v>270.64999999999998</v>
      </c>
      <c r="G2071" s="10">
        <f>SUMIFS('Régua SAEB'!$C:$C,'Régua SAEB'!$B:$B,"LP",'Régua SAEB'!$D:$D,"&lt;="&amp;$F2071,'Régua SAEB'!$E:$E,"&gt;"&amp;$F2071,'Régua SAEB'!$A:$A,$E2071)</f>
        <v>3</v>
      </c>
      <c r="H2071" s="10" t="str">
        <f t="array" ref="H2071">INDEX('Régua SAEB'!$F$1:$F$40,MATCH($E2071&amp;"LP"&amp;$G2071,'Régua SAEB'!$G$1:$G$40,0),1)</f>
        <v>Básico</v>
      </c>
      <c r="I2071" s="29">
        <v>264.87</v>
      </c>
      <c r="J2071" s="10">
        <f>SUMIFS('Régua SAEB'!$C:$C,'Régua SAEB'!$B:$B,"MT",'Régua SAEB'!$D:$D,"&lt;="&amp;$I2071,'Régua SAEB'!$E:$E,"&gt;"&amp;$I2071,'Régua SAEB'!$A:$A,$E2071)</f>
        <v>3</v>
      </c>
      <c r="K2071" s="10" t="str">
        <f t="array" ref="K2071">INDEX('Régua SAEB'!$F$1:$F$40,MATCH($E2071&amp;"MT"&amp;$J2071,'Régua SAEB'!$G$1:$G$40,0),1)</f>
        <v>Básico</v>
      </c>
    </row>
    <row r="2072" spans="1:11" x14ac:dyDescent="0.2">
      <c r="A2072" s="28" t="s">
        <v>97</v>
      </c>
      <c r="B2072" s="24">
        <v>32414</v>
      </c>
      <c r="C2072" s="28" t="s">
        <v>2184</v>
      </c>
      <c r="D2072" s="29">
        <v>35032414</v>
      </c>
      <c r="E2072" s="29" t="s">
        <v>117</v>
      </c>
      <c r="F2072" s="29">
        <v>250.59</v>
      </c>
      <c r="G2072" s="10">
        <f>SUMIFS('Régua SAEB'!$C:$C,'Régua SAEB'!$B:$B,"LP",'Régua SAEB'!$D:$D,"&lt;="&amp;$F2072,'Régua SAEB'!$E:$E,"&gt;"&amp;$F2072,'Régua SAEB'!$A:$A,$E2072)</f>
        <v>3</v>
      </c>
      <c r="H2072" s="10" t="str">
        <f t="array" ref="H2072">INDEX('Régua SAEB'!$F$1:$F$40,MATCH($E2072&amp;"LP"&amp;$G2072,'Régua SAEB'!$G$1:$G$40,0),1)</f>
        <v>Básico</v>
      </c>
      <c r="I2072" s="29">
        <v>258.13</v>
      </c>
      <c r="J2072" s="10">
        <f>SUMIFS('Régua SAEB'!$C:$C,'Régua SAEB'!$B:$B,"MT",'Régua SAEB'!$D:$D,"&lt;="&amp;$I2072,'Régua SAEB'!$E:$E,"&gt;"&amp;$I2072,'Régua SAEB'!$A:$A,$E2072)</f>
        <v>3</v>
      </c>
      <c r="K2072" s="10" t="str">
        <f t="array" ref="K2072">INDEX('Régua SAEB'!$F$1:$F$40,MATCH($E2072&amp;"MT"&amp;$J2072,'Régua SAEB'!$G$1:$G$40,0),1)</f>
        <v>Básico</v>
      </c>
    </row>
    <row r="2073" spans="1:11" x14ac:dyDescent="0.2">
      <c r="A2073" s="28" t="s">
        <v>97</v>
      </c>
      <c r="B2073" s="24">
        <v>32487</v>
      </c>
      <c r="C2073" s="28" t="s">
        <v>2185</v>
      </c>
      <c r="D2073" s="29">
        <v>35032487</v>
      </c>
      <c r="E2073" s="29" t="s">
        <v>117</v>
      </c>
      <c r="F2073" s="29">
        <v>303.08999999999997</v>
      </c>
      <c r="G2073" s="10">
        <f>SUMIFS('Régua SAEB'!$C:$C,'Régua SAEB'!$B:$B,"LP",'Régua SAEB'!$D:$D,"&lt;="&amp;$F2073,'Régua SAEB'!$E:$E,"&gt;"&amp;$F2073,'Régua SAEB'!$A:$A,$E2073)</f>
        <v>5</v>
      </c>
      <c r="H2073" s="10" t="str">
        <f t="array" ref="H2073">INDEX('Régua SAEB'!$F$1:$F$40,MATCH($E2073&amp;"LP"&amp;$G2073,'Régua SAEB'!$G$1:$G$40,0),1)</f>
        <v>Proficiente</v>
      </c>
      <c r="I2073" s="29">
        <v>317.86</v>
      </c>
      <c r="J2073" s="10">
        <f>SUMIFS('Régua SAEB'!$C:$C,'Régua SAEB'!$B:$B,"MT",'Régua SAEB'!$D:$D,"&lt;="&amp;$I2073,'Régua SAEB'!$E:$E,"&gt;"&amp;$I2073,'Régua SAEB'!$A:$A,$E2073)</f>
        <v>5</v>
      </c>
      <c r="K2073" s="10" t="str">
        <f t="array" ref="K2073">INDEX('Régua SAEB'!$F$1:$F$40,MATCH($E2073&amp;"MT"&amp;$J2073,'Régua SAEB'!$G$1:$G$40,0),1)</f>
        <v>Proficiente</v>
      </c>
    </row>
    <row r="2074" spans="1:11" x14ac:dyDescent="0.2">
      <c r="A2074" s="28" t="s">
        <v>97</v>
      </c>
      <c r="B2074" s="24">
        <v>32530</v>
      </c>
      <c r="C2074" s="28" t="s">
        <v>260</v>
      </c>
      <c r="D2074" s="29">
        <v>35032530</v>
      </c>
      <c r="E2074" s="29" t="s">
        <v>117</v>
      </c>
      <c r="F2074" s="29">
        <v>257.36</v>
      </c>
      <c r="G2074" s="10">
        <f>SUMIFS('Régua SAEB'!$C:$C,'Régua SAEB'!$B:$B,"LP",'Régua SAEB'!$D:$D,"&lt;="&amp;$F2074,'Régua SAEB'!$E:$E,"&gt;"&amp;$F2074,'Régua SAEB'!$A:$A,$E2074)</f>
        <v>3</v>
      </c>
      <c r="H2074" s="10" t="str">
        <f t="array" ref="H2074">INDEX('Régua SAEB'!$F$1:$F$40,MATCH($E2074&amp;"LP"&amp;$G2074,'Régua SAEB'!$G$1:$G$40,0),1)</f>
        <v>Básico</v>
      </c>
      <c r="I2074" s="29">
        <v>263.97000000000003</v>
      </c>
      <c r="J2074" s="10">
        <f>SUMIFS('Régua SAEB'!$C:$C,'Régua SAEB'!$B:$B,"MT",'Régua SAEB'!$D:$D,"&lt;="&amp;$I2074,'Régua SAEB'!$E:$E,"&gt;"&amp;$I2074,'Régua SAEB'!$A:$A,$E2074)</f>
        <v>3</v>
      </c>
      <c r="K2074" s="10" t="str">
        <f t="array" ref="K2074">INDEX('Régua SAEB'!$F$1:$F$40,MATCH($E2074&amp;"MT"&amp;$J2074,'Régua SAEB'!$G$1:$G$40,0),1)</f>
        <v>Básico</v>
      </c>
    </row>
    <row r="2075" spans="1:11" x14ac:dyDescent="0.2">
      <c r="A2075" s="28" t="s">
        <v>97</v>
      </c>
      <c r="B2075" s="24">
        <v>916080</v>
      </c>
      <c r="C2075" s="28" t="s">
        <v>2186</v>
      </c>
      <c r="D2075" s="29">
        <v>35916080</v>
      </c>
      <c r="E2075" s="29" t="s">
        <v>117</v>
      </c>
      <c r="F2075" s="29">
        <v>265.7</v>
      </c>
      <c r="G2075" s="10">
        <f>SUMIFS('Régua SAEB'!$C:$C,'Régua SAEB'!$B:$B,"LP",'Régua SAEB'!$D:$D,"&lt;="&amp;$F2075,'Régua SAEB'!$E:$E,"&gt;"&amp;$F2075,'Régua SAEB'!$A:$A,$E2075)</f>
        <v>3</v>
      </c>
      <c r="H2075" s="10" t="str">
        <f t="array" ref="H2075">INDEX('Régua SAEB'!$F$1:$F$40,MATCH($E2075&amp;"LP"&amp;$G2075,'Régua SAEB'!$G$1:$G$40,0),1)</f>
        <v>Básico</v>
      </c>
      <c r="I2075" s="29">
        <v>268</v>
      </c>
      <c r="J2075" s="10">
        <f>SUMIFS('Régua SAEB'!$C:$C,'Régua SAEB'!$B:$B,"MT",'Régua SAEB'!$D:$D,"&lt;="&amp;$I2075,'Régua SAEB'!$E:$E,"&gt;"&amp;$I2075,'Régua SAEB'!$A:$A,$E2075)</f>
        <v>3</v>
      </c>
      <c r="K2075" s="10" t="str">
        <f t="array" ref="K2075">INDEX('Régua SAEB'!$F$1:$F$40,MATCH($E2075&amp;"MT"&amp;$J2075,'Régua SAEB'!$G$1:$G$40,0),1)</f>
        <v>Básico</v>
      </c>
    </row>
    <row r="2076" spans="1:11" x14ac:dyDescent="0.2">
      <c r="A2076" s="28" t="s">
        <v>96</v>
      </c>
      <c r="B2076" s="24">
        <v>14072</v>
      </c>
      <c r="C2076" s="28" t="s">
        <v>2187</v>
      </c>
      <c r="D2076" s="29">
        <v>35014072</v>
      </c>
      <c r="E2076" s="29" t="s">
        <v>117</v>
      </c>
      <c r="F2076" s="29">
        <v>256.45999999999998</v>
      </c>
      <c r="G2076" s="10">
        <f>SUMIFS('Régua SAEB'!$C:$C,'Régua SAEB'!$B:$B,"LP",'Régua SAEB'!$D:$D,"&lt;="&amp;$F2076,'Régua SAEB'!$E:$E,"&gt;"&amp;$F2076,'Régua SAEB'!$A:$A,$E2076)</f>
        <v>3</v>
      </c>
      <c r="H2076" s="10" t="str">
        <f t="array" ref="H2076">INDEX('Régua SAEB'!$F$1:$F$40,MATCH($E2076&amp;"LP"&amp;$G2076,'Régua SAEB'!$G$1:$G$40,0),1)</f>
        <v>Básico</v>
      </c>
      <c r="I2076" s="29">
        <v>251.53</v>
      </c>
      <c r="J2076" s="10">
        <f>SUMIFS('Régua SAEB'!$C:$C,'Régua SAEB'!$B:$B,"MT",'Régua SAEB'!$D:$D,"&lt;="&amp;$I2076,'Régua SAEB'!$E:$E,"&gt;"&amp;$I2076,'Régua SAEB'!$A:$A,$E2076)</f>
        <v>3</v>
      </c>
      <c r="K2076" s="10" t="str">
        <f t="array" ref="K2076">INDEX('Régua SAEB'!$F$1:$F$40,MATCH($E2076&amp;"MT"&amp;$J2076,'Régua SAEB'!$G$1:$G$40,0),1)</f>
        <v>Básico</v>
      </c>
    </row>
    <row r="2077" spans="1:11" x14ac:dyDescent="0.2">
      <c r="A2077" s="28" t="s">
        <v>73</v>
      </c>
      <c r="B2077" s="24">
        <v>32633</v>
      </c>
      <c r="C2077" s="28" t="s">
        <v>2188</v>
      </c>
      <c r="D2077" s="29">
        <v>35032633</v>
      </c>
      <c r="E2077" s="29" t="s">
        <v>117</v>
      </c>
      <c r="F2077" s="29">
        <v>262.95999999999998</v>
      </c>
      <c r="G2077" s="10">
        <f>SUMIFS('Régua SAEB'!$C:$C,'Régua SAEB'!$B:$B,"LP",'Régua SAEB'!$D:$D,"&lt;="&amp;$F2077,'Régua SAEB'!$E:$E,"&gt;"&amp;$F2077,'Régua SAEB'!$A:$A,$E2077)</f>
        <v>3</v>
      </c>
      <c r="H2077" s="10" t="str">
        <f t="array" ref="H2077">INDEX('Régua SAEB'!$F$1:$F$40,MATCH($E2077&amp;"LP"&amp;$G2077,'Régua SAEB'!$G$1:$G$40,0),1)</f>
        <v>Básico</v>
      </c>
      <c r="I2077" s="29">
        <v>252.27</v>
      </c>
      <c r="J2077" s="10">
        <f>SUMIFS('Régua SAEB'!$C:$C,'Régua SAEB'!$B:$B,"MT",'Régua SAEB'!$D:$D,"&lt;="&amp;$I2077,'Régua SAEB'!$E:$E,"&gt;"&amp;$I2077,'Régua SAEB'!$A:$A,$E2077)</f>
        <v>3</v>
      </c>
      <c r="K2077" s="10" t="str">
        <f t="array" ref="K2077">INDEX('Régua SAEB'!$F$1:$F$40,MATCH($E2077&amp;"MT"&amp;$J2077,'Régua SAEB'!$G$1:$G$40,0),1)</f>
        <v>Básico</v>
      </c>
    </row>
    <row r="2078" spans="1:11" x14ac:dyDescent="0.2">
      <c r="A2078" s="28" t="s">
        <v>73</v>
      </c>
      <c r="B2078" s="24">
        <v>918040</v>
      </c>
      <c r="C2078" s="28" t="s">
        <v>2189</v>
      </c>
      <c r="D2078" s="29">
        <v>35918040</v>
      </c>
      <c r="E2078" s="29" t="s">
        <v>117</v>
      </c>
      <c r="F2078" s="29">
        <v>255.7</v>
      </c>
      <c r="G2078" s="10">
        <f>SUMIFS('Régua SAEB'!$C:$C,'Régua SAEB'!$B:$B,"LP",'Régua SAEB'!$D:$D,"&lt;="&amp;$F2078,'Régua SAEB'!$E:$E,"&gt;"&amp;$F2078,'Régua SAEB'!$A:$A,$E2078)</f>
        <v>3</v>
      </c>
      <c r="H2078" s="10" t="str">
        <f t="array" ref="H2078">INDEX('Régua SAEB'!$F$1:$F$40,MATCH($E2078&amp;"LP"&amp;$G2078,'Régua SAEB'!$G$1:$G$40,0),1)</f>
        <v>Básico</v>
      </c>
      <c r="I2078" s="29">
        <v>252.64</v>
      </c>
      <c r="J2078" s="10">
        <f>SUMIFS('Régua SAEB'!$C:$C,'Régua SAEB'!$B:$B,"MT",'Régua SAEB'!$D:$D,"&lt;="&amp;$I2078,'Régua SAEB'!$E:$E,"&gt;"&amp;$I2078,'Régua SAEB'!$A:$A,$E2078)</f>
        <v>3</v>
      </c>
      <c r="K2078" s="10" t="str">
        <f t="array" ref="K2078">INDEX('Régua SAEB'!$F$1:$F$40,MATCH($E2078&amp;"MT"&amp;$J2078,'Régua SAEB'!$G$1:$G$40,0),1)</f>
        <v>Básico</v>
      </c>
    </row>
    <row r="2079" spans="1:11" x14ac:dyDescent="0.2">
      <c r="A2079" s="28" t="s">
        <v>18</v>
      </c>
      <c r="B2079" s="24">
        <v>25392</v>
      </c>
      <c r="C2079" s="28" t="s">
        <v>2190</v>
      </c>
      <c r="D2079" s="29">
        <v>35025392</v>
      </c>
      <c r="E2079" s="29" t="s">
        <v>117</v>
      </c>
      <c r="F2079" s="29">
        <v>255.13</v>
      </c>
      <c r="G2079" s="10">
        <f>SUMIFS('Régua SAEB'!$C:$C,'Régua SAEB'!$B:$B,"LP",'Régua SAEB'!$D:$D,"&lt;="&amp;$F2079,'Régua SAEB'!$E:$E,"&gt;"&amp;$F2079,'Régua SAEB'!$A:$A,$E2079)</f>
        <v>3</v>
      </c>
      <c r="H2079" s="10" t="str">
        <f t="array" ref="H2079">INDEX('Régua SAEB'!$F$1:$F$40,MATCH($E2079&amp;"LP"&amp;$G2079,'Régua SAEB'!$G$1:$G$40,0),1)</f>
        <v>Básico</v>
      </c>
      <c r="I2079" s="29">
        <v>252.02</v>
      </c>
      <c r="J2079" s="10">
        <f>SUMIFS('Régua SAEB'!$C:$C,'Régua SAEB'!$B:$B,"MT",'Régua SAEB'!$D:$D,"&lt;="&amp;$I2079,'Régua SAEB'!$E:$E,"&gt;"&amp;$I2079,'Régua SAEB'!$A:$A,$E2079)</f>
        <v>3</v>
      </c>
      <c r="K2079" s="10" t="str">
        <f t="array" ref="K2079">INDEX('Régua SAEB'!$F$1:$F$40,MATCH($E2079&amp;"MT"&amp;$J2079,'Régua SAEB'!$G$1:$G$40,0),1)</f>
        <v>Básico</v>
      </c>
    </row>
    <row r="2080" spans="1:11" x14ac:dyDescent="0.2">
      <c r="A2080" s="28" t="s">
        <v>74</v>
      </c>
      <c r="B2080" s="24">
        <v>35075</v>
      </c>
      <c r="C2080" s="28" t="s">
        <v>2191</v>
      </c>
      <c r="D2080" s="29">
        <v>35035075</v>
      </c>
      <c r="E2080" s="29" t="s">
        <v>117</v>
      </c>
      <c r="F2080" s="29">
        <v>275.79000000000002</v>
      </c>
      <c r="G2080" s="10">
        <f>SUMIFS('Régua SAEB'!$C:$C,'Régua SAEB'!$B:$B,"LP",'Régua SAEB'!$D:$D,"&lt;="&amp;$F2080,'Régua SAEB'!$E:$E,"&gt;"&amp;$F2080,'Régua SAEB'!$A:$A,$E2080)</f>
        <v>4</v>
      </c>
      <c r="H2080" s="10" t="str">
        <f t="array" ref="H2080">INDEX('Régua SAEB'!$F$1:$F$40,MATCH($E2080&amp;"LP"&amp;$G2080,'Régua SAEB'!$G$1:$G$40,0),1)</f>
        <v>Proficiente</v>
      </c>
      <c r="I2080" s="29">
        <v>269.14999999999998</v>
      </c>
      <c r="J2080" s="10">
        <f>SUMIFS('Régua SAEB'!$C:$C,'Régua SAEB'!$B:$B,"MT",'Régua SAEB'!$D:$D,"&lt;="&amp;$I2080,'Régua SAEB'!$E:$E,"&gt;"&amp;$I2080,'Régua SAEB'!$A:$A,$E2080)</f>
        <v>3</v>
      </c>
      <c r="K2080" s="10" t="str">
        <f t="array" ref="K2080">INDEX('Régua SAEB'!$F$1:$F$40,MATCH($E2080&amp;"MT"&amp;$J2080,'Régua SAEB'!$G$1:$G$40,0),1)</f>
        <v>Básico</v>
      </c>
    </row>
    <row r="2081" spans="1:11" x14ac:dyDescent="0.2">
      <c r="A2081" s="28" t="s">
        <v>74</v>
      </c>
      <c r="B2081" s="24">
        <v>35087</v>
      </c>
      <c r="C2081" s="28" t="s">
        <v>2192</v>
      </c>
      <c r="D2081" s="29">
        <v>35035087</v>
      </c>
      <c r="E2081" s="29" t="s">
        <v>117</v>
      </c>
      <c r="F2081" s="29">
        <v>259.47000000000003</v>
      </c>
      <c r="G2081" s="10">
        <f>SUMIFS('Régua SAEB'!$C:$C,'Régua SAEB'!$B:$B,"LP",'Régua SAEB'!$D:$D,"&lt;="&amp;$F2081,'Régua SAEB'!$E:$E,"&gt;"&amp;$F2081,'Régua SAEB'!$A:$A,$E2081)</f>
        <v>3</v>
      </c>
      <c r="H2081" s="10" t="str">
        <f t="array" ref="H2081">INDEX('Régua SAEB'!$F$1:$F$40,MATCH($E2081&amp;"LP"&amp;$G2081,'Régua SAEB'!$G$1:$G$40,0),1)</f>
        <v>Básico</v>
      </c>
      <c r="I2081" s="29">
        <v>259.14</v>
      </c>
      <c r="J2081" s="10">
        <f>SUMIFS('Régua SAEB'!$C:$C,'Régua SAEB'!$B:$B,"MT",'Régua SAEB'!$D:$D,"&lt;="&amp;$I2081,'Régua SAEB'!$E:$E,"&gt;"&amp;$I2081,'Régua SAEB'!$A:$A,$E2081)</f>
        <v>3</v>
      </c>
      <c r="K2081" s="10" t="str">
        <f t="array" ref="K2081">INDEX('Régua SAEB'!$F$1:$F$40,MATCH($E2081&amp;"MT"&amp;$J2081,'Régua SAEB'!$G$1:$G$40,0),1)</f>
        <v>Básico</v>
      </c>
    </row>
    <row r="2082" spans="1:11" x14ac:dyDescent="0.2">
      <c r="A2082" s="28" t="s">
        <v>74</v>
      </c>
      <c r="B2082" s="24">
        <v>35099</v>
      </c>
      <c r="C2082" s="28" t="s">
        <v>2193</v>
      </c>
      <c r="D2082" s="29">
        <v>35035099</v>
      </c>
      <c r="E2082" s="29" t="s">
        <v>117</v>
      </c>
      <c r="F2082" s="29">
        <v>263.14</v>
      </c>
      <c r="G2082" s="10">
        <f>SUMIFS('Régua SAEB'!$C:$C,'Régua SAEB'!$B:$B,"LP",'Régua SAEB'!$D:$D,"&lt;="&amp;$F2082,'Régua SAEB'!$E:$E,"&gt;"&amp;$F2082,'Régua SAEB'!$A:$A,$E2082)</f>
        <v>3</v>
      </c>
      <c r="H2082" s="10" t="str">
        <f t="array" ref="H2082">INDEX('Régua SAEB'!$F$1:$F$40,MATCH($E2082&amp;"LP"&amp;$G2082,'Régua SAEB'!$G$1:$G$40,0),1)</f>
        <v>Básico</v>
      </c>
      <c r="I2082" s="29">
        <v>262.82</v>
      </c>
      <c r="J2082" s="10">
        <f>SUMIFS('Régua SAEB'!$C:$C,'Régua SAEB'!$B:$B,"MT",'Régua SAEB'!$D:$D,"&lt;="&amp;$I2082,'Régua SAEB'!$E:$E,"&gt;"&amp;$I2082,'Régua SAEB'!$A:$A,$E2082)</f>
        <v>3</v>
      </c>
      <c r="K2082" s="10" t="str">
        <f t="array" ref="K2082">INDEX('Régua SAEB'!$F$1:$F$40,MATCH($E2082&amp;"MT"&amp;$J2082,'Régua SAEB'!$G$1:$G$40,0),1)</f>
        <v>Básico</v>
      </c>
    </row>
    <row r="2083" spans="1:11" x14ac:dyDescent="0.2">
      <c r="A2083" s="28" t="s">
        <v>74</v>
      </c>
      <c r="B2083" s="24">
        <v>35105</v>
      </c>
      <c r="C2083" s="28" t="s">
        <v>2194</v>
      </c>
      <c r="D2083" s="29">
        <v>35035105</v>
      </c>
      <c r="E2083" s="29" t="s">
        <v>117</v>
      </c>
      <c r="F2083" s="29">
        <v>237.55</v>
      </c>
      <c r="G2083" s="10">
        <f>SUMIFS('Régua SAEB'!$C:$C,'Régua SAEB'!$B:$B,"LP",'Régua SAEB'!$D:$D,"&lt;="&amp;$F2083,'Régua SAEB'!$E:$E,"&gt;"&amp;$F2083,'Régua SAEB'!$A:$A,$E2083)</f>
        <v>2</v>
      </c>
      <c r="H2083" s="10" t="str">
        <f t="array" ref="H2083">INDEX('Régua SAEB'!$F$1:$F$40,MATCH($E2083&amp;"LP"&amp;$G2083,'Régua SAEB'!$G$1:$G$40,0),1)</f>
        <v>Básico</v>
      </c>
      <c r="I2083" s="29">
        <v>231.67</v>
      </c>
      <c r="J2083" s="10">
        <f>SUMIFS('Régua SAEB'!$C:$C,'Régua SAEB'!$B:$B,"MT",'Régua SAEB'!$D:$D,"&lt;="&amp;$I2083,'Régua SAEB'!$E:$E,"&gt;"&amp;$I2083,'Régua SAEB'!$A:$A,$E2083)</f>
        <v>2</v>
      </c>
      <c r="K2083" s="10" t="str">
        <f t="array" ref="K2083">INDEX('Régua SAEB'!$F$1:$F$40,MATCH($E2083&amp;"MT"&amp;$J2083,'Régua SAEB'!$G$1:$G$40,0),1)</f>
        <v>Básico</v>
      </c>
    </row>
    <row r="2084" spans="1:11" x14ac:dyDescent="0.2">
      <c r="A2084" s="28" t="s">
        <v>74</v>
      </c>
      <c r="B2084" s="24">
        <v>35117</v>
      </c>
      <c r="C2084" s="28" t="s">
        <v>2195</v>
      </c>
      <c r="D2084" s="29">
        <v>35035117</v>
      </c>
      <c r="E2084" s="29" t="s">
        <v>117</v>
      </c>
      <c r="F2084" s="29">
        <v>270.27</v>
      </c>
      <c r="G2084" s="10">
        <f>SUMIFS('Régua SAEB'!$C:$C,'Régua SAEB'!$B:$B,"LP",'Régua SAEB'!$D:$D,"&lt;="&amp;$F2084,'Régua SAEB'!$E:$E,"&gt;"&amp;$F2084,'Régua SAEB'!$A:$A,$E2084)</f>
        <v>3</v>
      </c>
      <c r="H2084" s="10" t="str">
        <f t="array" ref="H2084">INDEX('Régua SAEB'!$F$1:$F$40,MATCH($E2084&amp;"LP"&amp;$G2084,'Régua SAEB'!$G$1:$G$40,0),1)</f>
        <v>Básico</v>
      </c>
      <c r="I2084" s="29">
        <v>267.58</v>
      </c>
      <c r="J2084" s="10">
        <f>SUMIFS('Régua SAEB'!$C:$C,'Régua SAEB'!$B:$B,"MT",'Régua SAEB'!$D:$D,"&lt;="&amp;$I2084,'Régua SAEB'!$E:$E,"&gt;"&amp;$I2084,'Régua SAEB'!$A:$A,$E2084)</f>
        <v>3</v>
      </c>
      <c r="K2084" s="10" t="str">
        <f t="array" ref="K2084">INDEX('Régua SAEB'!$F$1:$F$40,MATCH($E2084&amp;"MT"&amp;$J2084,'Régua SAEB'!$G$1:$G$40,0),1)</f>
        <v>Básico</v>
      </c>
    </row>
    <row r="2085" spans="1:11" x14ac:dyDescent="0.2">
      <c r="A2085" s="28" t="s">
        <v>74</v>
      </c>
      <c r="B2085" s="24">
        <v>41592</v>
      </c>
      <c r="C2085" s="28" t="s">
        <v>2196</v>
      </c>
      <c r="D2085" s="29">
        <v>35041592</v>
      </c>
      <c r="E2085" s="29" t="s">
        <v>117</v>
      </c>
      <c r="F2085" s="29">
        <v>262.36</v>
      </c>
      <c r="G2085" s="10">
        <f>SUMIFS('Régua SAEB'!$C:$C,'Régua SAEB'!$B:$B,"LP",'Régua SAEB'!$D:$D,"&lt;="&amp;$F2085,'Régua SAEB'!$E:$E,"&gt;"&amp;$F2085,'Régua SAEB'!$A:$A,$E2085)</f>
        <v>3</v>
      </c>
      <c r="H2085" s="10" t="str">
        <f t="array" ref="H2085">INDEX('Régua SAEB'!$F$1:$F$40,MATCH($E2085&amp;"LP"&amp;$G2085,'Régua SAEB'!$G$1:$G$40,0),1)</f>
        <v>Básico</v>
      </c>
      <c r="I2085" s="29">
        <v>264.19</v>
      </c>
      <c r="J2085" s="10">
        <f>SUMIFS('Régua SAEB'!$C:$C,'Régua SAEB'!$B:$B,"MT",'Régua SAEB'!$D:$D,"&lt;="&amp;$I2085,'Régua SAEB'!$E:$E,"&gt;"&amp;$I2085,'Régua SAEB'!$A:$A,$E2085)</f>
        <v>3</v>
      </c>
      <c r="K2085" s="10" t="str">
        <f t="array" ref="K2085">INDEX('Régua SAEB'!$F$1:$F$40,MATCH($E2085&amp;"MT"&amp;$J2085,'Régua SAEB'!$G$1:$G$40,0),1)</f>
        <v>Básico</v>
      </c>
    </row>
    <row r="2086" spans="1:11" x14ac:dyDescent="0.2">
      <c r="A2086" s="28" t="s">
        <v>74</v>
      </c>
      <c r="B2086" s="24">
        <v>43291</v>
      </c>
      <c r="C2086" s="28" t="s">
        <v>2197</v>
      </c>
      <c r="D2086" s="29">
        <v>35043291</v>
      </c>
      <c r="E2086" s="29" t="s">
        <v>117</v>
      </c>
      <c r="F2086" s="29">
        <v>265.94</v>
      </c>
      <c r="G2086" s="10">
        <f>SUMIFS('Régua SAEB'!$C:$C,'Régua SAEB'!$B:$B,"LP",'Régua SAEB'!$D:$D,"&lt;="&amp;$F2086,'Régua SAEB'!$E:$E,"&gt;"&amp;$F2086,'Régua SAEB'!$A:$A,$E2086)</f>
        <v>3</v>
      </c>
      <c r="H2086" s="10" t="str">
        <f t="array" ref="H2086">INDEX('Régua SAEB'!$F$1:$F$40,MATCH($E2086&amp;"LP"&amp;$G2086,'Régua SAEB'!$G$1:$G$40,0),1)</f>
        <v>Básico</v>
      </c>
      <c r="I2086" s="29">
        <v>257.14</v>
      </c>
      <c r="J2086" s="10">
        <f>SUMIFS('Régua SAEB'!$C:$C,'Régua SAEB'!$B:$B,"MT",'Régua SAEB'!$D:$D,"&lt;="&amp;$I2086,'Régua SAEB'!$E:$E,"&gt;"&amp;$I2086,'Régua SAEB'!$A:$A,$E2086)</f>
        <v>3</v>
      </c>
      <c r="K2086" s="10" t="str">
        <f t="array" ref="K2086">INDEX('Régua SAEB'!$F$1:$F$40,MATCH($E2086&amp;"MT"&amp;$J2086,'Régua SAEB'!$G$1:$G$40,0),1)</f>
        <v>Básico</v>
      </c>
    </row>
    <row r="2087" spans="1:11" x14ac:dyDescent="0.2">
      <c r="A2087" s="28" t="s">
        <v>74</v>
      </c>
      <c r="B2087" s="24">
        <v>901659</v>
      </c>
      <c r="C2087" s="28" t="s">
        <v>2198</v>
      </c>
      <c r="D2087" s="29">
        <v>35901659</v>
      </c>
      <c r="E2087" s="29" t="s">
        <v>117</v>
      </c>
      <c r="F2087" s="29">
        <v>273.32</v>
      </c>
      <c r="G2087" s="10">
        <f>SUMIFS('Régua SAEB'!$C:$C,'Régua SAEB'!$B:$B,"LP",'Régua SAEB'!$D:$D,"&lt;="&amp;$F2087,'Régua SAEB'!$E:$E,"&gt;"&amp;$F2087,'Régua SAEB'!$A:$A,$E2087)</f>
        <v>3</v>
      </c>
      <c r="H2087" s="10" t="str">
        <f t="array" ref="H2087">INDEX('Régua SAEB'!$F$1:$F$40,MATCH($E2087&amp;"LP"&amp;$G2087,'Régua SAEB'!$G$1:$G$40,0),1)</f>
        <v>Básico</v>
      </c>
      <c r="I2087" s="29">
        <v>278</v>
      </c>
      <c r="J2087" s="10">
        <f>SUMIFS('Régua SAEB'!$C:$C,'Régua SAEB'!$B:$B,"MT",'Régua SAEB'!$D:$D,"&lt;="&amp;$I2087,'Régua SAEB'!$E:$E,"&gt;"&amp;$I2087,'Régua SAEB'!$A:$A,$E2087)</f>
        <v>4</v>
      </c>
      <c r="K2087" s="10" t="str">
        <f t="array" ref="K2087">INDEX('Régua SAEB'!$F$1:$F$40,MATCH($E2087&amp;"MT"&amp;$J2087,'Régua SAEB'!$G$1:$G$40,0),1)</f>
        <v>Básico</v>
      </c>
    </row>
    <row r="2088" spans="1:11" x14ac:dyDescent="0.2">
      <c r="A2088" s="28" t="s">
        <v>74</v>
      </c>
      <c r="B2088" s="24">
        <v>901660</v>
      </c>
      <c r="C2088" s="28" t="s">
        <v>2199</v>
      </c>
      <c r="D2088" s="29">
        <v>35901660</v>
      </c>
      <c r="E2088" s="29" t="s">
        <v>117</v>
      </c>
      <c r="F2088" s="29">
        <v>255.7</v>
      </c>
      <c r="G2088" s="10">
        <f>SUMIFS('Régua SAEB'!$C:$C,'Régua SAEB'!$B:$B,"LP",'Régua SAEB'!$D:$D,"&lt;="&amp;$F2088,'Régua SAEB'!$E:$E,"&gt;"&amp;$F2088,'Régua SAEB'!$A:$A,$E2088)</f>
        <v>3</v>
      </c>
      <c r="H2088" s="10" t="str">
        <f t="array" ref="H2088">INDEX('Régua SAEB'!$F$1:$F$40,MATCH($E2088&amp;"LP"&amp;$G2088,'Régua SAEB'!$G$1:$G$40,0),1)</f>
        <v>Básico</v>
      </c>
      <c r="I2088" s="29">
        <v>235.23</v>
      </c>
      <c r="J2088" s="10">
        <f>SUMIFS('Régua SAEB'!$C:$C,'Régua SAEB'!$B:$B,"MT",'Régua SAEB'!$D:$D,"&lt;="&amp;$I2088,'Régua SAEB'!$E:$E,"&gt;"&amp;$I2088,'Régua SAEB'!$A:$A,$E2088)</f>
        <v>2</v>
      </c>
      <c r="K2088" s="10" t="str">
        <f t="array" ref="K2088">INDEX('Régua SAEB'!$F$1:$F$40,MATCH($E2088&amp;"MT"&amp;$J2088,'Régua SAEB'!$G$1:$G$40,0),1)</f>
        <v>Básico</v>
      </c>
    </row>
    <row r="2089" spans="1:11" x14ac:dyDescent="0.2">
      <c r="A2089" s="28" t="s">
        <v>74</v>
      </c>
      <c r="B2089" s="24">
        <v>910429</v>
      </c>
      <c r="C2089" s="28" t="s">
        <v>2200</v>
      </c>
      <c r="D2089" s="29">
        <v>35910429</v>
      </c>
      <c r="E2089" s="29" t="s">
        <v>117</v>
      </c>
      <c r="F2089" s="29">
        <v>254.79</v>
      </c>
      <c r="G2089" s="10">
        <f>SUMIFS('Régua SAEB'!$C:$C,'Régua SAEB'!$B:$B,"LP",'Régua SAEB'!$D:$D,"&lt;="&amp;$F2089,'Régua SAEB'!$E:$E,"&gt;"&amp;$F2089,'Régua SAEB'!$A:$A,$E2089)</f>
        <v>3</v>
      </c>
      <c r="H2089" s="10" t="str">
        <f t="array" ref="H2089">INDEX('Régua SAEB'!$F$1:$F$40,MATCH($E2089&amp;"LP"&amp;$G2089,'Régua SAEB'!$G$1:$G$40,0),1)</f>
        <v>Básico</v>
      </c>
      <c r="I2089" s="29">
        <v>264.45999999999998</v>
      </c>
      <c r="J2089" s="10">
        <f>SUMIFS('Régua SAEB'!$C:$C,'Régua SAEB'!$B:$B,"MT",'Régua SAEB'!$D:$D,"&lt;="&amp;$I2089,'Régua SAEB'!$E:$E,"&gt;"&amp;$I2089,'Régua SAEB'!$A:$A,$E2089)</f>
        <v>3</v>
      </c>
      <c r="K2089" s="10" t="str">
        <f t="array" ref="K2089">INDEX('Régua SAEB'!$F$1:$F$40,MATCH($E2089&amp;"MT"&amp;$J2089,'Régua SAEB'!$G$1:$G$40,0),1)</f>
        <v>Básico</v>
      </c>
    </row>
    <row r="2090" spans="1:11" x14ac:dyDescent="0.2">
      <c r="A2090" s="28" t="s">
        <v>74</v>
      </c>
      <c r="B2090" s="24">
        <v>920411</v>
      </c>
      <c r="C2090" s="28" t="s">
        <v>2201</v>
      </c>
      <c r="D2090" s="29">
        <v>35920411</v>
      </c>
      <c r="E2090" s="29" t="s">
        <v>117</v>
      </c>
      <c r="F2090" s="29">
        <v>257.45</v>
      </c>
      <c r="G2090" s="10">
        <f>SUMIFS('Régua SAEB'!$C:$C,'Régua SAEB'!$B:$B,"LP",'Régua SAEB'!$D:$D,"&lt;="&amp;$F2090,'Régua SAEB'!$E:$E,"&gt;"&amp;$F2090,'Régua SAEB'!$A:$A,$E2090)</f>
        <v>3</v>
      </c>
      <c r="H2090" s="10" t="str">
        <f t="array" ref="H2090">INDEX('Régua SAEB'!$F$1:$F$40,MATCH($E2090&amp;"LP"&amp;$G2090,'Régua SAEB'!$G$1:$G$40,0),1)</f>
        <v>Básico</v>
      </c>
      <c r="I2090" s="29">
        <v>251.64</v>
      </c>
      <c r="J2090" s="10">
        <f>SUMIFS('Régua SAEB'!$C:$C,'Régua SAEB'!$B:$B,"MT",'Régua SAEB'!$D:$D,"&lt;="&amp;$I2090,'Régua SAEB'!$E:$E,"&gt;"&amp;$I2090,'Régua SAEB'!$A:$A,$E2090)</f>
        <v>3</v>
      </c>
      <c r="K2090" s="10" t="str">
        <f t="array" ref="K2090">INDEX('Régua SAEB'!$F$1:$F$40,MATCH($E2090&amp;"MT"&amp;$J2090,'Régua SAEB'!$G$1:$G$40,0),1)</f>
        <v>Básico</v>
      </c>
    </row>
    <row r="2091" spans="1:11" x14ac:dyDescent="0.2">
      <c r="A2091" s="28" t="s">
        <v>12</v>
      </c>
      <c r="B2091" s="24">
        <v>14312</v>
      </c>
      <c r="C2091" s="28" t="s">
        <v>2202</v>
      </c>
      <c r="D2091" s="29">
        <v>35014312</v>
      </c>
      <c r="E2091" s="29" t="s">
        <v>117</v>
      </c>
      <c r="F2091" s="29">
        <v>263.06</v>
      </c>
      <c r="G2091" s="10">
        <f>SUMIFS('Régua SAEB'!$C:$C,'Régua SAEB'!$B:$B,"LP",'Régua SAEB'!$D:$D,"&lt;="&amp;$F2091,'Régua SAEB'!$E:$E,"&gt;"&amp;$F2091,'Régua SAEB'!$A:$A,$E2091)</f>
        <v>3</v>
      </c>
      <c r="H2091" s="10" t="str">
        <f t="array" ref="H2091">INDEX('Régua SAEB'!$F$1:$F$40,MATCH($E2091&amp;"LP"&amp;$G2091,'Régua SAEB'!$G$1:$G$40,0),1)</f>
        <v>Básico</v>
      </c>
      <c r="I2091" s="29">
        <v>257.92</v>
      </c>
      <c r="J2091" s="10">
        <f>SUMIFS('Régua SAEB'!$C:$C,'Régua SAEB'!$B:$B,"MT",'Régua SAEB'!$D:$D,"&lt;="&amp;$I2091,'Régua SAEB'!$E:$E,"&gt;"&amp;$I2091,'Régua SAEB'!$A:$A,$E2091)</f>
        <v>3</v>
      </c>
      <c r="K2091" s="10" t="str">
        <f t="array" ref="K2091">INDEX('Régua SAEB'!$F$1:$F$40,MATCH($E2091&amp;"MT"&amp;$J2091,'Régua SAEB'!$G$1:$G$40,0),1)</f>
        <v>Básico</v>
      </c>
    </row>
    <row r="2092" spans="1:11" x14ac:dyDescent="0.2">
      <c r="A2092" s="28" t="s">
        <v>12</v>
      </c>
      <c r="B2092" s="24">
        <v>48239</v>
      </c>
      <c r="C2092" s="28" t="s">
        <v>2203</v>
      </c>
      <c r="D2092" s="29">
        <v>35048239</v>
      </c>
      <c r="E2092" s="29" t="s">
        <v>117</v>
      </c>
      <c r="F2092" s="29">
        <v>275.02999999999997</v>
      </c>
      <c r="G2092" s="10">
        <f>SUMIFS('Régua SAEB'!$C:$C,'Régua SAEB'!$B:$B,"LP",'Régua SAEB'!$D:$D,"&lt;="&amp;$F2092,'Régua SAEB'!$E:$E,"&gt;"&amp;$F2092,'Régua SAEB'!$A:$A,$E2092)</f>
        <v>4</v>
      </c>
      <c r="H2092" s="10" t="str">
        <f t="array" ref="H2092">INDEX('Régua SAEB'!$F$1:$F$40,MATCH($E2092&amp;"LP"&amp;$G2092,'Régua SAEB'!$G$1:$G$40,0),1)</f>
        <v>Proficiente</v>
      </c>
      <c r="I2092" s="29">
        <v>267.16000000000003</v>
      </c>
      <c r="J2092" s="10">
        <f>SUMIFS('Régua SAEB'!$C:$C,'Régua SAEB'!$B:$B,"MT",'Régua SAEB'!$D:$D,"&lt;="&amp;$I2092,'Régua SAEB'!$E:$E,"&gt;"&amp;$I2092,'Régua SAEB'!$A:$A,$E2092)</f>
        <v>3</v>
      </c>
      <c r="K2092" s="10" t="str">
        <f t="array" ref="K2092">INDEX('Régua SAEB'!$F$1:$F$40,MATCH($E2092&amp;"MT"&amp;$J2092,'Régua SAEB'!$G$1:$G$40,0),1)</f>
        <v>Básico</v>
      </c>
    </row>
    <row r="2093" spans="1:11" x14ac:dyDescent="0.2">
      <c r="A2093" s="28" t="s">
        <v>12</v>
      </c>
      <c r="B2093" s="24">
        <v>14369</v>
      </c>
      <c r="C2093" s="28" t="s">
        <v>2204</v>
      </c>
      <c r="D2093" s="29">
        <v>35014369</v>
      </c>
      <c r="E2093" s="29" t="s">
        <v>117</v>
      </c>
      <c r="F2093" s="29">
        <v>273.66000000000003</v>
      </c>
      <c r="G2093" s="10">
        <f>SUMIFS('Régua SAEB'!$C:$C,'Régua SAEB'!$B:$B,"LP",'Régua SAEB'!$D:$D,"&lt;="&amp;$F2093,'Régua SAEB'!$E:$E,"&gt;"&amp;$F2093,'Régua SAEB'!$A:$A,$E2093)</f>
        <v>3</v>
      </c>
      <c r="H2093" s="10" t="str">
        <f t="array" ref="H2093">INDEX('Régua SAEB'!$F$1:$F$40,MATCH($E2093&amp;"LP"&amp;$G2093,'Régua SAEB'!$G$1:$G$40,0),1)</f>
        <v>Básico</v>
      </c>
      <c r="I2093" s="29">
        <v>274.62</v>
      </c>
      <c r="J2093" s="10">
        <f>SUMIFS('Régua SAEB'!$C:$C,'Régua SAEB'!$B:$B,"MT",'Régua SAEB'!$D:$D,"&lt;="&amp;$I2093,'Régua SAEB'!$E:$E,"&gt;"&amp;$I2093,'Régua SAEB'!$A:$A,$E2093)</f>
        <v>3</v>
      </c>
      <c r="K2093" s="10" t="str">
        <f t="array" ref="K2093">INDEX('Régua SAEB'!$F$1:$F$40,MATCH($E2093&amp;"MT"&amp;$J2093,'Régua SAEB'!$G$1:$G$40,0),1)</f>
        <v>Básico</v>
      </c>
    </row>
    <row r="2094" spans="1:11" x14ac:dyDescent="0.2">
      <c r="A2094" s="28" t="s">
        <v>12</v>
      </c>
      <c r="B2094" s="24">
        <v>38885</v>
      </c>
      <c r="C2094" s="28" t="s">
        <v>2205</v>
      </c>
      <c r="D2094" s="29">
        <v>35038885</v>
      </c>
      <c r="E2094" s="29" t="s">
        <v>117</v>
      </c>
      <c r="F2094" s="29">
        <v>251.43</v>
      </c>
      <c r="G2094" s="10">
        <f>SUMIFS('Régua SAEB'!$C:$C,'Régua SAEB'!$B:$B,"LP",'Régua SAEB'!$D:$D,"&lt;="&amp;$F2094,'Régua SAEB'!$E:$E,"&gt;"&amp;$F2094,'Régua SAEB'!$A:$A,$E2094)</f>
        <v>3</v>
      </c>
      <c r="H2094" s="10" t="str">
        <f t="array" ref="H2094">INDEX('Régua SAEB'!$F$1:$F$40,MATCH($E2094&amp;"LP"&amp;$G2094,'Régua SAEB'!$G$1:$G$40,0),1)</f>
        <v>Básico</v>
      </c>
      <c r="I2094" s="29">
        <v>248.91</v>
      </c>
      <c r="J2094" s="10">
        <f>SUMIFS('Régua SAEB'!$C:$C,'Régua SAEB'!$B:$B,"MT",'Régua SAEB'!$D:$D,"&lt;="&amp;$I2094,'Régua SAEB'!$E:$E,"&gt;"&amp;$I2094,'Régua SAEB'!$A:$A,$E2094)</f>
        <v>2</v>
      </c>
      <c r="K2094" s="10" t="str">
        <f t="array" ref="K2094">INDEX('Régua SAEB'!$F$1:$F$40,MATCH($E2094&amp;"MT"&amp;$J2094,'Régua SAEB'!$G$1:$G$40,0),1)</f>
        <v>Básico</v>
      </c>
    </row>
    <row r="2095" spans="1:11" x14ac:dyDescent="0.2">
      <c r="A2095" s="28" t="s">
        <v>12</v>
      </c>
      <c r="B2095" s="24">
        <v>65456</v>
      </c>
      <c r="C2095" s="28" t="s">
        <v>2206</v>
      </c>
      <c r="D2095" s="29">
        <v>35065456</v>
      </c>
      <c r="E2095" s="29" t="s">
        <v>117</v>
      </c>
      <c r="F2095" s="29">
        <v>252.54</v>
      </c>
      <c r="G2095" s="10">
        <f>SUMIFS('Régua SAEB'!$C:$C,'Régua SAEB'!$B:$B,"LP",'Régua SAEB'!$D:$D,"&lt;="&amp;$F2095,'Régua SAEB'!$E:$E,"&gt;"&amp;$F2095,'Régua SAEB'!$A:$A,$E2095)</f>
        <v>3</v>
      </c>
      <c r="H2095" s="10" t="str">
        <f t="array" ref="H2095">INDEX('Régua SAEB'!$F$1:$F$40,MATCH($E2095&amp;"LP"&amp;$G2095,'Régua SAEB'!$G$1:$G$40,0),1)</f>
        <v>Básico</v>
      </c>
      <c r="I2095" s="29">
        <v>262.5</v>
      </c>
      <c r="J2095" s="10">
        <f>SUMIFS('Régua SAEB'!$C:$C,'Régua SAEB'!$B:$B,"MT",'Régua SAEB'!$D:$D,"&lt;="&amp;$I2095,'Régua SAEB'!$E:$E,"&gt;"&amp;$I2095,'Régua SAEB'!$A:$A,$E2095)</f>
        <v>3</v>
      </c>
      <c r="K2095" s="10" t="str">
        <f t="array" ref="K2095">INDEX('Régua SAEB'!$F$1:$F$40,MATCH($E2095&amp;"MT"&amp;$J2095,'Régua SAEB'!$G$1:$G$40,0),1)</f>
        <v>Básico</v>
      </c>
    </row>
    <row r="2096" spans="1:11" x14ac:dyDescent="0.2">
      <c r="A2096" s="28" t="s">
        <v>12</v>
      </c>
      <c r="B2096" s="24">
        <v>905252</v>
      </c>
      <c r="C2096" s="28" t="s">
        <v>2207</v>
      </c>
      <c r="D2096" s="29">
        <v>35905252</v>
      </c>
      <c r="E2096" s="29" t="s">
        <v>117</v>
      </c>
      <c r="F2096" s="29">
        <v>268.18</v>
      </c>
      <c r="G2096" s="10">
        <f>SUMIFS('Régua SAEB'!$C:$C,'Régua SAEB'!$B:$B,"LP",'Régua SAEB'!$D:$D,"&lt;="&amp;$F2096,'Régua SAEB'!$E:$E,"&gt;"&amp;$F2096,'Régua SAEB'!$A:$A,$E2096)</f>
        <v>3</v>
      </c>
      <c r="H2096" s="10" t="str">
        <f t="array" ref="H2096">INDEX('Régua SAEB'!$F$1:$F$40,MATCH($E2096&amp;"LP"&amp;$G2096,'Régua SAEB'!$G$1:$G$40,0),1)</f>
        <v>Básico</v>
      </c>
      <c r="I2096" s="29">
        <v>267.41000000000003</v>
      </c>
      <c r="J2096" s="10">
        <f>SUMIFS('Régua SAEB'!$C:$C,'Régua SAEB'!$B:$B,"MT",'Régua SAEB'!$D:$D,"&lt;="&amp;$I2096,'Régua SAEB'!$E:$E,"&gt;"&amp;$I2096,'Régua SAEB'!$A:$A,$E2096)</f>
        <v>3</v>
      </c>
      <c r="K2096" s="10" t="str">
        <f t="array" ref="K2096">INDEX('Régua SAEB'!$F$1:$F$40,MATCH($E2096&amp;"MT"&amp;$J2096,'Régua SAEB'!$G$1:$G$40,0),1)</f>
        <v>Básico</v>
      </c>
    </row>
    <row r="2097" spans="1:11" x14ac:dyDescent="0.2">
      <c r="A2097" s="28" t="s">
        <v>12</v>
      </c>
      <c r="B2097" s="24">
        <v>913571</v>
      </c>
      <c r="C2097" s="28" t="s">
        <v>2208</v>
      </c>
      <c r="D2097" s="29">
        <v>35913571</v>
      </c>
      <c r="E2097" s="29" t="s">
        <v>117</v>
      </c>
      <c r="F2097" s="29">
        <v>253.56</v>
      </c>
      <c r="G2097" s="10">
        <f>SUMIFS('Régua SAEB'!$C:$C,'Régua SAEB'!$B:$B,"LP",'Régua SAEB'!$D:$D,"&lt;="&amp;$F2097,'Régua SAEB'!$E:$E,"&gt;"&amp;$F2097,'Régua SAEB'!$A:$A,$E2097)</f>
        <v>3</v>
      </c>
      <c r="H2097" s="10" t="str">
        <f t="array" ref="H2097">INDEX('Régua SAEB'!$F$1:$F$40,MATCH($E2097&amp;"LP"&amp;$G2097,'Régua SAEB'!$G$1:$G$40,0),1)</f>
        <v>Básico</v>
      </c>
      <c r="I2097" s="29">
        <v>254.08</v>
      </c>
      <c r="J2097" s="10">
        <f>SUMIFS('Régua SAEB'!$C:$C,'Régua SAEB'!$B:$B,"MT",'Régua SAEB'!$D:$D,"&lt;="&amp;$I2097,'Régua SAEB'!$E:$E,"&gt;"&amp;$I2097,'Régua SAEB'!$A:$A,$E2097)</f>
        <v>3</v>
      </c>
      <c r="K2097" s="10" t="str">
        <f t="array" ref="K2097">INDEX('Régua SAEB'!$F$1:$F$40,MATCH($E2097&amp;"MT"&amp;$J2097,'Régua SAEB'!$G$1:$G$40,0),1)</f>
        <v>Básico</v>
      </c>
    </row>
    <row r="2098" spans="1:11" x14ac:dyDescent="0.2">
      <c r="A2098" s="28" t="s">
        <v>67</v>
      </c>
      <c r="B2098" s="24">
        <v>34149</v>
      </c>
      <c r="C2098" s="28" t="s">
        <v>2209</v>
      </c>
      <c r="D2098" s="29">
        <v>35034149</v>
      </c>
      <c r="E2098" s="29" t="s">
        <v>117</v>
      </c>
      <c r="F2098" s="29">
        <v>260.51</v>
      </c>
      <c r="G2098" s="10">
        <f>SUMIFS('Régua SAEB'!$C:$C,'Régua SAEB'!$B:$B,"LP",'Régua SAEB'!$D:$D,"&lt;="&amp;$F2098,'Régua SAEB'!$E:$E,"&gt;"&amp;$F2098,'Régua SAEB'!$A:$A,$E2098)</f>
        <v>3</v>
      </c>
      <c r="H2098" s="10" t="str">
        <f t="array" ref="H2098">INDEX('Régua SAEB'!$F$1:$F$40,MATCH($E2098&amp;"LP"&amp;$G2098,'Régua SAEB'!$G$1:$G$40,0),1)</f>
        <v>Básico</v>
      </c>
      <c r="I2098" s="29">
        <v>257.62</v>
      </c>
      <c r="J2098" s="10">
        <f>SUMIFS('Régua SAEB'!$C:$C,'Régua SAEB'!$B:$B,"MT",'Régua SAEB'!$D:$D,"&lt;="&amp;$I2098,'Régua SAEB'!$E:$E,"&gt;"&amp;$I2098,'Régua SAEB'!$A:$A,$E2098)</f>
        <v>3</v>
      </c>
      <c r="K2098" s="10" t="str">
        <f t="array" ref="K2098">INDEX('Régua SAEB'!$F$1:$F$40,MATCH($E2098&amp;"MT"&amp;$J2098,'Régua SAEB'!$G$1:$G$40,0),1)</f>
        <v>Básico</v>
      </c>
    </row>
    <row r="2099" spans="1:11" x14ac:dyDescent="0.2">
      <c r="A2099" s="28" t="s">
        <v>76</v>
      </c>
      <c r="B2099" s="24">
        <v>32803</v>
      </c>
      <c r="C2099" s="28" t="s">
        <v>2210</v>
      </c>
      <c r="D2099" s="29">
        <v>35032803</v>
      </c>
      <c r="E2099" s="29" t="s">
        <v>117</v>
      </c>
      <c r="F2099" s="29">
        <v>279.05</v>
      </c>
      <c r="G2099" s="10">
        <f>SUMIFS('Régua SAEB'!$C:$C,'Régua SAEB'!$B:$B,"LP",'Régua SAEB'!$D:$D,"&lt;="&amp;$F2099,'Régua SAEB'!$E:$E,"&gt;"&amp;$F2099,'Régua SAEB'!$A:$A,$E2099)</f>
        <v>4</v>
      </c>
      <c r="H2099" s="10" t="str">
        <f t="array" ref="H2099">INDEX('Régua SAEB'!$F$1:$F$40,MATCH($E2099&amp;"LP"&amp;$G2099,'Régua SAEB'!$G$1:$G$40,0),1)</f>
        <v>Proficiente</v>
      </c>
      <c r="I2099" s="29">
        <v>269.70999999999998</v>
      </c>
      <c r="J2099" s="10">
        <f>SUMIFS('Régua SAEB'!$C:$C,'Régua SAEB'!$B:$B,"MT",'Régua SAEB'!$D:$D,"&lt;="&amp;$I2099,'Régua SAEB'!$E:$E,"&gt;"&amp;$I2099,'Régua SAEB'!$A:$A,$E2099)</f>
        <v>3</v>
      </c>
      <c r="K2099" s="10" t="str">
        <f t="array" ref="K2099">INDEX('Régua SAEB'!$F$1:$F$40,MATCH($E2099&amp;"MT"&amp;$J2099,'Régua SAEB'!$G$1:$G$40,0),1)</f>
        <v>Básico</v>
      </c>
    </row>
    <row r="2100" spans="1:11" x14ac:dyDescent="0.2">
      <c r="A2100" s="28" t="s">
        <v>40</v>
      </c>
      <c r="B2100" s="24">
        <v>15076</v>
      </c>
      <c r="C2100" s="28" t="s">
        <v>2211</v>
      </c>
      <c r="D2100" s="29">
        <v>35015076</v>
      </c>
      <c r="E2100" s="29" t="s">
        <v>117</v>
      </c>
      <c r="F2100" s="29">
        <v>269.58999999999997</v>
      </c>
      <c r="G2100" s="10">
        <f>SUMIFS('Régua SAEB'!$C:$C,'Régua SAEB'!$B:$B,"LP",'Régua SAEB'!$D:$D,"&lt;="&amp;$F2100,'Régua SAEB'!$E:$E,"&gt;"&amp;$F2100,'Régua SAEB'!$A:$A,$E2100)</f>
        <v>3</v>
      </c>
      <c r="H2100" s="10" t="str">
        <f t="array" ref="H2100">INDEX('Régua SAEB'!$F$1:$F$40,MATCH($E2100&amp;"LP"&amp;$G2100,'Régua SAEB'!$G$1:$G$40,0),1)</f>
        <v>Básico</v>
      </c>
      <c r="I2100" s="29">
        <v>275.70999999999998</v>
      </c>
      <c r="J2100" s="10">
        <f>SUMIFS('Régua SAEB'!$C:$C,'Régua SAEB'!$B:$B,"MT",'Régua SAEB'!$D:$D,"&lt;="&amp;$I2100,'Régua SAEB'!$E:$E,"&gt;"&amp;$I2100,'Régua SAEB'!$A:$A,$E2100)</f>
        <v>4</v>
      </c>
      <c r="K2100" s="10" t="str">
        <f t="array" ref="K2100">INDEX('Régua SAEB'!$F$1:$F$40,MATCH($E2100&amp;"MT"&amp;$J2100,'Régua SAEB'!$G$1:$G$40,0),1)</f>
        <v>Básico</v>
      </c>
    </row>
    <row r="2101" spans="1:11" x14ac:dyDescent="0.2">
      <c r="A2101" s="28" t="s">
        <v>40</v>
      </c>
      <c r="B2101" s="24">
        <v>915087</v>
      </c>
      <c r="C2101" s="28" t="s">
        <v>2212</v>
      </c>
      <c r="D2101" s="29">
        <v>35915087</v>
      </c>
      <c r="E2101" s="29" t="s">
        <v>117</v>
      </c>
      <c r="F2101" s="29">
        <v>276.45999999999998</v>
      </c>
      <c r="G2101" s="10">
        <f>SUMIFS('Régua SAEB'!$C:$C,'Régua SAEB'!$B:$B,"LP",'Régua SAEB'!$D:$D,"&lt;="&amp;$F2101,'Régua SAEB'!$E:$E,"&gt;"&amp;$F2101,'Régua SAEB'!$A:$A,$E2101)</f>
        <v>4</v>
      </c>
      <c r="H2101" s="10" t="str">
        <f t="array" ref="H2101">INDEX('Régua SAEB'!$F$1:$F$40,MATCH($E2101&amp;"LP"&amp;$G2101,'Régua SAEB'!$G$1:$G$40,0),1)</f>
        <v>Proficiente</v>
      </c>
      <c r="I2101" s="29">
        <v>258.58</v>
      </c>
      <c r="J2101" s="10">
        <f>SUMIFS('Régua SAEB'!$C:$C,'Régua SAEB'!$B:$B,"MT",'Régua SAEB'!$D:$D,"&lt;="&amp;$I2101,'Régua SAEB'!$E:$E,"&gt;"&amp;$I2101,'Régua SAEB'!$A:$A,$E2101)</f>
        <v>3</v>
      </c>
      <c r="K2101" s="10" t="str">
        <f t="array" ref="K2101">INDEX('Régua SAEB'!$F$1:$F$40,MATCH($E2101&amp;"MT"&amp;$J2101,'Régua SAEB'!$G$1:$G$40,0),1)</f>
        <v>Básico</v>
      </c>
    </row>
    <row r="2102" spans="1:11" x14ac:dyDescent="0.2">
      <c r="A2102" s="28" t="s">
        <v>59</v>
      </c>
      <c r="B2102" s="24">
        <v>7638</v>
      </c>
      <c r="C2102" s="28" t="s">
        <v>2213</v>
      </c>
      <c r="D2102" s="29">
        <v>35007638</v>
      </c>
      <c r="E2102" s="29" t="s">
        <v>117</v>
      </c>
      <c r="F2102" s="29">
        <v>275.88</v>
      </c>
      <c r="G2102" s="10">
        <f>SUMIFS('Régua SAEB'!$C:$C,'Régua SAEB'!$B:$B,"LP",'Régua SAEB'!$D:$D,"&lt;="&amp;$F2102,'Régua SAEB'!$E:$E,"&gt;"&amp;$F2102,'Régua SAEB'!$A:$A,$E2102)</f>
        <v>4</v>
      </c>
      <c r="H2102" s="10" t="str">
        <f t="array" ref="H2102">INDEX('Régua SAEB'!$F$1:$F$40,MATCH($E2102&amp;"LP"&amp;$G2102,'Régua SAEB'!$G$1:$G$40,0),1)</f>
        <v>Proficiente</v>
      </c>
      <c r="I2102" s="29">
        <v>267.18</v>
      </c>
      <c r="J2102" s="10">
        <f>SUMIFS('Régua SAEB'!$C:$C,'Régua SAEB'!$B:$B,"MT",'Régua SAEB'!$D:$D,"&lt;="&amp;$I2102,'Régua SAEB'!$E:$E,"&gt;"&amp;$I2102,'Régua SAEB'!$A:$A,$E2102)</f>
        <v>3</v>
      </c>
      <c r="K2102" s="10" t="str">
        <f t="array" ref="K2102">INDEX('Régua SAEB'!$F$1:$F$40,MATCH($E2102&amp;"MT"&amp;$J2102,'Régua SAEB'!$G$1:$G$40,0),1)</f>
        <v>Básico</v>
      </c>
    </row>
    <row r="2103" spans="1:11" x14ac:dyDescent="0.2">
      <c r="A2103" s="28" t="s">
        <v>59</v>
      </c>
      <c r="B2103" s="24">
        <v>7870</v>
      </c>
      <c r="C2103" s="28" t="s">
        <v>2214</v>
      </c>
      <c r="D2103" s="29">
        <v>35007870</v>
      </c>
      <c r="E2103" s="29" t="s">
        <v>117</v>
      </c>
      <c r="F2103" s="29">
        <v>277.81</v>
      </c>
      <c r="G2103" s="10">
        <f>SUMIFS('Régua SAEB'!$C:$C,'Régua SAEB'!$B:$B,"LP",'Régua SAEB'!$D:$D,"&lt;="&amp;$F2103,'Régua SAEB'!$E:$E,"&gt;"&amp;$F2103,'Régua SAEB'!$A:$A,$E2103)</f>
        <v>4</v>
      </c>
      <c r="H2103" s="10" t="str">
        <f t="array" ref="H2103">INDEX('Régua SAEB'!$F$1:$F$40,MATCH($E2103&amp;"LP"&amp;$G2103,'Régua SAEB'!$G$1:$G$40,0),1)</f>
        <v>Proficiente</v>
      </c>
      <c r="I2103" s="29">
        <v>274.31</v>
      </c>
      <c r="J2103" s="10">
        <f>SUMIFS('Régua SAEB'!$C:$C,'Régua SAEB'!$B:$B,"MT",'Régua SAEB'!$D:$D,"&lt;="&amp;$I2103,'Régua SAEB'!$E:$E,"&gt;"&amp;$I2103,'Régua SAEB'!$A:$A,$E2103)</f>
        <v>3</v>
      </c>
      <c r="K2103" s="10" t="str">
        <f t="array" ref="K2103">INDEX('Régua SAEB'!$F$1:$F$40,MATCH($E2103&amp;"MT"&amp;$J2103,'Régua SAEB'!$G$1:$G$40,0),1)</f>
        <v>Básico</v>
      </c>
    </row>
    <row r="2104" spans="1:11" x14ac:dyDescent="0.2">
      <c r="A2104" s="28" t="s">
        <v>59</v>
      </c>
      <c r="B2104" s="24">
        <v>7882</v>
      </c>
      <c r="C2104" s="28" t="s">
        <v>2215</v>
      </c>
      <c r="D2104" s="29">
        <v>35007882</v>
      </c>
      <c r="E2104" s="29" t="s">
        <v>117</v>
      </c>
      <c r="F2104" s="29">
        <v>277.47000000000003</v>
      </c>
      <c r="G2104" s="10">
        <f>SUMIFS('Régua SAEB'!$C:$C,'Régua SAEB'!$B:$B,"LP",'Régua SAEB'!$D:$D,"&lt;="&amp;$F2104,'Régua SAEB'!$E:$E,"&gt;"&amp;$F2104,'Régua SAEB'!$A:$A,$E2104)</f>
        <v>4</v>
      </c>
      <c r="H2104" s="10" t="str">
        <f t="array" ref="H2104">INDEX('Régua SAEB'!$F$1:$F$40,MATCH($E2104&amp;"LP"&amp;$G2104,'Régua SAEB'!$G$1:$G$40,0),1)</f>
        <v>Proficiente</v>
      </c>
      <c r="I2104" s="29">
        <v>276.51</v>
      </c>
      <c r="J2104" s="10">
        <f>SUMIFS('Régua SAEB'!$C:$C,'Régua SAEB'!$B:$B,"MT",'Régua SAEB'!$D:$D,"&lt;="&amp;$I2104,'Régua SAEB'!$E:$E,"&gt;"&amp;$I2104,'Régua SAEB'!$A:$A,$E2104)</f>
        <v>4</v>
      </c>
      <c r="K2104" s="10" t="str">
        <f t="array" ref="K2104">INDEX('Régua SAEB'!$F$1:$F$40,MATCH($E2104&amp;"MT"&amp;$J2104,'Régua SAEB'!$G$1:$G$40,0),1)</f>
        <v>Básico</v>
      </c>
    </row>
    <row r="2105" spans="1:11" x14ac:dyDescent="0.2">
      <c r="A2105" s="28" t="s">
        <v>59</v>
      </c>
      <c r="B2105" s="24">
        <v>7924</v>
      </c>
      <c r="C2105" s="28" t="s">
        <v>2216</v>
      </c>
      <c r="D2105" s="29">
        <v>35007924</v>
      </c>
      <c r="E2105" s="29" t="s">
        <v>117</v>
      </c>
      <c r="F2105" s="29">
        <v>260.19</v>
      </c>
      <c r="G2105" s="10">
        <f>SUMIFS('Régua SAEB'!$C:$C,'Régua SAEB'!$B:$B,"LP",'Régua SAEB'!$D:$D,"&lt;="&amp;$F2105,'Régua SAEB'!$E:$E,"&gt;"&amp;$F2105,'Régua SAEB'!$A:$A,$E2105)</f>
        <v>3</v>
      </c>
      <c r="H2105" s="10" t="str">
        <f t="array" ref="H2105">INDEX('Régua SAEB'!$F$1:$F$40,MATCH($E2105&amp;"LP"&amp;$G2105,'Régua SAEB'!$G$1:$G$40,0),1)</f>
        <v>Básico</v>
      </c>
      <c r="I2105" s="29">
        <v>252.69</v>
      </c>
      <c r="J2105" s="10">
        <f>SUMIFS('Régua SAEB'!$C:$C,'Régua SAEB'!$B:$B,"MT",'Régua SAEB'!$D:$D,"&lt;="&amp;$I2105,'Régua SAEB'!$E:$E,"&gt;"&amp;$I2105,'Régua SAEB'!$A:$A,$E2105)</f>
        <v>3</v>
      </c>
      <c r="K2105" s="10" t="str">
        <f t="array" ref="K2105">INDEX('Régua SAEB'!$F$1:$F$40,MATCH($E2105&amp;"MT"&amp;$J2105,'Régua SAEB'!$G$1:$G$40,0),1)</f>
        <v>Básico</v>
      </c>
    </row>
    <row r="2106" spans="1:11" x14ac:dyDescent="0.2">
      <c r="A2106" s="28" t="s">
        <v>59</v>
      </c>
      <c r="B2106" s="24">
        <v>7948</v>
      </c>
      <c r="C2106" s="28" t="s">
        <v>2217</v>
      </c>
      <c r="D2106" s="29">
        <v>35007948</v>
      </c>
      <c r="E2106" s="29" t="s">
        <v>117</v>
      </c>
      <c r="F2106" s="29">
        <v>251.74</v>
      </c>
      <c r="G2106" s="10">
        <f>SUMIFS('Régua SAEB'!$C:$C,'Régua SAEB'!$B:$B,"LP",'Régua SAEB'!$D:$D,"&lt;="&amp;$F2106,'Régua SAEB'!$E:$E,"&gt;"&amp;$F2106,'Régua SAEB'!$A:$A,$E2106)</f>
        <v>3</v>
      </c>
      <c r="H2106" s="10" t="str">
        <f t="array" ref="H2106">INDEX('Régua SAEB'!$F$1:$F$40,MATCH($E2106&amp;"LP"&amp;$G2106,'Régua SAEB'!$G$1:$G$40,0),1)</f>
        <v>Básico</v>
      </c>
      <c r="I2106" s="29">
        <v>245.01</v>
      </c>
      <c r="J2106" s="10">
        <f>SUMIFS('Régua SAEB'!$C:$C,'Régua SAEB'!$B:$B,"MT",'Régua SAEB'!$D:$D,"&lt;="&amp;$I2106,'Régua SAEB'!$E:$E,"&gt;"&amp;$I2106,'Régua SAEB'!$A:$A,$E2106)</f>
        <v>2</v>
      </c>
      <c r="K2106" s="10" t="str">
        <f t="array" ref="K2106">INDEX('Régua SAEB'!$F$1:$F$40,MATCH($E2106&amp;"MT"&amp;$J2106,'Régua SAEB'!$G$1:$G$40,0),1)</f>
        <v>Básico</v>
      </c>
    </row>
    <row r="2107" spans="1:11" x14ac:dyDescent="0.2">
      <c r="A2107" s="28" t="s">
        <v>59</v>
      </c>
      <c r="B2107" s="24">
        <v>7959</v>
      </c>
      <c r="C2107" s="28" t="s">
        <v>2218</v>
      </c>
      <c r="D2107" s="29">
        <v>35007959</v>
      </c>
      <c r="E2107" s="29" t="s">
        <v>117</v>
      </c>
      <c r="F2107" s="29">
        <v>265.22000000000003</v>
      </c>
      <c r="G2107" s="10">
        <f>SUMIFS('Régua SAEB'!$C:$C,'Régua SAEB'!$B:$B,"LP",'Régua SAEB'!$D:$D,"&lt;="&amp;$F2107,'Régua SAEB'!$E:$E,"&gt;"&amp;$F2107,'Régua SAEB'!$A:$A,$E2107)</f>
        <v>3</v>
      </c>
      <c r="H2107" s="10" t="str">
        <f t="array" ref="H2107">INDEX('Régua SAEB'!$F$1:$F$40,MATCH($E2107&amp;"LP"&amp;$G2107,'Régua SAEB'!$G$1:$G$40,0),1)</f>
        <v>Básico</v>
      </c>
      <c r="I2107" s="29">
        <v>265.51</v>
      </c>
      <c r="J2107" s="10">
        <f>SUMIFS('Régua SAEB'!$C:$C,'Régua SAEB'!$B:$B,"MT",'Régua SAEB'!$D:$D,"&lt;="&amp;$I2107,'Régua SAEB'!$E:$E,"&gt;"&amp;$I2107,'Régua SAEB'!$A:$A,$E2107)</f>
        <v>3</v>
      </c>
      <c r="K2107" s="10" t="str">
        <f t="array" ref="K2107">INDEX('Régua SAEB'!$F$1:$F$40,MATCH($E2107&amp;"MT"&amp;$J2107,'Régua SAEB'!$G$1:$G$40,0),1)</f>
        <v>Básico</v>
      </c>
    </row>
    <row r="2108" spans="1:11" x14ac:dyDescent="0.2">
      <c r="A2108" s="28" t="s">
        <v>59</v>
      </c>
      <c r="B2108" s="24">
        <v>7961</v>
      </c>
      <c r="C2108" s="28" t="s">
        <v>2219</v>
      </c>
      <c r="D2108" s="29">
        <v>35007961</v>
      </c>
      <c r="E2108" s="29" t="s">
        <v>117</v>
      </c>
      <c r="F2108" s="29">
        <v>272.05</v>
      </c>
      <c r="G2108" s="10">
        <f>SUMIFS('Régua SAEB'!$C:$C,'Régua SAEB'!$B:$B,"LP",'Régua SAEB'!$D:$D,"&lt;="&amp;$F2108,'Régua SAEB'!$E:$E,"&gt;"&amp;$F2108,'Régua SAEB'!$A:$A,$E2108)</f>
        <v>3</v>
      </c>
      <c r="H2108" s="10" t="str">
        <f t="array" ref="H2108">INDEX('Régua SAEB'!$F$1:$F$40,MATCH($E2108&amp;"LP"&amp;$G2108,'Régua SAEB'!$G$1:$G$40,0),1)</f>
        <v>Básico</v>
      </c>
      <c r="I2108" s="29">
        <v>264.13</v>
      </c>
      <c r="J2108" s="10">
        <f>SUMIFS('Régua SAEB'!$C:$C,'Régua SAEB'!$B:$B,"MT",'Régua SAEB'!$D:$D,"&lt;="&amp;$I2108,'Régua SAEB'!$E:$E,"&gt;"&amp;$I2108,'Régua SAEB'!$A:$A,$E2108)</f>
        <v>3</v>
      </c>
      <c r="K2108" s="10" t="str">
        <f t="array" ref="K2108">INDEX('Régua SAEB'!$F$1:$F$40,MATCH($E2108&amp;"MT"&amp;$J2108,'Régua SAEB'!$G$1:$G$40,0),1)</f>
        <v>Básico</v>
      </c>
    </row>
    <row r="2109" spans="1:11" x14ac:dyDescent="0.2">
      <c r="A2109" s="28" t="s">
        <v>59</v>
      </c>
      <c r="B2109" s="24">
        <v>7985</v>
      </c>
      <c r="C2109" s="28" t="s">
        <v>2220</v>
      </c>
      <c r="D2109" s="29">
        <v>35007985</v>
      </c>
      <c r="E2109" s="29" t="s">
        <v>117</v>
      </c>
      <c r="F2109" s="29">
        <v>263.75</v>
      </c>
      <c r="G2109" s="10">
        <f>SUMIFS('Régua SAEB'!$C:$C,'Régua SAEB'!$B:$B,"LP",'Régua SAEB'!$D:$D,"&lt;="&amp;$F2109,'Régua SAEB'!$E:$E,"&gt;"&amp;$F2109,'Régua SAEB'!$A:$A,$E2109)</f>
        <v>3</v>
      </c>
      <c r="H2109" s="10" t="str">
        <f t="array" ref="H2109">INDEX('Régua SAEB'!$F$1:$F$40,MATCH($E2109&amp;"LP"&amp;$G2109,'Régua SAEB'!$G$1:$G$40,0),1)</f>
        <v>Básico</v>
      </c>
      <c r="I2109" s="29">
        <v>251.51</v>
      </c>
      <c r="J2109" s="10">
        <f>SUMIFS('Régua SAEB'!$C:$C,'Régua SAEB'!$B:$B,"MT",'Régua SAEB'!$D:$D,"&lt;="&amp;$I2109,'Régua SAEB'!$E:$E,"&gt;"&amp;$I2109,'Régua SAEB'!$A:$A,$E2109)</f>
        <v>3</v>
      </c>
      <c r="K2109" s="10" t="str">
        <f t="array" ref="K2109">INDEX('Régua SAEB'!$F$1:$F$40,MATCH($E2109&amp;"MT"&amp;$J2109,'Régua SAEB'!$G$1:$G$40,0),1)</f>
        <v>Básico</v>
      </c>
    </row>
    <row r="2110" spans="1:11" x14ac:dyDescent="0.2">
      <c r="A2110" s="28" t="s">
        <v>59</v>
      </c>
      <c r="B2110" s="24">
        <v>36201</v>
      </c>
      <c r="C2110" s="28" t="s">
        <v>2221</v>
      </c>
      <c r="D2110" s="29">
        <v>35036201</v>
      </c>
      <c r="E2110" s="29" t="s">
        <v>117</v>
      </c>
      <c r="F2110" s="29">
        <v>261.35000000000002</v>
      </c>
      <c r="G2110" s="10">
        <f>SUMIFS('Régua SAEB'!$C:$C,'Régua SAEB'!$B:$B,"LP",'Régua SAEB'!$D:$D,"&lt;="&amp;$F2110,'Régua SAEB'!$E:$E,"&gt;"&amp;$F2110,'Régua SAEB'!$A:$A,$E2110)</f>
        <v>3</v>
      </c>
      <c r="H2110" s="10" t="str">
        <f t="array" ref="H2110">INDEX('Régua SAEB'!$F$1:$F$40,MATCH($E2110&amp;"LP"&amp;$G2110,'Régua SAEB'!$G$1:$G$40,0),1)</f>
        <v>Básico</v>
      </c>
      <c r="I2110" s="29">
        <v>250.65</v>
      </c>
      <c r="J2110" s="10">
        <f>SUMIFS('Régua SAEB'!$C:$C,'Régua SAEB'!$B:$B,"MT",'Régua SAEB'!$D:$D,"&lt;="&amp;$I2110,'Régua SAEB'!$E:$E,"&gt;"&amp;$I2110,'Régua SAEB'!$A:$A,$E2110)</f>
        <v>3</v>
      </c>
      <c r="K2110" s="10" t="str">
        <f t="array" ref="K2110">INDEX('Régua SAEB'!$F$1:$F$40,MATCH($E2110&amp;"MT"&amp;$J2110,'Régua SAEB'!$G$1:$G$40,0),1)</f>
        <v>Básico</v>
      </c>
    </row>
    <row r="2111" spans="1:11" x14ac:dyDescent="0.2">
      <c r="A2111" s="28" t="s">
        <v>59</v>
      </c>
      <c r="B2111" s="24">
        <v>38477</v>
      </c>
      <c r="C2111" s="28" t="s">
        <v>2222</v>
      </c>
      <c r="D2111" s="29">
        <v>35038477</v>
      </c>
      <c r="E2111" s="29" t="s">
        <v>117</v>
      </c>
      <c r="F2111" s="29">
        <v>281.75</v>
      </c>
      <c r="G2111" s="10">
        <f>SUMIFS('Régua SAEB'!$C:$C,'Régua SAEB'!$B:$B,"LP",'Régua SAEB'!$D:$D,"&lt;="&amp;$F2111,'Régua SAEB'!$E:$E,"&gt;"&amp;$F2111,'Régua SAEB'!$A:$A,$E2111)</f>
        <v>4</v>
      </c>
      <c r="H2111" s="10" t="str">
        <f t="array" ref="H2111">INDEX('Régua SAEB'!$F$1:$F$40,MATCH($E2111&amp;"LP"&amp;$G2111,'Régua SAEB'!$G$1:$G$40,0),1)</f>
        <v>Proficiente</v>
      </c>
      <c r="I2111" s="29">
        <v>270.91000000000003</v>
      </c>
      <c r="J2111" s="10">
        <f>SUMIFS('Régua SAEB'!$C:$C,'Régua SAEB'!$B:$B,"MT",'Régua SAEB'!$D:$D,"&lt;="&amp;$I2111,'Régua SAEB'!$E:$E,"&gt;"&amp;$I2111,'Régua SAEB'!$A:$A,$E2111)</f>
        <v>3</v>
      </c>
      <c r="K2111" s="10" t="str">
        <f t="array" ref="K2111">INDEX('Régua SAEB'!$F$1:$F$40,MATCH($E2111&amp;"MT"&amp;$J2111,'Régua SAEB'!$G$1:$G$40,0),1)</f>
        <v>Básico</v>
      </c>
    </row>
    <row r="2112" spans="1:11" x14ac:dyDescent="0.2">
      <c r="A2112" s="28" t="s">
        <v>59</v>
      </c>
      <c r="B2112" s="24">
        <v>41233</v>
      </c>
      <c r="C2112" s="28" t="s">
        <v>2223</v>
      </c>
      <c r="D2112" s="29">
        <v>35041233</v>
      </c>
      <c r="E2112" s="29" t="s">
        <v>117</v>
      </c>
      <c r="F2112" s="29">
        <v>282.33</v>
      </c>
      <c r="G2112" s="10">
        <f>SUMIFS('Régua SAEB'!$C:$C,'Régua SAEB'!$B:$B,"LP",'Régua SAEB'!$D:$D,"&lt;="&amp;$F2112,'Régua SAEB'!$E:$E,"&gt;"&amp;$F2112,'Régua SAEB'!$A:$A,$E2112)</f>
        <v>4</v>
      </c>
      <c r="H2112" s="10" t="str">
        <f t="array" ref="H2112">INDEX('Régua SAEB'!$F$1:$F$40,MATCH($E2112&amp;"LP"&amp;$G2112,'Régua SAEB'!$G$1:$G$40,0),1)</f>
        <v>Proficiente</v>
      </c>
      <c r="I2112" s="29">
        <v>271.45999999999998</v>
      </c>
      <c r="J2112" s="10">
        <f>SUMIFS('Régua SAEB'!$C:$C,'Régua SAEB'!$B:$B,"MT",'Régua SAEB'!$D:$D,"&lt;="&amp;$I2112,'Régua SAEB'!$E:$E,"&gt;"&amp;$I2112,'Régua SAEB'!$A:$A,$E2112)</f>
        <v>3</v>
      </c>
      <c r="K2112" s="10" t="str">
        <f t="array" ref="K2112">INDEX('Régua SAEB'!$F$1:$F$40,MATCH($E2112&amp;"MT"&amp;$J2112,'Régua SAEB'!$G$1:$G$40,0),1)</f>
        <v>Básico</v>
      </c>
    </row>
    <row r="2113" spans="1:11" x14ac:dyDescent="0.2">
      <c r="A2113" s="28" t="s">
        <v>59</v>
      </c>
      <c r="B2113" s="24">
        <v>46486</v>
      </c>
      <c r="C2113" s="28" t="s">
        <v>2224</v>
      </c>
      <c r="D2113" s="29">
        <v>35046486</v>
      </c>
      <c r="E2113" s="29" t="s">
        <v>117</v>
      </c>
      <c r="F2113" s="29">
        <v>268.04000000000002</v>
      </c>
      <c r="G2113" s="10">
        <f>SUMIFS('Régua SAEB'!$C:$C,'Régua SAEB'!$B:$B,"LP",'Régua SAEB'!$D:$D,"&lt;="&amp;$F2113,'Régua SAEB'!$E:$E,"&gt;"&amp;$F2113,'Régua SAEB'!$A:$A,$E2113)</f>
        <v>3</v>
      </c>
      <c r="H2113" s="10" t="str">
        <f t="array" ref="H2113">INDEX('Régua SAEB'!$F$1:$F$40,MATCH($E2113&amp;"LP"&amp;$G2113,'Régua SAEB'!$G$1:$G$40,0),1)</f>
        <v>Básico</v>
      </c>
      <c r="I2113" s="29">
        <v>265.26</v>
      </c>
      <c r="J2113" s="10">
        <f>SUMIFS('Régua SAEB'!$C:$C,'Régua SAEB'!$B:$B,"MT",'Régua SAEB'!$D:$D,"&lt;="&amp;$I2113,'Régua SAEB'!$E:$E,"&gt;"&amp;$I2113,'Régua SAEB'!$A:$A,$E2113)</f>
        <v>3</v>
      </c>
      <c r="K2113" s="10" t="str">
        <f t="array" ref="K2113">INDEX('Régua SAEB'!$F$1:$F$40,MATCH($E2113&amp;"MT"&amp;$J2113,'Régua SAEB'!$G$1:$G$40,0),1)</f>
        <v>Básico</v>
      </c>
    </row>
    <row r="2114" spans="1:11" x14ac:dyDescent="0.2">
      <c r="A2114" s="28" t="s">
        <v>59</v>
      </c>
      <c r="B2114" s="24">
        <v>46504</v>
      </c>
      <c r="C2114" s="28" t="s">
        <v>2225</v>
      </c>
      <c r="D2114" s="29">
        <v>35046504</v>
      </c>
      <c r="E2114" s="29" t="s">
        <v>117</v>
      </c>
      <c r="F2114" s="29">
        <v>267.95</v>
      </c>
      <c r="G2114" s="10">
        <f>SUMIFS('Régua SAEB'!$C:$C,'Régua SAEB'!$B:$B,"LP",'Régua SAEB'!$D:$D,"&lt;="&amp;$F2114,'Régua SAEB'!$E:$E,"&gt;"&amp;$F2114,'Régua SAEB'!$A:$A,$E2114)</f>
        <v>3</v>
      </c>
      <c r="H2114" s="10" t="str">
        <f t="array" ref="H2114">INDEX('Régua SAEB'!$F$1:$F$40,MATCH($E2114&amp;"LP"&amp;$G2114,'Régua SAEB'!$G$1:$G$40,0),1)</f>
        <v>Básico</v>
      </c>
      <c r="I2114" s="29">
        <v>275.89999999999998</v>
      </c>
      <c r="J2114" s="10">
        <f>SUMIFS('Régua SAEB'!$C:$C,'Régua SAEB'!$B:$B,"MT",'Régua SAEB'!$D:$D,"&lt;="&amp;$I2114,'Régua SAEB'!$E:$E,"&gt;"&amp;$I2114,'Régua SAEB'!$A:$A,$E2114)</f>
        <v>4</v>
      </c>
      <c r="K2114" s="10" t="str">
        <f t="array" ref="K2114">INDEX('Régua SAEB'!$F$1:$F$40,MATCH($E2114&amp;"MT"&amp;$J2114,'Régua SAEB'!$G$1:$G$40,0),1)</f>
        <v>Básico</v>
      </c>
    </row>
    <row r="2115" spans="1:11" x14ac:dyDescent="0.2">
      <c r="A2115" s="28" t="s">
        <v>59</v>
      </c>
      <c r="B2115" s="24">
        <v>48948</v>
      </c>
      <c r="C2115" s="28" t="s">
        <v>2226</v>
      </c>
      <c r="D2115" s="29">
        <v>35048948</v>
      </c>
      <c r="E2115" s="29" t="s">
        <v>117</v>
      </c>
      <c r="F2115" s="29">
        <v>275.98</v>
      </c>
      <c r="G2115" s="10">
        <f>SUMIFS('Régua SAEB'!$C:$C,'Régua SAEB'!$B:$B,"LP",'Régua SAEB'!$D:$D,"&lt;="&amp;$F2115,'Régua SAEB'!$E:$E,"&gt;"&amp;$F2115,'Régua SAEB'!$A:$A,$E2115)</f>
        <v>4</v>
      </c>
      <c r="H2115" s="10" t="str">
        <f t="array" ref="H2115">INDEX('Régua SAEB'!$F$1:$F$40,MATCH($E2115&amp;"LP"&amp;$G2115,'Régua SAEB'!$G$1:$G$40,0),1)</f>
        <v>Proficiente</v>
      </c>
      <c r="I2115" s="29">
        <v>274.83999999999997</v>
      </c>
      <c r="J2115" s="10">
        <f>SUMIFS('Régua SAEB'!$C:$C,'Régua SAEB'!$B:$B,"MT",'Régua SAEB'!$D:$D,"&lt;="&amp;$I2115,'Régua SAEB'!$E:$E,"&gt;"&amp;$I2115,'Régua SAEB'!$A:$A,$E2115)</f>
        <v>3</v>
      </c>
      <c r="K2115" s="10" t="str">
        <f t="array" ref="K2115">INDEX('Régua SAEB'!$F$1:$F$40,MATCH($E2115&amp;"MT"&amp;$J2115,'Régua SAEB'!$G$1:$G$40,0),1)</f>
        <v>Básico</v>
      </c>
    </row>
    <row r="2116" spans="1:11" x14ac:dyDescent="0.2">
      <c r="A2116" s="28" t="s">
        <v>59</v>
      </c>
      <c r="B2116" s="24">
        <v>904946</v>
      </c>
      <c r="C2116" s="28" t="s">
        <v>2227</v>
      </c>
      <c r="D2116" s="29">
        <v>35904946</v>
      </c>
      <c r="E2116" s="29" t="s">
        <v>117</v>
      </c>
      <c r="F2116" s="29">
        <v>275.31</v>
      </c>
      <c r="G2116" s="10">
        <f>SUMIFS('Régua SAEB'!$C:$C,'Régua SAEB'!$B:$B,"LP",'Régua SAEB'!$D:$D,"&lt;="&amp;$F2116,'Régua SAEB'!$E:$E,"&gt;"&amp;$F2116,'Régua SAEB'!$A:$A,$E2116)</f>
        <v>4</v>
      </c>
      <c r="H2116" s="10" t="str">
        <f t="array" ref="H2116">INDEX('Régua SAEB'!$F$1:$F$40,MATCH($E2116&amp;"LP"&amp;$G2116,'Régua SAEB'!$G$1:$G$40,0),1)</f>
        <v>Proficiente</v>
      </c>
      <c r="I2116" s="29">
        <v>281.5</v>
      </c>
      <c r="J2116" s="10">
        <f>SUMIFS('Régua SAEB'!$C:$C,'Régua SAEB'!$B:$B,"MT",'Régua SAEB'!$D:$D,"&lt;="&amp;$I2116,'Régua SAEB'!$E:$E,"&gt;"&amp;$I2116,'Régua SAEB'!$A:$A,$E2116)</f>
        <v>4</v>
      </c>
      <c r="K2116" s="10" t="str">
        <f t="array" ref="K2116">INDEX('Régua SAEB'!$F$1:$F$40,MATCH($E2116&amp;"MT"&amp;$J2116,'Régua SAEB'!$G$1:$G$40,0),1)</f>
        <v>Básico</v>
      </c>
    </row>
    <row r="2117" spans="1:11" x14ac:dyDescent="0.2">
      <c r="A2117" s="28" t="s">
        <v>59</v>
      </c>
      <c r="B2117" s="24">
        <v>910211</v>
      </c>
      <c r="C2117" s="28" t="s">
        <v>2228</v>
      </c>
      <c r="D2117" s="29">
        <v>35910211</v>
      </c>
      <c r="E2117" s="29" t="s">
        <v>117</v>
      </c>
      <c r="F2117" s="29">
        <v>274.68</v>
      </c>
      <c r="G2117" s="10">
        <f>SUMIFS('Régua SAEB'!$C:$C,'Régua SAEB'!$B:$B,"LP",'Régua SAEB'!$D:$D,"&lt;="&amp;$F2117,'Régua SAEB'!$E:$E,"&gt;"&amp;$F2117,'Régua SAEB'!$A:$A,$E2117)</f>
        <v>3</v>
      </c>
      <c r="H2117" s="10" t="str">
        <f t="array" ref="H2117">INDEX('Régua SAEB'!$F$1:$F$40,MATCH($E2117&amp;"LP"&amp;$G2117,'Régua SAEB'!$G$1:$G$40,0),1)</f>
        <v>Básico</v>
      </c>
      <c r="I2117" s="29">
        <v>255.82</v>
      </c>
      <c r="J2117" s="10">
        <f>SUMIFS('Régua SAEB'!$C:$C,'Régua SAEB'!$B:$B,"MT",'Régua SAEB'!$D:$D,"&lt;="&amp;$I2117,'Régua SAEB'!$E:$E,"&gt;"&amp;$I2117,'Régua SAEB'!$A:$A,$E2117)</f>
        <v>3</v>
      </c>
      <c r="K2117" s="10" t="str">
        <f t="array" ref="K2117">INDEX('Régua SAEB'!$F$1:$F$40,MATCH($E2117&amp;"MT"&amp;$J2117,'Régua SAEB'!$G$1:$G$40,0),1)</f>
        <v>Básico</v>
      </c>
    </row>
    <row r="2118" spans="1:11" x14ac:dyDescent="0.2">
      <c r="A2118" s="28" t="s">
        <v>59</v>
      </c>
      <c r="B2118" s="24">
        <v>917000</v>
      </c>
      <c r="C2118" s="28" t="s">
        <v>2229</v>
      </c>
      <c r="D2118" s="29">
        <v>35917000</v>
      </c>
      <c r="E2118" s="29" t="s">
        <v>117</v>
      </c>
      <c r="F2118" s="29">
        <v>244.48</v>
      </c>
      <c r="G2118" s="10">
        <f>SUMIFS('Régua SAEB'!$C:$C,'Régua SAEB'!$B:$B,"LP",'Régua SAEB'!$D:$D,"&lt;="&amp;$F2118,'Régua SAEB'!$E:$E,"&gt;"&amp;$F2118,'Régua SAEB'!$A:$A,$E2118)</f>
        <v>2</v>
      </c>
      <c r="H2118" s="10" t="str">
        <f t="array" ref="H2118">INDEX('Régua SAEB'!$F$1:$F$40,MATCH($E2118&amp;"LP"&amp;$G2118,'Régua SAEB'!$G$1:$G$40,0),1)</f>
        <v>Básico</v>
      </c>
      <c r="I2118" s="29">
        <v>241.14</v>
      </c>
      <c r="J2118" s="10">
        <f>SUMIFS('Régua SAEB'!$C:$C,'Régua SAEB'!$B:$B,"MT",'Régua SAEB'!$D:$D,"&lt;="&amp;$I2118,'Régua SAEB'!$E:$E,"&gt;"&amp;$I2118,'Régua SAEB'!$A:$A,$E2118)</f>
        <v>2</v>
      </c>
      <c r="K2118" s="10" t="str">
        <f t="array" ref="K2118">INDEX('Régua SAEB'!$F$1:$F$40,MATCH($E2118&amp;"MT"&amp;$J2118,'Régua SAEB'!$G$1:$G$40,0),1)</f>
        <v>Básico</v>
      </c>
    </row>
    <row r="2119" spans="1:11" x14ac:dyDescent="0.2">
      <c r="A2119" s="28" t="s">
        <v>59</v>
      </c>
      <c r="B2119" s="24">
        <v>921117</v>
      </c>
      <c r="C2119" s="28" t="s">
        <v>2230</v>
      </c>
      <c r="D2119" s="29">
        <v>35921117</v>
      </c>
      <c r="E2119" s="29" t="s">
        <v>117</v>
      </c>
      <c r="F2119" s="29">
        <v>278.37</v>
      </c>
      <c r="G2119" s="10">
        <f>SUMIFS('Régua SAEB'!$C:$C,'Régua SAEB'!$B:$B,"LP",'Régua SAEB'!$D:$D,"&lt;="&amp;$F2119,'Régua SAEB'!$E:$E,"&gt;"&amp;$F2119,'Régua SAEB'!$A:$A,$E2119)</f>
        <v>4</v>
      </c>
      <c r="H2119" s="10" t="str">
        <f t="array" ref="H2119">INDEX('Régua SAEB'!$F$1:$F$40,MATCH($E2119&amp;"LP"&amp;$G2119,'Régua SAEB'!$G$1:$G$40,0),1)</f>
        <v>Proficiente</v>
      </c>
      <c r="I2119" s="29">
        <v>261.52999999999997</v>
      </c>
      <c r="J2119" s="10">
        <f>SUMIFS('Régua SAEB'!$C:$C,'Régua SAEB'!$B:$B,"MT",'Régua SAEB'!$D:$D,"&lt;="&amp;$I2119,'Régua SAEB'!$E:$E,"&gt;"&amp;$I2119,'Régua SAEB'!$A:$A,$E2119)</f>
        <v>3</v>
      </c>
      <c r="K2119" s="10" t="str">
        <f t="array" ref="K2119">INDEX('Régua SAEB'!$F$1:$F$40,MATCH($E2119&amp;"MT"&amp;$J2119,'Régua SAEB'!$G$1:$G$40,0),1)</f>
        <v>Básico</v>
      </c>
    </row>
    <row r="2120" spans="1:11" x14ac:dyDescent="0.2">
      <c r="A2120" s="28" t="s">
        <v>59</v>
      </c>
      <c r="B2120" s="24">
        <v>921129</v>
      </c>
      <c r="C2120" s="28" t="s">
        <v>2231</v>
      </c>
      <c r="D2120" s="29">
        <v>35921129</v>
      </c>
      <c r="E2120" s="29" t="s">
        <v>117</v>
      </c>
      <c r="F2120" s="29">
        <v>276.57</v>
      </c>
      <c r="G2120" s="10">
        <f>SUMIFS('Régua SAEB'!$C:$C,'Régua SAEB'!$B:$B,"LP",'Régua SAEB'!$D:$D,"&lt;="&amp;$F2120,'Régua SAEB'!$E:$E,"&gt;"&amp;$F2120,'Régua SAEB'!$A:$A,$E2120)</f>
        <v>4</v>
      </c>
      <c r="H2120" s="10" t="str">
        <f t="array" ref="H2120">INDEX('Régua SAEB'!$F$1:$F$40,MATCH($E2120&amp;"LP"&amp;$G2120,'Régua SAEB'!$G$1:$G$40,0),1)</f>
        <v>Proficiente</v>
      </c>
      <c r="I2120" s="29">
        <v>269.42</v>
      </c>
      <c r="J2120" s="10">
        <f>SUMIFS('Régua SAEB'!$C:$C,'Régua SAEB'!$B:$B,"MT",'Régua SAEB'!$D:$D,"&lt;="&amp;$I2120,'Régua SAEB'!$E:$E,"&gt;"&amp;$I2120,'Régua SAEB'!$A:$A,$E2120)</f>
        <v>3</v>
      </c>
      <c r="K2120" s="10" t="str">
        <f t="array" ref="K2120">INDEX('Régua SAEB'!$F$1:$F$40,MATCH($E2120&amp;"MT"&amp;$J2120,'Régua SAEB'!$G$1:$G$40,0),1)</f>
        <v>Básico</v>
      </c>
    </row>
    <row r="2121" spans="1:11" x14ac:dyDescent="0.2">
      <c r="A2121" s="28" t="s">
        <v>75</v>
      </c>
      <c r="B2121" s="24">
        <v>23851</v>
      </c>
      <c r="C2121" s="28" t="s">
        <v>1649</v>
      </c>
      <c r="D2121" s="29">
        <v>35023851</v>
      </c>
      <c r="E2121" s="29" t="s">
        <v>117</v>
      </c>
      <c r="F2121" s="29">
        <v>243.21</v>
      </c>
      <c r="G2121" s="10">
        <f>SUMIFS('Régua SAEB'!$C:$C,'Régua SAEB'!$B:$B,"LP",'Régua SAEB'!$D:$D,"&lt;="&amp;$F2121,'Régua SAEB'!$E:$E,"&gt;"&amp;$F2121,'Régua SAEB'!$A:$A,$E2121)</f>
        <v>2</v>
      </c>
      <c r="H2121" s="10" t="str">
        <f t="array" ref="H2121">INDEX('Régua SAEB'!$F$1:$F$40,MATCH($E2121&amp;"LP"&amp;$G2121,'Régua SAEB'!$G$1:$G$40,0),1)</f>
        <v>Básico</v>
      </c>
      <c r="I2121" s="29">
        <v>239.41</v>
      </c>
      <c r="J2121" s="10">
        <f>SUMIFS('Régua SAEB'!$C:$C,'Régua SAEB'!$B:$B,"MT",'Régua SAEB'!$D:$D,"&lt;="&amp;$I2121,'Régua SAEB'!$E:$E,"&gt;"&amp;$I2121,'Régua SAEB'!$A:$A,$E2121)</f>
        <v>2</v>
      </c>
      <c r="K2121" s="10" t="str">
        <f t="array" ref="K2121">INDEX('Régua SAEB'!$F$1:$F$40,MATCH($E2121&amp;"MT"&amp;$J2121,'Régua SAEB'!$G$1:$G$40,0),1)</f>
        <v>Básico</v>
      </c>
    </row>
    <row r="2122" spans="1:11" x14ac:dyDescent="0.2">
      <c r="A2122" s="28" t="s">
        <v>75</v>
      </c>
      <c r="B2122" s="24">
        <v>23875</v>
      </c>
      <c r="C2122" s="28" t="s">
        <v>2232</v>
      </c>
      <c r="D2122" s="29">
        <v>35023875</v>
      </c>
      <c r="E2122" s="29" t="s">
        <v>117</v>
      </c>
      <c r="F2122" s="29">
        <v>255.56</v>
      </c>
      <c r="G2122" s="10">
        <f>SUMIFS('Régua SAEB'!$C:$C,'Régua SAEB'!$B:$B,"LP",'Régua SAEB'!$D:$D,"&lt;="&amp;$F2122,'Régua SAEB'!$E:$E,"&gt;"&amp;$F2122,'Régua SAEB'!$A:$A,$E2122)</f>
        <v>3</v>
      </c>
      <c r="H2122" s="10" t="str">
        <f t="array" ref="H2122">INDEX('Régua SAEB'!$F$1:$F$40,MATCH($E2122&amp;"LP"&amp;$G2122,'Régua SAEB'!$G$1:$G$40,0),1)</f>
        <v>Básico</v>
      </c>
      <c r="I2122" s="29">
        <v>247.64</v>
      </c>
      <c r="J2122" s="10">
        <f>SUMIFS('Régua SAEB'!$C:$C,'Régua SAEB'!$B:$B,"MT",'Régua SAEB'!$D:$D,"&lt;="&amp;$I2122,'Régua SAEB'!$E:$E,"&gt;"&amp;$I2122,'Régua SAEB'!$A:$A,$E2122)</f>
        <v>2</v>
      </c>
      <c r="K2122" s="10" t="str">
        <f t="array" ref="K2122">INDEX('Régua SAEB'!$F$1:$F$40,MATCH($E2122&amp;"MT"&amp;$J2122,'Régua SAEB'!$G$1:$G$40,0),1)</f>
        <v>Básico</v>
      </c>
    </row>
    <row r="2123" spans="1:11" x14ac:dyDescent="0.2">
      <c r="A2123" s="28" t="s">
        <v>75</v>
      </c>
      <c r="B2123" s="24">
        <v>23887</v>
      </c>
      <c r="C2123" s="28" t="s">
        <v>2233</v>
      </c>
      <c r="D2123" s="29">
        <v>35023887</v>
      </c>
      <c r="E2123" s="29" t="s">
        <v>117</v>
      </c>
      <c r="F2123" s="29">
        <v>256.86</v>
      </c>
      <c r="G2123" s="10">
        <f>SUMIFS('Régua SAEB'!$C:$C,'Régua SAEB'!$B:$B,"LP",'Régua SAEB'!$D:$D,"&lt;="&amp;$F2123,'Régua SAEB'!$E:$E,"&gt;"&amp;$F2123,'Régua SAEB'!$A:$A,$E2123)</f>
        <v>3</v>
      </c>
      <c r="H2123" s="10" t="str">
        <f t="array" ref="H2123">INDEX('Régua SAEB'!$F$1:$F$40,MATCH($E2123&amp;"LP"&amp;$G2123,'Régua SAEB'!$G$1:$G$40,0),1)</f>
        <v>Básico</v>
      </c>
      <c r="I2123" s="29">
        <v>264.67</v>
      </c>
      <c r="J2123" s="10">
        <f>SUMIFS('Régua SAEB'!$C:$C,'Régua SAEB'!$B:$B,"MT",'Régua SAEB'!$D:$D,"&lt;="&amp;$I2123,'Régua SAEB'!$E:$E,"&gt;"&amp;$I2123,'Régua SAEB'!$A:$A,$E2123)</f>
        <v>3</v>
      </c>
      <c r="K2123" s="10" t="str">
        <f t="array" ref="K2123">INDEX('Régua SAEB'!$F$1:$F$40,MATCH($E2123&amp;"MT"&amp;$J2123,'Régua SAEB'!$G$1:$G$40,0),1)</f>
        <v>Básico</v>
      </c>
    </row>
    <row r="2124" spans="1:11" x14ac:dyDescent="0.2">
      <c r="A2124" s="28" t="s">
        <v>75</v>
      </c>
      <c r="B2124" s="24">
        <v>23917</v>
      </c>
      <c r="C2124" s="28" t="s">
        <v>2234</v>
      </c>
      <c r="D2124" s="29">
        <v>35023917</v>
      </c>
      <c r="E2124" s="29" t="s">
        <v>117</v>
      </c>
      <c r="F2124" s="29">
        <v>244.2</v>
      </c>
      <c r="G2124" s="10">
        <f>SUMIFS('Régua SAEB'!$C:$C,'Régua SAEB'!$B:$B,"LP",'Régua SAEB'!$D:$D,"&lt;="&amp;$F2124,'Régua SAEB'!$E:$E,"&gt;"&amp;$F2124,'Régua SAEB'!$A:$A,$E2124)</f>
        <v>2</v>
      </c>
      <c r="H2124" s="10" t="str">
        <f t="array" ref="H2124">INDEX('Régua SAEB'!$F$1:$F$40,MATCH($E2124&amp;"LP"&amp;$G2124,'Régua SAEB'!$G$1:$G$40,0),1)</f>
        <v>Básico</v>
      </c>
      <c r="I2124" s="29">
        <v>232.69</v>
      </c>
      <c r="J2124" s="10">
        <f>SUMIFS('Régua SAEB'!$C:$C,'Régua SAEB'!$B:$B,"MT",'Régua SAEB'!$D:$D,"&lt;="&amp;$I2124,'Régua SAEB'!$E:$E,"&gt;"&amp;$I2124,'Régua SAEB'!$A:$A,$E2124)</f>
        <v>2</v>
      </c>
      <c r="K2124" s="10" t="str">
        <f t="array" ref="K2124">INDEX('Régua SAEB'!$F$1:$F$40,MATCH($E2124&amp;"MT"&amp;$J2124,'Régua SAEB'!$G$1:$G$40,0),1)</f>
        <v>Básico</v>
      </c>
    </row>
    <row r="2125" spans="1:11" x14ac:dyDescent="0.2">
      <c r="A2125" s="28" t="s">
        <v>75</v>
      </c>
      <c r="B2125" s="24">
        <v>23930</v>
      </c>
      <c r="C2125" s="28" t="s">
        <v>2235</v>
      </c>
      <c r="D2125" s="29">
        <v>35023930</v>
      </c>
      <c r="E2125" s="29" t="s">
        <v>117</v>
      </c>
      <c r="F2125" s="29">
        <v>246.04</v>
      </c>
      <c r="G2125" s="10">
        <f>SUMIFS('Régua SAEB'!$C:$C,'Régua SAEB'!$B:$B,"LP",'Régua SAEB'!$D:$D,"&lt;="&amp;$F2125,'Régua SAEB'!$E:$E,"&gt;"&amp;$F2125,'Régua SAEB'!$A:$A,$E2125)</f>
        <v>2</v>
      </c>
      <c r="H2125" s="10" t="str">
        <f t="array" ref="H2125">INDEX('Régua SAEB'!$F$1:$F$40,MATCH($E2125&amp;"LP"&amp;$G2125,'Régua SAEB'!$G$1:$G$40,0),1)</f>
        <v>Básico</v>
      </c>
      <c r="I2125" s="29">
        <v>248.06</v>
      </c>
      <c r="J2125" s="10">
        <f>SUMIFS('Régua SAEB'!$C:$C,'Régua SAEB'!$B:$B,"MT",'Régua SAEB'!$D:$D,"&lt;="&amp;$I2125,'Régua SAEB'!$E:$E,"&gt;"&amp;$I2125,'Régua SAEB'!$A:$A,$E2125)</f>
        <v>2</v>
      </c>
      <c r="K2125" s="10" t="str">
        <f t="array" ref="K2125">INDEX('Régua SAEB'!$F$1:$F$40,MATCH($E2125&amp;"MT"&amp;$J2125,'Régua SAEB'!$G$1:$G$40,0),1)</f>
        <v>Básico</v>
      </c>
    </row>
    <row r="2126" spans="1:11" x14ac:dyDescent="0.2">
      <c r="A2126" s="28" t="s">
        <v>75</v>
      </c>
      <c r="B2126" s="24">
        <v>23942</v>
      </c>
      <c r="C2126" s="28" t="s">
        <v>2236</v>
      </c>
      <c r="D2126" s="29">
        <v>35023942</v>
      </c>
      <c r="E2126" s="29" t="s">
        <v>117</v>
      </c>
      <c r="F2126" s="29">
        <v>260.26</v>
      </c>
      <c r="G2126" s="10">
        <f>SUMIFS('Régua SAEB'!$C:$C,'Régua SAEB'!$B:$B,"LP",'Régua SAEB'!$D:$D,"&lt;="&amp;$F2126,'Régua SAEB'!$E:$E,"&gt;"&amp;$F2126,'Régua SAEB'!$A:$A,$E2126)</f>
        <v>3</v>
      </c>
      <c r="H2126" s="10" t="str">
        <f t="array" ref="H2126">INDEX('Régua SAEB'!$F$1:$F$40,MATCH($E2126&amp;"LP"&amp;$G2126,'Régua SAEB'!$G$1:$G$40,0),1)</f>
        <v>Básico</v>
      </c>
      <c r="I2126" s="29">
        <v>255.53</v>
      </c>
      <c r="J2126" s="10">
        <f>SUMIFS('Régua SAEB'!$C:$C,'Régua SAEB'!$B:$B,"MT",'Régua SAEB'!$D:$D,"&lt;="&amp;$I2126,'Régua SAEB'!$E:$E,"&gt;"&amp;$I2126,'Régua SAEB'!$A:$A,$E2126)</f>
        <v>3</v>
      </c>
      <c r="K2126" s="10" t="str">
        <f t="array" ref="K2126">INDEX('Régua SAEB'!$F$1:$F$40,MATCH($E2126&amp;"MT"&amp;$J2126,'Régua SAEB'!$G$1:$G$40,0),1)</f>
        <v>Básico</v>
      </c>
    </row>
    <row r="2127" spans="1:11" x14ac:dyDescent="0.2">
      <c r="A2127" s="28" t="s">
        <v>75</v>
      </c>
      <c r="B2127" s="24">
        <v>23978</v>
      </c>
      <c r="C2127" s="28" t="s">
        <v>2237</v>
      </c>
      <c r="D2127" s="29">
        <v>35023978</v>
      </c>
      <c r="E2127" s="29" t="s">
        <v>117</v>
      </c>
      <c r="F2127" s="29">
        <v>243.03</v>
      </c>
      <c r="G2127" s="10">
        <f>SUMIFS('Régua SAEB'!$C:$C,'Régua SAEB'!$B:$B,"LP",'Régua SAEB'!$D:$D,"&lt;="&amp;$F2127,'Régua SAEB'!$E:$E,"&gt;"&amp;$F2127,'Régua SAEB'!$A:$A,$E2127)</f>
        <v>2</v>
      </c>
      <c r="H2127" s="10" t="str">
        <f t="array" ref="H2127">INDEX('Régua SAEB'!$F$1:$F$40,MATCH($E2127&amp;"LP"&amp;$G2127,'Régua SAEB'!$G$1:$G$40,0),1)</f>
        <v>Básico</v>
      </c>
      <c r="I2127" s="29">
        <v>236.67</v>
      </c>
      <c r="J2127" s="10">
        <f>SUMIFS('Régua SAEB'!$C:$C,'Régua SAEB'!$B:$B,"MT",'Régua SAEB'!$D:$D,"&lt;="&amp;$I2127,'Régua SAEB'!$E:$E,"&gt;"&amp;$I2127,'Régua SAEB'!$A:$A,$E2127)</f>
        <v>2</v>
      </c>
      <c r="K2127" s="10" t="str">
        <f t="array" ref="K2127">INDEX('Régua SAEB'!$F$1:$F$40,MATCH($E2127&amp;"MT"&amp;$J2127,'Régua SAEB'!$G$1:$G$40,0),1)</f>
        <v>Básico</v>
      </c>
    </row>
    <row r="2128" spans="1:11" x14ac:dyDescent="0.2">
      <c r="A2128" s="28" t="s">
        <v>75</v>
      </c>
      <c r="B2128" s="24">
        <v>24016</v>
      </c>
      <c r="C2128" s="28" t="s">
        <v>2238</v>
      </c>
      <c r="D2128" s="29">
        <v>35024016</v>
      </c>
      <c r="E2128" s="29" t="s">
        <v>117</v>
      </c>
      <c r="F2128" s="29">
        <v>266.87</v>
      </c>
      <c r="G2128" s="10">
        <f>SUMIFS('Régua SAEB'!$C:$C,'Régua SAEB'!$B:$B,"LP",'Régua SAEB'!$D:$D,"&lt;="&amp;$F2128,'Régua SAEB'!$E:$E,"&gt;"&amp;$F2128,'Régua SAEB'!$A:$A,$E2128)</f>
        <v>3</v>
      </c>
      <c r="H2128" s="10" t="str">
        <f t="array" ref="H2128">INDEX('Régua SAEB'!$F$1:$F$40,MATCH($E2128&amp;"LP"&amp;$G2128,'Régua SAEB'!$G$1:$G$40,0),1)</f>
        <v>Básico</v>
      </c>
      <c r="I2128" s="29">
        <v>265.38</v>
      </c>
      <c r="J2128" s="10">
        <f>SUMIFS('Régua SAEB'!$C:$C,'Régua SAEB'!$B:$B,"MT",'Régua SAEB'!$D:$D,"&lt;="&amp;$I2128,'Régua SAEB'!$E:$E,"&gt;"&amp;$I2128,'Régua SAEB'!$A:$A,$E2128)</f>
        <v>3</v>
      </c>
      <c r="K2128" s="10" t="str">
        <f t="array" ref="K2128">INDEX('Régua SAEB'!$F$1:$F$40,MATCH($E2128&amp;"MT"&amp;$J2128,'Régua SAEB'!$G$1:$G$40,0),1)</f>
        <v>Básico</v>
      </c>
    </row>
    <row r="2129" spans="1:11" x14ac:dyDescent="0.2">
      <c r="A2129" s="28" t="s">
        <v>75</v>
      </c>
      <c r="B2129" s="24">
        <v>24028</v>
      </c>
      <c r="C2129" s="28" t="s">
        <v>2239</v>
      </c>
      <c r="D2129" s="29">
        <v>35024028</v>
      </c>
      <c r="E2129" s="29" t="s">
        <v>117</v>
      </c>
      <c r="F2129" s="29">
        <v>258.22000000000003</v>
      </c>
      <c r="G2129" s="10">
        <f>SUMIFS('Régua SAEB'!$C:$C,'Régua SAEB'!$B:$B,"LP",'Régua SAEB'!$D:$D,"&lt;="&amp;$F2129,'Régua SAEB'!$E:$E,"&gt;"&amp;$F2129,'Régua SAEB'!$A:$A,$E2129)</f>
        <v>3</v>
      </c>
      <c r="H2129" s="10" t="str">
        <f t="array" ref="H2129">INDEX('Régua SAEB'!$F$1:$F$40,MATCH($E2129&amp;"LP"&amp;$G2129,'Régua SAEB'!$G$1:$G$40,0),1)</f>
        <v>Básico</v>
      </c>
      <c r="I2129" s="29">
        <v>249.9</v>
      </c>
      <c r="J2129" s="10">
        <f>SUMIFS('Régua SAEB'!$C:$C,'Régua SAEB'!$B:$B,"MT",'Régua SAEB'!$D:$D,"&lt;="&amp;$I2129,'Régua SAEB'!$E:$E,"&gt;"&amp;$I2129,'Régua SAEB'!$A:$A,$E2129)</f>
        <v>2</v>
      </c>
      <c r="K2129" s="10" t="str">
        <f t="array" ref="K2129">INDEX('Régua SAEB'!$F$1:$F$40,MATCH($E2129&amp;"MT"&amp;$J2129,'Régua SAEB'!$G$1:$G$40,0),1)</f>
        <v>Básico</v>
      </c>
    </row>
    <row r="2130" spans="1:11" x14ac:dyDescent="0.2">
      <c r="A2130" s="28" t="s">
        <v>75</v>
      </c>
      <c r="B2130" s="24">
        <v>24053</v>
      </c>
      <c r="C2130" s="28" t="s">
        <v>2240</v>
      </c>
      <c r="D2130" s="29">
        <v>35024053</v>
      </c>
      <c r="E2130" s="29" t="s">
        <v>117</v>
      </c>
      <c r="F2130" s="29">
        <v>240.67</v>
      </c>
      <c r="G2130" s="10">
        <f>SUMIFS('Régua SAEB'!$C:$C,'Régua SAEB'!$B:$B,"LP",'Régua SAEB'!$D:$D,"&lt;="&amp;$F2130,'Régua SAEB'!$E:$E,"&gt;"&amp;$F2130,'Régua SAEB'!$A:$A,$E2130)</f>
        <v>2</v>
      </c>
      <c r="H2130" s="10" t="str">
        <f t="array" ref="H2130">INDEX('Régua SAEB'!$F$1:$F$40,MATCH($E2130&amp;"LP"&amp;$G2130,'Régua SAEB'!$G$1:$G$40,0),1)</f>
        <v>Básico</v>
      </c>
      <c r="I2130" s="29">
        <v>241.63</v>
      </c>
      <c r="J2130" s="10">
        <f>SUMIFS('Régua SAEB'!$C:$C,'Régua SAEB'!$B:$B,"MT",'Régua SAEB'!$D:$D,"&lt;="&amp;$I2130,'Régua SAEB'!$E:$E,"&gt;"&amp;$I2130,'Régua SAEB'!$A:$A,$E2130)</f>
        <v>2</v>
      </c>
      <c r="K2130" s="10" t="str">
        <f t="array" ref="K2130">INDEX('Régua SAEB'!$F$1:$F$40,MATCH($E2130&amp;"MT"&amp;$J2130,'Régua SAEB'!$G$1:$G$40,0),1)</f>
        <v>Básico</v>
      </c>
    </row>
    <row r="2131" spans="1:11" x14ac:dyDescent="0.2">
      <c r="A2131" s="28" t="s">
        <v>75</v>
      </c>
      <c r="B2131" s="24">
        <v>24089</v>
      </c>
      <c r="C2131" s="28" t="s">
        <v>2241</v>
      </c>
      <c r="D2131" s="29">
        <v>35024089</v>
      </c>
      <c r="E2131" s="29" t="s">
        <v>117</v>
      </c>
      <c r="F2131" s="29">
        <v>247.14</v>
      </c>
      <c r="G2131" s="10">
        <f>SUMIFS('Régua SAEB'!$C:$C,'Régua SAEB'!$B:$B,"LP",'Régua SAEB'!$D:$D,"&lt;="&amp;$F2131,'Régua SAEB'!$E:$E,"&gt;"&amp;$F2131,'Régua SAEB'!$A:$A,$E2131)</f>
        <v>2</v>
      </c>
      <c r="H2131" s="10" t="str">
        <f t="array" ref="H2131">INDEX('Régua SAEB'!$F$1:$F$40,MATCH($E2131&amp;"LP"&amp;$G2131,'Régua SAEB'!$G$1:$G$40,0),1)</f>
        <v>Básico</v>
      </c>
      <c r="I2131" s="29">
        <v>249.16</v>
      </c>
      <c r="J2131" s="10">
        <f>SUMIFS('Régua SAEB'!$C:$C,'Régua SAEB'!$B:$B,"MT",'Régua SAEB'!$D:$D,"&lt;="&amp;$I2131,'Régua SAEB'!$E:$E,"&gt;"&amp;$I2131,'Régua SAEB'!$A:$A,$E2131)</f>
        <v>2</v>
      </c>
      <c r="K2131" s="10" t="str">
        <f t="array" ref="K2131">INDEX('Régua SAEB'!$F$1:$F$40,MATCH($E2131&amp;"MT"&amp;$J2131,'Régua SAEB'!$G$1:$G$40,0),1)</f>
        <v>Básico</v>
      </c>
    </row>
    <row r="2132" spans="1:11" x14ac:dyDescent="0.2">
      <c r="A2132" s="28" t="s">
        <v>75</v>
      </c>
      <c r="B2132" s="24">
        <v>24090</v>
      </c>
      <c r="C2132" s="28" t="s">
        <v>2242</v>
      </c>
      <c r="D2132" s="29">
        <v>35024090</v>
      </c>
      <c r="E2132" s="29" t="s">
        <v>117</v>
      </c>
      <c r="F2132" s="29">
        <v>289.64999999999998</v>
      </c>
      <c r="G2132" s="10">
        <f>SUMIFS('Régua SAEB'!$C:$C,'Régua SAEB'!$B:$B,"LP",'Régua SAEB'!$D:$D,"&lt;="&amp;$F2132,'Régua SAEB'!$E:$E,"&gt;"&amp;$F2132,'Régua SAEB'!$A:$A,$E2132)</f>
        <v>4</v>
      </c>
      <c r="H2132" s="10" t="str">
        <f t="array" ref="H2132">INDEX('Régua SAEB'!$F$1:$F$40,MATCH($E2132&amp;"LP"&amp;$G2132,'Régua SAEB'!$G$1:$G$40,0),1)</f>
        <v>Proficiente</v>
      </c>
      <c r="I2132" s="29">
        <v>285.75</v>
      </c>
      <c r="J2132" s="10">
        <f>SUMIFS('Régua SAEB'!$C:$C,'Régua SAEB'!$B:$B,"MT",'Régua SAEB'!$D:$D,"&lt;="&amp;$I2132,'Régua SAEB'!$E:$E,"&gt;"&amp;$I2132,'Régua SAEB'!$A:$A,$E2132)</f>
        <v>4</v>
      </c>
      <c r="K2132" s="10" t="str">
        <f t="array" ref="K2132">INDEX('Régua SAEB'!$F$1:$F$40,MATCH($E2132&amp;"MT"&amp;$J2132,'Régua SAEB'!$G$1:$G$40,0),1)</f>
        <v>Básico</v>
      </c>
    </row>
    <row r="2133" spans="1:11" x14ac:dyDescent="0.2">
      <c r="A2133" s="28" t="s">
        <v>75</v>
      </c>
      <c r="B2133" s="24">
        <v>24120</v>
      </c>
      <c r="C2133" s="28" t="s">
        <v>2243</v>
      </c>
      <c r="D2133" s="29">
        <v>35024120</v>
      </c>
      <c r="E2133" s="29" t="s">
        <v>117</v>
      </c>
      <c r="F2133" s="29">
        <v>251.22</v>
      </c>
      <c r="G2133" s="10">
        <f>SUMIFS('Régua SAEB'!$C:$C,'Régua SAEB'!$B:$B,"LP",'Régua SAEB'!$D:$D,"&lt;="&amp;$F2133,'Régua SAEB'!$E:$E,"&gt;"&amp;$F2133,'Régua SAEB'!$A:$A,$E2133)</f>
        <v>3</v>
      </c>
      <c r="H2133" s="10" t="str">
        <f t="array" ref="H2133">INDEX('Régua SAEB'!$F$1:$F$40,MATCH($E2133&amp;"LP"&amp;$G2133,'Régua SAEB'!$G$1:$G$40,0),1)</f>
        <v>Básico</v>
      </c>
      <c r="I2133" s="29">
        <v>236.9</v>
      </c>
      <c r="J2133" s="10">
        <f>SUMIFS('Régua SAEB'!$C:$C,'Régua SAEB'!$B:$B,"MT",'Régua SAEB'!$D:$D,"&lt;="&amp;$I2133,'Régua SAEB'!$E:$E,"&gt;"&amp;$I2133,'Régua SAEB'!$A:$A,$E2133)</f>
        <v>2</v>
      </c>
      <c r="K2133" s="10" t="str">
        <f t="array" ref="K2133">INDEX('Régua SAEB'!$F$1:$F$40,MATCH($E2133&amp;"MT"&amp;$J2133,'Régua SAEB'!$G$1:$G$40,0),1)</f>
        <v>Básico</v>
      </c>
    </row>
    <row r="2134" spans="1:11" x14ac:dyDescent="0.2">
      <c r="A2134" s="28" t="s">
        <v>75</v>
      </c>
      <c r="B2134" s="24">
        <v>24156</v>
      </c>
      <c r="C2134" s="28" t="s">
        <v>2244</v>
      </c>
      <c r="D2134" s="29">
        <v>35024156</v>
      </c>
      <c r="E2134" s="29" t="s">
        <v>117</v>
      </c>
      <c r="F2134" s="29">
        <v>262.32</v>
      </c>
      <c r="G2134" s="10">
        <f>SUMIFS('Régua SAEB'!$C:$C,'Régua SAEB'!$B:$B,"LP",'Régua SAEB'!$D:$D,"&lt;="&amp;$F2134,'Régua SAEB'!$E:$E,"&gt;"&amp;$F2134,'Régua SAEB'!$A:$A,$E2134)</f>
        <v>3</v>
      </c>
      <c r="H2134" s="10" t="str">
        <f t="array" ref="H2134">INDEX('Régua SAEB'!$F$1:$F$40,MATCH($E2134&amp;"LP"&amp;$G2134,'Régua SAEB'!$G$1:$G$40,0),1)</f>
        <v>Básico</v>
      </c>
      <c r="I2134" s="29">
        <v>253.38</v>
      </c>
      <c r="J2134" s="10">
        <f>SUMIFS('Régua SAEB'!$C:$C,'Régua SAEB'!$B:$B,"MT",'Régua SAEB'!$D:$D,"&lt;="&amp;$I2134,'Régua SAEB'!$E:$E,"&gt;"&amp;$I2134,'Régua SAEB'!$A:$A,$E2134)</f>
        <v>3</v>
      </c>
      <c r="K2134" s="10" t="str">
        <f t="array" ref="K2134">INDEX('Régua SAEB'!$F$1:$F$40,MATCH($E2134&amp;"MT"&amp;$J2134,'Régua SAEB'!$G$1:$G$40,0),1)</f>
        <v>Básico</v>
      </c>
    </row>
    <row r="2135" spans="1:11" x14ac:dyDescent="0.2">
      <c r="A2135" s="28" t="s">
        <v>75</v>
      </c>
      <c r="B2135" s="24">
        <v>37151</v>
      </c>
      <c r="C2135" s="28" t="s">
        <v>2245</v>
      </c>
      <c r="D2135" s="29">
        <v>35037151</v>
      </c>
      <c r="E2135" s="29" t="s">
        <v>117</v>
      </c>
      <c r="F2135" s="29">
        <v>258.85000000000002</v>
      </c>
      <c r="G2135" s="10">
        <f>SUMIFS('Régua SAEB'!$C:$C,'Régua SAEB'!$B:$B,"LP",'Régua SAEB'!$D:$D,"&lt;="&amp;$F2135,'Régua SAEB'!$E:$E,"&gt;"&amp;$F2135,'Régua SAEB'!$A:$A,$E2135)</f>
        <v>3</v>
      </c>
      <c r="H2135" s="10" t="str">
        <f t="array" ref="H2135">INDEX('Régua SAEB'!$F$1:$F$40,MATCH($E2135&amp;"LP"&amp;$G2135,'Régua SAEB'!$G$1:$G$40,0),1)</f>
        <v>Básico</v>
      </c>
      <c r="I2135" s="29">
        <v>252.31</v>
      </c>
      <c r="J2135" s="10">
        <f>SUMIFS('Régua SAEB'!$C:$C,'Régua SAEB'!$B:$B,"MT",'Régua SAEB'!$D:$D,"&lt;="&amp;$I2135,'Régua SAEB'!$E:$E,"&gt;"&amp;$I2135,'Régua SAEB'!$A:$A,$E2135)</f>
        <v>3</v>
      </c>
      <c r="K2135" s="10" t="str">
        <f t="array" ref="K2135">INDEX('Régua SAEB'!$F$1:$F$40,MATCH($E2135&amp;"MT"&amp;$J2135,'Régua SAEB'!$G$1:$G$40,0),1)</f>
        <v>Básico</v>
      </c>
    </row>
    <row r="2136" spans="1:11" x14ac:dyDescent="0.2">
      <c r="A2136" s="28" t="s">
        <v>75</v>
      </c>
      <c r="B2136" s="24">
        <v>42870</v>
      </c>
      <c r="C2136" s="28" t="s">
        <v>2246</v>
      </c>
      <c r="D2136" s="29">
        <v>35042870</v>
      </c>
      <c r="E2136" s="29" t="s">
        <v>117</v>
      </c>
      <c r="F2136" s="29">
        <v>272.83</v>
      </c>
      <c r="G2136" s="10">
        <f>SUMIFS('Régua SAEB'!$C:$C,'Régua SAEB'!$B:$B,"LP",'Régua SAEB'!$D:$D,"&lt;="&amp;$F2136,'Régua SAEB'!$E:$E,"&gt;"&amp;$F2136,'Régua SAEB'!$A:$A,$E2136)</f>
        <v>3</v>
      </c>
      <c r="H2136" s="10" t="str">
        <f t="array" ref="H2136">INDEX('Régua SAEB'!$F$1:$F$40,MATCH($E2136&amp;"LP"&amp;$G2136,'Régua SAEB'!$G$1:$G$40,0),1)</f>
        <v>Básico</v>
      </c>
      <c r="I2136" s="29">
        <v>278.81</v>
      </c>
      <c r="J2136" s="10">
        <f>SUMIFS('Régua SAEB'!$C:$C,'Régua SAEB'!$B:$B,"MT",'Régua SAEB'!$D:$D,"&lt;="&amp;$I2136,'Régua SAEB'!$E:$E,"&gt;"&amp;$I2136,'Régua SAEB'!$A:$A,$E2136)</f>
        <v>4</v>
      </c>
      <c r="K2136" s="10" t="str">
        <f t="array" ref="K2136">INDEX('Régua SAEB'!$F$1:$F$40,MATCH($E2136&amp;"MT"&amp;$J2136,'Régua SAEB'!$G$1:$G$40,0),1)</f>
        <v>Básico</v>
      </c>
    </row>
    <row r="2137" spans="1:11" x14ac:dyDescent="0.2">
      <c r="A2137" s="28" t="s">
        <v>75</v>
      </c>
      <c r="B2137" s="24">
        <v>42882</v>
      </c>
      <c r="C2137" s="28" t="s">
        <v>2247</v>
      </c>
      <c r="D2137" s="29">
        <v>35042882</v>
      </c>
      <c r="E2137" s="29" t="s">
        <v>117</v>
      </c>
      <c r="F2137" s="29">
        <v>235.24</v>
      </c>
      <c r="G2137" s="10">
        <f>SUMIFS('Régua SAEB'!$C:$C,'Régua SAEB'!$B:$B,"LP",'Régua SAEB'!$D:$D,"&lt;="&amp;$F2137,'Régua SAEB'!$E:$E,"&gt;"&amp;$F2137,'Régua SAEB'!$A:$A,$E2137)</f>
        <v>2</v>
      </c>
      <c r="H2137" s="10" t="str">
        <f t="array" ref="H2137">INDEX('Régua SAEB'!$F$1:$F$40,MATCH($E2137&amp;"LP"&amp;$G2137,'Régua SAEB'!$G$1:$G$40,0),1)</f>
        <v>Básico</v>
      </c>
      <c r="I2137" s="29">
        <v>238.49</v>
      </c>
      <c r="J2137" s="10">
        <f>SUMIFS('Régua SAEB'!$C:$C,'Régua SAEB'!$B:$B,"MT",'Régua SAEB'!$D:$D,"&lt;="&amp;$I2137,'Régua SAEB'!$E:$E,"&gt;"&amp;$I2137,'Régua SAEB'!$A:$A,$E2137)</f>
        <v>2</v>
      </c>
      <c r="K2137" s="10" t="str">
        <f t="array" ref="K2137">INDEX('Régua SAEB'!$F$1:$F$40,MATCH($E2137&amp;"MT"&amp;$J2137,'Régua SAEB'!$G$1:$G$40,0),1)</f>
        <v>Básico</v>
      </c>
    </row>
    <row r="2138" spans="1:11" x14ac:dyDescent="0.2">
      <c r="A2138" s="28" t="s">
        <v>75</v>
      </c>
      <c r="B2138" s="24">
        <v>44660</v>
      </c>
      <c r="C2138" s="28" t="s">
        <v>2248</v>
      </c>
      <c r="D2138" s="29">
        <v>35044660</v>
      </c>
      <c r="E2138" s="29" t="s">
        <v>117</v>
      </c>
      <c r="F2138" s="29">
        <v>242.47</v>
      </c>
      <c r="G2138" s="10">
        <f>SUMIFS('Régua SAEB'!$C:$C,'Régua SAEB'!$B:$B,"LP",'Régua SAEB'!$D:$D,"&lt;="&amp;$F2138,'Régua SAEB'!$E:$E,"&gt;"&amp;$F2138,'Régua SAEB'!$A:$A,$E2138)</f>
        <v>2</v>
      </c>
      <c r="H2138" s="10" t="str">
        <f t="array" ref="H2138">INDEX('Régua SAEB'!$F$1:$F$40,MATCH($E2138&amp;"LP"&amp;$G2138,'Régua SAEB'!$G$1:$G$40,0),1)</f>
        <v>Básico</v>
      </c>
      <c r="I2138" s="29">
        <v>234.39</v>
      </c>
      <c r="J2138" s="10">
        <f>SUMIFS('Régua SAEB'!$C:$C,'Régua SAEB'!$B:$B,"MT",'Régua SAEB'!$D:$D,"&lt;="&amp;$I2138,'Régua SAEB'!$E:$E,"&gt;"&amp;$I2138,'Régua SAEB'!$A:$A,$E2138)</f>
        <v>2</v>
      </c>
      <c r="K2138" s="10" t="str">
        <f t="array" ref="K2138">INDEX('Régua SAEB'!$F$1:$F$40,MATCH($E2138&amp;"MT"&amp;$J2138,'Régua SAEB'!$G$1:$G$40,0),1)</f>
        <v>Básico</v>
      </c>
    </row>
    <row r="2139" spans="1:11" x14ac:dyDescent="0.2">
      <c r="A2139" s="28" t="s">
        <v>75</v>
      </c>
      <c r="B2139" s="24">
        <v>47466</v>
      </c>
      <c r="C2139" s="28" t="s">
        <v>2249</v>
      </c>
      <c r="D2139" s="29">
        <v>35047466</v>
      </c>
      <c r="E2139" s="29" t="s">
        <v>117</v>
      </c>
      <c r="F2139" s="29">
        <v>270.95999999999998</v>
      </c>
      <c r="G2139" s="10">
        <f>SUMIFS('Régua SAEB'!$C:$C,'Régua SAEB'!$B:$B,"LP",'Régua SAEB'!$D:$D,"&lt;="&amp;$F2139,'Régua SAEB'!$E:$E,"&gt;"&amp;$F2139,'Régua SAEB'!$A:$A,$E2139)</f>
        <v>3</v>
      </c>
      <c r="H2139" s="10" t="str">
        <f t="array" ref="H2139">INDEX('Régua SAEB'!$F$1:$F$40,MATCH($E2139&amp;"LP"&amp;$G2139,'Régua SAEB'!$G$1:$G$40,0),1)</f>
        <v>Básico</v>
      </c>
      <c r="I2139" s="29">
        <v>269.8</v>
      </c>
      <c r="J2139" s="10">
        <f>SUMIFS('Régua SAEB'!$C:$C,'Régua SAEB'!$B:$B,"MT",'Régua SAEB'!$D:$D,"&lt;="&amp;$I2139,'Régua SAEB'!$E:$E,"&gt;"&amp;$I2139,'Régua SAEB'!$A:$A,$E2139)</f>
        <v>3</v>
      </c>
      <c r="K2139" s="10" t="str">
        <f t="array" ref="K2139">INDEX('Régua SAEB'!$F$1:$F$40,MATCH($E2139&amp;"MT"&amp;$J2139,'Régua SAEB'!$G$1:$G$40,0),1)</f>
        <v>Básico</v>
      </c>
    </row>
    <row r="2140" spans="1:11" x14ac:dyDescent="0.2">
      <c r="A2140" s="28" t="s">
        <v>75</v>
      </c>
      <c r="B2140" s="24">
        <v>49612</v>
      </c>
      <c r="C2140" s="28" t="s">
        <v>2250</v>
      </c>
      <c r="D2140" s="29">
        <v>35049612</v>
      </c>
      <c r="E2140" s="29" t="s">
        <v>117</v>
      </c>
      <c r="F2140" s="29">
        <v>239.49</v>
      </c>
      <c r="G2140" s="10">
        <f>SUMIFS('Régua SAEB'!$C:$C,'Régua SAEB'!$B:$B,"LP",'Régua SAEB'!$D:$D,"&lt;="&amp;$F2140,'Régua SAEB'!$E:$E,"&gt;"&amp;$F2140,'Régua SAEB'!$A:$A,$E2140)</f>
        <v>2</v>
      </c>
      <c r="H2140" s="10" t="str">
        <f t="array" ref="H2140">INDEX('Régua SAEB'!$F$1:$F$40,MATCH($E2140&amp;"LP"&amp;$G2140,'Régua SAEB'!$G$1:$G$40,0),1)</f>
        <v>Básico</v>
      </c>
      <c r="I2140" s="29">
        <v>234.35</v>
      </c>
      <c r="J2140" s="10">
        <f>SUMIFS('Régua SAEB'!$C:$C,'Régua SAEB'!$B:$B,"MT",'Régua SAEB'!$D:$D,"&lt;="&amp;$I2140,'Régua SAEB'!$E:$E,"&gt;"&amp;$I2140,'Régua SAEB'!$A:$A,$E2140)</f>
        <v>2</v>
      </c>
      <c r="K2140" s="10" t="str">
        <f t="array" ref="K2140">INDEX('Régua SAEB'!$F$1:$F$40,MATCH($E2140&amp;"MT"&amp;$J2140,'Régua SAEB'!$G$1:$G$40,0),1)</f>
        <v>Básico</v>
      </c>
    </row>
    <row r="2141" spans="1:11" x14ac:dyDescent="0.2">
      <c r="A2141" s="28" t="s">
        <v>75</v>
      </c>
      <c r="B2141" s="24">
        <v>350588</v>
      </c>
      <c r="C2141" s="28" t="s">
        <v>2251</v>
      </c>
      <c r="D2141" s="29">
        <v>35350588</v>
      </c>
      <c r="E2141" s="29" t="s">
        <v>117</v>
      </c>
      <c r="F2141" s="29">
        <v>273.25</v>
      </c>
      <c r="G2141" s="10">
        <f>SUMIFS('Régua SAEB'!$C:$C,'Régua SAEB'!$B:$B,"LP",'Régua SAEB'!$D:$D,"&lt;="&amp;$F2141,'Régua SAEB'!$E:$E,"&gt;"&amp;$F2141,'Régua SAEB'!$A:$A,$E2141)</f>
        <v>3</v>
      </c>
      <c r="H2141" s="10" t="str">
        <f t="array" ref="H2141">INDEX('Régua SAEB'!$F$1:$F$40,MATCH($E2141&amp;"LP"&amp;$G2141,'Régua SAEB'!$G$1:$G$40,0),1)</f>
        <v>Básico</v>
      </c>
      <c r="I2141" s="29">
        <v>260.72000000000003</v>
      </c>
      <c r="J2141" s="10">
        <f>SUMIFS('Régua SAEB'!$C:$C,'Régua SAEB'!$B:$B,"MT",'Régua SAEB'!$D:$D,"&lt;="&amp;$I2141,'Régua SAEB'!$E:$E,"&gt;"&amp;$I2141,'Régua SAEB'!$A:$A,$E2141)</f>
        <v>3</v>
      </c>
      <c r="K2141" s="10" t="str">
        <f t="array" ref="K2141">INDEX('Régua SAEB'!$F$1:$F$40,MATCH($E2141&amp;"MT"&amp;$J2141,'Régua SAEB'!$G$1:$G$40,0),1)</f>
        <v>Básico</v>
      </c>
    </row>
    <row r="2142" spans="1:11" x14ac:dyDescent="0.2">
      <c r="A2142" s="28" t="s">
        <v>75</v>
      </c>
      <c r="B2142" s="24">
        <v>412181</v>
      </c>
      <c r="C2142" s="28" t="s">
        <v>2252</v>
      </c>
      <c r="D2142" s="29">
        <v>35412181</v>
      </c>
      <c r="E2142" s="29" t="s">
        <v>117</v>
      </c>
      <c r="F2142" s="29">
        <v>271.24</v>
      </c>
      <c r="G2142" s="10">
        <f>SUMIFS('Régua SAEB'!$C:$C,'Régua SAEB'!$B:$B,"LP",'Régua SAEB'!$D:$D,"&lt;="&amp;$F2142,'Régua SAEB'!$E:$E,"&gt;"&amp;$F2142,'Régua SAEB'!$A:$A,$E2142)</f>
        <v>3</v>
      </c>
      <c r="H2142" s="10" t="str">
        <f t="array" ref="H2142">INDEX('Régua SAEB'!$F$1:$F$40,MATCH($E2142&amp;"LP"&amp;$G2142,'Régua SAEB'!$G$1:$G$40,0),1)</f>
        <v>Básico</v>
      </c>
      <c r="I2142" s="29">
        <v>269.97000000000003</v>
      </c>
      <c r="J2142" s="10">
        <f>SUMIFS('Régua SAEB'!$C:$C,'Régua SAEB'!$B:$B,"MT",'Régua SAEB'!$D:$D,"&lt;="&amp;$I2142,'Régua SAEB'!$E:$E,"&gt;"&amp;$I2142,'Régua SAEB'!$A:$A,$E2142)</f>
        <v>3</v>
      </c>
      <c r="K2142" s="10" t="str">
        <f t="array" ref="K2142">INDEX('Régua SAEB'!$F$1:$F$40,MATCH($E2142&amp;"MT"&amp;$J2142,'Régua SAEB'!$G$1:$G$40,0),1)</f>
        <v>Básico</v>
      </c>
    </row>
    <row r="2143" spans="1:11" x14ac:dyDescent="0.2">
      <c r="A2143" s="28" t="s">
        <v>75</v>
      </c>
      <c r="B2143" s="24">
        <v>435065</v>
      </c>
      <c r="C2143" s="28" t="s">
        <v>2253</v>
      </c>
      <c r="D2143" s="29">
        <v>35435065</v>
      </c>
      <c r="E2143" s="29" t="s">
        <v>117</v>
      </c>
      <c r="F2143" s="29">
        <v>251.19</v>
      </c>
      <c r="G2143" s="10">
        <f>SUMIFS('Régua SAEB'!$C:$C,'Régua SAEB'!$B:$B,"LP",'Régua SAEB'!$D:$D,"&lt;="&amp;$F2143,'Régua SAEB'!$E:$E,"&gt;"&amp;$F2143,'Régua SAEB'!$A:$A,$E2143)</f>
        <v>3</v>
      </c>
      <c r="H2143" s="10" t="str">
        <f t="array" ref="H2143">INDEX('Régua SAEB'!$F$1:$F$40,MATCH($E2143&amp;"LP"&amp;$G2143,'Régua SAEB'!$G$1:$G$40,0),1)</f>
        <v>Básico</v>
      </c>
      <c r="I2143" s="29">
        <v>247.34</v>
      </c>
      <c r="J2143" s="10">
        <f>SUMIFS('Régua SAEB'!$C:$C,'Régua SAEB'!$B:$B,"MT",'Régua SAEB'!$D:$D,"&lt;="&amp;$I2143,'Régua SAEB'!$E:$E,"&gt;"&amp;$I2143,'Régua SAEB'!$A:$A,$E2143)</f>
        <v>2</v>
      </c>
      <c r="K2143" s="10" t="str">
        <f t="array" ref="K2143">INDEX('Régua SAEB'!$F$1:$F$40,MATCH($E2143&amp;"MT"&amp;$J2143,'Régua SAEB'!$G$1:$G$40,0),1)</f>
        <v>Básico</v>
      </c>
    </row>
    <row r="2144" spans="1:11" x14ac:dyDescent="0.2">
      <c r="A2144" s="28" t="s">
        <v>75</v>
      </c>
      <c r="B2144" s="24">
        <v>566780</v>
      </c>
      <c r="C2144" s="28" t="s">
        <v>2254</v>
      </c>
      <c r="D2144" s="29">
        <v>35566780</v>
      </c>
      <c r="E2144" s="29" t="s">
        <v>117</v>
      </c>
      <c r="F2144" s="29">
        <v>238.72</v>
      </c>
      <c r="G2144" s="10">
        <f>SUMIFS('Régua SAEB'!$C:$C,'Régua SAEB'!$B:$B,"LP",'Régua SAEB'!$D:$D,"&lt;="&amp;$F2144,'Régua SAEB'!$E:$E,"&gt;"&amp;$F2144,'Régua SAEB'!$A:$A,$E2144)</f>
        <v>2</v>
      </c>
      <c r="H2144" s="10" t="str">
        <f t="array" ref="H2144">INDEX('Régua SAEB'!$F$1:$F$40,MATCH($E2144&amp;"LP"&amp;$G2144,'Régua SAEB'!$G$1:$G$40,0),1)</f>
        <v>Básico</v>
      </c>
      <c r="I2144" s="29">
        <v>244.32</v>
      </c>
      <c r="J2144" s="10">
        <f>SUMIFS('Régua SAEB'!$C:$C,'Régua SAEB'!$B:$B,"MT",'Régua SAEB'!$D:$D,"&lt;="&amp;$I2144,'Régua SAEB'!$E:$E,"&gt;"&amp;$I2144,'Régua SAEB'!$A:$A,$E2144)</f>
        <v>2</v>
      </c>
      <c r="K2144" s="10" t="str">
        <f t="array" ref="K2144">INDEX('Régua SAEB'!$F$1:$F$40,MATCH($E2144&amp;"MT"&amp;$J2144,'Régua SAEB'!$G$1:$G$40,0),1)</f>
        <v>Básico</v>
      </c>
    </row>
    <row r="2145" spans="1:11" x14ac:dyDescent="0.2">
      <c r="A2145" s="28" t="s">
        <v>75</v>
      </c>
      <c r="B2145" s="24">
        <v>576475</v>
      </c>
      <c r="C2145" s="28" t="s">
        <v>2255</v>
      </c>
      <c r="D2145" s="29">
        <v>35576475</v>
      </c>
      <c r="E2145" s="29" t="s">
        <v>117</v>
      </c>
      <c r="F2145" s="29">
        <v>256.39999999999998</v>
      </c>
      <c r="G2145" s="10">
        <f>SUMIFS('Régua SAEB'!$C:$C,'Régua SAEB'!$B:$B,"LP",'Régua SAEB'!$D:$D,"&lt;="&amp;$F2145,'Régua SAEB'!$E:$E,"&gt;"&amp;$F2145,'Régua SAEB'!$A:$A,$E2145)</f>
        <v>3</v>
      </c>
      <c r="H2145" s="10" t="str">
        <f t="array" ref="H2145">INDEX('Régua SAEB'!$F$1:$F$40,MATCH($E2145&amp;"LP"&amp;$G2145,'Régua SAEB'!$G$1:$G$40,0),1)</f>
        <v>Básico</v>
      </c>
      <c r="I2145" s="29">
        <v>263.36</v>
      </c>
      <c r="J2145" s="10">
        <f>SUMIFS('Régua SAEB'!$C:$C,'Régua SAEB'!$B:$B,"MT",'Régua SAEB'!$D:$D,"&lt;="&amp;$I2145,'Régua SAEB'!$E:$E,"&gt;"&amp;$I2145,'Régua SAEB'!$A:$A,$E2145)</f>
        <v>3</v>
      </c>
      <c r="K2145" s="10" t="str">
        <f t="array" ref="K2145">INDEX('Régua SAEB'!$F$1:$F$40,MATCH($E2145&amp;"MT"&amp;$J2145,'Régua SAEB'!$G$1:$G$40,0),1)</f>
        <v>Básico</v>
      </c>
    </row>
    <row r="2146" spans="1:11" x14ac:dyDescent="0.2">
      <c r="A2146" s="28" t="s">
        <v>75</v>
      </c>
      <c r="B2146" s="24">
        <v>576487</v>
      </c>
      <c r="C2146" s="28" t="s">
        <v>2256</v>
      </c>
      <c r="D2146" s="29">
        <v>35576487</v>
      </c>
      <c r="E2146" s="29" t="s">
        <v>117</v>
      </c>
      <c r="F2146" s="29">
        <v>257.73</v>
      </c>
      <c r="G2146" s="10">
        <f>SUMIFS('Régua SAEB'!$C:$C,'Régua SAEB'!$B:$B,"LP",'Régua SAEB'!$D:$D,"&lt;="&amp;$F2146,'Régua SAEB'!$E:$E,"&gt;"&amp;$F2146,'Régua SAEB'!$A:$A,$E2146)</f>
        <v>3</v>
      </c>
      <c r="H2146" s="10" t="str">
        <f t="array" ref="H2146">INDEX('Régua SAEB'!$F$1:$F$40,MATCH($E2146&amp;"LP"&amp;$G2146,'Régua SAEB'!$G$1:$G$40,0),1)</f>
        <v>Básico</v>
      </c>
      <c r="I2146" s="29">
        <v>253.05</v>
      </c>
      <c r="J2146" s="10">
        <f>SUMIFS('Régua SAEB'!$C:$C,'Régua SAEB'!$B:$B,"MT",'Régua SAEB'!$D:$D,"&lt;="&amp;$I2146,'Régua SAEB'!$E:$E,"&gt;"&amp;$I2146,'Régua SAEB'!$A:$A,$E2146)</f>
        <v>3</v>
      </c>
      <c r="K2146" s="10" t="str">
        <f t="array" ref="K2146">INDEX('Régua SAEB'!$F$1:$F$40,MATCH($E2146&amp;"MT"&amp;$J2146,'Régua SAEB'!$G$1:$G$40,0),1)</f>
        <v>Básico</v>
      </c>
    </row>
    <row r="2147" spans="1:11" x14ac:dyDescent="0.2">
      <c r="A2147" s="28" t="s">
        <v>75</v>
      </c>
      <c r="B2147" s="24">
        <v>576499</v>
      </c>
      <c r="C2147" s="28" t="s">
        <v>2257</v>
      </c>
      <c r="D2147" s="29">
        <v>35576499</v>
      </c>
      <c r="E2147" s="29" t="s">
        <v>117</v>
      </c>
      <c r="F2147" s="29">
        <v>260.61</v>
      </c>
      <c r="G2147" s="10">
        <f>SUMIFS('Régua SAEB'!$C:$C,'Régua SAEB'!$B:$B,"LP",'Régua SAEB'!$D:$D,"&lt;="&amp;$F2147,'Régua SAEB'!$E:$E,"&gt;"&amp;$F2147,'Régua SAEB'!$A:$A,$E2147)</f>
        <v>3</v>
      </c>
      <c r="H2147" s="10" t="str">
        <f t="array" ref="H2147">INDEX('Régua SAEB'!$F$1:$F$40,MATCH($E2147&amp;"LP"&amp;$G2147,'Régua SAEB'!$G$1:$G$40,0),1)</f>
        <v>Básico</v>
      </c>
      <c r="I2147" s="29">
        <v>254.65</v>
      </c>
      <c r="J2147" s="10">
        <f>SUMIFS('Régua SAEB'!$C:$C,'Régua SAEB'!$B:$B,"MT",'Régua SAEB'!$D:$D,"&lt;="&amp;$I2147,'Régua SAEB'!$E:$E,"&gt;"&amp;$I2147,'Régua SAEB'!$A:$A,$E2147)</f>
        <v>3</v>
      </c>
      <c r="K2147" s="10" t="str">
        <f t="array" ref="K2147">INDEX('Régua SAEB'!$F$1:$F$40,MATCH($E2147&amp;"MT"&amp;$J2147,'Régua SAEB'!$G$1:$G$40,0),1)</f>
        <v>Básico</v>
      </c>
    </row>
    <row r="2148" spans="1:11" x14ac:dyDescent="0.2">
      <c r="A2148" s="28" t="s">
        <v>75</v>
      </c>
      <c r="B2148" s="24">
        <v>900072</v>
      </c>
      <c r="C2148" s="28" t="s">
        <v>2258</v>
      </c>
      <c r="D2148" s="29">
        <v>35900072</v>
      </c>
      <c r="E2148" s="29" t="s">
        <v>117</v>
      </c>
      <c r="F2148" s="29">
        <v>257.31</v>
      </c>
      <c r="G2148" s="10">
        <f>SUMIFS('Régua SAEB'!$C:$C,'Régua SAEB'!$B:$B,"LP",'Régua SAEB'!$D:$D,"&lt;="&amp;$F2148,'Régua SAEB'!$E:$E,"&gt;"&amp;$F2148,'Régua SAEB'!$A:$A,$E2148)</f>
        <v>3</v>
      </c>
      <c r="H2148" s="10" t="str">
        <f t="array" ref="H2148">INDEX('Régua SAEB'!$F$1:$F$40,MATCH($E2148&amp;"LP"&amp;$G2148,'Régua SAEB'!$G$1:$G$40,0),1)</f>
        <v>Básico</v>
      </c>
      <c r="I2148" s="29">
        <v>244.16</v>
      </c>
      <c r="J2148" s="10">
        <f>SUMIFS('Régua SAEB'!$C:$C,'Régua SAEB'!$B:$B,"MT",'Régua SAEB'!$D:$D,"&lt;="&amp;$I2148,'Régua SAEB'!$E:$E,"&gt;"&amp;$I2148,'Régua SAEB'!$A:$A,$E2148)</f>
        <v>2</v>
      </c>
      <c r="K2148" s="10" t="str">
        <f t="array" ref="K2148">INDEX('Régua SAEB'!$F$1:$F$40,MATCH($E2148&amp;"MT"&amp;$J2148,'Régua SAEB'!$G$1:$G$40,0),1)</f>
        <v>Básico</v>
      </c>
    </row>
    <row r="2149" spans="1:11" x14ac:dyDescent="0.2">
      <c r="A2149" s="28" t="s">
        <v>75</v>
      </c>
      <c r="B2149" s="24">
        <v>900758</v>
      </c>
      <c r="C2149" s="28" t="s">
        <v>2259</v>
      </c>
      <c r="D2149" s="29">
        <v>35900758</v>
      </c>
      <c r="E2149" s="29" t="s">
        <v>117</v>
      </c>
      <c r="F2149" s="29">
        <v>237.99</v>
      </c>
      <c r="G2149" s="10">
        <f>SUMIFS('Régua SAEB'!$C:$C,'Régua SAEB'!$B:$B,"LP",'Régua SAEB'!$D:$D,"&lt;="&amp;$F2149,'Régua SAEB'!$E:$E,"&gt;"&amp;$F2149,'Régua SAEB'!$A:$A,$E2149)</f>
        <v>2</v>
      </c>
      <c r="H2149" s="10" t="str">
        <f t="array" ref="H2149">INDEX('Régua SAEB'!$F$1:$F$40,MATCH($E2149&amp;"LP"&amp;$G2149,'Régua SAEB'!$G$1:$G$40,0),1)</f>
        <v>Básico</v>
      </c>
      <c r="I2149" s="29">
        <v>239.34</v>
      </c>
      <c r="J2149" s="10">
        <f>SUMIFS('Régua SAEB'!$C:$C,'Régua SAEB'!$B:$B,"MT",'Régua SAEB'!$D:$D,"&lt;="&amp;$I2149,'Régua SAEB'!$E:$E,"&gt;"&amp;$I2149,'Régua SAEB'!$A:$A,$E2149)</f>
        <v>2</v>
      </c>
      <c r="K2149" s="10" t="str">
        <f t="array" ref="K2149">INDEX('Régua SAEB'!$F$1:$F$40,MATCH($E2149&amp;"MT"&amp;$J2149,'Régua SAEB'!$G$1:$G$40,0),1)</f>
        <v>Básico</v>
      </c>
    </row>
    <row r="2150" spans="1:11" x14ac:dyDescent="0.2">
      <c r="A2150" s="28" t="s">
        <v>75</v>
      </c>
      <c r="B2150" s="24">
        <v>900761</v>
      </c>
      <c r="C2150" s="28" t="s">
        <v>2260</v>
      </c>
      <c r="D2150" s="29">
        <v>35900761</v>
      </c>
      <c r="E2150" s="29" t="s">
        <v>117</v>
      </c>
      <c r="F2150" s="29">
        <v>248.9</v>
      </c>
      <c r="G2150" s="10">
        <f>SUMIFS('Régua SAEB'!$C:$C,'Régua SAEB'!$B:$B,"LP",'Régua SAEB'!$D:$D,"&lt;="&amp;$F2150,'Régua SAEB'!$E:$E,"&gt;"&amp;$F2150,'Régua SAEB'!$A:$A,$E2150)</f>
        <v>2</v>
      </c>
      <c r="H2150" s="10" t="str">
        <f t="array" ref="H2150">INDEX('Régua SAEB'!$F$1:$F$40,MATCH($E2150&amp;"LP"&amp;$G2150,'Régua SAEB'!$G$1:$G$40,0),1)</f>
        <v>Básico</v>
      </c>
      <c r="I2150" s="29">
        <v>236.45</v>
      </c>
      <c r="J2150" s="10">
        <f>SUMIFS('Régua SAEB'!$C:$C,'Régua SAEB'!$B:$B,"MT",'Régua SAEB'!$D:$D,"&lt;="&amp;$I2150,'Régua SAEB'!$E:$E,"&gt;"&amp;$I2150,'Régua SAEB'!$A:$A,$E2150)</f>
        <v>2</v>
      </c>
      <c r="K2150" s="10" t="str">
        <f t="array" ref="K2150">INDEX('Régua SAEB'!$F$1:$F$40,MATCH($E2150&amp;"MT"&amp;$J2150,'Régua SAEB'!$G$1:$G$40,0),1)</f>
        <v>Básico</v>
      </c>
    </row>
    <row r="2151" spans="1:11" x14ac:dyDescent="0.2">
      <c r="A2151" s="28" t="s">
        <v>75</v>
      </c>
      <c r="B2151" s="24">
        <v>900771</v>
      </c>
      <c r="C2151" s="28" t="s">
        <v>2261</v>
      </c>
      <c r="D2151" s="29">
        <v>35900771</v>
      </c>
      <c r="E2151" s="29" t="s">
        <v>117</v>
      </c>
      <c r="F2151" s="29">
        <v>258.95999999999998</v>
      </c>
      <c r="G2151" s="10">
        <f>SUMIFS('Régua SAEB'!$C:$C,'Régua SAEB'!$B:$B,"LP",'Régua SAEB'!$D:$D,"&lt;="&amp;$F2151,'Régua SAEB'!$E:$E,"&gt;"&amp;$F2151,'Régua SAEB'!$A:$A,$E2151)</f>
        <v>3</v>
      </c>
      <c r="H2151" s="10" t="str">
        <f t="array" ref="H2151">INDEX('Régua SAEB'!$F$1:$F$40,MATCH($E2151&amp;"LP"&amp;$G2151,'Régua SAEB'!$G$1:$G$40,0),1)</f>
        <v>Básico</v>
      </c>
      <c r="I2151" s="29">
        <v>254.73</v>
      </c>
      <c r="J2151" s="10">
        <f>SUMIFS('Régua SAEB'!$C:$C,'Régua SAEB'!$B:$B,"MT",'Régua SAEB'!$D:$D,"&lt;="&amp;$I2151,'Régua SAEB'!$E:$E,"&gt;"&amp;$I2151,'Régua SAEB'!$A:$A,$E2151)</f>
        <v>3</v>
      </c>
      <c r="K2151" s="10" t="str">
        <f t="array" ref="K2151">INDEX('Régua SAEB'!$F$1:$F$40,MATCH($E2151&amp;"MT"&amp;$J2151,'Régua SAEB'!$G$1:$G$40,0),1)</f>
        <v>Básico</v>
      </c>
    </row>
    <row r="2152" spans="1:11" x14ac:dyDescent="0.2">
      <c r="A2152" s="28" t="s">
        <v>75</v>
      </c>
      <c r="B2152" s="24">
        <v>903474</v>
      </c>
      <c r="C2152" s="28" t="s">
        <v>2262</v>
      </c>
      <c r="D2152" s="29">
        <v>35903474</v>
      </c>
      <c r="E2152" s="29" t="s">
        <v>117</v>
      </c>
      <c r="F2152" s="29">
        <v>247.97</v>
      </c>
      <c r="G2152" s="10">
        <f>SUMIFS('Régua SAEB'!$C:$C,'Régua SAEB'!$B:$B,"LP",'Régua SAEB'!$D:$D,"&lt;="&amp;$F2152,'Régua SAEB'!$E:$E,"&gt;"&amp;$F2152,'Régua SAEB'!$A:$A,$E2152)</f>
        <v>2</v>
      </c>
      <c r="H2152" s="10" t="str">
        <f t="array" ref="H2152">INDEX('Régua SAEB'!$F$1:$F$40,MATCH($E2152&amp;"LP"&amp;$G2152,'Régua SAEB'!$G$1:$G$40,0),1)</f>
        <v>Básico</v>
      </c>
      <c r="I2152" s="29">
        <v>243.92</v>
      </c>
      <c r="J2152" s="10">
        <f>SUMIFS('Régua SAEB'!$C:$C,'Régua SAEB'!$B:$B,"MT",'Régua SAEB'!$D:$D,"&lt;="&amp;$I2152,'Régua SAEB'!$E:$E,"&gt;"&amp;$I2152,'Régua SAEB'!$A:$A,$E2152)</f>
        <v>2</v>
      </c>
      <c r="K2152" s="10" t="str">
        <f t="array" ref="K2152">INDEX('Régua SAEB'!$F$1:$F$40,MATCH($E2152&amp;"MT"&amp;$J2152,'Régua SAEB'!$G$1:$G$40,0),1)</f>
        <v>Básico</v>
      </c>
    </row>
    <row r="2153" spans="1:11" x14ac:dyDescent="0.2">
      <c r="A2153" s="28" t="s">
        <v>75</v>
      </c>
      <c r="B2153" s="24">
        <v>905811</v>
      </c>
      <c r="C2153" s="28" t="s">
        <v>2263</v>
      </c>
      <c r="D2153" s="29">
        <v>35905811</v>
      </c>
      <c r="E2153" s="29" t="s">
        <v>117</v>
      </c>
      <c r="F2153" s="29">
        <v>259.49</v>
      </c>
      <c r="G2153" s="10">
        <f>SUMIFS('Régua SAEB'!$C:$C,'Régua SAEB'!$B:$B,"LP",'Régua SAEB'!$D:$D,"&lt;="&amp;$F2153,'Régua SAEB'!$E:$E,"&gt;"&amp;$F2153,'Régua SAEB'!$A:$A,$E2153)</f>
        <v>3</v>
      </c>
      <c r="H2153" s="10" t="str">
        <f t="array" ref="H2153">INDEX('Régua SAEB'!$F$1:$F$40,MATCH($E2153&amp;"LP"&amp;$G2153,'Régua SAEB'!$G$1:$G$40,0),1)</f>
        <v>Básico</v>
      </c>
      <c r="I2153" s="29">
        <v>258.66000000000003</v>
      </c>
      <c r="J2153" s="10">
        <f>SUMIFS('Régua SAEB'!$C:$C,'Régua SAEB'!$B:$B,"MT",'Régua SAEB'!$D:$D,"&lt;="&amp;$I2153,'Régua SAEB'!$E:$E,"&gt;"&amp;$I2153,'Régua SAEB'!$A:$A,$E2153)</f>
        <v>3</v>
      </c>
      <c r="K2153" s="10" t="str">
        <f t="array" ref="K2153">INDEX('Régua SAEB'!$F$1:$F$40,MATCH($E2153&amp;"MT"&amp;$J2153,'Régua SAEB'!$G$1:$G$40,0),1)</f>
        <v>Básico</v>
      </c>
    </row>
    <row r="2154" spans="1:11" x14ac:dyDescent="0.2">
      <c r="A2154" s="28" t="s">
        <v>75</v>
      </c>
      <c r="B2154" s="24">
        <v>907873</v>
      </c>
      <c r="C2154" s="28" t="s">
        <v>2264</v>
      </c>
      <c r="D2154" s="29">
        <v>35907873</v>
      </c>
      <c r="E2154" s="29" t="s">
        <v>117</v>
      </c>
      <c r="F2154" s="29">
        <v>255.19</v>
      </c>
      <c r="G2154" s="10">
        <f>SUMIFS('Régua SAEB'!$C:$C,'Régua SAEB'!$B:$B,"LP",'Régua SAEB'!$D:$D,"&lt;="&amp;$F2154,'Régua SAEB'!$E:$E,"&gt;"&amp;$F2154,'Régua SAEB'!$A:$A,$E2154)</f>
        <v>3</v>
      </c>
      <c r="H2154" s="10" t="str">
        <f t="array" ref="H2154">INDEX('Régua SAEB'!$F$1:$F$40,MATCH($E2154&amp;"LP"&amp;$G2154,'Régua SAEB'!$G$1:$G$40,0),1)</f>
        <v>Básico</v>
      </c>
      <c r="I2154" s="29">
        <v>257.29000000000002</v>
      </c>
      <c r="J2154" s="10">
        <f>SUMIFS('Régua SAEB'!$C:$C,'Régua SAEB'!$B:$B,"MT",'Régua SAEB'!$D:$D,"&lt;="&amp;$I2154,'Régua SAEB'!$E:$E,"&gt;"&amp;$I2154,'Régua SAEB'!$A:$A,$E2154)</f>
        <v>3</v>
      </c>
      <c r="K2154" s="10" t="str">
        <f t="array" ref="K2154">INDEX('Régua SAEB'!$F$1:$F$40,MATCH($E2154&amp;"MT"&amp;$J2154,'Régua SAEB'!$G$1:$G$40,0),1)</f>
        <v>Básico</v>
      </c>
    </row>
    <row r="2155" spans="1:11" x14ac:dyDescent="0.2">
      <c r="A2155" s="28" t="s">
        <v>75</v>
      </c>
      <c r="B2155" s="24">
        <v>907881</v>
      </c>
      <c r="C2155" s="28" t="s">
        <v>2265</v>
      </c>
      <c r="D2155" s="29">
        <v>35907881</v>
      </c>
      <c r="E2155" s="29" t="s">
        <v>117</v>
      </c>
      <c r="F2155" s="29">
        <v>276.76</v>
      </c>
      <c r="G2155" s="10">
        <f>SUMIFS('Régua SAEB'!$C:$C,'Régua SAEB'!$B:$B,"LP",'Régua SAEB'!$D:$D,"&lt;="&amp;$F2155,'Régua SAEB'!$E:$E,"&gt;"&amp;$F2155,'Régua SAEB'!$A:$A,$E2155)</f>
        <v>4</v>
      </c>
      <c r="H2155" s="10" t="str">
        <f t="array" ref="H2155">INDEX('Régua SAEB'!$F$1:$F$40,MATCH($E2155&amp;"LP"&amp;$G2155,'Régua SAEB'!$G$1:$G$40,0),1)</f>
        <v>Proficiente</v>
      </c>
      <c r="I2155" s="29">
        <v>246.42</v>
      </c>
      <c r="J2155" s="10">
        <f>SUMIFS('Régua SAEB'!$C:$C,'Régua SAEB'!$B:$B,"MT",'Régua SAEB'!$D:$D,"&lt;="&amp;$I2155,'Régua SAEB'!$E:$E,"&gt;"&amp;$I2155,'Régua SAEB'!$A:$A,$E2155)</f>
        <v>2</v>
      </c>
      <c r="K2155" s="10" t="str">
        <f t="array" ref="K2155">INDEX('Régua SAEB'!$F$1:$F$40,MATCH($E2155&amp;"MT"&amp;$J2155,'Régua SAEB'!$G$1:$G$40,0),1)</f>
        <v>Básico</v>
      </c>
    </row>
    <row r="2156" spans="1:11" x14ac:dyDescent="0.2">
      <c r="A2156" s="28" t="s">
        <v>75</v>
      </c>
      <c r="B2156" s="24">
        <v>912086</v>
      </c>
      <c r="C2156" s="28" t="s">
        <v>2266</v>
      </c>
      <c r="D2156" s="29">
        <v>35912086</v>
      </c>
      <c r="E2156" s="29" t="s">
        <v>117</v>
      </c>
      <c r="F2156" s="29">
        <v>255.77</v>
      </c>
      <c r="G2156" s="10">
        <f>SUMIFS('Régua SAEB'!$C:$C,'Régua SAEB'!$B:$B,"LP",'Régua SAEB'!$D:$D,"&lt;="&amp;$F2156,'Régua SAEB'!$E:$E,"&gt;"&amp;$F2156,'Régua SAEB'!$A:$A,$E2156)</f>
        <v>3</v>
      </c>
      <c r="H2156" s="10" t="str">
        <f t="array" ref="H2156">INDEX('Régua SAEB'!$F$1:$F$40,MATCH($E2156&amp;"LP"&amp;$G2156,'Régua SAEB'!$G$1:$G$40,0),1)</f>
        <v>Básico</v>
      </c>
      <c r="I2156" s="29">
        <v>238.99</v>
      </c>
      <c r="J2156" s="10">
        <f>SUMIFS('Régua SAEB'!$C:$C,'Régua SAEB'!$B:$B,"MT",'Régua SAEB'!$D:$D,"&lt;="&amp;$I2156,'Régua SAEB'!$E:$E,"&gt;"&amp;$I2156,'Régua SAEB'!$A:$A,$E2156)</f>
        <v>2</v>
      </c>
      <c r="K2156" s="10" t="str">
        <f t="array" ref="K2156">INDEX('Régua SAEB'!$F$1:$F$40,MATCH($E2156&amp;"MT"&amp;$J2156,'Régua SAEB'!$G$1:$G$40,0),1)</f>
        <v>Básico</v>
      </c>
    </row>
    <row r="2157" spans="1:11" x14ac:dyDescent="0.2">
      <c r="A2157" s="28" t="s">
        <v>75</v>
      </c>
      <c r="B2157" s="24">
        <v>915555</v>
      </c>
      <c r="C2157" s="28" t="s">
        <v>2267</v>
      </c>
      <c r="D2157" s="29">
        <v>35915555</v>
      </c>
      <c r="E2157" s="29" t="s">
        <v>117</v>
      </c>
      <c r="F2157" s="29">
        <v>259.38</v>
      </c>
      <c r="G2157" s="10">
        <f>SUMIFS('Régua SAEB'!$C:$C,'Régua SAEB'!$B:$B,"LP",'Régua SAEB'!$D:$D,"&lt;="&amp;$F2157,'Régua SAEB'!$E:$E,"&gt;"&amp;$F2157,'Régua SAEB'!$A:$A,$E2157)</f>
        <v>3</v>
      </c>
      <c r="H2157" s="10" t="str">
        <f t="array" ref="H2157">INDEX('Régua SAEB'!$F$1:$F$40,MATCH($E2157&amp;"LP"&amp;$G2157,'Régua SAEB'!$G$1:$G$40,0),1)</f>
        <v>Básico</v>
      </c>
      <c r="I2157" s="29">
        <v>260.04000000000002</v>
      </c>
      <c r="J2157" s="10">
        <f>SUMIFS('Régua SAEB'!$C:$C,'Régua SAEB'!$B:$B,"MT",'Régua SAEB'!$D:$D,"&lt;="&amp;$I2157,'Régua SAEB'!$E:$E,"&gt;"&amp;$I2157,'Régua SAEB'!$A:$A,$E2157)</f>
        <v>3</v>
      </c>
      <c r="K2157" s="10" t="str">
        <f t="array" ref="K2157">INDEX('Régua SAEB'!$F$1:$F$40,MATCH($E2157&amp;"MT"&amp;$J2157,'Régua SAEB'!$G$1:$G$40,0),1)</f>
        <v>Básico</v>
      </c>
    </row>
    <row r="2158" spans="1:11" x14ac:dyDescent="0.2">
      <c r="A2158" s="28" t="s">
        <v>75</v>
      </c>
      <c r="B2158" s="24">
        <v>925697</v>
      </c>
      <c r="C2158" s="28" t="s">
        <v>2268</v>
      </c>
      <c r="D2158" s="29">
        <v>35925697</v>
      </c>
      <c r="E2158" s="29" t="s">
        <v>117</v>
      </c>
      <c r="F2158" s="29">
        <v>239.26</v>
      </c>
      <c r="G2158" s="10">
        <f>SUMIFS('Régua SAEB'!$C:$C,'Régua SAEB'!$B:$B,"LP",'Régua SAEB'!$D:$D,"&lt;="&amp;$F2158,'Régua SAEB'!$E:$E,"&gt;"&amp;$F2158,'Régua SAEB'!$A:$A,$E2158)</f>
        <v>2</v>
      </c>
      <c r="H2158" s="10" t="str">
        <f t="array" ref="H2158">INDEX('Régua SAEB'!$F$1:$F$40,MATCH($E2158&amp;"LP"&amp;$G2158,'Régua SAEB'!$G$1:$G$40,0),1)</f>
        <v>Básico</v>
      </c>
      <c r="I2158" s="29">
        <v>235.44</v>
      </c>
      <c r="J2158" s="10">
        <f>SUMIFS('Régua SAEB'!$C:$C,'Régua SAEB'!$B:$B,"MT",'Régua SAEB'!$D:$D,"&lt;="&amp;$I2158,'Régua SAEB'!$E:$E,"&gt;"&amp;$I2158,'Régua SAEB'!$A:$A,$E2158)</f>
        <v>2</v>
      </c>
      <c r="K2158" s="10" t="str">
        <f t="array" ref="K2158">INDEX('Régua SAEB'!$F$1:$F$40,MATCH($E2158&amp;"MT"&amp;$J2158,'Régua SAEB'!$G$1:$G$40,0),1)</f>
        <v>Básico</v>
      </c>
    </row>
    <row r="2159" spans="1:11" x14ac:dyDescent="0.2">
      <c r="A2159" s="28" t="s">
        <v>75</v>
      </c>
      <c r="B2159" s="24">
        <v>925706</v>
      </c>
      <c r="C2159" s="28" t="s">
        <v>2269</v>
      </c>
      <c r="D2159" s="29">
        <v>35925706</v>
      </c>
      <c r="E2159" s="29" t="s">
        <v>117</v>
      </c>
      <c r="F2159" s="29">
        <v>261.3</v>
      </c>
      <c r="G2159" s="10">
        <f>SUMIFS('Régua SAEB'!$C:$C,'Régua SAEB'!$B:$B,"LP",'Régua SAEB'!$D:$D,"&lt;="&amp;$F2159,'Régua SAEB'!$E:$E,"&gt;"&amp;$F2159,'Régua SAEB'!$A:$A,$E2159)</f>
        <v>3</v>
      </c>
      <c r="H2159" s="10" t="str">
        <f t="array" ref="H2159">INDEX('Régua SAEB'!$F$1:$F$40,MATCH($E2159&amp;"LP"&amp;$G2159,'Régua SAEB'!$G$1:$G$40,0),1)</f>
        <v>Básico</v>
      </c>
      <c r="I2159" s="29">
        <v>256.64999999999998</v>
      </c>
      <c r="J2159" s="10">
        <f>SUMIFS('Régua SAEB'!$C:$C,'Régua SAEB'!$B:$B,"MT",'Régua SAEB'!$D:$D,"&lt;="&amp;$I2159,'Régua SAEB'!$E:$E,"&gt;"&amp;$I2159,'Régua SAEB'!$A:$A,$E2159)</f>
        <v>3</v>
      </c>
      <c r="K2159" s="10" t="str">
        <f t="array" ref="K2159">INDEX('Régua SAEB'!$F$1:$F$40,MATCH($E2159&amp;"MT"&amp;$J2159,'Régua SAEB'!$G$1:$G$40,0),1)</f>
        <v>Básico</v>
      </c>
    </row>
    <row r="2160" spans="1:11" x14ac:dyDescent="0.2">
      <c r="A2160" s="28" t="s">
        <v>43</v>
      </c>
      <c r="B2160" s="24">
        <v>15261</v>
      </c>
      <c r="C2160" s="28" t="s">
        <v>2270</v>
      </c>
      <c r="D2160" s="29">
        <v>35015261</v>
      </c>
      <c r="E2160" s="29" t="s">
        <v>117</v>
      </c>
      <c r="F2160" s="29">
        <v>257.17</v>
      </c>
      <c r="G2160" s="10">
        <f>SUMIFS('Régua SAEB'!$C:$C,'Régua SAEB'!$B:$B,"LP",'Régua SAEB'!$D:$D,"&lt;="&amp;$F2160,'Régua SAEB'!$E:$E,"&gt;"&amp;$F2160,'Régua SAEB'!$A:$A,$E2160)</f>
        <v>3</v>
      </c>
      <c r="H2160" s="10" t="str">
        <f t="array" ref="H2160">INDEX('Régua SAEB'!$F$1:$F$40,MATCH($E2160&amp;"LP"&amp;$G2160,'Régua SAEB'!$G$1:$G$40,0),1)</f>
        <v>Básico</v>
      </c>
      <c r="I2160" s="29">
        <v>255.62</v>
      </c>
      <c r="J2160" s="10">
        <f>SUMIFS('Régua SAEB'!$C:$C,'Régua SAEB'!$B:$B,"MT",'Régua SAEB'!$D:$D,"&lt;="&amp;$I2160,'Régua SAEB'!$E:$E,"&gt;"&amp;$I2160,'Régua SAEB'!$A:$A,$E2160)</f>
        <v>3</v>
      </c>
      <c r="K2160" s="10" t="str">
        <f t="array" ref="K2160">INDEX('Régua SAEB'!$F$1:$F$40,MATCH($E2160&amp;"MT"&amp;$J2160,'Régua SAEB'!$G$1:$G$40,0),1)</f>
        <v>Básico</v>
      </c>
    </row>
    <row r="2161" spans="1:11" x14ac:dyDescent="0.2">
      <c r="A2161" s="28" t="s">
        <v>34</v>
      </c>
      <c r="B2161" s="24">
        <v>23164</v>
      </c>
      <c r="C2161" s="28" t="s">
        <v>2271</v>
      </c>
      <c r="D2161" s="29">
        <v>35023164</v>
      </c>
      <c r="E2161" s="29" t="s">
        <v>117</v>
      </c>
      <c r="F2161" s="29">
        <v>248.33</v>
      </c>
      <c r="G2161" s="10">
        <f>SUMIFS('Régua SAEB'!$C:$C,'Régua SAEB'!$B:$B,"LP",'Régua SAEB'!$D:$D,"&lt;="&amp;$F2161,'Régua SAEB'!$E:$E,"&gt;"&amp;$F2161,'Régua SAEB'!$A:$A,$E2161)</f>
        <v>2</v>
      </c>
      <c r="H2161" s="10" t="str">
        <f t="array" ref="H2161">INDEX('Régua SAEB'!$F$1:$F$40,MATCH($E2161&amp;"LP"&amp;$G2161,'Régua SAEB'!$G$1:$G$40,0),1)</f>
        <v>Básico</v>
      </c>
      <c r="I2161" s="29">
        <v>247.4</v>
      </c>
      <c r="J2161" s="10">
        <f>SUMIFS('Régua SAEB'!$C:$C,'Régua SAEB'!$B:$B,"MT",'Régua SAEB'!$D:$D,"&lt;="&amp;$I2161,'Régua SAEB'!$E:$E,"&gt;"&amp;$I2161,'Régua SAEB'!$A:$A,$E2161)</f>
        <v>2</v>
      </c>
      <c r="K2161" s="10" t="str">
        <f t="array" ref="K2161">INDEX('Régua SAEB'!$F$1:$F$40,MATCH($E2161&amp;"MT"&amp;$J2161,'Régua SAEB'!$G$1:$G$40,0),1)</f>
        <v>Básico</v>
      </c>
    </row>
    <row r="2162" spans="1:11" x14ac:dyDescent="0.2">
      <c r="A2162" s="28" t="s">
        <v>14</v>
      </c>
      <c r="B2162" s="24">
        <v>21878</v>
      </c>
      <c r="C2162" s="28" t="s">
        <v>2272</v>
      </c>
      <c r="D2162" s="29">
        <v>35021878</v>
      </c>
      <c r="E2162" s="29" t="s">
        <v>117</v>
      </c>
      <c r="F2162" s="29">
        <v>236.52</v>
      </c>
      <c r="G2162" s="10">
        <f>SUMIFS('Régua SAEB'!$C:$C,'Régua SAEB'!$B:$B,"LP",'Régua SAEB'!$D:$D,"&lt;="&amp;$F2162,'Régua SAEB'!$E:$E,"&gt;"&amp;$F2162,'Régua SAEB'!$A:$A,$E2162)</f>
        <v>2</v>
      </c>
      <c r="H2162" s="10" t="str">
        <f t="array" ref="H2162">INDEX('Régua SAEB'!$F$1:$F$40,MATCH($E2162&amp;"LP"&amp;$G2162,'Régua SAEB'!$G$1:$G$40,0),1)</f>
        <v>Básico</v>
      </c>
      <c r="I2162" s="29">
        <v>231.09</v>
      </c>
      <c r="J2162" s="10">
        <f>SUMIFS('Régua SAEB'!$C:$C,'Régua SAEB'!$B:$B,"MT",'Régua SAEB'!$D:$D,"&lt;="&amp;$I2162,'Régua SAEB'!$E:$E,"&gt;"&amp;$I2162,'Régua SAEB'!$A:$A,$E2162)</f>
        <v>2</v>
      </c>
      <c r="K2162" s="10" t="str">
        <f t="array" ref="K2162">INDEX('Régua SAEB'!$F$1:$F$40,MATCH($E2162&amp;"MT"&amp;$J2162,'Régua SAEB'!$G$1:$G$40,0),1)</f>
        <v>Básico</v>
      </c>
    </row>
    <row r="2163" spans="1:11" x14ac:dyDescent="0.2">
      <c r="A2163" s="28" t="s">
        <v>97</v>
      </c>
      <c r="B2163" s="24">
        <v>31604</v>
      </c>
      <c r="C2163" s="28" t="s">
        <v>2273</v>
      </c>
      <c r="D2163" s="29">
        <v>35031604</v>
      </c>
      <c r="E2163" s="29" t="s">
        <v>117</v>
      </c>
      <c r="F2163" s="29">
        <v>218.25</v>
      </c>
      <c r="G2163" s="10">
        <f>SUMIFS('Régua SAEB'!$C:$C,'Régua SAEB'!$B:$B,"LP",'Régua SAEB'!$D:$D,"&lt;="&amp;$F2163,'Régua SAEB'!$E:$E,"&gt;"&amp;$F2163,'Régua SAEB'!$A:$A,$E2163)</f>
        <v>1</v>
      </c>
      <c r="H2163" s="10" t="str">
        <f t="array" ref="H2163">INDEX('Régua SAEB'!$F$1:$F$40,MATCH($E2163&amp;"LP"&amp;$G2163,'Régua SAEB'!$G$1:$G$40,0),1)</f>
        <v>Básico</v>
      </c>
      <c r="I2163" s="29">
        <v>226.54</v>
      </c>
      <c r="J2163" s="10">
        <f>SUMIFS('Régua SAEB'!$C:$C,'Régua SAEB'!$B:$B,"MT",'Régua SAEB'!$D:$D,"&lt;="&amp;$I2163,'Régua SAEB'!$E:$E,"&gt;"&amp;$I2163,'Régua SAEB'!$A:$A,$E2163)</f>
        <v>2</v>
      </c>
      <c r="K2163" s="10" t="str">
        <f t="array" ref="K2163">INDEX('Régua SAEB'!$F$1:$F$40,MATCH($E2163&amp;"MT"&amp;$J2163,'Régua SAEB'!$G$1:$G$40,0),1)</f>
        <v>Básico</v>
      </c>
    </row>
    <row r="2164" spans="1:11" x14ac:dyDescent="0.2">
      <c r="A2164" s="28" t="s">
        <v>97</v>
      </c>
      <c r="B2164" s="24">
        <v>31689</v>
      </c>
      <c r="C2164" s="28" t="s">
        <v>2274</v>
      </c>
      <c r="D2164" s="29">
        <v>35031689</v>
      </c>
      <c r="E2164" s="29" t="s">
        <v>117</v>
      </c>
      <c r="F2164" s="29">
        <v>267.52</v>
      </c>
      <c r="G2164" s="10">
        <f>SUMIFS('Régua SAEB'!$C:$C,'Régua SAEB'!$B:$B,"LP",'Régua SAEB'!$D:$D,"&lt;="&amp;$F2164,'Régua SAEB'!$E:$E,"&gt;"&amp;$F2164,'Régua SAEB'!$A:$A,$E2164)</f>
        <v>3</v>
      </c>
      <c r="H2164" s="10" t="str">
        <f t="array" ref="H2164">INDEX('Régua SAEB'!$F$1:$F$40,MATCH($E2164&amp;"LP"&amp;$G2164,'Régua SAEB'!$G$1:$G$40,0),1)</f>
        <v>Básico</v>
      </c>
      <c r="I2164" s="29">
        <v>269.83</v>
      </c>
      <c r="J2164" s="10">
        <f>SUMIFS('Régua SAEB'!$C:$C,'Régua SAEB'!$B:$B,"MT",'Régua SAEB'!$D:$D,"&lt;="&amp;$I2164,'Régua SAEB'!$E:$E,"&gt;"&amp;$I2164,'Régua SAEB'!$A:$A,$E2164)</f>
        <v>3</v>
      </c>
      <c r="K2164" s="10" t="str">
        <f t="array" ref="K2164">INDEX('Régua SAEB'!$F$1:$F$40,MATCH($E2164&amp;"MT"&amp;$J2164,'Régua SAEB'!$G$1:$G$40,0),1)</f>
        <v>Básico</v>
      </c>
    </row>
    <row r="2165" spans="1:11" x14ac:dyDescent="0.2">
      <c r="A2165" s="28" t="s">
        <v>56</v>
      </c>
      <c r="B2165" s="24">
        <v>21556</v>
      </c>
      <c r="C2165" s="28" t="s">
        <v>2275</v>
      </c>
      <c r="D2165" s="29">
        <v>35021556</v>
      </c>
      <c r="E2165" s="29" t="s">
        <v>117</v>
      </c>
      <c r="F2165" s="29">
        <v>288.60000000000002</v>
      </c>
      <c r="G2165" s="10">
        <f>SUMIFS('Régua SAEB'!$C:$C,'Régua SAEB'!$B:$B,"LP",'Régua SAEB'!$D:$D,"&lt;="&amp;$F2165,'Régua SAEB'!$E:$E,"&gt;"&amp;$F2165,'Régua SAEB'!$A:$A,$E2165)</f>
        <v>4</v>
      </c>
      <c r="H2165" s="10" t="str">
        <f t="array" ref="H2165">INDEX('Régua SAEB'!$F$1:$F$40,MATCH($E2165&amp;"LP"&amp;$G2165,'Régua SAEB'!$G$1:$G$40,0),1)</f>
        <v>Proficiente</v>
      </c>
      <c r="I2165" s="29">
        <v>279.39</v>
      </c>
      <c r="J2165" s="10">
        <f>SUMIFS('Régua SAEB'!$C:$C,'Régua SAEB'!$B:$B,"MT",'Régua SAEB'!$D:$D,"&lt;="&amp;$I2165,'Régua SAEB'!$E:$E,"&gt;"&amp;$I2165,'Régua SAEB'!$A:$A,$E2165)</f>
        <v>4</v>
      </c>
      <c r="K2165" s="10" t="str">
        <f t="array" ref="K2165">INDEX('Régua SAEB'!$F$1:$F$40,MATCH($E2165&amp;"MT"&amp;$J2165,'Régua SAEB'!$G$1:$G$40,0),1)</f>
        <v>Básico</v>
      </c>
    </row>
    <row r="2166" spans="1:11" x14ac:dyDescent="0.2">
      <c r="A2166" s="28" t="s">
        <v>56</v>
      </c>
      <c r="B2166" s="24">
        <v>21573</v>
      </c>
      <c r="C2166" s="28" t="s">
        <v>2276</v>
      </c>
      <c r="D2166" s="29">
        <v>35021573</v>
      </c>
      <c r="E2166" s="29" t="s">
        <v>117</v>
      </c>
      <c r="F2166" s="29">
        <v>291.38</v>
      </c>
      <c r="G2166" s="10">
        <f>SUMIFS('Régua SAEB'!$C:$C,'Régua SAEB'!$B:$B,"LP",'Régua SAEB'!$D:$D,"&lt;="&amp;$F2166,'Régua SAEB'!$E:$E,"&gt;"&amp;$F2166,'Régua SAEB'!$A:$A,$E2166)</f>
        <v>4</v>
      </c>
      <c r="H2166" s="10" t="str">
        <f t="array" ref="H2166">INDEX('Régua SAEB'!$F$1:$F$40,MATCH($E2166&amp;"LP"&amp;$G2166,'Régua SAEB'!$G$1:$G$40,0),1)</f>
        <v>Proficiente</v>
      </c>
      <c r="I2166" s="29">
        <v>276.36</v>
      </c>
      <c r="J2166" s="10">
        <f>SUMIFS('Régua SAEB'!$C:$C,'Régua SAEB'!$B:$B,"MT",'Régua SAEB'!$D:$D,"&lt;="&amp;$I2166,'Régua SAEB'!$E:$E,"&gt;"&amp;$I2166,'Régua SAEB'!$A:$A,$E2166)</f>
        <v>4</v>
      </c>
      <c r="K2166" s="10" t="str">
        <f t="array" ref="K2166">INDEX('Régua SAEB'!$F$1:$F$40,MATCH($E2166&amp;"MT"&amp;$J2166,'Régua SAEB'!$G$1:$G$40,0),1)</f>
        <v>Básico</v>
      </c>
    </row>
    <row r="2167" spans="1:11" x14ac:dyDescent="0.2">
      <c r="A2167" s="28" t="s">
        <v>56</v>
      </c>
      <c r="B2167" s="24">
        <v>21623</v>
      </c>
      <c r="C2167" s="28" t="s">
        <v>2277</v>
      </c>
      <c r="D2167" s="29">
        <v>35021623</v>
      </c>
      <c r="E2167" s="29" t="s">
        <v>117</v>
      </c>
      <c r="F2167" s="29">
        <v>277.54000000000002</v>
      </c>
      <c r="G2167" s="10">
        <f>SUMIFS('Régua SAEB'!$C:$C,'Régua SAEB'!$B:$B,"LP",'Régua SAEB'!$D:$D,"&lt;="&amp;$F2167,'Régua SAEB'!$E:$E,"&gt;"&amp;$F2167,'Régua SAEB'!$A:$A,$E2167)</f>
        <v>4</v>
      </c>
      <c r="H2167" s="10" t="str">
        <f t="array" ref="H2167">INDEX('Régua SAEB'!$F$1:$F$40,MATCH($E2167&amp;"LP"&amp;$G2167,'Régua SAEB'!$G$1:$G$40,0),1)</f>
        <v>Proficiente</v>
      </c>
      <c r="I2167" s="29">
        <v>281.05</v>
      </c>
      <c r="J2167" s="10">
        <f>SUMIFS('Régua SAEB'!$C:$C,'Régua SAEB'!$B:$B,"MT",'Régua SAEB'!$D:$D,"&lt;="&amp;$I2167,'Régua SAEB'!$E:$E,"&gt;"&amp;$I2167,'Régua SAEB'!$A:$A,$E2167)</f>
        <v>4</v>
      </c>
      <c r="K2167" s="10" t="str">
        <f t="array" ref="K2167">INDEX('Régua SAEB'!$F$1:$F$40,MATCH($E2167&amp;"MT"&amp;$J2167,'Régua SAEB'!$G$1:$G$40,0),1)</f>
        <v>Básico</v>
      </c>
    </row>
    <row r="2168" spans="1:11" x14ac:dyDescent="0.2">
      <c r="A2168" s="28" t="s">
        <v>56</v>
      </c>
      <c r="B2168" s="24">
        <v>21702</v>
      </c>
      <c r="C2168" s="28" t="s">
        <v>2278</v>
      </c>
      <c r="D2168" s="29">
        <v>35021702</v>
      </c>
      <c r="E2168" s="29" t="s">
        <v>117</v>
      </c>
      <c r="F2168" s="29">
        <v>279.70999999999998</v>
      </c>
      <c r="G2168" s="10">
        <f>SUMIFS('Régua SAEB'!$C:$C,'Régua SAEB'!$B:$B,"LP",'Régua SAEB'!$D:$D,"&lt;="&amp;$F2168,'Régua SAEB'!$E:$E,"&gt;"&amp;$F2168,'Régua SAEB'!$A:$A,$E2168)</f>
        <v>4</v>
      </c>
      <c r="H2168" s="10" t="str">
        <f t="array" ref="H2168">INDEX('Régua SAEB'!$F$1:$F$40,MATCH($E2168&amp;"LP"&amp;$G2168,'Régua SAEB'!$G$1:$G$40,0),1)</f>
        <v>Proficiente</v>
      </c>
      <c r="I2168" s="29">
        <v>274.01</v>
      </c>
      <c r="J2168" s="10">
        <f>SUMIFS('Régua SAEB'!$C:$C,'Régua SAEB'!$B:$B,"MT",'Régua SAEB'!$D:$D,"&lt;="&amp;$I2168,'Régua SAEB'!$E:$E,"&gt;"&amp;$I2168,'Régua SAEB'!$A:$A,$E2168)</f>
        <v>3</v>
      </c>
      <c r="K2168" s="10" t="str">
        <f t="array" ref="K2168">INDEX('Régua SAEB'!$F$1:$F$40,MATCH($E2168&amp;"MT"&amp;$J2168,'Régua SAEB'!$G$1:$G$40,0),1)</f>
        <v>Básico</v>
      </c>
    </row>
    <row r="2169" spans="1:11" x14ac:dyDescent="0.2">
      <c r="A2169" s="28" t="s">
        <v>56</v>
      </c>
      <c r="B2169" s="24">
        <v>21726</v>
      </c>
      <c r="C2169" s="28" t="s">
        <v>2279</v>
      </c>
      <c r="D2169" s="29">
        <v>35021726</v>
      </c>
      <c r="E2169" s="29" t="s">
        <v>117</v>
      </c>
      <c r="F2169" s="29">
        <v>269.98</v>
      </c>
      <c r="G2169" s="10">
        <f>SUMIFS('Régua SAEB'!$C:$C,'Régua SAEB'!$B:$B,"LP",'Régua SAEB'!$D:$D,"&lt;="&amp;$F2169,'Régua SAEB'!$E:$E,"&gt;"&amp;$F2169,'Régua SAEB'!$A:$A,$E2169)</f>
        <v>3</v>
      </c>
      <c r="H2169" s="10" t="str">
        <f t="array" ref="H2169">INDEX('Régua SAEB'!$F$1:$F$40,MATCH($E2169&amp;"LP"&amp;$G2169,'Régua SAEB'!$G$1:$G$40,0),1)</f>
        <v>Básico</v>
      </c>
      <c r="I2169" s="29">
        <v>266.42</v>
      </c>
      <c r="J2169" s="10">
        <f>SUMIFS('Régua SAEB'!$C:$C,'Régua SAEB'!$B:$B,"MT",'Régua SAEB'!$D:$D,"&lt;="&amp;$I2169,'Régua SAEB'!$E:$E,"&gt;"&amp;$I2169,'Régua SAEB'!$A:$A,$E2169)</f>
        <v>3</v>
      </c>
      <c r="K2169" s="10" t="str">
        <f t="array" ref="K2169">INDEX('Régua SAEB'!$F$1:$F$40,MATCH($E2169&amp;"MT"&amp;$J2169,'Régua SAEB'!$G$1:$G$40,0),1)</f>
        <v>Básico</v>
      </c>
    </row>
    <row r="2170" spans="1:11" x14ac:dyDescent="0.2">
      <c r="A2170" s="28" t="s">
        <v>56</v>
      </c>
      <c r="B2170" s="24">
        <v>21738</v>
      </c>
      <c r="C2170" s="28" t="s">
        <v>2280</v>
      </c>
      <c r="D2170" s="29">
        <v>35021738</v>
      </c>
      <c r="E2170" s="29" t="s">
        <v>117</v>
      </c>
      <c r="F2170" s="29">
        <v>255.64</v>
      </c>
      <c r="G2170" s="10">
        <f>SUMIFS('Régua SAEB'!$C:$C,'Régua SAEB'!$B:$B,"LP",'Régua SAEB'!$D:$D,"&lt;="&amp;$F2170,'Régua SAEB'!$E:$E,"&gt;"&amp;$F2170,'Régua SAEB'!$A:$A,$E2170)</f>
        <v>3</v>
      </c>
      <c r="H2170" s="10" t="str">
        <f t="array" ref="H2170">INDEX('Régua SAEB'!$F$1:$F$40,MATCH($E2170&amp;"LP"&amp;$G2170,'Régua SAEB'!$G$1:$G$40,0),1)</f>
        <v>Básico</v>
      </c>
      <c r="I2170" s="29">
        <v>252.27</v>
      </c>
      <c r="J2170" s="10">
        <f>SUMIFS('Régua SAEB'!$C:$C,'Régua SAEB'!$B:$B,"MT",'Régua SAEB'!$D:$D,"&lt;="&amp;$I2170,'Régua SAEB'!$E:$E,"&gt;"&amp;$I2170,'Régua SAEB'!$A:$A,$E2170)</f>
        <v>3</v>
      </c>
      <c r="K2170" s="10" t="str">
        <f t="array" ref="K2170">INDEX('Régua SAEB'!$F$1:$F$40,MATCH($E2170&amp;"MT"&amp;$J2170,'Régua SAEB'!$G$1:$G$40,0),1)</f>
        <v>Básico</v>
      </c>
    </row>
    <row r="2171" spans="1:11" x14ac:dyDescent="0.2">
      <c r="A2171" s="28" t="s">
        <v>56</v>
      </c>
      <c r="B2171" s="24">
        <v>21787</v>
      </c>
      <c r="C2171" s="28" t="s">
        <v>2281</v>
      </c>
      <c r="D2171" s="29">
        <v>35021787</v>
      </c>
      <c r="E2171" s="29" t="s">
        <v>117</v>
      </c>
      <c r="F2171" s="29">
        <v>287.37</v>
      </c>
      <c r="G2171" s="10">
        <f>SUMIFS('Régua SAEB'!$C:$C,'Régua SAEB'!$B:$B,"LP",'Régua SAEB'!$D:$D,"&lt;="&amp;$F2171,'Régua SAEB'!$E:$E,"&gt;"&amp;$F2171,'Régua SAEB'!$A:$A,$E2171)</f>
        <v>4</v>
      </c>
      <c r="H2171" s="10" t="str">
        <f t="array" ref="H2171">INDEX('Régua SAEB'!$F$1:$F$40,MATCH($E2171&amp;"LP"&amp;$G2171,'Régua SAEB'!$G$1:$G$40,0),1)</f>
        <v>Proficiente</v>
      </c>
      <c r="I2171" s="29">
        <v>274</v>
      </c>
      <c r="J2171" s="10">
        <f>SUMIFS('Régua SAEB'!$C:$C,'Régua SAEB'!$B:$B,"MT",'Régua SAEB'!$D:$D,"&lt;="&amp;$I2171,'Régua SAEB'!$E:$E,"&gt;"&amp;$I2171,'Régua SAEB'!$A:$A,$E2171)</f>
        <v>3</v>
      </c>
      <c r="K2171" s="10" t="str">
        <f t="array" ref="K2171">INDEX('Régua SAEB'!$F$1:$F$40,MATCH($E2171&amp;"MT"&amp;$J2171,'Régua SAEB'!$G$1:$G$40,0),1)</f>
        <v>Básico</v>
      </c>
    </row>
    <row r="2172" spans="1:11" x14ac:dyDescent="0.2">
      <c r="A2172" s="28" t="s">
        <v>56</v>
      </c>
      <c r="B2172" s="24">
        <v>41661</v>
      </c>
      <c r="C2172" s="28" t="s">
        <v>2282</v>
      </c>
      <c r="D2172" s="29">
        <v>35041661</v>
      </c>
      <c r="E2172" s="29" t="s">
        <v>117</v>
      </c>
      <c r="F2172" s="29">
        <v>270.72000000000003</v>
      </c>
      <c r="G2172" s="10">
        <f>SUMIFS('Régua SAEB'!$C:$C,'Régua SAEB'!$B:$B,"LP",'Régua SAEB'!$D:$D,"&lt;="&amp;$F2172,'Régua SAEB'!$E:$E,"&gt;"&amp;$F2172,'Régua SAEB'!$A:$A,$E2172)</f>
        <v>3</v>
      </c>
      <c r="H2172" s="10" t="str">
        <f t="array" ref="H2172">INDEX('Régua SAEB'!$F$1:$F$40,MATCH($E2172&amp;"LP"&amp;$G2172,'Régua SAEB'!$G$1:$G$40,0),1)</f>
        <v>Básico</v>
      </c>
      <c r="I2172" s="29">
        <v>267.16000000000003</v>
      </c>
      <c r="J2172" s="10">
        <f>SUMIFS('Régua SAEB'!$C:$C,'Régua SAEB'!$B:$B,"MT",'Régua SAEB'!$D:$D,"&lt;="&amp;$I2172,'Régua SAEB'!$E:$E,"&gt;"&amp;$I2172,'Régua SAEB'!$A:$A,$E2172)</f>
        <v>3</v>
      </c>
      <c r="K2172" s="10" t="str">
        <f t="array" ref="K2172">INDEX('Régua SAEB'!$F$1:$F$40,MATCH($E2172&amp;"MT"&amp;$J2172,'Régua SAEB'!$G$1:$G$40,0),1)</f>
        <v>Básico</v>
      </c>
    </row>
    <row r="2173" spans="1:11" x14ac:dyDescent="0.2">
      <c r="A2173" s="28" t="s">
        <v>56</v>
      </c>
      <c r="B2173" s="24">
        <v>45895</v>
      </c>
      <c r="C2173" s="28" t="s">
        <v>2283</v>
      </c>
      <c r="D2173" s="29">
        <v>35045895</v>
      </c>
      <c r="E2173" s="29" t="s">
        <v>117</v>
      </c>
      <c r="F2173" s="29">
        <v>267.18</v>
      </c>
      <c r="G2173" s="10">
        <f>SUMIFS('Régua SAEB'!$C:$C,'Régua SAEB'!$B:$B,"LP",'Régua SAEB'!$D:$D,"&lt;="&amp;$F2173,'Régua SAEB'!$E:$E,"&gt;"&amp;$F2173,'Régua SAEB'!$A:$A,$E2173)</f>
        <v>3</v>
      </c>
      <c r="H2173" s="10" t="str">
        <f t="array" ref="H2173">INDEX('Régua SAEB'!$F$1:$F$40,MATCH($E2173&amp;"LP"&amp;$G2173,'Régua SAEB'!$G$1:$G$40,0),1)</f>
        <v>Básico</v>
      </c>
      <c r="I2173" s="29">
        <v>263.05</v>
      </c>
      <c r="J2173" s="10">
        <f>SUMIFS('Régua SAEB'!$C:$C,'Régua SAEB'!$B:$B,"MT",'Régua SAEB'!$D:$D,"&lt;="&amp;$I2173,'Régua SAEB'!$E:$E,"&gt;"&amp;$I2173,'Régua SAEB'!$A:$A,$E2173)</f>
        <v>3</v>
      </c>
      <c r="K2173" s="10" t="str">
        <f t="array" ref="K2173">INDEX('Régua SAEB'!$F$1:$F$40,MATCH($E2173&amp;"MT"&amp;$J2173,'Régua SAEB'!$G$1:$G$40,0),1)</f>
        <v>Básico</v>
      </c>
    </row>
    <row r="2174" spans="1:11" x14ac:dyDescent="0.2">
      <c r="A2174" s="28" t="s">
        <v>56</v>
      </c>
      <c r="B2174" s="24">
        <v>49967</v>
      </c>
      <c r="C2174" s="28" t="s">
        <v>2284</v>
      </c>
      <c r="D2174" s="29">
        <v>35049967</v>
      </c>
      <c r="E2174" s="29" t="s">
        <v>117</v>
      </c>
      <c r="F2174" s="29">
        <v>258.05</v>
      </c>
      <c r="G2174" s="10">
        <f>SUMIFS('Régua SAEB'!$C:$C,'Régua SAEB'!$B:$B,"LP",'Régua SAEB'!$D:$D,"&lt;="&amp;$F2174,'Régua SAEB'!$E:$E,"&gt;"&amp;$F2174,'Régua SAEB'!$A:$A,$E2174)</f>
        <v>3</v>
      </c>
      <c r="H2174" s="10" t="str">
        <f t="array" ref="H2174">INDEX('Régua SAEB'!$F$1:$F$40,MATCH($E2174&amp;"LP"&amp;$G2174,'Régua SAEB'!$G$1:$G$40,0),1)</f>
        <v>Básico</v>
      </c>
      <c r="I2174" s="29">
        <v>255.6</v>
      </c>
      <c r="J2174" s="10">
        <f>SUMIFS('Régua SAEB'!$C:$C,'Régua SAEB'!$B:$B,"MT",'Régua SAEB'!$D:$D,"&lt;="&amp;$I2174,'Régua SAEB'!$E:$E,"&gt;"&amp;$I2174,'Régua SAEB'!$A:$A,$E2174)</f>
        <v>3</v>
      </c>
      <c r="K2174" s="10" t="str">
        <f t="array" ref="K2174">INDEX('Régua SAEB'!$F$1:$F$40,MATCH($E2174&amp;"MT"&amp;$J2174,'Régua SAEB'!$G$1:$G$40,0),1)</f>
        <v>Básico</v>
      </c>
    </row>
    <row r="2175" spans="1:11" x14ac:dyDescent="0.2">
      <c r="A2175" s="28" t="s">
        <v>56</v>
      </c>
      <c r="B2175" s="24">
        <v>435485</v>
      </c>
      <c r="C2175" s="28" t="s">
        <v>2285</v>
      </c>
      <c r="D2175" s="29">
        <v>35435485</v>
      </c>
      <c r="E2175" s="29" t="s">
        <v>117</v>
      </c>
      <c r="F2175" s="29">
        <v>250.46</v>
      </c>
      <c r="G2175" s="10">
        <f>SUMIFS('Régua SAEB'!$C:$C,'Régua SAEB'!$B:$B,"LP",'Régua SAEB'!$D:$D,"&lt;="&amp;$F2175,'Régua SAEB'!$E:$E,"&gt;"&amp;$F2175,'Régua SAEB'!$A:$A,$E2175)</f>
        <v>3</v>
      </c>
      <c r="H2175" s="10" t="str">
        <f t="array" ref="H2175">INDEX('Régua SAEB'!$F$1:$F$40,MATCH($E2175&amp;"LP"&amp;$G2175,'Régua SAEB'!$G$1:$G$40,0),1)</f>
        <v>Básico</v>
      </c>
      <c r="I2175" s="29">
        <v>243.06</v>
      </c>
      <c r="J2175" s="10">
        <f>SUMIFS('Régua SAEB'!$C:$C,'Régua SAEB'!$B:$B,"MT",'Régua SAEB'!$D:$D,"&lt;="&amp;$I2175,'Régua SAEB'!$E:$E,"&gt;"&amp;$I2175,'Régua SAEB'!$A:$A,$E2175)</f>
        <v>2</v>
      </c>
      <c r="K2175" s="10" t="str">
        <f t="array" ref="K2175">INDEX('Régua SAEB'!$F$1:$F$40,MATCH($E2175&amp;"MT"&amp;$J2175,'Régua SAEB'!$G$1:$G$40,0),1)</f>
        <v>Básico</v>
      </c>
    </row>
    <row r="2176" spans="1:11" x14ac:dyDescent="0.2">
      <c r="A2176" s="28" t="s">
        <v>56</v>
      </c>
      <c r="B2176" s="24">
        <v>905586</v>
      </c>
      <c r="C2176" s="28" t="s">
        <v>2286</v>
      </c>
      <c r="D2176" s="29">
        <v>35905586</v>
      </c>
      <c r="E2176" s="29" t="s">
        <v>117</v>
      </c>
      <c r="F2176" s="29">
        <v>269.87</v>
      </c>
      <c r="G2176" s="10">
        <f>SUMIFS('Régua SAEB'!$C:$C,'Régua SAEB'!$B:$B,"LP",'Régua SAEB'!$D:$D,"&lt;="&amp;$F2176,'Régua SAEB'!$E:$E,"&gt;"&amp;$F2176,'Régua SAEB'!$A:$A,$E2176)</f>
        <v>3</v>
      </c>
      <c r="H2176" s="10" t="str">
        <f t="array" ref="H2176">INDEX('Régua SAEB'!$F$1:$F$40,MATCH($E2176&amp;"LP"&amp;$G2176,'Régua SAEB'!$G$1:$G$40,0),1)</f>
        <v>Básico</v>
      </c>
      <c r="I2176" s="29">
        <v>264.64999999999998</v>
      </c>
      <c r="J2176" s="10">
        <f>SUMIFS('Régua SAEB'!$C:$C,'Régua SAEB'!$B:$B,"MT",'Régua SAEB'!$D:$D,"&lt;="&amp;$I2176,'Régua SAEB'!$E:$E,"&gt;"&amp;$I2176,'Régua SAEB'!$A:$A,$E2176)</f>
        <v>3</v>
      </c>
      <c r="K2176" s="10" t="str">
        <f t="array" ref="K2176">INDEX('Régua SAEB'!$F$1:$F$40,MATCH($E2176&amp;"MT"&amp;$J2176,'Régua SAEB'!$G$1:$G$40,0),1)</f>
        <v>Básico</v>
      </c>
    </row>
    <row r="2177" spans="1:11" x14ac:dyDescent="0.2">
      <c r="A2177" s="28" t="s">
        <v>56</v>
      </c>
      <c r="B2177" s="24">
        <v>905598</v>
      </c>
      <c r="C2177" s="28" t="s">
        <v>2287</v>
      </c>
      <c r="D2177" s="29">
        <v>35905598</v>
      </c>
      <c r="E2177" s="29" t="s">
        <v>117</v>
      </c>
      <c r="F2177" s="29">
        <v>256.02</v>
      </c>
      <c r="G2177" s="10">
        <f>SUMIFS('Régua SAEB'!$C:$C,'Régua SAEB'!$B:$B,"LP",'Régua SAEB'!$D:$D,"&lt;="&amp;$F2177,'Régua SAEB'!$E:$E,"&gt;"&amp;$F2177,'Régua SAEB'!$A:$A,$E2177)</f>
        <v>3</v>
      </c>
      <c r="H2177" s="10" t="str">
        <f t="array" ref="H2177">INDEX('Régua SAEB'!$F$1:$F$40,MATCH($E2177&amp;"LP"&amp;$G2177,'Régua SAEB'!$G$1:$G$40,0),1)</f>
        <v>Básico</v>
      </c>
      <c r="I2177" s="29">
        <v>254.92</v>
      </c>
      <c r="J2177" s="10">
        <f>SUMIFS('Régua SAEB'!$C:$C,'Régua SAEB'!$B:$B,"MT",'Régua SAEB'!$D:$D,"&lt;="&amp;$I2177,'Régua SAEB'!$E:$E,"&gt;"&amp;$I2177,'Régua SAEB'!$A:$A,$E2177)</f>
        <v>3</v>
      </c>
      <c r="K2177" s="10" t="str">
        <f t="array" ref="K2177">INDEX('Régua SAEB'!$F$1:$F$40,MATCH($E2177&amp;"MT"&amp;$J2177,'Régua SAEB'!$G$1:$G$40,0),1)</f>
        <v>Básico</v>
      </c>
    </row>
    <row r="2178" spans="1:11" x14ac:dyDescent="0.2">
      <c r="A2178" s="28" t="s">
        <v>56</v>
      </c>
      <c r="B2178" s="24">
        <v>909567</v>
      </c>
      <c r="C2178" s="28" t="s">
        <v>2288</v>
      </c>
      <c r="D2178" s="29">
        <v>35909567</v>
      </c>
      <c r="E2178" s="29" t="s">
        <v>117</v>
      </c>
      <c r="F2178" s="29">
        <v>272.02</v>
      </c>
      <c r="G2178" s="10">
        <f>SUMIFS('Régua SAEB'!$C:$C,'Régua SAEB'!$B:$B,"LP",'Régua SAEB'!$D:$D,"&lt;="&amp;$F2178,'Régua SAEB'!$E:$E,"&gt;"&amp;$F2178,'Régua SAEB'!$A:$A,$E2178)</f>
        <v>3</v>
      </c>
      <c r="H2178" s="10" t="str">
        <f t="array" ref="H2178">INDEX('Régua SAEB'!$F$1:$F$40,MATCH($E2178&amp;"LP"&amp;$G2178,'Régua SAEB'!$G$1:$G$40,0),1)</f>
        <v>Básico</v>
      </c>
      <c r="I2178" s="29">
        <v>270.29000000000002</v>
      </c>
      <c r="J2178" s="10">
        <f>SUMIFS('Régua SAEB'!$C:$C,'Régua SAEB'!$B:$B,"MT",'Régua SAEB'!$D:$D,"&lt;="&amp;$I2178,'Régua SAEB'!$E:$E,"&gt;"&amp;$I2178,'Régua SAEB'!$A:$A,$E2178)</f>
        <v>3</v>
      </c>
      <c r="K2178" s="10" t="str">
        <f t="array" ref="K2178">INDEX('Régua SAEB'!$F$1:$F$40,MATCH($E2178&amp;"MT"&amp;$J2178,'Régua SAEB'!$G$1:$G$40,0),1)</f>
        <v>Básico</v>
      </c>
    </row>
    <row r="2179" spans="1:11" x14ac:dyDescent="0.2">
      <c r="A2179" s="28" t="s">
        <v>56</v>
      </c>
      <c r="B2179" s="24">
        <v>911148</v>
      </c>
      <c r="C2179" s="28" t="s">
        <v>2289</v>
      </c>
      <c r="D2179" s="29">
        <v>35911148</v>
      </c>
      <c r="E2179" s="29" t="s">
        <v>117</v>
      </c>
      <c r="F2179" s="29">
        <v>247.62</v>
      </c>
      <c r="G2179" s="10">
        <f>SUMIFS('Régua SAEB'!$C:$C,'Régua SAEB'!$B:$B,"LP",'Régua SAEB'!$D:$D,"&lt;="&amp;$F2179,'Régua SAEB'!$E:$E,"&gt;"&amp;$F2179,'Régua SAEB'!$A:$A,$E2179)</f>
        <v>2</v>
      </c>
      <c r="H2179" s="10" t="str">
        <f t="array" ref="H2179">INDEX('Régua SAEB'!$F$1:$F$40,MATCH($E2179&amp;"LP"&amp;$G2179,'Régua SAEB'!$G$1:$G$40,0),1)</f>
        <v>Básico</v>
      </c>
      <c r="I2179" s="29">
        <v>249.7</v>
      </c>
      <c r="J2179" s="10">
        <f>SUMIFS('Régua SAEB'!$C:$C,'Régua SAEB'!$B:$B,"MT",'Régua SAEB'!$D:$D,"&lt;="&amp;$I2179,'Régua SAEB'!$E:$E,"&gt;"&amp;$I2179,'Régua SAEB'!$A:$A,$E2179)</f>
        <v>2</v>
      </c>
      <c r="K2179" s="10" t="str">
        <f t="array" ref="K2179">INDEX('Régua SAEB'!$F$1:$F$40,MATCH($E2179&amp;"MT"&amp;$J2179,'Régua SAEB'!$G$1:$G$40,0),1)</f>
        <v>Básico</v>
      </c>
    </row>
    <row r="2180" spans="1:11" x14ac:dyDescent="0.2">
      <c r="A2180" s="28" t="s">
        <v>56</v>
      </c>
      <c r="B2180" s="24">
        <v>921944</v>
      </c>
      <c r="C2180" s="28" t="s">
        <v>2290</v>
      </c>
      <c r="D2180" s="29">
        <v>35921944</v>
      </c>
      <c r="E2180" s="29" t="s">
        <v>117</v>
      </c>
      <c r="F2180" s="29">
        <v>253.67</v>
      </c>
      <c r="G2180" s="10">
        <f>SUMIFS('Régua SAEB'!$C:$C,'Régua SAEB'!$B:$B,"LP",'Régua SAEB'!$D:$D,"&lt;="&amp;$F2180,'Régua SAEB'!$E:$E,"&gt;"&amp;$F2180,'Régua SAEB'!$A:$A,$E2180)</f>
        <v>3</v>
      </c>
      <c r="H2180" s="10" t="str">
        <f t="array" ref="H2180">INDEX('Régua SAEB'!$F$1:$F$40,MATCH($E2180&amp;"LP"&amp;$G2180,'Régua SAEB'!$G$1:$G$40,0),1)</f>
        <v>Básico</v>
      </c>
      <c r="I2180" s="29">
        <v>241.41</v>
      </c>
      <c r="J2180" s="10">
        <f>SUMIFS('Régua SAEB'!$C:$C,'Régua SAEB'!$B:$B,"MT",'Régua SAEB'!$D:$D,"&lt;="&amp;$I2180,'Régua SAEB'!$E:$E,"&gt;"&amp;$I2180,'Régua SAEB'!$A:$A,$E2180)</f>
        <v>2</v>
      </c>
      <c r="K2180" s="10" t="str">
        <f t="array" ref="K2180">INDEX('Régua SAEB'!$F$1:$F$40,MATCH($E2180&amp;"MT"&amp;$J2180,'Régua SAEB'!$G$1:$G$40,0),1)</f>
        <v>Básico</v>
      </c>
    </row>
    <row r="2181" spans="1:11" x14ac:dyDescent="0.2">
      <c r="A2181" s="28" t="s">
        <v>25</v>
      </c>
      <c r="B2181" s="24">
        <v>905604</v>
      </c>
      <c r="C2181" s="28" t="s">
        <v>2291</v>
      </c>
      <c r="D2181" s="29">
        <v>35905604</v>
      </c>
      <c r="E2181" s="29" t="s">
        <v>117</v>
      </c>
      <c r="F2181" s="29">
        <v>272.89999999999998</v>
      </c>
      <c r="G2181" s="10">
        <f>SUMIFS('Régua SAEB'!$C:$C,'Régua SAEB'!$B:$B,"LP",'Régua SAEB'!$D:$D,"&lt;="&amp;$F2181,'Régua SAEB'!$E:$E,"&gt;"&amp;$F2181,'Régua SAEB'!$A:$A,$E2181)</f>
        <v>3</v>
      </c>
      <c r="H2181" s="10" t="str">
        <f t="array" ref="H2181">INDEX('Régua SAEB'!$F$1:$F$40,MATCH($E2181&amp;"LP"&amp;$G2181,'Régua SAEB'!$G$1:$G$40,0),1)</f>
        <v>Básico</v>
      </c>
      <c r="I2181" s="29">
        <v>271.98</v>
      </c>
      <c r="J2181" s="10">
        <f>SUMIFS('Régua SAEB'!$C:$C,'Régua SAEB'!$B:$B,"MT",'Régua SAEB'!$D:$D,"&lt;="&amp;$I2181,'Régua SAEB'!$E:$E,"&gt;"&amp;$I2181,'Régua SAEB'!$A:$A,$E2181)</f>
        <v>3</v>
      </c>
      <c r="K2181" s="10" t="str">
        <f t="array" ref="K2181">INDEX('Régua SAEB'!$F$1:$F$40,MATCH($E2181&amp;"MT"&amp;$J2181,'Régua SAEB'!$G$1:$G$40,0),1)</f>
        <v>Básico</v>
      </c>
    </row>
    <row r="2182" spans="1:11" x14ac:dyDescent="0.2">
      <c r="A2182" s="28" t="s">
        <v>59</v>
      </c>
      <c r="B2182" s="24">
        <v>7857</v>
      </c>
      <c r="C2182" s="28" t="s">
        <v>2292</v>
      </c>
      <c r="D2182" s="29">
        <v>35007857</v>
      </c>
      <c r="E2182" s="29" t="s">
        <v>117</v>
      </c>
      <c r="F2182" s="29">
        <v>254.93</v>
      </c>
      <c r="G2182" s="10">
        <f>SUMIFS('Régua SAEB'!$C:$C,'Régua SAEB'!$B:$B,"LP",'Régua SAEB'!$D:$D,"&lt;="&amp;$F2182,'Régua SAEB'!$E:$E,"&gt;"&amp;$F2182,'Régua SAEB'!$A:$A,$E2182)</f>
        <v>3</v>
      </c>
      <c r="H2182" s="10" t="str">
        <f t="array" ref="H2182">INDEX('Régua SAEB'!$F$1:$F$40,MATCH($E2182&amp;"LP"&amp;$G2182,'Régua SAEB'!$G$1:$G$40,0),1)</f>
        <v>Básico</v>
      </c>
      <c r="I2182" s="29">
        <v>253.55</v>
      </c>
      <c r="J2182" s="10">
        <f>SUMIFS('Régua SAEB'!$C:$C,'Régua SAEB'!$B:$B,"MT",'Régua SAEB'!$D:$D,"&lt;="&amp;$I2182,'Régua SAEB'!$E:$E,"&gt;"&amp;$I2182,'Régua SAEB'!$A:$A,$E2182)</f>
        <v>3</v>
      </c>
      <c r="K2182" s="10" t="str">
        <f t="array" ref="K2182">INDEX('Régua SAEB'!$F$1:$F$40,MATCH($E2182&amp;"MT"&amp;$J2182,'Régua SAEB'!$G$1:$G$40,0),1)</f>
        <v>Básico</v>
      </c>
    </row>
    <row r="2183" spans="1:11" x14ac:dyDescent="0.2">
      <c r="A2183" s="28" t="s">
        <v>59</v>
      </c>
      <c r="B2183" s="24">
        <v>7869</v>
      </c>
      <c r="C2183" s="28" t="s">
        <v>2293</v>
      </c>
      <c r="D2183" s="29">
        <v>35007869</v>
      </c>
      <c r="E2183" s="29" t="s">
        <v>117</v>
      </c>
      <c r="F2183" s="29">
        <v>256.27999999999997</v>
      </c>
      <c r="G2183" s="10">
        <f>SUMIFS('Régua SAEB'!$C:$C,'Régua SAEB'!$B:$B,"LP",'Régua SAEB'!$D:$D,"&lt;="&amp;$F2183,'Régua SAEB'!$E:$E,"&gt;"&amp;$F2183,'Régua SAEB'!$A:$A,$E2183)</f>
        <v>3</v>
      </c>
      <c r="H2183" s="10" t="str">
        <f t="array" ref="H2183">INDEX('Régua SAEB'!$F$1:$F$40,MATCH($E2183&amp;"LP"&amp;$G2183,'Régua SAEB'!$G$1:$G$40,0),1)</f>
        <v>Básico</v>
      </c>
      <c r="I2183" s="29">
        <v>270.55</v>
      </c>
      <c r="J2183" s="10">
        <f>SUMIFS('Régua SAEB'!$C:$C,'Régua SAEB'!$B:$B,"MT",'Régua SAEB'!$D:$D,"&lt;="&amp;$I2183,'Régua SAEB'!$E:$E,"&gt;"&amp;$I2183,'Régua SAEB'!$A:$A,$E2183)</f>
        <v>3</v>
      </c>
      <c r="K2183" s="10" t="str">
        <f t="array" ref="K2183">INDEX('Régua SAEB'!$F$1:$F$40,MATCH($E2183&amp;"MT"&amp;$J2183,'Régua SAEB'!$G$1:$G$40,0),1)</f>
        <v>Básico</v>
      </c>
    </row>
    <row r="2184" spans="1:11" x14ac:dyDescent="0.2">
      <c r="A2184" s="28" t="s">
        <v>59</v>
      </c>
      <c r="B2184" s="24">
        <v>7936</v>
      </c>
      <c r="C2184" s="28" t="s">
        <v>2294</v>
      </c>
      <c r="D2184" s="29">
        <v>35007936</v>
      </c>
      <c r="E2184" s="29" t="s">
        <v>117</v>
      </c>
      <c r="F2184" s="29">
        <v>260.48</v>
      </c>
      <c r="G2184" s="10">
        <f>SUMIFS('Régua SAEB'!$C:$C,'Régua SAEB'!$B:$B,"LP",'Régua SAEB'!$D:$D,"&lt;="&amp;$F2184,'Régua SAEB'!$E:$E,"&gt;"&amp;$F2184,'Régua SAEB'!$A:$A,$E2184)</f>
        <v>3</v>
      </c>
      <c r="H2184" s="10" t="str">
        <f t="array" ref="H2184">INDEX('Régua SAEB'!$F$1:$F$40,MATCH($E2184&amp;"LP"&amp;$G2184,'Régua SAEB'!$G$1:$G$40,0),1)</f>
        <v>Básico</v>
      </c>
      <c r="I2184" s="29">
        <v>257.33999999999997</v>
      </c>
      <c r="J2184" s="10">
        <f>SUMIFS('Régua SAEB'!$C:$C,'Régua SAEB'!$B:$B,"MT",'Régua SAEB'!$D:$D,"&lt;="&amp;$I2184,'Régua SAEB'!$E:$E,"&gt;"&amp;$I2184,'Régua SAEB'!$A:$A,$E2184)</f>
        <v>3</v>
      </c>
      <c r="K2184" s="10" t="str">
        <f t="array" ref="K2184">INDEX('Régua SAEB'!$F$1:$F$40,MATCH($E2184&amp;"MT"&amp;$J2184,'Régua SAEB'!$G$1:$G$40,0),1)</f>
        <v>Básico</v>
      </c>
    </row>
    <row r="2185" spans="1:11" x14ac:dyDescent="0.2">
      <c r="A2185" s="28" t="s">
        <v>59</v>
      </c>
      <c r="B2185" s="24">
        <v>37278</v>
      </c>
      <c r="C2185" s="28" t="s">
        <v>2295</v>
      </c>
      <c r="D2185" s="29">
        <v>35037278</v>
      </c>
      <c r="E2185" s="29" t="s">
        <v>117</v>
      </c>
      <c r="F2185" s="29">
        <v>265.64</v>
      </c>
      <c r="G2185" s="10">
        <f>SUMIFS('Régua SAEB'!$C:$C,'Régua SAEB'!$B:$B,"LP",'Régua SAEB'!$D:$D,"&lt;="&amp;$F2185,'Régua SAEB'!$E:$E,"&gt;"&amp;$F2185,'Régua SAEB'!$A:$A,$E2185)</f>
        <v>3</v>
      </c>
      <c r="H2185" s="10" t="str">
        <f t="array" ref="H2185">INDEX('Régua SAEB'!$F$1:$F$40,MATCH($E2185&amp;"LP"&amp;$G2185,'Régua SAEB'!$G$1:$G$40,0),1)</f>
        <v>Básico</v>
      </c>
      <c r="I2185" s="29">
        <v>253.62</v>
      </c>
      <c r="J2185" s="10">
        <f>SUMIFS('Régua SAEB'!$C:$C,'Régua SAEB'!$B:$B,"MT",'Régua SAEB'!$D:$D,"&lt;="&amp;$I2185,'Régua SAEB'!$E:$E,"&gt;"&amp;$I2185,'Régua SAEB'!$A:$A,$E2185)</f>
        <v>3</v>
      </c>
      <c r="K2185" s="10" t="str">
        <f t="array" ref="K2185">INDEX('Régua SAEB'!$F$1:$F$40,MATCH($E2185&amp;"MT"&amp;$J2185,'Régua SAEB'!$G$1:$G$40,0),1)</f>
        <v>Básico</v>
      </c>
    </row>
    <row r="2186" spans="1:11" x14ac:dyDescent="0.2">
      <c r="A2186" s="28" t="s">
        <v>59</v>
      </c>
      <c r="B2186" s="24">
        <v>41981</v>
      </c>
      <c r="C2186" s="28" t="s">
        <v>2296</v>
      </c>
      <c r="D2186" s="29">
        <v>35041981</v>
      </c>
      <c r="E2186" s="29" t="s">
        <v>117</v>
      </c>
      <c r="F2186" s="29">
        <v>273.33999999999997</v>
      </c>
      <c r="G2186" s="10">
        <f>SUMIFS('Régua SAEB'!$C:$C,'Régua SAEB'!$B:$B,"LP",'Régua SAEB'!$D:$D,"&lt;="&amp;$F2186,'Régua SAEB'!$E:$E,"&gt;"&amp;$F2186,'Régua SAEB'!$A:$A,$E2186)</f>
        <v>3</v>
      </c>
      <c r="H2186" s="10" t="str">
        <f t="array" ref="H2186">INDEX('Régua SAEB'!$F$1:$F$40,MATCH($E2186&amp;"LP"&amp;$G2186,'Régua SAEB'!$G$1:$G$40,0),1)</f>
        <v>Básico</v>
      </c>
      <c r="I2186" s="29">
        <v>273.67</v>
      </c>
      <c r="J2186" s="10">
        <f>SUMIFS('Régua SAEB'!$C:$C,'Régua SAEB'!$B:$B,"MT",'Régua SAEB'!$D:$D,"&lt;="&amp;$I2186,'Régua SAEB'!$E:$E,"&gt;"&amp;$I2186,'Régua SAEB'!$A:$A,$E2186)</f>
        <v>3</v>
      </c>
      <c r="K2186" s="10" t="str">
        <f t="array" ref="K2186">INDEX('Régua SAEB'!$F$1:$F$40,MATCH($E2186&amp;"MT"&amp;$J2186,'Régua SAEB'!$G$1:$G$40,0),1)</f>
        <v>Básico</v>
      </c>
    </row>
    <row r="2187" spans="1:11" x14ac:dyDescent="0.2">
      <c r="A2187" s="28" t="s">
        <v>59</v>
      </c>
      <c r="B2187" s="24">
        <v>41993</v>
      </c>
      <c r="C2187" s="28" t="s">
        <v>2297</v>
      </c>
      <c r="D2187" s="29">
        <v>35041993</v>
      </c>
      <c r="E2187" s="29" t="s">
        <v>117</v>
      </c>
      <c r="F2187" s="29">
        <v>260.29000000000002</v>
      </c>
      <c r="G2187" s="10">
        <f>SUMIFS('Régua SAEB'!$C:$C,'Régua SAEB'!$B:$B,"LP",'Régua SAEB'!$D:$D,"&lt;="&amp;$F2187,'Régua SAEB'!$E:$E,"&gt;"&amp;$F2187,'Régua SAEB'!$A:$A,$E2187)</f>
        <v>3</v>
      </c>
      <c r="H2187" s="10" t="str">
        <f t="array" ref="H2187">INDEX('Régua SAEB'!$F$1:$F$40,MATCH($E2187&amp;"LP"&amp;$G2187,'Régua SAEB'!$G$1:$G$40,0),1)</f>
        <v>Básico</v>
      </c>
      <c r="I2187" s="29">
        <v>260.24</v>
      </c>
      <c r="J2187" s="10">
        <f>SUMIFS('Régua SAEB'!$C:$C,'Régua SAEB'!$B:$B,"MT",'Régua SAEB'!$D:$D,"&lt;="&amp;$I2187,'Régua SAEB'!$E:$E,"&gt;"&amp;$I2187,'Régua SAEB'!$A:$A,$E2187)</f>
        <v>3</v>
      </c>
      <c r="K2187" s="10" t="str">
        <f t="array" ref="K2187">INDEX('Régua SAEB'!$F$1:$F$40,MATCH($E2187&amp;"MT"&amp;$J2187,'Régua SAEB'!$G$1:$G$40,0),1)</f>
        <v>Básico</v>
      </c>
    </row>
    <row r="2188" spans="1:11" x14ac:dyDescent="0.2">
      <c r="A2188" s="28" t="s">
        <v>59</v>
      </c>
      <c r="B2188" s="24">
        <v>48951</v>
      </c>
      <c r="C2188" s="28" t="s">
        <v>2298</v>
      </c>
      <c r="D2188" s="29">
        <v>35048951</v>
      </c>
      <c r="E2188" s="29" t="s">
        <v>117</v>
      </c>
      <c r="F2188" s="29">
        <v>271.91000000000003</v>
      </c>
      <c r="G2188" s="10">
        <f>SUMIFS('Régua SAEB'!$C:$C,'Régua SAEB'!$B:$B,"LP",'Régua SAEB'!$D:$D,"&lt;="&amp;$F2188,'Régua SAEB'!$E:$E,"&gt;"&amp;$F2188,'Régua SAEB'!$A:$A,$E2188)</f>
        <v>3</v>
      </c>
      <c r="H2188" s="10" t="str">
        <f t="array" ref="H2188">INDEX('Régua SAEB'!$F$1:$F$40,MATCH($E2188&amp;"LP"&amp;$G2188,'Régua SAEB'!$G$1:$G$40,0),1)</f>
        <v>Básico</v>
      </c>
      <c r="I2188" s="29">
        <v>261.58</v>
      </c>
      <c r="J2188" s="10">
        <f>SUMIFS('Régua SAEB'!$C:$C,'Régua SAEB'!$B:$B,"MT",'Régua SAEB'!$D:$D,"&lt;="&amp;$I2188,'Régua SAEB'!$E:$E,"&gt;"&amp;$I2188,'Régua SAEB'!$A:$A,$E2188)</f>
        <v>3</v>
      </c>
      <c r="K2188" s="10" t="str">
        <f t="array" ref="K2188">INDEX('Régua SAEB'!$F$1:$F$40,MATCH($E2188&amp;"MT"&amp;$J2188,'Régua SAEB'!$G$1:$G$40,0),1)</f>
        <v>Básico</v>
      </c>
    </row>
    <row r="2189" spans="1:11" x14ac:dyDescent="0.2">
      <c r="A2189" s="28" t="s">
        <v>59</v>
      </c>
      <c r="B2189" s="24">
        <v>904485</v>
      </c>
      <c r="C2189" s="28" t="s">
        <v>2299</v>
      </c>
      <c r="D2189" s="29">
        <v>35904485</v>
      </c>
      <c r="E2189" s="29" t="s">
        <v>117</v>
      </c>
      <c r="F2189" s="29">
        <v>252.32</v>
      </c>
      <c r="G2189" s="10">
        <f>SUMIFS('Régua SAEB'!$C:$C,'Régua SAEB'!$B:$B,"LP",'Régua SAEB'!$D:$D,"&lt;="&amp;$F2189,'Régua SAEB'!$E:$E,"&gt;"&amp;$F2189,'Régua SAEB'!$A:$A,$E2189)</f>
        <v>3</v>
      </c>
      <c r="H2189" s="10" t="str">
        <f t="array" ref="H2189">INDEX('Régua SAEB'!$F$1:$F$40,MATCH($E2189&amp;"LP"&amp;$G2189,'Régua SAEB'!$G$1:$G$40,0),1)</f>
        <v>Básico</v>
      </c>
      <c r="I2189" s="29">
        <v>243.07</v>
      </c>
      <c r="J2189" s="10">
        <f>SUMIFS('Régua SAEB'!$C:$C,'Régua SAEB'!$B:$B,"MT",'Régua SAEB'!$D:$D,"&lt;="&amp;$I2189,'Régua SAEB'!$E:$E,"&gt;"&amp;$I2189,'Régua SAEB'!$A:$A,$E2189)</f>
        <v>2</v>
      </c>
      <c r="K2189" s="10" t="str">
        <f t="array" ref="K2189">INDEX('Régua SAEB'!$F$1:$F$40,MATCH($E2189&amp;"MT"&amp;$J2189,'Régua SAEB'!$G$1:$G$40,0),1)</f>
        <v>Básico</v>
      </c>
    </row>
    <row r="2190" spans="1:11" x14ac:dyDescent="0.2">
      <c r="A2190" s="28" t="s">
        <v>59</v>
      </c>
      <c r="B2190" s="24">
        <v>907212</v>
      </c>
      <c r="C2190" s="28" t="s">
        <v>2300</v>
      </c>
      <c r="D2190" s="29">
        <v>35907212</v>
      </c>
      <c r="E2190" s="29" t="s">
        <v>117</v>
      </c>
      <c r="F2190" s="29">
        <v>243.41</v>
      </c>
      <c r="G2190" s="10">
        <f>SUMIFS('Régua SAEB'!$C:$C,'Régua SAEB'!$B:$B,"LP",'Régua SAEB'!$D:$D,"&lt;="&amp;$F2190,'Régua SAEB'!$E:$E,"&gt;"&amp;$F2190,'Régua SAEB'!$A:$A,$E2190)</f>
        <v>2</v>
      </c>
      <c r="H2190" s="10" t="str">
        <f t="array" ref="H2190">INDEX('Régua SAEB'!$F$1:$F$40,MATCH($E2190&amp;"LP"&amp;$G2190,'Régua SAEB'!$G$1:$G$40,0),1)</f>
        <v>Básico</v>
      </c>
      <c r="I2190" s="29">
        <v>243.09</v>
      </c>
      <c r="J2190" s="10">
        <f>SUMIFS('Régua SAEB'!$C:$C,'Régua SAEB'!$B:$B,"MT",'Régua SAEB'!$D:$D,"&lt;="&amp;$I2190,'Régua SAEB'!$E:$E,"&gt;"&amp;$I2190,'Régua SAEB'!$A:$A,$E2190)</f>
        <v>2</v>
      </c>
      <c r="K2190" s="10" t="str">
        <f t="array" ref="K2190">INDEX('Régua SAEB'!$F$1:$F$40,MATCH($E2190&amp;"MT"&amp;$J2190,'Régua SAEB'!$G$1:$G$40,0),1)</f>
        <v>Básico</v>
      </c>
    </row>
    <row r="2191" spans="1:11" x14ac:dyDescent="0.2">
      <c r="A2191" s="28" t="s">
        <v>59</v>
      </c>
      <c r="B2191" s="24">
        <v>923369</v>
      </c>
      <c r="C2191" s="28" t="s">
        <v>2301</v>
      </c>
      <c r="D2191" s="29">
        <v>35923369</v>
      </c>
      <c r="E2191" s="29" t="s">
        <v>117</v>
      </c>
      <c r="F2191" s="29">
        <v>284.58</v>
      </c>
      <c r="G2191" s="10">
        <f>SUMIFS('Régua SAEB'!$C:$C,'Régua SAEB'!$B:$B,"LP",'Régua SAEB'!$D:$D,"&lt;="&amp;$F2191,'Régua SAEB'!$E:$E,"&gt;"&amp;$F2191,'Régua SAEB'!$A:$A,$E2191)</f>
        <v>4</v>
      </c>
      <c r="H2191" s="10" t="str">
        <f t="array" ref="H2191">INDEX('Régua SAEB'!$F$1:$F$40,MATCH($E2191&amp;"LP"&amp;$G2191,'Régua SAEB'!$G$1:$G$40,0),1)</f>
        <v>Proficiente</v>
      </c>
      <c r="I2191" s="29">
        <v>275.51</v>
      </c>
      <c r="J2191" s="10">
        <f>SUMIFS('Régua SAEB'!$C:$C,'Régua SAEB'!$B:$B,"MT",'Régua SAEB'!$D:$D,"&lt;="&amp;$I2191,'Régua SAEB'!$E:$E,"&gt;"&amp;$I2191,'Régua SAEB'!$A:$A,$E2191)</f>
        <v>4</v>
      </c>
      <c r="K2191" s="10" t="str">
        <f t="array" ref="K2191">INDEX('Régua SAEB'!$F$1:$F$40,MATCH($E2191&amp;"MT"&amp;$J2191,'Régua SAEB'!$G$1:$G$40,0),1)</f>
        <v>Básico</v>
      </c>
    </row>
    <row r="2192" spans="1:11" x14ac:dyDescent="0.2">
      <c r="A2192" s="28" t="s">
        <v>61</v>
      </c>
      <c r="B2192" s="24">
        <v>32136</v>
      </c>
      <c r="C2192" s="28" t="s">
        <v>2302</v>
      </c>
      <c r="D2192" s="29">
        <v>35032136</v>
      </c>
      <c r="E2192" s="29" t="s">
        <v>117</v>
      </c>
      <c r="F2192" s="29">
        <v>263.72000000000003</v>
      </c>
      <c r="G2192" s="10">
        <f>SUMIFS('Régua SAEB'!$C:$C,'Régua SAEB'!$B:$B,"LP",'Régua SAEB'!$D:$D,"&lt;="&amp;$F2192,'Régua SAEB'!$E:$E,"&gt;"&amp;$F2192,'Régua SAEB'!$A:$A,$E2192)</f>
        <v>3</v>
      </c>
      <c r="H2192" s="10" t="str">
        <f t="array" ref="H2192">INDEX('Régua SAEB'!$F$1:$F$40,MATCH($E2192&amp;"LP"&amp;$G2192,'Régua SAEB'!$G$1:$G$40,0),1)</f>
        <v>Básico</v>
      </c>
      <c r="I2192" s="29">
        <v>253.96</v>
      </c>
      <c r="J2192" s="10">
        <f>SUMIFS('Régua SAEB'!$C:$C,'Régua SAEB'!$B:$B,"MT",'Régua SAEB'!$D:$D,"&lt;="&amp;$I2192,'Régua SAEB'!$E:$E,"&gt;"&amp;$I2192,'Régua SAEB'!$A:$A,$E2192)</f>
        <v>3</v>
      </c>
      <c r="K2192" s="10" t="str">
        <f t="array" ref="K2192">INDEX('Régua SAEB'!$F$1:$F$40,MATCH($E2192&amp;"MT"&amp;$J2192,'Régua SAEB'!$G$1:$G$40,0),1)</f>
        <v>Básico</v>
      </c>
    </row>
    <row r="2193" spans="1:11" x14ac:dyDescent="0.2">
      <c r="A2193" s="28" t="s">
        <v>61</v>
      </c>
      <c r="B2193" s="24">
        <v>43631</v>
      </c>
      <c r="C2193" s="28" t="s">
        <v>2303</v>
      </c>
      <c r="D2193" s="29">
        <v>35043631</v>
      </c>
      <c r="E2193" s="29" t="s">
        <v>117</v>
      </c>
      <c r="F2193" s="29">
        <v>270.85000000000002</v>
      </c>
      <c r="G2193" s="10">
        <f>SUMIFS('Régua SAEB'!$C:$C,'Régua SAEB'!$B:$B,"LP",'Régua SAEB'!$D:$D,"&lt;="&amp;$F2193,'Régua SAEB'!$E:$E,"&gt;"&amp;$F2193,'Régua SAEB'!$A:$A,$E2193)</f>
        <v>3</v>
      </c>
      <c r="H2193" s="10" t="str">
        <f t="array" ref="H2193">INDEX('Régua SAEB'!$F$1:$F$40,MATCH($E2193&amp;"LP"&amp;$G2193,'Régua SAEB'!$G$1:$G$40,0),1)</f>
        <v>Básico</v>
      </c>
      <c r="I2193" s="29">
        <v>262.26</v>
      </c>
      <c r="J2193" s="10">
        <f>SUMIFS('Régua SAEB'!$C:$C,'Régua SAEB'!$B:$B,"MT",'Régua SAEB'!$D:$D,"&lt;="&amp;$I2193,'Régua SAEB'!$E:$E,"&gt;"&amp;$I2193,'Régua SAEB'!$A:$A,$E2193)</f>
        <v>3</v>
      </c>
      <c r="K2193" s="10" t="str">
        <f t="array" ref="K2193">INDEX('Régua SAEB'!$F$1:$F$40,MATCH($E2193&amp;"MT"&amp;$J2193,'Régua SAEB'!$G$1:$G$40,0),1)</f>
        <v>Básico</v>
      </c>
    </row>
    <row r="2194" spans="1:11" x14ac:dyDescent="0.2">
      <c r="A2194" s="28" t="s">
        <v>61</v>
      </c>
      <c r="B2194" s="24">
        <v>903620</v>
      </c>
      <c r="C2194" s="28" t="s">
        <v>2304</v>
      </c>
      <c r="D2194" s="29">
        <v>35903620</v>
      </c>
      <c r="E2194" s="29" t="s">
        <v>117</v>
      </c>
      <c r="F2194" s="29">
        <v>270.88</v>
      </c>
      <c r="G2194" s="10">
        <f>SUMIFS('Régua SAEB'!$C:$C,'Régua SAEB'!$B:$B,"LP",'Régua SAEB'!$D:$D,"&lt;="&amp;$F2194,'Régua SAEB'!$E:$E,"&gt;"&amp;$F2194,'Régua SAEB'!$A:$A,$E2194)</f>
        <v>3</v>
      </c>
      <c r="H2194" s="10" t="str">
        <f t="array" ref="H2194">INDEX('Régua SAEB'!$F$1:$F$40,MATCH($E2194&amp;"LP"&amp;$G2194,'Régua SAEB'!$G$1:$G$40,0),1)</f>
        <v>Básico</v>
      </c>
      <c r="I2194" s="29">
        <v>271.43</v>
      </c>
      <c r="J2194" s="10">
        <f>SUMIFS('Régua SAEB'!$C:$C,'Régua SAEB'!$B:$B,"MT",'Régua SAEB'!$D:$D,"&lt;="&amp;$I2194,'Régua SAEB'!$E:$E,"&gt;"&amp;$I2194,'Régua SAEB'!$A:$A,$E2194)</f>
        <v>3</v>
      </c>
      <c r="K2194" s="10" t="str">
        <f t="array" ref="K2194">INDEX('Régua SAEB'!$F$1:$F$40,MATCH($E2194&amp;"MT"&amp;$J2194,'Régua SAEB'!$G$1:$G$40,0),1)</f>
        <v>Básico</v>
      </c>
    </row>
    <row r="2195" spans="1:11" x14ac:dyDescent="0.2">
      <c r="A2195" s="28" t="s">
        <v>61</v>
      </c>
      <c r="B2195" s="24">
        <v>907698</v>
      </c>
      <c r="C2195" s="28" t="s">
        <v>2305</v>
      </c>
      <c r="D2195" s="29">
        <v>35907698</v>
      </c>
      <c r="E2195" s="29" t="s">
        <v>117</v>
      </c>
      <c r="F2195" s="29">
        <v>247.3</v>
      </c>
      <c r="G2195" s="10">
        <f>SUMIFS('Régua SAEB'!$C:$C,'Régua SAEB'!$B:$B,"LP",'Régua SAEB'!$D:$D,"&lt;="&amp;$F2195,'Régua SAEB'!$E:$E,"&gt;"&amp;$F2195,'Régua SAEB'!$A:$A,$E2195)</f>
        <v>2</v>
      </c>
      <c r="H2195" s="10" t="str">
        <f t="array" ref="H2195">INDEX('Régua SAEB'!$F$1:$F$40,MATCH($E2195&amp;"LP"&amp;$G2195,'Régua SAEB'!$G$1:$G$40,0),1)</f>
        <v>Básico</v>
      </c>
      <c r="I2195" s="29">
        <v>260.85000000000002</v>
      </c>
      <c r="J2195" s="10">
        <f>SUMIFS('Régua SAEB'!$C:$C,'Régua SAEB'!$B:$B,"MT",'Régua SAEB'!$D:$D,"&lt;="&amp;$I2195,'Régua SAEB'!$E:$E,"&gt;"&amp;$I2195,'Régua SAEB'!$A:$A,$E2195)</f>
        <v>3</v>
      </c>
      <c r="K2195" s="10" t="str">
        <f t="array" ref="K2195">INDEX('Régua SAEB'!$F$1:$F$40,MATCH($E2195&amp;"MT"&amp;$J2195,'Régua SAEB'!$G$1:$G$40,0),1)</f>
        <v>Básico</v>
      </c>
    </row>
    <row r="2196" spans="1:11" x14ac:dyDescent="0.2">
      <c r="A2196" s="28" t="s">
        <v>13</v>
      </c>
      <c r="B2196" s="24">
        <v>30004</v>
      </c>
      <c r="C2196" s="28" t="s">
        <v>2306</v>
      </c>
      <c r="D2196" s="29">
        <v>35030004</v>
      </c>
      <c r="E2196" s="29" t="s">
        <v>117</v>
      </c>
      <c r="F2196" s="29">
        <v>274.42</v>
      </c>
      <c r="G2196" s="10">
        <f>SUMIFS('Régua SAEB'!$C:$C,'Régua SAEB'!$B:$B,"LP",'Régua SAEB'!$D:$D,"&lt;="&amp;$F2196,'Régua SAEB'!$E:$E,"&gt;"&amp;$F2196,'Régua SAEB'!$A:$A,$E2196)</f>
        <v>3</v>
      </c>
      <c r="H2196" s="10" t="str">
        <f t="array" ref="H2196">INDEX('Régua SAEB'!$F$1:$F$40,MATCH($E2196&amp;"LP"&amp;$G2196,'Régua SAEB'!$G$1:$G$40,0),1)</f>
        <v>Básico</v>
      </c>
      <c r="I2196" s="29">
        <v>266.14</v>
      </c>
      <c r="J2196" s="10">
        <f>SUMIFS('Régua SAEB'!$C:$C,'Régua SAEB'!$B:$B,"MT",'Régua SAEB'!$D:$D,"&lt;="&amp;$I2196,'Régua SAEB'!$E:$E,"&gt;"&amp;$I2196,'Régua SAEB'!$A:$A,$E2196)</f>
        <v>3</v>
      </c>
      <c r="K2196" s="10" t="str">
        <f t="array" ref="K2196">INDEX('Régua SAEB'!$F$1:$F$40,MATCH($E2196&amp;"MT"&amp;$J2196,'Régua SAEB'!$G$1:$G$40,0),1)</f>
        <v>Básico</v>
      </c>
    </row>
    <row r="2197" spans="1:11" x14ac:dyDescent="0.2">
      <c r="A2197" s="28" t="s">
        <v>47</v>
      </c>
      <c r="B2197" s="24">
        <v>28381</v>
      </c>
      <c r="C2197" s="28" t="s">
        <v>2307</v>
      </c>
      <c r="D2197" s="29">
        <v>35028381</v>
      </c>
      <c r="E2197" s="29" t="s">
        <v>117</v>
      </c>
      <c r="F2197" s="29">
        <v>269.06</v>
      </c>
      <c r="G2197" s="10">
        <f>SUMIFS('Régua SAEB'!$C:$C,'Régua SAEB'!$B:$B,"LP",'Régua SAEB'!$D:$D,"&lt;="&amp;$F2197,'Régua SAEB'!$E:$E,"&gt;"&amp;$F2197,'Régua SAEB'!$A:$A,$E2197)</f>
        <v>3</v>
      </c>
      <c r="H2197" s="10" t="str">
        <f t="array" ref="H2197">INDEX('Régua SAEB'!$F$1:$F$40,MATCH($E2197&amp;"LP"&amp;$G2197,'Régua SAEB'!$G$1:$G$40,0),1)</f>
        <v>Básico</v>
      </c>
      <c r="I2197" s="29">
        <v>264.02999999999997</v>
      </c>
      <c r="J2197" s="10">
        <f>SUMIFS('Régua SAEB'!$C:$C,'Régua SAEB'!$B:$B,"MT",'Régua SAEB'!$D:$D,"&lt;="&amp;$I2197,'Régua SAEB'!$E:$E,"&gt;"&amp;$I2197,'Régua SAEB'!$A:$A,$E2197)</f>
        <v>3</v>
      </c>
      <c r="K2197" s="10" t="str">
        <f t="array" ref="K2197">INDEX('Régua SAEB'!$F$1:$F$40,MATCH($E2197&amp;"MT"&amp;$J2197,'Régua SAEB'!$G$1:$G$40,0),1)</f>
        <v>Básico</v>
      </c>
    </row>
    <row r="2198" spans="1:11" x14ac:dyDescent="0.2">
      <c r="A2198" s="28" t="s">
        <v>57</v>
      </c>
      <c r="B2198" s="24">
        <v>26207</v>
      </c>
      <c r="C2198" s="28" t="s">
        <v>2308</v>
      </c>
      <c r="D2198" s="29">
        <v>35026207</v>
      </c>
      <c r="E2198" s="29" t="s">
        <v>117</v>
      </c>
      <c r="F2198" s="29">
        <v>238.57</v>
      </c>
      <c r="G2198" s="10">
        <f>SUMIFS('Régua SAEB'!$C:$C,'Régua SAEB'!$B:$B,"LP",'Régua SAEB'!$D:$D,"&lt;="&amp;$F2198,'Régua SAEB'!$E:$E,"&gt;"&amp;$F2198,'Régua SAEB'!$A:$A,$E2198)</f>
        <v>2</v>
      </c>
      <c r="H2198" s="10" t="str">
        <f t="array" ref="H2198">INDEX('Régua SAEB'!$F$1:$F$40,MATCH($E2198&amp;"LP"&amp;$G2198,'Régua SAEB'!$G$1:$G$40,0),1)</f>
        <v>Básico</v>
      </c>
      <c r="I2198" s="29">
        <v>239.89</v>
      </c>
      <c r="J2198" s="10">
        <f>SUMIFS('Régua SAEB'!$C:$C,'Régua SAEB'!$B:$B,"MT",'Régua SAEB'!$D:$D,"&lt;="&amp;$I2198,'Régua SAEB'!$E:$E,"&gt;"&amp;$I2198,'Régua SAEB'!$A:$A,$E2198)</f>
        <v>2</v>
      </c>
      <c r="K2198" s="10" t="str">
        <f t="array" ref="K2198">INDEX('Régua SAEB'!$F$1:$F$40,MATCH($E2198&amp;"MT"&amp;$J2198,'Régua SAEB'!$G$1:$G$40,0),1)</f>
        <v>Básico</v>
      </c>
    </row>
    <row r="2199" spans="1:11" x14ac:dyDescent="0.2">
      <c r="A2199" s="28" t="s">
        <v>9</v>
      </c>
      <c r="B2199" s="24">
        <v>31550</v>
      </c>
      <c r="C2199" s="28" t="s">
        <v>2309</v>
      </c>
      <c r="D2199" s="29">
        <v>35031550</v>
      </c>
      <c r="E2199" s="29" t="s">
        <v>117</v>
      </c>
      <c r="F2199" s="29">
        <v>267.85000000000002</v>
      </c>
      <c r="G2199" s="10">
        <f>SUMIFS('Régua SAEB'!$C:$C,'Régua SAEB'!$B:$B,"LP",'Régua SAEB'!$D:$D,"&lt;="&amp;$F2199,'Régua SAEB'!$E:$E,"&gt;"&amp;$F2199,'Régua SAEB'!$A:$A,$E2199)</f>
        <v>3</v>
      </c>
      <c r="H2199" s="10" t="str">
        <f t="array" ref="H2199">INDEX('Régua SAEB'!$F$1:$F$40,MATCH($E2199&amp;"LP"&amp;$G2199,'Régua SAEB'!$G$1:$G$40,0),1)</f>
        <v>Básico</v>
      </c>
      <c r="I2199" s="29">
        <v>267.22000000000003</v>
      </c>
      <c r="J2199" s="10">
        <f>SUMIFS('Régua SAEB'!$C:$C,'Régua SAEB'!$B:$B,"MT",'Régua SAEB'!$D:$D,"&lt;="&amp;$I2199,'Régua SAEB'!$E:$E,"&gt;"&amp;$I2199,'Régua SAEB'!$A:$A,$E2199)</f>
        <v>3</v>
      </c>
      <c r="K2199" s="10" t="str">
        <f t="array" ref="K2199">INDEX('Régua SAEB'!$F$1:$F$40,MATCH($E2199&amp;"MT"&amp;$J2199,'Régua SAEB'!$G$1:$G$40,0),1)</f>
        <v>Básico</v>
      </c>
    </row>
    <row r="2200" spans="1:11" x14ac:dyDescent="0.2">
      <c r="A2200" s="28" t="s">
        <v>49</v>
      </c>
      <c r="B2200" s="24">
        <v>27960</v>
      </c>
      <c r="C2200" s="28" t="s">
        <v>2310</v>
      </c>
      <c r="D2200" s="29">
        <v>35027960</v>
      </c>
      <c r="E2200" s="29" t="s">
        <v>117</v>
      </c>
      <c r="F2200" s="29">
        <v>251.88</v>
      </c>
      <c r="G2200" s="10">
        <f>SUMIFS('Régua SAEB'!$C:$C,'Régua SAEB'!$B:$B,"LP",'Régua SAEB'!$D:$D,"&lt;="&amp;$F2200,'Régua SAEB'!$E:$E,"&gt;"&amp;$F2200,'Régua SAEB'!$A:$A,$E2200)</f>
        <v>3</v>
      </c>
      <c r="H2200" s="10" t="str">
        <f t="array" ref="H2200">INDEX('Régua SAEB'!$F$1:$F$40,MATCH($E2200&amp;"LP"&amp;$G2200,'Régua SAEB'!$G$1:$G$40,0),1)</f>
        <v>Básico</v>
      </c>
      <c r="I2200" s="29">
        <v>261.74</v>
      </c>
      <c r="J2200" s="10">
        <f>SUMIFS('Régua SAEB'!$C:$C,'Régua SAEB'!$B:$B,"MT",'Régua SAEB'!$D:$D,"&lt;="&amp;$I2200,'Régua SAEB'!$E:$E,"&gt;"&amp;$I2200,'Régua SAEB'!$A:$A,$E2200)</f>
        <v>3</v>
      </c>
      <c r="K2200" s="10" t="str">
        <f t="array" ref="K2200">INDEX('Régua SAEB'!$F$1:$F$40,MATCH($E2200&amp;"MT"&amp;$J2200,'Régua SAEB'!$G$1:$G$40,0),1)</f>
        <v>Básico</v>
      </c>
    </row>
    <row r="2201" spans="1:11" x14ac:dyDescent="0.2">
      <c r="A2201" s="28" t="s">
        <v>82</v>
      </c>
      <c r="B2201" s="24">
        <v>24648</v>
      </c>
      <c r="C2201" s="28" t="s">
        <v>2311</v>
      </c>
      <c r="D2201" s="29">
        <v>35024648</v>
      </c>
      <c r="E2201" s="29" t="s">
        <v>117</v>
      </c>
      <c r="F2201" s="29">
        <v>236.11</v>
      </c>
      <c r="G2201" s="10">
        <f>SUMIFS('Régua SAEB'!$C:$C,'Régua SAEB'!$B:$B,"LP",'Régua SAEB'!$D:$D,"&lt;="&amp;$F2201,'Régua SAEB'!$E:$E,"&gt;"&amp;$F2201,'Régua SAEB'!$A:$A,$E2201)</f>
        <v>2</v>
      </c>
      <c r="H2201" s="10" t="str">
        <f t="array" ref="H2201">INDEX('Régua SAEB'!$F$1:$F$40,MATCH($E2201&amp;"LP"&amp;$G2201,'Régua SAEB'!$G$1:$G$40,0),1)</f>
        <v>Básico</v>
      </c>
      <c r="I2201" s="29">
        <v>230.33</v>
      </c>
      <c r="J2201" s="10">
        <f>SUMIFS('Régua SAEB'!$C:$C,'Régua SAEB'!$B:$B,"MT",'Régua SAEB'!$D:$D,"&lt;="&amp;$I2201,'Régua SAEB'!$E:$E,"&gt;"&amp;$I2201,'Régua SAEB'!$A:$A,$E2201)</f>
        <v>2</v>
      </c>
      <c r="K2201" s="10" t="str">
        <f t="array" ref="K2201">INDEX('Régua SAEB'!$F$1:$F$40,MATCH($E2201&amp;"MT"&amp;$J2201,'Régua SAEB'!$G$1:$G$40,0),1)</f>
        <v>Básico</v>
      </c>
    </row>
    <row r="2202" spans="1:11" x14ac:dyDescent="0.2">
      <c r="A2202" s="28" t="s">
        <v>62</v>
      </c>
      <c r="B2202" s="24">
        <v>6737</v>
      </c>
      <c r="C2202" s="28" t="s">
        <v>2312</v>
      </c>
      <c r="D2202" s="29">
        <v>35006737</v>
      </c>
      <c r="E2202" s="29" t="s">
        <v>117</v>
      </c>
      <c r="F2202" s="29">
        <v>256.31</v>
      </c>
      <c r="G2202" s="10">
        <f>SUMIFS('Régua SAEB'!$C:$C,'Régua SAEB'!$B:$B,"LP",'Régua SAEB'!$D:$D,"&lt;="&amp;$F2202,'Régua SAEB'!$E:$E,"&gt;"&amp;$F2202,'Régua SAEB'!$A:$A,$E2202)</f>
        <v>3</v>
      </c>
      <c r="H2202" s="10" t="str">
        <f t="array" ref="H2202">INDEX('Régua SAEB'!$F$1:$F$40,MATCH($E2202&amp;"LP"&amp;$G2202,'Régua SAEB'!$G$1:$G$40,0),1)</f>
        <v>Básico</v>
      </c>
      <c r="I2202" s="29">
        <v>257.26</v>
      </c>
      <c r="J2202" s="10">
        <f>SUMIFS('Régua SAEB'!$C:$C,'Régua SAEB'!$B:$B,"MT",'Régua SAEB'!$D:$D,"&lt;="&amp;$I2202,'Régua SAEB'!$E:$E,"&gt;"&amp;$I2202,'Régua SAEB'!$A:$A,$E2202)</f>
        <v>3</v>
      </c>
      <c r="K2202" s="10" t="str">
        <f t="array" ref="K2202">INDEX('Régua SAEB'!$F$1:$F$40,MATCH($E2202&amp;"MT"&amp;$J2202,'Régua SAEB'!$G$1:$G$40,0),1)</f>
        <v>Básico</v>
      </c>
    </row>
    <row r="2203" spans="1:11" x14ac:dyDescent="0.2">
      <c r="A2203" s="28" t="s">
        <v>62</v>
      </c>
      <c r="B2203" s="24">
        <v>6750</v>
      </c>
      <c r="C2203" s="28" t="s">
        <v>2313</v>
      </c>
      <c r="D2203" s="29">
        <v>35006750</v>
      </c>
      <c r="E2203" s="29" t="s">
        <v>117</v>
      </c>
      <c r="F2203" s="29">
        <v>265.17</v>
      </c>
      <c r="G2203" s="10">
        <f>SUMIFS('Régua SAEB'!$C:$C,'Régua SAEB'!$B:$B,"LP",'Régua SAEB'!$D:$D,"&lt;="&amp;$F2203,'Régua SAEB'!$E:$E,"&gt;"&amp;$F2203,'Régua SAEB'!$A:$A,$E2203)</f>
        <v>3</v>
      </c>
      <c r="H2203" s="10" t="str">
        <f t="array" ref="H2203">INDEX('Régua SAEB'!$F$1:$F$40,MATCH($E2203&amp;"LP"&amp;$G2203,'Régua SAEB'!$G$1:$G$40,0),1)</f>
        <v>Básico</v>
      </c>
      <c r="I2203" s="29">
        <v>269.02</v>
      </c>
      <c r="J2203" s="10">
        <f>SUMIFS('Régua SAEB'!$C:$C,'Régua SAEB'!$B:$B,"MT",'Régua SAEB'!$D:$D,"&lt;="&amp;$I2203,'Régua SAEB'!$E:$E,"&gt;"&amp;$I2203,'Régua SAEB'!$A:$A,$E2203)</f>
        <v>3</v>
      </c>
      <c r="K2203" s="10" t="str">
        <f t="array" ref="K2203">INDEX('Régua SAEB'!$F$1:$F$40,MATCH($E2203&amp;"MT"&amp;$J2203,'Régua SAEB'!$G$1:$G$40,0),1)</f>
        <v>Básico</v>
      </c>
    </row>
    <row r="2204" spans="1:11" x14ac:dyDescent="0.2">
      <c r="A2204" s="28" t="s">
        <v>62</v>
      </c>
      <c r="B2204" s="24">
        <v>924192</v>
      </c>
      <c r="C2204" s="28" t="s">
        <v>2314</v>
      </c>
      <c r="D2204" s="29">
        <v>35924192</v>
      </c>
      <c r="E2204" s="29" t="s">
        <v>117</v>
      </c>
      <c r="F2204" s="29">
        <v>280.3</v>
      </c>
      <c r="G2204" s="10">
        <f>SUMIFS('Régua SAEB'!$C:$C,'Régua SAEB'!$B:$B,"LP",'Régua SAEB'!$D:$D,"&lt;="&amp;$F2204,'Régua SAEB'!$E:$E,"&gt;"&amp;$F2204,'Régua SAEB'!$A:$A,$E2204)</f>
        <v>4</v>
      </c>
      <c r="H2204" s="10" t="str">
        <f t="array" ref="H2204">INDEX('Régua SAEB'!$F$1:$F$40,MATCH($E2204&amp;"LP"&amp;$G2204,'Régua SAEB'!$G$1:$G$40,0),1)</f>
        <v>Proficiente</v>
      </c>
      <c r="I2204" s="29">
        <v>293.08999999999997</v>
      </c>
      <c r="J2204" s="10">
        <f>SUMIFS('Régua SAEB'!$C:$C,'Régua SAEB'!$B:$B,"MT",'Régua SAEB'!$D:$D,"&lt;="&amp;$I2204,'Régua SAEB'!$E:$E,"&gt;"&amp;$I2204,'Régua SAEB'!$A:$A,$E2204)</f>
        <v>4</v>
      </c>
      <c r="K2204" s="10" t="str">
        <f t="array" ref="K2204">INDEX('Régua SAEB'!$F$1:$F$40,MATCH($E2204&amp;"MT"&amp;$J2204,'Régua SAEB'!$G$1:$G$40,0),1)</f>
        <v>Básico</v>
      </c>
    </row>
    <row r="2205" spans="1:11" x14ac:dyDescent="0.2">
      <c r="A2205" s="28" t="s">
        <v>9</v>
      </c>
      <c r="B2205" s="24">
        <v>31549</v>
      </c>
      <c r="C2205" s="28" t="s">
        <v>2315</v>
      </c>
      <c r="D2205" s="29">
        <v>35031549</v>
      </c>
      <c r="E2205" s="29" t="s">
        <v>117</v>
      </c>
      <c r="F2205" s="29">
        <v>257.83</v>
      </c>
      <c r="G2205" s="10">
        <f>SUMIFS('Régua SAEB'!$C:$C,'Régua SAEB'!$B:$B,"LP",'Régua SAEB'!$D:$D,"&lt;="&amp;$F2205,'Régua SAEB'!$E:$E,"&gt;"&amp;$F2205,'Régua SAEB'!$A:$A,$E2205)</f>
        <v>3</v>
      </c>
      <c r="H2205" s="10" t="str">
        <f t="array" ref="H2205">INDEX('Régua SAEB'!$F$1:$F$40,MATCH($E2205&amp;"LP"&amp;$G2205,'Régua SAEB'!$G$1:$G$40,0),1)</f>
        <v>Básico</v>
      </c>
      <c r="I2205" s="29">
        <v>250.01</v>
      </c>
      <c r="J2205" s="10">
        <f>SUMIFS('Régua SAEB'!$C:$C,'Régua SAEB'!$B:$B,"MT",'Régua SAEB'!$D:$D,"&lt;="&amp;$I2205,'Régua SAEB'!$E:$E,"&gt;"&amp;$I2205,'Régua SAEB'!$A:$A,$E2205)</f>
        <v>3</v>
      </c>
      <c r="K2205" s="10" t="str">
        <f t="array" ref="K2205">INDEX('Régua SAEB'!$F$1:$F$40,MATCH($E2205&amp;"MT"&amp;$J2205,'Régua SAEB'!$G$1:$G$40,0),1)</f>
        <v>Básico</v>
      </c>
    </row>
    <row r="2206" spans="1:11" x14ac:dyDescent="0.2">
      <c r="A2206" s="28" t="s">
        <v>70</v>
      </c>
      <c r="B2206" s="24">
        <v>21039</v>
      </c>
      <c r="C2206" s="28" t="s">
        <v>2316</v>
      </c>
      <c r="D2206" s="29">
        <v>35021039</v>
      </c>
      <c r="E2206" s="29" t="s">
        <v>117</v>
      </c>
      <c r="F2206" s="29">
        <v>283.13</v>
      </c>
      <c r="G2206" s="10">
        <f>SUMIFS('Régua SAEB'!$C:$C,'Régua SAEB'!$B:$B,"LP",'Régua SAEB'!$D:$D,"&lt;="&amp;$F2206,'Régua SAEB'!$E:$E,"&gt;"&amp;$F2206,'Régua SAEB'!$A:$A,$E2206)</f>
        <v>4</v>
      </c>
      <c r="H2206" s="10" t="str">
        <f t="array" ref="H2206">INDEX('Régua SAEB'!$F$1:$F$40,MATCH($E2206&amp;"LP"&amp;$G2206,'Régua SAEB'!$G$1:$G$40,0),1)</f>
        <v>Proficiente</v>
      </c>
      <c r="I2206" s="29">
        <v>290.38</v>
      </c>
      <c r="J2206" s="10">
        <f>SUMIFS('Régua SAEB'!$C:$C,'Régua SAEB'!$B:$B,"MT",'Régua SAEB'!$D:$D,"&lt;="&amp;$I2206,'Régua SAEB'!$E:$E,"&gt;"&amp;$I2206,'Régua SAEB'!$A:$A,$E2206)</f>
        <v>4</v>
      </c>
      <c r="K2206" s="10" t="str">
        <f t="array" ref="K2206">INDEX('Régua SAEB'!$F$1:$F$40,MATCH($E2206&amp;"MT"&amp;$J2206,'Régua SAEB'!$G$1:$G$40,0),1)</f>
        <v>Básico</v>
      </c>
    </row>
    <row r="2207" spans="1:11" x14ac:dyDescent="0.2">
      <c r="A2207" s="28" t="s">
        <v>44</v>
      </c>
      <c r="B2207" s="24">
        <v>15635</v>
      </c>
      <c r="C2207" s="28" t="s">
        <v>2317</v>
      </c>
      <c r="D2207" s="29">
        <v>35015635</v>
      </c>
      <c r="E2207" s="29" t="s">
        <v>117</v>
      </c>
      <c r="F2207" s="29">
        <v>296.37</v>
      </c>
      <c r="G2207" s="10">
        <f>SUMIFS('Régua SAEB'!$C:$C,'Régua SAEB'!$B:$B,"LP",'Régua SAEB'!$D:$D,"&lt;="&amp;$F2207,'Régua SAEB'!$E:$E,"&gt;"&amp;$F2207,'Régua SAEB'!$A:$A,$E2207)</f>
        <v>4</v>
      </c>
      <c r="H2207" s="10" t="str">
        <f t="array" ref="H2207">INDEX('Régua SAEB'!$F$1:$F$40,MATCH($E2207&amp;"LP"&amp;$G2207,'Régua SAEB'!$G$1:$G$40,0),1)</f>
        <v>Proficiente</v>
      </c>
      <c r="I2207" s="29">
        <v>288.44</v>
      </c>
      <c r="J2207" s="10">
        <f>SUMIFS('Régua SAEB'!$C:$C,'Régua SAEB'!$B:$B,"MT",'Régua SAEB'!$D:$D,"&lt;="&amp;$I2207,'Régua SAEB'!$E:$E,"&gt;"&amp;$I2207,'Régua SAEB'!$A:$A,$E2207)</f>
        <v>4</v>
      </c>
      <c r="K2207" s="10" t="str">
        <f t="array" ref="K2207">INDEX('Régua SAEB'!$F$1:$F$40,MATCH($E2207&amp;"MT"&amp;$J2207,'Régua SAEB'!$G$1:$G$40,0),1)</f>
        <v>Básico</v>
      </c>
    </row>
    <row r="2208" spans="1:11" x14ac:dyDescent="0.2">
      <c r="A2208" s="28" t="s">
        <v>44</v>
      </c>
      <c r="B2208" s="24">
        <v>15647</v>
      </c>
      <c r="C2208" s="28" t="s">
        <v>2318</v>
      </c>
      <c r="D2208" s="29">
        <v>35015647</v>
      </c>
      <c r="E2208" s="29" t="s">
        <v>117</v>
      </c>
      <c r="F2208" s="29">
        <v>262.14999999999998</v>
      </c>
      <c r="G2208" s="10">
        <f>SUMIFS('Régua SAEB'!$C:$C,'Régua SAEB'!$B:$B,"LP",'Régua SAEB'!$D:$D,"&lt;="&amp;$F2208,'Régua SAEB'!$E:$E,"&gt;"&amp;$F2208,'Régua SAEB'!$A:$A,$E2208)</f>
        <v>3</v>
      </c>
      <c r="H2208" s="10" t="str">
        <f t="array" ref="H2208">INDEX('Régua SAEB'!$F$1:$F$40,MATCH($E2208&amp;"LP"&amp;$G2208,'Régua SAEB'!$G$1:$G$40,0),1)</f>
        <v>Básico</v>
      </c>
      <c r="I2208" s="29">
        <v>257.23</v>
      </c>
      <c r="J2208" s="10">
        <f>SUMIFS('Régua SAEB'!$C:$C,'Régua SAEB'!$B:$B,"MT",'Régua SAEB'!$D:$D,"&lt;="&amp;$I2208,'Régua SAEB'!$E:$E,"&gt;"&amp;$I2208,'Régua SAEB'!$A:$A,$E2208)</f>
        <v>3</v>
      </c>
      <c r="K2208" s="10" t="str">
        <f t="array" ref="K2208">INDEX('Régua SAEB'!$F$1:$F$40,MATCH($E2208&amp;"MT"&amp;$J2208,'Régua SAEB'!$G$1:$G$40,0),1)</f>
        <v>Básico</v>
      </c>
    </row>
    <row r="2209" spans="1:11" x14ac:dyDescent="0.2">
      <c r="A2209" s="28" t="s">
        <v>44</v>
      </c>
      <c r="B2209" s="24">
        <v>15763</v>
      </c>
      <c r="C2209" s="28" t="s">
        <v>2319</v>
      </c>
      <c r="D2209" s="29">
        <v>35015763</v>
      </c>
      <c r="E2209" s="29" t="s">
        <v>117</v>
      </c>
      <c r="F2209" s="29">
        <v>279.73</v>
      </c>
      <c r="G2209" s="10">
        <f>SUMIFS('Régua SAEB'!$C:$C,'Régua SAEB'!$B:$B,"LP",'Régua SAEB'!$D:$D,"&lt;="&amp;$F2209,'Régua SAEB'!$E:$E,"&gt;"&amp;$F2209,'Régua SAEB'!$A:$A,$E2209)</f>
        <v>4</v>
      </c>
      <c r="H2209" s="10" t="str">
        <f t="array" ref="H2209">INDEX('Régua SAEB'!$F$1:$F$40,MATCH($E2209&amp;"LP"&amp;$G2209,'Régua SAEB'!$G$1:$G$40,0),1)</f>
        <v>Proficiente</v>
      </c>
      <c r="I2209" s="29">
        <v>273.64</v>
      </c>
      <c r="J2209" s="10">
        <f>SUMIFS('Régua SAEB'!$C:$C,'Régua SAEB'!$B:$B,"MT",'Régua SAEB'!$D:$D,"&lt;="&amp;$I2209,'Régua SAEB'!$E:$E,"&gt;"&amp;$I2209,'Régua SAEB'!$A:$A,$E2209)</f>
        <v>3</v>
      </c>
      <c r="K2209" s="10" t="str">
        <f t="array" ref="K2209">INDEX('Régua SAEB'!$F$1:$F$40,MATCH($E2209&amp;"MT"&amp;$J2209,'Régua SAEB'!$G$1:$G$40,0),1)</f>
        <v>Básico</v>
      </c>
    </row>
    <row r="2210" spans="1:11" x14ac:dyDescent="0.2">
      <c r="A2210" s="28" t="s">
        <v>44</v>
      </c>
      <c r="B2210" s="24">
        <v>15817</v>
      </c>
      <c r="C2210" s="28" t="s">
        <v>2320</v>
      </c>
      <c r="D2210" s="29">
        <v>35015817</v>
      </c>
      <c r="E2210" s="29" t="s">
        <v>117</v>
      </c>
      <c r="F2210" s="29">
        <v>272.01</v>
      </c>
      <c r="G2210" s="10">
        <f>SUMIFS('Régua SAEB'!$C:$C,'Régua SAEB'!$B:$B,"LP",'Régua SAEB'!$D:$D,"&lt;="&amp;$F2210,'Régua SAEB'!$E:$E,"&gt;"&amp;$F2210,'Régua SAEB'!$A:$A,$E2210)</f>
        <v>3</v>
      </c>
      <c r="H2210" s="10" t="str">
        <f t="array" ref="H2210">INDEX('Régua SAEB'!$F$1:$F$40,MATCH($E2210&amp;"LP"&amp;$G2210,'Régua SAEB'!$G$1:$G$40,0),1)</f>
        <v>Básico</v>
      </c>
      <c r="I2210" s="29">
        <v>264.58</v>
      </c>
      <c r="J2210" s="10">
        <f>SUMIFS('Régua SAEB'!$C:$C,'Régua SAEB'!$B:$B,"MT",'Régua SAEB'!$D:$D,"&lt;="&amp;$I2210,'Régua SAEB'!$E:$E,"&gt;"&amp;$I2210,'Régua SAEB'!$A:$A,$E2210)</f>
        <v>3</v>
      </c>
      <c r="K2210" s="10" t="str">
        <f t="array" ref="K2210">INDEX('Régua SAEB'!$F$1:$F$40,MATCH($E2210&amp;"MT"&amp;$J2210,'Régua SAEB'!$G$1:$G$40,0),1)</f>
        <v>Básico</v>
      </c>
    </row>
    <row r="2211" spans="1:11" x14ac:dyDescent="0.2">
      <c r="A2211" s="28" t="s">
        <v>44</v>
      </c>
      <c r="B2211" s="24">
        <v>39755</v>
      </c>
      <c r="C2211" s="28" t="s">
        <v>2321</v>
      </c>
      <c r="D2211" s="29">
        <v>35039755</v>
      </c>
      <c r="E2211" s="29" t="s">
        <v>117</v>
      </c>
      <c r="F2211" s="29">
        <v>264.99</v>
      </c>
      <c r="G2211" s="10">
        <f>SUMIFS('Régua SAEB'!$C:$C,'Régua SAEB'!$B:$B,"LP",'Régua SAEB'!$D:$D,"&lt;="&amp;$F2211,'Régua SAEB'!$E:$E,"&gt;"&amp;$F2211,'Régua SAEB'!$A:$A,$E2211)</f>
        <v>3</v>
      </c>
      <c r="H2211" s="10" t="str">
        <f t="array" ref="H2211">INDEX('Régua SAEB'!$F$1:$F$40,MATCH($E2211&amp;"LP"&amp;$G2211,'Régua SAEB'!$G$1:$G$40,0),1)</f>
        <v>Básico</v>
      </c>
      <c r="I2211" s="29">
        <v>263.54000000000002</v>
      </c>
      <c r="J2211" s="10">
        <f>SUMIFS('Régua SAEB'!$C:$C,'Régua SAEB'!$B:$B,"MT",'Régua SAEB'!$D:$D,"&lt;="&amp;$I2211,'Régua SAEB'!$E:$E,"&gt;"&amp;$I2211,'Régua SAEB'!$A:$A,$E2211)</f>
        <v>3</v>
      </c>
      <c r="K2211" s="10" t="str">
        <f t="array" ref="K2211">INDEX('Régua SAEB'!$F$1:$F$40,MATCH($E2211&amp;"MT"&amp;$J2211,'Régua SAEB'!$G$1:$G$40,0),1)</f>
        <v>Básico</v>
      </c>
    </row>
    <row r="2212" spans="1:11" x14ac:dyDescent="0.2">
      <c r="A2212" s="28" t="s">
        <v>44</v>
      </c>
      <c r="B2212" s="24">
        <v>46929</v>
      </c>
      <c r="C2212" s="28" t="s">
        <v>2322</v>
      </c>
      <c r="D2212" s="29">
        <v>35046929</v>
      </c>
      <c r="E2212" s="29" t="s">
        <v>117</v>
      </c>
      <c r="F2212" s="29">
        <v>272.33999999999997</v>
      </c>
      <c r="G2212" s="10">
        <f>SUMIFS('Régua SAEB'!$C:$C,'Régua SAEB'!$B:$B,"LP",'Régua SAEB'!$D:$D,"&lt;="&amp;$F2212,'Régua SAEB'!$E:$E,"&gt;"&amp;$F2212,'Régua SAEB'!$A:$A,$E2212)</f>
        <v>3</v>
      </c>
      <c r="H2212" s="10" t="str">
        <f t="array" ref="H2212">INDEX('Régua SAEB'!$F$1:$F$40,MATCH($E2212&amp;"LP"&amp;$G2212,'Régua SAEB'!$G$1:$G$40,0),1)</f>
        <v>Básico</v>
      </c>
      <c r="I2212" s="29">
        <v>270.39999999999998</v>
      </c>
      <c r="J2212" s="10">
        <f>SUMIFS('Régua SAEB'!$C:$C,'Régua SAEB'!$B:$B,"MT",'Régua SAEB'!$D:$D,"&lt;="&amp;$I2212,'Régua SAEB'!$E:$E,"&gt;"&amp;$I2212,'Régua SAEB'!$A:$A,$E2212)</f>
        <v>3</v>
      </c>
      <c r="K2212" s="10" t="str">
        <f t="array" ref="K2212">INDEX('Régua SAEB'!$F$1:$F$40,MATCH($E2212&amp;"MT"&amp;$J2212,'Régua SAEB'!$G$1:$G$40,0),1)</f>
        <v>Básico</v>
      </c>
    </row>
    <row r="2213" spans="1:11" x14ac:dyDescent="0.2">
      <c r="A2213" s="28" t="s">
        <v>44</v>
      </c>
      <c r="B2213" s="24">
        <v>46930</v>
      </c>
      <c r="C2213" s="28" t="s">
        <v>2323</v>
      </c>
      <c r="D2213" s="29">
        <v>35046930</v>
      </c>
      <c r="E2213" s="29" t="s">
        <v>117</v>
      </c>
      <c r="F2213" s="29">
        <v>253.94</v>
      </c>
      <c r="G2213" s="10">
        <f>SUMIFS('Régua SAEB'!$C:$C,'Régua SAEB'!$B:$B,"LP",'Régua SAEB'!$D:$D,"&lt;="&amp;$F2213,'Régua SAEB'!$E:$E,"&gt;"&amp;$F2213,'Régua SAEB'!$A:$A,$E2213)</f>
        <v>3</v>
      </c>
      <c r="H2213" s="10" t="str">
        <f t="array" ref="H2213">INDEX('Régua SAEB'!$F$1:$F$40,MATCH($E2213&amp;"LP"&amp;$G2213,'Régua SAEB'!$G$1:$G$40,0),1)</f>
        <v>Básico</v>
      </c>
      <c r="I2213" s="29">
        <v>249.15</v>
      </c>
      <c r="J2213" s="10">
        <f>SUMIFS('Régua SAEB'!$C:$C,'Régua SAEB'!$B:$B,"MT",'Régua SAEB'!$D:$D,"&lt;="&amp;$I2213,'Régua SAEB'!$E:$E,"&gt;"&amp;$I2213,'Régua SAEB'!$A:$A,$E2213)</f>
        <v>2</v>
      </c>
      <c r="K2213" s="10" t="str">
        <f t="array" ref="K2213">INDEX('Régua SAEB'!$F$1:$F$40,MATCH($E2213&amp;"MT"&amp;$J2213,'Régua SAEB'!$G$1:$G$40,0),1)</f>
        <v>Básico</v>
      </c>
    </row>
    <row r="2214" spans="1:11" x14ac:dyDescent="0.2">
      <c r="A2214" s="28" t="s">
        <v>44</v>
      </c>
      <c r="B2214" s="24">
        <v>905276</v>
      </c>
      <c r="C2214" s="28" t="s">
        <v>2324</v>
      </c>
      <c r="D2214" s="29">
        <v>35905276</v>
      </c>
      <c r="E2214" s="29" t="s">
        <v>117</v>
      </c>
      <c r="F2214" s="29">
        <v>256.02999999999997</v>
      </c>
      <c r="G2214" s="10">
        <f>SUMIFS('Régua SAEB'!$C:$C,'Régua SAEB'!$B:$B,"LP",'Régua SAEB'!$D:$D,"&lt;="&amp;$F2214,'Régua SAEB'!$E:$E,"&gt;"&amp;$F2214,'Régua SAEB'!$A:$A,$E2214)</f>
        <v>3</v>
      </c>
      <c r="H2214" s="10" t="str">
        <f t="array" ref="H2214">INDEX('Régua SAEB'!$F$1:$F$40,MATCH($E2214&amp;"LP"&amp;$G2214,'Régua SAEB'!$G$1:$G$40,0),1)</f>
        <v>Básico</v>
      </c>
      <c r="I2214" s="29">
        <v>245.65</v>
      </c>
      <c r="J2214" s="10">
        <f>SUMIFS('Régua SAEB'!$C:$C,'Régua SAEB'!$B:$B,"MT",'Régua SAEB'!$D:$D,"&lt;="&amp;$I2214,'Régua SAEB'!$E:$E,"&gt;"&amp;$I2214,'Régua SAEB'!$A:$A,$E2214)</f>
        <v>2</v>
      </c>
      <c r="K2214" s="10" t="str">
        <f t="array" ref="K2214">INDEX('Régua SAEB'!$F$1:$F$40,MATCH($E2214&amp;"MT"&amp;$J2214,'Régua SAEB'!$G$1:$G$40,0),1)</f>
        <v>Básico</v>
      </c>
    </row>
    <row r="2215" spans="1:11" x14ac:dyDescent="0.2">
      <c r="A2215" s="28" t="s">
        <v>44</v>
      </c>
      <c r="B2215" s="24">
        <v>914514</v>
      </c>
      <c r="C2215" s="28" t="s">
        <v>2325</v>
      </c>
      <c r="D2215" s="29">
        <v>35914514</v>
      </c>
      <c r="E2215" s="29" t="s">
        <v>117</v>
      </c>
      <c r="F2215" s="29">
        <v>271.08</v>
      </c>
      <c r="G2215" s="10">
        <f>SUMIFS('Régua SAEB'!$C:$C,'Régua SAEB'!$B:$B,"LP",'Régua SAEB'!$D:$D,"&lt;="&amp;$F2215,'Régua SAEB'!$E:$E,"&gt;"&amp;$F2215,'Régua SAEB'!$A:$A,$E2215)</f>
        <v>3</v>
      </c>
      <c r="H2215" s="10" t="str">
        <f t="array" ref="H2215">INDEX('Régua SAEB'!$F$1:$F$40,MATCH($E2215&amp;"LP"&amp;$G2215,'Régua SAEB'!$G$1:$G$40,0),1)</f>
        <v>Básico</v>
      </c>
      <c r="I2215" s="29">
        <v>267.99</v>
      </c>
      <c r="J2215" s="10">
        <f>SUMIFS('Régua SAEB'!$C:$C,'Régua SAEB'!$B:$B,"MT",'Régua SAEB'!$D:$D,"&lt;="&amp;$I2215,'Régua SAEB'!$E:$E,"&gt;"&amp;$I2215,'Régua SAEB'!$A:$A,$E2215)</f>
        <v>3</v>
      </c>
      <c r="K2215" s="10" t="str">
        <f t="array" ref="K2215">INDEX('Régua SAEB'!$F$1:$F$40,MATCH($E2215&amp;"MT"&amp;$J2215,'Régua SAEB'!$G$1:$G$40,0),1)</f>
        <v>Básico</v>
      </c>
    </row>
    <row r="2216" spans="1:11" x14ac:dyDescent="0.2">
      <c r="A2216" s="28" t="s">
        <v>44</v>
      </c>
      <c r="B2216" s="24">
        <v>918581</v>
      </c>
      <c r="C2216" s="28" t="s">
        <v>2326</v>
      </c>
      <c r="D2216" s="29">
        <v>35918581</v>
      </c>
      <c r="E2216" s="29" t="s">
        <v>117</v>
      </c>
      <c r="F2216" s="29">
        <v>257.97000000000003</v>
      </c>
      <c r="G2216" s="10">
        <f>SUMIFS('Régua SAEB'!$C:$C,'Régua SAEB'!$B:$B,"LP",'Régua SAEB'!$D:$D,"&lt;="&amp;$F2216,'Régua SAEB'!$E:$E,"&gt;"&amp;$F2216,'Régua SAEB'!$A:$A,$E2216)</f>
        <v>3</v>
      </c>
      <c r="H2216" s="10" t="str">
        <f t="array" ref="H2216">INDEX('Régua SAEB'!$F$1:$F$40,MATCH($E2216&amp;"LP"&amp;$G2216,'Régua SAEB'!$G$1:$G$40,0),1)</f>
        <v>Básico</v>
      </c>
      <c r="I2216" s="29">
        <v>255.53</v>
      </c>
      <c r="J2216" s="10">
        <f>SUMIFS('Régua SAEB'!$C:$C,'Régua SAEB'!$B:$B,"MT",'Régua SAEB'!$D:$D,"&lt;="&amp;$I2216,'Régua SAEB'!$E:$E,"&gt;"&amp;$I2216,'Régua SAEB'!$A:$A,$E2216)</f>
        <v>3</v>
      </c>
      <c r="K2216" s="10" t="str">
        <f t="array" ref="K2216">INDEX('Régua SAEB'!$F$1:$F$40,MATCH($E2216&amp;"MT"&amp;$J2216,'Régua SAEB'!$G$1:$G$40,0),1)</f>
        <v>Básico</v>
      </c>
    </row>
    <row r="2217" spans="1:11" x14ac:dyDescent="0.2">
      <c r="A2217" s="28" t="s">
        <v>44</v>
      </c>
      <c r="B2217" s="24">
        <v>921804</v>
      </c>
      <c r="C2217" s="28" t="s">
        <v>2327</v>
      </c>
      <c r="D2217" s="29">
        <v>35921804</v>
      </c>
      <c r="E2217" s="29" t="s">
        <v>117</v>
      </c>
      <c r="F2217" s="29">
        <v>266.39999999999998</v>
      </c>
      <c r="G2217" s="10">
        <f>SUMIFS('Régua SAEB'!$C:$C,'Régua SAEB'!$B:$B,"LP",'Régua SAEB'!$D:$D,"&lt;="&amp;$F2217,'Régua SAEB'!$E:$E,"&gt;"&amp;$F2217,'Régua SAEB'!$A:$A,$E2217)</f>
        <v>3</v>
      </c>
      <c r="H2217" s="10" t="str">
        <f t="array" ref="H2217">INDEX('Régua SAEB'!$F$1:$F$40,MATCH($E2217&amp;"LP"&amp;$G2217,'Régua SAEB'!$G$1:$G$40,0),1)</f>
        <v>Básico</v>
      </c>
      <c r="I2217" s="29">
        <v>268.63</v>
      </c>
      <c r="J2217" s="10">
        <f>SUMIFS('Régua SAEB'!$C:$C,'Régua SAEB'!$B:$B,"MT",'Régua SAEB'!$D:$D,"&lt;="&amp;$I2217,'Régua SAEB'!$E:$E,"&gt;"&amp;$I2217,'Régua SAEB'!$A:$A,$E2217)</f>
        <v>3</v>
      </c>
      <c r="K2217" s="10" t="str">
        <f t="array" ref="K2217">INDEX('Régua SAEB'!$F$1:$F$40,MATCH($E2217&amp;"MT"&amp;$J2217,'Régua SAEB'!$G$1:$G$40,0),1)</f>
        <v>Básico</v>
      </c>
    </row>
    <row r="2218" spans="1:11" x14ac:dyDescent="0.2">
      <c r="A2218" s="28" t="s">
        <v>98</v>
      </c>
      <c r="B2218" s="24">
        <v>16846</v>
      </c>
      <c r="C2218" s="28" t="s">
        <v>2328</v>
      </c>
      <c r="D2218" s="29">
        <v>35016846</v>
      </c>
      <c r="E2218" s="29" t="s">
        <v>117</v>
      </c>
      <c r="F2218" s="29">
        <v>271.60000000000002</v>
      </c>
      <c r="G2218" s="10">
        <f>SUMIFS('Régua SAEB'!$C:$C,'Régua SAEB'!$B:$B,"LP",'Régua SAEB'!$D:$D,"&lt;="&amp;$F2218,'Régua SAEB'!$E:$E,"&gt;"&amp;$F2218,'Régua SAEB'!$A:$A,$E2218)</f>
        <v>3</v>
      </c>
      <c r="H2218" s="10" t="str">
        <f t="array" ref="H2218">INDEX('Régua SAEB'!$F$1:$F$40,MATCH($E2218&amp;"LP"&amp;$G2218,'Régua SAEB'!$G$1:$G$40,0),1)</f>
        <v>Básico</v>
      </c>
      <c r="I2218" s="29">
        <v>260.27</v>
      </c>
      <c r="J2218" s="10">
        <f>SUMIFS('Régua SAEB'!$C:$C,'Régua SAEB'!$B:$B,"MT",'Régua SAEB'!$D:$D,"&lt;="&amp;$I2218,'Régua SAEB'!$E:$E,"&gt;"&amp;$I2218,'Régua SAEB'!$A:$A,$E2218)</f>
        <v>3</v>
      </c>
      <c r="K2218" s="10" t="str">
        <f t="array" ref="K2218">INDEX('Régua SAEB'!$F$1:$F$40,MATCH($E2218&amp;"MT"&amp;$J2218,'Régua SAEB'!$G$1:$G$40,0),1)</f>
        <v>Básico</v>
      </c>
    </row>
    <row r="2219" spans="1:11" x14ac:dyDescent="0.2">
      <c r="A2219" s="28" t="s">
        <v>98</v>
      </c>
      <c r="B2219" s="24">
        <v>16861</v>
      </c>
      <c r="C2219" s="28" t="s">
        <v>2329</v>
      </c>
      <c r="D2219" s="29">
        <v>35016861</v>
      </c>
      <c r="E2219" s="29" t="s">
        <v>117</v>
      </c>
      <c r="F2219" s="29">
        <v>261.32</v>
      </c>
      <c r="G2219" s="10">
        <f>SUMIFS('Régua SAEB'!$C:$C,'Régua SAEB'!$B:$B,"LP",'Régua SAEB'!$D:$D,"&lt;="&amp;$F2219,'Régua SAEB'!$E:$E,"&gt;"&amp;$F2219,'Régua SAEB'!$A:$A,$E2219)</f>
        <v>3</v>
      </c>
      <c r="H2219" s="10" t="str">
        <f t="array" ref="H2219">INDEX('Régua SAEB'!$F$1:$F$40,MATCH($E2219&amp;"LP"&amp;$G2219,'Régua SAEB'!$G$1:$G$40,0),1)</f>
        <v>Básico</v>
      </c>
      <c r="I2219" s="29">
        <v>257.77</v>
      </c>
      <c r="J2219" s="10">
        <f>SUMIFS('Régua SAEB'!$C:$C,'Régua SAEB'!$B:$B,"MT",'Régua SAEB'!$D:$D,"&lt;="&amp;$I2219,'Régua SAEB'!$E:$E,"&gt;"&amp;$I2219,'Régua SAEB'!$A:$A,$E2219)</f>
        <v>3</v>
      </c>
      <c r="K2219" s="10" t="str">
        <f t="array" ref="K2219">INDEX('Régua SAEB'!$F$1:$F$40,MATCH($E2219&amp;"MT"&amp;$J2219,'Régua SAEB'!$G$1:$G$40,0),1)</f>
        <v>Básico</v>
      </c>
    </row>
    <row r="2220" spans="1:11" x14ac:dyDescent="0.2">
      <c r="A2220" s="28" t="s">
        <v>98</v>
      </c>
      <c r="B2220" s="24">
        <v>903310</v>
      </c>
      <c r="C2220" s="28" t="s">
        <v>2330</v>
      </c>
      <c r="D2220" s="29">
        <v>35903310</v>
      </c>
      <c r="E2220" s="29" t="s">
        <v>117</v>
      </c>
      <c r="F2220" s="29">
        <v>241.31</v>
      </c>
      <c r="G2220" s="10">
        <f>SUMIFS('Régua SAEB'!$C:$C,'Régua SAEB'!$B:$B,"LP",'Régua SAEB'!$D:$D,"&lt;="&amp;$F2220,'Régua SAEB'!$E:$E,"&gt;"&amp;$F2220,'Régua SAEB'!$A:$A,$E2220)</f>
        <v>2</v>
      </c>
      <c r="H2220" s="10" t="str">
        <f t="array" ref="H2220">INDEX('Régua SAEB'!$F$1:$F$40,MATCH($E2220&amp;"LP"&amp;$G2220,'Régua SAEB'!$G$1:$G$40,0),1)</f>
        <v>Básico</v>
      </c>
      <c r="I2220" s="29">
        <v>253.44</v>
      </c>
      <c r="J2220" s="10">
        <f>SUMIFS('Régua SAEB'!$C:$C,'Régua SAEB'!$B:$B,"MT",'Régua SAEB'!$D:$D,"&lt;="&amp;$I2220,'Régua SAEB'!$E:$E,"&gt;"&amp;$I2220,'Régua SAEB'!$A:$A,$E2220)</f>
        <v>3</v>
      </c>
      <c r="K2220" s="10" t="str">
        <f t="array" ref="K2220">INDEX('Régua SAEB'!$F$1:$F$40,MATCH($E2220&amp;"MT"&amp;$J2220,'Régua SAEB'!$G$1:$G$40,0),1)</f>
        <v>Básico</v>
      </c>
    </row>
    <row r="2221" spans="1:11" x14ac:dyDescent="0.2">
      <c r="A2221" s="28" t="s">
        <v>98</v>
      </c>
      <c r="B2221" s="24">
        <v>913741</v>
      </c>
      <c r="C2221" s="28" t="s">
        <v>2331</v>
      </c>
      <c r="D2221" s="29">
        <v>35913741</v>
      </c>
      <c r="E2221" s="29" t="s">
        <v>117</v>
      </c>
      <c r="F2221" s="29">
        <v>280.33</v>
      </c>
      <c r="G2221" s="10">
        <f>SUMIFS('Régua SAEB'!$C:$C,'Régua SAEB'!$B:$B,"LP",'Régua SAEB'!$D:$D,"&lt;="&amp;$F2221,'Régua SAEB'!$E:$E,"&gt;"&amp;$F2221,'Régua SAEB'!$A:$A,$E2221)</f>
        <v>4</v>
      </c>
      <c r="H2221" s="10" t="str">
        <f t="array" ref="H2221">INDEX('Régua SAEB'!$F$1:$F$40,MATCH($E2221&amp;"LP"&amp;$G2221,'Régua SAEB'!$G$1:$G$40,0),1)</f>
        <v>Proficiente</v>
      </c>
      <c r="I2221" s="29">
        <v>288.60000000000002</v>
      </c>
      <c r="J2221" s="10">
        <f>SUMIFS('Régua SAEB'!$C:$C,'Régua SAEB'!$B:$B,"MT",'Régua SAEB'!$D:$D,"&lt;="&amp;$I2221,'Régua SAEB'!$E:$E,"&gt;"&amp;$I2221,'Régua SAEB'!$A:$A,$E2221)</f>
        <v>4</v>
      </c>
      <c r="K2221" s="10" t="str">
        <f t="array" ref="K2221">INDEX('Régua SAEB'!$F$1:$F$40,MATCH($E2221&amp;"MT"&amp;$J2221,'Régua SAEB'!$G$1:$G$40,0),1)</f>
        <v>Básico</v>
      </c>
    </row>
    <row r="2222" spans="1:11" x14ac:dyDescent="0.2">
      <c r="A2222" s="28" t="s">
        <v>98</v>
      </c>
      <c r="B2222" s="24">
        <v>916473</v>
      </c>
      <c r="C2222" s="28" t="s">
        <v>2332</v>
      </c>
      <c r="D2222" s="29">
        <v>35916473</v>
      </c>
      <c r="E2222" s="29" t="s">
        <v>117</v>
      </c>
      <c r="F2222" s="29">
        <v>251.09</v>
      </c>
      <c r="G2222" s="10">
        <f>SUMIFS('Régua SAEB'!$C:$C,'Régua SAEB'!$B:$B,"LP",'Régua SAEB'!$D:$D,"&lt;="&amp;$F2222,'Régua SAEB'!$E:$E,"&gt;"&amp;$F2222,'Régua SAEB'!$A:$A,$E2222)</f>
        <v>3</v>
      </c>
      <c r="H2222" s="10" t="str">
        <f t="array" ref="H2222">INDEX('Régua SAEB'!$F$1:$F$40,MATCH($E2222&amp;"LP"&amp;$G2222,'Régua SAEB'!$G$1:$G$40,0),1)</f>
        <v>Básico</v>
      </c>
      <c r="I2222" s="29">
        <v>248.95</v>
      </c>
      <c r="J2222" s="10">
        <f>SUMIFS('Régua SAEB'!$C:$C,'Régua SAEB'!$B:$B,"MT",'Régua SAEB'!$D:$D,"&lt;="&amp;$I2222,'Régua SAEB'!$E:$E,"&gt;"&amp;$I2222,'Régua SAEB'!$A:$A,$E2222)</f>
        <v>2</v>
      </c>
      <c r="K2222" s="10" t="str">
        <f t="array" ref="K2222">INDEX('Régua SAEB'!$F$1:$F$40,MATCH($E2222&amp;"MT"&amp;$J2222,'Régua SAEB'!$G$1:$G$40,0),1)</f>
        <v>Básico</v>
      </c>
    </row>
    <row r="2223" spans="1:11" x14ac:dyDescent="0.2">
      <c r="A2223" s="28" t="s">
        <v>98</v>
      </c>
      <c r="B2223" s="24">
        <v>924878</v>
      </c>
      <c r="C2223" s="28" t="s">
        <v>2333</v>
      </c>
      <c r="D2223" s="29">
        <v>35924878</v>
      </c>
      <c r="E2223" s="29" t="s">
        <v>117</v>
      </c>
      <c r="F2223" s="29">
        <v>268.75</v>
      </c>
      <c r="G2223" s="10">
        <f>SUMIFS('Régua SAEB'!$C:$C,'Régua SAEB'!$B:$B,"LP",'Régua SAEB'!$D:$D,"&lt;="&amp;$F2223,'Régua SAEB'!$E:$E,"&gt;"&amp;$F2223,'Régua SAEB'!$A:$A,$E2223)</f>
        <v>3</v>
      </c>
      <c r="H2223" s="10" t="str">
        <f t="array" ref="H2223">INDEX('Régua SAEB'!$F$1:$F$40,MATCH($E2223&amp;"LP"&amp;$G2223,'Régua SAEB'!$G$1:$G$40,0),1)</f>
        <v>Básico</v>
      </c>
      <c r="I2223" s="29">
        <v>250.96</v>
      </c>
      <c r="J2223" s="10">
        <f>SUMIFS('Régua SAEB'!$C:$C,'Régua SAEB'!$B:$B,"MT",'Régua SAEB'!$D:$D,"&lt;="&amp;$I2223,'Régua SAEB'!$E:$E,"&gt;"&amp;$I2223,'Régua SAEB'!$A:$A,$E2223)</f>
        <v>3</v>
      </c>
      <c r="K2223" s="10" t="str">
        <f t="array" ref="K2223">INDEX('Régua SAEB'!$F$1:$F$40,MATCH($E2223&amp;"MT"&amp;$J2223,'Régua SAEB'!$G$1:$G$40,0),1)</f>
        <v>Básico</v>
      </c>
    </row>
    <row r="2224" spans="1:11" x14ac:dyDescent="0.2">
      <c r="A2224" s="28" t="s">
        <v>67</v>
      </c>
      <c r="B2224" s="24">
        <v>33960</v>
      </c>
      <c r="C2224" s="28" t="s">
        <v>2334</v>
      </c>
      <c r="D2224" s="29">
        <v>35033960</v>
      </c>
      <c r="E2224" s="29" t="s">
        <v>117</v>
      </c>
      <c r="F2224" s="29">
        <v>249.53</v>
      </c>
      <c r="G2224" s="10">
        <f>SUMIFS('Régua SAEB'!$C:$C,'Régua SAEB'!$B:$B,"LP",'Régua SAEB'!$D:$D,"&lt;="&amp;$F2224,'Régua SAEB'!$E:$E,"&gt;"&amp;$F2224,'Régua SAEB'!$A:$A,$E2224)</f>
        <v>2</v>
      </c>
      <c r="H2224" s="10" t="str">
        <f t="array" ref="H2224">INDEX('Régua SAEB'!$F$1:$F$40,MATCH($E2224&amp;"LP"&amp;$G2224,'Régua SAEB'!$G$1:$G$40,0),1)</f>
        <v>Básico</v>
      </c>
      <c r="I2224" s="29">
        <v>253.01</v>
      </c>
      <c r="J2224" s="10">
        <f>SUMIFS('Régua SAEB'!$C:$C,'Régua SAEB'!$B:$B,"MT",'Régua SAEB'!$D:$D,"&lt;="&amp;$I2224,'Régua SAEB'!$E:$E,"&gt;"&amp;$I2224,'Régua SAEB'!$A:$A,$E2224)</f>
        <v>3</v>
      </c>
      <c r="K2224" s="10" t="str">
        <f t="array" ref="K2224">INDEX('Régua SAEB'!$F$1:$F$40,MATCH($E2224&amp;"MT"&amp;$J2224,'Régua SAEB'!$G$1:$G$40,0),1)</f>
        <v>Básico</v>
      </c>
    </row>
    <row r="2225" spans="1:11" x14ac:dyDescent="0.2">
      <c r="A2225" s="28" t="s">
        <v>28</v>
      </c>
      <c r="B2225" s="24">
        <v>26700</v>
      </c>
      <c r="C2225" s="28" t="s">
        <v>2335</v>
      </c>
      <c r="D2225" s="29">
        <v>35026700</v>
      </c>
      <c r="E2225" s="29" t="s">
        <v>117</v>
      </c>
      <c r="F2225" s="29">
        <v>265.14</v>
      </c>
      <c r="G2225" s="10">
        <f>SUMIFS('Régua SAEB'!$C:$C,'Régua SAEB'!$B:$B,"LP",'Régua SAEB'!$D:$D,"&lt;="&amp;$F2225,'Régua SAEB'!$E:$E,"&gt;"&amp;$F2225,'Régua SAEB'!$A:$A,$E2225)</f>
        <v>3</v>
      </c>
      <c r="H2225" s="10" t="str">
        <f t="array" ref="H2225">INDEX('Régua SAEB'!$F$1:$F$40,MATCH($E2225&amp;"LP"&amp;$G2225,'Régua SAEB'!$G$1:$G$40,0),1)</f>
        <v>Básico</v>
      </c>
      <c r="I2225" s="29">
        <v>269.24</v>
      </c>
      <c r="J2225" s="10">
        <f>SUMIFS('Régua SAEB'!$C:$C,'Régua SAEB'!$B:$B,"MT",'Régua SAEB'!$D:$D,"&lt;="&amp;$I2225,'Régua SAEB'!$E:$E,"&gt;"&amp;$I2225,'Régua SAEB'!$A:$A,$E2225)</f>
        <v>3</v>
      </c>
      <c r="K2225" s="10" t="str">
        <f t="array" ref="K2225">INDEX('Régua SAEB'!$F$1:$F$40,MATCH($E2225&amp;"MT"&amp;$J2225,'Régua SAEB'!$G$1:$G$40,0),1)</f>
        <v>Básico</v>
      </c>
    </row>
    <row r="2226" spans="1:11" x14ac:dyDescent="0.2">
      <c r="A2226" s="28" t="s">
        <v>47</v>
      </c>
      <c r="B2226" s="24">
        <v>27112</v>
      </c>
      <c r="C2226" s="28" t="s">
        <v>2336</v>
      </c>
      <c r="D2226" s="29">
        <v>35027112</v>
      </c>
      <c r="E2226" s="29" t="s">
        <v>117</v>
      </c>
      <c r="F2226" s="29">
        <v>261.07</v>
      </c>
      <c r="G2226" s="10">
        <f>SUMIFS('Régua SAEB'!$C:$C,'Régua SAEB'!$B:$B,"LP",'Régua SAEB'!$D:$D,"&lt;="&amp;$F2226,'Régua SAEB'!$E:$E,"&gt;"&amp;$F2226,'Régua SAEB'!$A:$A,$E2226)</f>
        <v>3</v>
      </c>
      <c r="H2226" s="10" t="str">
        <f t="array" ref="H2226">INDEX('Régua SAEB'!$F$1:$F$40,MATCH($E2226&amp;"LP"&amp;$G2226,'Régua SAEB'!$G$1:$G$40,0),1)</f>
        <v>Básico</v>
      </c>
      <c r="I2226" s="29">
        <v>260.04000000000002</v>
      </c>
      <c r="J2226" s="10">
        <f>SUMIFS('Régua SAEB'!$C:$C,'Régua SAEB'!$B:$B,"MT",'Régua SAEB'!$D:$D,"&lt;="&amp;$I2226,'Régua SAEB'!$E:$E,"&gt;"&amp;$I2226,'Régua SAEB'!$A:$A,$E2226)</f>
        <v>3</v>
      </c>
      <c r="K2226" s="10" t="str">
        <f t="array" ref="K2226">INDEX('Régua SAEB'!$F$1:$F$40,MATCH($E2226&amp;"MT"&amp;$J2226,'Régua SAEB'!$G$1:$G$40,0),1)</f>
        <v>Básico</v>
      </c>
    </row>
    <row r="2227" spans="1:11" x14ac:dyDescent="0.2">
      <c r="A2227" s="28" t="s">
        <v>10</v>
      </c>
      <c r="B2227" s="24">
        <v>16986</v>
      </c>
      <c r="C2227" s="28" t="s">
        <v>2337</v>
      </c>
      <c r="D2227" s="29">
        <v>35016986</v>
      </c>
      <c r="E2227" s="29" t="s">
        <v>117</v>
      </c>
      <c r="F2227" s="29">
        <v>272.81</v>
      </c>
      <c r="G2227" s="10">
        <f>SUMIFS('Régua SAEB'!$C:$C,'Régua SAEB'!$B:$B,"LP",'Régua SAEB'!$D:$D,"&lt;="&amp;$F2227,'Régua SAEB'!$E:$E,"&gt;"&amp;$F2227,'Régua SAEB'!$A:$A,$E2227)</f>
        <v>3</v>
      </c>
      <c r="H2227" s="10" t="str">
        <f t="array" ref="H2227">INDEX('Régua SAEB'!$F$1:$F$40,MATCH($E2227&amp;"LP"&amp;$G2227,'Régua SAEB'!$G$1:$G$40,0),1)</f>
        <v>Básico</v>
      </c>
      <c r="I2227" s="29">
        <v>278.45</v>
      </c>
      <c r="J2227" s="10">
        <f>SUMIFS('Régua SAEB'!$C:$C,'Régua SAEB'!$B:$B,"MT",'Régua SAEB'!$D:$D,"&lt;="&amp;$I2227,'Régua SAEB'!$E:$E,"&gt;"&amp;$I2227,'Régua SAEB'!$A:$A,$E2227)</f>
        <v>4</v>
      </c>
      <c r="K2227" s="10" t="str">
        <f t="array" ref="K2227">INDEX('Régua SAEB'!$F$1:$F$40,MATCH($E2227&amp;"MT"&amp;$J2227,'Régua SAEB'!$G$1:$G$40,0),1)</f>
        <v>Básico</v>
      </c>
    </row>
    <row r="2228" spans="1:11" x14ac:dyDescent="0.2">
      <c r="A2228" s="28" t="s">
        <v>10</v>
      </c>
      <c r="B2228" s="24">
        <v>17012</v>
      </c>
      <c r="C2228" s="28" t="s">
        <v>2338</v>
      </c>
      <c r="D2228" s="29">
        <v>35017012</v>
      </c>
      <c r="E2228" s="29" t="s">
        <v>117</v>
      </c>
      <c r="F2228" s="29">
        <v>283.54000000000002</v>
      </c>
      <c r="G2228" s="10">
        <f>SUMIFS('Régua SAEB'!$C:$C,'Régua SAEB'!$B:$B,"LP",'Régua SAEB'!$D:$D,"&lt;="&amp;$F2228,'Régua SAEB'!$E:$E,"&gt;"&amp;$F2228,'Régua SAEB'!$A:$A,$E2228)</f>
        <v>4</v>
      </c>
      <c r="H2228" s="10" t="str">
        <f t="array" ref="H2228">INDEX('Régua SAEB'!$F$1:$F$40,MATCH($E2228&amp;"LP"&amp;$G2228,'Régua SAEB'!$G$1:$G$40,0),1)</f>
        <v>Proficiente</v>
      </c>
      <c r="I2228" s="29">
        <v>280.77999999999997</v>
      </c>
      <c r="J2228" s="10">
        <f>SUMIFS('Régua SAEB'!$C:$C,'Régua SAEB'!$B:$B,"MT",'Régua SAEB'!$D:$D,"&lt;="&amp;$I2228,'Régua SAEB'!$E:$E,"&gt;"&amp;$I2228,'Régua SAEB'!$A:$A,$E2228)</f>
        <v>4</v>
      </c>
      <c r="K2228" s="10" t="str">
        <f t="array" ref="K2228">INDEX('Régua SAEB'!$F$1:$F$40,MATCH($E2228&amp;"MT"&amp;$J2228,'Régua SAEB'!$G$1:$G$40,0),1)</f>
        <v>Básico</v>
      </c>
    </row>
    <row r="2229" spans="1:11" x14ac:dyDescent="0.2">
      <c r="A2229" s="28" t="s">
        <v>10</v>
      </c>
      <c r="B2229" s="24">
        <v>17059</v>
      </c>
      <c r="C2229" s="28" t="s">
        <v>2339</v>
      </c>
      <c r="D2229" s="29">
        <v>35017059</v>
      </c>
      <c r="E2229" s="29" t="s">
        <v>117</v>
      </c>
      <c r="F2229" s="29">
        <v>286.36</v>
      </c>
      <c r="G2229" s="10">
        <f>SUMIFS('Régua SAEB'!$C:$C,'Régua SAEB'!$B:$B,"LP",'Régua SAEB'!$D:$D,"&lt;="&amp;$F2229,'Régua SAEB'!$E:$E,"&gt;"&amp;$F2229,'Régua SAEB'!$A:$A,$E2229)</f>
        <v>4</v>
      </c>
      <c r="H2229" s="10" t="str">
        <f t="array" ref="H2229">INDEX('Régua SAEB'!$F$1:$F$40,MATCH($E2229&amp;"LP"&amp;$G2229,'Régua SAEB'!$G$1:$G$40,0),1)</f>
        <v>Proficiente</v>
      </c>
      <c r="I2229" s="29">
        <v>286.81</v>
      </c>
      <c r="J2229" s="10">
        <f>SUMIFS('Régua SAEB'!$C:$C,'Régua SAEB'!$B:$B,"MT",'Régua SAEB'!$D:$D,"&lt;="&amp;$I2229,'Régua SAEB'!$E:$E,"&gt;"&amp;$I2229,'Régua SAEB'!$A:$A,$E2229)</f>
        <v>4</v>
      </c>
      <c r="K2229" s="10" t="str">
        <f t="array" ref="K2229">INDEX('Régua SAEB'!$F$1:$F$40,MATCH($E2229&amp;"MT"&amp;$J2229,'Régua SAEB'!$G$1:$G$40,0),1)</f>
        <v>Básico</v>
      </c>
    </row>
    <row r="2230" spans="1:11" x14ac:dyDescent="0.2">
      <c r="A2230" s="28" t="s">
        <v>10</v>
      </c>
      <c r="B2230" s="24">
        <v>17061</v>
      </c>
      <c r="C2230" s="28" t="s">
        <v>2340</v>
      </c>
      <c r="D2230" s="29">
        <v>35017061</v>
      </c>
      <c r="E2230" s="29" t="s">
        <v>117</v>
      </c>
      <c r="F2230" s="29">
        <v>275.44</v>
      </c>
      <c r="G2230" s="10">
        <f>SUMIFS('Régua SAEB'!$C:$C,'Régua SAEB'!$B:$B,"LP",'Régua SAEB'!$D:$D,"&lt;="&amp;$F2230,'Régua SAEB'!$E:$E,"&gt;"&amp;$F2230,'Régua SAEB'!$A:$A,$E2230)</f>
        <v>4</v>
      </c>
      <c r="H2230" s="10" t="str">
        <f t="array" ref="H2230">INDEX('Régua SAEB'!$F$1:$F$40,MATCH($E2230&amp;"LP"&amp;$G2230,'Régua SAEB'!$G$1:$G$40,0),1)</f>
        <v>Proficiente</v>
      </c>
      <c r="I2230" s="29">
        <v>253.76</v>
      </c>
      <c r="J2230" s="10">
        <f>SUMIFS('Régua SAEB'!$C:$C,'Régua SAEB'!$B:$B,"MT",'Régua SAEB'!$D:$D,"&lt;="&amp;$I2230,'Régua SAEB'!$E:$E,"&gt;"&amp;$I2230,'Régua SAEB'!$A:$A,$E2230)</f>
        <v>3</v>
      </c>
      <c r="K2230" s="10" t="str">
        <f t="array" ref="K2230">INDEX('Régua SAEB'!$F$1:$F$40,MATCH($E2230&amp;"MT"&amp;$J2230,'Régua SAEB'!$G$1:$G$40,0),1)</f>
        <v>Básico</v>
      </c>
    </row>
    <row r="2231" spans="1:11" x14ac:dyDescent="0.2">
      <c r="A2231" s="28" t="s">
        <v>10</v>
      </c>
      <c r="B2231" s="24">
        <v>17073</v>
      </c>
      <c r="C2231" s="28" t="s">
        <v>2341</v>
      </c>
      <c r="D2231" s="29">
        <v>35017073</v>
      </c>
      <c r="E2231" s="29" t="s">
        <v>117</v>
      </c>
      <c r="F2231" s="29">
        <v>267.06</v>
      </c>
      <c r="G2231" s="10">
        <f>SUMIFS('Régua SAEB'!$C:$C,'Régua SAEB'!$B:$B,"LP",'Régua SAEB'!$D:$D,"&lt;="&amp;$F2231,'Régua SAEB'!$E:$E,"&gt;"&amp;$F2231,'Régua SAEB'!$A:$A,$E2231)</f>
        <v>3</v>
      </c>
      <c r="H2231" s="10" t="str">
        <f t="array" ref="H2231">INDEX('Régua SAEB'!$F$1:$F$40,MATCH($E2231&amp;"LP"&amp;$G2231,'Régua SAEB'!$G$1:$G$40,0),1)</f>
        <v>Básico</v>
      </c>
      <c r="I2231" s="29">
        <v>264.91000000000003</v>
      </c>
      <c r="J2231" s="10">
        <f>SUMIFS('Régua SAEB'!$C:$C,'Régua SAEB'!$B:$B,"MT",'Régua SAEB'!$D:$D,"&lt;="&amp;$I2231,'Régua SAEB'!$E:$E,"&gt;"&amp;$I2231,'Régua SAEB'!$A:$A,$E2231)</f>
        <v>3</v>
      </c>
      <c r="K2231" s="10" t="str">
        <f t="array" ref="K2231">INDEX('Régua SAEB'!$F$1:$F$40,MATCH($E2231&amp;"MT"&amp;$J2231,'Régua SAEB'!$G$1:$G$40,0),1)</f>
        <v>Básico</v>
      </c>
    </row>
    <row r="2232" spans="1:11" x14ac:dyDescent="0.2">
      <c r="A2232" s="28" t="s">
        <v>10</v>
      </c>
      <c r="B2232" s="24">
        <v>17115</v>
      </c>
      <c r="C2232" s="28" t="s">
        <v>2342</v>
      </c>
      <c r="D2232" s="29">
        <v>35017115</v>
      </c>
      <c r="E2232" s="29" t="s">
        <v>117</v>
      </c>
      <c r="F2232" s="29">
        <v>294.19</v>
      </c>
      <c r="G2232" s="10">
        <f>SUMIFS('Régua SAEB'!$C:$C,'Régua SAEB'!$B:$B,"LP",'Régua SAEB'!$D:$D,"&lt;="&amp;$F2232,'Régua SAEB'!$E:$E,"&gt;"&amp;$F2232,'Régua SAEB'!$A:$A,$E2232)</f>
        <v>4</v>
      </c>
      <c r="H2232" s="10" t="str">
        <f t="array" ref="H2232">INDEX('Régua SAEB'!$F$1:$F$40,MATCH($E2232&amp;"LP"&amp;$G2232,'Régua SAEB'!$G$1:$G$40,0),1)</f>
        <v>Proficiente</v>
      </c>
      <c r="I2232" s="29">
        <v>300.16000000000003</v>
      </c>
      <c r="J2232" s="10">
        <f>SUMIFS('Régua SAEB'!$C:$C,'Régua SAEB'!$B:$B,"MT",'Régua SAEB'!$D:$D,"&lt;="&amp;$I2232,'Régua SAEB'!$E:$E,"&gt;"&amp;$I2232,'Régua SAEB'!$A:$A,$E2232)</f>
        <v>5</v>
      </c>
      <c r="K2232" s="10" t="str">
        <f t="array" ref="K2232">INDEX('Régua SAEB'!$F$1:$F$40,MATCH($E2232&amp;"MT"&amp;$J2232,'Régua SAEB'!$G$1:$G$40,0),1)</f>
        <v>Proficiente</v>
      </c>
    </row>
    <row r="2233" spans="1:11" x14ac:dyDescent="0.2">
      <c r="A2233" s="28" t="s">
        <v>10</v>
      </c>
      <c r="B2233" s="24">
        <v>17292</v>
      </c>
      <c r="C2233" s="28" t="s">
        <v>2343</v>
      </c>
      <c r="D2233" s="29">
        <v>35017292</v>
      </c>
      <c r="E2233" s="29" t="s">
        <v>117</v>
      </c>
      <c r="F2233" s="29">
        <v>289.20999999999998</v>
      </c>
      <c r="G2233" s="10">
        <f>SUMIFS('Régua SAEB'!$C:$C,'Régua SAEB'!$B:$B,"LP",'Régua SAEB'!$D:$D,"&lt;="&amp;$F2233,'Régua SAEB'!$E:$E,"&gt;"&amp;$F2233,'Régua SAEB'!$A:$A,$E2233)</f>
        <v>4</v>
      </c>
      <c r="H2233" s="10" t="str">
        <f t="array" ref="H2233">INDEX('Régua SAEB'!$F$1:$F$40,MATCH($E2233&amp;"LP"&amp;$G2233,'Régua SAEB'!$G$1:$G$40,0),1)</f>
        <v>Proficiente</v>
      </c>
      <c r="I2233" s="29">
        <v>299.05</v>
      </c>
      <c r="J2233" s="10">
        <f>SUMIFS('Régua SAEB'!$C:$C,'Régua SAEB'!$B:$B,"MT",'Régua SAEB'!$D:$D,"&lt;="&amp;$I2233,'Régua SAEB'!$E:$E,"&gt;"&amp;$I2233,'Régua SAEB'!$A:$A,$E2233)</f>
        <v>4</v>
      </c>
      <c r="K2233" s="10" t="str">
        <f t="array" ref="K2233">INDEX('Régua SAEB'!$F$1:$F$40,MATCH($E2233&amp;"MT"&amp;$J2233,'Régua SAEB'!$G$1:$G$40,0),1)</f>
        <v>Básico</v>
      </c>
    </row>
    <row r="2234" spans="1:11" x14ac:dyDescent="0.2">
      <c r="A2234" s="28" t="s">
        <v>10</v>
      </c>
      <c r="B2234" s="24">
        <v>37936</v>
      </c>
      <c r="C2234" s="28" t="s">
        <v>2344</v>
      </c>
      <c r="D2234" s="29">
        <v>35037936</v>
      </c>
      <c r="E2234" s="29" t="s">
        <v>117</v>
      </c>
      <c r="F2234" s="29">
        <v>259.89999999999998</v>
      </c>
      <c r="G2234" s="10">
        <f>SUMIFS('Régua SAEB'!$C:$C,'Régua SAEB'!$B:$B,"LP",'Régua SAEB'!$D:$D,"&lt;="&amp;$F2234,'Régua SAEB'!$E:$E,"&gt;"&amp;$F2234,'Régua SAEB'!$A:$A,$E2234)</f>
        <v>3</v>
      </c>
      <c r="H2234" s="10" t="str">
        <f t="array" ref="H2234">INDEX('Régua SAEB'!$F$1:$F$40,MATCH($E2234&amp;"LP"&amp;$G2234,'Régua SAEB'!$G$1:$G$40,0),1)</f>
        <v>Básico</v>
      </c>
      <c r="I2234" s="29">
        <v>256.26</v>
      </c>
      <c r="J2234" s="10">
        <f>SUMIFS('Régua SAEB'!$C:$C,'Régua SAEB'!$B:$B,"MT",'Régua SAEB'!$D:$D,"&lt;="&amp;$I2234,'Régua SAEB'!$E:$E,"&gt;"&amp;$I2234,'Régua SAEB'!$A:$A,$E2234)</f>
        <v>3</v>
      </c>
      <c r="K2234" s="10" t="str">
        <f t="array" ref="K2234">INDEX('Régua SAEB'!$F$1:$F$40,MATCH($E2234&amp;"MT"&amp;$J2234,'Régua SAEB'!$G$1:$G$40,0),1)</f>
        <v>Básico</v>
      </c>
    </row>
    <row r="2235" spans="1:11" x14ac:dyDescent="0.2">
      <c r="A2235" s="28" t="s">
        <v>10</v>
      </c>
      <c r="B2235" s="24">
        <v>39330</v>
      </c>
      <c r="C2235" s="28" t="s">
        <v>2345</v>
      </c>
      <c r="D2235" s="29">
        <v>35039330</v>
      </c>
      <c r="E2235" s="29" t="s">
        <v>117</v>
      </c>
      <c r="F2235" s="29">
        <v>250.51</v>
      </c>
      <c r="G2235" s="10">
        <f>SUMIFS('Régua SAEB'!$C:$C,'Régua SAEB'!$B:$B,"LP",'Régua SAEB'!$D:$D,"&lt;="&amp;$F2235,'Régua SAEB'!$E:$E,"&gt;"&amp;$F2235,'Régua SAEB'!$A:$A,$E2235)</f>
        <v>3</v>
      </c>
      <c r="H2235" s="10" t="str">
        <f t="array" ref="H2235">INDEX('Régua SAEB'!$F$1:$F$40,MATCH($E2235&amp;"LP"&amp;$G2235,'Régua SAEB'!$G$1:$G$40,0),1)</f>
        <v>Básico</v>
      </c>
      <c r="I2235" s="29">
        <v>250.54</v>
      </c>
      <c r="J2235" s="10">
        <f>SUMIFS('Régua SAEB'!$C:$C,'Régua SAEB'!$B:$B,"MT",'Régua SAEB'!$D:$D,"&lt;="&amp;$I2235,'Régua SAEB'!$E:$E,"&gt;"&amp;$I2235,'Régua SAEB'!$A:$A,$E2235)</f>
        <v>3</v>
      </c>
      <c r="K2235" s="10" t="str">
        <f t="array" ref="K2235">INDEX('Régua SAEB'!$F$1:$F$40,MATCH($E2235&amp;"MT"&amp;$J2235,'Régua SAEB'!$G$1:$G$40,0),1)</f>
        <v>Básico</v>
      </c>
    </row>
    <row r="2236" spans="1:11" x14ac:dyDescent="0.2">
      <c r="A2236" s="28" t="s">
        <v>10</v>
      </c>
      <c r="B2236" s="24">
        <v>39822</v>
      </c>
      <c r="C2236" s="28" t="s">
        <v>2346</v>
      </c>
      <c r="D2236" s="29">
        <v>35039822</v>
      </c>
      <c r="E2236" s="29" t="s">
        <v>117</v>
      </c>
      <c r="F2236" s="29">
        <v>282.18</v>
      </c>
      <c r="G2236" s="10">
        <f>SUMIFS('Régua SAEB'!$C:$C,'Régua SAEB'!$B:$B,"LP",'Régua SAEB'!$D:$D,"&lt;="&amp;$F2236,'Régua SAEB'!$E:$E,"&gt;"&amp;$F2236,'Régua SAEB'!$A:$A,$E2236)</f>
        <v>4</v>
      </c>
      <c r="H2236" s="10" t="str">
        <f t="array" ref="H2236">INDEX('Régua SAEB'!$F$1:$F$40,MATCH($E2236&amp;"LP"&amp;$G2236,'Régua SAEB'!$G$1:$G$40,0),1)</f>
        <v>Proficiente</v>
      </c>
      <c r="I2236" s="29">
        <v>277.92</v>
      </c>
      <c r="J2236" s="10">
        <f>SUMIFS('Régua SAEB'!$C:$C,'Régua SAEB'!$B:$B,"MT",'Régua SAEB'!$D:$D,"&lt;="&amp;$I2236,'Régua SAEB'!$E:$E,"&gt;"&amp;$I2236,'Régua SAEB'!$A:$A,$E2236)</f>
        <v>4</v>
      </c>
      <c r="K2236" s="10" t="str">
        <f t="array" ref="K2236">INDEX('Régua SAEB'!$F$1:$F$40,MATCH($E2236&amp;"MT"&amp;$J2236,'Régua SAEB'!$G$1:$G$40,0),1)</f>
        <v>Básico</v>
      </c>
    </row>
    <row r="2237" spans="1:11" x14ac:dyDescent="0.2">
      <c r="A2237" s="28" t="s">
        <v>10</v>
      </c>
      <c r="B2237" s="24">
        <v>45512</v>
      </c>
      <c r="C2237" s="28" t="s">
        <v>2347</v>
      </c>
      <c r="D2237" s="29">
        <v>35045512</v>
      </c>
      <c r="E2237" s="29" t="s">
        <v>117</v>
      </c>
      <c r="F2237" s="29">
        <v>266.07</v>
      </c>
      <c r="G2237" s="10">
        <f>SUMIFS('Régua SAEB'!$C:$C,'Régua SAEB'!$B:$B,"LP",'Régua SAEB'!$D:$D,"&lt;="&amp;$F2237,'Régua SAEB'!$E:$E,"&gt;"&amp;$F2237,'Régua SAEB'!$A:$A,$E2237)</f>
        <v>3</v>
      </c>
      <c r="H2237" s="10" t="str">
        <f t="array" ref="H2237">INDEX('Régua SAEB'!$F$1:$F$40,MATCH($E2237&amp;"LP"&amp;$G2237,'Régua SAEB'!$G$1:$G$40,0),1)</f>
        <v>Básico</v>
      </c>
      <c r="I2237" s="29">
        <v>264.14</v>
      </c>
      <c r="J2237" s="10">
        <f>SUMIFS('Régua SAEB'!$C:$C,'Régua SAEB'!$B:$B,"MT",'Régua SAEB'!$D:$D,"&lt;="&amp;$I2237,'Régua SAEB'!$E:$E,"&gt;"&amp;$I2237,'Régua SAEB'!$A:$A,$E2237)</f>
        <v>3</v>
      </c>
      <c r="K2237" s="10" t="str">
        <f t="array" ref="K2237">INDEX('Régua SAEB'!$F$1:$F$40,MATCH($E2237&amp;"MT"&amp;$J2237,'Régua SAEB'!$G$1:$G$40,0),1)</f>
        <v>Básico</v>
      </c>
    </row>
    <row r="2238" spans="1:11" x14ac:dyDescent="0.2">
      <c r="A2238" s="28" t="s">
        <v>10</v>
      </c>
      <c r="B2238" s="24">
        <v>47016</v>
      </c>
      <c r="C2238" s="28" t="s">
        <v>2348</v>
      </c>
      <c r="D2238" s="29">
        <v>35047016</v>
      </c>
      <c r="E2238" s="29" t="s">
        <v>117</v>
      </c>
      <c r="F2238" s="29">
        <v>247.09</v>
      </c>
      <c r="G2238" s="10">
        <f>SUMIFS('Régua SAEB'!$C:$C,'Régua SAEB'!$B:$B,"LP",'Régua SAEB'!$D:$D,"&lt;="&amp;$F2238,'Régua SAEB'!$E:$E,"&gt;"&amp;$F2238,'Régua SAEB'!$A:$A,$E2238)</f>
        <v>2</v>
      </c>
      <c r="H2238" s="10" t="str">
        <f t="array" ref="H2238">INDEX('Régua SAEB'!$F$1:$F$40,MATCH($E2238&amp;"LP"&amp;$G2238,'Régua SAEB'!$G$1:$G$40,0),1)</f>
        <v>Básico</v>
      </c>
      <c r="I2238" s="29">
        <v>245.04</v>
      </c>
      <c r="J2238" s="10">
        <f>SUMIFS('Régua SAEB'!$C:$C,'Régua SAEB'!$B:$B,"MT",'Régua SAEB'!$D:$D,"&lt;="&amp;$I2238,'Régua SAEB'!$E:$E,"&gt;"&amp;$I2238,'Régua SAEB'!$A:$A,$E2238)</f>
        <v>2</v>
      </c>
      <c r="K2238" s="10" t="str">
        <f t="array" ref="K2238">INDEX('Régua SAEB'!$F$1:$F$40,MATCH($E2238&amp;"MT"&amp;$J2238,'Régua SAEB'!$G$1:$G$40,0),1)</f>
        <v>Básico</v>
      </c>
    </row>
    <row r="2239" spans="1:11" x14ac:dyDescent="0.2">
      <c r="A2239" s="28" t="s">
        <v>10</v>
      </c>
      <c r="B2239" s="24">
        <v>49402</v>
      </c>
      <c r="C2239" s="28" t="s">
        <v>2349</v>
      </c>
      <c r="D2239" s="29">
        <v>35049402</v>
      </c>
      <c r="E2239" s="29" t="s">
        <v>117</v>
      </c>
      <c r="F2239" s="29">
        <v>262.88</v>
      </c>
      <c r="G2239" s="10">
        <f>SUMIFS('Régua SAEB'!$C:$C,'Régua SAEB'!$B:$B,"LP",'Régua SAEB'!$D:$D,"&lt;="&amp;$F2239,'Régua SAEB'!$E:$E,"&gt;"&amp;$F2239,'Régua SAEB'!$A:$A,$E2239)</f>
        <v>3</v>
      </c>
      <c r="H2239" s="10" t="str">
        <f t="array" ref="H2239">INDEX('Régua SAEB'!$F$1:$F$40,MATCH($E2239&amp;"LP"&amp;$G2239,'Régua SAEB'!$G$1:$G$40,0),1)</f>
        <v>Básico</v>
      </c>
      <c r="I2239" s="29">
        <v>265.85000000000002</v>
      </c>
      <c r="J2239" s="10">
        <f>SUMIFS('Régua SAEB'!$C:$C,'Régua SAEB'!$B:$B,"MT",'Régua SAEB'!$D:$D,"&lt;="&amp;$I2239,'Régua SAEB'!$E:$E,"&gt;"&amp;$I2239,'Régua SAEB'!$A:$A,$E2239)</f>
        <v>3</v>
      </c>
      <c r="K2239" s="10" t="str">
        <f t="array" ref="K2239">INDEX('Régua SAEB'!$F$1:$F$40,MATCH($E2239&amp;"MT"&amp;$J2239,'Régua SAEB'!$G$1:$G$40,0),1)</f>
        <v>Básico</v>
      </c>
    </row>
    <row r="2240" spans="1:11" x14ac:dyDescent="0.2">
      <c r="A2240" s="28" t="s">
        <v>10</v>
      </c>
      <c r="B2240" s="24">
        <v>49918</v>
      </c>
      <c r="C2240" s="28" t="s">
        <v>2350</v>
      </c>
      <c r="D2240" s="29">
        <v>35049918</v>
      </c>
      <c r="E2240" s="29" t="s">
        <v>117</v>
      </c>
      <c r="F2240" s="29">
        <v>284.83999999999997</v>
      </c>
      <c r="G2240" s="10">
        <f>SUMIFS('Régua SAEB'!$C:$C,'Régua SAEB'!$B:$B,"LP",'Régua SAEB'!$D:$D,"&lt;="&amp;$F2240,'Régua SAEB'!$E:$E,"&gt;"&amp;$F2240,'Régua SAEB'!$A:$A,$E2240)</f>
        <v>4</v>
      </c>
      <c r="H2240" s="10" t="str">
        <f t="array" ref="H2240">INDEX('Régua SAEB'!$F$1:$F$40,MATCH($E2240&amp;"LP"&amp;$G2240,'Régua SAEB'!$G$1:$G$40,0),1)</f>
        <v>Proficiente</v>
      </c>
      <c r="I2240" s="29">
        <v>286.42</v>
      </c>
      <c r="J2240" s="10">
        <f>SUMIFS('Régua SAEB'!$C:$C,'Régua SAEB'!$B:$B,"MT",'Régua SAEB'!$D:$D,"&lt;="&amp;$I2240,'Régua SAEB'!$E:$E,"&gt;"&amp;$I2240,'Régua SAEB'!$A:$A,$E2240)</f>
        <v>4</v>
      </c>
      <c r="K2240" s="10" t="str">
        <f t="array" ref="K2240">INDEX('Régua SAEB'!$F$1:$F$40,MATCH($E2240&amp;"MT"&amp;$J2240,'Régua SAEB'!$G$1:$G$40,0),1)</f>
        <v>Básico</v>
      </c>
    </row>
    <row r="2241" spans="1:11" x14ac:dyDescent="0.2">
      <c r="A2241" s="28" t="s">
        <v>10</v>
      </c>
      <c r="B2241" s="24">
        <v>900459</v>
      </c>
      <c r="C2241" s="28" t="s">
        <v>2351</v>
      </c>
      <c r="D2241" s="29">
        <v>35900459</v>
      </c>
      <c r="E2241" s="29" t="s">
        <v>117</v>
      </c>
      <c r="F2241" s="29">
        <v>263.2</v>
      </c>
      <c r="G2241" s="10">
        <f>SUMIFS('Régua SAEB'!$C:$C,'Régua SAEB'!$B:$B,"LP",'Régua SAEB'!$D:$D,"&lt;="&amp;$F2241,'Régua SAEB'!$E:$E,"&gt;"&amp;$F2241,'Régua SAEB'!$A:$A,$E2241)</f>
        <v>3</v>
      </c>
      <c r="H2241" s="10" t="str">
        <f t="array" ref="H2241">INDEX('Régua SAEB'!$F$1:$F$40,MATCH($E2241&amp;"LP"&amp;$G2241,'Régua SAEB'!$G$1:$G$40,0),1)</f>
        <v>Básico</v>
      </c>
      <c r="I2241" s="29">
        <v>265.74</v>
      </c>
      <c r="J2241" s="10">
        <f>SUMIFS('Régua SAEB'!$C:$C,'Régua SAEB'!$B:$B,"MT",'Régua SAEB'!$D:$D,"&lt;="&amp;$I2241,'Régua SAEB'!$E:$E,"&gt;"&amp;$I2241,'Régua SAEB'!$A:$A,$E2241)</f>
        <v>3</v>
      </c>
      <c r="K2241" s="10" t="str">
        <f t="array" ref="K2241">INDEX('Régua SAEB'!$F$1:$F$40,MATCH($E2241&amp;"MT"&amp;$J2241,'Régua SAEB'!$G$1:$G$40,0),1)</f>
        <v>Básico</v>
      </c>
    </row>
    <row r="2242" spans="1:11" x14ac:dyDescent="0.2">
      <c r="A2242" s="28" t="s">
        <v>10</v>
      </c>
      <c r="B2242" s="24">
        <v>903796</v>
      </c>
      <c r="C2242" s="28" t="s">
        <v>2352</v>
      </c>
      <c r="D2242" s="29">
        <v>35903796</v>
      </c>
      <c r="E2242" s="29" t="s">
        <v>117</v>
      </c>
      <c r="F2242" s="29">
        <v>248.06</v>
      </c>
      <c r="G2242" s="10">
        <f>SUMIFS('Régua SAEB'!$C:$C,'Régua SAEB'!$B:$B,"LP",'Régua SAEB'!$D:$D,"&lt;="&amp;$F2242,'Régua SAEB'!$E:$E,"&gt;"&amp;$F2242,'Régua SAEB'!$A:$A,$E2242)</f>
        <v>2</v>
      </c>
      <c r="H2242" s="10" t="str">
        <f t="array" ref="H2242">INDEX('Régua SAEB'!$F$1:$F$40,MATCH($E2242&amp;"LP"&amp;$G2242,'Régua SAEB'!$G$1:$G$40,0),1)</f>
        <v>Básico</v>
      </c>
      <c r="I2242" s="29">
        <v>250.67</v>
      </c>
      <c r="J2242" s="10">
        <f>SUMIFS('Régua SAEB'!$C:$C,'Régua SAEB'!$B:$B,"MT",'Régua SAEB'!$D:$D,"&lt;="&amp;$I2242,'Régua SAEB'!$E:$E,"&gt;"&amp;$I2242,'Régua SAEB'!$A:$A,$E2242)</f>
        <v>3</v>
      </c>
      <c r="K2242" s="10" t="str">
        <f t="array" ref="K2242">INDEX('Régua SAEB'!$F$1:$F$40,MATCH($E2242&amp;"MT"&amp;$J2242,'Régua SAEB'!$G$1:$G$40,0),1)</f>
        <v>Básico</v>
      </c>
    </row>
    <row r="2243" spans="1:11" x14ac:dyDescent="0.2">
      <c r="A2243" s="28" t="s">
        <v>10</v>
      </c>
      <c r="B2243" s="24">
        <v>907534</v>
      </c>
      <c r="C2243" s="28" t="s">
        <v>2353</v>
      </c>
      <c r="D2243" s="29">
        <v>35907534</v>
      </c>
      <c r="E2243" s="29" t="s">
        <v>117</v>
      </c>
      <c r="F2243" s="29">
        <v>256.61</v>
      </c>
      <c r="G2243" s="10">
        <f>SUMIFS('Régua SAEB'!$C:$C,'Régua SAEB'!$B:$B,"LP",'Régua SAEB'!$D:$D,"&lt;="&amp;$F2243,'Régua SAEB'!$E:$E,"&gt;"&amp;$F2243,'Régua SAEB'!$A:$A,$E2243)</f>
        <v>3</v>
      </c>
      <c r="H2243" s="10" t="str">
        <f t="array" ref="H2243">INDEX('Régua SAEB'!$F$1:$F$40,MATCH($E2243&amp;"LP"&amp;$G2243,'Régua SAEB'!$G$1:$G$40,0),1)</f>
        <v>Básico</v>
      </c>
      <c r="I2243" s="29">
        <v>255.66</v>
      </c>
      <c r="J2243" s="10">
        <f>SUMIFS('Régua SAEB'!$C:$C,'Régua SAEB'!$B:$B,"MT",'Régua SAEB'!$D:$D,"&lt;="&amp;$I2243,'Régua SAEB'!$E:$E,"&gt;"&amp;$I2243,'Régua SAEB'!$A:$A,$E2243)</f>
        <v>3</v>
      </c>
      <c r="K2243" s="10" t="str">
        <f t="array" ref="K2243">INDEX('Régua SAEB'!$F$1:$F$40,MATCH($E2243&amp;"MT"&amp;$J2243,'Régua SAEB'!$G$1:$G$40,0),1)</f>
        <v>Básico</v>
      </c>
    </row>
    <row r="2244" spans="1:11" x14ac:dyDescent="0.2">
      <c r="A2244" s="28" t="s">
        <v>10</v>
      </c>
      <c r="B2244" s="24">
        <v>907546</v>
      </c>
      <c r="C2244" s="28" t="s">
        <v>2354</v>
      </c>
      <c r="D2244" s="29">
        <v>35907546</v>
      </c>
      <c r="E2244" s="29" t="s">
        <v>117</v>
      </c>
      <c r="F2244" s="29">
        <v>245.69</v>
      </c>
      <c r="G2244" s="10">
        <f>SUMIFS('Régua SAEB'!$C:$C,'Régua SAEB'!$B:$B,"LP",'Régua SAEB'!$D:$D,"&lt;="&amp;$F2244,'Régua SAEB'!$E:$E,"&gt;"&amp;$F2244,'Régua SAEB'!$A:$A,$E2244)</f>
        <v>2</v>
      </c>
      <c r="H2244" s="10" t="str">
        <f t="array" ref="H2244">INDEX('Régua SAEB'!$F$1:$F$40,MATCH($E2244&amp;"LP"&amp;$G2244,'Régua SAEB'!$G$1:$G$40,0),1)</f>
        <v>Básico</v>
      </c>
      <c r="I2244" s="29">
        <v>247.59</v>
      </c>
      <c r="J2244" s="10">
        <f>SUMIFS('Régua SAEB'!$C:$C,'Régua SAEB'!$B:$B,"MT",'Régua SAEB'!$D:$D,"&lt;="&amp;$I2244,'Régua SAEB'!$E:$E,"&gt;"&amp;$I2244,'Régua SAEB'!$A:$A,$E2244)</f>
        <v>2</v>
      </c>
      <c r="K2244" s="10" t="str">
        <f t="array" ref="K2244">INDEX('Régua SAEB'!$F$1:$F$40,MATCH($E2244&amp;"MT"&amp;$J2244,'Régua SAEB'!$G$1:$G$40,0),1)</f>
        <v>Básico</v>
      </c>
    </row>
    <row r="2245" spans="1:11" x14ac:dyDescent="0.2">
      <c r="A2245" s="28" t="s">
        <v>10</v>
      </c>
      <c r="B2245" s="24">
        <v>909324</v>
      </c>
      <c r="C2245" s="28" t="s">
        <v>2355</v>
      </c>
      <c r="D2245" s="29">
        <v>35909324</v>
      </c>
      <c r="E2245" s="29" t="s">
        <v>117</v>
      </c>
      <c r="F2245" s="29">
        <v>263.77999999999997</v>
      </c>
      <c r="G2245" s="10">
        <f>SUMIFS('Régua SAEB'!$C:$C,'Régua SAEB'!$B:$B,"LP",'Régua SAEB'!$D:$D,"&lt;="&amp;$F2245,'Régua SAEB'!$E:$E,"&gt;"&amp;$F2245,'Régua SAEB'!$A:$A,$E2245)</f>
        <v>3</v>
      </c>
      <c r="H2245" s="10" t="str">
        <f t="array" ref="H2245">INDEX('Régua SAEB'!$F$1:$F$40,MATCH($E2245&amp;"LP"&amp;$G2245,'Régua SAEB'!$G$1:$G$40,0),1)</f>
        <v>Básico</v>
      </c>
      <c r="I2245" s="29">
        <v>263.27</v>
      </c>
      <c r="J2245" s="10">
        <f>SUMIFS('Régua SAEB'!$C:$C,'Régua SAEB'!$B:$B,"MT",'Régua SAEB'!$D:$D,"&lt;="&amp;$I2245,'Régua SAEB'!$E:$E,"&gt;"&amp;$I2245,'Régua SAEB'!$A:$A,$E2245)</f>
        <v>3</v>
      </c>
      <c r="K2245" s="10" t="str">
        <f t="array" ref="K2245">INDEX('Régua SAEB'!$F$1:$F$40,MATCH($E2245&amp;"MT"&amp;$J2245,'Régua SAEB'!$G$1:$G$40,0),1)</f>
        <v>Básico</v>
      </c>
    </row>
    <row r="2246" spans="1:11" x14ac:dyDescent="0.2">
      <c r="A2246" s="28" t="s">
        <v>10</v>
      </c>
      <c r="B2246" s="24">
        <v>912827</v>
      </c>
      <c r="C2246" s="28" t="s">
        <v>2356</v>
      </c>
      <c r="D2246" s="29">
        <v>35912827</v>
      </c>
      <c r="E2246" s="29" t="s">
        <v>117</v>
      </c>
      <c r="F2246" s="29">
        <v>274.57</v>
      </c>
      <c r="G2246" s="10">
        <f>SUMIFS('Régua SAEB'!$C:$C,'Régua SAEB'!$B:$B,"LP",'Régua SAEB'!$D:$D,"&lt;="&amp;$F2246,'Régua SAEB'!$E:$E,"&gt;"&amp;$F2246,'Régua SAEB'!$A:$A,$E2246)</f>
        <v>3</v>
      </c>
      <c r="H2246" s="10" t="str">
        <f t="array" ref="H2246">INDEX('Régua SAEB'!$F$1:$F$40,MATCH($E2246&amp;"LP"&amp;$G2246,'Régua SAEB'!$G$1:$G$40,0),1)</f>
        <v>Básico</v>
      </c>
      <c r="I2246" s="29">
        <v>266.7</v>
      </c>
      <c r="J2246" s="10">
        <f>SUMIFS('Régua SAEB'!$C:$C,'Régua SAEB'!$B:$B,"MT",'Régua SAEB'!$D:$D,"&lt;="&amp;$I2246,'Régua SAEB'!$E:$E,"&gt;"&amp;$I2246,'Régua SAEB'!$A:$A,$E2246)</f>
        <v>3</v>
      </c>
      <c r="K2246" s="10" t="str">
        <f t="array" ref="K2246">INDEX('Régua SAEB'!$F$1:$F$40,MATCH($E2246&amp;"MT"&amp;$J2246,'Régua SAEB'!$G$1:$G$40,0),1)</f>
        <v>Básico</v>
      </c>
    </row>
    <row r="2247" spans="1:11" x14ac:dyDescent="0.2">
      <c r="A2247" s="28" t="s">
        <v>10</v>
      </c>
      <c r="B2247" s="24">
        <v>913157</v>
      </c>
      <c r="C2247" s="28" t="s">
        <v>2357</v>
      </c>
      <c r="D2247" s="29">
        <v>35913157</v>
      </c>
      <c r="E2247" s="29" t="s">
        <v>117</v>
      </c>
      <c r="F2247" s="29">
        <v>247.77</v>
      </c>
      <c r="G2247" s="10">
        <f>SUMIFS('Régua SAEB'!$C:$C,'Régua SAEB'!$B:$B,"LP",'Régua SAEB'!$D:$D,"&lt;="&amp;$F2247,'Régua SAEB'!$E:$E,"&gt;"&amp;$F2247,'Régua SAEB'!$A:$A,$E2247)</f>
        <v>2</v>
      </c>
      <c r="H2247" s="10" t="str">
        <f t="array" ref="H2247">INDEX('Régua SAEB'!$F$1:$F$40,MATCH($E2247&amp;"LP"&amp;$G2247,'Régua SAEB'!$G$1:$G$40,0),1)</f>
        <v>Básico</v>
      </c>
      <c r="I2247" s="29">
        <v>253.62</v>
      </c>
      <c r="J2247" s="10">
        <f>SUMIFS('Régua SAEB'!$C:$C,'Régua SAEB'!$B:$B,"MT",'Régua SAEB'!$D:$D,"&lt;="&amp;$I2247,'Régua SAEB'!$E:$E,"&gt;"&amp;$I2247,'Régua SAEB'!$A:$A,$E2247)</f>
        <v>3</v>
      </c>
      <c r="K2247" s="10" t="str">
        <f t="array" ref="K2247">INDEX('Régua SAEB'!$F$1:$F$40,MATCH($E2247&amp;"MT"&amp;$J2247,'Régua SAEB'!$G$1:$G$40,0),1)</f>
        <v>Básico</v>
      </c>
    </row>
    <row r="2248" spans="1:11" x14ac:dyDescent="0.2">
      <c r="A2248" s="28" t="s">
        <v>10</v>
      </c>
      <c r="B2248" s="24">
        <v>913625</v>
      </c>
      <c r="C2248" s="28" t="s">
        <v>2358</v>
      </c>
      <c r="D2248" s="29">
        <v>35913625</v>
      </c>
      <c r="E2248" s="29" t="s">
        <v>117</v>
      </c>
      <c r="F2248" s="29">
        <v>246.46</v>
      </c>
      <c r="G2248" s="10">
        <f>SUMIFS('Régua SAEB'!$C:$C,'Régua SAEB'!$B:$B,"LP",'Régua SAEB'!$D:$D,"&lt;="&amp;$F2248,'Régua SAEB'!$E:$E,"&gt;"&amp;$F2248,'Régua SAEB'!$A:$A,$E2248)</f>
        <v>2</v>
      </c>
      <c r="H2248" s="10" t="str">
        <f t="array" ref="H2248">INDEX('Régua SAEB'!$F$1:$F$40,MATCH($E2248&amp;"LP"&amp;$G2248,'Régua SAEB'!$G$1:$G$40,0),1)</f>
        <v>Básico</v>
      </c>
      <c r="I2248" s="29">
        <v>240.78</v>
      </c>
      <c r="J2248" s="10">
        <f>SUMIFS('Régua SAEB'!$C:$C,'Régua SAEB'!$B:$B,"MT",'Régua SAEB'!$D:$D,"&lt;="&amp;$I2248,'Régua SAEB'!$E:$E,"&gt;"&amp;$I2248,'Régua SAEB'!$A:$A,$E2248)</f>
        <v>2</v>
      </c>
      <c r="K2248" s="10" t="str">
        <f t="array" ref="K2248">INDEX('Régua SAEB'!$F$1:$F$40,MATCH($E2248&amp;"MT"&amp;$J2248,'Régua SAEB'!$G$1:$G$40,0),1)</f>
        <v>Básico</v>
      </c>
    </row>
    <row r="2249" spans="1:11" x14ac:dyDescent="0.2">
      <c r="A2249" s="28" t="s">
        <v>10</v>
      </c>
      <c r="B2249" s="24">
        <v>919147</v>
      </c>
      <c r="C2249" s="28" t="s">
        <v>2359</v>
      </c>
      <c r="D2249" s="29">
        <v>35919147</v>
      </c>
      <c r="E2249" s="29" t="s">
        <v>117</v>
      </c>
      <c r="F2249" s="29">
        <v>282.62</v>
      </c>
      <c r="G2249" s="10">
        <f>SUMIFS('Régua SAEB'!$C:$C,'Régua SAEB'!$B:$B,"LP",'Régua SAEB'!$D:$D,"&lt;="&amp;$F2249,'Régua SAEB'!$E:$E,"&gt;"&amp;$F2249,'Régua SAEB'!$A:$A,$E2249)</f>
        <v>4</v>
      </c>
      <c r="H2249" s="10" t="str">
        <f t="array" ref="H2249">INDEX('Régua SAEB'!$F$1:$F$40,MATCH($E2249&amp;"LP"&amp;$G2249,'Régua SAEB'!$G$1:$G$40,0),1)</f>
        <v>Proficiente</v>
      </c>
      <c r="I2249" s="29">
        <v>280.02</v>
      </c>
      <c r="J2249" s="10">
        <f>SUMIFS('Régua SAEB'!$C:$C,'Régua SAEB'!$B:$B,"MT",'Régua SAEB'!$D:$D,"&lt;="&amp;$I2249,'Régua SAEB'!$E:$E,"&gt;"&amp;$I2249,'Régua SAEB'!$A:$A,$E2249)</f>
        <v>4</v>
      </c>
      <c r="K2249" s="10" t="str">
        <f t="array" ref="K2249">INDEX('Régua SAEB'!$F$1:$F$40,MATCH($E2249&amp;"MT"&amp;$J2249,'Régua SAEB'!$G$1:$G$40,0),1)</f>
        <v>Básico</v>
      </c>
    </row>
    <row r="2250" spans="1:11" x14ac:dyDescent="0.2">
      <c r="A2250" s="28" t="s">
        <v>10</v>
      </c>
      <c r="B2250" s="24">
        <v>919159</v>
      </c>
      <c r="C2250" s="28" t="s">
        <v>2360</v>
      </c>
      <c r="D2250" s="29">
        <v>35919159</v>
      </c>
      <c r="E2250" s="29" t="s">
        <v>117</v>
      </c>
      <c r="F2250" s="29">
        <v>289.8</v>
      </c>
      <c r="G2250" s="10">
        <f>SUMIFS('Régua SAEB'!$C:$C,'Régua SAEB'!$B:$B,"LP",'Régua SAEB'!$D:$D,"&lt;="&amp;$F2250,'Régua SAEB'!$E:$E,"&gt;"&amp;$F2250,'Régua SAEB'!$A:$A,$E2250)</f>
        <v>4</v>
      </c>
      <c r="H2250" s="10" t="str">
        <f t="array" ref="H2250">INDEX('Régua SAEB'!$F$1:$F$40,MATCH($E2250&amp;"LP"&amp;$G2250,'Régua SAEB'!$G$1:$G$40,0),1)</f>
        <v>Proficiente</v>
      </c>
      <c r="I2250" s="29">
        <v>288.75</v>
      </c>
      <c r="J2250" s="10">
        <f>SUMIFS('Régua SAEB'!$C:$C,'Régua SAEB'!$B:$B,"MT",'Régua SAEB'!$D:$D,"&lt;="&amp;$I2250,'Régua SAEB'!$E:$E,"&gt;"&amp;$I2250,'Régua SAEB'!$A:$A,$E2250)</f>
        <v>4</v>
      </c>
      <c r="K2250" s="10" t="str">
        <f t="array" ref="K2250">INDEX('Régua SAEB'!$F$1:$F$40,MATCH($E2250&amp;"MT"&amp;$J2250,'Régua SAEB'!$G$1:$G$40,0),1)</f>
        <v>Básico</v>
      </c>
    </row>
    <row r="2251" spans="1:11" x14ac:dyDescent="0.2">
      <c r="A2251" s="28" t="s">
        <v>10</v>
      </c>
      <c r="B2251" s="24">
        <v>921178</v>
      </c>
      <c r="C2251" s="28" t="s">
        <v>2361</v>
      </c>
      <c r="D2251" s="29">
        <v>35921178</v>
      </c>
      <c r="E2251" s="29" t="s">
        <v>117</v>
      </c>
      <c r="F2251" s="29">
        <v>280.66000000000003</v>
      </c>
      <c r="G2251" s="10">
        <f>SUMIFS('Régua SAEB'!$C:$C,'Régua SAEB'!$B:$B,"LP",'Régua SAEB'!$D:$D,"&lt;="&amp;$F2251,'Régua SAEB'!$E:$E,"&gt;"&amp;$F2251,'Régua SAEB'!$A:$A,$E2251)</f>
        <v>4</v>
      </c>
      <c r="H2251" s="10" t="str">
        <f t="array" ref="H2251">INDEX('Régua SAEB'!$F$1:$F$40,MATCH($E2251&amp;"LP"&amp;$G2251,'Régua SAEB'!$G$1:$G$40,0),1)</f>
        <v>Proficiente</v>
      </c>
      <c r="I2251" s="29">
        <v>270.14</v>
      </c>
      <c r="J2251" s="10">
        <f>SUMIFS('Régua SAEB'!$C:$C,'Régua SAEB'!$B:$B,"MT",'Régua SAEB'!$D:$D,"&lt;="&amp;$I2251,'Régua SAEB'!$E:$E,"&gt;"&amp;$I2251,'Régua SAEB'!$A:$A,$E2251)</f>
        <v>3</v>
      </c>
      <c r="K2251" s="10" t="str">
        <f t="array" ref="K2251">INDEX('Régua SAEB'!$F$1:$F$40,MATCH($E2251&amp;"MT"&amp;$J2251,'Régua SAEB'!$G$1:$G$40,0),1)</f>
        <v>Básico</v>
      </c>
    </row>
    <row r="2252" spans="1:11" x14ac:dyDescent="0.2">
      <c r="A2252" s="28" t="s">
        <v>10</v>
      </c>
      <c r="B2252" s="24">
        <v>922353</v>
      </c>
      <c r="C2252" s="28" t="s">
        <v>2362</v>
      </c>
      <c r="D2252" s="29">
        <v>35922353</v>
      </c>
      <c r="E2252" s="29" t="s">
        <v>117</v>
      </c>
      <c r="F2252" s="29">
        <v>268.18</v>
      </c>
      <c r="G2252" s="10">
        <f>SUMIFS('Régua SAEB'!$C:$C,'Régua SAEB'!$B:$B,"LP",'Régua SAEB'!$D:$D,"&lt;="&amp;$F2252,'Régua SAEB'!$E:$E,"&gt;"&amp;$F2252,'Régua SAEB'!$A:$A,$E2252)</f>
        <v>3</v>
      </c>
      <c r="H2252" s="10" t="str">
        <f t="array" ref="H2252">INDEX('Régua SAEB'!$F$1:$F$40,MATCH($E2252&amp;"LP"&amp;$G2252,'Régua SAEB'!$G$1:$G$40,0),1)</f>
        <v>Básico</v>
      </c>
      <c r="I2252" s="29">
        <v>278.2</v>
      </c>
      <c r="J2252" s="10">
        <f>SUMIFS('Régua SAEB'!$C:$C,'Régua SAEB'!$B:$B,"MT",'Régua SAEB'!$D:$D,"&lt;="&amp;$I2252,'Régua SAEB'!$E:$E,"&gt;"&amp;$I2252,'Régua SAEB'!$A:$A,$E2252)</f>
        <v>4</v>
      </c>
      <c r="K2252" s="10" t="str">
        <f t="array" ref="K2252">INDEX('Régua SAEB'!$F$1:$F$40,MATCH($E2252&amp;"MT"&amp;$J2252,'Régua SAEB'!$G$1:$G$40,0),1)</f>
        <v>Básico</v>
      </c>
    </row>
    <row r="2253" spans="1:11" x14ac:dyDescent="0.2">
      <c r="A2253" s="28" t="s">
        <v>10</v>
      </c>
      <c r="B2253" s="24">
        <v>922959</v>
      </c>
      <c r="C2253" s="28" t="s">
        <v>2363</v>
      </c>
      <c r="D2253" s="29">
        <v>35922959</v>
      </c>
      <c r="E2253" s="29" t="s">
        <v>117</v>
      </c>
      <c r="F2253" s="29">
        <v>289.89999999999998</v>
      </c>
      <c r="G2253" s="10">
        <f>SUMIFS('Régua SAEB'!$C:$C,'Régua SAEB'!$B:$B,"LP",'Régua SAEB'!$D:$D,"&lt;="&amp;$F2253,'Régua SAEB'!$E:$E,"&gt;"&amp;$F2253,'Régua SAEB'!$A:$A,$E2253)</f>
        <v>4</v>
      </c>
      <c r="H2253" s="10" t="str">
        <f t="array" ref="H2253">INDEX('Régua SAEB'!$F$1:$F$40,MATCH($E2253&amp;"LP"&amp;$G2253,'Régua SAEB'!$G$1:$G$40,0),1)</f>
        <v>Proficiente</v>
      </c>
      <c r="I2253" s="29">
        <v>290.11</v>
      </c>
      <c r="J2253" s="10">
        <f>SUMIFS('Régua SAEB'!$C:$C,'Régua SAEB'!$B:$B,"MT",'Régua SAEB'!$D:$D,"&lt;="&amp;$I2253,'Régua SAEB'!$E:$E,"&gt;"&amp;$I2253,'Régua SAEB'!$A:$A,$E2253)</f>
        <v>4</v>
      </c>
      <c r="K2253" s="10" t="str">
        <f t="array" ref="K2253">INDEX('Régua SAEB'!$F$1:$F$40,MATCH($E2253&amp;"MT"&amp;$J2253,'Régua SAEB'!$G$1:$G$40,0),1)</f>
        <v>Básico</v>
      </c>
    </row>
    <row r="2254" spans="1:11" x14ac:dyDescent="0.2">
      <c r="A2254" s="28" t="s">
        <v>10</v>
      </c>
      <c r="B2254" s="24">
        <v>922961</v>
      </c>
      <c r="C2254" s="28" t="s">
        <v>2364</v>
      </c>
      <c r="D2254" s="29">
        <v>35922961</v>
      </c>
      <c r="E2254" s="29" t="s">
        <v>117</v>
      </c>
      <c r="F2254" s="29">
        <v>275.08999999999997</v>
      </c>
      <c r="G2254" s="10">
        <f>SUMIFS('Régua SAEB'!$C:$C,'Régua SAEB'!$B:$B,"LP",'Régua SAEB'!$D:$D,"&lt;="&amp;$F2254,'Régua SAEB'!$E:$E,"&gt;"&amp;$F2254,'Régua SAEB'!$A:$A,$E2254)</f>
        <v>4</v>
      </c>
      <c r="H2254" s="10" t="str">
        <f t="array" ref="H2254">INDEX('Régua SAEB'!$F$1:$F$40,MATCH($E2254&amp;"LP"&amp;$G2254,'Régua SAEB'!$G$1:$G$40,0),1)</f>
        <v>Proficiente</v>
      </c>
      <c r="I2254" s="29">
        <v>264.10000000000002</v>
      </c>
      <c r="J2254" s="10">
        <f>SUMIFS('Régua SAEB'!$C:$C,'Régua SAEB'!$B:$B,"MT",'Régua SAEB'!$D:$D,"&lt;="&amp;$I2254,'Régua SAEB'!$E:$E,"&gt;"&amp;$I2254,'Régua SAEB'!$A:$A,$E2254)</f>
        <v>3</v>
      </c>
      <c r="K2254" s="10" t="str">
        <f t="array" ref="K2254">INDEX('Régua SAEB'!$F$1:$F$40,MATCH($E2254&amp;"MT"&amp;$J2254,'Régua SAEB'!$G$1:$G$40,0),1)</f>
        <v>Básico</v>
      </c>
    </row>
    <row r="2255" spans="1:11" x14ac:dyDescent="0.2">
      <c r="A2255" s="28" t="s">
        <v>47</v>
      </c>
      <c r="B2255" s="24">
        <v>28393</v>
      </c>
      <c r="C2255" s="28" t="s">
        <v>2365</v>
      </c>
      <c r="D2255" s="29">
        <v>35028393</v>
      </c>
      <c r="E2255" s="29" t="s">
        <v>117</v>
      </c>
      <c r="F2255" s="29">
        <v>268.73</v>
      </c>
      <c r="G2255" s="10">
        <f>SUMIFS('Régua SAEB'!$C:$C,'Régua SAEB'!$B:$B,"LP",'Régua SAEB'!$D:$D,"&lt;="&amp;$F2255,'Régua SAEB'!$E:$E,"&gt;"&amp;$F2255,'Régua SAEB'!$A:$A,$E2255)</f>
        <v>3</v>
      </c>
      <c r="H2255" s="10" t="str">
        <f t="array" ref="H2255">INDEX('Régua SAEB'!$F$1:$F$40,MATCH($E2255&amp;"LP"&amp;$G2255,'Régua SAEB'!$G$1:$G$40,0),1)</f>
        <v>Básico</v>
      </c>
      <c r="I2255" s="29">
        <v>269.04000000000002</v>
      </c>
      <c r="J2255" s="10">
        <f>SUMIFS('Régua SAEB'!$C:$C,'Régua SAEB'!$B:$B,"MT",'Régua SAEB'!$D:$D,"&lt;="&amp;$I2255,'Régua SAEB'!$E:$E,"&gt;"&amp;$I2255,'Régua SAEB'!$A:$A,$E2255)</f>
        <v>3</v>
      </c>
      <c r="K2255" s="10" t="str">
        <f t="array" ref="K2255">INDEX('Régua SAEB'!$F$1:$F$40,MATCH($E2255&amp;"MT"&amp;$J2255,'Régua SAEB'!$G$1:$G$40,0),1)</f>
        <v>Básico</v>
      </c>
    </row>
    <row r="2256" spans="1:11" x14ac:dyDescent="0.2">
      <c r="A2256" s="28" t="s">
        <v>72</v>
      </c>
      <c r="B2256" s="24">
        <v>21350</v>
      </c>
      <c r="C2256" s="28" t="s">
        <v>2366</v>
      </c>
      <c r="D2256" s="29">
        <v>35021350</v>
      </c>
      <c r="E2256" s="29" t="s">
        <v>117</v>
      </c>
      <c r="F2256" s="29">
        <v>260.44</v>
      </c>
      <c r="G2256" s="10">
        <f>SUMIFS('Régua SAEB'!$C:$C,'Régua SAEB'!$B:$B,"LP",'Régua SAEB'!$D:$D,"&lt;="&amp;$F2256,'Régua SAEB'!$E:$E,"&gt;"&amp;$F2256,'Régua SAEB'!$A:$A,$E2256)</f>
        <v>3</v>
      </c>
      <c r="H2256" s="10" t="str">
        <f t="array" ref="H2256">INDEX('Régua SAEB'!$F$1:$F$40,MATCH($E2256&amp;"LP"&amp;$G2256,'Régua SAEB'!$G$1:$G$40,0),1)</f>
        <v>Básico</v>
      </c>
      <c r="I2256" s="29">
        <v>268.07</v>
      </c>
      <c r="J2256" s="10">
        <f>SUMIFS('Régua SAEB'!$C:$C,'Régua SAEB'!$B:$B,"MT",'Régua SAEB'!$D:$D,"&lt;="&amp;$I2256,'Régua SAEB'!$E:$E,"&gt;"&amp;$I2256,'Régua SAEB'!$A:$A,$E2256)</f>
        <v>3</v>
      </c>
      <c r="K2256" s="10" t="str">
        <f t="array" ref="K2256">INDEX('Régua SAEB'!$F$1:$F$40,MATCH($E2256&amp;"MT"&amp;$J2256,'Régua SAEB'!$G$1:$G$40,0),1)</f>
        <v>Básico</v>
      </c>
    </row>
    <row r="2257" spans="1:11" x14ac:dyDescent="0.2">
      <c r="A2257" s="28" t="s">
        <v>72</v>
      </c>
      <c r="B2257" s="24">
        <v>21295</v>
      </c>
      <c r="C2257" s="28" t="s">
        <v>2367</v>
      </c>
      <c r="D2257" s="29">
        <v>35021295</v>
      </c>
      <c r="E2257" s="29" t="s">
        <v>117</v>
      </c>
      <c r="F2257" s="29">
        <v>273.07</v>
      </c>
      <c r="G2257" s="10">
        <f>SUMIFS('Régua SAEB'!$C:$C,'Régua SAEB'!$B:$B,"LP",'Régua SAEB'!$D:$D,"&lt;="&amp;$F2257,'Régua SAEB'!$E:$E,"&gt;"&amp;$F2257,'Régua SAEB'!$A:$A,$E2257)</f>
        <v>3</v>
      </c>
      <c r="H2257" s="10" t="str">
        <f t="array" ref="H2257">INDEX('Régua SAEB'!$F$1:$F$40,MATCH($E2257&amp;"LP"&amp;$G2257,'Régua SAEB'!$G$1:$G$40,0),1)</f>
        <v>Básico</v>
      </c>
      <c r="I2257" s="29">
        <v>271.5</v>
      </c>
      <c r="J2257" s="10">
        <f>SUMIFS('Régua SAEB'!$C:$C,'Régua SAEB'!$B:$B,"MT",'Régua SAEB'!$D:$D,"&lt;="&amp;$I2257,'Régua SAEB'!$E:$E,"&gt;"&amp;$I2257,'Régua SAEB'!$A:$A,$E2257)</f>
        <v>3</v>
      </c>
      <c r="K2257" s="10" t="str">
        <f t="array" ref="K2257">INDEX('Régua SAEB'!$F$1:$F$40,MATCH($E2257&amp;"MT"&amp;$J2257,'Régua SAEB'!$G$1:$G$40,0),1)</f>
        <v>Básico</v>
      </c>
    </row>
    <row r="2258" spans="1:11" x14ac:dyDescent="0.2">
      <c r="A2258" s="28" t="s">
        <v>72</v>
      </c>
      <c r="B2258" s="24">
        <v>907558</v>
      </c>
      <c r="C2258" s="28" t="s">
        <v>2368</v>
      </c>
      <c r="D2258" s="29">
        <v>35907558</v>
      </c>
      <c r="E2258" s="29" t="s">
        <v>117</v>
      </c>
      <c r="F2258" s="29">
        <v>254.14</v>
      </c>
      <c r="G2258" s="10">
        <f>SUMIFS('Régua SAEB'!$C:$C,'Régua SAEB'!$B:$B,"LP",'Régua SAEB'!$D:$D,"&lt;="&amp;$F2258,'Régua SAEB'!$E:$E,"&gt;"&amp;$F2258,'Régua SAEB'!$A:$A,$E2258)</f>
        <v>3</v>
      </c>
      <c r="H2258" s="10" t="str">
        <f t="array" ref="H2258">INDEX('Régua SAEB'!$F$1:$F$40,MATCH($E2258&amp;"LP"&amp;$G2258,'Régua SAEB'!$G$1:$G$40,0),1)</f>
        <v>Básico</v>
      </c>
      <c r="I2258" s="29">
        <v>247.97</v>
      </c>
      <c r="J2258" s="10">
        <f>SUMIFS('Régua SAEB'!$C:$C,'Régua SAEB'!$B:$B,"MT",'Régua SAEB'!$D:$D,"&lt;="&amp;$I2258,'Régua SAEB'!$E:$E,"&gt;"&amp;$I2258,'Régua SAEB'!$A:$A,$E2258)</f>
        <v>2</v>
      </c>
      <c r="K2258" s="10" t="str">
        <f t="array" ref="K2258">INDEX('Régua SAEB'!$F$1:$F$40,MATCH($E2258&amp;"MT"&amp;$J2258,'Régua SAEB'!$G$1:$G$40,0),1)</f>
        <v>Básico</v>
      </c>
    </row>
    <row r="2259" spans="1:11" x14ac:dyDescent="0.2">
      <c r="A2259" s="28" t="s">
        <v>72</v>
      </c>
      <c r="B2259" s="24">
        <v>917588</v>
      </c>
      <c r="C2259" s="28" t="s">
        <v>2369</v>
      </c>
      <c r="D2259" s="29">
        <v>35917588</v>
      </c>
      <c r="E2259" s="29" t="s">
        <v>117</v>
      </c>
      <c r="F2259" s="29">
        <v>263.98</v>
      </c>
      <c r="G2259" s="10">
        <f>SUMIFS('Régua SAEB'!$C:$C,'Régua SAEB'!$B:$B,"LP",'Régua SAEB'!$D:$D,"&lt;="&amp;$F2259,'Régua SAEB'!$E:$E,"&gt;"&amp;$F2259,'Régua SAEB'!$A:$A,$E2259)</f>
        <v>3</v>
      </c>
      <c r="H2259" s="10" t="str">
        <f t="array" ref="H2259">INDEX('Régua SAEB'!$F$1:$F$40,MATCH($E2259&amp;"LP"&amp;$G2259,'Régua SAEB'!$G$1:$G$40,0),1)</f>
        <v>Básico</v>
      </c>
      <c r="I2259" s="29">
        <v>254.66</v>
      </c>
      <c r="J2259" s="10">
        <f>SUMIFS('Régua SAEB'!$C:$C,'Régua SAEB'!$B:$B,"MT",'Régua SAEB'!$D:$D,"&lt;="&amp;$I2259,'Régua SAEB'!$E:$E,"&gt;"&amp;$I2259,'Régua SAEB'!$A:$A,$E2259)</f>
        <v>3</v>
      </c>
      <c r="K2259" s="10" t="str">
        <f t="array" ref="K2259">INDEX('Régua SAEB'!$F$1:$F$40,MATCH($E2259&amp;"MT"&amp;$J2259,'Régua SAEB'!$G$1:$G$40,0),1)</f>
        <v>Básico</v>
      </c>
    </row>
    <row r="2260" spans="1:11" x14ac:dyDescent="0.2">
      <c r="A2260" s="28" t="s">
        <v>67</v>
      </c>
      <c r="B2260" s="24">
        <v>34332</v>
      </c>
      <c r="C2260" s="28" t="s">
        <v>2370</v>
      </c>
      <c r="D2260" s="29">
        <v>35034332</v>
      </c>
      <c r="E2260" s="29" t="s">
        <v>117</v>
      </c>
      <c r="F2260" s="29">
        <v>273.57</v>
      </c>
      <c r="G2260" s="10">
        <f>SUMIFS('Régua SAEB'!$C:$C,'Régua SAEB'!$B:$B,"LP",'Régua SAEB'!$D:$D,"&lt;="&amp;$F2260,'Régua SAEB'!$E:$E,"&gt;"&amp;$F2260,'Régua SAEB'!$A:$A,$E2260)</f>
        <v>3</v>
      </c>
      <c r="H2260" s="10" t="str">
        <f t="array" ref="H2260">INDEX('Régua SAEB'!$F$1:$F$40,MATCH($E2260&amp;"LP"&amp;$G2260,'Régua SAEB'!$G$1:$G$40,0),1)</f>
        <v>Básico</v>
      </c>
      <c r="I2260" s="29">
        <v>272.48</v>
      </c>
      <c r="J2260" s="10">
        <f>SUMIFS('Régua SAEB'!$C:$C,'Régua SAEB'!$B:$B,"MT",'Régua SAEB'!$D:$D,"&lt;="&amp;$I2260,'Régua SAEB'!$E:$E,"&gt;"&amp;$I2260,'Régua SAEB'!$A:$A,$E2260)</f>
        <v>3</v>
      </c>
      <c r="K2260" s="10" t="str">
        <f t="array" ref="K2260">INDEX('Régua SAEB'!$F$1:$F$40,MATCH($E2260&amp;"MT"&amp;$J2260,'Régua SAEB'!$G$1:$G$40,0),1)</f>
        <v>Básico</v>
      </c>
    </row>
    <row r="2261" spans="1:11" x14ac:dyDescent="0.2">
      <c r="A2261" s="28" t="s">
        <v>67</v>
      </c>
      <c r="B2261" s="24">
        <v>34472</v>
      </c>
      <c r="C2261" s="28" t="s">
        <v>2371</v>
      </c>
      <c r="D2261" s="29">
        <v>35034472</v>
      </c>
      <c r="E2261" s="29" t="s">
        <v>117</v>
      </c>
      <c r="F2261" s="29">
        <v>268.16000000000003</v>
      </c>
      <c r="G2261" s="10">
        <f>SUMIFS('Régua SAEB'!$C:$C,'Régua SAEB'!$B:$B,"LP",'Régua SAEB'!$D:$D,"&lt;="&amp;$F2261,'Régua SAEB'!$E:$E,"&gt;"&amp;$F2261,'Régua SAEB'!$A:$A,$E2261)</f>
        <v>3</v>
      </c>
      <c r="H2261" s="10" t="str">
        <f t="array" ref="H2261">INDEX('Régua SAEB'!$F$1:$F$40,MATCH($E2261&amp;"LP"&amp;$G2261,'Régua SAEB'!$G$1:$G$40,0),1)</f>
        <v>Básico</v>
      </c>
      <c r="I2261" s="29">
        <v>262.79000000000002</v>
      </c>
      <c r="J2261" s="10">
        <f>SUMIFS('Régua SAEB'!$C:$C,'Régua SAEB'!$B:$B,"MT",'Régua SAEB'!$D:$D,"&lt;="&amp;$I2261,'Régua SAEB'!$E:$E,"&gt;"&amp;$I2261,'Régua SAEB'!$A:$A,$E2261)</f>
        <v>3</v>
      </c>
      <c r="K2261" s="10" t="str">
        <f t="array" ref="K2261">INDEX('Régua SAEB'!$F$1:$F$40,MATCH($E2261&amp;"MT"&amp;$J2261,'Régua SAEB'!$G$1:$G$40,0),1)</f>
        <v>Básico</v>
      </c>
    </row>
    <row r="2262" spans="1:11" x14ac:dyDescent="0.2">
      <c r="A2262" s="28" t="s">
        <v>67</v>
      </c>
      <c r="B2262" s="24">
        <v>40216</v>
      </c>
      <c r="C2262" s="28" t="s">
        <v>2372</v>
      </c>
      <c r="D2262" s="29">
        <v>35040216</v>
      </c>
      <c r="E2262" s="29" t="s">
        <v>117</v>
      </c>
      <c r="F2262" s="29">
        <v>270.74</v>
      </c>
      <c r="G2262" s="10">
        <f>SUMIFS('Régua SAEB'!$C:$C,'Régua SAEB'!$B:$B,"LP",'Régua SAEB'!$D:$D,"&lt;="&amp;$F2262,'Régua SAEB'!$E:$E,"&gt;"&amp;$F2262,'Régua SAEB'!$A:$A,$E2262)</f>
        <v>3</v>
      </c>
      <c r="H2262" s="10" t="str">
        <f t="array" ref="H2262">INDEX('Régua SAEB'!$F$1:$F$40,MATCH($E2262&amp;"LP"&amp;$G2262,'Régua SAEB'!$G$1:$G$40,0),1)</f>
        <v>Básico</v>
      </c>
      <c r="I2262" s="29">
        <v>261.76</v>
      </c>
      <c r="J2262" s="10">
        <f>SUMIFS('Régua SAEB'!$C:$C,'Régua SAEB'!$B:$B,"MT",'Régua SAEB'!$D:$D,"&lt;="&amp;$I2262,'Régua SAEB'!$E:$E,"&gt;"&amp;$I2262,'Régua SAEB'!$A:$A,$E2262)</f>
        <v>3</v>
      </c>
      <c r="K2262" s="10" t="str">
        <f t="array" ref="K2262">INDEX('Régua SAEB'!$F$1:$F$40,MATCH($E2262&amp;"MT"&amp;$J2262,'Régua SAEB'!$G$1:$G$40,0),1)</f>
        <v>Básico</v>
      </c>
    </row>
    <row r="2263" spans="1:11" x14ac:dyDescent="0.2">
      <c r="A2263" s="28" t="s">
        <v>67</v>
      </c>
      <c r="B2263" s="24">
        <v>904223</v>
      </c>
      <c r="C2263" s="28" t="s">
        <v>2373</v>
      </c>
      <c r="D2263" s="29">
        <v>35904223</v>
      </c>
      <c r="E2263" s="29" t="s">
        <v>117</v>
      </c>
      <c r="F2263" s="29">
        <v>260.61</v>
      </c>
      <c r="G2263" s="10">
        <f>SUMIFS('Régua SAEB'!$C:$C,'Régua SAEB'!$B:$B,"LP",'Régua SAEB'!$D:$D,"&lt;="&amp;$F2263,'Régua SAEB'!$E:$E,"&gt;"&amp;$F2263,'Régua SAEB'!$A:$A,$E2263)</f>
        <v>3</v>
      </c>
      <c r="H2263" s="10" t="str">
        <f t="array" ref="H2263">INDEX('Régua SAEB'!$F$1:$F$40,MATCH($E2263&amp;"LP"&amp;$G2263,'Régua SAEB'!$G$1:$G$40,0),1)</f>
        <v>Básico</v>
      </c>
      <c r="I2263" s="29">
        <v>250.65</v>
      </c>
      <c r="J2263" s="10">
        <f>SUMIFS('Régua SAEB'!$C:$C,'Régua SAEB'!$B:$B,"MT",'Régua SAEB'!$D:$D,"&lt;="&amp;$I2263,'Régua SAEB'!$E:$E,"&gt;"&amp;$I2263,'Régua SAEB'!$A:$A,$E2263)</f>
        <v>3</v>
      </c>
      <c r="K2263" s="10" t="str">
        <f t="array" ref="K2263">INDEX('Régua SAEB'!$F$1:$F$40,MATCH($E2263&amp;"MT"&amp;$J2263,'Régua SAEB'!$G$1:$G$40,0),1)</f>
        <v>Básico</v>
      </c>
    </row>
    <row r="2264" spans="1:11" x14ac:dyDescent="0.2">
      <c r="A2264" s="28" t="s">
        <v>95</v>
      </c>
      <c r="B2264" s="24">
        <v>25012</v>
      </c>
      <c r="C2264" s="28" t="s">
        <v>2374</v>
      </c>
      <c r="D2264" s="29">
        <v>35025012</v>
      </c>
      <c r="E2264" s="29" t="s">
        <v>117</v>
      </c>
      <c r="F2264" s="29">
        <v>260.45</v>
      </c>
      <c r="G2264" s="10">
        <f>SUMIFS('Régua SAEB'!$C:$C,'Régua SAEB'!$B:$B,"LP",'Régua SAEB'!$D:$D,"&lt;="&amp;$F2264,'Régua SAEB'!$E:$E,"&gt;"&amp;$F2264,'Régua SAEB'!$A:$A,$E2264)</f>
        <v>3</v>
      </c>
      <c r="H2264" s="10" t="str">
        <f t="array" ref="H2264">INDEX('Régua SAEB'!$F$1:$F$40,MATCH($E2264&amp;"LP"&amp;$G2264,'Régua SAEB'!$G$1:$G$40,0),1)</f>
        <v>Básico</v>
      </c>
      <c r="I2264" s="29">
        <v>271.32</v>
      </c>
      <c r="J2264" s="10">
        <f>SUMIFS('Régua SAEB'!$C:$C,'Régua SAEB'!$B:$B,"MT",'Régua SAEB'!$D:$D,"&lt;="&amp;$I2264,'Régua SAEB'!$E:$E,"&gt;"&amp;$I2264,'Régua SAEB'!$A:$A,$E2264)</f>
        <v>3</v>
      </c>
      <c r="K2264" s="10" t="str">
        <f t="array" ref="K2264">INDEX('Régua SAEB'!$F$1:$F$40,MATCH($E2264&amp;"MT"&amp;$J2264,'Régua SAEB'!$G$1:$G$40,0),1)</f>
        <v>Básico</v>
      </c>
    </row>
    <row r="2265" spans="1:11" x14ac:dyDescent="0.2">
      <c r="A2265" s="28" t="s">
        <v>46</v>
      </c>
      <c r="B2265" s="24">
        <v>6531</v>
      </c>
      <c r="C2265" s="28" t="s">
        <v>2375</v>
      </c>
      <c r="D2265" s="29">
        <v>35006531</v>
      </c>
      <c r="E2265" s="29" t="s">
        <v>117</v>
      </c>
      <c r="F2265" s="29">
        <v>269.2</v>
      </c>
      <c r="G2265" s="10">
        <f>SUMIFS('Régua SAEB'!$C:$C,'Régua SAEB'!$B:$B,"LP",'Régua SAEB'!$D:$D,"&lt;="&amp;$F2265,'Régua SAEB'!$E:$E,"&gt;"&amp;$F2265,'Régua SAEB'!$A:$A,$E2265)</f>
        <v>3</v>
      </c>
      <c r="H2265" s="10" t="str">
        <f t="array" ref="H2265">INDEX('Régua SAEB'!$F$1:$F$40,MATCH($E2265&amp;"LP"&amp;$G2265,'Régua SAEB'!$G$1:$G$40,0),1)</f>
        <v>Básico</v>
      </c>
      <c r="I2265" s="29">
        <v>267.89999999999998</v>
      </c>
      <c r="J2265" s="10">
        <f>SUMIFS('Régua SAEB'!$C:$C,'Régua SAEB'!$B:$B,"MT",'Régua SAEB'!$D:$D,"&lt;="&amp;$I2265,'Régua SAEB'!$E:$E,"&gt;"&amp;$I2265,'Régua SAEB'!$A:$A,$E2265)</f>
        <v>3</v>
      </c>
      <c r="K2265" s="10" t="str">
        <f t="array" ref="K2265">INDEX('Régua SAEB'!$F$1:$F$40,MATCH($E2265&amp;"MT"&amp;$J2265,'Régua SAEB'!$G$1:$G$40,0),1)</f>
        <v>Básico</v>
      </c>
    </row>
    <row r="2266" spans="1:11" x14ac:dyDescent="0.2">
      <c r="A2266" s="28" t="s">
        <v>46</v>
      </c>
      <c r="B2266" s="24">
        <v>6543</v>
      </c>
      <c r="C2266" s="28" t="s">
        <v>2376</v>
      </c>
      <c r="D2266" s="29">
        <v>35006543</v>
      </c>
      <c r="E2266" s="29" t="s">
        <v>117</v>
      </c>
      <c r="F2266" s="29">
        <v>261.08</v>
      </c>
      <c r="G2266" s="10">
        <f>SUMIFS('Régua SAEB'!$C:$C,'Régua SAEB'!$B:$B,"LP",'Régua SAEB'!$D:$D,"&lt;="&amp;$F2266,'Régua SAEB'!$E:$E,"&gt;"&amp;$F2266,'Régua SAEB'!$A:$A,$E2266)</f>
        <v>3</v>
      </c>
      <c r="H2266" s="10" t="str">
        <f t="array" ref="H2266">INDEX('Régua SAEB'!$F$1:$F$40,MATCH($E2266&amp;"LP"&amp;$G2266,'Régua SAEB'!$G$1:$G$40,0),1)</f>
        <v>Básico</v>
      </c>
      <c r="I2266" s="29">
        <v>259.89</v>
      </c>
      <c r="J2266" s="10">
        <f>SUMIFS('Régua SAEB'!$C:$C,'Régua SAEB'!$B:$B,"MT",'Régua SAEB'!$D:$D,"&lt;="&amp;$I2266,'Régua SAEB'!$E:$E,"&gt;"&amp;$I2266,'Régua SAEB'!$A:$A,$E2266)</f>
        <v>3</v>
      </c>
      <c r="K2266" s="10" t="str">
        <f t="array" ref="K2266">INDEX('Régua SAEB'!$F$1:$F$40,MATCH($E2266&amp;"MT"&amp;$J2266,'Régua SAEB'!$G$1:$G$40,0),1)</f>
        <v>Básico</v>
      </c>
    </row>
    <row r="2267" spans="1:11" x14ac:dyDescent="0.2">
      <c r="A2267" s="28" t="s">
        <v>46</v>
      </c>
      <c r="B2267" s="24">
        <v>6555</v>
      </c>
      <c r="C2267" s="28" t="s">
        <v>2377</v>
      </c>
      <c r="D2267" s="29">
        <v>35006555</v>
      </c>
      <c r="E2267" s="29" t="s">
        <v>117</v>
      </c>
      <c r="F2267" s="29">
        <v>264.67</v>
      </c>
      <c r="G2267" s="10">
        <f>SUMIFS('Régua SAEB'!$C:$C,'Régua SAEB'!$B:$B,"LP",'Régua SAEB'!$D:$D,"&lt;="&amp;$F2267,'Régua SAEB'!$E:$E,"&gt;"&amp;$F2267,'Régua SAEB'!$A:$A,$E2267)</f>
        <v>3</v>
      </c>
      <c r="H2267" s="10" t="str">
        <f t="array" ref="H2267">INDEX('Régua SAEB'!$F$1:$F$40,MATCH($E2267&amp;"LP"&amp;$G2267,'Régua SAEB'!$G$1:$G$40,0),1)</f>
        <v>Básico</v>
      </c>
      <c r="I2267" s="29">
        <v>263.22000000000003</v>
      </c>
      <c r="J2267" s="10">
        <f>SUMIFS('Régua SAEB'!$C:$C,'Régua SAEB'!$B:$B,"MT",'Régua SAEB'!$D:$D,"&lt;="&amp;$I2267,'Régua SAEB'!$E:$E,"&gt;"&amp;$I2267,'Régua SAEB'!$A:$A,$E2267)</f>
        <v>3</v>
      </c>
      <c r="K2267" s="10" t="str">
        <f t="array" ref="K2267">INDEX('Régua SAEB'!$F$1:$F$40,MATCH($E2267&amp;"MT"&amp;$J2267,'Régua SAEB'!$G$1:$G$40,0),1)</f>
        <v>Básico</v>
      </c>
    </row>
    <row r="2268" spans="1:11" x14ac:dyDescent="0.2">
      <c r="A2268" s="28" t="s">
        <v>46</v>
      </c>
      <c r="B2268" s="24">
        <v>6567</v>
      </c>
      <c r="C2268" s="28" t="s">
        <v>2378</v>
      </c>
      <c r="D2268" s="29">
        <v>35006567</v>
      </c>
      <c r="E2268" s="29" t="s">
        <v>117</v>
      </c>
      <c r="F2268" s="29">
        <v>258.77</v>
      </c>
      <c r="G2268" s="10">
        <f>SUMIFS('Régua SAEB'!$C:$C,'Régua SAEB'!$B:$B,"LP",'Régua SAEB'!$D:$D,"&lt;="&amp;$F2268,'Régua SAEB'!$E:$E,"&gt;"&amp;$F2268,'Régua SAEB'!$A:$A,$E2268)</f>
        <v>3</v>
      </c>
      <c r="H2268" s="10" t="str">
        <f t="array" ref="H2268">INDEX('Régua SAEB'!$F$1:$F$40,MATCH($E2268&amp;"LP"&amp;$G2268,'Régua SAEB'!$G$1:$G$40,0),1)</f>
        <v>Básico</v>
      </c>
      <c r="I2268" s="29">
        <v>256.86</v>
      </c>
      <c r="J2268" s="10">
        <f>SUMIFS('Régua SAEB'!$C:$C,'Régua SAEB'!$B:$B,"MT",'Régua SAEB'!$D:$D,"&lt;="&amp;$I2268,'Régua SAEB'!$E:$E,"&gt;"&amp;$I2268,'Régua SAEB'!$A:$A,$E2268)</f>
        <v>3</v>
      </c>
      <c r="K2268" s="10" t="str">
        <f t="array" ref="K2268">INDEX('Régua SAEB'!$F$1:$F$40,MATCH($E2268&amp;"MT"&amp;$J2268,'Régua SAEB'!$G$1:$G$40,0),1)</f>
        <v>Básico</v>
      </c>
    </row>
    <row r="2269" spans="1:11" x14ac:dyDescent="0.2">
      <c r="A2269" s="28" t="s">
        <v>46</v>
      </c>
      <c r="B2269" s="24">
        <v>36146</v>
      </c>
      <c r="C2269" s="28" t="s">
        <v>2379</v>
      </c>
      <c r="D2269" s="29">
        <v>35036146</v>
      </c>
      <c r="E2269" s="29" t="s">
        <v>117</v>
      </c>
      <c r="F2269" s="29">
        <v>236.29</v>
      </c>
      <c r="G2269" s="10">
        <f>SUMIFS('Régua SAEB'!$C:$C,'Régua SAEB'!$B:$B,"LP",'Régua SAEB'!$D:$D,"&lt;="&amp;$F2269,'Régua SAEB'!$E:$E,"&gt;"&amp;$F2269,'Régua SAEB'!$A:$A,$E2269)</f>
        <v>2</v>
      </c>
      <c r="H2269" s="10" t="str">
        <f t="array" ref="H2269">INDEX('Régua SAEB'!$F$1:$F$40,MATCH($E2269&amp;"LP"&amp;$G2269,'Régua SAEB'!$G$1:$G$40,0),1)</f>
        <v>Básico</v>
      </c>
      <c r="I2269" s="29">
        <v>238.24</v>
      </c>
      <c r="J2269" s="10">
        <f>SUMIFS('Régua SAEB'!$C:$C,'Régua SAEB'!$B:$B,"MT",'Régua SAEB'!$D:$D,"&lt;="&amp;$I2269,'Régua SAEB'!$E:$E,"&gt;"&amp;$I2269,'Régua SAEB'!$A:$A,$E2269)</f>
        <v>2</v>
      </c>
      <c r="K2269" s="10" t="str">
        <f t="array" ref="K2269">INDEX('Régua SAEB'!$F$1:$F$40,MATCH($E2269&amp;"MT"&amp;$J2269,'Régua SAEB'!$G$1:$G$40,0),1)</f>
        <v>Básico</v>
      </c>
    </row>
    <row r="2270" spans="1:11" x14ac:dyDescent="0.2">
      <c r="A2270" s="28" t="s">
        <v>46</v>
      </c>
      <c r="B2270" s="24">
        <v>38386</v>
      </c>
      <c r="C2270" s="28" t="s">
        <v>2380</v>
      </c>
      <c r="D2270" s="29">
        <v>35038386</v>
      </c>
      <c r="E2270" s="29" t="s">
        <v>117</v>
      </c>
      <c r="F2270" s="29">
        <v>268.33999999999997</v>
      </c>
      <c r="G2270" s="10">
        <f>SUMIFS('Régua SAEB'!$C:$C,'Régua SAEB'!$B:$B,"LP",'Régua SAEB'!$D:$D,"&lt;="&amp;$F2270,'Régua SAEB'!$E:$E,"&gt;"&amp;$F2270,'Régua SAEB'!$A:$A,$E2270)</f>
        <v>3</v>
      </c>
      <c r="H2270" s="10" t="str">
        <f t="array" ref="H2270">INDEX('Régua SAEB'!$F$1:$F$40,MATCH($E2270&amp;"LP"&amp;$G2270,'Régua SAEB'!$G$1:$G$40,0),1)</f>
        <v>Básico</v>
      </c>
      <c r="I2270" s="29">
        <v>257.24</v>
      </c>
      <c r="J2270" s="10">
        <f>SUMIFS('Régua SAEB'!$C:$C,'Régua SAEB'!$B:$B,"MT",'Régua SAEB'!$D:$D,"&lt;="&amp;$I2270,'Régua SAEB'!$E:$E,"&gt;"&amp;$I2270,'Régua SAEB'!$A:$A,$E2270)</f>
        <v>3</v>
      </c>
      <c r="K2270" s="10" t="str">
        <f t="array" ref="K2270">INDEX('Régua SAEB'!$F$1:$F$40,MATCH($E2270&amp;"MT"&amp;$J2270,'Régua SAEB'!$G$1:$G$40,0),1)</f>
        <v>Básico</v>
      </c>
    </row>
    <row r="2271" spans="1:11" x14ac:dyDescent="0.2">
      <c r="A2271" s="28" t="s">
        <v>46</v>
      </c>
      <c r="B2271" s="24">
        <v>901878</v>
      </c>
      <c r="C2271" s="28" t="s">
        <v>2381</v>
      </c>
      <c r="D2271" s="29">
        <v>35901878</v>
      </c>
      <c r="E2271" s="29" t="s">
        <v>117</v>
      </c>
      <c r="F2271" s="29">
        <v>261.14999999999998</v>
      </c>
      <c r="G2271" s="10">
        <f>SUMIFS('Régua SAEB'!$C:$C,'Régua SAEB'!$B:$B,"LP",'Régua SAEB'!$D:$D,"&lt;="&amp;$F2271,'Régua SAEB'!$E:$E,"&gt;"&amp;$F2271,'Régua SAEB'!$A:$A,$E2271)</f>
        <v>3</v>
      </c>
      <c r="H2271" s="10" t="str">
        <f t="array" ref="H2271">INDEX('Régua SAEB'!$F$1:$F$40,MATCH($E2271&amp;"LP"&amp;$G2271,'Régua SAEB'!$G$1:$G$40,0),1)</f>
        <v>Básico</v>
      </c>
      <c r="I2271" s="29">
        <v>261.49</v>
      </c>
      <c r="J2271" s="10">
        <f>SUMIFS('Régua SAEB'!$C:$C,'Régua SAEB'!$B:$B,"MT",'Régua SAEB'!$D:$D,"&lt;="&amp;$I2271,'Régua SAEB'!$E:$E,"&gt;"&amp;$I2271,'Régua SAEB'!$A:$A,$E2271)</f>
        <v>3</v>
      </c>
      <c r="K2271" s="10" t="str">
        <f t="array" ref="K2271">INDEX('Régua SAEB'!$F$1:$F$40,MATCH($E2271&amp;"MT"&amp;$J2271,'Régua SAEB'!$G$1:$G$40,0),1)</f>
        <v>Básico</v>
      </c>
    </row>
    <row r="2272" spans="1:11" x14ac:dyDescent="0.2">
      <c r="A2272" s="28" t="s">
        <v>46</v>
      </c>
      <c r="B2272" s="24">
        <v>910387</v>
      </c>
      <c r="C2272" s="28" t="s">
        <v>2382</v>
      </c>
      <c r="D2272" s="29">
        <v>35910387</v>
      </c>
      <c r="E2272" s="29" t="s">
        <v>117</v>
      </c>
      <c r="F2272" s="29">
        <v>281.32</v>
      </c>
      <c r="G2272" s="10">
        <f>SUMIFS('Régua SAEB'!$C:$C,'Régua SAEB'!$B:$B,"LP",'Régua SAEB'!$D:$D,"&lt;="&amp;$F2272,'Régua SAEB'!$E:$E,"&gt;"&amp;$F2272,'Régua SAEB'!$A:$A,$E2272)</f>
        <v>4</v>
      </c>
      <c r="H2272" s="10" t="str">
        <f t="array" ref="H2272">INDEX('Régua SAEB'!$F$1:$F$40,MATCH($E2272&amp;"LP"&amp;$G2272,'Régua SAEB'!$G$1:$G$40,0),1)</f>
        <v>Proficiente</v>
      </c>
      <c r="I2272" s="29">
        <v>289.27999999999997</v>
      </c>
      <c r="J2272" s="10">
        <f>SUMIFS('Régua SAEB'!$C:$C,'Régua SAEB'!$B:$B,"MT",'Régua SAEB'!$D:$D,"&lt;="&amp;$I2272,'Régua SAEB'!$E:$E,"&gt;"&amp;$I2272,'Régua SAEB'!$A:$A,$E2272)</f>
        <v>4</v>
      </c>
      <c r="K2272" s="10" t="str">
        <f t="array" ref="K2272">INDEX('Régua SAEB'!$F$1:$F$40,MATCH($E2272&amp;"MT"&amp;$J2272,'Régua SAEB'!$G$1:$G$40,0),1)</f>
        <v>Básico</v>
      </c>
    </row>
    <row r="2273" spans="1:11" x14ac:dyDescent="0.2">
      <c r="A2273" s="28" t="s">
        <v>46</v>
      </c>
      <c r="B2273" s="24">
        <v>920332</v>
      </c>
      <c r="C2273" s="28" t="s">
        <v>2383</v>
      </c>
      <c r="D2273" s="29">
        <v>35920332</v>
      </c>
      <c r="E2273" s="29" t="s">
        <v>117</v>
      </c>
      <c r="F2273" s="29">
        <v>248.32</v>
      </c>
      <c r="G2273" s="10">
        <f>SUMIFS('Régua SAEB'!$C:$C,'Régua SAEB'!$B:$B,"LP",'Régua SAEB'!$D:$D,"&lt;="&amp;$F2273,'Régua SAEB'!$E:$E,"&gt;"&amp;$F2273,'Régua SAEB'!$A:$A,$E2273)</f>
        <v>2</v>
      </c>
      <c r="H2273" s="10" t="str">
        <f t="array" ref="H2273">INDEX('Régua SAEB'!$F$1:$F$40,MATCH($E2273&amp;"LP"&amp;$G2273,'Régua SAEB'!$G$1:$G$40,0),1)</f>
        <v>Básico</v>
      </c>
      <c r="I2273" s="29">
        <v>261.06</v>
      </c>
      <c r="J2273" s="10">
        <f>SUMIFS('Régua SAEB'!$C:$C,'Régua SAEB'!$B:$B,"MT",'Régua SAEB'!$D:$D,"&lt;="&amp;$I2273,'Régua SAEB'!$E:$E,"&gt;"&amp;$I2273,'Régua SAEB'!$A:$A,$E2273)</f>
        <v>3</v>
      </c>
      <c r="K2273" s="10" t="str">
        <f t="array" ref="K2273">INDEX('Régua SAEB'!$F$1:$F$40,MATCH($E2273&amp;"MT"&amp;$J2273,'Régua SAEB'!$G$1:$G$40,0),1)</f>
        <v>Básico</v>
      </c>
    </row>
    <row r="2274" spans="1:11" x14ac:dyDescent="0.2">
      <c r="A2274" s="28" t="s">
        <v>14</v>
      </c>
      <c r="B2274" s="24">
        <v>21866</v>
      </c>
      <c r="C2274" s="28" t="s">
        <v>215</v>
      </c>
      <c r="D2274" s="29">
        <v>35021866</v>
      </c>
      <c r="E2274" s="29" t="s">
        <v>117</v>
      </c>
      <c r="F2274" s="29">
        <v>258.37</v>
      </c>
      <c r="G2274" s="10">
        <f>SUMIFS('Régua SAEB'!$C:$C,'Régua SAEB'!$B:$B,"LP",'Régua SAEB'!$D:$D,"&lt;="&amp;$F2274,'Régua SAEB'!$E:$E,"&gt;"&amp;$F2274,'Régua SAEB'!$A:$A,$E2274)</f>
        <v>3</v>
      </c>
      <c r="H2274" s="10" t="str">
        <f t="array" ref="H2274">INDEX('Régua SAEB'!$F$1:$F$40,MATCH($E2274&amp;"LP"&amp;$G2274,'Régua SAEB'!$G$1:$G$40,0),1)</f>
        <v>Básico</v>
      </c>
      <c r="I2274" s="29">
        <v>256.86</v>
      </c>
      <c r="J2274" s="10">
        <f>SUMIFS('Régua SAEB'!$C:$C,'Régua SAEB'!$B:$B,"MT",'Régua SAEB'!$D:$D,"&lt;="&amp;$I2274,'Régua SAEB'!$E:$E,"&gt;"&amp;$I2274,'Régua SAEB'!$A:$A,$E2274)</f>
        <v>3</v>
      </c>
      <c r="K2274" s="10" t="str">
        <f t="array" ref="K2274">INDEX('Régua SAEB'!$F$1:$F$40,MATCH($E2274&amp;"MT"&amp;$J2274,'Régua SAEB'!$G$1:$G$40,0),1)</f>
        <v>Básico</v>
      </c>
    </row>
    <row r="2275" spans="1:11" x14ac:dyDescent="0.2">
      <c r="A2275" s="28" t="s">
        <v>70</v>
      </c>
      <c r="B2275" s="24">
        <v>20734</v>
      </c>
      <c r="C2275" s="28" t="s">
        <v>2384</v>
      </c>
      <c r="D2275" s="29">
        <v>35020734</v>
      </c>
      <c r="E2275" s="29" t="s">
        <v>117</v>
      </c>
      <c r="F2275" s="29">
        <v>269.29000000000002</v>
      </c>
      <c r="G2275" s="10">
        <f>SUMIFS('Régua SAEB'!$C:$C,'Régua SAEB'!$B:$B,"LP",'Régua SAEB'!$D:$D,"&lt;="&amp;$F2275,'Régua SAEB'!$E:$E,"&gt;"&amp;$F2275,'Régua SAEB'!$A:$A,$E2275)</f>
        <v>3</v>
      </c>
      <c r="H2275" s="10" t="str">
        <f t="array" ref="H2275">INDEX('Régua SAEB'!$F$1:$F$40,MATCH($E2275&amp;"LP"&amp;$G2275,'Régua SAEB'!$G$1:$G$40,0),1)</f>
        <v>Básico</v>
      </c>
      <c r="I2275" s="29">
        <v>264.47000000000003</v>
      </c>
      <c r="J2275" s="10">
        <f>SUMIFS('Régua SAEB'!$C:$C,'Régua SAEB'!$B:$B,"MT",'Régua SAEB'!$D:$D,"&lt;="&amp;$I2275,'Régua SAEB'!$E:$E,"&gt;"&amp;$I2275,'Régua SAEB'!$A:$A,$E2275)</f>
        <v>3</v>
      </c>
      <c r="K2275" s="10" t="str">
        <f t="array" ref="K2275">INDEX('Régua SAEB'!$F$1:$F$40,MATCH($E2275&amp;"MT"&amp;$J2275,'Régua SAEB'!$G$1:$G$40,0),1)</f>
        <v>Básico</v>
      </c>
    </row>
    <row r="2276" spans="1:11" x14ac:dyDescent="0.2">
      <c r="A2276" s="28" t="s">
        <v>9</v>
      </c>
      <c r="B2276" s="24">
        <v>31297</v>
      </c>
      <c r="C2276" s="28" t="s">
        <v>2385</v>
      </c>
      <c r="D2276" s="29">
        <v>35031297</v>
      </c>
      <c r="E2276" s="29" t="s">
        <v>117</v>
      </c>
      <c r="F2276" s="29">
        <v>270.44</v>
      </c>
      <c r="G2276" s="10">
        <f>SUMIFS('Régua SAEB'!$C:$C,'Régua SAEB'!$B:$B,"LP",'Régua SAEB'!$D:$D,"&lt;="&amp;$F2276,'Régua SAEB'!$E:$E,"&gt;"&amp;$F2276,'Régua SAEB'!$A:$A,$E2276)</f>
        <v>3</v>
      </c>
      <c r="H2276" s="10" t="str">
        <f t="array" ref="H2276">INDEX('Régua SAEB'!$F$1:$F$40,MATCH($E2276&amp;"LP"&amp;$G2276,'Régua SAEB'!$G$1:$G$40,0),1)</f>
        <v>Básico</v>
      </c>
      <c r="I2276" s="29">
        <v>269.39</v>
      </c>
      <c r="J2276" s="10">
        <f>SUMIFS('Régua SAEB'!$C:$C,'Régua SAEB'!$B:$B,"MT",'Régua SAEB'!$D:$D,"&lt;="&amp;$I2276,'Régua SAEB'!$E:$E,"&gt;"&amp;$I2276,'Régua SAEB'!$A:$A,$E2276)</f>
        <v>3</v>
      </c>
      <c r="K2276" s="10" t="str">
        <f t="array" ref="K2276">INDEX('Régua SAEB'!$F$1:$F$40,MATCH($E2276&amp;"MT"&amp;$J2276,'Régua SAEB'!$G$1:$G$40,0),1)</f>
        <v>Básico</v>
      </c>
    </row>
    <row r="2277" spans="1:11" x14ac:dyDescent="0.2">
      <c r="A2277" s="28" t="s">
        <v>47</v>
      </c>
      <c r="B2277" s="24">
        <v>28290</v>
      </c>
      <c r="C2277" s="28" t="s">
        <v>2386</v>
      </c>
      <c r="D2277" s="29">
        <v>35028290</v>
      </c>
      <c r="E2277" s="29" t="s">
        <v>117</v>
      </c>
      <c r="F2277" s="29">
        <v>318.54000000000002</v>
      </c>
      <c r="G2277" s="10">
        <f>SUMIFS('Régua SAEB'!$C:$C,'Régua SAEB'!$B:$B,"LP",'Régua SAEB'!$D:$D,"&lt;="&amp;$F2277,'Régua SAEB'!$E:$E,"&gt;"&amp;$F2277,'Régua SAEB'!$A:$A,$E2277)</f>
        <v>5</v>
      </c>
      <c r="H2277" s="10" t="str">
        <f t="array" ref="H2277">INDEX('Régua SAEB'!$F$1:$F$40,MATCH($E2277&amp;"LP"&amp;$G2277,'Régua SAEB'!$G$1:$G$40,0),1)</f>
        <v>Proficiente</v>
      </c>
      <c r="I2277" s="29">
        <v>324.89999999999998</v>
      </c>
      <c r="J2277" s="10">
        <f>SUMIFS('Régua SAEB'!$C:$C,'Régua SAEB'!$B:$B,"MT",'Régua SAEB'!$D:$D,"&lt;="&amp;$I2277,'Régua SAEB'!$E:$E,"&gt;"&amp;$I2277,'Régua SAEB'!$A:$A,$E2277)</f>
        <v>5</v>
      </c>
      <c r="K2277" s="10" t="str">
        <f t="array" ref="K2277">INDEX('Régua SAEB'!$F$1:$F$40,MATCH($E2277&amp;"MT"&amp;$J2277,'Régua SAEB'!$G$1:$G$40,0),1)</f>
        <v>Proficiente</v>
      </c>
    </row>
    <row r="2278" spans="1:11" x14ac:dyDescent="0.2">
      <c r="A2278" s="28" t="s">
        <v>47</v>
      </c>
      <c r="B2278" s="24">
        <v>28289</v>
      </c>
      <c r="C2278" s="28" t="s">
        <v>2387</v>
      </c>
      <c r="D2278" s="29">
        <v>35028289</v>
      </c>
      <c r="E2278" s="29" t="s">
        <v>117</v>
      </c>
      <c r="F2278" s="29">
        <v>295.55</v>
      </c>
      <c r="G2278" s="10">
        <f>SUMIFS('Régua SAEB'!$C:$C,'Régua SAEB'!$B:$B,"LP",'Régua SAEB'!$D:$D,"&lt;="&amp;$F2278,'Régua SAEB'!$E:$E,"&gt;"&amp;$F2278,'Régua SAEB'!$A:$A,$E2278)</f>
        <v>4</v>
      </c>
      <c r="H2278" s="10" t="str">
        <f t="array" ref="H2278">INDEX('Régua SAEB'!$F$1:$F$40,MATCH($E2278&amp;"LP"&amp;$G2278,'Régua SAEB'!$G$1:$G$40,0),1)</f>
        <v>Proficiente</v>
      </c>
      <c r="I2278" s="29">
        <v>297.42</v>
      </c>
      <c r="J2278" s="10">
        <f>SUMIFS('Régua SAEB'!$C:$C,'Régua SAEB'!$B:$B,"MT",'Régua SAEB'!$D:$D,"&lt;="&amp;$I2278,'Régua SAEB'!$E:$E,"&gt;"&amp;$I2278,'Régua SAEB'!$A:$A,$E2278)</f>
        <v>4</v>
      </c>
      <c r="K2278" s="10" t="str">
        <f t="array" ref="K2278">INDEX('Régua SAEB'!$F$1:$F$40,MATCH($E2278&amp;"MT"&amp;$J2278,'Régua SAEB'!$G$1:$G$40,0),1)</f>
        <v>Básico</v>
      </c>
    </row>
    <row r="2279" spans="1:11" x14ac:dyDescent="0.2">
      <c r="A2279" s="28" t="s">
        <v>72</v>
      </c>
      <c r="B2279" s="24">
        <v>24284</v>
      </c>
      <c r="C2279" s="28" t="s">
        <v>2388</v>
      </c>
      <c r="D2279" s="29">
        <v>35024284</v>
      </c>
      <c r="E2279" s="29" t="s">
        <v>117</v>
      </c>
      <c r="F2279" s="29">
        <v>246.11</v>
      </c>
      <c r="G2279" s="10">
        <f>SUMIFS('Régua SAEB'!$C:$C,'Régua SAEB'!$B:$B,"LP",'Régua SAEB'!$D:$D,"&lt;="&amp;$F2279,'Régua SAEB'!$E:$E,"&gt;"&amp;$F2279,'Régua SAEB'!$A:$A,$E2279)</f>
        <v>2</v>
      </c>
      <c r="H2279" s="10" t="str">
        <f t="array" ref="H2279">INDEX('Régua SAEB'!$F$1:$F$40,MATCH($E2279&amp;"LP"&amp;$G2279,'Régua SAEB'!$G$1:$G$40,0),1)</f>
        <v>Básico</v>
      </c>
      <c r="I2279" s="29">
        <v>241.74</v>
      </c>
      <c r="J2279" s="10">
        <f>SUMIFS('Régua SAEB'!$C:$C,'Régua SAEB'!$B:$B,"MT",'Régua SAEB'!$D:$D,"&lt;="&amp;$I2279,'Régua SAEB'!$E:$E,"&gt;"&amp;$I2279,'Régua SAEB'!$A:$A,$E2279)</f>
        <v>2</v>
      </c>
      <c r="K2279" s="10" t="str">
        <f t="array" ref="K2279">INDEX('Régua SAEB'!$F$1:$F$40,MATCH($E2279&amp;"MT"&amp;$J2279,'Régua SAEB'!$G$1:$G$40,0),1)</f>
        <v>Básico</v>
      </c>
    </row>
    <row r="2280" spans="1:11" x14ac:dyDescent="0.2">
      <c r="A2280" s="28" t="s">
        <v>72</v>
      </c>
      <c r="B2280" s="24">
        <v>907911</v>
      </c>
      <c r="C2280" s="28" t="s">
        <v>2389</v>
      </c>
      <c r="D2280" s="29">
        <v>35907911</v>
      </c>
      <c r="E2280" s="29" t="s">
        <v>117</v>
      </c>
      <c r="F2280" s="29">
        <v>253.64</v>
      </c>
      <c r="G2280" s="10">
        <f>SUMIFS('Régua SAEB'!$C:$C,'Régua SAEB'!$B:$B,"LP",'Régua SAEB'!$D:$D,"&lt;="&amp;$F2280,'Régua SAEB'!$E:$E,"&gt;"&amp;$F2280,'Régua SAEB'!$A:$A,$E2280)</f>
        <v>3</v>
      </c>
      <c r="H2280" s="10" t="str">
        <f t="array" ref="H2280">INDEX('Régua SAEB'!$F$1:$F$40,MATCH($E2280&amp;"LP"&amp;$G2280,'Régua SAEB'!$G$1:$G$40,0),1)</f>
        <v>Básico</v>
      </c>
      <c r="I2280" s="29">
        <v>257.45999999999998</v>
      </c>
      <c r="J2280" s="10">
        <f>SUMIFS('Régua SAEB'!$C:$C,'Régua SAEB'!$B:$B,"MT",'Régua SAEB'!$D:$D,"&lt;="&amp;$I2280,'Régua SAEB'!$E:$E,"&gt;"&amp;$I2280,'Régua SAEB'!$A:$A,$E2280)</f>
        <v>3</v>
      </c>
      <c r="K2280" s="10" t="str">
        <f t="array" ref="K2280">INDEX('Régua SAEB'!$F$1:$F$40,MATCH($E2280&amp;"MT"&amp;$J2280,'Régua SAEB'!$G$1:$G$40,0),1)</f>
        <v>Básico</v>
      </c>
    </row>
    <row r="2281" spans="1:11" x14ac:dyDescent="0.2">
      <c r="A2281" s="28" t="s">
        <v>75</v>
      </c>
      <c r="B2281" s="24">
        <v>24302</v>
      </c>
      <c r="C2281" s="28" t="s">
        <v>2390</v>
      </c>
      <c r="D2281" s="29">
        <v>35024302</v>
      </c>
      <c r="E2281" s="29" t="s">
        <v>117</v>
      </c>
      <c r="F2281" s="29">
        <v>260.14</v>
      </c>
      <c r="G2281" s="10">
        <f>SUMIFS('Régua SAEB'!$C:$C,'Régua SAEB'!$B:$B,"LP",'Régua SAEB'!$D:$D,"&lt;="&amp;$F2281,'Régua SAEB'!$E:$E,"&gt;"&amp;$F2281,'Régua SAEB'!$A:$A,$E2281)</f>
        <v>3</v>
      </c>
      <c r="H2281" s="10" t="str">
        <f t="array" ref="H2281">INDEX('Régua SAEB'!$F$1:$F$40,MATCH($E2281&amp;"LP"&amp;$G2281,'Régua SAEB'!$G$1:$G$40,0),1)</f>
        <v>Básico</v>
      </c>
      <c r="I2281" s="29">
        <v>252.11</v>
      </c>
      <c r="J2281" s="10">
        <f>SUMIFS('Régua SAEB'!$C:$C,'Régua SAEB'!$B:$B,"MT",'Régua SAEB'!$D:$D,"&lt;="&amp;$I2281,'Régua SAEB'!$E:$E,"&gt;"&amp;$I2281,'Régua SAEB'!$A:$A,$E2281)</f>
        <v>3</v>
      </c>
      <c r="K2281" s="10" t="str">
        <f t="array" ref="K2281">INDEX('Régua SAEB'!$F$1:$F$40,MATCH($E2281&amp;"MT"&amp;$J2281,'Régua SAEB'!$G$1:$G$40,0),1)</f>
        <v>Básico</v>
      </c>
    </row>
    <row r="2282" spans="1:11" x14ac:dyDescent="0.2">
      <c r="A2282" s="28" t="s">
        <v>75</v>
      </c>
      <c r="B2282" s="24">
        <v>24326</v>
      </c>
      <c r="C2282" s="28" t="s">
        <v>2391</v>
      </c>
      <c r="D2282" s="29">
        <v>35024326</v>
      </c>
      <c r="E2282" s="29" t="s">
        <v>117</v>
      </c>
      <c r="F2282" s="29">
        <v>257.83</v>
      </c>
      <c r="G2282" s="10">
        <f>SUMIFS('Régua SAEB'!$C:$C,'Régua SAEB'!$B:$B,"LP",'Régua SAEB'!$D:$D,"&lt;="&amp;$F2282,'Régua SAEB'!$E:$E,"&gt;"&amp;$F2282,'Régua SAEB'!$A:$A,$E2282)</f>
        <v>3</v>
      </c>
      <c r="H2282" s="10" t="str">
        <f t="array" ref="H2282">INDEX('Régua SAEB'!$F$1:$F$40,MATCH($E2282&amp;"LP"&amp;$G2282,'Régua SAEB'!$G$1:$G$40,0),1)</f>
        <v>Básico</v>
      </c>
      <c r="I2282" s="29">
        <v>242.99</v>
      </c>
      <c r="J2282" s="10">
        <f>SUMIFS('Régua SAEB'!$C:$C,'Régua SAEB'!$B:$B,"MT",'Régua SAEB'!$D:$D,"&lt;="&amp;$I2282,'Régua SAEB'!$E:$E,"&gt;"&amp;$I2282,'Régua SAEB'!$A:$A,$E2282)</f>
        <v>2</v>
      </c>
      <c r="K2282" s="10" t="str">
        <f t="array" ref="K2282">INDEX('Régua SAEB'!$F$1:$F$40,MATCH($E2282&amp;"MT"&amp;$J2282,'Régua SAEB'!$G$1:$G$40,0),1)</f>
        <v>Básico</v>
      </c>
    </row>
    <row r="2283" spans="1:11" x14ac:dyDescent="0.2">
      <c r="A2283" s="28" t="s">
        <v>75</v>
      </c>
      <c r="B2283" s="24">
        <v>48458</v>
      </c>
      <c r="C2283" s="28" t="s">
        <v>2392</v>
      </c>
      <c r="D2283" s="29">
        <v>35048458</v>
      </c>
      <c r="E2283" s="29" t="s">
        <v>117</v>
      </c>
      <c r="F2283" s="29">
        <v>248.48</v>
      </c>
      <c r="G2283" s="10">
        <f>SUMIFS('Régua SAEB'!$C:$C,'Régua SAEB'!$B:$B,"LP",'Régua SAEB'!$D:$D,"&lt;="&amp;$F2283,'Régua SAEB'!$E:$E,"&gt;"&amp;$F2283,'Régua SAEB'!$A:$A,$E2283)</f>
        <v>2</v>
      </c>
      <c r="H2283" s="10" t="str">
        <f t="array" ref="H2283">INDEX('Régua SAEB'!$F$1:$F$40,MATCH($E2283&amp;"LP"&amp;$G2283,'Régua SAEB'!$G$1:$G$40,0),1)</f>
        <v>Básico</v>
      </c>
      <c r="I2283" s="29">
        <v>252.12</v>
      </c>
      <c r="J2283" s="10">
        <f>SUMIFS('Régua SAEB'!$C:$C,'Régua SAEB'!$B:$B,"MT",'Régua SAEB'!$D:$D,"&lt;="&amp;$I2283,'Régua SAEB'!$E:$E,"&gt;"&amp;$I2283,'Régua SAEB'!$A:$A,$E2283)</f>
        <v>3</v>
      </c>
      <c r="K2283" s="10" t="str">
        <f t="array" ref="K2283">INDEX('Régua SAEB'!$F$1:$F$40,MATCH($E2283&amp;"MT"&amp;$J2283,'Régua SAEB'!$G$1:$G$40,0),1)</f>
        <v>Básico</v>
      </c>
    </row>
    <row r="2284" spans="1:11" x14ac:dyDescent="0.2">
      <c r="A2284" s="28" t="s">
        <v>47</v>
      </c>
      <c r="B2284" s="24">
        <v>27133</v>
      </c>
      <c r="C2284" s="28" t="s">
        <v>2393</v>
      </c>
      <c r="D2284" s="29">
        <v>35027133</v>
      </c>
      <c r="E2284" s="29" t="s">
        <v>117</v>
      </c>
      <c r="F2284" s="29">
        <v>294.5</v>
      </c>
      <c r="G2284" s="10">
        <f>SUMIFS('Régua SAEB'!$C:$C,'Régua SAEB'!$B:$B,"LP",'Régua SAEB'!$D:$D,"&lt;="&amp;$F2284,'Régua SAEB'!$E:$E,"&gt;"&amp;$F2284,'Régua SAEB'!$A:$A,$E2284)</f>
        <v>4</v>
      </c>
      <c r="H2284" s="10" t="str">
        <f t="array" ref="H2284">INDEX('Régua SAEB'!$F$1:$F$40,MATCH($E2284&amp;"LP"&amp;$G2284,'Régua SAEB'!$G$1:$G$40,0),1)</f>
        <v>Proficiente</v>
      </c>
      <c r="I2284" s="29">
        <v>305</v>
      </c>
      <c r="J2284" s="10">
        <f>SUMIFS('Régua SAEB'!$C:$C,'Régua SAEB'!$B:$B,"MT",'Régua SAEB'!$D:$D,"&lt;="&amp;$I2284,'Régua SAEB'!$E:$E,"&gt;"&amp;$I2284,'Régua SAEB'!$A:$A,$E2284)</f>
        <v>5</v>
      </c>
      <c r="K2284" s="10" t="str">
        <f t="array" ref="K2284">INDEX('Régua SAEB'!$F$1:$F$40,MATCH($E2284&amp;"MT"&amp;$J2284,'Régua SAEB'!$G$1:$G$40,0),1)</f>
        <v>Proficiente</v>
      </c>
    </row>
    <row r="2285" spans="1:11" x14ac:dyDescent="0.2">
      <c r="A2285" s="28" t="s">
        <v>76</v>
      </c>
      <c r="B2285" s="24">
        <v>32876</v>
      </c>
      <c r="C2285" s="28" t="s">
        <v>2394</v>
      </c>
      <c r="D2285" s="29">
        <v>35032876</v>
      </c>
      <c r="E2285" s="29" t="s">
        <v>117</v>
      </c>
      <c r="F2285" s="29">
        <v>245.24</v>
      </c>
      <c r="G2285" s="10">
        <f>SUMIFS('Régua SAEB'!$C:$C,'Régua SAEB'!$B:$B,"LP",'Régua SAEB'!$D:$D,"&lt;="&amp;$F2285,'Régua SAEB'!$E:$E,"&gt;"&amp;$F2285,'Régua SAEB'!$A:$A,$E2285)</f>
        <v>2</v>
      </c>
      <c r="H2285" s="10" t="str">
        <f t="array" ref="H2285">INDEX('Régua SAEB'!$F$1:$F$40,MATCH($E2285&amp;"LP"&amp;$G2285,'Régua SAEB'!$G$1:$G$40,0),1)</f>
        <v>Básico</v>
      </c>
      <c r="I2285" s="29">
        <v>246.47</v>
      </c>
      <c r="J2285" s="10">
        <f>SUMIFS('Régua SAEB'!$C:$C,'Régua SAEB'!$B:$B,"MT",'Régua SAEB'!$D:$D,"&lt;="&amp;$I2285,'Régua SAEB'!$E:$E,"&gt;"&amp;$I2285,'Régua SAEB'!$A:$A,$E2285)</f>
        <v>2</v>
      </c>
      <c r="K2285" s="10" t="str">
        <f t="array" ref="K2285">INDEX('Régua SAEB'!$F$1:$F$40,MATCH($E2285&amp;"MT"&amp;$J2285,'Régua SAEB'!$G$1:$G$40,0),1)</f>
        <v>Básico</v>
      </c>
    </row>
    <row r="2286" spans="1:11" x14ac:dyDescent="0.2">
      <c r="A2286" s="28" t="s">
        <v>76</v>
      </c>
      <c r="B2286" s="24">
        <v>32924</v>
      </c>
      <c r="C2286" s="28" t="s">
        <v>2395</v>
      </c>
      <c r="D2286" s="29">
        <v>35032924</v>
      </c>
      <c r="E2286" s="29" t="s">
        <v>117</v>
      </c>
      <c r="F2286" s="29">
        <v>273.33999999999997</v>
      </c>
      <c r="G2286" s="10">
        <f>SUMIFS('Régua SAEB'!$C:$C,'Régua SAEB'!$B:$B,"LP",'Régua SAEB'!$D:$D,"&lt;="&amp;$F2286,'Régua SAEB'!$E:$E,"&gt;"&amp;$F2286,'Régua SAEB'!$A:$A,$E2286)</f>
        <v>3</v>
      </c>
      <c r="H2286" s="10" t="str">
        <f t="array" ref="H2286">INDEX('Régua SAEB'!$F$1:$F$40,MATCH($E2286&amp;"LP"&amp;$G2286,'Régua SAEB'!$G$1:$G$40,0),1)</f>
        <v>Básico</v>
      </c>
      <c r="I2286" s="29">
        <v>267.43</v>
      </c>
      <c r="J2286" s="10">
        <f>SUMIFS('Régua SAEB'!$C:$C,'Régua SAEB'!$B:$B,"MT",'Régua SAEB'!$D:$D,"&lt;="&amp;$I2286,'Régua SAEB'!$E:$E,"&gt;"&amp;$I2286,'Régua SAEB'!$A:$A,$E2286)</f>
        <v>3</v>
      </c>
      <c r="K2286" s="10" t="str">
        <f t="array" ref="K2286">INDEX('Régua SAEB'!$F$1:$F$40,MATCH($E2286&amp;"MT"&amp;$J2286,'Régua SAEB'!$G$1:$G$40,0),1)</f>
        <v>Básico</v>
      </c>
    </row>
    <row r="2287" spans="1:11" x14ac:dyDescent="0.2">
      <c r="A2287" s="28" t="s">
        <v>77</v>
      </c>
      <c r="B2287" s="24">
        <v>8035</v>
      </c>
      <c r="C2287" s="28" t="s">
        <v>2396</v>
      </c>
      <c r="D2287" s="29">
        <v>35008035</v>
      </c>
      <c r="E2287" s="29" t="s">
        <v>117</v>
      </c>
      <c r="F2287" s="29">
        <v>257.77999999999997</v>
      </c>
      <c r="G2287" s="10">
        <f>SUMIFS('Régua SAEB'!$C:$C,'Régua SAEB'!$B:$B,"LP",'Régua SAEB'!$D:$D,"&lt;="&amp;$F2287,'Régua SAEB'!$E:$E,"&gt;"&amp;$F2287,'Régua SAEB'!$A:$A,$E2287)</f>
        <v>3</v>
      </c>
      <c r="H2287" s="10" t="str">
        <f t="array" ref="H2287">INDEX('Régua SAEB'!$F$1:$F$40,MATCH($E2287&amp;"LP"&amp;$G2287,'Régua SAEB'!$G$1:$G$40,0),1)</f>
        <v>Básico</v>
      </c>
      <c r="I2287" s="29">
        <v>251.79</v>
      </c>
      <c r="J2287" s="10">
        <f>SUMIFS('Régua SAEB'!$C:$C,'Régua SAEB'!$B:$B,"MT",'Régua SAEB'!$D:$D,"&lt;="&amp;$I2287,'Régua SAEB'!$E:$E,"&gt;"&amp;$I2287,'Régua SAEB'!$A:$A,$E2287)</f>
        <v>3</v>
      </c>
      <c r="K2287" s="10" t="str">
        <f t="array" ref="K2287">INDEX('Régua SAEB'!$F$1:$F$40,MATCH($E2287&amp;"MT"&amp;$J2287,'Régua SAEB'!$G$1:$G$40,0),1)</f>
        <v>Básico</v>
      </c>
    </row>
    <row r="2288" spans="1:11" x14ac:dyDescent="0.2">
      <c r="A2288" s="28" t="s">
        <v>77</v>
      </c>
      <c r="B2288" s="24">
        <v>8059</v>
      </c>
      <c r="C2288" s="28" t="s">
        <v>2397</v>
      </c>
      <c r="D2288" s="29">
        <v>35008059</v>
      </c>
      <c r="E2288" s="29" t="s">
        <v>117</v>
      </c>
      <c r="F2288" s="29">
        <v>285.04000000000002</v>
      </c>
      <c r="G2288" s="10">
        <f>SUMIFS('Régua SAEB'!$C:$C,'Régua SAEB'!$B:$B,"LP",'Régua SAEB'!$D:$D,"&lt;="&amp;$F2288,'Régua SAEB'!$E:$E,"&gt;"&amp;$F2288,'Régua SAEB'!$A:$A,$E2288)</f>
        <v>4</v>
      </c>
      <c r="H2288" s="10" t="str">
        <f t="array" ref="H2288">INDEX('Régua SAEB'!$F$1:$F$40,MATCH($E2288&amp;"LP"&amp;$G2288,'Régua SAEB'!$G$1:$G$40,0),1)</f>
        <v>Proficiente</v>
      </c>
      <c r="I2288" s="29">
        <v>267.85000000000002</v>
      </c>
      <c r="J2288" s="10">
        <f>SUMIFS('Régua SAEB'!$C:$C,'Régua SAEB'!$B:$B,"MT",'Régua SAEB'!$D:$D,"&lt;="&amp;$I2288,'Régua SAEB'!$E:$E,"&gt;"&amp;$I2288,'Régua SAEB'!$A:$A,$E2288)</f>
        <v>3</v>
      </c>
      <c r="K2288" s="10" t="str">
        <f t="array" ref="K2288">INDEX('Régua SAEB'!$F$1:$F$40,MATCH($E2288&amp;"MT"&amp;$J2288,'Régua SAEB'!$G$1:$G$40,0),1)</f>
        <v>Básico</v>
      </c>
    </row>
    <row r="2289" spans="1:11" x14ac:dyDescent="0.2">
      <c r="A2289" s="28" t="s">
        <v>77</v>
      </c>
      <c r="B2289" s="24">
        <v>8084</v>
      </c>
      <c r="C2289" s="28" t="s">
        <v>2398</v>
      </c>
      <c r="D2289" s="29">
        <v>35008084</v>
      </c>
      <c r="E2289" s="29" t="s">
        <v>117</v>
      </c>
      <c r="F2289" s="29">
        <v>239.04</v>
      </c>
      <c r="G2289" s="10">
        <f>SUMIFS('Régua SAEB'!$C:$C,'Régua SAEB'!$B:$B,"LP",'Régua SAEB'!$D:$D,"&lt;="&amp;$F2289,'Régua SAEB'!$E:$E,"&gt;"&amp;$F2289,'Régua SAEB'!$A:$A,$E2289)</f>
        <v>2</v>
      </c>
      <c r="H2289" s="10" t="str">
        <f t="array" ref="H2289">INDEX('Régua SAEB'!$F$1:$F$40,MATCH($E2289&amp;"LP"&amp;$G2289,'Régua SAEB'!$G$1:$G$40,0),1)</f>
        <v>Básico</v>
      </c>
      <c r="I2289" s="29">
        <v>233.37</v>
      </c>
      <c r="J2289" s="10">
        <f>SUMIFS('Régua SAEB'!$C:$C,'Régua SAEB'!$B:$B,"MT",'Régua SAEB'!$D:$D,"&lt;="&amp;$I2289,'Régua SAEB'!$E:$E,"&gt;"&amp;$I2289,'Régua SAEB'!$A:$A,$E2289)</f>
        <v>2</v>
      </c>
      <c r="K2289" s="10" t="str">
        <f t="array" ref="K2289">INDEX('Régua SAEB'!$F$1:$F$40,MATCH($E2289&amp;"MT"&amp;$J2289,'Régua SAEB'!$G$1:$G$40,0),1)</f>
        <v>Básico</v>
      </c>
    </row>
    <row r="2290" spans="1:11" x14ac:dyDescent="0.2">
      <c r="A2290" s="28" t="s">
        <v>77</v>
      </c>
      <c r="B2290" s="24">
        <v>8096</v>
      </c>
      <c r="C2290" s="28" t="s">
        <v>2399</v>
      </c>
      <c r="D2290" s="29">
        <v>35008096</v>
      </c>
      <c r="E2290" s="29" t="s">
        <v>117</v>
      </c>
      <c r="F2290" s="29">
        <v>278.25</v>
      </c>
      <c r="G2290" s="10">
        <f>SUMIFS('Régua SAEB'!$C:$C,'Régua SAEB'!$B:$B,"LP",'Régua SAEB'!$D:$D,"&lt;="&amp;$F2290,'Régua SAEB'!$E:$E,"&gt;"&amp;$F2290,'Régua SAEB'!$A:$A,$E2290)</f>
        <v>4</v>
      </c>
      <c r="H2290" s="10" t="str">
        <f t="array" ref="H2290">INDEX('Régua SAEB'!$F$1:$F$40,MATCH($E2290&amp;"LP"&amp;$G2290,'Régua SAEB'!$G$1:$G$40,0),1)</f>
        <v>Proficiente</v>
      </c>
      <c r="I2290" s="29">
        <v>266.36</v>
      </c>
      <c r="J2290" s="10">
        <f>SUMIFS('Régua SAEB'!$C:$C,'Régua SAEB'!$B:$B,"MT",'Régua SAEB'!$D:$D,"&lt;="&amp;$I2290,'Régua SAEB'!$E:$E,"&gt;"&amp;$I2290,'Régua SAEB'!$A:$A,$E2290)</f>
        <v>3</v>
      </c>
      <c r="K2290" s="10" t="str">
        <f t="array" ref="K2290">INDEX('Régua SAEB'!$F$1:$F$40,MATCH($E2290&amp;"MT"&amp;$J2290,'Régua SAEB'!$G$1:$G$40,0),1)</f>
        <v>Básico</v>
      </c>
    </row>
    <row r="2291" spans="1:11" x14ac:dyDescent="0.2">
      <c r="A2291" s="28" t="s">
        <v>77</v>
      </c>
      <c r="B2291" s="24">
        <v>8102</v>
      </c>
      <c r="C2291" s="28" t="s">
        <v>2400</v>
      </c>
      <c r="D2291" s="29">
        <v>35008102</v>
      </c>
      <c r="E2291" s="29" t="s">
        <v>117</v>
      </c>
      <c r="F2291" s="29">
        <v>286.42</v>
      </c>
      <c r="G2291" s="10">
        <f>SUMIFS('Régua SAEB'!$C:$C,'Régua SAEB'!$B:$B,"LP",'Régua SAEB'!$D:$D,"&lt;="&amp;$F2291,'Régua SAEB'!$E:$E,"&gt;"&amp;$F2291,'Régua SAEB'!$A:$A,$E2291)</f>
        <v>4</v>
      </c>
      <c r="H2291" s="10" t="str">
        <f t="array" ref="H2291">INDEX('Régua SAEB'!$F$1:$F$40,MATCH($E2291&amp;"LP"&amp;$G2291,'Régua SAEB'!$G$1:$G$40,0),1)</f>
        <v>Proficiente</v>
      </c>
      <c r="I2291" s="29">
        <v>282.12</v>
      </c>
      <c r="J2291" s="10">
        <f>SUMIFS('Régua SAEB'!$C:$C,'Régua SAEB'!$B:$B,"MT",'Régua SAEB'!$D:$D,"&lt;="&amp;$I2291,'Régua SAEB'!$E:$E,"&gt;"&amp;$I2291,'Régua SAEB'!$A:$A,$E2291)</f>
        <v>4</v>
      </c>
      <c r="K2291" s="10" t="str">
        <f t="array" ref="K2291">INDEX('Régua SAEB'!$F$1:$F$40,MATCH($E2291&amp;"MT"&amp;$J2291,'Régua SAEB'!$G$1:$G$40,0),1)</f>
        <v>Básico</v>
      </c>
    </row>
    <row r="2292" spans="1:11" x14ac:dyDescent="0.2">
      <c r="A2292" s="28" t="s">
        <v>77</v>
      </c>
      <c r="B2292" s="24">
        <v>8148</v>
      </c>
      <c r="C2292" s="28" t="s">
        <v>2401</v>
      </c>
      <c r="D2292" s="29">
        <v>35008148</v>
      </c>
      <c r="E2292" s="29" t="s">
        <v>117</v>
      </c>
      <c r="F2292" s="29">
        <v>271.66000000000003</v>
      </c>
      <c r="G2292" s="10">
        <f>SUMIFS('Régua SAEB'!$C:$C,'Régua SAEB'!$B:$B,"LP",'Régua SAEB'!$D:$D,"&lt;="&amp;$F2292,'Régua SAEB'!$E:$E,"&gt;"&amp;$F2292,'Régua SAEB'!$A:$A,$E2292)</f>
        <v>3</v>
      </c>
      <c r="H2292" s="10" t="str">
        <f t="array" ref="H2292">INDEX('Régua SAEB'!$F$1:$F$40,MATCH($E2292&amp;"LP"&amp;$G2292,'Régua SAEB'!$G$1:$G$40,0),1)</f>
        <v>Básico</v>
      </c>
      <c r="I2292" s="29">
        <v>267.75</v>
      </c>
      <c r="J2292" s="10">
        <f>SUMIFS('Régua SAEB'!$C:$C,'Régua SAEB'!$B:$B,"MT",'Régua SAEB'!$D:$D,"&lt;="&amp;$I2292,'Régua SAEB'!$E:$E,"&gt;"&amp;$I2292,'Régua SAEB'!$A:$A,$E2292)</f>
        <v>3</v>
      </c>
      <c r="K2292" s="10" t="str">
        <f t="array" ref="K2292">INDEX('Régua SAEB'!$F$1:$F$40,MATCH($E2292&amp;"MT"&amp;$J2292,'Régua SAEB'!$G$1:$G$40,0),1)</f>
        <v>Básico</v>
      </c>
    </row>
    <row r="2293" spans="1:11" x14ac:dyDescent="0.2">
      <c r="A2293" s="28" t="s">
        <v>77</v>
      </c>
      <c r="B2293" s="24">
        <v>8151</v>
      </c>
      <c r="C2293" s="28" t="s">
        <v>2402</v>
      </c>
      <c r="D2293" s="29">
        <v>35008151</v>
      </c>
      <c r="E2293" s="29" t="s">
        <v>117</v>
      </c>
      <c r="F2293" s="29">
        <v>257.10000000000002</v>
      </c>
      <c r="G2293" s="10">
        <f>SUMIFS('Régua SAEB'!$C:$C,'Régua SAEB'!$B:$B,"LP",'Régua SAEB'!$D:$D,"&lt;="&amp;$F2293,'Régua SAEB'!$E:$E,"&gt;"&amp;$F2293,'Régua SAEB'!$A:$A,$E2293)</f>
        <v>3</v>
      </c>
      <c r="H2293" s="10" t="str">
        <f t="array" ref="H2293">INDEX('Régua SAEB'!$F$1:$F$40,MATCH($E2293&amp;"LP"&amp;$G2293,'Régua SAEB'!$G$1:$G$40,0),1)</f>
        <v>Básico</v>
      </c>
      <c r="I2293" s="29">
        <v>257</v>
      </c>
      <c r="J2293" s="10">
        <f>SUMIFS('Régua SAEB'!$C:$C,'Régua SAEB'!$B:$B,"MT",'Régua SAEB'!$D:$D,"&lt;="&amp;$I2293,'Régua SAEB'!$E:$E,"&gt;"&amp;$I2293,'Régua SAEB'!$A:$A,$E2293)</f>
        <v>3</v>
      </c>
      <c r="K2293" s="10" t="str">
        <f t="array" ref="K2293">INDEX('Régua SAEB'!$F$1:$F$40,MATCH($E2293&amp;"MT"&amp;$J2293,'Régua SAEB'!$G$1:$G$40,0),1)</f>
        <v>Básico</v>
      </c>
    </row>
    <row r="2294" spans="1:11" x14ac:dyDescent="0.2">
      <c r="A2294" s="28" t="s">
        <v>77</v>
      </c>
      <c r="B2294" s="24">
        <v>8175</v>
      </c>
      <c r="C2294" s="28" t="s">
        <v>2403</v>
      </c>
      <c r="D2294" s="29">
        <v>35008175</v>
      </c>
      <c r="E2294" s="29" t="s">
        <v>117</v>
      </c>
      <c r="F2294" s="29">
        <v>280.33999999999997</v>
      </c>
      <c r="G2294" s="10">
        <f>SUMIFS('Régua SAEB'!$C:$C,'Régua SAEB'!$B:$B,"LP",'Régua SAEB'!$D:$D,"&lt;="&amp;$F2294,'Régua SAEB'!$E:$E,"&gt;"&amp;$F2294,'Régua SAEB'!$A:$A,$E2294)</f>
        <v>4</v>
      </c>
      <c r="H2294" s="10" t="str">
        <f t="array" ref="H2294">INDEX('Régua SAEB'!$F$1:$F$40,MATCH($E2294&amp;"LP"&amp;$G2294,'Régua SAEB'!$G$1:$G$40,0),1)</f>
        <v>Proficiente</v>
      </c>
      <c r="I2294" s="29">
        <v>279.60000000000002</v>
      </c>
      <c r="J2294" s="10">
        <f>SUMIFS('Régua SAEB'!$C:$C,'Régua SAEB'!$B:$B,"MT",'Régua SAEB'!$D:$D,"&lt;="&amp;$I2294,'Régua SAEB'!$E:$E,"&gt;"&amp;$I2294,'Régua SAEB'!$A:$A,$E2294)</f>
        <v>4</v>
      </c>
      <c r="K2294" s="10" t="str">
        <f t="array" ref="K2294">INDEX('Régua SAEB'!$F$1:$F$40,MATCH($E2294&amp;"MT"&amp;$J2294,'Régua SAEB'!$G$1:$G$40,0),1)</f>
        <v>Básico</v>
      </c>
    </row>
    <row r="2295" spans="1:11" x14ac:dyDescent="0.2">
      <c r="A2295" s="28" t="s">
        <v>77</v>
      </c>
      <c r="B2295" s="24">
        <v>8187</v>
      </c>
      <c r="C2295" s="28" t="s">
        <v>2404</v>
      </c>
      <c r="D2295" s="29">
        <v>35008187</v>
      </c>
      <c r="E2295" s="29" t="s">
        <v>117</v>
      </c>
      <c r="F2295" s="29">
        <v>260.2</v>
      </c>
      <c r="G2295" s="10">
        <f>SUMIFS('Régua SAEB'!$C:$C,'Régua SAEB'!$B:$B,"LP",'Régua SAEB'!$D:$D,"&lt;="&amp;$F2295,'Régua SAEB'!$E:$E,"&gt;"&amp;$F2295,'Régua SAEB'!$A:$A,$E2295)</f>
        <v>3</v>
      </c>
      <c r="H2295" s="10" t="str">
        <f t="array" ref="H2295">INDEX('Régua SAEB'!$F$1:$F$40,MATCH($E2295&amp;"LP"&amp;$G2295,'Régua SAEB'!$G$1:$G$40,0),1)</f>
        <v>Básico</v>
      </c>
      <c r="I2295" s="29">
        <v>253.81</v>
      </c>
      <c r="J2295" s="10">
        <f>SUMIFS('Régua SAEB'!$C:$C,'Régua SAEB'!$B:$B,"MT",'Régua SAEB'!$D:$D,"&lt;="&amp;$I2295,'Régua SAEB'!$E:$E,"&gt;"&amp;$I2295,'Régua SAEB'!$A:$A,$E2295)</f>
        <v>3</v>
      </c>
      <c r="K2295" s="10" t="str">
        <f t="array" ref="K2295">INDEX('Régua SAEB'!$F$1:$F$40,MATCH($E2295&amp;"MT"&amp;$J2295,'Régua SAEB'!$G$1:$G$40,0),1)</f>
        <v>Básico</v>
      </c>
    </row>
    <row r="2296" spans="1:11" x14ac:dyDescent="0.2">
      <c r="A2296" s="28" t="s">
        <v>77</v>
      </c>
      <c r="B2296" s="24">
        <v>8199</v>
      </c>
      <c r="C2296" s="28" t="s">
        <v>2405</v>
      </c>
      <c r="D2296" s="29">
        <v>35008199</v>
      </c>
      <c r="E2296" s="29" t="s">
        <v>117</v>
      </c>
      <c r="F2296" s="29">
        <v>276.31</v>
      </c>
      <c r="G2296" s="10">
        <f>SUMIFS('Régua SAEB'!$C:$C,'Régua SAEB'!$B:$B,"LP",'Régua SAEB'!$D:$D,"&lt;="&amp;$F2296,'Régua SAEB'!$E:$E,"&gt;"&amp;$F2296,'Régua SAEB'!$A:$A,$E2296)</f>
        <v>4</v>
      </c>
      <c r="H2296" s="10" t="str">
        <f t="array" ref="H2296">INDEX('Régua SAEB'!$F$1:$F$40,MATCH($E2296&amp;"LP"&amp;$G2296,'Régua SAEB'!$G$1:$G$40,0),1)</f>
        <v>Proficiente</v>
      </c>
      <c r="I2296" s="29">
        <v>275.38</v>
      </c>
      <c r="J2296" s="10">
        <f>SUMIFS('Régua SAEB'!$C:$C,'Régua SAEB'!$B:$B,"MT",'Régua SAEB'!$D:$D,"&lt;="&amp;$I2296,'Régua SAEB'!$E:$E,"&gt;"&amp;$I2296,'Régua SAEB'!$A:$A,$E2296)</f>
        <v>4</v>
      </c>
      <c r="K2296" s="10" t="str">
        <f t="array" ref="K2296">INDEX('Régua SAEB'!$F$1:$F$40,MATCH($E2296&amp;"MT"&amp;$J2296,'Régua SAEB'!$G$1:$G$40,0),1)</f>
        <v>Básico</v>
      </c>
    </row>
    <row r="2297" spans="1:11" x14ac:dyDescent="0.2">
      <c r="A2297" s="28" t="s">
        <v>77</v>
      </c>
      <c r="B2297" s="24">
        <v>8205</v>
      </c>
      <c r="C2297" s="28" t="s">
        <v>2406</v>
      </c>
      <c r="D2297" s="29">
        <v>35008205</v>
      </c>
      <c r="E2297" s="29" t="s">
        <v>117</v>
      </c>
      <c r="F2297" s="29">
        <v>254.14</v>
      </c>
      <c r="G2297" s="10">
        <f>SUMIFS('Régua SAEB'!$C:$C,'Régua SAEB'!$B:$B,"LP",'Régua SAEB'!$D:$D,"&lt;="&amp;$F2297,'Régua SAEB'!$E:$E,"&gt;"&amp;$F2297,'Régua SAEB'!$A:$A,$E2297)</f>
        <v>3</v>
      </c>
      <c r="H2297" s="10" t="str">
        <f t="array" ref="H2297">INDEX('Régua SAEB'!$F$1:$F$40,MATCH($E2297&amp;"LP"&amp;$G2297,'Régua SAEB'!$G$1:$G$40,0),1)</f>
        <v>Básico</v>
      </c>
      <c r="I2297" s="29">
        <v>245.59</v>
      </c>
      <c r="J2297" s="10">
        <f>SUMIFS('Régua SAEB'!$C:$C,'Régua SAEB'!$B:$B,"MT",'Régua SAEB'!$D:$D,"&lt;="&amp;$I2297,'Régua SAEB'!$E:$E,"&gt;"&amp;$I2297,'Régua SAEB'!$A:$A,$E2297)</f>
        <v>2</v>
      </c>
      <c r="K2297" s="10" t="str">
        <f t="array" ref="K2297">INDEX('Régua SAEB'!$F$1:$F$40,MATCH($E2297&amp;"MT"&amp;$J2297,'Régua SAEB'!$G$1:$G$40,0),1)</f>
        <v>Básico</v>
      </c>
    </row>
    <row r="2298" spans="1:11" x14ac:dyDescent="0.2">
      <c r="A2298" s="28" t="s">
        <v>77</v>
      </c>
      <c r="B2298" s="24">
        <v>8217</v>
      </c>
      <c r="C2298" s="28" t="s">
        <v>2407</v>
      </c>
      <c r="D2298" s="29">
        <v>35008217</v>
      </c>
      <c r="E2298" s="29" t="s">
        <v>117</v>
      </c>
      <c r="F2298" s="29">
        <v>246.91</v>
      </c>
      <c r="G2298" s="10">
        <f>SUMIFS('Régua SAEB'!$C:$C,'Régua SAEB'!$B:$B,"LP",'Régua SAEB'!$D:$D,"&lt;="&amp;$F2298,'Régua SAEB'!$E:$E,"&gt;"&amp;$F2298,'Régua SAEB'!$A:$A,$E2298)</f>
        <v>2</v>
      </c>
      <c r="H2298" s="10" t="str">
        <f t="array" ref="H2298">INDEX('Régua SAEB'!$F$1:$F$40,MATCH($E2298&amp;"LP"&amp;$G2298,'Régua SAEB'!$G$1:$G$40,0),1)</f>
        <v>Básico</v>
      </c>
      <c r="I2298" s="29">
        <v>243.92</v>
      </c>
      <c r="J2298" s="10">
        <f>SUMIFS('Régua SAEB'!$C:$C,'Régua SAEB'!$B:$B,"MT",'Régua SAEB'!$D:$D,"&lt;="&amp;$I2298,'Régua SAEB'!$E:$E,"&gt;"&amp;$I2298,'Régua SAEB'!$A:$A,$E2298)</f>
        <v>2</v>
      </c>
      <c r="K2298" s="10" t="str">
        <f t="array" ref="K2298">INDEX('Régua SAEB'!$F$1:$F$40,MATCH($E2298&amp;"MT"&amp;$J2298,'Régua SAEB'!$G$1:$G$40,0),1)</f>
        <v>Básico</v>
      </c>
    </row>
    <row r="2299" spans="1:11" x14ac:dyDescent="0.2">
      <c r="A2299" s="28" t="s">
        <v>77</v>
      </c>
      <c r="B2299" s="24">
        <v>8229</v>
      </c>
      <c r="C2299" s="28" t="s">
        <v>2408</v>
      </c>
      <c r="D2299" s="29">
        <v>35008229</v>
      </c>
      <c r="E2299" s="29" t="s">
        <v>117</v>
      </c>
      <c r="F2299" s="29">
        <v>241.28</v>
      </c>
      <c r="G2299" s="10">
        <f>SUMIFS('Régua SAEB'!$C:$C,'Régua SAEB'!$B:$B,"LP",'Régua SAEB'!$D:$D,"&lt;="&amp;$F2299,'Régua SAEB'!$E:$E,"&gt;"&amp;$F2299,'Régua SAEB'!$A:$A,$E2299)</f>
        <v>2</v>
      </c>
      <c r="H2299" s="10" t="str">
        <f t="array" ref="H2299">INDEX('Régua SAEB'!$F$1:$F$40,MATCH($E2299&amp;"LP"&amp;$G2299,'Régua SAEB'!$G$1:$G$40,0),1)</f>
        <v>Básico</v>
      </c>
      <c r="I2299" s="29">
        <v>236.06</v>
      </c>
      <c r="J2299" s="10">
        <f>SUMIFS('Régua SAEB'!$C:$C,'Régua SAEB'!$B:$B,"MT",'Régua SAEB'!$D:$D,"&lt;="&amp;$I2299,'Régua SAEB'!$E:$E,"&gt;"&amp;$I2299,'Régua SAEB'!$A:$A,$E2299)</f>
        <v>2</v>
      </c>
      <c r="K2299" s="10" t="str">
        <f t="array" ref="K2299">INDEX('Régua SAEB'!$F$1:$F$40,MATCH($E2299&amp;"MT"&amp;$J2299,'Régua SAEB'!$G$1:$G$40,0),1)</f>
        <v>Básico</v>
      </c>
    </row>
    <row r="2300" spans="1:11" x14ac:dyDescent="0.2">
      <c r="A2300" s="28" t="s">
        <v>77</v>
      </c>
      <c r="B2300" s="24">
        <v>8254</v>
      </c>
      <c r="C2300" s="28" t="s">
        <v>483</v>
      </c>
      <c r="D2300" s="29">
        <v>35008254</v>
      </c>
      <c r="E2300" s="29" t="s">
        <v>117</v>
      </c>
      <c r="F2300" s="29">
        <v>270.52</v>
      </c>
      <c r="G2300" s="10">
        <f>SUMIFS('Régua SAEB'!$C:$C,'Régua SAEB'!$B:$B,"LP",'Régua SAEB'!$D:$D,"&lt;="&amp;$F2300,'Régua SAEB'!$E:$E,"&gt;"&amp;$F2300,'Régua SAEB'!$A:$A,$E2300)</f>
        <v>3</v>
      </c>
      <c r="H2300" s="10" t="str">
        <f t="array" ref="H2300">INDEX('Régua SAEB'!$F$1:$F$40,MATCH($E2300&amp;"LP"&amp;$G2300,'Régua SAEB'!$G$1:$G$40,0),1)</f>
        <v>Básico</v>
      </c>
      <c r="I2300" s="29">
        <v>262.99</v>
      </c>
      <c r="J2300" s="10">
        <f>SUMIFS('Régua SAEB'!$C:$C,'Régua SAEB'!$B:$B,"MT",'Régua SAEB'!$D:$D,"&lt;="&amp;$I2300,'Régua SAEB'!$E:$E,"&gt;"&amp;$I2300,'Régua SAEB'!$A:$A,$E2300)</f>
        <v>3</v>
      </c>
      <c r="K2300" s="10" t="str">
        <f t="array" ref="K2300">INDEX('Régua SAEB'!$F$1:$F$40,MATCH($E2300&amp;"MT"&amp;$J2300,'Régua SAEB'!$G$1:$G$40,0),1)</f>
        <v>Básico</v>
      </c>
    </row>
    <row r="2301" spans="1:11" x14ac:dyDescent="0.2">
      <c r="A2301" s="28" t="s">
        <v>77</v>
      </c>
      <c r="B2301" s="24">
        <v>8266</v>
      </c>
      <c r="C2301" s="28" t="s">
        <v>2409</v>
      </c>
      <c r="D2301" s="29">
        <v>35008266</v>
      </c>
      <c r="E2301" s="29" t="s">
        <v>117</v>
      </c>
      <c r="F2301" s="29">
        <v>269.32</v>
      </c>
      <c r="G2301" s="10">
        <f>SUMIFS('Régua SAEB'!$C:$C,'Régua SAEB'!$B:$B,"LP",'Régua SAEB'!$D:$D,"&lt;="&amp;$F2301,'Régua SAEB'!$E:$E,"&gt;"&amp;$F2301,'Régua SAEB'!$A:$A,$E2301)</f>
        <v>3</v>
      </c>
      <c r="H2301" s="10" t="str">
        <f t="array" ref="H2301">INDEX('Régua SAEB'!$F$1:$F$40,MATCH($E2301&amp;"LP"&amp;$G2301,'Régua SAEB'!$G$1:$G$40,0),1)</f>
        <v>Básico</v>
      </c>
      <c r="I2301" s="29">
        <v>267.10000000000002</v>
      </c>
      <c r="J2301" s="10">
        <f>SUMIFS('Régua SAEB'!$C:$C,'Régua SAEB'!$B:$B,"MT",'Régua SAEB'!$D:$D,"&lt;="&amp;$I2301,'Régua SAEB'!$E:$E,"&gt;"&amp;$I2301,'Régua SAEB'!$A:$A,$E2301)</f>
        <v>3</v>
      </c>
      <c r="K2301" s="10" t="str">
        <f t="array" ref="K2301">INDEX('Régua SAEB'!$F$1:$F$40,MATCH($E2301&amp;"MT"&amp;$J2301,'Régua SAEB'!$G$1:$G$40,0),1)</f>
        <v>Básico</v>
      </c>
    </row>
    <row r="2302" spans="1:11" x14ac:dyDescent="0.2">
      <c r="A2302" s="28" t="s">
        <v>77</v>
      </c>
      <c r="B2302" s="24">
        <v>8291</v>
      </c>
      <c r="C2302" s="28" t="s">
        <v>2410</v>
      </c>
      <c r="D2302" s="29">
        <v>35008291</v>
      </c>
      <c r="E2302" s="29" t="s">
        <v>117</v>
      </c>
      <c r="F2302" s="29">
        <v>285.94</v>
      </c>
      <c r="G2302" s="10">
        <f>SUMIFS('Régua SAEB'!$C:$C,'Régua SAEB'!$B:$B,"LP",'Régua SAEB'!$D:$D,"&lt;="&amp;$F2302,'Régua SAEB'!$E:$E,"&gt;"&amp;$F2302,'Régua SAEB'!$A:$A,$E2302)</f>
        <v>4</v>
      </c>
      <c r="H2302" s="10" t="str">
        <f t="array" ref="H2302">INDEX('Régua SAEB'!$F$1:$F$40,MATCH($E2302&amp;"LP"&amp;$G2302,'Régua SAEB'!$G$1:$G$40,0),1)</f>
        <v>Proficiente</v>
      </c>
      <c r="I2302" s="29">
        <v>280.33</v>
      </c>
      <c r="J2302" s="10">
        <f>SUMIFS('Régua SAEB'!$C:$C,'Régua SAEB'!$B:$B,"MT",'Régua SAEB'!$D:$D,"&lt;="&amp;$I2302,'Régua SAEB'!$E:$E,"&gt;"&amp;$I2302,'Régua SAEB'!$A:$A,$E2302)</f>
        <v>4</v>
      </c>
      <c r="K2302" s="10" t="str">
        <f t="array" ref="K2302">INDEX('Régua SAEB'!$F$1:$F$40,MATCH($E2302&amp;"MT"&amp;$J2302,'Régua SAEB'!$G$1:$G$40,0),1)</f>
        <v>Básico</v>
      </c>
    </row>
    <row r="2303" spans="1:11" x14ac:dyDescent="0.2">
      <c r="A2303" s="28" t="s">
        <v>77</v>
      </c>
      <c r="B2303" s="24">
        <v>8308</v>
      </c>
      <c r="C2303" s="28" t="s">
        <v>2411</v>
      </c>
      <c r="D2303" s="29">
        <v>35008308</v>
      </c>
      <c r="E2303" s="29" t="s">
        <v>117</v>
      </c>
      <c r="F2303" s="29">
        <v>274.16000000000003</v>
      </c>
      <c r="G2303" s="10">
        <f>SUMIFS('Régua SAEB'!$C:$C,'Régua SAEB'!$B:$B,"LP",'Régua SAEB'!$D:$D,"&lt;="&amp;$F2303,'Régua SAEB'!$E:$E,"&gt;"&amp;$F2303,'Régua SAEB'!$A:$A,$E2303)</f>
        <v>3</v>
      </c>
      <c r="H2303" s="10" t="str">
        <f t="array" ref="H2303">INDEX('Régua SAEB'!$F$1:$F$40,MATCH($E2303&amp;"LP"&amp;$G2303,'Régua SAEB'!$G$1:$G$40,0),1)</f>
        <v>Básico</v>
      </c>
      <c r="I2303" s="29">
        <v>260.3</v>
      </c>
      <c r="J2303" s="10">
        <f>SUMIFS('Régua SAEB'!$C:$C,'Régua SAEB'!$B:$B,"MT",'Régua SAEB'!$D:$D,"&lt;="&amp;$I2303,'Régua SAEB'!$E:$E,"&gt;"&amp;$I2303,'Régua SAEB'!$A:$A,$E2303)</f>
        <v>3</v>
      </c>
      <c r="K2303" s="10" t="str">
        <f t="array" ref="K2303">INDEX('Régua SAEB'!$F$1:$F$40,MATCH($E2303&amp;"MT"&amp;$J2303,'Régua SAEB'!$G$1:$G$40,0),1)</f>
        <v>Básico</v>
      </c>
    </row>
    <row r="2304" spans="1:11" x14ac:dyDescent="0.2">
      <c r="A2304" s="28" t="s">
        <v>77</v>
      </c>
      <c r="B2304" s="24">
        <v>8312</v>
      </c>
      <c r="C2304" s="28" t="s">
        <v>2412</v>
      </c>
      <c r="D2304" s="29">
        <v>35008312</v>
      </c>
      <c r="E2304" s="29" t="s">
        <v>117</v>
      </c>
      <c r="F2304" s="29">
        <v>265.58</v>
      </c>
      <c r="G2304" s="10">
        <f>SUMIFS('Régua SAEB'!$C:$C,'Régua SAEB'!$B:$B,"LP",'Régua SAEB'!$D:$D,"&lt;="&amp;$F2304,'Régua SAEB'!$E:$E,"&gt;"&amp;$F2304,'Régua SAEB'!$A:$A,$E2304)</f>
        <v>3</v>
      </c>
      <c r="H2304" s="10" t="str">
        <f t="array" ref="H2304">INDEX('Régua SAEB'!$F$1:$F$40,MATCH($E2304&amp;"LP"&amp;$G2304,'Régua SAEB'!$G$1:$G$40,0),1)</f>
        <v>Básico</v>
      </c>
      <c r="I2304" s="29">
        <v>255.59</v>
      </c>
      <c r="J2304" s="10">
        <f>SUMIFS('Régua SAEB'!$C:$C,'Régua SAEB'!$B:$B,"MT",'Régua SAEB'!$D:$D,"&lt;="&amp;$I2304,'Régua SAEB'!$E:$E,"&gt;"&amp;$I2304,'Régua SAEB'!$A:$A,$E2304)</f>
        <v>3</v>
      </c>
      <c r="K2304" s="10" t="str">
        <f t="array" ref="K2304">INDEX('Régua SAEB'!$F$1:$F$40,MATCH($E2304&amp;"MT"&amp;$J2304,'Régua SAEB'!$G$1:$G$40,0),1)</f>
        <v>Básico</v>
      </c>
    </row>
    <row r="2305" spans="1:11" x14ac:dyDescent="0.2">
      <c r="A2305" s="28" t="s">
        <v>77</v>
      </c>
      <c r="B2305" s="24">
        <v>8321</v>
      </c>
      <c r="C2305" s="28" t="s">
        <v>2413</v>
      </c>
      <c r="D2305" s="29">
        <v>35008321</v>
      </c>
      <c r="E2305" s="29" t="s">
        <v>117</v>
      </c>
      <c r="F2305" s="29">
        <v>241.54</v>
      </c>
      <c r="G2305" s="10">
        <f>SUMIFS('Régua SAEB'!$C:$C,'Régua SAEB'!$B:$B,"LP",'Régua SAEB'!$D:$D,"&lt;="&amp;$F2305,'Régua SAEB'!$E:$E,"&gt;"&amp;$F2305,'Régua SAEB'!$A:$A,$E2305)</f>
        <v>2</v>
      </c>
      <c r="H2305" s="10" t="str">
        <f t="array" ref="H2305">INDEX('Régua SAEB'!$F$1:$F$40,MATCH($E2305&amp;"LP"&amp;$G2305,'Régua SAEB'!$G$1:$G$40,0),1)</f>
        <v>Básico</v>
      </c>
      <c r="I2305" s="29">
        <v>227.13</v>
      </c>
      <c r="J2305" s="10">
        <f>SUMIFS('Régua SAEB'!$C:$C,'Régua SAEB'!$B:$B,"MT",'Régua SAEB'!$D:$D,"&lt;="&amp;$I2305,'Régua SAEB'!$E:$E,"&gt;"&amp;$I2305,'Régua SAEB'!$A:$A,$E2305)</f>
        <v>2</v>
      </c>
      <c r="K2305" s="10" t="str">
        <f t="array" ref="K2305">INDEX('Régua SAEB'!$F$1:$F$40,MATCH($E2305&amp;"MT"&amp;$J2305,'Régua SAEB'!$G$1:$G$40,0),1)</f>
        <v>Básico</v>
      </c>
    </row>
    <row r="2306" spans="1:11" x14ac:dyDescent="0.2">
      <c r="A2306" s="28" t="s">
        <v>77</v>
      </c>
      <c r="B2306" s="24">
        <v>8333</v>
      </c>
      <c r="C2306" s="28" t="s">
        <v>2414</v>
      </c>
      <c r="D2306" s="29">
        <v>35008333</v>
      </c>
      <c r="E2306" s="29" t="s">
        <v>117</v>
      </c>
      <c r="F2306" s="29">
        <v>242.64</v>
      </c>
      <c r="G2306" s="10">
        <f>SUMIFS('Régua SAEB'!$C:$C,'Régua SAEB'!$B:$B,"LP",'Régua SAEB'!$D:$D,"&lt;="&amp;$F2306,'Régua SAEB'!$E:$E,"&gt;"&amp;$F2306,'Régua SAEB'!$A:$A,$E2306)</f>
        <v>2</v>
      </c>
      <c r="H2306" s="10" t="str">
        <f t="array" ref="H2306">INDEX('Régua SAEB'!$F$1:$F$40,MATCH($E2306&amp;"LP"&amp;$G2306,'Régua SAEB'!$G$1:$G$40,0),1)</f>
        <v>Básico</v>
      </c>
      <c r="I2306" s="29">
        <v>231.95</v>
      </c>
      <c r="J2306" s="10">
        <f>SUMIFS('Régua SAEB'!$C:$C,'Régua SAEB'!$B:$B,"MT",'Régua SAEB'!$D:$D,"&lt;="&amp;$I2306,'Régua SAEB'!$E:$E,"&gt;"&amp;$I2306,'Régua SAEB'!$A:$A,$E2306)</f>
        <v>2</v>
      </c>
      <c r="K2306" s="10" t="str">
        <f t="array" ref="K2306">INDEX('Régua SAEB'!$F$1:$F$40,MATCH($E2306&amp;"MT"&amp;$J2306,'Régua SAEB'!$G$1:$G$40,0),1)</f>
        <v>Básico</v>
      </c>
    </row>
    <row r="2307" spans="1:11" x14ac:dyDescent="0.2">
      <c r="A2307" s="28" t="s">
        <v>77</v>
      </c>
      <c r="B2307" s="24">
        <v>8357</v>
      </c>
      <c r="C2307" s="28" t="s">
        <v>2415</v>
      </c>
      <c r="D2307" s="29">
        <v>35008357</v>
      </c>
      <c r="E2307" s="29" t="s">
        <v>117</v>
      </c>
      <c r="F2307" s="29">
        <v>277.74</v>
      </c>
      <c r="G2307" s="10">
        <f>SUMIFS('Régua SAEB'!$C:$C,'Régua SAEB'!$B:$B,"LP",'Régua SAEB'!$D:$D,"&lt;="&amp;$F2307,'Régua SAEB'!$E:$E,"&gt;"&amp;$F2307,'Régua SAEB'!$A:$A,$E2307)</f>
        <v>4</v>
      </c>
      <c r="H2307" s="10" t="str">
        <f t="array" ref="H2307">INDEX('Régua SAEB'!$F$1:$F$40,MATCH($E2307&amp;"LP"&amp;$G2307,'Régua SAEB'!$G$1:$G$40,0),1)</f>
        <v>Proficiente</v>
      </c>
      <c r="I2307" s="29">
        <v>266.52999999999997</v>
      </c>
      <c r="J2307" s="10">
        <f>SUMIFS('Régua SAEB'!$C:$C,'Régua SAEB'!$B:$B,"MT",'Régua SAEB'!$D:$D,"&lt;="&amp;$I2307,'Régua SAEB'!$E:$E,"&gt;"&amp;$I2307,'Régua SAEB'!$A:$A,$E2307)</f>
        <v>3</v>
      </c>
      <c r="K2307" s="10" t="str">
        <f t="array" ref="K2307">INDEX('Régua SAEB'!$F$1:$F$40,MATCH($E2307&amp;"MT"&amp;$J2307,'Régua SAEB'!$G$1:$G$40,0),1)</f>
        <v>Básico</v>
      </c>
    </row>
    <row r="2308" spans="1:11" x14ac:dyDescent="0.2">
      <c r="A2308" s="28" t="s">
        <v>77</v>
      </c>
      <c r="B2308" s="24">
        <v>8369</v>
      </c>
      <c r="C2308" s="28" t="s">
        <v>2416</v>
      </c>
      <c r="D2308" s="29">
        <v>35008369</v>
      </c>
      <c r="E2308" s="29" t="s">
        <v>117</v>
      </c>
      <c r="F2308" s="29">
        <v>254.74</v>
      </c>
      <c r="G2308" s="10">
        <f>SUMIFS('Régua SAEB'!$C:$C,'Régua SAEB'!$B:$B,"LP",'Régua SAEB'!$D:$D,"&lt;="&amp;$F2308,'Régua SAEB'!$E:$E,"&gt;"&amp;$F2308,'Régua SAEB'!$A:$A,$E2308)</f>
        <v>3</v>
      </c>
      <c r="H2308" s="10" t="str">
        <f t="array" ref="H2308">INDEX('Régua SAEB'!$F$1:$F$40,MATCH($E2308&amp;"LP"&amp;$G2308,'Régua SAEB'!$G$1:$G$40,0),1)</f>
        <v>Básico</v>
      </c>
      <c r="I2308" s="29">
        <v>242.14</v>
      </c>
      <c r="J2308" s="10">
        <f>SUMIFS('Régua SAEB'!$C:$C,'Régua SAEB'!$B:$B,"MT",'Régua SAEB'!$D:$D,"&lt;="&amp;$I2308,'Régua SAEB'!$E:$E,"&gt;"&amp;$I2308,'Régua SAEB'!$A:$A,$E2308)</f>
        <v>2</v>
      </c>
      <c r="K2308" s="10" t="str">
        <f t="array" ref="K2308">INDEX('Régua SAEB'!$F$1:$F$40,MATCH($E2308&amp;"MT"&amp;$J2308,'Régua SAEB'!$G$1:$G$40,0),1)</f>
        <v>Básico</v>
      </c>
    </row>
    <row r="2309" spans="1:11" x14ac:dyDescent="0.2">
      <c r="A2309" s="28" t="s">
        <v>77</v>
      </c>
      <c r="B2309" s="24">
        <v>8382</v>
      </c>
      <c r="C2309" s="28" t="s">
        <v>2417</v>
      </c>
      <c r="D2309" s="29">
        <v>35008382</v>
      </c>
      <c r="E2309" s="29" t="s">
        <v>117</v>
      </c>
      <c r="F2309" s="29">
        <v>258.17</v>
      </c>
      <c r="G2309" s="10">
        <f>SUMIFS('Régua SAEB'!$C:$C,'Régua SAEB'!$B:$B,"LP",'Régua SAEB'!$D:$D,"&lt;="&amp;$F2309,'Régua SAEB'!$E:$E,"&gt;"&amp;$F2309,'Régua SAEB'!$A:$A,$E2309)</f>
        <v>3</v>
      </c>
      <c r="H2309" s="10" t="str">
        <f t="array" ref="H2309">INDEX('Régua SAEB'!$F$1:$F$40,MATCH($E2309&amp;"LP"&amp;$G2309,'Régua SAEB'!$G$1:$G$40,0),1)</f>
        <v>Básico</v>
      </c>
      <c r="I2309" s="29">
        <v>252.22</v>
      </c>
      <c r="J2309" s="10">
        <f>SUMIFS('Régua SAEB'!$C:$C,'Régua SAEB'!$B:$B,"MT",'Régua SAEB'!$D:$D,"&lt;="&amp;$I2309,'Régua SAEB'!$E:$E,"&gt;"&amp;$I2309,'Régua SAEB'!$A:$A,$E2309)</f>
        <v>3</v>
      </c>
      <c r="K2309" s="10" t="str">
        <f t="array" ref="K2309">INDEX('Régua SAEB'!$F$1:$F$40,MATCH($E2309&amp;"MT"&amp;$J2309,'Régua SAEB'!$G$1:$G$40,0),1)</f>
        <v>Básico</v>
      </c>
    </row>
    <row r="2310" spans="1:11" x14ac:dyDescent="0.2">
      <c r="A2310" s="28" t="s">
        <v>77</v>
      </c>
      <c r="B2310" s="24">
        <v>8424</v>
      </c>
      <c r="C2310" s="28" t="s">
        <v>2418</v>
      </c>
      <c r="D2310" s="29">
        <v>35008424</v>
      </c>
      <c r="E2310" s="29" t="s">
        <v>117</v>
      </c>
      <c r="F2310" s="29">
        <v>237.04</v>
      </c>
      <c r="G2310" s="10">
        <f>SUMIFS('Régua SAEB'!$C:$C,'Régua SAEB'!$B:$B,"LP",'Régua SAEB'!$D:$D,"&lt;="&amp;$F2310,'Régua SAEB'!$E:$E,"&gt;"&amp;$F2310,'Régua SAEB'!$A:$A,$E2310)</f>
        <v>2</v>
      </c>
      <c r="H2310" s="10" t="str">
        <f t="array" ref="H2310">INDEX('Régua SAEB'!$F$1:$F$40,MATCH($E2310&amp;"LP"&amp;$G2310,'Régua SAEB'!$G$1:$G$40,0),1)</f>
        <v>Básico</v>
      </c>
      <c r="I2310" s="29">
        <v>234.61</v>
      </c>
      <c r="J2310" s="10">
        <f>SUMIFS('Régua SAEB'!$C:$C,'Régua SAEB'!$B:$B,"MT",'Régua SAEB'!$D:$D,"&lt;="&amp;$I2310,'Régua SAEB'!$E:$E,"&gt;"&amp;$I2310,'Régua SAEB'!$A:$A,$E2310)</f>
        <v>2</v>
      </c>
      <c r="K2310" s="10" t="str">
        <f t="array" ref="K2310">INDEX('Régua SAEB'!$F$1:$F$40,MATCH($E2310&amp;"MT"&amp;$J2310,'Régua SAEB'!$G$1:$G$40,0),1)</f>
        <v>Básico</v>
      </c>
    </row>
    <row r="2311" spans="1:11" x14ac:dyDescent="0.2">
      <c r="A2311" s="28" t="s">
        <v>77</v>
      </c>
      <c r="B2311" s="24">
        <v>8436</v>
      </c>
      <c r="C2311" s="28" t="s">
        <v>2419</v>
      </c>
      <c r="D2311" s="29">
        <v>35008436</v>
      </c>
      <c r="E2311" s="29" t="s">
        <v>117</v>
      </c>
      <c r="F2311" s="29">
        <v>260.43</v>
      </c>
      <c r="G2311" s="10">
        <f>SUMIFS('Régua SAEB'!$C:$C,'Régua SAEB'!$B:$B,"LP",'Régua SAEB'!$D:$D,"&lt;="&amp;$F2311,'Régua SAEB'!$E:$E,"&gt;"&amp;$F2311,'Régua SAEB'!$A:$A,$E2311)</f>
        <v>3</v>
      </c>
      <c r="H2311" s="10" t="str">
        <f t="array" ref="H2311">INDEX('Régua SAEB'!$F$1:$F$40,MATCH($E2311&amp;"LP"&amp;$G2311,'Régua SAEB'!$G$1:$G$40,0),1)</f>
        <v>Básico</v>
      </c>
      <c r="I2311" s="29">
        <v>257.02</v>
      </c>
      <c r="J2311" s="10">
        <f>SUMIFS('Régua SAEB'!$C:$C,'Régua SAEB'!$B:$B,"MT",'Régua SAEB'!$D:$D,"&lt;="&amp;$I2311,'Régua SAEB'!$E:$E,"&gt;"&amp;$I2311,'Régua SAEB'!$A:$A,$E2311)</f>
        <v>3</v>
      </c>
      <c r="K2311" s="10" t="str">
        <f t="array" ref="K2311">INDEX('Régua SAEB'!$F$1:$F$40,MATCH($E2311&amp;"MT"&amp;$J2311,'Régua SAEB'!$G$1:$G$40,0),1)</f>
        <v>Básico</v>
      </c>
    </row>
    <row r="2312" spans="1:11" x14ac:dyDescent="0.2">
      <c r="A2312" s="28" t="s">
        <v>77</v>
      </c>
      <c r="B2312" s="24">
        <v>8448</v>
      </c>
      <c r="C2312" s="28" t="s">
        <v>2420</v>
      </c>
      <c r="D2312" s="29">
        <v>35008448</v>
      </c>
      <c r="E2312" s="29" t="s">
        <v>117</v>
      </c>
      <c r="F2312" s="29">
        <v>250.78</v>
      </c>
      <c r="G2312" s="10">
        <f>SUMIFS('Régua SAEB'!$C:$C,'Régua SAEB'!$B:$B,"LP",'Régua SAEB'!$D:$D,"&lt;="&amp;$F2312,'Régua SAEB'!$E:$E,"&gt;"&amp;$F2312,'Régua SAEB'!$A:$A,$E2312)</f>
        <v>3</v>
      </c>
      <c r="H2312" s="10" t="str">
        <f t="array" ref="H2312">INDEX('Régua SAEB'!$F$1:$F$40,MATCH($E2312&amp;"LP"&amp;$G2312,'Régua SAEB'!$G$1:$G$40,0),1)</f>
        <v>Básico</v>
      </c>
      <c r="I2312" s="29">
        <v>242.11</v>
      </c>
      <c r="J2312" s="10">
        <f>SUMIFS('Régua SAEB'!$C:$C,'Régua SAEB'!$B:$B,"MT",'Régua SAEB'!$D:$D,"&lt;="&amp;$I2312,'Régua SAEB'!$E:$E,"&gt;"&amp;$I2312,'Régua SAEB'!$A:$A,$E2312)</f>
        <v>2</v>
      </c>
      <c r="K2312" s="10" t="str">
        <f t="array" ref="K2312">INDEX('Régua SAEB'!$F$1:$F$40,MATCH($E2312&amp;"MT"&amp;$J2312,'Régua SAEB'!$G$1:$G$40,0),1)</f>
        <v>Básico</v>
      </c>
    </row>
    <row r="2313" spans="1:11" x14ac:dyDescent="0.2">
      <c r="A2313" s="28" t="s">
        <v>77</v>
      </c>
      <c r="B2313" s="24">
        <v>8459</v>
      </c>
      <c r="C2313" s="28" t="s">
        <v>2421</v>
      </c>
      <c r="D2313" s="29">
        <v>35008459</v>
      </c>
      <c r="E2313" s="29" t="s">
        <v>117</v>
      </c>
      <c r="F2313" s="29">
        <v>235.85</v>
      </c>
      <c r="G2313" s="10">
        <f>SUMIFS('Régua SAEB'!$C:$C,'Régua SAEB'!$B:$B,"LP",'Régua SAEB'!$D:$D,"&lt;="&amp;$F2313,'Régua SAEB'!$E:$E,"&gt;"&amp;$F2313,'Régua SAEB'!$A:$A,$E2313)</f>
        <v>2</v>
      </c>
      <c r="H2313" s="10" t="str">
        <f t="array" ref="H2313">INDEX('Régua SAEB'!$F$1:$F$40,MATCH($E2313&amp;"LP"&amp;$G2313,'Régua SAEB'!$G$1:$G$40,0),1)</f>
        <v>Básico</v>
      </c>
      <c r="I2313" s="29">
        <v>234.87</v>
      </c>
      <c r="J2313" s="10">
        <f>SUMIFS('Régua SAEB'!$C:$C,'Régua SAEB'!$B:$B,"MT",'Régua SAEB'!$D:$D,"&lt;="&amp;$I2313,'Régua SAEB'!$E:$E,"&gt;"&amp;$I2313,'Régua SAEB'!$A:$A,$E2313)</f>
        <v>2</v>
      </c>
      <c r="K2313" s="10" t="str">
        <f t="array" ref="K2313">INDEX('Régua SAEB'!$F$1:$F$40,MATCH($E2313&amp;"MT"&amp;$J2313,'Régua SAEB'!$G$1:$G$40,0),1)</f>
        <v>Básico</v>
      </c>
    </row>
    <row r="2314" spans="1:11" x14ac:dyDescent="0.2">
      <c r="A2314" s="28" t="s">
        <v>77</v>
      </c>
      <c r="B2314" s="24">
        <v>8461</v>
      </c>
      <c r="C2314" s="28" t="s">
        <v>2422</v>
      </c>
      <c r="D2314" s="29">
        <v>35008461</v>
      </c>
      <c r="E2314" s="29" t="s">
        <v>117</v>
      </c>
      <c r="F2314" s="29">
        <v>269.73</v>
      </c>
      <c r="G2314" s="10">
        <f>SUMIFS('Régua SAEB'!$C:$C,'Régua SAEB'!$B:$B,"LP",'Régua SAEB'!$D:$D,"&lt;="&amp;$F2314,'Régua SAEB'!$E:$E,"&gt;"&amp;$F2314,'Régua SAEB'!$A:$A,$E2314)</f>
        <v>3</v>
      </c>
      <c r="H2314" s="10" t="str">
        <f t="array" ref="H2314">INDEX('Régua SAEB'!$F$1:$F$40,MATCH($E2314&amp;"LP"&amp;$G2314,'Régua SAEB'!$G$1:$G$40,0),1)</f>
        <v>Básico</v>
      </c>
      <c r="I2314" s="29">
        <v>262.05</v>
      </c>
      <c r="J2314" s="10">
        <f>SUMIFS('Régua SAEB'!$C:$C,'Régua SAEB'!$B:$B,"MT",'Régua SAEB'!$D:$D,"&lt;="&amp;$I2314,'Régua SAEB'!$E:$E,"&gt;"&amp;$I2314,'Régua SAEB'!$A:$A,$E2314)</f>
        <v>3</v>
      </c>
      <c r="K2314" s="10" t="str">
        <f t="array" ref="K2314">INDEX('Régua SAEB'!$F$1:$F$40,MATCH($E2314&amp;"MT"&amp;$J2314,'Régua SAEB'!$G$1:$G$40,0),1)</f>
        <v>Básico</v>
      </c>
    </row>
    <row r="2315" spans="1:11" x14ac:dyDescent="0.2">
      <c r="A2315" s="28" t="s">
        <v>77</v>
      </c>
      <c r="B2315" s="24">
        <v>8473</v>
      </c>
      <c r="C2315" s="28" t="s">
        <v>2423</v>
      </c>
      <c r="D2315" s="29">
        <v>35008473</v>
      </c>
      <c r="E2315" s="29" t="s">
        <v>117</v>
      </c>
      <c r="F2315" s="29">
        <v>274.97000000000003</v>
      </c>
      <c r="G2315" s="10">
        <f>SUMIFS('Régua SAEB'!$C:$C,'Régua SAEB'!$B:$B,"LP",'Régua SAEB'!$D:$D,"&lt;="&amp;$F2315,'Régua SAEB'!$E:$E,"&gt;"&amp;$F2315,'Régua SAEB'!$A:$A,$E2315)</f>
        <v>3</v>
      </c>
      <c r="H2315" s="10" t="str">
        <f t="array" ref="H2315">INDEX('Régua SAEB'!$F$1:$F$40,MATCH($E2315&amp;"LP"&amp;$G2315,'Régua SAEB'!$G$1:$G$40,0),1)</f>
        <v>Básico</v>
      </c>
      <c r="I2315" s="29">
        <v>266.79000000000002</v>
      </c>
      <c r="J2315" s="10">
        <f>SUMIFS('Régua SAEB'!$C:$C,'Régua SAEB'!$B:$B,"MT",'Régua SAEB'!$D:$D,"&lt;="&amp;$I2315,'Régua SAEB'!$E:$E,"&gt;"&amp;$I2315,'Régua SAEB'!$A:$A,$E2315)</f>
        <v>3</v>
      </c>
      <c r="K2315" s="10" t="str">
        <f t="array" ref="K2315">INDEX('Régua SAEB'!$F$1:$F$40,MATCH($E2315&amp;"MT"&amp;$J2315,'Régua SAEB'!$G$1:$G$40,0),1)</f>
        <v>Básico</v>
      </c>
    </row>
    <row r="2316" spans="1:11" x14ac:dyDescent="0.2">
      <c r="A2316" s="28" t="s">
        <v>77</v>
      </c>
      <c r="B2316" s="24">
        <v>8497</v>
      </c>
      <c r="C2316" s="28" t="s">
        <v>2424</v>
      </c>
      <c r="D2316" s="29">
        <v>35008497</v>
      </c>
      <c r="E2316" s="29" t="s">
        <v>117</v>
      </c>
      <c r="F2316" s="29">
        <v>269.22000000000003</v>
      </c>
      <c r="G2316" s="10">
        <f>SUMIFS('Régua SAEB'!$C:$C,'Régua SAEB'!$B:$B,"LP",'Régua SAEB'!$D:$D,"&lt;="&amp;$F2316,'Régua SAEB'!$E:$E,"&gt;"&amp;$F2316,'Régua SAEB'!$A:$A,$E2316)</f>
        <v>3</v>
      </c>
      <c r="H2316" s="10" t="str">
        <f t="array" ref="H2316">INDEX('Régua SAEB'!$F$1:$F$40,MATCH($E2316&amp;"LP"&amp;$G2316,'Régua SAEB'!$G$1:$G$40,0),1)</f>
        <v>Básico</v>
      </c>
      <c r="I2316" s="29">
        <v>259.69</v>
      </c>
      <c r="J2316" s="10">
        <f>SUMIFS('Régua SAEB'!$C:$C,'Régua SAEB'!$B:$B,"MT",'Régua SAEB'!$D:$D,"&lt;="&amp;$I2316,'Régua SAEB'!$E:$E,"&gt;"&amp;$I2316,'Régua SAEB'!$A:$A,$E2316)</f>
        <v>3</v>
      </c>
      <c r="K2316" s="10" t="str">
        <f t="array" ref="K2316">INDEX('Régua SAEB'!$F$1:$F$40,MATCH($E2316&amp;"MT"&amp;$J2316,'Régua SAEB'!$G$1:$G$40,0),1)</f>
        <v>Básico</v>
      </c>
    </row>
    <row r="2317" spans="1:11" x14ac:dyDescent="0.2">
      <c r="A2317" s="28" t="s">
        <v>77</v>
      </c>
      <c r="B2317" s="24">
        <v>8503</v>
      </c>
      <c r="C2317" s="28" t="s">
        <v>2425</v>
      </c>
      <c r="D2317" s="29">
        <v>35008503</v>
      </c>
      <c r="E2317" s="29" t="s">
        <v>117</v>
      </c>
      <c r="F2317" s="29">
        <v>262.63</v>
      </c>
      <c r="G2317" s="10">
        <f>SUMIFS('Régua SAEB'!$C:$C,'Régua SAEB'!$B:$B,"LP",'Régua SAEB'!$D:$D,"&lt;="&amp;$F2317,'Régua SAEB'!$E:$E,"&gt;"&amp;$F2317,'Régua SAEB'!$A:$A,$E2317)</f>
        <v>3</v>
      </c>
      <c r="H2317" s="10" t="str">
        <f t="array" ref="H2317">INDEX('Régua SAEB'!$F$1:$F$40,MATCH($E2317&amp;"LP"&amp;$G2317,'Régua SAEB'!$G$1:$G$40,0),1)</f>
        <v>Básico</v>
      </c>
      <c r="I2317" s="29">
        <v>249.03</v>
      </c>
      <c r="J2317" s="10">
        <f>SUMIFS('Régua SAEB'!$C:$C,'Régua SAEB'!$B:$B,"MT",'Régua SAEB'!$D:$D,"&lt;="&amp;$I2317,'Régua SAEB'!$E:$E,"&gt;"&amp;$I2317,'Régua SAEB'!$A:$A,$E2317)</f>
        <v>2</v>
      </c>
      <c r="K2317" s="10" t="str">
        <f t="array" ref="K2317">INDEX('Régua SAEB'!$F$1:$F$40,MATCH($E2317&amp;"MT"&amp;$J2317,'Régua SAEB'!$G$1:$G$40,0),1)</f>
        <v>Básico</v>
      </c>
    </row>
    <row r="2318" spans="1:11" x14ac:dyDescent="0.2">
      <c r="A2318" s="28" t="s">
        <v>77</v>
      </c>
      <c r="B2318" s="24">
        <v>8564</v>
      </c>
      <c r="C2318" s="28" t="s">
        <v>2426</v>
      </c>
      <c r="D2318" s="29">
        <v>35008564</v>
      </c>
      <c r="E2318" s="29" t="s">
        <v>117</v>
      </c>
      <c r="F2318" s="29">
        <v>278.61</v>
      </c>
      <c r="G2318" s="10">
        <f>SUMIFS('Régua SAEB'!$C:$C,'Régua SAEB'!$B:$B,"LP",'Régua SAEB'!$D:$D,"&lt;="&amp;$F2318,'Régua SAEB'!$E:$E,"&gt;"&amp;$F2318,'Régua SAEB'!$A:$A,$E2318)</f>
        <v>4</v>
      </c>
      <c r="H2318" s="10" t="str">
        <f t="array" ref="H2318">INDEX('Régua SAEB'!$F$1:$F$40,MATCH($E2318&amp;"LP"&amp;$G2318,'Régua SAEB'!$G$1:$G$40,0),1)</f>
        <v>Proficiente</v>
      </c>
      <c r="I2318" s="29">
        <v>273.87</v>
      </c>
      <c r="J2318" s="10">
        <f>SUMIFS('Régua SAEB'!$C:$C,'Régua SAEB'!$B:$B,"MT",'Régua SAEB'!$D:$D,"&lt;="&amp;$I2318,'Régua SAEB'!$E:$E,"&gt;"&amp;$I2318,'Régua SAEB'!$A:$A,$E2318)</f>
        <v>3</v>
      </c>
      <c r="K2318" s="10" t="str">
        <f t="array" ref="K2318">INDEX('Régua SAEB'!$F$1:$F$40,MATCH($E2318&amp;"MT"&amp;$J2318,'Régua SAEB'!$G$1:$G$40,0),1)</f>
        <v>Básico</v>
      </c>
    </row>
    <row r="2319" spans="1:11" x14ac:dyDescent="0.2">
      <c r="A2319" s="28" t="s">
        <v>77</v>
      </c>
      <c r="B2319" s="24">
        <v>8576</v>
      </c>
      <c r="C2319" s="28" t="s">
        <v>2427</v>
      </c>
      <c r="D2319" s="29">
        <v>35008576</v>
      </c>
      <c r="E2319" s="29" t="s">
        <v>117</v>
      </c>
      <c r="F2319" s="29">
        <v>270.60000000000002</v>
      </c>
      <c r="G2319" s="10">
        <f>SUMIFS('Régua SAEB'!$C:$C,'Régua SAEB'!$B:$B,"LP",'Régua SAEB'!$D:$D,"&lt;="&amp;$F2319,'Régua SAEB'!$E:$E,"&gt;"&amp;$F2319,'Régua SAEB'!$A:$A,$E2319)</f>
        <v>3</v>
      </c>
      <c r="H2319" s="10" t="str">
        <f t="array" ref="H2319">INDEX('Régua SAEB'!$F$1:$F$40,MATCH($E2319&amp;"LP"&amp;$G2319,'Régua SAEB'!$G$1:$G$40,0),1)</f>
        <v>Básico</v>
      </c>
      <c r="I2319" s="29">
        <v>274.63</v>
      </c>
      <c r="J2319" s="10">
        <f>SUMIFS('Régua SAEB'!$C:$C,'Régua SAEB'!$B:$B,"MT",'Régua SAEB'!$D:$D,"&lt;="&amp;$I2319,'Régua SAEB'!$E:$E,"&gt;"&amp;$I2319,'Régua SAEB'!$A:$A,$E2319)</f>
        <v>3</v>
      </c>
      <c r="K2319" s="10" t="str">
        <f t="array" ref="K2319">INDEX('Régua SAEB'!$F$1:$F$40,MATCH($E2319&amp;"MT"&amp;$J2319,'Régua SAEB'!$G$1:$G$40,0),1)</f>
        <v>Básico</v>
      </c>
    </row>
    <row r="2320" spans="1:11" x14ac:dyDescent="0.2">
      <c r="A2320" s="28" t="s">
        <v>77</v>
      </c>
      <c r="B2320" s="24">
        <v>8606</v>
      </c>
      <c r="C2320" s="28" t="s">
        <v>2428</v>
      </c>
      <c r="D2320" s="29">
        <v>35008606</v>
      </c>
      <c r="E2320" s="29" t="s">
        <v>117</v>
      </c>
      <c r="F2320" s="29">
        <v>266.32</v>
      </c>
      <c r="G2320" s="10">
        <f>SUMIFS('Régua SAEB'!$C:$C,'Régua SAEB'!$B:$B,"LP",'Régua SAEB'!$D:$D,"&lt;="&amp;$F2320,'Régua SAEB'!$E:$E,"&gt;"&amp;$F2320,'Régua SAEB'!$A:$A,$E2320)</f>
        <v>3</v>
      </c>
      <c r="H2320" s="10" t="str">
        <f t="array" ref="H2320">INDEX('Régua SAEB'!$F$1:$F$40,MATCH($E2320&amp;"LP"&amp;$G2320,'Régua SAEB'!$G$1:$G$40,0),1)</f>
        <v>Básico</v>
      </c>
      <c r="I2320" s="29">
        <v>251.69</v>
      </c>
      <c r="J2320" s="10">
        <f>SUMIFS('Régua SAEB'!$C:$C,'Régua SAEB'!$B:$B,"MT",'Régua SAEB'!$D:$D,"&lt;="&amp;$I2320,'Régua SAEB'!$E:$E,"&gt;"&amp;$I2320,'Régua SAEB'!$A:$A,$E2320)</f>
        <v>3</v>
      </c>
      <c r="K2320" s="10" t="str">
        <f t="array" ref="K2320">INDEX('Régua SAEB'!$F$1:$F$40,MATCH($E2320&amp;"MT"&amp;$J2320,'Régua SAEB'!$G$1:$G$40,0),1)</f>
        <v>Básico</v>
      </c>
    </row>
    <row r="2321" spans="1:11" x14ac:dyDescent="0.2">
      <c r="A2321" s="28" t="s">
        <v>77</v>
      </c>
      <c r="B2321" s="24">
        <v>8643</v>
      </c>
      <c r="C2321" s="28" t="s">
        <v>2429</v>
      </c>
      <c r="D2321" s="29">
        <v>35008643</v>
      </c>
      <c r="E2321" s="29" t="s">
        <v>117</v>
      </c>
      <c r="F2321" s="29">
        <v>287.14</v>
      </c>
      <c r="G2321" s="10">
        <f>SUMIFS('Régua SAEB'!$C:$C,'Régua SAEB'!$B:$B,"LP",'Régua SAEB'!$D:$D,"&lt;="&amp;$F2321,'Régua SAEB'!$E:$E,"&gt;"&amp;$F2321,'Régua SAEB'!$A:$A,$E2321)</f>
        <v>4</v>
      </c>
      <c r="H2321" s="10" t="str">
        <f t="array" ref="H2321">INDEX('Régua SAEB'!$F$1:$F$40,MATCH($E2321&amp;"LP"&amp;$G2321,'Régua SAEB'!$G$1:$G$40,0),1)</f>
        <v>Proficiente</v>
      </c>
      <c r="I2321" s="29">
        <v>273.57</v>
      </c>
      <c r="J2321" s="10">
        <f>SUMIFS('Régua SAEB'!$C:$C,'Régua SAEB'!$B:$B,"MT",'Régua SAEB'!$D:$D,"&lt;="&amp;$I2321,'Régua SAEB'!$E:$E,"&gt;"&amp;$I2321,'Régua SAEB'!$A:$A,$E2321)</f>
        <v>3</v>
      </c>
      <c r="K2321" s="10" t="str">
        <f t="array" ref="K2321">INDEX('Régua SAEB'!$F$1:$F$40,MATCH($E2321&amp;"MT"&amp;$J2321,'Régua SAEB'!$G$1:$G$40,0),1)</f>
        <v>Básico</v>
      </c>
    </row>
    <row r="2322" spans="1:11" x14ac:dyDescent="0.2">
      <c r="A2322" s="28" t="s">
        <v>77</v>
      </c>
      <c r="B2322" s="24">
        <v>8655</v>
      </c>
      <c r="C2322" s="28" t="s">
        <v>2430</v>
      </c>
      <c r="D2322" s="29">
        <v>35008655</v>
      </c>
      <c r="E2322" s="29" t="s">
        <v>117</v>
      </c>
      <c r="F2322" s="29">
        <v>272.88</v>
      </c>
      <c r="G2322" s="10">
        <f>SUMIFS('Régua SAEB'!$C:$C,'Régua SAEB'!$B:$B,"LP",'Régua SAEB'!$D:$D,"&lt;="&amp;$F2322,'Régua SAEB'!$E:$E,"&gt;"&amp;$F2322,'Régua SAEB'!$A:$A,$E2322)</f>
        <v>3</v>
      </c>
      <c r="H2322" s="10" t="str">
        <f t="array" ref="H2322">INDEX('Régua SAEB'!$F$1:$F$40,MATCH($E2322&amp;"LP"&amp;$G2322,'Régua SAEB'!$G$1:$G$40,0),1)</f>
        <v>Básico</v>
      </c>
      <c r="I2322" s="29">
        <v>263.52999999999997</v>
      </c>
      <c r="J2322" s="10">
        <f>SUMIFS('Régua SAEB'!$C:$C,'Régua SAEB'!$B:$B,"MT",'Régua SAEB'!$D:$D,"&lt;="&amp;$I2322,'Régua SAEB'!$E:$E,"&gt;"&amp;$I2322,'Régua SAEB'!$A:$A,$E2322)</f>
        <v>3</v>
      </c>
      <c r="K2322" s="10" t="str">
        <f t="array" ref="K2322">INDEX('Régua SAEB'!$F$1:$F$40,MATCH($E2322&amp;"MT"&amp;$J2322,'Régua SAEB'!$G$1:$G$40,0),1)</f>
        <v>Básico</v>
      </c>
    </row>
    <row r="2323" spans="1:11" x14ac:dyDescent="0.2">
      <c r="A2323" s="28" t="s">
        <v>77</v>
      </c>
      <c r="B2323" s="24">
        <v>8667</v>
      </c>
      <c r="C2323" s="28" t="s">
        <v>2431</v>
      </c>
      <c r="D2323" s="29">
        <v>35008667</v>
      </c>
      <c r="E2323" s="29" t="s">
        <v>117</v>
      </c>
      <c r="F2323" s="29">
        <v>254.44</v>
      </c>
      <c r="G2323" s="10">
        <f>SUMIFS('Régua SAEB'!$C:$C,'Régua SAEB'!$B:$B,"LP",'Régua SAEB'!$D:$D,"&lt;="&amp;$F2323,'Régua SAEB'!$E:$E,"&gt;"&amp;$F2323,'Régua SAEB'!$A:$A,$E2323)</f>
        <v>3</v>
      </c>
      <c r="H2323" s="10" t="str">
        <f t="array" ref="H2323">INDEX('Régua SAEB'!$F$1:$F$40,MATCH($E2323&amp;"LP"&amp;$G2323,'Régua SAEB'!$G$1:$G$40,0),1)</f>
        <v>Básico</v>
      </c>
      <c r="I2323" s="29">
        <v>245.36</v>
      </c>
      <c r="J2323" s="10">
        <f>SUMIFS('Régua SAEB'!$C:$C,'Régua SAEB'!$B:$B,"MT",'Régua SAEB'!$D:$D,"&lt;="&amp;$I2323,'Régua SAEB'!$E:$E,"&gt;"&amp;$I2323,'Régua SAEB'!$A:$A,$E2323)</f>
        <v>2</v>
      </c>
      <c r="K2323" s="10" t="str">
        <f t="array" ref="K2323">INDEX('Régua SAEB'!$F$1:$F$40,MATCH($E2323&amp;"MT"&amp;$J2323,'Régua SAEB'!$G$1:$G$40,0),1)</f>
        <v>Básico</v>
      </c>
    </row>
    <row r="2324" spans="1:11" x14ac:dyDescent="0.2">
      <c r="A2324" s="28" t="s">
        <v>77</v>
      </c>
      <c r="B2324" s="24">
        <v>8679</v>
      </c>
      <c r="C2324" s="28" t="s">
        <v>2432</v>
      </c>
      <c r="D2324" s="29">
        <v>35008679</v>
      </c>
      <c r="E2324" s="29" t="s">
        <v>117</v>
      </c>
      <c r="F2324" s="29">
        <v>250.47</v>
      </c>
      <c r="G2324" s="10">
        <f>SUMIFS('Régua SAEB'!$C:$C,'Régua SAEB'!$B:$B,"LP",'Régua SAEB'!$D:$D,"&lt;="&amp;$F2324,'Régua SAEB'!$E:$E,"&gt;"&amp;$F2324,'Régua SAEB'!$A:$A,$E2324)</f>
        <v>3</v>
      </c>
      <c r="H2324" s="10" t="str">
        <f t="array" ref="H2324">INDEX('Régua SAEB'!$F$1:$F$40,MATCH($E2324&amp;"LP"&amp;$G2324,'Régua SAEB'!$G$1:$G$40,0),1)</f>
        <v>Básico</v>
      </c>
      <c r="I2324" s="29">
        <v>237.35</v>
      </c>
      <c r="J2324" s="10">
        <f>SUMIFS('Régua SAEB'!$C:$C,'Régua SAEB'!$B:$B,"MT",'Régua SAEB'!$D:$D,"&lt;="&amp;$I2324,'Régua SAEB'!$E:$E,"&gt;"&amp;$I2324,'Régua SAEB'!$A:$A,$E2324)</f>
        <v>2</v>
      </c>
      <c r="K2324" s="10" t="str">
        <f t="array" ref="K2324">INDEX('Régua SAEB'!$F$1:$F$40,MATCH($E2324&amp;"MT"&amp;$J2324,'Régua SAEB'!$G$1:$G$40,0),1)</f>
        <v>Básico</v>
      </c>
    </row>
    <row r="2325" spans="1:11" x14ac:dyDescent="0.2">
      <c r="A2325" s="28" t="s">
        <v>77</v>
      </c>
      <c r="B2325" s="24">
        <v>8709</v>
      </c>
      <c r="C2325" s="28" t="s">
        <v>2433</v>
      </c>
      <c r="D2325" s="29">
        <v>35008709</v>
      </c>
      <c r="E2325" s="29" t="s">
        <v>117</v>
      </c>
      <c r="F2325" s="29">
        <v>291.45</v>
      </c>
      <c r="G2325" s="10">
        <f>SUMIFS('Régua SAEB'!$C:$C,'Régua SAEB'!$B:$B,"LP",'Régua SAEB'!$D:$D,"&lt;="&amp;$F2325,'Régua SAEB'!$E:$E,"&gt;"&amp;$F2325,'Régua SAEB'!$A:$A,$E2325)</f>
        <v>4</v>
      </c>
      <c r="H2325" s="10" t="str">
        <f t="array" ref="H2325">INDEX('Régua SAEB'!$F$1:$F$40,MATCH($E2325&amp;"LP"&amp;$G2325,'Régua SAEB'!$G$1:$G$40,0),1)</f>
        <v>Proficiente</v>
      </c>
      <c r="I2325" s="29">
        <v>274.61</v>
      </c>
      <c r="J2325" s="10">
        <f>SUMIFS('Régua SAEB'!$C:$C,'Régua SAEB'!$B:$B,"MT",'Régua SAEB'!$D:$D,"&lt;="&amp;$I2325,'Régua SAEB'!$E:$E,"&gt;"&amp;$I2325,'Régua SAEB'!$A:$A,$E2325)</f>
        <v>3</v>
      </c>
      <c r="K2325" s="10" t="str">
        <f t="array" ref="K2325">INDEX('Régua SAEB'!$F$1:$F$40,MATCH($E2325&amp;"MT"&amp;$J2325,'Régua SAEB'!$G$1:$G$40,0),1)</f>
        <v>Básico</v>
      </c>
    </row>
    <row r="2326" spans="1:11" x14ac:dyDescent="0.2">
      <c r="A2326" s="28" t="s">
        <v>77</v>
      </c>
      <c r="B2326" s="24">
        <v>8722</v>
      </c>
      <c r="C2326" s="28" t="s">
        <v>2434</v>
      </c>
      <c r="D2326" s="29">
        <v>35008722</v>
      </c>
      <c r="E2326" s="29" t="s">
        <v>117</v>
      </c>
      <c r="F2326" s="29">
        <v>269.66000000000003</v>
      </c>
      <c r="G2326" s="10">
        <f>SUMIFS('Régua SAEB'!$C:$C,'Régua SAEB'!$B:$B,"LP",'Régua SAEB'!$D:$D,"&lt;="&amp;$F2326,'Régua SAEB'!$E:$E,"&gt;"&amp;$F2326,'Régua SAEB'!$A:$A,$E2326)</f>
        <v>3</v>
      </c>
      <c r="H2326" s="10" t="str">
        <f t="array" ref="H2326">INDEX('Régua SAEB'!$F$1:$F$40,MATCH($E2326&amp;"LP"&amp;$G2326,'Régua SAEB'!$G$1:$G$40,0),1)</f>
        <v>Básico</v>
      </c>
      <c r="I2326" s="29">
        <v>260.27</v>
      </c>
      <c r="J2326" s="10">
        <f>SUMIFS('Régua SAEB'!$C:$C,'Régua SAEB'!$B:$B,"MT",'Régua SAEB'!$D:$D,"&lt;="&amp;$I2326,'Régua SAEB'!$E:$E,"&gt;"&amp;$I2326,'Régua SAEB'!$A:$A,$E2326)</f>
        <v>3</v>
      </c>
      <c r="K2326" s="10" t="str">
        <f t="array" ref="K2326">INDEX('Régua SAEB'!$F$1:$F$40,MATCH($E2326&amp;"MT"&amp;$J2326,'Régua SAEB'!$G$1:$G$40,0),1)</f>
        <v>Básico</v>
      </c>
    </row>
    <row r="2327" spans="1:11" x14ac:dyDescent="0.2">
      <c r="A2327" s="28" t="s">
        <v>77</v>
      </c>
      <c r="B2327" s="24">
        <v>8746</v>
      </c>
      <c r="C2327" s="28" t="s">
        <v>2435</v>
      </c>
      <c r="D2327" s="29">
        <v>35008746</v>
      </c>
      <c r="E2327" s="29" t="s">
        <v>117</v>
      </c>
      <c r="F2327" s="29">
        <v>266.13</v>
      </c>
      <c r="G2327" s="10">
        <f>SUMIFS('Régua SAEB'!$C:$C,'Régua SAEB'!$B:$B,"LP",'Régua SAEB'!$D:$D,"&lt;="&amp;$F2327,'Régua SAEB'!$E:$E,"&gt;"&amp;$F2327,'Régua SAEB'!$A:$A,$E2327)</f>
        <v>3</v>
      </c>
      <c r="H2327" s="10" t="str">
        <f t="array" ref="H2327">INDEX('Régua SAEB'!$F$1:$F$40,MATCH($E2327&amp;"LP"&amp;$G2327,'Régua SAEB'!$G$1:$G$40,0),1)</f>
        <v>Básico</v>
      </c>
      <c r="I2327" s="29">
        <v>259.29000000000002</v>
      </c>
      <c r="J2327" s="10">
        <f>SUMIFS('Régua SAEB'!$C:$C,'Régua SAEB'!$B:$B,"MT",'Régua SAEB'!$D:$D,"&lt;="&amp;$I2327,'Régua SAEB'!$E:$E,"&gt;"&amp;$I2327,'Régua SAEB'!$A:$A,$E2327)</f>
        <v>3</v>
      </c>
      <c r="K2327" s="10" t="str">
        <f t="array" ref="K2327">INDEX('Régua SAEB'!$F$1:$F$40,MATCH($E2327&amp;"MT"&amp;$J2327,'Régua SAEB'!$G$1:$G$40,0),1)</f>
        <v>Básico</v>
      </c>
    </row>
    <row r="2328" spans="1:11" x14ac:dyDescent="0.2">
      <c r="A2328" s="28" t="s">
        <v>77</v>
      </c>
      <c r="B2328" s="24">
        <v>35695</v>
      </c>
      <c r="C2328" s="28" t="s">
        <v>2436</v>
      </c>
      <c r="D2328" s="29">
        <v>35035695</v>
      </c>
      <c r="E2328" s="29" t="s">
        <v>117</v>
      </c>
      <c r="F2328" s="29">
        <v>254.63</v>
      </c>
      <c r="G2328" s="10">
        <f>SUMIFS('Régua SAEB'!$C:$C,'Régua SAEB'!$B:$B,"LP",'Régua SAEB'!$D:$D,"&lt;="&amp;$F2328,'Régua SAEB'!$E:$E,"&gt;"&amp;$F2328,'Régua SAEB'!$A:$A,$E2328)</f>
        <v>3</v>
      </c>
      <c r="H2328" s="10" t="str">
        <f t="array" ref="H2328">INDEX('Régua SAEB'!$F$1:$F$40,MATCH($E2328&amp;"LP"&amp;$G2328,'Régua SAEB'!$G$1:$G$40,0),1)</f>
        <v>Básico</v>
      </c>
      <c r="I2328" s="29">
        <v>244.12</v>
      </c>
      <c r="J2328" s="10">
        <f>SUMIFS('Régua SAEB'!$C:$C,'Régua SAEB'!$B:$B,"MT",'Régua SAEB'!$D:$D,"&lt;="&amp;$I2328,'Régua SAEB'!$E:$E,"&gt;"&amp;$I2328,'Régua SAEB'!$A:$A,$E2328)</f>
        <v>2</v>
      </c>
      <c r="K2328" s="10" t="str">
        <f t="array" ref="K2328">INDEX('Régua SAEB'!$F$1:$F$40,MATCH($E2328&amp;"MT"&amp;$J2328,'Régua SAEB'!$G$1:$G$40,0),1)</f>
        <v>Básico</v>
      </c>
    </row>
    <row r="2329" spans="1:11" x14ac:dyDescent="0.2">
      <c r="A2329" s="28" t="s">
        <v>77</v>
      </c>
      <c r="B2329" s="24">
        <v>36213</v>
      </c>
      <c r="C2329" s="28" t="s">
        <v>2437</v>
      </c>
      <c r="D2329" s="29">
        <v>35036213</v>
      </c>
      <c r="E2329" s="29" t="s">
        <v>117</v>
      </c>
      <c r="F2329" s="29">
        <v>253.11</v>
      </c>
      <c r="G2329" s="10">
        <f>SUMIFS('Régua SAEB'!$C:$C,'Régua SAEB'!$B:$B,"LP",'Régua SAEB'!$D:$D,"&lt;="&amp;$F2329,'Régua SAEB'!$E:$E,"&gt;"&amp;$F2329,'Régua SAEB'!$A:$A,$E2329)</f>
        <v>3</v>
      </c>
      <c r="H2329" s="10" t="str">
        <f t="array" ref="H2329">INDEX('Régua SAEB'!$F$1:$F$40,MATCH($E2329&amp;"LP"&amp;$G2329,'Régua SAEB'!$G$1:$G$40,0),1)</f>
        <v>Básico</v>
      </c>
      <c r="I2329" s="29">
        <v>246.33</v>
      </c>
      <c r="J2329" s="10">
        <f>SUMIFS('Régua SAEB'!$C:$C,'Régua SAEB'!$B:$B,"MT",'Régua SAEB'!$D:$D,"&lt;="&amp;$I2329,'Régua SAEB'!$E:$E,"&gt;"&amp;$I2329,'Régua SAEB'!$A:$A,$E2329)</f>
        <v>2</v>
      </c>
      <c r="K2329" s="10" t="str">
        <f t="array" ref="K2329">INDEX('Régua SAEB'!$F$1:$F$40,MATCH($E2329&amp;"MT"&amp;$J2329,'Régua SAEB'!$G$1:$G$40,0),1)</f>
        <v>Básico</v>
      </c>
    </row>
    <row r="2330" spans="1:11" x14ac:dyDescent="0.2">
      <c r="A2330" s="28" t="s">
        <v>77</v>
      </c>
      <c r="B2330" s="24">
        <v>37266</v>
      </c>
      <c r="C2330" s="28" t="s">
        <v>2438</v>
      </c>
      <c r="D2330" s="29">
        <v>35037266</v>
      </c>
      <c r="E2330" s="29" t="s">
        <v>117</v>
      </c>
      <c r="F2330" s="29">
        <v>238.09</v>
      </c>
      <c r="G2330" s="10">
        <f>SUMIFS('Régua SAEB'!$C:$C,'Régua SAEB'!$B:$B,"LP",'Régua SAEB'!$D:$D,"&lt;="&amp;$F2330,'Régua SAEB'!$E:$E,"&gt;"&amp;$F2330,'Régua SAEB'!$A:$A,$E2330)</f>
        <v>2</v>
      </c>
      <c r="H2330" s="10" t="str">
        <f t="array" ref="H2330">INDEX('Régua SAEB'!$F$1:$F$40,MATCH($E2330&amp;"LP"&amp;$G2330,'Régua SAEB'!$G$1:$G$40,0),1)</f>
        <v>Básico</v>
      </c>
      <c r="I2330" s="29">
        <v>240.2</v>
      </c>
      <c r="J2330" s="10">
        <f>SUMIFS('Régua SAEB'!$C:$C,'Régua SAEB'!$B:$B,"MT",'Régua SAEB'!$D:$D,"&lt;="&amp;$I2330,'Régua SAEB'!$E:$E,"&gt;"&amp;$I2330,'Régua SAEB'!$A:$A,$E2330)</f>
        <v>2</v>
      </c>
      <c r="K2330" s="10" t="str">
        <f t="array" ref="K2330">INDEX('Régua SAEB'!$F$1:$F$40,MATCH($E2330&amp;"MT"&amp;$J2330,'Régua SAEB'!$G$1:$G$40,0),1)</f>
        <v>Básico</v>
      </c>
    </row>
    <row r="2331" spans="1:11" x14ac:dyDescent="0.2">
      <c r="A2331" s="28" t="s">
        <v>77</v>
      </c>
      <c r="B2331" s="24">
        <v>42006</v>
      </c>
      <c r="C2331" s="28" t="s">
        <v>2439</v>
      </c>
      <c r="D2331" s="29">
        <v>35042006</v>
      </c>
      <c r="E2331" s="29" t="s">
        <v>117</v>
      </c>
      <c r="F2331" s="29">
        <v>269.24</v>
      </c>
      <c r="G2331" s="10">
        <f>SUMIFS('Régua SAEB'!$C:$C,'Régua SAEB'!$B:$B,"LP",'Régua SAEB'!$D:$D,"&lt;="&amp;$F2331,'Régua SAEB'!$E:$E,"&gt;"&amp;$F2331,'Régua SAEB'!$A:$A,$E2331)</f>
        <v>3</v>
      </c>
      <c r="H2331" s="10" t="str">
        <f t="array" ref="H2331">INDEX('Régua SAEB'!$F$1:$F$40,MATCH($E2331&amp;"LP"&amp;$G2331,'Régua SAEB'!$G$1:$G$40,0),1)</f>
        <v>Básico</v>
      </c>
      <c r="I2331" s="29">
        <v>265.66000000000003</v>
      </c>
      <c r="J2331" s="10">
        <f>SUMIFS('Régua SAEB'!$C:$C,'Régua SAEB'!$B:$B,"MT",'Régua SAEB'!$D:$D,"&lt;="&amp;$I2331,'Régua SAEB'!$E:$E,"&gt;"&amp;$I2331,'Régua SAEB'!$A:$A,$E2331)</f>
        <v>3</v>
      </c>
      <c r="K2331" s="10" t="str">
        <f t="array" ref="K2331">INDEX('Régua SAEB'!$F$1:$F$40,MATCH($E2331&amp;"MT"&amp;$J2331,'Régua SAEB'!$G$1:$G$40,0),1)</f>
        <v>Básico</v>
      </c>
    </row>
    <row r="2332" spans="1:11" x14ac:dyDescent="0.2">
      <c r="A2332" s="28" t="s">
        <v>77</v>
      </c>
      <c r="B2332" s="24">
        <v>286217</v>
      </c>
      <c r="C2332" s="28" t="s">
        <v>2440</v>
      </c>
      <c r="D2332" s="29">
        <v>35286217</v>
      </c>
      <c r="E2332" s="29" t="s">
        <v>117</v>
      </c>
      <c r="F2332" s="29">
        <v>257.67</v>
      </c>
      <c r="G2332" s="10">
        <f>SUMIFS('Régua SAEB'!$C:$C,'Régua SAEB'!$B:$B,"LP",'Régua SAEB'!$D:$D,"&lt;="&amp;$F2332,'Régua SAEB'!$E:$E,"&gt;"&amp;$F2332,'Régua SAEB'!$A:$A,$E2332)</f>
        <v>3</v>
      </c>
      <c r="H2332" s="10" t="str">
        <f t="array" ref="H2332">INDEX('Régua SAEB'!$F$1:$F$40,MATCH($E2332&amp;"LP"&amp;$G2332,'Régua SAEB'!$G$1:$G$40,0),1)</f>
        <v>Básico</v>
      </c>
      <c r="I2332" s="29">
        <v>250.01</v>
      </c>
      <c r="J2332" s="10">
        <f>SUMIFS('Régua SAEB'!$C:$C,'Régua SAEB'!$B:$B,"MT",'Régua SAEB'!$D:$D,"&lt;="&amp;$I2332,'Régua SAEB'!$E:$E,"&gt;"&amp;$I2332,'Régua SAEB'!$A:$A,$E2332)</f>
        <v>3</v>
      </c>
      <c r="K2332" s="10" t="str">
        <f t="array" ref="K2332">INDEX('Régua SAEB'!$F$1:$F$40,MATCH($E2332&amp;"MT"&amp;$J2332,'Régua SAEB'!$G$1:$G$40,0),1)</f>
        <v>Básico</v>
      </c>
    </row>
    <row r="2333" spans="1:11" x14ac:dyDescent="0.2">
      <c r="A2333" s="28" t="s">
        <v>77</v>
      </c>
      <c r="B2333" s="24">
        <v>900175</v>
      </c>
      <c r="C2333" s="28" t="s">
        <v>2441</v>
      </c>
      <c r="D2333" s="29">
        <v>35900175</v>
      </c>
      <c r="E2333" s="29" t="s">
        <v>117</v>
      </c>
      <c r="F2333" s="29">
        <v>257.83</v>
      </c>
      <c r="G2333" s="10">
        <f>SUMIFS('Régua SAEB'!$C:$C,'Régua SAEB'!$B:$B,"LP",'Régua SAEB'!$D:$D,"&lt;="&amp;$F2333,'Régua SAEB'!$E:$E,"&gt;"&amp;$F2333,'Régua SAEB'!$A:$A,$E2333)</f>
        <v>3</v>
      </c>
      <c r="H2333" s="10" t="str">
        <f t="array" ref="H2333">INDEX('Régua SAEB'!$F$1:$F$40,MATCH($E2333&amp;"LP"&amp;$G2333,'Régua SAEB'!$G$1:$G$40,0),1)</f>
        <v>Básico</v>
      </c>
      <c r="I2333" s="29">
        <v>262.02</v>
      </c>
      <c r="J2333" s="10">
        <f>SUMIFS('Régua SAEB'!$C:$C,'Régua SAEB'!$B:$B,"MT",'Régua SAEB'!$D:$D,"&lt;="&amp;$I2333,'Régua SAEB'!$E:$E,"&gt;"&amp;$I2333,'Régua SAEB'!$A:$A,$E2333)</f>
        <v>3</v>
      </c>
      <c r="K2333" s="10" t="str">
        <f t="array" ref="K2333">INDEX('Régua SAEB'!$F$1:$F$40,MATCH($E2333&amp;"MT"&amp;$J2333,'Régua SAEB'!$G$1:$G$40,0),1)</f>
        <v>Básico</v>
      </c>
    </row>
    <row r="2334" spans="1:11" x14ac:dyDescent="0.2">
      <c r="A2334" s="28" t="s">
        <v>77</v>
      </c>
      <c r="B2334" s="24">
        <v>907170</v>
      </c>
      <c r="C2334" s="28" t="s">
        <v>2442</v>
      </c>
      <c r="D2334" s="29">
        <v>35907170</v>
      </c>
      <c r="E2334" s="29" t="s">
        <v>117</v>
      </c>
      <c r="F2334" s="29">
        <v>281.45</v>
      </c>
      <c r="G2334" s="10">
        <f>SUMIFS('Régua SAEB'!$C:$C,'Régua SAEB'!$B:$B,"LP",'Régua SAEB'!$D:$D,"&lt;="&amp;$F2334,'Régua SAEB'!$E:$E,"&gt;"&amp;$F2334,'Régua SAEB'!$A:$A,$E2334)</f>
        <v>4</v>
      </c>
      <c r="H2334" s="10" t="str">
        <f t="array" ref="H2334">INDEX('Régua SAEB'!$F$1:$F$40,MATCH($E2334&amp;"LP"&amp;$G2334,'Régua SAEB'!$G$1:$G$40,0),1)</f>
        <v>Proficiente</v>
      </c>
      <c r="I2334" s="29">
        <v>277.57</v>
      </c>
      <c r="J2334" s="10">
        <f>SUMIFS('Régua SAEB'!$C:$C,'Régua SAEB'!$B:$B,"MT",'Régua SAEB'!$D:$D,"&lt;="&amp;$I2334,'Régua SAEB'!$E:$E,"&gt;"&amp;$I2334,'Régua SAEB'!$A:$A,$E2334)</f>
        <v>4</v>
      </c>
      <c r="K2334" s="10" t="str">
        <f t="array" ref="K2334">INDEX('Régua SAEB'!$F$1:$F$40,MATCH($E2334&amp;"MT"&amp;$J2334,'Régua SAEB'!$G$1:$G$40,0),1)</f>
        <v>Básico</v>
      </c>
    </row>
    <row r="2335" spans="1:11" x14ac:dyDescent="0.2">
      <c r="A2335" s="28" t="s">
        <v>77</v>
      </c>
      <c r="B2335" s="24">
        <v>910867</v>
      </c>
      <c r="C2335" s="28" t="s">
        <v>2443</v>
      </c>
      <c r="D2335" s="29">
        <v>35910867</v>
      </c>
      <c r="E2335" s="29" t="s">
        <v>117</v>
      </c>
      <c r="F2335" s="29">
        <v>282.5</v>
      </c>
      <c r="G2335" s="10">
        <f>SUMIFS('Régua SAEB'!$C:$C,'Régua SAEB'!$B:$B,"LP",'Régua SAEB'!$D:$D,"&lt;="&amp;$F2335,'Régua SAEB'!$E:$E,"&gt;"&amp;$F2335,'Régua SAEB'!$A:$A,$E2335)</f>
        <v>4</v>
      </c>
      <c r="H2335" s="10" t="str">
        <f t="array" ref="H2335">INDEX('Régua SAEB'!$F$1:$F$40,MATCH($E2335&amp;"LP"&amp;$G2335,'Régua SAEB'!$G$1:$G$40,0),1)</f>
        <v>Proficiente</v>
      </c>
      <c r="I2335" s="29">
        <v>270.3</v>
      </c>
      <c r="J2335" s="10">
        <f>SUMIFS('Régua SAEB'!$C:$C,'Régua SAEB'!$B:$B,"MT",'Régua SAEB'!$D:$D,"&lt;="&amp;$I2335,'Régua SAEB'!$E:$E,"&gt;"&amp;$I2335,'Régua SAEB'!$A:$A,$E2335)</f>
        <v>3</v>
      </c>
      <c r="K2335" s="10" t="str">
        <f t="array" ref="K2335">INDEX('Régua SAEB'!$F$1:$F$40,MATCH($E2335&amp;"MT"&amp;$J2335,'Régua SAEB'!$G$1:$G$40,0),1)</f>
        <v>Básico</v>
      </c>
    </row>
    <row r="2336" spans="1:11" x14ac:dyDescent="0.2">
      <c r="A2336" s="28" t="s">
        <v>77</v>
      </c>
      <c r="B2336" s="24">
        <v>914769</v>
      </c>
      <c r="C2336" s="28" t="s">
        <v>2444</v>
      </c>
      <c r="D2336" s="29">
        <v>35914769</v>
      </c>
      <c r="E2336" s="29" t="s">
        <v>117</v>
      </c>
      <c r="F2336" s="29">
        <v>236.88</v>
      </c>
      <c r="G2336" s="10">
        <f>SUMIFS('Régua SAEB'!$C:$C,'Régua SAEB'!$B:$B,"LP",'Régua SAEB'!$D:$D,"&lt;="&amp;$F2336,'Régua SAEB'!$E:$E,"&gt;"&amp;$F2336,'Régua SAEB'!$A:$A,$E2336)</f>
        <v>2</v>
      </c>
      <c r="H2336" s="10" t="str">
        <f t="array" ref="H2336">INDEX('Régua SAEB'!$F$1:$F$40,MATCH($E2336&amp;"LP"&amp;$G2336,'Régua SAEB'!$G$1:$G$40,0),1)</f>
        <v>Básico</v>
      </c>
      <c r="I2336" s="29">
        <v>228.72</v>
      </c>
      <c r="J2336" s="10">
        <f>SUMIFS('Régua SAEB'!$C:$C,'Régua SAEB'!$B:$B,"MT",'Régua SAEB'!$D:$D,"&lt;="&amp;$I2336,'Régua SAEB'!$E:$E,"&gt;"&amp;$I2336,'Régua SAEB'!$A:$A,$E2336)</f>
        <v>2</v>
      </c>
      <c r="K2336" s="10" t="str">
        <f t="array" ref="K2336">INDEX('Régua SAEB'!$F$1:$F$40,MATCH($E2336&amp;"MT"&amp;$J2336,'Régua SAEB'!$G$1:$G$40,0),1)</f>
        <v>Básico</v>
      </c>
    </row>
    <row r="2337" spans="1:11" x14ac:dyDescent="0.2">
      <c r="A2337" s="28" t="s">
        <v>77</v>
      </c>
      <c r="B2337" s="24">
        <v>920344</v>
      </c>
      <c r="C2337" s="28" t="s">
        <v>2445</v>
      </c>
      <c r="D2337" s="29">
        <v>35920344</v>
      </c>
      <c r="E2337" s="29" t="s">
        <v>117</v>
      </c>
      <c r="F2337" s="29">
        <v>278.95999999999998</v>
      </c>
      <c r="G2337" s="10">
        <f>SUMIFS('Régua SAEB'!$C:$C,'Régua SAEB'!$B:$B,"LP",'Régua SAEB'!$D:$D,"&lt;="&amp;$F2337,'Régua SAEB'!$E:$E,"&gt;"&amp;$F2337,'Régua SAEB'!$A:$A,$E2337)</f>
        <v>4</v>
      </c>
      <c r="H2337" s="10" t="str">
        <f t="array" ref="H2337">INDEX('Régua SAEB'!$F$1:$F$40,MATCH($E2337&amp;"LP"&amp;$G2337,'Régua SAEB'!$G$1:$G$40,0),1)</f>
        <v>Proficiente</v>
      </c>
      <c r="I2337" s="29">
        <v>276.58</v>
      </c>
      <c r="J2337" s="10">
        <f>SUMIFS('Régua SAEB'!$C:$C,'Régua SAEB'!$B:$B,"MT",'Régua SAEB'!$D:$D,"&lt;="&amp;$I2337,'Régua SAEB'!$E:$E,"&gt;"&amp;$I2337,'Régua SAEB'!$A:$A,$E2337)</f>
        <v>4</v>
      </c>
      <c r="K2337" s="10" t="str">
        <f t="array" ref="K2337">INDEX('Régua SAEB'!$F$1:$F$40,MATCH($E2337&amp;"MT"&amp;$J2337,'Régua SAEB'!$G$1:$G$40,0),1)</f>
        <v>Básico</v>
      </c>
    </row>
    <row r="2338" spans="1:11" x14ac:dyDescent="0.2">
      <c r="A2338" s="28" t="s">
        <v>77</v>
      </c>
      <c r="B2338" s="24">
        <v>921361</v>
      </c>
      <c r="C2338" s="28" t="s">
        <v>2446</v>
      </c>
      <c r="D2338" s="29">
        <v>35921361</v>
      </c>
      <c r="E2338" s="29" t="s">
        <v>117</v>
      </c>
      <c r="F2338" s="29">
        <v>261.27999999999997</v>
      </c>
      <c r="G2338" s="10">
        <f>SUMIFS('Régua SAEB'!$C:$C,'Régua SAEB'!$B:$B,"LP",'Régua SAEB'!$D:$D,"&lt;="&amp;$F2338,'Régua SAEB'!$E:$E,"&gt;"&amp;$F2338,'Régua SAEB'!$A:$A,$E2338)</f>
        <v>3</v>
      </c>
      <c r="H2338" s="10" t="str">
        <f t="array" ref="H2338">INDEX('Régua SAEB'!$F$1:$F$40,MATCH($E2338&amp;"LP"&amp;$G2338,'Régua SAEB'!$G$1:$G$40,0),1)</f>
        <v>Básico</v>
      </c>
      <c r="I2338" s="29">
        <v>261.70999999999998</v>
      </c>
      <c r="J2338" s="10">
        <f>SUMIFS('Régua SAEB'!$C:$C,'Régua SAEB'!$B:$B,"MT",'Régua SAEB'!$D:$D,"&lt;="&amp;$I2338,'Régua SAEB'!$E:$E,"&gt;"&amp;$I2338,'Régua SAEB'!$A:$A,$E2338)</f>
        <v>3</v>
      </c>
      <c r="K2338" s="10" t="str">
        <f t="array" ref="K2338">INDEX('Régua SAEB'!$F$1:$F$40,MATCH($E2338&amp;"MT"&amp;$J2338,'Régua SAEB'!$G$1:$G$40,0),1)</f>
        <v>Básico</v>
      </c>
    </row>
    <row r="2339" spans="1:11" x14ac:dyDescent="0.2">
      <c r="A2339" s="28" t="s">
        <v>77</v>
      </c>
      <c r="B2339" s="24">
        <v>923370</v>
      </c>
      <c r="C2339" s="28" t="s">
        <v>2447</v>
      </c>
      <c r="D2339" s="29">
        <v>35923370</v>
      </c>
      <c r="E2339" s="29" t="s">
        <v>117</v>
      </c>
      <c r="F2339" s="29">
        <v>241.74</v>
      </c>
      <c r="G2339" s="10">
        <f>SUMIFS('Régua SAEB'!$C:$C,'Régua SAEB'!$B:$B,"LP",'Régua SAEB'!$D:$D,"&lt;="&amp;$F2339,'Régua SAEB'!$E:$E,"&gt;"&amp;$F2339,'Régua SAEB'!$A:$A,$E2339)</f>
        <v>2</v>
      </c>
      <c r="H2339" s="10" t="str">
        <f t="array" ref="H2339">INDEX('Régua SAEB'!$F$1:$F$40,MATCH($E2339&amp;"LP"&amp;$G2339,'Régua SAEB'!$G$1:$G$40,0),1)</f>
        <v>Básico</v>
      </c>
      <c r="I2339" s="29">
        <v>236.51</v>
      </c>
      <c r="J2339" s="10">
        <f>SUMIFS('Régua SAEB'!$C:$C,'Régua SAEB'!$B:$B,"MT",'Régua SAEB'!$D:$D,"&lt;="&amp;$I2339,'Régua SAEB'!$E:$E,"&gt;"&amp;$I2339,'Régua SAEB'!$A:$A,$E2339)</f>
        <v>2</v>
      </c>
      <c r="K2339" s="10" t="str">
        <f t="array" ref="K2339">INDEX('Régua SAEB'!$F$1:$F$40,MATCH($E2339&amp;"MT"&amp;$J2339,'Régua SAEB'!$G$1:$G$40,0),1)</f>
        <v>Básico</v>
      </c>
    </row>
    <row r="2340" spans="1:11" x14ac:dyDescent="0.2">
      <c r="A2340" s="28" t="s">
        <v>77</v>
      </c>
      <c r="B2340" s="24">
        <v>925639</v>
      </c>
      <c r="C2340" s="28" t="s">
        <v>2448</v>
      </c>
      <c r="D2340" s="29">
        <v>35925639</v>
      </c>
      <c r="E2340" s="29" t="s">
        <v>117</v>
      </c>
      <c r="F2340" s="29">
        <v>256.52</v>
      </c>
      <c r="G2340" s="10">
        <f>SUMIFS('Régua SAEB'!$C:$C,'Régua SAEB'!$B:$B,"LP",'Régua SAEB'!$D:$D,"&lt;="&amp;$F2340,'Régua SAEB'!$E:$E,"&gt;"&amp;$F2340,'Régua SAEB'!$A:$A,$E2340)</f>
        <v>3</v>
      </c>
      <c r="H2340" s="10" t="str">
        <f t="array" ref="H2340">INDEX('Régua SAEB'!$F$1:$F$40,MATCH($E2340&amp;"LP"&amp;$G2340,'Régua SAEB'!$G$1:$G$40,0),1)</f>
        <v>Básico</v>
      </c>
      <c r="I2340" s="29">
        <v>259.24</v>
      </c>
      <c r="J2340" s="10">
        <f>SUMIFS('Régua SAEB'!$C:$C,'Régua SAEB'!$B:$B,"MT",'Régua SAEB'!$D:$D,"&lt;="&amp;$I2340,'Régua SAEB'!$E:$E,"&gt;"&amp;$I2340,'Régua SAEB'!$A:$A,$E2340)</f>
        <v>3</v>
      </c>
      <c r="K2340" s="10" t="str">
        <f t="array" ref="K2340">INDEX('Régua SAEB'!$F$1:$F$40,MATCH($E2340&amp;"MT"&amp;$J2340,'Régua SAEB'!$G$1:$G$40,0),1)</f>
        <v>Básico</v>
      </c>
    </row>
    <row r="2341" spans="1:11" x14ac:dyDescent="0.2">
      <c r="A2341" s="28" t="s">
        <v>77</v>
      </c>
      <c r="B2341" s="24">
        <v>925640</v>
      </c>
      <c r="C2341" s="28" t="s">
        <v>2449</v>
      </c>
      <c r="D2341" s="29">
        <v>35925640</v>
      </c>
      <c r="E2341" s="29" t="s">
        <v>117</v>
      </c>
      <c r="F2341" s="29">
        <v>261.85000000000002</v>
      </c>
      <c r="G2341" s="10">
        <f>SUMIFS('Régua SAEB'!$C:$C,'Régua SAEB'!$B:$B,"LP",'Régua SAEB'!$D:$D,"&lt;="&amp;$F2341,'Régua SAEB'!$E:$E,"&gt;"&amp;$F2341,'Régua SAEB'!$A:$A,$E2341)</f>
        <v>3</v>
      </c>
      <c r="H2341" s="10" t="str">
        <f t="array" ref="H2341">INDEX('Régua SAEB'!$F$1:$F$40,MATCH($E2341&amp;"LP"&amp;$G2341,'Régua SAEB'!$G$1:$G$40,0),1)</f>
        <v>Básico</v>
      </c>
      <c r="I2341" s="29">
        <v>247.98</v>
      </c>
      <c r="J2341" s="10">
        <f>SUMIFS('Régua SAEB'!$C:$C,'Régua SAEB'!$B:$B,"MT",'Régua SAEB'!$D:$D,"&lt;="&amp;$I2341,'Régua SAEB'!$E:$E,"&gt;"&amp;$I2341,'Régua SAEB'!$A:$A,$E2341)</f>
        <v>2</v>
      </c>
      <c r="K2341" s="10" t="str">
        <f t="array" ref="K2341">INDEX('Régua SAEB'!$F$1:$F$40,MATCH($E2341&amp;"MT"&amp;$J2341,'Régua SAEB'!$G$1:$G$40,0),1)</f>
        <v>Básico</v>
      </c>
    </row>
    <row r="2342" spans="1:11" x14ac:dyDescent="0.2">
      <c r="A2342" s="28" t="s">
        <v>81</v>
      </c>
      <c r="B2342" s="24">
        <v>20679</v>
      </c>
      <c r="C2342" s="28" t="s">
        <v>2450</v>
      </c>
      <c r="D2342" s="29">
        <v>35020679</v>
      </c>
      <c r="E2342" s="29" t="s">
        <v>117</v>
      </c>
      <c r="F2342" s="29">
        <v>235.23</v>
      </c>
      <c r="G2342" s="10">
        <f>SUMIFS('Régua SAEB'!$C:$C,'Régua SAEB'!$B:$B,"LP",'Régua SAEB'!$D:$D,"&lt;="&amp;$F2342,'Régua SAEB'!$E:$E,"&gt;"&amp;$F2342,'Régua SAEB'!$A:$A,$E2342)</f>
        <v>2</v>
      </c>
      <c r="H2342" s="10" t="str">
        <f t="array" ref="H2342">INDEX('Régua SAEB'!$F$1:$F$40,MATCH($E2342&amp;"LP"&amp;$G2342,'Régua SAEB'!$G$1:$G$40,0),1)</f>
        <v>Básico</v>
      </c>
      <c r="I2342" s="29">
        <v>245.13</v>
      </c>
      <c r="J2342" s="10">
        <f>SUMIFS('Régua SAEB'!$C:$C,'Régua SAEB'!$B:$B,"MT",'Régua SAEB'!$D:$D,"&lt;="&amp;$I2342,'Régua SAEB'!$E:$E,"&gt;"&amp;$I2342,'Régua SAEB'!$A:$A,$E2342)</f>
        <v>2</v>
      </c>
      <c r="K2342" s="10" t="str">
        <f t="array" ref="K2342">INDEX('Régua SAEB'!$F$1:$F$40,MATCH($E2342&amp;"MT"&amp;$J2342,'Régua SAEB'!$G$1:$G$40,0),1)</f>
        <v>Básico</v>
      </c>
    </row>
    <row r="2343" spans="1:11" x14ac:dyDescent="0.2">
      <c r="A2343" s="28" t="s">
        <v>81</v>
      </c>
      <c r="B2343" s="24">
        <v>919366</v>
      </c>
      <c r="C2343" s="28" t="s">
        <v>2451</v>
      </c>
      <c r="D2343" s="29">
        <v>35919366</v>
      </c>
      <c r="E2343" s="29" t="s">
        <v>117</v>
      </c>
      <c r="F2343" s="29">
        <v>270.86</v>
      </c>
      <c r="G2343" s="10">
        <f>SUMIFS('Régua SAEB'!$C:$C,'Régua SAEB'!$B:$B,"LP",'Régua SAEB'!$D:$D,"&lt;="&amp;$F2343,'Régua SAEB'!$E:$E,"&gt;"&amp;$F2343,'Régua SAEB'!$A:$A,$E2343)</f>
        <v>3</v>
      </c>
      <c r="H2343" s="10" t="str">
        <f t="array" ref="H2343">INDEX('Régua SAEB'!$F$1:$F$40,MATCH($E2343&amp;"LP"&amp;$G2343,'Régua SAEB'!$G$1:$G$40,0),1)</f>
        <v>Básico</v>
      </c>
      <c r="I2343" s="29">
        <v>273.3</v>
      </c>
      <c r="J2343" s="10">
        <f>SUMIFS('Régua SAEB'!$C:$C,'Régua SAEB'!$B:$B,"MT",'Régua SAEB'!$D:$D,"&lt;="&amp;$I2343,'Régua SAEB'!$E:$E,"&gt;"&amp;$I2343,'Régua SAEB'!$A:$A,$E2343)</f>
        <v>3</v>
      </c>
      <c r="K2343" s="10" t="str">
        <f t="array" ref="K2343">INDEX('Régua SAEB'!$F$1:$F$40,MATCH($E2343&amp;"MT"&amp;$J2343,'Régua SAEB'!$G$1:$G$40,0),1)</f>
        <v>Básico</v>
      </c>
    </row>
    <row r="2344" spans="1:11" x14ac:dyDescent="0.2">
      <c r="A2344" s="28" t="s">
        <v>73</v>
      </c>
      <c r="B2344" s="24">
        <v>31987</v>
      </c>
      <c r="C2344" s="28" t="s">
        <v>2452</v>
      </c>
      <c r="D2344" s="29">
        <v>35031987</v>
      </c>
      <c r="E2344" s="29" t="s">
        <v>117</v>
      </c>
      <c r="F2344" s="29">
        <v>238.35</v>
      </c>
      <c r="G2344" s="10">
        <f>SUMIFS('Régua SAEB'!$C:$C,'Régua SAEB'!$B:$B,"LP",'Régua SAEB'!$D:$D,"&lt;="&amp;$F2344,'Régua SAEB'!$E:$E,"&gt;"&amp;$F2344,'Régua SAEB'!$A:$A,$E2344)</f>
        <v>2</v>
      </c>
      <c r="H2344" s="10" t="str">
        <f t="array" ref="H2344">INDEX('Régua SAEB'!$F$1:$F$40,MATCH($E2344&amp;"LP"&amp;$G2344,'Régua SAEB'!$G$1:$G$40,0),1)</f>
        <v>Básico</v>
      </c>
      <c r="I2344" s="29">
        <v>231.52</v>
      </c>
      <c r="J2344" s="10">
        <f>SUMIFS('Régua SAEB'!$C:$C,'Régua SAEB'!$B:$B,"MT",'Régua SAEB'!$D:$D,"&lt;="&amp;$I2344,'Régua SAEB'!$E:$E,"&gt;"&amp;$I2344,'Régua SAEB'!$A:$A,$E2344)</f>
        <v>2</v>
      </c>
      <c r="K2344" s="10" t="str">
        <f t="array" ref="K2344">INDEX('Régua SAEB'!$F$1:$F$40,MATCH($E2344&amp;"MT"&amp;$J2344,'Régua SAEB'!$G$1:$G$40,0),1)</f>
        <v>Básico</v>
      </c>
    </row>
    <row r="2345" spans="1:11" x14ac:dyDescent="0.2">
      <c r="A2345" s="28" t="s">
        <v>68</v>
      </c>
      <c r="B2345" s="24">
        <v>30454</v>
      </c>
      <c r="C2345" s="28" t="s">
        <v>2453</v>
      </c>
      <c r="D2345" s="29">
        <v>35030454</v>
      </c>
      <c r="E2345" s="29" t="s">
        <v>117</v>
      </c>
      <c r="F2345" s="29">
        <v>263.47000000000003</v>
      </c>
      <c r="G2345" s="10">
        <f>SUMIFS('Régua SAEB'!$C:$C,'Régua SAEB'!$B:$B,"LP",'Régua SAEB'!$D:$D,"&lt;="&amp;$F2345,'Régua SAEB'!$E:$E,"&gt;"&amp;$F2345,'Régua SAEB'!$A:$A,$E2345)</f>
        <v>3</v>
      </c>
      <c r="H2345" s="10" t="str">
        <f t="array" ref="H2345">INDEX('Régua SAEB'!$F$1:$F$40,MATCH($E2345&amp;"LP"&amp;$G2345,'Régua SAEB'!$G$1:$G$40,0),1)</f>
        <v>Básico</v>
      </c>
      <c r="I2345" s="29">
        <v>262.18</v>
      </c>
      <c r="J2345" s="10">
        <f>SUMIFS('Régua SAEB'!$C:$C,'Régua SAEB'!$B:$B,"MT",'Régua SAEB'!$D:$D,"&lt;="&amp;$I2345,'Régua SAEB'!$E:$E,"&gt;"&amp;$I2345,'Régua SAEB'!$A:$A,$E2345)</f>
        <v>3</v>
      </c>
      <c r="K2345" s="10" t="str">
        <f t="array" ref="K2345">INDEX('Régua SAEB'!$F$1:$F$40,MATCH($E2345&amp;"MT"&amp;$J2345,'Régua SAEB'!$G$1:$G$40,0),1)</f>
        <v>Básico</v>
      </c>
    </row>
    <row r="2346" spans="1:11" x14ac:dyDescent="0.2">
      <c r="A2346" s="28" t="s">
        <v>78</v>
      </c>
      <c r="B2346" s="24">
        <v>11708</v>
      </c>
      <c r="C2346" s="28" t="s">
        <v>2454</v>
      </c>
      <c r="D2346" s="29">
        <v>35011708</v>
      </c>
      <c r="E2346" s="29" t="s">
        <v>117</v>
      </c>
      <c r="F2346" s="29">
        <v>269.57</v>
      </c>
      <c r="G2346" s="10">
        <f>SUMIFS('Régua SAEB'!$C:$C,'Régua SAEB'!$B:$B,"LP",'Régua SAEB'!$D:$D,"&lt;="&amp;$F2346,'Régua SAEB'!$E:$E,"&gt;"&amp;$F2346,'Régua SAEB'!$A:$A,$E2346)</f>
        <v>3</v>
      </c>
      <c r="H2346" s="10" t="str">
        <f t="array" ref="H2346">INDEX('Régua SAEB'!$F$1:$F$40,MATCH($E2346&amp;"LP"&amp;$G2346,'Régua SAEB'!$G$1:$G$40,0),1)</f>
        <v>Básico</v>
      </c>
      <c r="I2346" s="29">
        <v>257.02999999999997</v>
      </c>
      <c r="J2346" s="10">
        <f>SUMIFS('Régua SAEB'!$C:$C,'Régua SAEB'!$B:$B,"MT",'Régua SAEB'!$D:$D,"&lt;="&amp;$I2346,'Régua SAEB'!$E:$E,"&gt;"&amp;$I2346,'Régua SAEB'!$A:$A,$E2346)</f>
        <v>3</v>
      </c>
      <c r="K2346" s="10" t="str">
        <f t="array" ref="K2346">INDEX('Régua SAEB'!$F$1:$F$40,MATCH($E2346&amp;"MT"&amp;$J2346,'Régua SAEB'!$G$1:$G$40,0),1)</f>
        <v>Básico</v>
      </c>
    </row>
    <row r="2347" spans="1:11" x14ac:dyDescent="0.2">
      <c r="A2347" s="28" t="s">
        <v>78</v>
      </c>
      <c r="B2347" s="24">
        <v>11721</v>
      </c>
      <c r="C2347" s="28" t="s">
        <v>2455</v>
      </c>
      <c r="D2347" s="29">
        <v>35011721</v>
      </c>
      <c r="E2347" s="29" t="s">
        <v>117</v>
      </c>
      <c r="F2347" s="29">
        <v>288.62</v>
      </c>
      <c r="G2347" s="10">
        <f>SUMIFS('Régua SAEB'!$C:$C,'Régua SAEB'!$B:$B,"LP",'Régua SAEB'!$D:$D,"&lt;="&amp;$F2347,'Régua SAEB'!$E:$E,"&gt;"&amp;$F2347,'Régua SAEB'!$A:$A,$E2347)</f>
        <v>4</v>
      </c>
      <c r="H2347" s="10" t="str">
        <f t="array" ref="H2347">INDEX('Régua SAEB'!$F$1:$F$40,MATCH($E2347&amp;"LP"&amp;$G2347,'Régua SAEB'!$G$1:$G$40,0),1)</f>
        <v>Proficiente</v>
      </c>
      <c r="I2347" s="29">
        <v>285.67</v>
      </c>
      <c r="J2347" s="10">
        <f>SUMIFS('Régua SAEB'!$C:$C,'Régua SAEB'!$B:$B,"MT",'Régua SAEB'!$D:$D,"&lt;="&amp;$I2347,'Régua SAEB'!$E:$E,"&gt;"&amp;$I2347,'Régua SAEB'!$A:$A,$E2347)</f>
        <v>4</v>
      </c>
      <c r="K2347" s="10" t="str">
        <f t="array" ref="K2347">INDEX('Régua SAEB'!$F$1:$F$40,MATCH($E2347&amp;"MT"&amp;$J2347,'Régua SAEB'!$G$1:$G$40,0),1)</f>
        <v>Básico</v>
      </c>
    </row>
    <row r="2348" spans="1:11" x14ac:dyDescent="0.2">
      <c r="A2348" s="28" t="s">
        <v>78</v>
      </c>
      <c r="B2348" s="24">
        <v>11757</v>
      </c>
      <c r="C2348" s="28" t="s">
        <v>2456</v>
      </c>
      <c r="D2348" s="29">
        <v>35011757</v>
      </c>
      <c r="E2348" s="29" t="s">
        <v>117</v>
      </c>
      <c r="F2348" s="29">
        <v>268.55</v>
      </c>
      <c r="G2348" s="10">
        <f>SUMIFS('Régua SAEB'!$C:$C,'Régua SAEB'!$B:$B,"LP",'Régua SAEB'!$D:$D,"&lt;="&amp;$F2348,'Régua SAEB'!$E:$E,"&gt;"&amp;$F2348,'Régua SAEB'!$A:$A,$E2348)</f>
        <v>3</v>
      </c>
      <c r="H2348" s="10" t="str">
        <f t="array" ref="H2348">INDEX('Régua SAEB'!$F$1:$F$40,MATCH($E2348&amp;"LP"&amp;$G2348,'Régua SAEB'!$G$1:$G$40,0),1)</f>
        <v>Básico</v>
      </c>
      <c r="I2348" s="29">
        <v>259.32</v>
      </c>
      <c r="J2348" s="10">
        <f>SUMIFS('Régua SAEB'!$C:$C,'Régua SAEB'!$B:$B,"MT",'Régua SAEB'!$D:$D,"&lt;="&amp;$I2348,'Régua SAEB'!$E:$E,"&gt;"&amp;$I2348,'Régua SAEB'!$A:$A,$E2348)</f>
        <v>3</v>
      </c>
      <c r="K2348" s="10" t="str">
        <f t="array" ref="K2348">INDEX('Régua SAEB'!$F$1:$F$40,MATCH($E2348&amp;"MT"&amp;$J2348,'Régua SAEB'!$G$1:$G$40,0),1)</f>
        <v>Básico</v>
      </c>
    </row>
    <row r="2349" spans="1:11" x14ac:dyDescent="0.2">
      <c r="A2349" s="28" t="s">
        <v>78</v>
      </c>
      <c r="B2349" s="24">
        <v>11770</v>
      </c>
      <c r="C2349" s="28" t="s">
        <v>2457</v>
      </c>
      <c r="D2349" s="29">
        <v>35011770</v>
      </c>
      <c r="E2349" s="29" t="s">
        <v>117</v>
      </c>
      <c r="F2349" s="29">
        <v>241.7</v>
      </c>
      <c r="G2349" s="10">
        <f>SUMIFS('Régua SAEB'!$C:$C,'Régua SAEB'!$B:$B,"LP",'Régua SAEB'!$D:$D,"&lt;="&amp;$F2349,'Régua SAEB'!$E:$E,"&gt;"&amp;$F2349,'Régua SAEB'!$A:$A,$E2349)</f>
        <v>2</v>
      </c>
      <c r="H2349" s="10" t="str">
        <f t="array" ref="H2349">INDEX('Régua SAEB'!$F$1:$F$40,MATCH($E2349&amp;"LP"&amp;$G2349,'Régua SAEB'!$G$1:$G$40,0),1)</f>
        <v>Básico</v>
      </c>
      <c r="I2349" s="29">
        <v>231.71</v>
      </c>
      <c r="J2349" s="10">
        <f>SUMIFS('Régua SAEB'!$C:$C,'Régua SAEB'!$B:$B,"MT",'Régua SAEB'!$D:$D,"&lt;="&amp;$I2349,'Régua SAEB'!$E:$E,"&gt;"&amp;$I2349,'Régua SAEB'!$A:$A,$E2349)</f>
        <v>2</v>
      </c>
      <c r="K2349" s="10" t="str">
        <f t="array" ref="K2349">INDEX('Régua SAEB'!$F$1:$F$40,MATCH($E2349&amp;"MT"&amp;$J2349,'Régua SAEB'!$G$1:$G$40,0),1)</f>
        <v>Básico</v>
      </c>
    </row>
    <row r="2350" spans="1:11" x14ac:dyDescent="0.2">
      <c r="A2350" s="28" t="s">
        <v>78</v>
      </c>
      <c r="B2350" s="24">
        <v>11782</v>
      </c>
      <c r="C2350" s="28" t="s">
        <v>2458</v>
      </c>
      <c r="D2350" s="29">
        <v>35011782</v>
      </c>
      <c r="E2350" s="29" t="s">
        <v>117</v>
      </c>
      <c r="F2350" s="29">
        <v>301.42</v>
      </c>
      <c r="G2350" s="10">
        <f>SUMIFS('Régua SAEB'!$C:$C,'Régua SAEB'!$B:$B,"LP",'Régua SAEB'!$D:$D,"&lt;="&amp;$F2350,'Régua SAEB'!$E:$E,"&gt;"&amp;$F2350,'Régua SAEB'!$A:$A,$E2350)</f>
        <v>5</v>
      </c>
      <c r="H2350" s="10" t="str">
        <f t="array" ref="H2350">INDEX('Régua SAEB'!$F$1:$F$40,MATCH($E2350&amp;"LP"&amp;$G2350,'Régua SAEB'!$G$1:$G$40,0),1)</f>
        <v>Proficiente</v>
      </c>
      <c r="I2350" s="29">
        <v>295.66000000000003</v>
      </c>
      <c r="J2350" s="10">
        <f>SUMIFS('Régua SAEB'!$C:$C,'Régua SAEB'!$B:$B,"MT",'Régua SAEB'!$D:$D,"&lt;="&amp;$I2350,'Régua SAEB'!$E:$E,"&gt;"&amp;$I2350,'Régua SAEB'!$A:$A,$E2350)</f>
        <v>4</v>
      </c>
      <c r="K2350" s="10" t="str">
        <f t="array" ref="K2350">INDEX('Régua SAEB'!$F$1:$F$40,MATCH($E2350&amp;"MT"&amp;$J2350,'Régua SAEB'!$G$1:$G$40,0),1)</f>
        <v>Básico</v>
      </c>
    </row>
    <row r="2351" spans="1:11" x14ac:dyDescent="0.2">
      <c r="A2351" s="28" t="s">
        <v>78</v>
      </c>
      <c r="B2351" s="24">
        <v>11794</v>
      </c>
      <c r="C2351" s="28" t="s">
        <v>2459</v>
      </c>
      <c r="D2351" s="29">
        <v>35011794</v>
      </c>
      <c r="E2351" s="29" t="s">
        <v>117</v>
      </c>
      <c r="F2351" s="29">
        <v>265.24</v>
      </c>
      <c r="G2351" s="10">
        <f>SUMIFS('Régua SAEB'!$C:$C,'Régua SAEB'!$B:$B,"LP",'Régua SAEB'!$D:$D,"&lt;="&amp;$F2351,'Régua SAEB'!$E:$E,"&gt;"&amp;$F2351,'Régua SAEB'!$A:$A,$E2351)</f>
        <v>3</v>
      </c>
      <c r="H2351" s="10" t="str">
        <f t="array" ref="H2351">INDEX('Régua SAEB'!$F$1:$F$40,MATCH($E2351&amp;"LP"&amp;$G2351,'Régua SAEB'!$G$1:$G$40,0),1)</f>
        <v>Básico</v>
      </c>
      <c r="I2351" s="29">
        <v>264.37</v>
      </c>
      <c r="J2351" s="10">
        <f>SUMIFS('Régua SAEB'!$C:$C,'Régua SAEB'!$B:$B,"MT",'Régua SAEB'!$D:$D,"&lt;="&amp;$I2351,'Régua SAEB'!$E:$E,"&gt;"&amp;$I2351,'Régua SAEB'!$A:$A,$E2351)</f>
        <v>3</v>
      </c>
      <c r="K2351" s="10" t="str">
        <f t="array" ref="K2351">INDEX('Régua SAEB'!$F$1:$F$40,MATCH($E2351&amp;"MT"&amp;$J2351,'Régua SAEB'!$G$1:$G$40,0),1)</f>
        <v>Básico</v>
      </c>
    </row>
    <row r="2352" spans="1:11" x14ac:dyDescent="0.2">
      <c r="A2352" s="28" t="s">
        <v>78</v>
      </c>
      <c r="B2352" s="24">
        <v>11812</v>
      </c>
      <c r="C2352" s="28" t="s">
        <v>2460</v>
      </c>
      <c r="D2352" s="29">
        <v>35011812</v>
      </c>
      <c r="E2352" s="29" t="s">
        <v>117</v>
      </c>
      <c r="F2352" s="29">
        <v>274.43</v>
      </c>
      <c r="G2352" s="10">
        <f>SUMIFS('Régua SAEB'!$C:$C,'Régua SAEB'!$B:$B,"LP",'Régua SAEB'!$D:$D,"&lt;="&amp;$F2352,'Régua SAEB'!$E:$E,"&gt;"&amp;$F2352,'Régua SAEB'!$A:$A,$E2352)</f>
        <v>3</v>
      </c>
      <c r="H2352" s="10" t="str">
        <f t="array" ref="H2352">INDEX('Régua SAEB'!$F$1:$F$40,MATCH($E2352&amp;"LP"&amp;$G2352,'Régua SAEB'!$G$1:$G$40,0),1)</f>
        <v>Básico</v>
      </c>
      <c r="I2352" s="29">
        <v>263.37</v>
      </c>
      <c r="J2352" s="10">
        <f>SUMIFS('Régua SAEB'!$C:$C,'Régua SAEB'!$B:$B,"MT",'Régua SAEB'!$D:$D,"&lt;="&amp;$I2352,'Régua SAEB'!$E:$E,"&gt;"&amp;$I2352,'Régua SAEB'!$A:$A,$E2352)</f>
        <v>3</v>
      </c>
      <c r="K2352" s="10" t="str">
        <f t="array" ref="K2352">INDEX('Régua SAEB'!$F$1:$F$40,MATCH($E2352&amp;"MT"&amp;$J2352,'Régua SAEB'!$G$1:$G$40,0),1)</f>
        <v>Básico</v>
      </c>
    </row>
    <row r="2353" spans="1:11" x14ac:dyDescent="0.2">
      <c r="A2353" s="28" t="s">
        <v>78</v>
      </c>
      <c r="B2353" s="24">
        <v>11836</v>
      </c>
      <c r="C2353" s="28" t="s">
        <v>2461</v>
      </c>
      <c r="D2353" s="29">
        <v>35011836</v>
      </c>
      <c r="E2353" s="29" t="s">
        <v>117</v>
      </c>
      <c r="F2353" s="29">
        <v>256.70999999999998</v>
      </c>
      <c r="G2353" s="10">
        <f>SUMIFS('Régua SAEB'!$C:$C,'Régua SAEB'!$B:$B,"LP",'Régua SAEB'!$D:$D,"&lt;="&amp;$F2353,'Régua SAEB'!$E:$E,"&gt;"&amp;$F2353,'Régua SAEB'!$A:$A,$E2353)</f>
        <v>3</v>
      </c>
      <c r="H2353" s="10" t="str">
        <f t="array" ref="H2353">INDEX('Régua SAEB'!$F$1:$F$40,MATCH($E2353&amp;"LP"&amp;$G2353,'Régua SAEB'!$G$1:$G$40,0),1)</f>
        <v>Básico</v>
      </c>
      <c r="I2353" s="29">
        <v>252.2</v>
      </c>
      <c r="J2353" s="10">
        <f>SUMIFS('Régua SAEB'!$C:$C,'Régua SAEB'!$B:$B,"MT",'Régua SAEB'!$D:$D,"&lt;="&amp;$I2353,'Régua SAEB'!$E:$E,"&gt;"&amp;$I2353,'Régua SAEB'!$A:$A,$E2353)</f>
        <v>3</v>
      </c>
      <c r="K2353" s="10" t="str">
        <f t="array" ref="K2353">INDEX('Régua SAEB'!$F$1:$F$40,MATCH($E2353&amp;"MT"&amp;$J2353,'Régua SAEB'!$G$1:$G$40,0),1)</f>
        <v>Básico</v>
      </c>
    </row>
    <row r="2354" spans="1:11" x14ac:dyDescent="0.2">
      <c r="A2354" s="28" t="s">
        <v>78</v>
      </c>
      <c r="B2354" s="24">
        <v>11885</v>
      </c>
      <c r="C2354" s="28" t="s">
        <v>2462</v>
      </c>
      <c r="D2354" s="29">
        <v>35011885</v>
      </c>
      <c r="E2354" s="29" t="s">
        <v>117</v>
      </c>
      <c r="F2354" s="29">
        <v>246.21</v>
      </c>
      <c r="G2354" s="10">
        <f>SUMIFS('Régua SAEB'!$C:$C,'Régua SAEB'!$B:$B,"LP",'Régua SAEB'!$D:$D,"&lt;="&amp;$F2354,'Régua SAEB'!$E:$E,"&gt;"&amp;$F2354,'Régua SAEB'!$A:$A,$E2354)</f>
        <v>2</v>
      </c>
      <c r="H2354" s="10" t="str">
        <f t="array" ref="H2354">INDEX('Régua SAEB'!$F$1:$F$40,MATCH($E2354&amp;"LP"&amp;$G2354,'Régua SAEB'!$G$1:$G$40,0),1)</f>
        <v>Básico</v>
      </c>
      <c r="I2354" s="29">
        <v>243.4</v>
      </c>
      <c r="J2354" s="10">
        <f>SUMIFS('Régua SAEB'!$C:$C,'Régua SAEB'!$B:$B,"MT",'Régua SAEB'!$D:$D,"&lt;="&amp;$I2354,'Régua SAEB'!$E:$E,"&gt;"&amp;$I2354,'Régua SAEB'!$A:$A,$E2354)</f>
        <v>2</v>
      </c>
      <c r="K2354" s="10" t="str">
        <f t="array" ref="K2354">INDEX('Régua SAEB'!$F$1:$F$40,MATCH($E2354&amp;"MT"&amp;$J2354,'Régua SAEB'!$G$1:$G$40,0),1)</f>
        <v>Básico</v>
      </c>
    </row>
    <row r="2355" spans="1:11" x14ac:dyDescent="0.2">
      <c r="A2355" s="28" t="s">
        <v>78</v>
      </c>
      <c r="B2355" s="24">
        <v>11903</v>
      </c>
      <c r="C2355" s="28" t="s">
        <v>2463</v>
      </c>
      <c r="D2355" s="29">
        <v>35011903</v>
      </c>
      <c r="E2355" s="29" t="s">
        <v>117</v>
      </c>
      <c r="F2355" s="29">
        <v>243.98</v>
      </c>
      <c r="G2355" s="10">
        <f>SUMIFS('Régua SAEB'!$C:$C,'Régua SAEB'!$B:$B,"LP",'Régua SAEB'!$D:$D,"&lt;="&amp;$F2355,'Régua SAEB'!$E:$E,"&gt;"&amp;$F2355,'Régua SAEB'!$A:$A,$E2355)</f>
        <v>2</v>
      </c>
      <c r="H2355" s="10" t="str">
        <f t="array" ref="H2355">INDEX('Régua SAEB'!$F$1:$F$40,MATCH($E2355&amp;"LP"&amp;$G2355,'Régua SAEB'!$G$1:$G$40,0),1)</f>
        <v>Básico</v>
      </c>
      <c r="I2355" s="29">
        <v>239.88</v>
      </c>
      <c r="J2355" s="10">
        <f>SUMIFS('Régua SAEB'!$C:$C,'Régua SAEB'!$B:$B,"MT",'Régua SAEB'!$D:$D,"&lt;="&amp;$I2355,'Régua SAEB'!$E:$E,"&gt;"&amp;$I2355,'Régua SAEB'!$A:$A,$E2355)</f>
        <v>2</v>
      </c>
      <c r="K2355" s="10" t="str">
        <f t="array" ref="K2355">INDEX('Régua SAEB'!$F$1:$F$40,MATCH($E2355&amp;"MT"&amp;$J2355,'Régua SAEB'!$G$1:$G$40,0),1)</f>
        <v>Básico</v>
      </c>
    </row>
    <row r="2356" spans="1:11" x14ac:dyDescent="0.2">
      <c r="A2356" s="28" t="s">
        <v>78</v>
      </c>
      <c r="B2356" s="24">
        <v>11927</v>
      </c>
      <c r="C2356" s="28" t="s">
        <v>2464</v>
      </c>
      <c r="D2356" s="29">
        <v>35011927</v>
      </c>
      <c r="E2356" s="29" t="s">
        <v>117</v>
      </c>
      <c r="F2356" s="29">
        <v>280.11</v>
      </c>
      <c r="G2356" s="10">
        <f>SUMIFS('Régua SAEB'!$C:$C,'Régua SAEB'!$B:$B,"LP",'Régua SAEB'!$D:$D,"&lt;="&amp;$F2356,'Régua SAEB'!$E:$E,"&gt;"&amp;$F2356,'Régua SAEB'!$A:$A,$E2356)</f>
        <v>4</v>
      </c>
      <c r="H2356" s="10" t="str">
        <f t="array" ref="H2356">INDEX('Régua SAEB'!$F$1:$F$40,MATCH($E2356&amp;"LP"&amp;$G2356,'Régua SAEB'!$G$1:$G$40,0),1)</f>
        <v>Proficiente</v>
      </c>
      <c r="I2356" s="29">
        <v>271.95999999999998</v>
      </c>
      <c r="J2356" s="10">
        <f>SUMIFS('Régua SAEB'!$C:$C,'Régua SAEB'!$B:$B,"MT",'Régua SAEB'!$D:$D,"&lt;="&amp;$I2356,'Régua SAEB'!$E:$E,"&gt;"&amp;$I2356,'Régua SAEB'!$A:$A,$E2356)</f>
        <v>3</v>
      </c>
      <c r="K2356" s="10" t="str">
        <f t="array" ref="K2356">INDEX('Régua SAEB'!$F$1:$F$40,MATCH($E2356&amp;"MT"&amp;$J2356,'Régua SAEB'!$G$1:$G$40,0),1)</f>
        <v>Básico</v>
      </c>
    </row>
    <row r="2357" spans="1:11" x14ac:dyDescent="0.2">
      <c r="A2357" s="28" t="s">
        <v>78</v>
      </c>
      <c r="B2357" s="24">
        <v>11940</v>
      </c>
      <c r="C2357" s="28" t="s">
        <v>2465</v>
      </c>
      <c r="D2357" s="29">
        <v>35011940</v>
      </c>
      <c r="E2357" s="29" t="s">
        <v>117</v>
      </c>
      <c r="F2357" s="29">
        <v>244.87</v>
      </c>
      <c r="G2357" s="10">
        <f>SUMIFS('Régua SAEB'!$C:$C,'Régua SAEB'!$B:$B,"LP",'Régua SAEB'!$D:$D,"&lt;="&amp;$F2357,'Régua SAEB'!$E:$E,"&gt;"&amp;$F2357,'Régua SAEB'!$A:$A,$E2357)</f>
        <v>2</v>
      </c>
      <c r="H2357" s="10" t="str">
        <f t="array" ref="H2357">INDEX('Régua SAEB'!$F$1:$F$40,MATCH($E2357&amp;"LP"&amp;$G2357,'Régua SAEB'!$G$1:$G$40,0),1)</f>
        <v>Básico</v>
      </c>
      <c r="I2357" s="29">
        <v>237.28</v>
      </c>
      <c r="J2357" s="10">
        <f>SUMIFS('Régua SAEB'!$C:$C,'Régua SAEB'!$B:$B,"MT",'Régua SAEB'!$D:$D,"&lt;="&amp;$I2357,'Régua SAEB'!$E:$E,"&gt;"&amp;$I2357,'Régua SAEB'!$A:$A,$E2357)</f>
        <v>2</v>
      </c>
      <c r="K2357" s="10" t="str">
        <f t="array" ref="K2357">INDEX('Régua SAEB'!$F$1:$F$40,MATCH($E2357&amp;"MT"&amp;$J2357,'Régua SAEB'!$G$1:$G$40,0),1)</f>
        <v>Básico</v>
      </c>
    </row>
    <row r="2358" spans="1:11" x14ac:dyDescent="0.2">
      <c r="A2358" s="28" t="s">
        <v>78</v>
      </c>
      <c r="B2358" s="24">
        <v>38805</v>
      </c>
      <c r="C2358" s="28" t="s">
        <v>2466</v>
      </c>
      <c r="D2358" s="29">
        <v>35038805</v>
      </c>
      <c r="E2358" s="29" t="s">
        <v>117</v>
      </c>
      <c r="F2358" s="29">
        <v>256.23</v>
      </c>
      <c r="G2358" s="10">
        <f>SUMIFS('Régua SAEB'!$C:$C,'Régua SAEB'!$B:$B,"LP",'Régua SAEB'!$D:$D,"&lt;="&amp;$F2358,'Régua SAEB'!$E:$E,"&gt;"&amp;$F2358,'Régua SAEB'!$A:$A,$E2358)</f>
        <v>3</v>
      </c>
      <c r="H2358" s="10" t="str">
        <f t="array" ref="H2358">INDEX('Régua SAEB'!$F$1:$F$40,MATCH($E2358&amp;"LP"&amp;$G2358,'Régua SAEB'!$G$1:$G$40,0),1)</f>
        <v>Básico</v>
      </c>
      <c r="I2358" s="29">
        <v>248.96</v>
      </c>
      <c r="J2358" s="10">
        <f>SUMIFS('Régua SAEB'!$C:$C,'Régua SAEB'!$B:$B,"MT",'Régua SAEB'!$D:$D,"&lt;="&amp;$I2358,'Régua SAEB'!$E:$E,"&gt;"&amp;$I2358,'Régua SAEB'!$A:$A,$E2358)</f>
        <v>2</v>
      </c>
      <c r="K2358" s="10" t="str">
        <f t="array" ref="K2358">INDEX('Régua SAEB'!$F$1:$F$40,MATCH($E2358&amp;"MT"&amp;$J2358,'Régua SAEB'!$G$1:$G$40,0),1)</f>
        <v>Básico</v>
      </c>
    </row>
    <row r="2359" spans="1:11" x14ac:dyDescent="0.2">
      <c r="A2359" s="28" t="s">
        <v>78</v>
      </c>
      <c r="B2359" s="24">
        <v>46164</v>
      </c>
      <c r="C2359" s="28" t="s">
        <v>2467</v>
      </c>
      <c r="D2359" s="29">
        <v>35046164</v>
      </c>
      <c r="E2359" s="29" t="s">
        <v>117</v>
      </c>
      <c r="F2359" s="29">
        <v>267.42</v>
      </c>
      <c r="G2359" s="10">
        <f>SUMIFS('Régua SAEB'!$C:$C,'Régua SAEB'!$B:$B,"LP",'Régua SAEB'!$D:$D,"&lt;="&amp;$F2359,'Régua SAEB'!$E:$E,"&gt;"&amp;$F2359,'Régua SAEB'!$A:$A,$E2359)</f>
        <v>3</v>
      </c>
      <c r="H2359" s="10" t="str">
        <f t="array" ref="H2359">INDEX('Régua SAEB'!$F$1:$F$40,MATCH($E2359&amp;"LP"&amp;$G2359,'Régua SAEB'!$G$1:$G$40,0),1)</f>
        <v>Básico</v>
      </c>
      <c r="I2359" s="29">
        <v>273.88</v>
      </c>
      <c r="J2359" s="10">
        <f>SUMIFS('Régua SAEB'!$C:$C,'Régua SAEB'!$B:$B,"MT",'Régua SAEB'!$D:$D,"&lt;="&amp;$I2359,'Régua SAEB'!$E:$E,"&gt;"&amp;$I2359,'Régua SAEB'!$A:$A,$E2359)</f>
        <v>3</v>
      </c>
      <c r="K2359" s="10" t="str">
        <f t="array" ref="K2359">INDEX('Régua SAEB'!$F$1:$F$40,MATCH($E2359&amp;"MT"&amp;$J2359,'Régua SAEB'!$G$1:$G$40,0),1)</f>
        <v>Básico</v>
      </c>
    </row>
    <row r="2360" spans="1:11" x14ac:dyDescent="0.2">
      <c r="A2360" s="28" t="s">
        <v>78</v>
      </c>
      <c r="B2360" s="24">
        <v>46760</v>
      </c>
      <c r="C2360" s="28" t="s">
        <v>2468</v>
      </c>
      <c r="D2360" s="29">
        <v>35046760</v>
      </c>
      <c r="E2360" s="29" t="s">
        <v>117</v>
      </c>
      <c r="F2360" s="29">
        <v>242.77</v>
      </c>
      <c r="G2360" s="10">
        <f>SUMIFS('Régua SAEB'!$C:$C,'Régua SAEB'!$B:$B,"LP",'Régua SAEB'!$D:$D,"&lt;="&amp;$F2360,'Régua SAEB'!$E:$E,"&gt;"&amp;$F2360,'Régua SAEB'!$A:$A,$E2360)</f>
        <v>2</v>
      </c>
      <c r="H2360" s="10" t="str">
        <f t="array" ref="H2360">INDEX('Régua SAEB'!$F$1:$F$40,MATCH($E2360&amp;"LP"&amp;$G2360,'Régua SAEB'!$G$1:$G$40,0),1)</f>
        <v>Básico</v>
      </c>
      <c r="I2360" s="29">
        <v>231.49</v>
      </c>
      <c r="J2360" s="10">
        <f>SUMIFS('Régua SAEB'!$C:$C,'Régua SAEB'!$B:$B,"MT",'Régua SAEB'!$D:$D,"&lt;="&amp;$I2360,'Régua SAEB'!$E:$E,"&gt;"&amp;$I2360,'Régua SAEB'!$A:$A,$E2360)</f>
        <v>2</v>
      </c>
      <c r="K2360" s="10" t="str">
        <f t="array" ref="K2360">INDEX('Régua SAEB'!$F$1:$F$40,MATCH($E2360&amp;"MT"&amp;$J2360,'Régua SAEB'!$G$1:$G$40,0),1)</f>
        <v>Básico</v>
      </c>
    </row>
    <row r="2361" spans="1:11" x14ac:dyDescent="0.2">
      <c r="A2361" s="28" t="s">
        <v>78</v>
      </c>
      <c r="B2361" s="24">
        <v>905021</v>
      </c>
      <c r="C2361" s="28" t="s">
        <v>2469</v>
      </c>
      <c r="D2361" s="29">
        <v>35905021</v>
      </c>
      <c r="E2361" s="29" t="s">
        <v>117</v>
      </c>
      <c r="F2361" s="29">
        <v>282.89999999999998</v>
      </c>
      <c r="G2361" s="10">
        <f>SUMIFS('Régua SAEB'!$C:$C,'Régua SAEB'!$B:$B,"LP",'Régua SAEB'!$D:$D,"&lt;="&amp;$F2361,'Régua SAEB'!$E:$E,"&gt;"&amp;$F2361,'Régua SAEB'!$A:$A,$E2361)</f>
        <v>4</v>
      </c>
      <c r="H2361" s="10" t="str">
        <f t="array" ref="H2361">INDEX('Régua SAEB'!$F$1:$F$40,MATCH($E2361&amp;"LP"&amp;$G2361,'Régua SAEB'!$G$1:$G$40,0),1)</f>
        <v>Proficiente</v>
      </c>
      <c r="I2361" s="29">
        <v>265.75</v>
      </c>
      <c r="J2361" s="10">
        <f>SUMIFS('Régua SAEB'!$C:$C,'Régua SAEB'!$B:$B,"MT",'Régua SAEB'!$D:$D,"&lt;="&amp;$I2361,'Régua SAEB'!$E:$E,"&gt;"&amp;$I2361,'Régua SAEB'!$A:$A,$E2361)</f>
        <v>3</v>
      </c>
      <c r="K2361" s="10" t="str">
        <f t="array" ref="K2361">INDEX('Régua SAEB'!$F$1:$F$40,MATCH($E2361&amp;"MT"&amp;$J2361,'Régua SAEB'!$G$1:$G$40,0),1)</f>
        <v>Básico</v>
      </c>
    </row>
    <row r="2362" spans="1:11" x14ac:dyDescent="0.2">
      <c r="A2362" s="28" t="s">
        <v>78</v>
      </c>
      <c r="B2362" s="24">
        <v>909816</v>
      </c>
      <c r="C2362" s="28" t="s">
        <v>2470</v>
      </c>
      <c r="D2362" s="29">
        <v>35909816</v>
      </c>
      <c r="E2362" s="29" t="s">
        <v>117</v>
      </c>
      <c r="F2362" s="29">
        <v>266.82</v>
      </c>
      <c r="G2362" s="10">
        <f>SUMIFS('Régua SAEB'!$C:$C,'Régua SAEB'!$B:$B,"LP",'Régua SAEB'!$D:$D,"&lt;="&amp;$F2362,'Régua SAEB'!$E:$E,"&gt;"&amp;$F2362,'Régua SAEB'!$A:$A,$E2362)</f>
        <v>3</v>
      </c>
      <c r="H2362" s="10" t="str">
        <f t="array" ref="H2362">INDEX('Régua SAEB'!$F$1:$F$40,MATCH($E2362&amp;"LP"&amp;$G2362,'Régua SAEB'!$G$1:$G$40,0),1)</f>
        <v>Básico</v>
      </c>
      <c r="I2362" s="29">
        <v>264.87</v>
      </c>
      <c r="J2362" s="10">
        <f>SUMIFS('Régua SAEB'!$C:$C,'Régua SAEB'!$B:$B,"MT",'Régua SAEB'!$D:$D,"&lt;="&amp;$I2362,'Régua SAEB'!$E:$E,"&gt;"&amp;$I2362,'Régua SAEB'!$A:$A,$E2362)</f>
        <v>3</v>
      </c>
      <c r="K2362" s="10" t="str">
        <f t="array" ref="K2362">INDEX('Régua SAEB'!$F$1:$F$40,MATCH($E2362&amp;"MT"&amp;$J2362,'Régua SAEB'!$G$1:$G$40,0),1)</f>
        <v>Básico</v>
      </c>
    </row>
    <row r="2363" spans="1:11" x14ac:dyDescent="0.2">
      <c r="A2363" s="28" t="s">
        <v>69</v>
      </c>
      <c r="B2363" s="24">
        <v>13274</v>
      </c>
      <c r="C2363" s="28" t="s">
        <v>2471</v>
      </c>
      <c r="D2363" s="29">
        <v>35013274</v>
      </c>
      <c r="E2363" s="29" t="s">
        <v>117</v>
      </c>
      <c r="F2363" s="29">
        <v>255.84</v>
      </c>
      <c r="G2363" s="10">
        <f>SUMIFS('Régua SAEB'!$C:$C,'Régua SAEB'!$B:$B,"LP",'Régua SAEB'!$D:$D,"&lt;="&amp;$F2363,'Régua SAEB'!$E:$E,"&gt;"&amp;$F2363,'Régua SAEB'!$A:$A,$E2363)</f>
        <v>3</v>
      </c>
      <c r="H2363" s="10" t="str">
        <f t="array" ref="H2363">INDEX('Régua SAEB'!$F$1:$F$40,MATCH($E2363&amp;"LP"&amp;$G2363,'Régua SAEB'!$G$1:$G$40,0),1)</f>
        <v>Básico</v>
      </c>
      <c r="I2363" s="29">
        <v>262.45999999999998</v>
      </c>
      <c r="J2363" s="10">
        <f>SUMIFS('Régua SAEB'!$C:$C,'Régua SAEB'!$B:$B,"MT",'Régua SAEB'!$D:$D,"&lt;="&amp;$I2363,'Régua SAEB'!$E:$E,"&gt;"&amp;$I2363,'Régua SAEB'!$A:$A,$E2363)</f>
        <v>3</v>
      </c>
      <c r="K2363" s="10" t="str">
        <f t="array" ref="K2363">INDEX('Régua SAEB'!$F$1:$F$40,MATCH($E2363&amp;"MT"&amp;$J2363,'Régua SAEB'!$G$1:$G$40,0),1)</f>
        <v>Básico</v>
      </c>
    </row>
    <row r="2364" spans="1:11" x14ac:dyDescent="0.2">
      <c r="A2364" s="28" t="s">
        <v>69</v>
      </c>
      <c r="B2364" s="24">
        <v>497812</v>
      </c>
      <c r="C2364" s="28" t="s">
        <v>2472</v>
      </c>
      <c r="D2364" s="29">
        <v>35497812</v>
      </c>
      <c r="E2364" s="29" t="s">
        <v>117</v>
      </c>
      <c r="F2364" s="29">
        <v>271.77</v>
      </c>
      <c r="G2364" s="10">
        <f>SUMIFS('Régua SAEB'!$C:$C,'Régua SAEB'!$B:$B,"LP",'Régua SAEB'!$D:$D,"&lt;="&amp;$F2364,'Régua SAEB'!$E:$E,"&gt;"&amp;$F2364,'Régua SAEB'!$A:$A,$E2364)</f>
        <v>3</v>
      </c>
      <c r="H2364" s="10" t="str">
        <f t="array" ref="H2364">INDEX('Régua SAEB'!$F$1:$F$40,MATCH($E2364&amp;"LP"&amp;$G2364,'Régua SAEB'!$G$1:$G$40,0),1)</f>
        <v>Básico</v>
      </c>
      <c r="I2364" s="29">
        <v>285.10000000000002</v>
      </c>
      <c r="J2364" s="10">
        <f>SUMIFS('Régua SAEB'!$C:$C,'Régua SAEB'!$B:$B,"MT",'Régua SAEB'!$D:$D,"&lt;="&amp;$I2364,'Régua SAEB'!$E:$E,"&gt;"&amp;$I2364,'Régua SAEB'!$A:$A,$E2364)</f>
        <v>4</v>
      </c>
      <c r="K2364" s="10" t="str">
        <f t="array" ref="K2364">INDEX('Régua SAEB'!$F$1:$F$40,MATCH($E2364&amp;"MT"&amp;$J2364,'Régua SAEB'!$G$1:$G$40,0),1)</f>
        <v>Básico</v>
      </c>
    </row>
    <row r="2365" spans="1:11" x14ac:dyDescent="0.2">
      <c r="A2365" s="28" t="s">
        <v>79</v>
      </c>
      <c r="B2365" s="24">
        <v>8758</v>
      </c>
      <c r="C2365" s="28" t="s">
        <v>2473</v>
      </c>
      <c r="D2365" s="29">
        <v>35008758</v>
      </c>
      <c r="E2365" s="29" t="s">
        <v>117</v>
      </c>
      <c r="F2365" s="29">
        <v>276.14</v>
      </c>
      <c r="G2365" s="10">
        <f>SUMIFS('Régua SAEB'!$C:$C,'Régua SAEB'!$B:$B,"LP",'Régua SAEB'!$D:$D,"&lt;="&amp;$F2365,'Régua SAEB'!$E:$E,"&gt;"&amp;$F2365,'Régua SAEB'!$A:$A,$E2365)</f>
        <v>4</v>
      </c>
      <c r="H2365" s="10" t="str">
        <f t="array" ref="H2365">INDEX('Régua SAEB'!$F$1:$F$40,MATCH($E2365&amp;"LP"&amp;$G2365,'Régua SAEB'!$G$1:$G$40,0),1)</f>
        <v>Proficiente</v>
      </c>
      <c r="I2365" s="29">
        <v>271.49</v>
      </c>
      <c r="J2365" s="10">
        <f>SUMIFS('Régua SAEB'!$C:$C,'Régua SAEB'!$B:$B,"MT",'Régua SAEB'!$D:$D,"&lt;="&amp;$I2365,'Régua SAEB'!$E:$E,"&gt;"&amp;$I2365,'Régua SAEB'!$A:$A,$E2365)</f>
        <v>3</v>
      </c>
      <c r="K2365" s="10" t="str">
        <f t="array" ref="K2365">INDEX('Régua SAEB'!$F$1:$F$40,MATCH($E2365&amp;"MT"&amp;$J2365,'Régua SAEB'!$G$1:$G$40,0),1)</f>
        <v>Básico</v>
      </c>
    </row>
    <row r="2366" spans="1:11" x14ac:dyDescent="0.2">
      <c r="A2366" s="28" t="s">
        <v>79</v>
      </c>
      <c r="B2366" s="24">
        <v>8771</v>
      </c>
      <c r="C2366" s="28" t="s">
        <v>2474</v>
      </c>
      <c r="D2366" s="29">
        <v>35008771</v>
      </c>
      <c r="E2366" s="29" t="s">
        <v>117</v>
      </c>
      <c r="F2366" s="29">
        <v>242.75</v>
      </c>
      <c r="G2366" s="10">
        <f>SUMIFS('Régua SAEB'!$C:$C,'Régua SAEB'!$B:$B,"LP",'Régua SAEB'!$D:$D,"&lt;="&amp;$F2366,'Régua SAEB'!$E:$E,"&gt;"&amp;$F2366,'Régua SAEB'!$A:$A,$E2366)</f>
        <v>2</v>
      </c>
      <c r="H2366" s="10" t="str">
        <f t="array" ref="H2366">INDEX('Régua SAEB'!$F$1:$F$40,MATCH($E2366&amp;"LP"&amp;$G2366,'Régua SAEB'!$G$1:$G$40,0),1)</f>
        <v>Básico</v>
      </c>
      <c r="I2366" s="29">
        <v>231.64</v>
      </c>
      <c r="J2366" s="10">
        <f>SUMIFS('Régua SAEB'!$C:$C,'Régua SAEB'!$B:$B,"MT",'Régua SAEB'!$D:$D,"&lt;="&amp;$I2366,'Régua SAEB'!$E:$E,"&gt;"&amp;$I2366,'Régua SAEB'!$A:$A,$E2366)</f>
        <v>2</v>
      </c>
      <c r="K2366" s="10" t="str">
        <f t="array" ref="K2366">INDEX('Régua SAEB'!$F$1:$F$40,MATCH($E2366&amp;"MT"&amp;$J2366,'Régua SAEB'!$G$1:$G$40,0),1)</f>
        <v>Básico</v>
      </c>
    </row>
    <row r="2367" spans="1:11" x14ac:dyDescent="0.2">
      <c r="A2367" s="28" t="s">
        <v>79</v>
      </c>
      <c r="B2367" s="24">
        <v>8801</v>
      </c>
      <c r="C2367" s="28" t="s">
        <v>2475</v>
      </c>
      <c r="D2367" s="29">
        <v>35008801</v>
      </c>
      <c r="E2367" s="29" t="s">
        <v>117</v>
      </c>
      <c r="F2367" s="29">
        <v>281.08</v>
      </c>
      <c r="G2367" s="10">
        <f>SUMIFS('Régua SAEB'!$C:$C,'Régua SAEB'!$B:$B,"LP",'Régua SAEB'!$D:$D,"&lt;="&amp;$F2367,'Régua SAEB'!$E:$E,"&gt;"&amp;$F2367,'Régua SAEB'!$A:$A,$E2367)</f>
        <v>4</v>
      </c>
      <c r="H2367" s="10" t="str">
        <f t="array" ref="H2367">INDEX('Régua SAEB'!$F$1:$F$40,MATCH($E2367&amp;"LP"&amp;$G2367,'Régua SAEB'!$G$1:$G$40,0),1)</f>
        <v>Proficiente</v>
      </c>
      <c r="I2367" s="29">
        <v>274.93</v>
      </c>
      <c r="J2367" s="10">
        <f>SUMIFS('Régua SAEB'!$C:$C,'Régua SAEB'!$B:$B,"MT",'Régua SAEB'!$D:$D,"&lt;="&amp;$I2367,'Régua SAEB'!$E:$E,"&gt;"&amp;$I2367,'Régua SAEB'!$A:$A,$E2367)</f>
        <v>3</v>
      </c>
      <c r="K2367" s="10" t="str">
        <f t="array" ref="K2367">INDEX('Régua SAEB'!$F$1:$F$40,MATCH($E2367&amp;"MT"&amp;$J2367,'Régua SAEB'!$G$1:$G$40,0),1)</f>
        <v>Básico</v>
      </c>
    </row>
    <row r="2368" spans="1:11" x14ac:dyDescent="0.2">
      <c r="A2368" s="28" t="s">
        <v>79</v>
      </c>
      <c r="B2368" s="24">
        <v>8813</v>
      </c>
      <c r="C2368" s="28" t="s">
        <v>2476</v>
      </c>
      <c r="D2368" s="29">
        <v>35008813</v>
      </c>
      <c r="E2368" s="29" t="s">
        <v>117</v>
      </c>
      <c r="F2368" s="29">
        <v>245.9</v>
      </c>
      <c r="G2368" s="10">
        <f>SUMIFS('Régua SAEB'!$C:$C,'Régua SAEB'!$B:$B,"LP",'Régua SAEB'!$D:$D,"&lt;="&amp;$F2368,'Régua SAEB'!$E:$E,"&gt;"&amp;$F2368,'Régua SAEB'!$A:$A,$E2368)</f>
        <v>2</v>
      </c>
      <c r="H2368" s="10" t="str">
        <f t="array" ref="H2368">INDEX('Régua SAEB'!$F$1:$F$40,MATCH($E2368&amp;"LP"&amp;$G2368,'Régua SAEB'!$G$1:$G$40,0),1)</f>
        <v>Básico</v>
      </c>
      <c r="I2368" s="29">
        <v>246.36</v>
      </c>
      <c r="J2368" s="10">
        <f>SUMIFS('Régua SAEB'!$C:$C,'Régua SAEB'!$B:$B,"MT",'Régua SAEB'!$D:$D,"&lt;="&amp;$I2368,'Régua SAEB'!$E:$E,"&gt;"&amp;$I2368,'Régua SAEB'!$A:$A,$E2368)</f>
        <v>2</v>
      </c>
      <c r="K2368" s="10" t="str">
        <f t="array" ref="K2368">INDEX('Régua SAEB'!$F$1:$F$40,MATCH($E2368&amp;"MT"&amp;$J2368,'Régua SAEB'!$G$1:$G$40,0),1)</f>
        <v>Básico</v>
      </c>
    </row>
    <row r="2369" spans="1:11" x14ac:dyDescent="0.2">
      <c r="A2369" s="28" t="s">
        <v>79</v>
      </c>
      <c r="B2369" s="24">
        <v>8825</v>
      </c>
      <c r="C2369" s="28" t="s">
        <v>2477</v>
      </c>
      <c r="D2369" s="29">
        <v>35008825</v>
      </c>
      <c r="E2369" s="29" t="s">
        <v>117</v>
      </c>
      <c r="F2369" s="29">
        <v>280.8</v>
      </c>
      <c r="G2369" s="10">
        <f>SUMIFS('Régua SAEB'!$C:$C,'Régua SAEB'!$B:$B,"LP",'Régua SAEB'!$D:$D,"&lt;="&amp;$F2369,'Régua SAEB'!$E:$E,"&gt;"&amp;$F2369,'Régua SAEB'!$A:$A,$E2369)</f>
        <v>4</v>
      </c>
      <c r="H2369" s="10" t="str">
        <f t="array" ref="H2369">INDEX('Régua SAEB'!$F$1:$F$40,MATCH($E2369&amp;"LP"&amp;$G2369,'Régua SAEB'!$G$1:$G$40,0),1)</f>
        <v>Proficiente</v>
      </c>
      <c r="I2369" s="29">
        <v>274.83999999999997</v>
      </c>
      <c r="J2369" s="10">
        <f>SUMIFS('Régua SAEB'!$C:$C,'Régua SAEB'!$B:$B,"MT",'Régua SAEB'!$D:$D,"&lt;="&amp;$I2369,'Régua SAEB'!$E:$E,"&gt;"&amp;$I2369,'Régua SAEB'!$A:$A,$E2369)</f>
        <v>3</v>
      </c>
      <c r="K2369" s="10" t="str">
        <f t="array" ref="K2369">INDEX('Régua SAEB'!$F$1:$F$40,MATCH($E2369&amp;"MT"&amp;$J2369,'Régua SAEB'!$G$1:$G$40,0),1)</f>
        <v>Básico</v>
      </c>
    </row>
    <row r="2370" spans="1:11" x14ac:dyDescent="0.2">
      <c r="A2370" s="28" t="s">
        <v>79</v>
      </c>
      <c r="B2370" s="24">
        <v>8837</v>
      </c>
      <c r="C2370" s="28" t="s">
        <v>2478</v>
      </c>
      <c r="D2370" s="29">
        <v>35008837</v>
      </c>
      <c r="E2370" s="29" t="s">
        <v>117</v>
      </c>
      <c r="F2370" s="29">
        <v>265.31</v>
      </c>
      <c r="G2370" s="10">
        <f>SUMIFS('Régua SAEB'!$C:$C,'Régua SAEB'!$B:$B,"LP",'Régua SAEB'!$D:$D,"&lt;="&amp;$F2370,'Régua SAEB'!$E:$E,"&gt;"&amp;$F2370,'Régua SAEB'!$A:$A,$E2370)</f>
        <v>3</v>
      </c>
      <c r="H2370" s="10" t="str">
        <f t="array" ref="H2370">INDEX('Régua SAEB'!$F$1:$F$40,MATCH($E2370&amp;"LP"&amp;$G2370,'Régua SAEB'!$G$1:$G$40,0),1)</f>
        <v>Básico</v>
      </c>
      <c r="I2370" s="29">
        <v>255.81</v>
      </c>
      <c r="J2370" s="10">
        <f>SUMIFS('Régua SAEB'!$C:$C,'Régua SAEB'!$B:$B,"MT",'Régua SAEB'!$D:$D,"&lt;="&amp;$I2370,'Régua SAEB'!$E:$E,"&gt;"&amp;$I2370,'Régua SAEB'!$A:$A,$E2370)</f>
        <v>3</v>
      </c>
      <c r="K2370" s="10" t="str">
        <f t="array" ref="K2370">INDEX('Régua SAEB'!$F$1:$F$40,MATCH($E2370&amp;"MT"&amp;$J2370,'Régua SAEB'!$G$1:$G$40,0),1)</f>
        <v>Básico</v>
      </c>
    </row>
    <row r="2371" spans="1:11" x14ac:dyDescent="0.2">
      <c r="A2371" s="28" t="s">
        <v>79</v>
      </c>
      <c r="B2371" s="24">
        <v>8849</v>
      </c>
      <c r="C2371" s="28" t="s">
        <v>2479</v>
      </c>
      <c r="D2371" s="29">
        <v>35008849</v>
      </c>
      <c r="E2371" s="29" t="s">
        <v>117</v>
      </c>
      <c r="F2371" s="29">
        <v>252.35</v>
      </c>
      <c r="G2371" s="10">
        <f>SUMIFS('Régua SAEB'!$C:$C,'Régua SAEB'!$B:$B,"LP",'Régua SAEB'!$D:$D,"&lt;="&amp;$F2371,'Régua SAEB'!$E:$E,"&gt;"&amp;$F2371,'Régua SAEB'!$A:$A,$E2371)</f>
        <v>3</v>
      </c>
      <c r="H2371" s="10" t="str">
        <f t="array" ref="H2371">INDEX('Régua SAEB'!$F$1:$F$40,MATCH($E2371&amp;"LP"&amp;$G2371,'Régua SAEB'!$G$1:$G$40,0),1)</f>
        <v>Básico</v>
      </c>
      <c r="I2371" s="29">
        <v>250.96</v>
      </c>
      <c r="J2371" s="10">
        <f>SUMIFS('Régua SAEB'!$C:$C,'Régua SAEB'!$B:$B,"MT",'Régua SAEB'!$D:$D,"&lt;="&amp;$I2371,'Régua SAEB'!$E:$E,"&gt;"&amp;$I2371,'Régua SAEB'!$A:$A,$E2371)</f>
        <v>3</v>
      </c>
      <c r="K2371" s="10" t="str">
        <f t="array" ref="K2371">INDEX('Régua SAEB'!$F$1:$F$40,MATCH($E2371&amp;"MT"&amp;$J2371,'Régua SAEB'!$G$1:$G$40,0),1)</f>
        <v>Básico</v>
      </c>
    </row>
    <row r="2372" spans="1:11" x14ac:dyDescent="0.2">
      <c r="A2372" s="28" t="s">
        <v>79</v>
      </c>
      <c r="B2372" s="24">
        <v>8874</v>
      </c>
      <c r="C2372" s="28" t="s">
        <v>2480</v>
      </c>
      <c r="D2372" s="29">
        <v>35008874</v>
      </c>
      <c r="E2372" s="29" t="s">
        <v>117</v>
      </c>
      <c r="F2372" s="29">
        <v>285.02</v>
      </c>
      <c r="G2372" s="10">
        <f>SUMIFS('Régua SAEB'!$C:$C,'Régua SAEB'!$B:$B,"LP",'Régua SAEB'!$D:$D,"&lt;="&amp;$F2372,'Régua SAEB'!$E:$E,"&gt;"&amp;$F2372,'Régua SAEB'!$A:$A,$E2372)</f>
        <v>4</v>
      </c>
      <c r="H2372" s="10" t="str">
        <f t="array" ref="H2372">INDEX('Régua SAEB'!$F$1:$F$40,MATCH($E2372&amp;"LP"&amp;$G2372,'Régua SAEB'!$G$1:$G$40,0),1)</f>
        <v>Proficiente</v>
      </c>
      <c r="I2372" s="29">
        <v>283.41000000000003</v>
      </c>
      <c r="J2372" s="10">
        <f>SUMIFS('Régua SAEB'!$C:$C,'Régua SAEB'!$B:$B,"MT",'Régua SAEB'!$D:$D,"&lt;="&amp;$I2372,'Régua SAEB'!$E:$E,"&gt;"&amp;$I2372,'Régua SAEB'!$A:$A,$E2372)</f>
        <v>4</v>
      </c>
      <c r="K2372" s="10" t="str">
        <f t="array" ref="K2372">INDEX('Régua SAEB'!$F$1:$F$40,MATCH($E2372&amp;"MT"&amp;$J2372,'Régua SAEB'!$G$1:$G$40,0),1)</f>
        <v>Básico</v>
      </c>
    </row>
    <row r="2373" spans="1:11" x14ac:dyDescent="0.2">
      <c r="A2373" s="28" t="s">
        <v>79</v>
      </c>
      <c r="B2373" s="24">
        <v>8886</v>
      </c>
      <c r="C2373" s="28" t="s">
        <v>2481</v>
      </c>
      <c r="D2373" s="29">
        <v>35008886</v>
      </c>
      <c r="E2373" s="29" t="s">
        <v>117</v>
      </c>
      <c r="F2373" s="29">
        <v>265.66000000000003</v>
      </c>
      <c r="G2373" s="10">
        <f>SUMIFS('Régua SAEB'!$C:$C,'Régua SAEB'!$B:$B,"LP",'Régua SAEB'!$D:$D,"&lt;="&amp;$F2373,'Régua SAEB'!$E:$E,"&gt;"&amp;$F2373,'Régua SAEB'!$A:$A,$E2373)</f>
        <v>3</v>
      </c>
      <c r="H2373" s="10" t="str">
        <f t="array" ref="H2373">INDEX('Régua SAEB'!$F$1:$F$40,MATCH($E2373&amp;"LP"&amp;$G2373,'Régua SAEB'!$G$1:$G$40,0),1)</f>
        <v>Básico</v>
      </c>
      <c r="I2373" s="29">
        <v>258.83999999999997</v>
      </c>
      <c r="J2373" s="10">
        <f>SUMIFS('Régua SAEB'!$C:$C,'Régua SAEB'!$B:$B,"MT",'Régua SAEB'!$D:$D,"&lt;="&amp;$I2373,'Régua SAEB'!$E:$E,"&gt;"&amp;$I2373,'Régua SAEB'!$A:$A,$E2373)</f>
        <v>3</v>
      </c>
      <c r="K2373" s="10" t="str">
        <f t="array" ref="K2373">INDEX('Régua SAEB'!$F$1:$F$40,MATCH($E2373&amp;"MT"&amp;$J2373,'Régua SAEB'!$G$1:$G$40,0),1)</f>
        <v>Básico</v>
      </c>
    </row>
    <row r="2374" spans="1:11" x14ac:dyDescent="0.2">
      <c r="A2374" s="28" t="s">
        <v>79</v>
      </c>
      <c r="B2374" s="24">
        <v>8898</v>
      </c>
      <c r="C2374" s="28" t="s">
        <v>2482</v>
      </c>
      <c r="D2374" s="29">
        <v>35008898</v>
      </c>
      <c r="E2374" s="29" t="s">
        <v>117</v>
      </c>
      <c r="F2374" s="29">
        <v>239.19</v>
      </c>
      <c r="G2374" s="10">
        <f>SUMIFS('Régua SAEB'!$C:$C,'Régua SAEB'!$B:$B,"LP",'Régua SAEB'!$D:$D,"&lt;="&amp;$F2374,'Régua SAEB'!$E:$E,"&gt;"&amp;$F2374,'Régua SAEB'!$A:$A,$E2374)</f>
        <v>2</v>
      </c>
      <c r="H2374" s="10" t="str">
        <f t="array" ref="H2374">INDEX('Régua SAEB'!$F$1:$F$40,MATCH($E2374&amp;"LP"&amp;$G2374,'Régua SAEB'!$G$1:$G$40,0),1)</f>
        <v>Básico</v>
      </c>
      <c r="I2374" s="29">
        <v>237.87</v>
      </c>
      <c r="J2374" s="10">
        <f>SUMIFS('Régua SAEB'!$C:$C,'Régua SAEB'!$B:$B,"MT",'Régua SAEB'!$D:$D,"&lt;="&amp;$I2374,'Régua SAEB'!$E:$E,"&gt;"&amp;$I2374,'Régua SAEB'!$A:$A,$E2374)</f>
        <v>2</v>
      </c>
      <c r="K2374" s="10" t="str">
        <f t="array" ref="K2374">INDEX('Régua SAEB'!$F$1:$F$40,MATCH($E2374&amp;"MT"&amp;$J2374,'Régua SAEB'!$G$1:$G$40,0),1)</f>
        <v>Básico</v>
      </c>
    </row>
    <row r="2375" spans="1:11" x14ac:dyDescent="0.2">
      <c r="A2375" s="28" t="s">
        <v>79</v>
      </c>
      <c r="B2375" s="24">
        <v>8904</v>
      </c>
      <c r="C2375" s="28" t="s">
        <v>2483</v>
      </c>
      <c r="D2375" s="29">
        <v>35008904</v>
      </c>
      <c r="E2375" s="29" t="s">
        <v>117</v>
      </c>
      <c r="F2375" s="29">
        <v>247.36</v>
      </c>
      <c r="G2375" s="10">
        <f>SUMIFS('Régua SAEB'!$C:$C,'Régua SAEB'!$B:$B,"LP",'Régua SAEB'!$D:$D,"&lt;="&amp;$F2375,'Régua SAEB'!$E:$E,"&gt;"&amp;$F2375,'Régua SAEB'!$A:$A,$E2375)</f>
        <v>2</v>
      </c>
      <c r="H2375" s="10" t="str">
        <f t="array" ref="H2375">INDEX('Régua SAEB'!$F$1:$F$40,MATCH($E2375&amp;"LP"&amp;$G2375,'Régua SAEB'!$G$1:$G$40,0),1)</f>
        <v>Básico</v>
      </c>
      <c r="I2375" s="29">
        <v>250.8</v>
      </c>
      <c r="J2375" s="10">
        <f>SUMIFS('Régua SAEB'!$C:$C,'Régua SAEB'!$B:$B,"MT",'Régua SAEB'!$D:$D,"&lt;="&amp;$I2375,'Régua SAEB'!$E:$E,"&gt;"&amp;$I2375,'Régua SAEB'!$A:$A,$E2375)</f>
        <v>3</v>
      </c>
      <c r="K2375" s="10" t="str">
        <f t="array" ref="K2375">INDEX('Régua SAEB'!$F$1:$F$40,MATCH($E2375&amp;"MT"&amp;$J2375,'Régua SAEB'!$G$1:$G$40,0),1)</f>
        <v>Básico</v>
      </c>
    </row>
    <row r="2376" spans="1:11" x14ac:dyDescent="0.2">
      <c r="A2376" s="28" t="s">
        <v>79</v>
      </c>
      <c r="B2376" s="24">
        <v>8916</v>
      </c>
      <c r="C2376" s="28" t="s">
        <v>2484</v>
      </c>
      <c r="D2376" s="29">
        <v>35008916</v>
      </c>
      <c r="E2376" s="29" t="s">
        <v>117</v>
      </c>
      <c r="F2376" s="29">
        <v>259.82</v>
      </c>
      <c r="G2376" s="10">
        <f>SUMIFS('Régua SAEB'!$C:$C,'Régua SAEB'!$B:$B,"LP",'Régua SAEB'!$D:$D,"&lt;="&amp;$F2376,'Régua SAEB'!$E:$E,"&gt;"&amp;$F2376,'Régua SAEB'!$A:$A,$E2376)</f>
        <v>3</v>
      </c>
      <c r="H2376" s="10" t="str">
        <f t="array" ref="H2376">INDEX('Régua SAEB'!$F$1:$F$40,MATCH($E2376&amp;"LP"&amp;$G2376,'Régua SAEB'!$G$1:$G$40,0),1)</f>
        <v>Básico</v>
      </c>
      <c r="I2376" s="29">
        <v>258.39</v>
      </c>
      <c r="J2376" s="10">
        <f>SUMIFS('Régua SAEB'!$C:$C,'Régua SAEB'!$B:$B,"MT",'Régua SAEB'!$D:$D,"&lt;="&amp;$I2376,'Régua SAEB'!$E:$E,"&gt;"&amp;$I2376,'Régua SAEB'!$A:$A,$E2376)</f>
        <v>3</v>
      </c>
      <c r="K2376" s="10" t="str">
        <f t="array" ref="K2376">INDEX('Régua SAEB'!$F$1:$F$40,MATCH($E2376&amp;"MT"&amp;$J2376,'Régua SAEB'!$G$1:$G$40,0),1)</f>
        <v>Básico</v>
      </c>
    </row>
    <row r="2377" spans="1:11" x14ac:dyDescent="0.2">
      <c r="A2377" s="28" t="s">
        <v>79</v>
      </c>
      <c r="B2377" s="24">
        <v>8928</v>
      </c>
      <c r="C2377" s="28" t="s">
        <v>2485</v>
      </c>
      <c r="D2377" s="29">
        <v>35008928</v>
      </c>
      <c r="E2377" s="29" t="s">
        <v>117</v>
      </c>
      <c r="F2377" s="29">
        <v>260.47000000000003</v>
      </c>
      <c r="G2377" s="10">
        <f>SUMIFS('Régua SAEB'!$C:$C,'Régua SAEB'!$B:$B,"LP",'Régua SAEB'!$D:$D,"&lt;="&amp;$F2377,'Régua SAEB'!$E:$E,"&gt;"&amp;$F2377,'Régua SAEB'!$A:$A,$E2377)</f>
        <v>3</v>
      </c>
      <c r="H2377" s="10" t="str">
        <f t="array" ref="H2377">INDEX('Régua SAEB'!$F$1:$F$40,MATCH($E2377&amp;"LP"&amp;$G2377,'Régua SAEB'!$G$1:$G$40,0),1)</f>
        <v>Básico</v>
      </c>
      <c r="I2377" s="29">
        <v>244.98</v>
      </c>
      <c r="J2377" s="10">
        <f>SUMIFS('Régua SAEB'!$C:$C,'Régua SAEB'!$B:$B,"MT",'Régua SAEB'!$D:$D,"&lt;="&amp;$I2377,'Régua SAEB'!$E:$E,"&gt;"&amp;$I2377,'Régua SAEB'!$A:$A,$E2377)</f>
        <v>2</v>
      </c>
      <c r="K2377" s="10" t="str">
        <f t="array" ref="K2377">INDEX('Régua SAEB'!$F$1:$F$40,MATCH($E2377&amp;"MT"&amp;$J2377,'Régua SAEB'!$G$1:$G$40,0),1)</f>
        <v>Básico</v>
      </c>
    </row>
    <row r="2378" spans="1:11" x14ac:dyDescent="0.2">
      <c r="A2378" s="28" t="s">
        <v>79</v>
      </c>
      <c r="B2378" s="24">
        <v>8936</v>
      </c>
      <c r="C2378" s="28" t="s">
        <v>2486</v>
      </c>
      <c r="D2378" s="29">
        <v>35008936</v>
      </c>
      <c r="E2378" s="29" t="s">
        <v>117</v>
      </c>
      <c r="F2378" s="29">
        <v>295.93</v>
      </c>
      <c r="G2378" s="10">
        <f>SUMIFS('Régua SAEB'!$C:$C,'Régua SAEB'!$B:$B,"LP",'Régua SAEB'!$D:$D,"&lt;="&amp;$F2378,'Régua SAEB'!$E:$E,"&gt;"&amp;$F2378,'Régua SAEB'!$A:$A,$E2378)</f>
        <v>4</v>
      </c>
      <c r="H2378" s="10" t="str">
        <f t="array" ref="H2378">INDEX('Régua SAEB'!$F$1:$F$40,MATCH($E2378&amp;"LP"&amp;$G2378,'Régua SAEB'!$G$1:$G$40,0),1)</f>
        <v>Proficiente</v>
      </c>
      <c r="I2378" s="29">
        <v>283.52</v>
      </c>
      <c r="J2378" s="10">
        <f>SUMIFS('Régua SAEB'!$C:$C,'Régua SAEB'!$B:$B,"MT",'Régua SAEB'!$D:$D,"&lt;="&amp;$I2378,'Régua SAEB'!$E:$E,"&gt;"&amp;$I2378,'Régua SAEB'!$A:$A,$E2378)</f>
        <v>4</v>
      </c>
      <c r="K2378" s="10" t="str">
        <f t="array" ref="K2378">INDEX('Régua SAEB'!$F$1:$F$40,MATCH($E2378&amp;"MT"&amp;$J2378,'Régua SAEB'!$G$1:$G$40,0),1)</f>
        <v>Básico</v>
      </c>
    </row>
    <row r="2379" spans="1:11" x14ac:dyDescent="0.2">
      <c r="A2379" s="28" t="s">
        <v>79</v>
      </c>
      <c r="B2379" s="24">
        <v>8941</v>
      </c>
      <c r="C2379" s="28" t="s">
        <v>2487</v>
      </c>
      <c r="D2379" s="29">
        <v>35008941</v>
      </c>
      <c r="E2379" s="29" t="s">
        <v>117</v>
      </c>
      <c r="F2379" s="29">
        <v>293.52999999999997</v>
      </c>
      <c r="G2379" s="10">
        <f>SUMIFS('Régua SAEB'!$C:$C,'Régua SAEB'!$B:$B,"LP",'Régua SAEB'!$D:$D,"&lt;="&amp;$F2379,'Régua SAEB'!$E:$E,"&gt;"&amp;$F2379,'Régua SAEB'!$A:$A,$E2379)</f>
        <v>4</v>
      </c>
      <c r="H2379" s="10" t="str">
        <f t="array" ref="H2379">INDEX('Régua SAEB'!$F$1:$F$40,MATCH($E2379&amp;"LP"&amp;$G2379,'Régua SAEB'!$G$1:$G$40,0),1)</f>
        <v>Proficiente</v>
      </c>
      <c r="I2379" s="29">
        <v>288.98</v>
      </c>
      <c r="J2379" s="10">
        <f>SUMIFS('Régua SAEB'!$C:$C,'Régua SAEB'!$B:$B,"MT",'Régua SAEB'!$D:$D,"&lt;="&amp;$I2379,'Régua SAEB'!$E:$E,"&gt;"&amp;$I2379,'Régua SAEB'!$A:$A,$E2379)</f>
        <v>4</v>
      </c>
      <c r="K2379" s="10" t="str">
        <f t="array" ref="K2379">INDEX('Régua SAEB'!$F$1:$F$40,MATCH($E2379&amp;"MT"&amp;$J2379,'Régua SAEB'!$G$1:$G$40,0),1)</f>
        <v>Básico</v>
      </c>
    </row>
    <row r="2380" spans="1:11" x14ac:dyDescent="0.2">
      <c r="A2380" s="28" t="s">
        <v>79</v>
      </c>
      <c r="B2380" s="24">
        <v>8977</v>
      </c>
      <c r="C2380" s="28" t="s">
        <v>2488</v>
      </c>
      <c r="D2380" s="29">
        <v>35008977</v>
      </c>
      <c r="E2380" s="29" t="s">
        <v>117</v>
      </c>
      <c r="F2380" s="29">
        <v>256.33999999999997</v>
      </c>
      <c r="G2380" s="10">
        <f>SUMIFS('Régua SAEB'!$C:$C,'Régua SAEB'!$B:$B,"LP",'Régua SAEB'!$D:$D,"&lt;="&amp;$F2380,'Régua SAEB'!$E:$E,"&gt;"&amp;$F2380,'Régua SAEB'!$A:$A,$E2380)</f>
        <v>3</v>
      </c>
      <c r="H2380" s="10" t="str">
        <f t="array" ref="H2380">INDEX('Régua SAEB'!$F$1:$F$40,MATCH($E2380&amp;"LP"&amp;$G2380,'Régua SAEB'!$G$1:$G$40,0),1)</f>
        <v>Básico</v>
      </c>
      <c r="I2380" s="29">
        <v>261.95</v>
      </c>
      <c r="J2380" s="10">
        <f>SUMIFS('Régua SAEB'!$C:$C,'Régua SAEB'!$B:$B,"MT",'Régua SAEB'!$D:$D,"&lt;="&amp;$I2380,'Régua SAEB'!$E:$E,"&gt;"&amp;$I2380,'Régua SAEB'!$A:$A,$E2380)</f>
        <v>3</v>
      </c>
      <c r="K2380" s="10" t="str">
        <f t="array" ref="K2380">INDEX('Régua SAEB'!$F$1:$F$40,MATCH($E2380&amp;"MT"&amp;$J2380,'Régua SAEB'!$G$1:$G$40,0),1)</f>
        <v>Básico</v>
      </c>
    </row>
    <row r="2381" spans="1:11" x14ac:dyDescent="0.2">
      <c r="A2381" s="28" t="s">
        <v>79</v>
      </c>
      <c r="B2381" s="24">
        <v>8990</v>
      </c>
      <c r="C2381" s="28" t="s">
        <v>2489</v>
      </c>
      <c r="D2381" s="29">
        <v>35008990</v>
      </c>
      <c r="E2381" s="29" t="s">
        <v>117</v>
      </c>
      <c r="F2381" s="29">
        <v>262.99</v>
      </c>
      <c r="G2381" s="10">
        <f>SUMIFS('Régua SAEB'!$C:$C,'Régua SAEB'!$B:$B,"LP",'Régua SAEB'!$D:$D,"&lt;="&amp;$F2381,'Régua SAEB'!$E:$E,"&gt;"&amp;$F2381,'Régua SAEB'!$A:$A,$E2381)</f>
        <v>3</v>
      </c>
      <c r="H2381" s="10" t="str">
        <f t="array" ref="H2381">INDEX('Régua SAEB'!$F$1:$F$40,MATCH($E2381&amp;"LP"&amp;$G2381,'Régua SAEB'!$G$1:$G$40,0),1)</f>
        <v>Básico</v>
      </c>
      <c r="I2381" s="29">
        <v>258.10000000000002</v>
      </c>
      <c r="J2381" s="10">
        <f>SUMIFS('Régua SAEB'!$C:$C,'Régua SAEB'!$B:$B,"MT",'Régua SAEB'!$D:$D,"&lt;="&amp;$I2381,'Régua SAEB'!$E:$E,"&gt;"&amp;$I2381,'Régua SAEB'!$A:$A,$E2381)</f>
        <v>3</v>
      </c>
      <c r="K2381" s="10" t="str">
        <f t="array" ref="K2381">INDEX('Régua SAEB'!$F$1:$F$40,MATCH($E2381&amp;"MT"&amp;$J2381,'Régua SAEB'!$G$1:$G$40,0),1)</f>
        <v>Básico</v>
      </c>
    </row>
    <row r="2382" spans="1:11" x14ac:dyDescent="0.2">
      <c r="A2382" s="28" t="s">
        <v>79</v>
      </c>
      <c r="B2382" s="24">
        <v>9003</v>
      </c>
      <c r="C2382" s="28" t="s">
        <v>2490</v>
      </c>
      <c r="D2382" s="29">
        <v>35009003</v>
      </c>
      <c r="E2382" s="29" t="s">
        <v>117</v>
      </c>
      <c r="F2382" s="29">
        <v>268.91000000000003</v>
      </c>
      <c r="G2382" s="10">
        <f>SUMIFS('Régua SAEB'!$C:$C,'Régua SAEB'!$B:$B,"LP",'Régua SAEB'!$D:$D,"&lt;="&amp;$F2382,'Régua SAEB'!$E:$E,"&gt;"&amp;$F2382,'Régua SAEB'!$A:$A,$E2382)</f>
        <v>3</v>
      </c>
      <c r="H2382" s="10" t="str">
        <f t="array" ref="H2382">INDEX('Régua SAEB'!$F$1:$F$40,MATCH($E2382&amp;"LP"&amp;$G2382,'Régua SAEB'!$G$1:$G$40,0),1)</f>
        <v>Básico</v>
      </c>
      <c r="I2382" s="29">
        <v>254.14</v>
      </c>
      <c r="J2382" s="10">
        <f>SUMIFS('Régua SAEB'!$C:$C,'Régua SAEB'!$B:$B,"MT",'Régua SAEB'!$D:$D,"&lt;="&amp;$I2382,'Régua SAEB'!$E:$E,"&gt;"&amp;$I2382,'Régua SAEB'!$A:$A,$E2382)</f>
        <v>3</v>
      </c>
      <c r="K2382" s="10" t="str">
        <f t="array" ref="K2382">INDEX('Régua SAEB'!$F$1:$F$40,MATCH($E2382&amp;"MT"&amp;$J2382,'Régua SAEB'!$G$1:$G$40,0),1)</f>
        <v>Básico</v>
      </c>
    </row>
    <row r="2383" spans="1:11" x14ac:dyDescent="0.2">
      <c r="A2383" s="28" t="s">
        <v>79</v>
      </c>
      <c r="B2383" s="24">
        <v>9015</v>
      </c>
      <c r="C2383" s="28" t="s">
        <v>2491</v>
      </c>
      <c r="D2383" s="29">
        <v>35009015</v>
      </c>
      <c r="E2383" s="29" t="s">
        <v>117</v>
      </c>
      <c r="F2383" s="29">
        <v>267.79000000000002</v>
      </c>
      <c r="G2383" s="10">
        <f>SUMIFS('Régua SAEB'!$C:$C,'Régua SAEB'!$B:$B,"LP",'Régua SAEB'!$D:$D,"&lt;="&amp;$F2383,'Régua SAEB'!$E:$E,"&gt;"&amp;$F2383,'Régua SAEB'!$A:$A,$E2383)</f>
        <v>3</v>
      </c>
      <c r="H2383" s="10" t="str">
        <f t="array" ref="H2383">INDEX('Régua SAEB'!$F$1:$F$40,MATCH($E2383&amp;"LP"&amp;$G2383,'Régua SAEB'!$G$1:$G$40,0),1)</f>
        <v>Básico</v>
      </c>
      <c r="I2383" s="29">
        <v>261.25</v>
      </c>
      <c r="J2383" s="10">
        <f>SUMIFS('Régua SAEB'!$C:$C,'Régua SAEB'!$B:$B,"MT",'Régua SAEB'!$D:$D,"&lt;="&amp;$I2383,'Régua SAEB'!$E:$E,"&gt;"&amp;$I2383,'Régua SAEB'!$A:$A,$E2383)</f>
        <v>3</v>
      </c>
      <c r="K2383" s="10" t="str">
        <f t="array" ref="K2383">INDEX('Régua SAEB'!$F$1:$F$40,MATCH($E2383&amp;"MT"&amp;$J2383,'Régua SAEB'!$G$1:$G$40,0),1)</f>
        <v>Básico</v>
      </c>
    </row>
    <row r="2384" spans="1:11" x14ac:dyDescent="0.2">
      <c r="A2384" s="28" t="s">
        <v>79</v>
      </c>
      <c r="B2384" s="24">
        <v>9039</v>
      </c>
      <c r="C2384" s="28" t="s">
        <v>2492</v>
      </c>
      <c r="D2384" s="29">
        <v>35009039</v>
      </c>
      <c r="E2384" s="29" t="s">
        <v>117</v>
      </c>
      <c r="F2384" s="29">
        <v>277.52</v>
      </c>
      <c r="G2384" s="10">
        <f>SUMIFS('Régua SAEB'!$C:$C,'Régua SAEB'!$B:$B,"LP",'Régua SAEB'!$D:$D,"&lt;="&amp;$F2384,'Régua SAEB'!$E:$E,"&gt;"&amp;$F2384,'Régua SAEB'!$A:$A,$E2384)</f>
        <v>4</v>
      </c>
      <c r="H2384" s="10" t="str">
        <f t="array" ref="H2384">INDEX('Régua SAEB'!$F$1:$F$40,MATCH($E2384&amp;"LP"&amp;$G2384,'Régua SAEB'!$G$1:$G$40,0),1)</f>
        <v>Proficiente</v>
      </c>
      <c r="I2384" s="29">
        <v>268.49</v>
      </c>
      <c r="J2384" s="10">
        <f>SUMIFS('Régua SAEB'!$C:$C,'Régua SAEB'!$B:$B,"MT",'Régua SAEB'!$D:$D,"&lt;="&amp;$I2384,'Régua SAEB'!$E:$E,"&gt;"&amp;$I2384,'Régua SAEB'!$A:$A,$E2384)</f>
        <v>3</v>
      </c>
      <c r="K2384" s="10" t="str">
        <f t="array" ref="K2384">INDEX('Régua SAEB'!$F$1:$F$40,MATCH($E2384&amp;"MT"&amp;$J2384,'Régua SAEB'!$G$1:$G$40,0),1)</f>
        <v>Básico</v>
      </c>
    </row>
    <row r="2385" spans="1:11" x14ac:dyDescent="0.2">
      <c r="A2385" s="28" t="s">
        <v>79</v>
      </c>
      <c r="B2385" s="24">
        <v>9088</v>
      </c>
      <c r="C2385" s="28" t="s">
        <v>2493</v>
      </c>
      <c r="D2385" s="29">
        <v>35009088</v>
      </c>
      <c r="E2385" s="29" t="s">
        <v>117</v>
      </c>
      <c r="F2385" s="29">
        <v>292.76</v>
      </c>
      <c r="G2385" s="10">
        <f>SUMIFS('Régua SAEB'!$C:$C,'Régua SAEB'!$B:$B,"LP",'Régua SAEB'!$D:$D,"&lt;="&amp;$F2385,'Régua SAEB'!$E:$E,"&gt;"&amp;$F2385,'Régua SAEB'!$A:$A,$E2385)</f>
        <v>4</v>
      </c>
      <c r="H2385" s="10" t="str">
        <f t="array" ref="H2385">INDEX('Régua SAEB'!$F$1:$F$40,MATCH($E2385&amp;"LP"&amp;$G2385,'Régua SAEB'!$G$1:$G$40,0),1)</f>
        <v>Proficiente</v>
      </c>
      <c r="I2385" s="29">
        <v>285.58</v>
      </c>
      <c r="J2385" s="10">
        <f>SUMIFS('Régua SAEB'!$C:$C,'Régua SAEB'!$B:$B,"MT",'Régua SAEB'!$D:$D,"&lt;="&amp;$I2385,'Régua SAEB'!$E:$E,"&gt;"&amp;$I2385,'Régua SAEB'!$A:$A,$E2385)</f>
        <v>4</v>
      </c>
      <c r="K2385" s="10" t="str">
        <f t="array" ref="K2385">INDEX('Régua SAEB'!$F$1:$F$40,MATCH($E2385&amp;"MT"&amp;$J2385,'Régua SAEB'!$G$1:$G$40,0),1)</f>
        <v>Básico</v>
      </c>
    </row>
    <row r="2386" spans="1:11" x14ac:dyDescent="0.2">
      <c r="A2386" s="28" t="s">
        <v>79</v>
      </c>
      <c r="B2386" s="24">
        <v>9106</v>
      </c>
      <c r="C2386" s="28" t="s">
        <v>2494</v>
      </c>
      <c r="D2386" s="29">
        <v>35009106</v>
      </c>
      <c r="E2386" s="29" t="s">
        <v>117</v>
      </c>
      <c r="F2386" s="29">
        <v>258.44</v>
      </c>
      <c r="G2386" s="10">
        <f>SUMIFS('Régua SAEB'!$C:$C,'Régua SAEB'!$B:$B,"LP",'Régua SAEB'!$D:$D,"&lt;="&amp;$F2386,'Régua SAEB'!$E:$E,"&gt;"&amp;$F2386,'Régua SAEB'!$A:$A,$E2386)</f>
        <v>3</v>
      </c>
      <c r="H2386" s="10" t="str">
        <f t="array" ref="H2386">INDEX('Régua SAEB'!$F$1:$F$40,MATCH($E2386&amp;"LP"&amp;$G2386,'Régua SAEB'!$G$1:$G$40,0),1)</f>
        <v>Básico</v>
      </c>
      <c r="I2386" s="29">
        <v>252.46</v>
      </c>
      <c r="J2386" s="10">
        <f>SUMIFS('Régua SAEB'!$C:$C,'Régua SAEB'!$B:$B,"MT",'Régua SAEB'!$D:$D,"&lt;="&amp;$I2386,'Régua SAEB'!$E:$E,"&gt;"&amp;$I2386,'Régua SAEB'!$A:$A,$E2386)</f>
        <v>3</v>
      </c>
      <c r="K2386" s="10" t="str">
        <f t="array" ref="K2386">INDEX('Régua SAEB'!$F$1:$F$40,MATCH($E2386&amp;"MT"&amp;$J2386,'Régua SAEB'!$G$1:$G$40,0),1)</f>
        <v>Básico</v>
      </c>
    </row>
    <row r="2387" spans="1:11" x14ac:dyDescent="0.2">
      <c r="A2387" s="28" t="s">
        <v>79</v>
      </c>
      <c r="B2387" s="24">
        <v>9118</v>
      </c>
      <c r="C2387" s="28" t="s">
        <v>2495</v>
      </c>
      <c r="D2387" s="29">
        <v>35009118</v>
      </c>
      <c r="E2387" s="29" t="s">
        <v>117</v>
      </c>
      <c r="F2387" s="29">
        <v>285.13</v>
      </c>
      <c r="G2387" s="10">
        <f>SUMIFS('Régua SAEB'!$C:$C,'Régua SAEB'!$B:$B,"LP",'Régua SAEB'!$D:$D,"&lt;="&amp;$F2387,'Régua SAEB'!$E:$E,"&gt;"&amp;$F2387,'Régua SAEB'!$A:$A,$E2387)</f>
        <v>4</v>
      </c>
      <c r="H2387" s="10" t="str">
        <f t="array" ref="H2387">INDEX('Régua SAEB'!$F$1:$F$40,MATCH($E2387&amp;"LP"&amp;$G2387,'Régua SAEB'!$G$1:$G$40,0),1)</f>
        <v>Proficiente</v>
      </c>
      <c r="I2387" s="29">
        <v>275.95</v>
      </c>
      <c r="J2387" s="10">
        <f>SUMIFS('Régua SAEB'!$C:$C,'Régua SAEB'!$B:$B,"MT",'Régua SAEB'!$D:$D,"&lt;="&amp;$I2387,'Régua SAEB'!$E:$E,"&gt;"&amp;$I2387,'Régua SAEB'!$A:$A,$E2387)</f>
        <v>4</v>
      </c>
      <c r="K2387" s="10" t="str">
        <f t="array" ref="K2387">INDEX('Régua SAEB'!$F$1:$F$40,MATCH($E2387&amp;"MT"&amp;$J2387,'Régua SAEB'!$G$1:$G$40,0),1)</f>
        <v>Básico</v>
      </c>
    </row>
    <row r="2388" spans="1:11" x14ac:dyDescent="0.2">
      <c r="A2388" s="28" t="s">
        <v>79</v>
      </c>
      <c r="B2388" s="24">
        <v>9124</v>
      </c>
      <c r="C2388" s="28" t="s">
        <v>2496</v>
      </c>
      <c r="D2388" s="29">
        <v>35009124</v>
      </c>
      <c r="E2388" s="29" t="s">
        <v>117</v>
      </c>
      <c r="F2388" s="29">
        <v>269.79000000000002</v>
      </c>
      <c r="G2388" s="10">
        <f>SUMIFS('Régua SAEB'!$C:$C,'Régua SAEB'!$B:$B,"LP",'Régua SAEB'!$D:$D,"&lt;="&amp;$F2388,'Régua SAEB'!$E:$E,"&gt;"&amp;$F2388,'Régua SAEB'!$A:$A,$E2388)</f>
        <v>3</v>
      </c>
      <c r="H2388" s="10" t="str">
        <f t="array" ref="H2388">INDEX('Régua SAEB'!$F$1:$F$40,MATCH($E2388&amp;"LP"&amp;$G2388,'Régua SAEB'!$G$1:$G$40,0),1)</f>
        <v>Básico</v>
      </c>
      <c r="I2388" s="29">
        <v>258.93</v>
      </c>
      <c r="J2388" s="10">
        <f>SUMIFS('Régua SAEB'!$C:$C,'Régua SAEB'!$B:$B,"MT",'Régua SAEB'!$D:$D,"&lt;="&amp;$I2388,'Régua SAEB'!$E:$E,"&gt;"&amp;$I2388,'Régua SAEB'!$A:$A,$E2388)</f>
        <v>3</v>
      </c>
      <c r="K2388" s="10" t="str">
        <f t="array" ref="K2388">INDEX('Régua SAEB'!$F$1:$F$40,MATCH($E2388&amp;"MT"&amp;$J2388,'Régua SAEB'!$G$1:$G$40,0),1)</f>
        <v>Básico</v>
      </c>
    </row>
    <row r="2389" spans="1:11" x14ac:dyDescent="0.2">
      <c r="A2389" s="28" t="s">
        <v>79</v>
      </c>
      <c r="B2389" s="24">
        <v>9131</v>
      </c>
      <c r="C2389" s="28" t="s">
        <v>2497</v>
      </c>
      <c r="D2389" s="29">
        <v>35009131</v>
      </c>
      <c r="E2389" s="29" t="s">
        <v>117</v>
      </c>
      <c r="F2389" s="29">
        <v>258.83</v>
      </c>
      <c r="G2389" s="10">
        <f>SUMIFS('Régua SAEB'!$C:$C,'Régua SAEB'!$B:$B,"LP",'Régua SAEB'!$D:$D,"&lt;="&amp;$F2389,'Régua SAEB'!$E:$E,"&gt;"&amp;$F2389,'Régua SAEB'!$A:$A,$E2389)</f>
        <v>3</v>
      </c>
      <c r="H2389" s="10" t="str">
        <f t="array" ref="H2389">INDEX('Régua SAEB'!$F$1:$F$40,MATCH($E2389&amp;"LP"&amp;$G2389,'Régua SAEB'!$G$1:$G$40,0),1)</f>
        <v>Básico</v>
      </c>
      <c r="I2389" s="29">
        <v>260.24</v>
      </c>
      <c r="J2389" s="10">
        <f>SUMIFS('Régua SAEB'!$C:$C,'Régua SAEB'!$B:$B,"MT",'Régua SAEB'!$D:$D,"&lt;="&amp;$I2389,'Régua SAEB'!$E:$E,"&gt;"&amp;$I2389,'Régua SAEB'!$A:$A,$E2389)</f>
        <v>3</v>
      </c>
      <c r="K2389" s="10" t="str">
        <f t="array" ref="K2389">INDEX('Régua SAEB'!$F$1:$F$40,MATCH($E2389&amp;"MT"&amp;$J2389,'Régua SAEB'!$G$1:$G$40,0),1)</f>
        <v>Básico</v>
      </c>
    </row>
    <row r="2390" spans="1:11" x14ac:dyDescent="0.2">
      <c r="A2390" s="28" t="s">
        <v>79</v>
      </c>
      <c r="B2390" s="24">
        <v>9155</v>
      </c>
      <c r="C2390" s="28" t="s">
        <v>2498</v>
      </c>
      <c r="D2390" s="29">
        <v>35009155</v>
      </c>
      <c r="E2390" s="29" t="s">
        <v>117</v>
      </c>
      <c r="F2390" s="29">
        <v>278.10000000000002</v>
      </c>
      <c r="G2390" s="10">
        <f>SUMIFS('Régua SAEB'!$C:$C,'Régua SAEB'!$B:$B,"LP",'Régua SAEB'!$D:$D,"&lt;="&amp;$F2390,'Régua SAEB'!$E:$E,"&gt;"&amp;$F2390,'Régua SAEB'!$A:$A,$E2390)</f>
        <v>4</v>
      </c>
      <c r="H2390" s="10" t="str">
        <f t="array" ref="H2390">INDEX('Régua SAEB'!$F$1:$F$40,MATCH($E2390&amp;"LP"&amp;$G2390,'Régua SAEB'!$G$1:$G$40,0),1)</f>
        <v>Proficiente</v>
      </c>
      <c r="I2390" s="29">
        <v>261.95</v>
      </c>
      <c r="J2390" s="10">
        <f>SUMIFS('Régua SAEB'!$C:$C,'Régua SAEB'!$B:$B,"MT",'Régua SAEB'!$D:$D,"&lt;="&amp;$I2390,'Régua SAEB'!$E:$E,"&gt;"&amp;$I2390,'Régua SAEB'!$A:$A,$E2390)</f>
        <v>3</v>
      </c>
      <c r="K2390" s="10" t="str">
        <f t="array" ref="K2390">INDEX('Régua SAEB'!$F$1:$F$40,MATCH($E2390&amp;"MT"&amp;$J2390,'Régua SAEB'!$G$1:$G$40,0),1)</f>
        <v>Básico</v>
      </c>
    </row>
    <row r="2391" spans="1:11" x14ac:dyDescent="0.2">
      <c r="A2391" s="28" t="s">
        <v>79</v>
      </c>
      <c r="B2391" s="24">
        <v>9210</v>
      </c>
      <c r="C2391" s="28" t="s">
        <v>2499</v>
      </c>
      <c r="D2391" s="29">
        <v>35009210</v>
      </c>
      <c r="E2391" s="29" t="s">
        <v>117</v>
      </c>
      <c r="F2391" s="29">
        <v>272.92</v>
      </c>
      <c r="G2391" s="10">
        <f>SUMIFS('Régua SAEB'!$C:$C,'Régua SAEB'!$B:$B,"LP",'Régua SAEB'!$D:$D,"&lt;="&amp;$F2391,'Régua SAEB'!$E:$E,"&gt;"&amp;$F2391,'Régua SAEB'!$A:$A,$E2391)</f>
        <v>3</v>
      </c>
      <c r="H2391" s="10" t="str">
        <f t="array" ref="H2391">INDEX('Régua SAEB'!$F$1:$F$40,MATCH($E2391&amp;"LP"&amp;$G2391,'Régua SAEB'!$G$1:$G$40,0),1)</f>
        <v>Básico</v>
      </c>
      <c r="I2391" s="29">
        <v>255.88</v>
      </c>
      <c r="J2391" s="10">
        <f>SUMIFS('Régua SAEB'!$C:$C,'Régua SAEB'!$B:$B,"MT",'Régua SAEB'!$D:$D,"&lt;="&amp;$I2391,'Régua SAEB'!$E:$E,"&gt;"&amp;$I2391,'Régua SAEB'!$A:$A,$E2391)</f>
        <v>3</v>
      </c>
      <c r="K2391" s="10" t="str">
        <f t="array" ref="K2391">INDEX('Régua SAEB'!$F$1:$F$40,MATCH($E2391&amp;"MT"&amp;$J2391,'Régua SAEB'!$G$1:$G$40,0),1)</f>
        <v>Básico</v>
      </c>
    </row>
    <row r="2392" spans="1:11" x14ac:dyDescent="0.2">
      <c r="A2392" s="28" t="s">
        <v>79</v>
      </c>
      <c r="B2392" s="24">
        <v>9234</v>
      </c>
      <c r="C2392" s="28" t="s">
        <v>2500</v>
      </c>
      <c r="D2392" s="29">
        <v>35009234</v>
      </c>
      <c r="E2392" s="29" t="s">
        <v>117</v>
      </c>
      <c r="F2392" s="29">
        <v>285.73</v>
      </c>
      <c r="G2392" s="10">
        <f>SUMIFS('Régua SAEB'!$C:$C,'Régua SAEB'!$B:$B,"LP",'Régua SAEB'!$D:$D,"&lt;="&amp;$F2392,'Régua SAEB'!$E:$E,"&gt;"&amp;$F2392,'Régua SAEB'!$A:$A,$E2392)</f>
        <v>4</v>
      </c>
      <c r="H2392" s="10" t="str">
        <f t="array" ref="H2392">INDEX('Régua SAEB'!$F$1:$F$40,MATCH($E2392&amp;"LP"&amp;$G2392,'Régua SAEB'!$G$1:$G$40,0),1)</f>
        <v>Proficiente</v>
      </c>
      <c r="I2392" s="29">
        <v>281.88</v>
      </c>
      <c r="J2392" s="10">
        <f>SUMIFS('Régua SAEB'!$C:$C,'Régua SAEB'!$B:$B,"MT",'Régua SAEB'!$D:$D,"&lt;="&amp;$I2392,'Régua SAEB'!$E:$E,"&gt;"&amp;$I2392,'Régua SAEB'!$A:$A,$E2392)</f>
        <v>4</v>
      </c>
      <c r="K2392" s="10" t="str">
        <f t="array" ref="K2392">INDEX('Régua SAEB'!$F$1:$F$40,MATCH($E2392&amp;"MT"&amp;$J2392,'Régua SAEB'!$G$1:$G$40,0),1)</f>
        <v>Básico</v>
      </c>
    </row>
    <row r="2393" spans="1:11" x14ac:dyDescent="0.2">
      <c r="A2393" s="28" t="s">
        <v>79</v>
      </c>
      <c r="B2393" s="24">
        <v>9246</v>
      </c>
      <c r="C2393" s="28" t="s">
        <v>2501</v>
      </c>
      <c r="D2393" s="29">
        <v>35009246</v>
      </c>
      <c r="E2393" s="29" t="s">
        <v>117</v>
      </c>
      <c r="F2393" s="29">
        <v>271.55</v>
      </c>
      <c r="G2393" s="10">
        <f>SUMIFS('Régua SAEB'!$C:$C,'Régua SAEB'!$B:$B,"LP",'Régua SAEB'!$D:$D,"&lt;="&amp;$F2393,'Régua SAEB'!$E:$E,"&gt;"&amp;$F2393,'Régua SAEB'!$A:$A,$E2393)</f>
        <v>3</v>
      </c>
      <c r="H2393" s="10" t="str">
        <f t="array" ref="H2393">INDEX('Régua SAEB'!$F$1:$F$40,MATCH($E2393&amp;"LP"&amp;$G2393,'Régua SAEB'!$G$1:$G$40,0),1)</f>
        <v>Básico</v>
      </c>
      <c r="I2393" s="29">
        <v>254.38</v>
      </c>
      <c r="J2393" s="10">
        <f>SUMIFS('Régua SAEB'!$C:$C,'Régua SAEB'!$B:$B,"MT",'Régua SAEB'!$D:$D,"&lt;="&amp;$I2393,'Régua SAEB'!$E:$E,"&gt;"&amp;$I2393,'Régua SAEB'!$A:$A,$E2393)</f>
        <v>3</v>
      </c>
      <c r="K2393" s="10" t="str">
        <f t="array" ref="K2393">INDEX('Régua SAEB'!$F$1:$F$40,MATCH($E2393&amp;"MT"&amp;$J2393,'Régua SAEB'!$G$1:$G$40,0),1)</f>
        <v>Básico</v>
      </c>
    </row>
    <row r="2394" spans="1:11" x14ac:dyDescent="0.2">
      <c r="A2394" s="28" t="s">
        <v>79</v>
      </c>
      <c r="B2394" s="24">
        <v>9258</v>
      </c>
      <c r="C2394" s="28" t="s">
        <v>2502</v>
      </c>
      <c r="D2394" s="29">
        <v>35009258</v>
      </c>
      <c r="E2394" s="29" t="s">
        <v>117</v>
      </c>
      <c r="F2394" s="29">
        <v>247.79</v>
      </c>
      <c r="G2394" s="10">
        <f>SUMIFS('Régua SAEB'!$C:$C,'Régua SAEB'!$B:$B,"LP",'Régua SAEB'!$D:$D,"&lt;="&amp;$F2394,'Régua SAEB'!$E:$E,"&gt;"&amp;$F2394,'Régua SAEB'!$A:$A,$E2394)</f>
        <v>2</v>
      </c>
      <c r="H2394" s="10" t="str">
        <f t="array" ref="H2394">INDEX('Régua SAEB'!$F$1:$F$40,MATCH($E2394&amp;"LP"&amp;$G2394,'Régua SAEB'!$G$1:$G$40,0),1)</f>
        <v>Básico</v>
      </c>
      <c r="I2394" s="29">
        <v>242.99</v>
      </c>
      <c r="J2394" s="10">
        <f>SUMIFS('Régua SAEB'!$C:$C,'Régua SAEB'!$B:$B,"MT",'Régua SAEB'!$D:$D,"&lt;="&amp;$I2394,'Régua SAEB'!$E:$E,"&gt;"&amp;$I2394,'Régua SAEB'!$A:$A,$E2394)</f>
        <v>2</v>
      </c>
      <c r="K2394" s="10" t="str">
        <f t="array" ref="K2394">INDEX('Régua SAEB'!$F$1:$F$40,MATCH($E2394&amp;"MT"&amp;$J2394,'Régua SAEB'!$G$1:$G$40,0),1)</f>
        <v>Básico</v>
      </c>
    </row>
    <row r="2395" spans="1:11" x14ac:dyDescent="0.2">
      <c r="A2395" s="28" t="s">
        <v>79</v>
      </c>
      <c r="B2395" s="24">
        <v>9261</v>
      </c>
      <c r="C2395" s="28" t="s">
        <v>737</v>
      </c>
      <c r="D2395" s="29">
        <v>35009261</v>
      </c>
      <c r="E2395" s="29" t="s">
        <v>117</v>
      </c>
      <c r="F2395" s="29">
        <v>285.52999999999997</v>
      </c>
      <c r="G2395" s="10">
        <f>SUMIFS('Régua SAEB'!$C:$C,'Régua SAEB'!$B:$B,"LP",'Régua SAEB'!$D:$D,"&lt;="&amp;$F2395,'Régua SAEB'!$E:$E,"&gt;"&amp;$F2395,'Régua SAEB'!$A:$A,$E2395)</f>
        <v>4</v>
      </c>
      <c r="H2395" s="10" t="str">
        <f t="array" ref="H2395">INDEX('Régua SAEB'!$F$1:$F$40,MATCH($E2395&amp;"LP"&amp;$G2395,'Régua SAEB'!$G$1:$G$40,0),1)</f>
        <v>Proficiente</v>
      </c>
      <c r="I2395" s="29">
        <v>277.05</v>
      </c>
      <c r="J2395" s="10">
        <f>SUMIFS('Régua SAEB'!$C:$C,'Régua SAEB'!$B:$B,"MT",'Régua SAEB'!$D:$D,"&lt;="&amp;$I2395,'Régua SAEB'!$E:$E,"&gt;"&amp;$I2395,'Régua SAEB'!$A:$A,$E2395)</f>
        <v>4</v>
      </c>
      <c r="K2395" s="10" t="str">
        <f t="array" ref="K2395">INDEX('Régua SAEB'!$F$1:$F$40,MATCH($E2395&amp;"MT"&amp;$J2395,'Régua SAEB'!$G$1:$G$40,0),1)</f>
        <v>Básico</v>
      </c>
    </row>
    <row r="2396" spans="1:11" x14ac:dyDescent="0.2">
      <c r="A2396" s="28" t="s">
        <v>79</v>
      </c>
      <c r="B2396" s="24">
        <v>9283</v>
      </c>
      <c r="C2396" s="28" t="s">
        <v>2503</v>
      </c>
      <c r="D2396" s="29">
        <v>35009283</v>
      </c>
      <c r="E2396" s="29" t="s">
        <v>117</v>
      </c>
      <c r="F2396" s="29">
        <v>278.77</v>
      </c>
      <c r="G2396" s="10">
        <f>SUMIFS('Régua SAEB'!$C:$C,'Régua SAEB'!$B:$B,"LP",'Régua SAEB'!$D:$D,"&lt;="&amp;$F2396,'Régua SAEB'!$E:$E,"&gt;"&amp;$F2396,'Régua SAEB'!$A:$A,$E2396)</f>
        <v>4</v>
      </c>
      <c r="H2396" s="10" t="str">
        <f t="array" ref="H2396">INDEX('Régua SAEB'!$F$1:$F$40,MATCH($E2396&amp;"LP"&amp;$G2396,'Régua SAEB'!$G$1:$G$40,0),1)</f>
        <v>Proficiente</v>
      </c>
      <c r="I2396" s="29">
        <v>274.12</v>
      </c>
      <c r="J2396" s="10">
        <f>SUMIFS('Régua SAEB'!$C:$C,'Régua SAEB'!$B:$B,"MT",'Régua SAEB'!$D:$D,"&lt;="&amp;$I2396,'Régua SAEB'!$E:$E,"&gt;"&amp;$I2396,'Régua SAEB'!$A:$A,$E2396)</f>
        <v>3</v>
      </c>
      <c r="K2396" s="10" t="str">
        <f t="array" ref="K2396">INDEX('Régua SAEB'!$F$1:$F$40,MATCH($E2396&amp;"MT"&amp;$J2396,'Régua SAEB'!$G$1:$G$40,0),1)</f>
        <v>Básico</v>
      </c>
    </row>
    <row r="2397" spans="1:11" x14ac:dyDescent="0.2">
      <c r="A2397" s="28" t="s">
        <v>79</v>
      </c>
      <c r="B2397" s="24">
        <v>9295</v>
      </c>
      <c r="C2397" s="28" t="s">
        <v>2504</v>
      </c>
      <c r="D2397" s="29">
        <v>35009295</v>
      </c>
      <c r="E2397" s="29" t="s">
        <v>117</v>
      </c>
      <c r="F2397" s="29">
        <v>272.87</v>
      </c>
      <c r="G2397" s="10">
        <f>SUMIFS('Régua SAEB'!$C:$C,'Régua SAEB'!$B:$B,"LP",'Régua SAEB'!$D:$D,"&lt;="&amp;$F2397,'Régua SAEB'!$E:$E,"&gt;"&amp;$F2397,'Régua SAEB'!$A:$A,$E2397)</f>
        <v>3</v>
      </c>
      <c r="H2397" s="10" t="str">
        <f t="array" ref="H2397">INDEX('Régua SAEB'!$F$1:$F$40,MATCH($E2397&amp;"LP"&amp;$G2397,'Régua SAEB'!$G$1:$G$40,0),1)</f>
        <v>Básico</v>
      </c>
      <c r="I2397" s="29">
        <v>267.18</v>
      </c>
      <c r="J2397" s="10">
        <f>SUMIFS('Régua SAEB'!$C:$C,'Régua SAEB'!$B:$B,"MT",'Régua SAEB'!$D:$D,"&lt;="&amp;$I2397,'Régua SAEB'!$E:$E,"&gt;"&amp;$I2397,'Régua SAEB'!$A:$A,$E2397)</f>
        <v>3</v>
      </c>
      <c r="K2397" s="10" t="str">
        <f t="array" ref="K2397">INDEX('Régua SAEB'!$F$1:$F$40,MATCH($E2397&amp;"MT"&amp;$J2397,'Régua SAEB'!$G$1:$G$40,0),1)</f>
        <v>Básico</v>
      </c>
    </row>
    <row r="2398" spans="1:11" x14ac:dyDescent="0.2">
      <c r="A2398" s="28" t="s">
        <v>79</v>
      </c>
      <c r="B2398" s="24">
        <v>9313</v>
      </c>
      <c r="C2398" s="28" t="s">
        <v>2505</v>
      </c>
      <c r="D2398" s="29">
        <v>35009313</v>
      </c>
      <c r="E2398" s="29" t="s">
        <v>117</v>
      </c>
      <c r="F2398" s="29">
        <v>302.91000000000003</v>
      </c>
      <c r="G2398" s="10">
        <f>SUMIFS('Régua SAEB'!$C:$C,'Régua SAEB'!$B:$B,"LP",'Régua SAEB'!$D:$D,"&lt;="&amp;$F2398,'Régua SAEB'!$E:$E,"&gt;"&amp;$F2398,'Régua SAEB'!$A:$A,$E2398)</f>
        <v>5</v>
      </c>
      <c r="H2398" s="10" t="str">
        <f t="array" ref="H2398">INDEX('Régua SAEB'!$F$1:$F$40,MATCH($E2398&amp;"LP"&amp;$G2398,'Régua SAEB'!$G$1:$G$40,0),1)</f>
        <v>Proficiente</v>
      </c>
      <c r="I2398" s="29">
        <v>304.51</v>
      </c>
      <c r="J2398" s="10">
        <f>SUMIFS('Régua SAEB'!$C:$C,'Régua SAEB'!$B:$B,"MT",'Régua SAEB'!$D:$D,"&lt;="&amp;$I2398,'Régua SAEB'!$E:$E,"&gt;"&amp;$I2398,'Régua SAEB'!$A:$A,$E2398)</f>
        <v>5</v>
      </c>
      <c r="K2398" s="10" t="str">
        <f t="array" ref="K2398">INDEX('Régua SAEB'!$F$1:$F$40,MATCH($E2398&amp;"MT"&amp;$J2398,'Régua SAEB'!$G$1:$G$40,0),1)</f>
        <v>Proficiente</v>
      </c>
    </row>
    <row r="2399" spans="1:11" x14ac:dyDescent="0.2">
      <c r="A2399" s="28" t="s">
        <v>79</v>
      </c>
      <c r="B2399" s="24">
        <v>9325</v>
      </c>
      <c r="C2399" s="28" t="s">
        <v>2506</v>
      </c>
      <c r="D2399" s="29">
        <v>35009325</v>
      </c>
      <c r="E2399" s="29" t="s">
        <v>117</v>
      </c>
      <c r="F2399" s="29">
        <v>280.24</v>
      </c>
      <c r="G2399" s="10">
        <f>SUMIFS('Régua SAEB'!$C:$C,'Régua SAEB'!$B:$B,"LP",'Régua SAEB'!$D:$D,"&lt;="&amp;$F2399,'Régua SAEB'!$E:$E,"&gt;"&amp;$F2399,'Régua SAEB'!$A:$A,$E2399)</f>
        <v>4</v>
      </c>
      <c r="H2399" s="10" t="str">
        <f t="array" ref="H2399">INDEX('Régua SAEB'!$F$1:$F$40,MATCH($E2399&amp;"LP"&amp;$G2399,'Régua SAEB'!$G$1:$G$40,0),1)</f>
        <v>Proficiente</v>
      </c>
      <c r="I2399" s="29">
        <v>280.14999999999998</v>
      </c>
      <c r="J2399" s="10">
        <f>SUMIFS('Régua SAEB'!$C:$C,'Régua SAEB'!$B:$B,"MT",'Régua SAEB'!$D:$D,"&lt;="&amp;$I2399,'Régua SAEB'!$E:$E,"&gt;"&amp;$I2399,'Régua SAEB'!$A:$A,$E2399)</f>
        <v>4</v>
      </c>
      <c r="K2399" s="10" t="str">
        <f t="array" ref="K2399">INDEX('Régua SAEB'!$F$1:$F$40,MATCH($E2399&amp;"MT"&amp;$J2399,'Régua SAEB'!$G$1:$G$40,0),1)</f>
        <v>Básico</v>
      </c>
    </row>
    <row r="2400" spans="1:11" x14ac:dyDescent="0.2">
      <c r="A2400" s="28" t="s">
        <v>79</v>
      </c>
      <c r="B2400" s="24">
        <v>9337</v>
      </c>
      <c r="C2400" s="28" t="s">
        <v>2507</v>
      </c>
      <c r="D2400" s="29">
        <v>35009337</v>
      </c>
      <c r="E2400" s="29" t="s">
        <v>117</v>
      </c>
      <c r="F2400" s="29">
        <v>282.56</v>
      </c>
      <c r="G2400" s="10">
        <f>SUMIFS('Régua SAEB'!$C:$C,'Régua SAEB'!$B:$B,"LP",'Régua SAEB'!$D:$D,"&lt;="&amp;$F2400,'Régua SAEB'!$E:$E,"&gt;"&amp;$F2400,'Régua SAEB'!$A:$A,$E2400)</f>
        <v>4</v>
      </c>
      <c r="H2400" s="10" t="str">
        <f t="array" ref="H2400">INDEX('Régua SAEB'!$F$1:$F$40,MATCH($E2400&amp;"LP"&amp;$G2400,'Régua SAEB'!$G$1:$G$40,0),1)</f>
        <v>Proficiente</v>
      </c>
      <c r="I2400" s="29">
        <v>272.95999999999998</v>
      </c>
      <c r="J2400" s="10">
        <f>SUMIFS('Régua SAEB'!$C:$C,'Régua SAEB'!$B:$B,"MT",'Régua SAEB'!$D:$D,"&lt;="&amp;$I2400,'Régua SAEB'!$E:$E,"&gt;"&amp;$I2400,'Régua SAEB'!$A:$A,$E2400)</f>
        <v>3</v>
      </c>
      <c r="K2400" s="10" t="str">
        <f t="array" ref="K2400">INDEX('Régua SAEB'!$F$1:$F$40,MATCH($E2400&amp;"MT"&amp;$J2400,'Régua SAEB'!$G$1:$G$40,0),1)</f>
        <v>Básico</v>
      </c>
    </row>
    <row r="2401" spans="1:11" x14ac:dyDescent="0.2">
      <c r="A2401" s="28" t="s">
        <v>79</v>
      </c>
      <c r="B2401" s="24">
        <v>38519</v>
      </c>
      <c r="C2401" s="28" t="s">
        <v>2508</v>
      </c>
      <c r="D2401" s="29">
        <v>35038519</v>
      </c>
      <c r="E2401" s="29" t="s">
        <v>117</v>
      </c>
      <c r="F2401" s="29">
        <v>269.17</v>
      </c>
      <c r="G2401" s="10">
        <f>SUMIFS('Régua SAEB'!$C:$C,'Régua SAEB'!$B:$B,"LP",'Régua SAEB'!$D:$D,"&lt;="&amp;$F2401,'Régua SAEB'!$E:$E,"&gt;"&amp;$F2401,'Régua SAEB'!$A:$A,$E2401)</f>
        <v>3</v>
      </c>
      <c r="H2401" s="10" t="str">
        <f t="array" ref="H2401">INDEX('Régua SAEB'!$F$1:$F$40,MATCH($E2401&amp;"LP"&amp;$G2401,'Régua SAEB'!$G$1:$G$40,0),1)</f>
        <v>Básico</v>
      </c>
      <c r="I2401" s="29">
        <v>262.61</v>
      </c>
      <c r="J2401" s="10">
        <f>SUMIFS('Régua SAEB'!$C:$C,'Régua SAEB'!$B:$B,"MT",'Régua SAEB'!$D:$D,"&lt;="&amp;$I2401,'Régua SAEB'!$E:$E,"&gt;"&amp;$I2401,'Régua SAEB'!$A:$A,$E2401)</f>
        <v>3</v>
      </c>
      <c r="K2401" s="10" t="str">
        <f t="array" ref="K2401">INDEX('Régua SAEB'!$F$1:$F$40,MATCH($E2401&amp;"MT"&amp;$J2401,'Régua SAEB'!$G$1:$G$40,0),1)</f>
        <v>Básico</v>
      </c>
    </row>
    <row r="2402" spans="1:11" x14ac:dyDescent="0.2">
      <c r="A2402" s="28" t="s">
        <v>79</v>
      </c>
      <c r="B2402" s="24">
        <v>39548</v>
      </c>
      <c r="C2402" s="28" t="s">
        <v>2509</v>
      </c>
      <c r="D2402" s="29">
        <v>35039548</v>
      </c>
      <c r="E2402" s="29" t="s">
        <v>117</v>
      </c>
      <c r="F2402" s="29">
        <v>274</v>
      </c>
      <c r="G2402" s="10">
        <f>SUMIFS('Régua SAEB'!$C:$C,'Régua SAEB'!$B:$B,"LP",'Régua SAEB'!$D:$D,"&lt;="&amp;$F2402,'Régua SAEB'!$E:$E,"&gt;"&amp;$F2402,'Régua SAEB'!$A:$A,$E2402)</f>
        <v>3</v>
      </c>
      <c r="H2402" s="10" t="str">
        <f t="array" ref="H2402">INDEX('Régua SAEB'!$F$1:$F$40,MATCH($E2402&amp;"LP"&amp;$G2402,'Régua SAEB'!$G$1:$G$40,0),1)</f>
        <v>Básico</v>
      </c>
      <c r="I2402" s="29">
        <v>274.25</v>
      </c>
      <c r="J2402" s="10">
        <f>SUMIFS('Régua SAEB'!$C:$C,'Régua SAEB'!$B:$B,"MT",'Régua SAEB'!$D:$D,"&lt;="&amp;$I2402,'Régua SAEB'!$E:$E,"&gt;"&amp;$I2402,'Régua SAEB'!$A:$A,$E2402)</f>
        <v>3</v>
      </c>
      <c r="K2402" s="10" t="str">
        <f t="array" ref="K2402">INDEX('Régua SAEB'!$F$1:$F$40,MATCH($E2402&amp;"MT"&amp;$J2402,'Régua SAEB'!$G$1:$G$40,0),1)</f>
        <v>Básico</v>
      </c>
    </row>
    <row r="2403" spans="1:11" x14ac:dyDescent="0.2">
      <c r="A2403" s="28" t="s">
        <v>79</v>
      </c>
      <c r="B2403" s="24">
        <v>41257</v>
      </c>
      <c r="C2403" s="28" t="s">
        <v>2510</v>
      </c>
      <c r="D2403" s="29">
        <v>35041257</v>
      </c>
      <c r="E2403" s="29" t="s">
        <v>117</v>
      </c>
      <c r="F2403" s="29">
        <v>286.11</v>
      </c>
      <c r="G2403" s="10">
        <f>SUMIFS('Régua SAEB'!$C:$C,'Régua SAEB'!$B:$B,"LP",'Régua SAEB'!$D:$D,"&lt;="&amp;$F2403,'Régua SAEB'!$E:$E,"&gt;"&amp;$F2403,'Régua SAEB'!$A:$A,$E2403)</f>
        <v>4</v>
      </c>
      <c r="H2403" s="10" t="str">
        <f t="array" ref="H2403">INDEX('Régua SAEB'!$F$1:$F$40,MATCH($E2403&amp;"LP"&amp;$G2403,'Régua SAEB'!$G$1:$G$40,0),1)</f>
        <v>Proficiente</v>
      </c>
      <c r="I2403" s="29">
        <v>292.55</v>
      </c>
      <c r="J2403" s="10">
        <f>SUMIFS('Régua SAEB'!$C:$C,'Régua SAEB'!$B:$B,"MT",'Régua SAEB'!$D:$D,"&lt;="&amp;$I2403,'Régua SAEB'!$E:$E,"&gt;"&amp;$I2403,'Régua SAEB'!$A:$A,$E2403)</f>
        <v>4</v>
      </c>
      <c r="K2403" s="10" t="str">
        <f t="array" ref="K2403">INDEX('Régua SAEB'!$F$1:$F$40,MATCH($E2403&amp;"MT"&amp;$J2403,'Régua SAEB'!$G$1:$G$40,0),1)</f>
        <v>Básico</v>
      </c>
    </row>
    <row r="2404" spans="1:11" x14ac:dyDescent="0.2">
      <c r="A2404" s="28" t="s">
        <v>79</v>
      </c>
      <c r="B2404" s="24">
        <v>41270</v>
      </c>
      <c r="C2404" s="28" t="s">
        <v>2511</v>
      </c>
      <c r="D2404" s="29">
        <v>35041270</v>
      </c>
      <c r="E2404" s="29" t="s">
        <v>117</v>
      </c>
      <c r="F2404" s="29">
        <v>274.77</v>
      </c>
      <c r="G2404" s="10">
        <f>SUMIFS('Régua SAEB'!$C:$C,'Régua SAEB'!$B:$B,"LP",'Régua SAEB'!$D:$D,"&lt;="&amp;$F2404,'Régua SAEB'!$E:$E,"&gt;"&amp;$F2404,'Régua SAEB'!$A:$A,$E2404)</f>
        <v>3</v>
      </c>
      <c r="H2404" s="10" t="str">
        <f t="array" ref="H2404">INDEX('Régua SAEB'!$F$1:$F$40,MATCH($E2404&amp;"LP"&amp;$G2404,'Régua SAEB'!$G$1:$G$40,0),1)</f>
        <v>Básico</v>
      </c>
      <c r="I2404" s="29">
        <v>274.33999999999997</v>
      </c>
      <c r="J2404" s="10">
        <f>SUMIFS('Régua SAEB'!$C:$C,'Régua SAEB'!$B:$B,"MT",'Régua SAEB'!$D:$D,"&lt;="&amp;$I2404,'Régua SAEB'!$E:$E,"&gt;"&amp;$I2404,'Régua SAEB'!$A:$A,$E2404)</f>
        <v>3</v>
      </c>
      <c r="K2404" s="10" t="str">
        <f t="array" ref="K2404">INDEX('Régua SAEB'!$F$1:$F$40,MATCH($E2404&amp;"MT"&amp;$J2404,'Régua SAEB'!$G$1:$G$40,0),1)</f>
        <v>Básico</v>
      </c>
    </row>
    <row r="2405" spans="1:11" x14ac:dyDescent="0.2">
      <c r="A2405" s="28" t="s">
        <v>79</v>
      </c>
      <c r="B2405" s="24">
        <v>41282</v>
      </c>
      <c r="C2405" s="28" t="s">
        <v>2512</v>
      </c>
      <c r="D2405" s="29">
        <v>35041282</v>
      </c>
      <c r="E2405" s="29" t="s">
        <v>117</v>
      </c>
      <c r="F2405" s="29">
        <v>256.74</v>
      </c>
      <c r="G2405" s="10">
        <f>SUMIFS('Régua SAEB'!$C:$C,'Régua SAEB'!$B:$B,"LP",'Régua SAEB'!$D:$D,"&lt;="&amp;$F2405,'Régua SAEB'!$E:$E,"&gt;"&amp;$F2405,'Régua SAEB'!$A:$A,$E2405)</f>
        <v>3</v>
      </c>
      <c r="H2405" s="10" t="str">
        <f t="array" ref="H2405">INDEX('Régua SAEB'!$F$1:$F$40,MATCH($E2405&amp;"LP"&amp;$G2405,'Régua SAEB'!$G$1:$G$40,0),1)</f>
        <v>Básico</v>
      </c>
      <c r="I2405" s="29">
        <v>251.91</v>
      </c>
      <c r="J2405" s="10">
        <f>SUMIFS('Régua SAEB'!$C:$C,'Régua SAEB'!$B:$B,"MT",'Régua SAEB'!$D:$D,"&lt;="&amp;$I2405,'Régua SAEB'!$E:$E,"&gt;"&amp;$I2405,'Régua SAEB'!$A:$A,$E2405)</f>
        <v>3</v>
      </c>
      <c r="K2405" s="10" t="str">
        <f t="array" ref="K2405">INDEX('Régua SAEB'!$F$1:$F$40,MATCH($E2405&amp;"MT"&amp;$J2405,'Régua SAEB'!$G$1:$G$40,0),1)</f>
        <v>Básico</v>
      </c>
    </row>
    <row r="2406" spans="1:11" x14ac:dyDescent="0.2">
      <c r="A2406" s="28" t="s">
        <v>79</v>
      </c>
      <c r="B2406" s="24">
        <v>41294</v>
      </c>
      <c r="C2406" s="28" t="s">
        <v>2513</v>
      </c>
      <c r="D2406" s="29">
        <v>35041294</v>
      </c>
      <c r="E2406" s="29" t="s">
        <v>117</v>
      </c>
      <c r="F2406" s="29">
        <v>285.89999999999998</v>
      </c>
      <c r="G2406" s="10">
        <f>SUMIFS('Régua SAEB'!$C:$C,'Régua SAEB'!$B:$B,"LP",'Régua SAEB'!$D:$D,"&lt;="&amp;$F2406,'Régua SAEB'!$E:$E,"&gt;"&amp;$F2406,'Régua SAEB'!$A:$A,$E2406)</f>
        <v>4</v>
      </c>
      <c r="H2406" s="10" t="str">
        <f t="array" ref="H2406">INDEX('Régua SAEB'!$F$1:$F$40,MATCH($E2406&amp;"LP"&amp;$G2406,'Régua SAEB'!$G$1:$G$40,0),1)</f>
        <v>Proficiente</v>
      </c>
      <c r="I2406" s="29">
        <v>281.52</v>
      </c>
      <c r="J2406" s="10">
        <f>SUMIFS('Régua SAEB'!$C:$C,'Régua SAEB'!$B:$B,"MT",'Régua SAEB'!$D:$D,"&lt;="&amp;$I2406,'Régua SAEB'!$E:$E,"&gt;"&amp;$I2406,'Régua SAEB'!$A:$A,$E2406)</f>
        <v>4</v>
      </c>
      <c r="K2406" s="10" t="str">
        <f t="array" ref="K2406">INDEX('Régua SAEB'!$F$1:$F$40,MATCH($E2406&amp;"MT"&amp;$J2406,'Régua SAEB'!$G$1:$G$40,0),1)</f>
        <v>Básico</v>
      </c>
    </row>
    <row r="2407" spans="1:11" x14ac:dyDescent="0.2">
      <c r="A2407" s="28" t="s">
        <v>79</v>
      </c>
      <c r="B2407" s="24">
        <v>41300</v>
      </c>
      <c r="C2407" s="28" t="s">
        <v>2514</v>
      </c>
      <c r="D2407" s="29">
        <v>35041300</v>
      </c>
      <c r="E2407" s="29" t="s">
        <v>117</v>
      </c>
      <c r="F2407" s="29">
        <v>269.93</v>
      </c>
      <c r="G2407" s="10">
        <f>SUMIFS('Régua SAEB'!$C:$C,'Régua SAEB'!$B:$B,"LP",'Régua SAEB'!$D:$D,"&lt;="&amp;$F2407,'Régua SAEB'!$E:$E,"&gt;"&amp;$F2407,'Régua SAEB'!$A:$A,$E2407)</f>
        <v>3</v>
      </c>
      <c r="H2407" s="10" t="str">
        <f t="array" ref="H2407">INDEX('Régua SAEB'!$F$1:$F$40,MATCH($E2407&amp;"LP"&amp;$G2407,'Régua SAEB'!$G$1:$G$40,0),1)</f>
        <v>Básico</v>
      </c>
      <c r="I2407" s="29">
        <v>258.69</v>
      </c>
      <c r="J2407" s="10">
        <f>SUMIFS('Régua SAEB'!$C:$C,'Régua SAEB'!$B:$B,"MT",'Régua SAEB'!$D:$D,"&lt;="&amp;$I2407,'Régua SAEB'!$E:$E,"&gt;"&amp;$I2407,'Régua SAEB'!$A:$A,$E2407)</f>
        <v>3</v>
      </c>
      <c r="K2407" s="10" t="str">
        <f t="array" ref="K2407">INDEX('Régua SAEB'!$F$1:$F$40,MATCH($E2407&amp;"MT"&amp;$J2407,'Régua SAEB'!$G$1:$G$40,0),1)</f>
        <v>Básico</v>
      </c>
    </row>
    <row r="2408" spans="1:11" x14ac:dyDescent="0.2">
      <c r="A2408" s="28" t="s">
        <v>79</v>
      </c>
      <c r="B2408" s="24">
        <v>42031</v>
      </c>
      <c r="C2408" s="28" t="s">
        <v>2515</v>
      </c>
      <c r="D2408" s="29">
        <v>35042031</v>
      </c>
      <c r="E2408" s="29" t="s">
        <v>117</v>
      </c>
      <c r="F2408" s="29">
        <v>278.58</v>
      </c>
      <c r="G2408" s="10">
        <f>SUMIFS('Régua SAEB'!$C:$C,'Régua SAEB'!$B:$B,"LP",'Régua SAEB'!$D:$D,"&lt;="&amp;$F2408,'Régua SAEB'!$E:$E,"&gt;"&amp;$F2408,'Régua SAEB'!$A:$A,$E2408)</f>
        <v>4</v>
      </c>
      <c r="H2408" s="10" t="str">
        <f t="array" ref="H2408">INDEX('Régua SAEB'!$F$1:$F$40,MATCH($E2408&amp;"LP"&amp;$G2408,'Régua SAEB'!$G$1:$G$40,0),1)</f>
        <v>Proficiente</v>
      </c>
      <c r="I2408" s="29">
        <v>272.27</v>
      </c>
      <c r="J2408" s="10">
        <f>SUMIFS('Régua SAEB'!$C:$C,'Régua SAEB'!$B:$B,"MT",'Régua SAEB'!$D:$D,"&lt;="&amp;$I2408,'Régua SAEB'!$E:$E,"&gt;"&amp;$I2408,'Régua SAEB'!$A:$A,$E2408)</f>
        <v>3</v>
      </c>
      <c r="K2408" s="10" t="str">
        <f t="array" ref="K2408">INDEX('Régua SAEB'!$F$1:$F$40,MATCH($E2408&amp;"MT"&amp;$J2408,'Régua SAEB'!$G$1:$G$40,0),1)</f>
        <v>Básico</v>
      </c>
    </row>
    <row r="2409" spans="1:11" x14ac:dyDescent="0.2">
      <c r="A2409" s="28" t="s">
        <v>79</v>
      </c>
      <c r="B2409" s="24">
        <v>42043</v>
      </c>
      <c r="C2409" s="28" t="s">
        <v>2516</v>
      </c>
      <c r="D2409" s="29">
        <v>35042043</v>
      </c>
      <c r="E2409" s="29" t="s">
        <v>117</v>
      </c>
      <c r="F2409" s="29">
        <v>268.51</v>
      </c>
      <c r="G2409" s="10">
        <f>SUMIFS('Régua SAEB'!$C:$C,'Régua SAEB'!$B:$B,"LP",'Régua SAEB'!$D:$D,"&lt;="&amp;$F2409,'Régua SAEB'!$E:$E,"&gt;"&amp;$F2409,'Régua SAEB'!$A:$A,$E2409)</f>
        <v>3</v>
      </c>
      <c r="H2409" s="10" t="str">
        <f t="array" ref="H2409">INDEX('Régua SAEB'!$F$1:$F$40,MATCH($E2409&amp;"LP"&amp;$G2409,'Régua SAEB'!$G$1:$G$40,0),1)</f>
        <v>Básico</v>
      </c>
      <c r="I2409" s="29">
        <v>256.10000000000002</v>
      </c>
      <c r="J2409" s="10">
        <f>SUMIFS('Régua SAEB'!$C:$C,'Régua SAEB'!$B:$B,"MT",'Régua SAEB'!$D:$D,"&lt;="&amp;$I2409,'Régua SAEB'!$E:$E,"&gt;"&amp;$I2409,'Régua SAEB'!$A:$A,$E2409)</f>
        <v>3</v>
      </c>
      <c r="K2409" s="10" t="str">
        <f t="array" ref="K2409">INDEX('Régua SAEB'!$F$1:$F$40,MATCH($E2409&amp;"MT"&amp;$J2409,'Régua SAEB'!$G$1:$G$40,0),1)</f>
        <v>Básico</v>
      </c>
    </row>
    <row r="2410" spans="1:11" x14ac:dyDescent="0.2">
      <c r="A2410" s="28" t="s">
        <v>79</v>
      </c>
      <c r="B2410" s="24">
        <v>42055</v>
      </c>
      <c r="C2410" s="28" t="s">
        <v>2517</v>
      </c>
      <c r="D2410" s="29">
        <v>35042055</v>
      </c>
      <c r="E2410" s="29" t="s">
        <v>117</v>
      </c>
      <c r="F2410" s="29">
        <v>265.08999999999997</v>
      </c>
      <c r="G2410" s="10">
        <f>SUMIFS('Régua SAEB'!$C:$C,'Régua SAEB'!$B:$B,"LP",'Régua SAEB'!$D:$D,"&lt;="&amp;$F2410,'Régua SAEB'!$E:$E,"&gt;"&amp;$F2410,'Régua SAEB'!$A:$A,$E2410)</f>
        <v>3</v>
      </c>
      <c r="H2410" s="10" t="str">
        <f t="array" ref="H2410">INDEX('Régua SAEB'!$F$1:$F$40,MATCH($E2410&amp;"LP"&amp;$G2410,'Régua SAEB'!$G$1:$G$40,0),1)</f>
        <v>Básico</v>
      </c>
      <c r="I2410" s="29">
        <v>254.46</v>
      </c>
      <c r="J2410" s="10">
        <f>SUMIFS('Régua SAEB'!$C:$C,'Régua SAEB'!$B:$B,"MT",'Régua SAEB'!$D:$D,"&lt;="&amp;$I2410,'Régua SAEB'!$E:$E,"&gt;"&amp;$I2410,'Régua SAEB'!$A:$A,$E2410)</f>
        <v>3</v>
      </c>
      <c r="K2410" s="10" t="str">
        <f t="array" ref="K2410">INDEX('Régua SAEB'!$F$1:$F$40,MATCH($E2410&amp;"MT"&amp;$J2410,'Régua SAEB'!$G$1:$G$40,0),1)</f>
        <v>Básico</v>
      </c>
    </row>
    <row r="2411" spans="1:11" x14ac:dyDescent="0.2">
      <c r="A2411" s="28" t="s">
        <v>79</v>
      </c>
      <c r="B2411" s="24">
        <v>46516</v>
      </c>
      <c r="C2411" s="28" t="s">
        <v>2518</v>
      </c>
      <c r="D2411" s="29">
        <v>35046516</v>
      </c>
      <c r="E2411" s="29" t="s">
        <v>117</v>
      </c>
      <c r="F2411" s="29">
        <v>274.62</v>
      </c>
      <c r="G2411" s="10">
        <f>SUMIFS('Régua SAEB'!$C:$C,'Régua SAEB'!$B:$B,"LP",'Régua SAEB'!$D:$D,"&lt;="&amp;$F2411,'Régua SAEB'!$E:$E,"&gt;"&amp;$F2411,'Régua SAEB'!$A:$A,$E2411)</f>
        <v>3</v>
      </c>
      <c r="H2411" s="10" t="str">
        <f t="array" ref="H2411">INDEX('Régua SAEB'!$F$1:$F$40,MATCH($E2411&amp;"LP"&amp;$G2411,'Régua SAEB'!$G$1:$G$40,0),1)</f>
        <v>Básico</v>
      </c>
      <c r="I2411" s="29">
        <v>259.41000000000003</v>
      </c>
      <c r="J2411" s="10">
        <f>SUMIFS('Régua SAEB'!$C:$C,'Régua SAEB'!$B:$B,"MT",'Régua SAEB'!$D:$D,"&lt;="&amp;$I2411,'Régua SAEB'!$E:$E,"&gt;"&amp;$I2411,'Régua SAEB'!$A:$A,$E2411)</f>
        <v>3</v>
      </c>
      <c r="K2411" s="10" t="str">
        <f t="array" ref="K2411">INDEX('Régua SAEB'!$F$1:$F$40,MATCH($E2411&amp;"MT"&amp;$J2411,'Régua SAEB'!$G$1:$G$40,0),1)</f>
        <v>Básico</v>
      </c>
    </row>
    <row r="2412" spans="1:11" x14ac:dyDescent="0.2">
      <c r="A2412" s="28" t="s">
        <v>79</v>
      </c>
      <c r="B2412" s="24">
        <v>902020</v>
      </c>
      <c r="C2412" s="28" t="s">
        <v>2519</v>
      </c>
      <c r="D2412" s="29">
        <v>35902020</v>
      </c>
      <c r="E2412" s="29" t="s">
        <v>117</v>
      </c>
      <c r="F2412" s="29">
        <v>274.63</v>
      </c>
      <c r="G2412" s="10">
        <f>SUMIFS('Régua SAEB'!$C:$C,'Régua SAEB'!$B:$B,"LP",'Régua SAEB'!$D:$D,"&lt;="&amp;$F2412,'Régua SAEB'!$E:$E,"&gt;"&amp;$F2412,'Régua SAEB'!$A:$A,$E2412)</f>
        <v>3</v>
      </c>
      <c r="H2412" s="10" t="str">
        <f t="array" ref="H2412">INDEX('Régua SAEB'!$F$1:$F$40,MATCH($E2412&amp;"LP"&amp;$G2412,'Régua SAEB'!$G$1:$G$40,0),1)</f>
        <v>Básico</v>
      </c>
      <c r="I2412" s="29">
        <v>269.49</v>
      </c>
      <c r="J2412" s="10">
        <f>SUMIFS('Régua SAEB'!$C:$C,'Régua SAEB'!$B:$B,"MT",'Régua SAEB'!$D:$D,"&lt;="&amp;$I2412,'Régua SAEB'!$E:$E,"&gt;"&amp;$I2412,'Régua SAEB'!$A:$A,$E2412)</f>
        <v>3</v>
      </c>
      <c r="K2412" s="10" t="str">
        <f t="array" ref="K2412">INDEX('Régua SAEB'!$F$1:$F$40,MATCH($E2412&amp;"MT"&amp;$J2412,'Régua SAEB'!$G$1:$G$40,0),1)</f>
        <v>Básico</v>
      </c>
    </row>
    <row r="2413" spans="1:11" x14ac:dyDescent="0.2">
      <c r="A2413" s="28" t="s">
        <v>79</v>
      </c>
      <c r="B2413" s="24">
        <v>904958</v>
      </c>
      <c r="C2413" s="28" t="s">
        <v>2520</v>
      </c>
      <c r="D2413" s="29">
        <v>35904958</v>
      </c>
      <c r="E2413" s="29" t="s">
        <v>117</v>
      </c>
      <c r="F2413" s="29">
        <v>271.25</v>
      </c>
      <c r="G2413" s="10">
        <f>SUMIFS('Régua SAEB'!$C:$C,'Régua SAEB'!$B:$B,"LP",'Régua SAEB'!$D:$D,"&lt;="&amp;$F2413,'Régua SAEB'!$E:$E,"&gt;"&amp;$F2413,'Régua SAEB'!$A:$A,$E2413)</f>
        <v>3</v>
      </c>
      <c r="H2413" s="10" t="str">
        <f t="array" ref="H2413">INDEX('Régua SAEB'!$F$1:$F$40,MATCH($E2413&amp;"LP"&amp;$G2413,'Régua SAEB'!$G$1:$G$40,0),1)</f>
        <v>Básico</v>
      </c>
      <c r="I2413" s="29">
        <v>260.93</v>
      </c>
      <c r="J2413" s="10">
        <f>SUMIFS('Régua SAEB'!$C:$C,'Régua SAEB'!$B:$B,"MT",'Régua SAEB'!$D:$D,"&lt;="&amp;$I2413,'Régua SAEB'!$E:$E,"&gt;"&amp;$I2413,'Régua SAEB'!$A:$A,$E2413)</f>
        <v>3</v>
      </c>
      <c r="K2413" s="10" t="str">
        <f t="array" ref="K2413">INDEX('Régua SAEB'!$F$1:$F$40,MATCH($E2413&amp;"MT"&amp;$J2413,'Régua SAEB'!$G$1:$G$40,0),1)</f>
        <v>Básico</v>
      </c>
    </row>
    <row r="2414" spans="1:11" x14ac:dyDescent="0.2">
      <c r="A2414" s="28" t="s">
        <v>79</v>
      </c>
      <c r="B2414" s="24">
        <v>904971</v>
      </c>
      <c r="C2414" s="28" t="s">
        <v>2521</v>
      </c>
      <c r="D2414" s="29">
        <v>35904971</v>
      </c>
      <c r="E2414" s="29" t="s">
        <v>117</v>
      </c>
      <c r="F2414" s="29">
        <v>272.07</v>
      </c>
      <c r="G2414" s="10">
        <f>SUMIFS('Régua SAEB'!$C:$C,'Régua SAEB'!$B:$B,"LP",'Régua SAEB'!$D:$D,"&lt;="&amp;$F2414,'Régua SAEB'!$E:$E,"&gt;"&amp;$F2414,'Régua SAEB'!$A:$A,$E2414)</f>
        <v>3</v>
      </c>
      <c r="H2414" s="10" t="str">
        <f t="array" ref="H2414">INDEX('Régua SAEB'!$F$1:$F$40,MATCH($E2414&amp;"LP"&amp;$G2414,'Régua SAEB'!$G$1:$G$40,0),1)</f>
        <v>Básico</v>
      </c>
      <c r="I2414" s="29">
        <v>268.82</v>
      </c>
      <c r="J2414" s="10">
        <f>SUMIFS('Régua SAEB'!$C:$C,'Régua SAEB'!$B:$B,"MT",'Régua SAEB'!$D:$D,"&lt;="&amp;$I2414,'Régua SAEB'!$E:$E,"&gt;"&amp;$I2414,'Régua SAEB'!$A:$A,$E2414)</f>
        <v>3</v>
      </c>
      <c r="K2414" s="10" t="str">
        <f t="array" ref="K2414">INDEX('Régua SAEB'!$F$1:$F$40,MATCH($E2414&amp;"MT"&amp;$J2414,'Régua SAEB'!$G$1:$G$40,0),1)</f>
        <v>Básico</v>
      </c>
    </row>
    <row r="2415" spans="1:11" x14ac:dyDescent="0.2">
      <c r="A2415" s="28" t="s">
        <v>79</v>
      </c>
      <c r="B2415" s="24">
        <v>906669</v>
      </c>
      <c r="C2415" s="28" t="s">
        <v>2522</v>
      </c>
      <c r="D2415" s="29">
        <v>35906669</v>
      </c>
      <c r="E2415" s="29" t="s">
        <v>117</v>
      </c>
      <c r="F2415" s="29">
        <v>247.81</v>
      </c>
      <c r="G2415" s="10">
        <f>SUMIFS('Régua SAEB'!$C:$C,'Régua SAEB'!$B:$B,"LP",'Régua SAEB'!$D:$D,"&lt;="&amp;$F2415,'Régua SAEB'!$E:$E,"&gt;"&amp;$F2415,'Régua SAEB'!$A:$A,$E2415)</f>
        <v>2</v>
      </c>
      <c r="H2415" s="10" t="str">
        <f t="array" ref="H2415">INDEX('Régua SAEB'!$F$1:$F$40,MATCH($E2415&amp;"LP"&amp;$G2415,'Régua SAEB'!$G$1:$G$40,0),1)</f>
        <v>Básico</v>
      </c>
      <c r="I2415" s="29">
        <v>241.44</v>
      </c>
      <c r="J2415" s="10">
        <f>SUMIFS('Régua SAEB'!$C:$C,'Régua SAEB'!$B:$B,"MT",'Régua SAEB'!$D:$D,"&lt;="&amp;$I2415,'Régua SAEB'!$E:$E,"&gt;"&amp;$I2415,'Régua SAEB'!$A:$A,$E2415)</f>
        <v>2</v>
      </c>
      <c r="K2415" s="10" t="str">
        <f t="array" ref="K2415">INDEX('Régua SAEB'!$F$1:$F$40,MATCH($E2415&amp;"MT"&amp;$J2415,'Régua SAEB'!$G$1:$G$40,0),1)</f>
        <v>Básico</v>
      </c>
    </row>
    <row r="2416" spans="1:11" x14ac:dyDescent="0.2">
      <c r="A2416" s="28" t="s">
        <v>79</v>
      </c>
      <c r="B2416" s="24">
        <v>906670</v>
      </c>
      <c r="C2416" s="28" t="s">
        <v>2523</v>
      </c>
      <c r="D2416" s="29">
        <v>35906670</v>
      </c>
      <c r="E2416" s="29" t="s">
        <v>117</v>
      </c>
      <c r="F2416" s="29">
        <v>271.77999999999997</v>
      </c>
      <c r="G2416" s="10">
        <f>SUMIFS('Régua SAEB'!$C:$C,'Régua SAEB'!$B:$B,"LP",'Régua SAEB'!$D:$D,"&lt;="&amp;$F2416,'Régua SAEB'!$E:$E,"&gt;"&amp;$F2416,'Régua SAEB'!$A:$A,$E2416)</f>
        <v>3</v>
      </c>
      <c r="H2416" s="10" t="str">
        <f t="array" ref="H2416">INDEX('Régua SAEB'!$F$1:$F$40,MATCH($E2416&amp;"LP"&amp;$G2416,'Régua SAEB'!$G$1:$G$40,0),1)</f>
        <v>Básico</v>
      </c>
      <c r="I2416" s="29">
        <v>268.16000000000003</v>
      </c>
      <c r="J2416" s="10">
        <f>SUMIFS('Régua SAEB'!$C:$C,'Régua SAEB'!$B:$B,"MT",'Régua SAEB'!$D:$D,"&lt;="&amp;$I2416,'Régua SAEB'!$E:$E,"&gt;"&amp;$I2416,'Régua SAEB'!$A:$A,$E2416)</f>
        <v>3</v>
      </c>
      <c r="K2416" s="10" t="str">
        <f t="array" ref="K2416">INDEX('Régua SAEB'!$F$1:$F$40,MATCH($E2416&amp;"MT"&amp;$J2416,'Régua SAEB'!$G$1:$G$40,0),1)</f>
        <v>Básico</v>
      </c>
    </row>
    <row r="2417" spans="1:11" x14ac:dyDescent="0.2">
      <c r="A2417" s="28" t="s">
        <v>79</v>
      </c>
      <c r="B2417" s="24">
        <v>907182</v>
      </c>
      <c r="C2417" s="28" t="s">
        <v>2524</v>
      </c>
      <c r="D2417" s="29">
        <v>35907182</v>
      </c>
      <c r="E2417" s="29" t="s">
        <v>117</v>
      </c>
      <c r="F2417" s="29">
        <v>271.2</v>
      </c>
      <c r="G2417" s="10">
        <f>SUMIFS('Régua SAEB'!$C:$C,'Régua SAEB'!$B:$B,"LP",'Régua SAEB'!$D:$D,"&lt;="&amp;$F2417,'Régua SAEB'!$E:$E,"&gt;"&amp;$F2417,'Régua SAEB'!$A:$A,$E2417)</f>
        <v>3</v>
      </c>
      <c r="H2417" s="10" t="str">
        <f t="array" ref="H2417">INDEX('Régua SAEB'!$F$1:$F$40,MATCH($E2417&amp;"LP"&amp;$G2417,'Régua SAEB'!$G$1:$G$40,0),1)</f>
        <v>Básico</v>
      </c>
      <c r="I2417" s="29">
        <v>255.89</v>
      </c>
      <c r="J2417" s="10">
        <f>SUMIFS('Régua SAEB'!$C:$C,'Régua SAEB'!$B:$B,"MT",'Régua SAEB'!$D:$D,"&lt;="&amp;$I2417,'Régua SAEB'!$E:$E,"&gt;"&amp;$I2417,'Régua SAEB'!$A:$A,$E2417)</f>
        <v>3</v>
      </c>
      <c r="K2417" s="10" t="str">
        <f t="array" ref="K2417">INDEX('Régua SAEB'!$F$1:$F$40,MATCH($E2417&amp;"MT"&amp;$J2417,'Régua SAEB'!$G$1:$G$40,0),1)</f>
        <v>Básico</v>
      </c>
    </row>
    <row r="2418" spans="1:11" x14ac:dyDescent="0.2">
      <c r="A2418" s="28" t="s">
        <v>79</v>
      </c>
      <c r="B2418" s="24">
        <v>908745</v>
      </c>
      <c r="C2418" s="28" t="s">
        <v>2525</v>
      </c>
      <c r="D2418" s="29">
        <v>35908745</v>
      </c>
      <c r="E2418" s="29" t="s">
        <v>117</v>
      </c>
      <c r="F2418" s="29">
        <v>263.66000000000003</v>
      </c>
      <c r="G2418" s="10">
        <f>SUMIFS('Régua SAEB'!$C:$C,'Régua SAEB'!$B:$B,"LP",'Régua SAEB'!$D:$D,"&lt;="&amp;$F2418,'Régua SAEB'!$E:$E,"&gt;"&amp;$F2418,'Régua SAEB'!$A:$A,$E2418)</f>
        <v>3</v>
      </c>
      <c r="H2418" s="10" t="str">
        <f t="array" ref="H2418">INDEX('Régua SAEB'!$F$1:$F$40,MATCH($E2418&amp;"LP"&amp;$G2418,'Régua SAEB'!$G$1:$G$40,0),1)</f>
        <v>Básico</v>
      </c>
      <c r="I2418" s="29">
        <v>254.49</v>
      </c>
      <c r="J2418" s="10">
        <f>SUMIFS('Régua SAEB'!$C:$C,'Régua SAEB'!$B:$B,"MT",'Régua SAEB'!$D:$D,"&lt;="&amp;$I2418,'Régua SAEB'!$E:$E,"&gt;"&amp;$I2418,'Régua SAEB'!$A:$A,$E2418)</f>
        <v>3</v>
      </c>
      <c r="K2418" s="10" t="str">
        <f t="array" ref="K2418">INDEX('Régua SAEB'!$F$1:$F$40,MATCH($E2418&amp;"MT"&amp;$J2418,'Régua SAEB'!$G$1:$G$40,0),1)</f>
        <v>Básico</v>
      </c>
    </row>
    <row r="2419" spans="1:11" x14ac:dyDescent="0.2">
      <c r="A2419" s="28" t="s">
        <v>79</v>
      </c>
      <c r="B2419" s="24">
        <v>908757</v>
      </c>
      <c r="C2419" s="28" t="s">
        <v>2526</v>
      </c>
      <c r="D2419" s="29">
        <v>35908757</v>
      </c>
      <c r="E2419" s="29" t="s">
        <v>117</v>
      </c>
      <c r="F2419" s="29">
        <v>264.49</v>
      </c>
      <c r="G2419" s="10">
        <f>SUMIFS('Régua SAEB'!$C:$C,'Régua SAEB'!$B:$B,"LP",'Régua SAEB'!$D:$D,"&lt;="&amp;$F2419,'Régua SAEB'!$E:$E,"&gt;"&amp;$F2419,'Régua SAEB'!$A:$A,$E2419)</f>
        <v>3</v>
      </c>
      <c r="H2419" s="10" t="str">
        <f t="array" ref="H2419">INDEX('Régua SAEB'!$F$1:$F$40,MATCH($E2419&amp;"LP"&amp;$G2419,'Régua SAEB'!$G$1:$G$40,0),1)</f>
        <v>Básico</v>
      </c>
      <c r="I2419" s="29">
        <v>252.54</v>
      </c>
      <c r="J2419" s="10">
        <f>SUMIFS('Régua SAEB'!$C:$C,'Régua SAEB'!$B:$B,"MT",'Régua SAEB'!$D:$D,"&lt;="&amp;$I2419,'Régua SAEB'!$E:$E,"&gt;"&amp;$I2419,'Régua SAEB'!$A:$A,$E2419)</f>
        <v>3</v>
      </c>
      <c r="K2419" s="10" t="str">
        <f t="array" ref="K2419">INDEX('Régua SAEB'!$F$1:$F$40,MATCH($E2419&amp;"MT"&amp;$J2419,'Régua SAEB'!$G$1:$G$40,0),1)</f>
        <v>Básico</v>
      </c>
    </row>
    <row r="2420" spans="1:11" x14ac:dyDescent="0.2">
      <c r="A2420" s="28" t="s">
        <v>79</v>
      </c>
      <c r="B2420" s="24">
        <v>908769</v>
      </c>
      <c r="C2420" s="28" t="s">
        <v>2527</v>
      </c>
      <c r="D2420" s="29">
        <v>35908769</v>
      </c>
      <c r="E2420" s="29" t="s">
        <v>117</v>
      </c>
      <c r="F2420" s="29">
        <v>266.22000000000003</v>
      </c>
      <c r="G2420" s="10">
        <f>SUMIFS('Régua SAEB'!$C:$C,'Régua SAEB'!$B:$B,"LP",'Régua SAEB'!$D:$D,"&lt;="&amp;$F2420,'Régua SAEB'!$E:$E,"&gt;"&amp;$F2420,'Régua SAEB'!$A:$A,$E2420)</f>
        <v>3</v>
      </c>
      <c r="H2420" s="10" t="str">
        <f t="array" ref="H2420">INDEX('Régua SAEB'!$F$1:$F$40,MATCH($E2420&amp;"LP"&amp;$G2420,'Régua SAEB'!$G$1:$G$40,0),1)</f>
        <v>Básico</v>
      </c>
      <c r="I2420" s="29">
        <v>269.95999999999998</v>
      </c>
      <c r="J2420" s="10">
        <f>SUMIFS('Régua SAEB'!$C:$C,'Régua SAEB'!$B:$B,"MT",'Régua SAEB'!$D:$D,"&lt;="&amp;$I2420,'Régua SAEB'!$E:$E,"&gt;"&amp;$I2420,'Régua SAEB'!$A:$A,$E2420)</f>
        <v>3</v>
      </c>
      <c r="K2420" s="10" t="str">
        <f t="array" ref="K2420">INDEX('Régua SAEB'!$F$1:$F$40,MATCH($E2420&amp;"MT"&amp;$J2420,'Régua SAEB'!$G$1:$G$40,0),1)</f>
        <v>Básico</v>
      </c>
    </row>
    <row r="2421" spans="1:11" x14ac:dyDescent="0.2">
      <c r="A2421" s="28" t="s">
        <v>79</v>
      </c>
      <c r="B2421" s="24">
        <v>910764</v>
      </c>
      <c r="C2421" s="28" t="s">
        <v>2528</v>
      </c>
      <c r="D2421" s="29">
        <v>35910764</v>
      </c>
      <c r="E2421" s="29" t="s">
        <v>117</v>
      </c>
      <c r="F2421" s="29">
        <v>289.74</v>
      </c>
      <c r="G2421" s="10">
        <f>SUMIFS('Régua SAEB'!$C:$C,'Régua SAEB'!$B:$B,"LP",'Régua SAEB'!$D:$D,"&lt;="&amp;$F2421,'Régua SAEB'!$E:$E,"&gt;"&amp;$F2421,'Régua SAEB'!$A:$A,$E2421)</f>
        <v>4</v>
      </c>
      <c r="H2421" s="10" t="str">
        <f t="array" ref="H2421">INDEX('Régua SAEB'!$F$1:$F$40,MATCH($E2421&amp;"LP"&amp;$G2421,'Régua SAEB'!$G$1:$G$40,0),1)</f>
        <v>Proficiente</v>
      </c>
      <c r="I2421" s="29">
        <v>284.58</v>
      </c>
      <c r="J2421" s="10">
        <f>SUMIFS('Régua SAEB'!$C:$C,'Régua SAEB'!$B:$B,"MT",'Régua SAEB'!$D:$D,"&lt;="&amp;$I2421,'Régua SAEB'!$E:$E,"&gt;"&amp;$I2421,'Régua SAEB'!$A:$A,$E2421)</f>
        <v>4</v>
      </c>
      <c r="K2421" s="10" t="str">
        <f t="array" ref="K2421">INDEX('Régua SAEB'!$F$1:$F$40,MATCH($E2421&amp;"MT"&amp;$J2421,'Régua SAEB'!$G$1:$G$40,0),1)</f>
        <v>Básico</v>
      </c>
    </row>
    <row r="2422" spans="1:11" x14ac:dyDescent="0.2">
      <c r="A2422" s="28" t="s">
        <v>79</v>
      </c>
      <c r="B2422" s="24">
        <v>913807</v>
      </c>
      <c r="C2422" s="28" t="s">
        <v>2529</v>
      </c>
      <c r="D2422" s="29">
        <v>35913807</v>
      </c>
      <c r="E2422" s="29" t="s">
        <v>117</v>
      </c>
      <c r="F2422" s="29">
        <v>261.22000000000003</v>
      </c>
      <c r="G2422" s="10">
        <f>SUMIFS('Régua SAEB'!$C:$C,'Régua SAEB'!$B:$B,"LP",'Régua SAEB'!$D:$D,"&lt;="&amp;$F2422,'Régua SAEB'!$E:$E,"&gt;"&amp;$F2422,'Régua SAEB'!$A:$A,$E2422)</f>
        <v>3</v>
      </c>
      <c r="H2422" s="10" t="str">
        <f t="array" ref="H2422">INDEX('Régua SAEB'!$F$1:$F$40,MATCH($E2422&amp;"LP"&amp;$G2422,'Régua SAEB'!$G$1:$G$40,0),1)</f>
        <v>Básico</v>
      </c>
      <c r="I2422" s="29">
        <v>251.79</v>
      </c>
      <c r="J2422" s="10">
        <f>SUMIFS('Régua SAEB'!$C:$C,'Régua SAEB'!$B:$B,"MT",'Régua SAEB'!$D:$D,"&lt;="&amp;$I2422,'Régua SAEB'!$E:$E,"&gt;"&amp;$I2422,'Régua SAEB'!$A:$A,$E2422)</f>
        <v>3</v>
      </c>
      <c r="K2422" s="10" t="str">
        <f t="array" ref="K2422">INDEX('Régua SAEB'!$F$1:$F$40,MATCH($E2422&amp;"MT"&amp;$J2422,'Régua SAEB'!$G$1:$G$40,0),1)</f>
        <v>Básico</v>
      </c>
    </row>
    <row r="2423" spans="1:11" x14ac:dyDescent="0.2">
      <c r="A2423" s="28" t="s">
        <v>79</v>
      </c>
      <c r="B2423" s="24">
        <v>915750</v>
      </c>
      <c r="C2423" s="28" t="s">
        <v>2530</v>
      </c>
      <c r="D2423" s="29">
        <v>35915750</v>
      </c>
      <c r="E2423" s="29" t="s">
        <v>117</v>
      </c>
      <c r="F2423" s="29">
        <v>244.81</v>
      </c>
      <c r="G2423" s="10">
        <f>SUMIFS('Régua SAEB'!$C:$C,'Régua SAEB'!$B:$B,"LP",'Régua SAEB'!$D:$D,"&lt;="&amp;$F2423,'Régua SAEB'!$E:$E,"&gt;"&amp;$F2423,'Régua SAEB'!$A:$A,$E2423)</f>
        <v>2</v>
      </c>
      <c r="H2423" s="10" t="str">
        <f t="array" ref="H2423">INDEX('Régua SAEB'!$F$1:$F$40,MATCH($E2423&amp;"LP"&amp;$G2423,'Régua SAEB'!$G$1:$G$40,0),1)</f>
        <v>Básico</v>
      </c>
      <c r="I2423" s="29">
        <v>245.32</v>
      </c>
      <c r="J2423" s="10">
        <f>SUMIFS('Régua SAEB'!$C:$C,'Régua SAEB'!$B:$B,"MT",'Régua SAEB'!$D:$D,"&lt;="&amp;$I2423,'Régua SAEB'!$E:$E,"&gt;"&amp;$I2423,'Régua SAEB'!$A:$A,$E2423)</f>
        <v>2</v>
      </c>
      <c r="K2423" s="10" t="str">
        <f t="array" ref="K2423">INDEX('Régua SAEB'!$F$1:$F$40,MATCH($E2423&amp;"MT"&amp;$J2423,'Régua SAEB'!$G$1:$G$40,0),1)</f>
        <v>Básico</v>
      </c>
    </row>
    <row r="2424" spans="1:11" x14ac:dyDescent="0.2">
      <c r="A2424" s="28" t="s">
        <v>79</v>
      </c>
      <c r="B2424" s="24">
        <v>917515</v>
      </c>
      <c r="C2424" s="28" t="s">
        <v>2531</v>
      </c>
      <c r="D2424" s="29">
        <v>35917515</v>
      </c>
      <c r="E2424" s="29" t="s">
        <v>117</v>
      </c>
      <c r="F2424" s="29">
        <v>293.37</v>
      </c>
      <c r="G2424" s="10">
        <f>SUMIFS('Régua SAEB'!$C:$C,'Régua SAEB'!$B:$B,"LP",'Régua SAEB'!$D:$D,"&lt;="&amp;$F2424,'Régua SAEB'!$E:$E,"&gt;"&amp;$F2424,'Régua SAEB'!$A:$A,$E2424)</f>
        <v>4</v>
      </c>
      <c r="H2424" s="10" t="str">
        <f t="array" ref="H2424">INDEX('Régua SAEB'!$F$1:$F$40,MATCH($E2424&amp;"LP"&amp;$G2424,'Régua SAEB'!$G$1:$G$40,0),1)</f>
        <v>Proficiente</v>
      </c>
      <c r="I2424" s="29">
        <v>302.08</v>
      </c>
      <c r="J2424" s="10">
        <f>SUMIFS('Régua SAEB'!$C:$C,'Régua SAEB'!$B:$B,"MT",'Régua SAEB'!$D:$D,"&lt;="&amp;$I2424,'Régua SAEB'!$E:$E,"&gt;"&amp;$I2424,'Régua SAEB'!$A:$A,$E2424)</f>
        <v>5</v>
      </c>
      <c r="K2424" s="10" t="str">
        <f t="array" ref="K2424">INDEX('Régua SAEB'!$F$1:$F$40,MATCH($E2424&amp;"MT"&amp;$J2424,'Régua SAEB'!$G$1:$G$40,0),1)</f>
        <v>Proficiente</v>
      </c>
    </row>
    <row r="2425" spans="1:11" x14ac:dyDescent="0.2">
      <c r="A2425" s="28" t="s">
        <v>79</v>
      </c>
      <c r="B2425" s="24">
        <v>921105</v>
      </c>
      <c r="C2425" s="28" t="s">
        <v>2532</v>
      </c>
      <c r="D2425" s="29">
        <v>35921105</v>
      </c>
      <c r="E2425" s="29" t="s">
        <v>117</v>
      </c>
      <c r="F2425" s="29">
        <v>276.20999999999998</v>
      </c>
      <c r="G2425" s="10">
        <f>SUMIFS('Régua SAEB'!$C:$C,'Régua SAEB'!$B:$B,"LP",'Régua SAEB'!$D:$D,"&lt;="&amp;$F2425,'Régua SAEB'!$E:$E,"&gt;"&amp;$F2425,'Régua SAEB'!$A:$A,$E2425)</f>
        <v>4</v>
      </c>
      <c r="H2425" s="10" t="str">
        <f t="array" ref="H2425">INDEX('Régua SAEB'!$F$1:$F$40,MATCH($E2425&amp;"LP"&amp;$G2425,'Régua SAEB'!$G$1:$G$40,0),1)</f>
        <v>Proficiente</v>
      </c>
      <c r="I2425" s="29">
        <v>278.06</v>
      </c>
      <c r="J2425" s="10">
        <f>SUMIFS('Régua SAEB'!$C:$C,'Régua SAEB'!$B:$B,"MT",'Régua SAEB'!$D:$D,"&lt;="&amp;$I2425,'Régua SAEB'!$E:$E,"&gt;"&amp;$I2425,'Régua SAEB'!$A:$A,$E2425)</f>
        <v>4</v>
      </c>
      <c r="K2425" s="10" t="str">
        <f t="array" ref="K2425">INDEX('Régua SAEB'!$F$1:$F$40,MATCH($E2425&amp;"MT"&amp;$J2425,'Régua SAEB'!$G$1:$G$40,0),1)</f>
        <v>Básico</v>
      </c>
    </row>
    <row r="2426" spans="1:11" x14ac:dyDescent="0.2">
      <c r="A2426" s="28" t="s">
        <v>79</v>
      </c>
      <c r="B2426" s="24">
        <v>921543</v>
      </c>
      <c r="C2426" s="28" t="s">
        <v>2533</v>
      </c>
      <c r="D2426" s="29">
        <v>35921543</v>
      </c>
      <c r="E2426" s="29" t="s">
        <v>117</v>
      </c>
      <c r="F2426" s="29">
        <v>267.58999999999997</v>
      </c>
      <c r="G2426" s="10">
        <f>SUMIFS('Régua SAEB'!$C:$C,'Régua SAEB'!$B:$B,"LP",'Régua SAEB'!$D:$D,"&lt;="&amp;$F2426,'Régua SAEB'!$E:$E,"&gt;"&amp;$F2426,'Régua SAEB'!$A:$A,$E2426)</f>
        <v>3</v>
      </c>
      <c r="H2426" s="10" t="str">
        <f t="array" ref="H2426">INDEX('Régua SAEB'!$F$1:$F$40,MATCH($E2426&amp;"LP"&amp;$G2426,'Régua SAEB'!$G$1:$G$40,0),1)</f>
        <v>Básico</v>
      </c>
      <c r="I2426" s="29">
        <v>264.45</v>
      </c>
      <c r="J2426" s="10">
        <f>SUMIFS('Régua SAEB'!$C:$C,'Régua SAEB'!$B:$B,"MT",'Régua SAEB'!$D:$D,"&lt;="&amp;$I2426,'Régua SAEB'!$E:$E,"&gt;"&amp;$I2426,'Régua SAEB'!$A:$A,$E2426)</f>
        <v>3</v>
      </c>
      <c r="K2426" s="10" t="str">
        <f t="array" ref="K2426">INDEX('Régua SAEB'!$F$1:$F$40,MATCH($E2426&amp;"MT"&amp;$J2426,'Régua SAEB'!$G$1:$G$40,0),1)</f>
        <v>Básico</v>
      </c>
    </row>
    <row r="2427" spans="1:11" x14ac:dyDescent="0.2">
      <c r="A2427" s="28" t="s">
        <v>79</v>
      </c>
      <c r="B2427" s="24">
        <v>922924</v>
      </c>
      <c r="C2427" s="28" t="s">
        <v>2534</v>
      </c>
      <c r="D2427" s="29">
        <v>35922924</v>
      </c>
      <c r="E2427" s="29" t="s">
        <v>117</v>
      </c>
      <c r="F2427" s="29">
        <v>271.88</v>
      </c>
      <c r="G2427" s="10">
        <f>SUMIFS('Régua SAEB'!$C:$C,'Régua SAEB'!$B:$B,"LP",'Régua SAEB'!$D:$D,"&lt;="&amp;$F2427,'Régua SAEB'!$E:$E,"&gt;"&amp;$F2427,'Régua SAEB'!$A:$A,$E2427)</f>
        <v>3</v>
      </c>
      <c r="H2427" s="10" t="str">
        <f t="array" ref="H2427">INDEX('Régua SAEB'!$F$1:$F$40,MATCH($E2427&amp;"LP"&amp;$G2427,'Régua SAEB'!$G$1:$G$40,0),1)</f>
        <v>Básico</v>
      </c>
      <c r="I2427" s="29">
        <v>269.14</v>
      </c>
      <c r="J2427" s="10">
        <f>SUMIFS('Régua SAEB'!$C:$C,'Régua SAEB'!$B:$B,"MT",'Régua SAEB'!$D:$D,"&lt;="&amp;$I2427,'Régua SAEB'!$E:$E,"&gt;"&amp;$I2427,'Régua SAEB'!$A:$A,$E2427)</f>
        <v>3</v>
      </c>
      <c r="K2427" s="10" t="str">
        <f t="array" ref="K2427">INDEX('Régua SAEB'!$F$1:$F$40,MATCH($E2427&amp;"MT"&amp;$J2427,'Régua SAEB'!$G$1:$G$40,0),1)</f>
        <v>Básico</v>
      </c>
    </row>
    <row r="2428" spans="1:11" x14ac:dyDescent="0.2">
      <c r="A2428" s="28" t="s">
        <v>79</v>
      </c>
      <c r="B2428" s="24">
        <v>923904</v>
      </c>
      <c r="C2428" s="28" t="s">
        <v>2535</v>
      </c>
      <c r="D2428" s="29">
        <v>35923904</v>
      </c>
      <c r="E2428" s="29" t="s">
        <v>117</v>
      </c>
      <c r="F2428" s="29">
        <v>285.67</v>
      </c>
      <c r="G2428" s="10">
        <f>SUMIFS('Régua SAEB'!$C:$C,'Régua SAEB'!$B:$B,"LP",'Régua SAEB'!$D:$D,"&lt;="&amp;$F2428,'Régua SAEB'!$E:$E,"&gt;"&amp;$F2428,'Régua SAEB'!$A:$A,$E2428)</f>
        <v>4</v>
      </c>
      <c r="H2428" s="10" t="str">
        <f t="array" ref="H2428">INDEX('Régua SAEB'!$F$1:$F$40,MATCH($E2428&amp;"LP"&amp;$G2428,'Régua SAEB'!$G$1:$G$40,0),1)</f>
        <v>Proficiente</v>
      </c>
      <c r="I2428" s="29">
        <v>273.88</v>
      </c>
      <c r="J2428" s="10">
        <f>SUMIFS('Régua SAEB'!$C:$C,'Régua SAEB'!$B:$B,"MT",'Régua SAEB'!$D:$D,"&lt;="&amp;$I2428,'Régua SAEB'!$E:$E,"&gt;"&amp;$I2428,'Régua SAEB'!$A:$A,$E2428)</f>
        <v>3</v>
      </c>
      <c r="K2428" s="10" t="str">
        <f t="array" ref="K2428">INDEX('Régua SAEB'!$F$1:$F$40,MATCH($E2428&amp;"MT"&amp;$J2428,'Régua SAEB'!$G$1:$G$40,0),1)</f>
        <v>Básico</v>
      </c>
    </row>
    <row r="2429" spans="1:11" x14ac:dyDescent="0.2">
      <c r="A2429" s="28" t="s">
        <v>79</v>
      </c>
      <c r="B2429" s="24">
        <v>924210</v>
      </c>
      <c r="C2429" s="28" t="s">
        <v>2536</v>
      </c>
      <c r="D2429" s="29">
        <v>35924210</v>
      </c>
      <c r="E2429" s="29" t="s">
        <v>117</v>
      </c>
      <c r="F2429" s="29">
        <v>305.06</v>
      </c>
      <c r="G2429" s="10">
        <f>SUMIFS('Régua SAEB'!$C:$C,'Régua SAEB'!$B:$B,"LP",'Régua SAEB'!$D:$D,"&lt;="&amp;$F2429,'Régua SAEB'!$E:$E,"&gt;"&amp;$F2429,'Régua SAEB'!$A:$A,$E2429)</f>
        <v>5</v>
      </c>
      <c r="H2429" s="10" t="str">
        <f t="array" ref="H2429">INDEX('Régua SAEB'!$F$1:$F$40,MATCH($E2429&amp;"LP"&amp;$G2429,'Régua SAEB'!$G$1:$G$40,0),1)</f>
        <v>Proficiente</v>
      </c>
      <c r="I2429" s="29">
        <v>312.94</v>
      </c>
      <c r="J2429" s="10">
        <f>SUMIFS('Régua SAEB'!$C:$C,'Régua SAEB'!$B:$B,"MT",'Régua SAEB'!$D:$D,"&lt;="&amp;$I2429,'Régua SAEB'!$E:$E,"&gt;"&amp;$I2429,'Régua SAEB'!$A:$A,$E2429)</f>
        <v>5</v>
      </c>
      <c r="K2429" s="10" t="str">
        <f t="array" ref="K2429">INDEX('Régua SAEB'!$F$1:$F$40,MATCH($E2429&amp;"MT"&amp;$J2429,'Régua SAEB'!$G$1:$G$40,0),1)</f>
        <v>Proficiente</v>
      </c>
    </row>
    <row r="2430" spans="1:11" x14ac:dyDescent="0.2">
      <c r="A2430" s="28" t="s">
        <v>79</v>
      </c>
      <c r="B2430" s="24">
        <v>924428</v>
      </c>
      <c r="C2430" s="28" t="s">
        <v>2537</v>
      </c>
      <c r="D2430" s="29">
        <v>35924428</v>
      </c>
      <c r="E2430" s="29" t="s">
        <v>117</v>
      </c>
      <c r="F2430" s="29">
        <v>255.11</v>
      </c>
      <c r="G2430" s="10">
        <f>SUMIFS('Régua SAEB'!$C:$C,'Régua SAEB'!$B:$B,"LP",'Régua SAEB'!$D:$D,"&lt;="&amp;$F2430,'Régua SAEB'!$E:$E,"&gt;"&amp;$F2430,'Régua SAEB'!$A:$A,$E2430)</f>
        <v>3</v>
      </c>
      <c r="H2430" s="10" t="str">
        <f t="array" ref="H2430">INDEX('Régua SAEB'!$F$1:$F$40,MATCH($E2430&amp;"LP"&amp;$G2430,'Régua SAEB'!$G$1:$G$40,0),1)</f>
        <v>Básico</v>
      </c>
      <c r="I2430" s="29">
        <v>253.34</v>
      </c>
      <c r="J2430" s="10">
        <f>SUMIFS('Régua SAEB'!$C:$C,'Régua SAEB'!$B:$B,"MT",'Régua SAEB'!$D:$D,"&lt;="&amp;$I2430,'Régua SAEB'!$E:$E,"&gt;"&amp;$I2430,'Régua SAEB'!$A:$A,$E2430)</f>
        <v>3</v>
      </c>
      <c r="K2430" s="10" t="str">
        <f t="array" ref="K2430">INDEX('Régua SAEB'!$F$1:$F$40,MATCH($E2430&amp;"MT"&amp;$J2430,'Régua SAEB'!$G$1:$G$40,0),1)</f>
        <v>Básico</v>
      </c>
    </row>
    <row r="2431" spans="1:11" x14ac:dyDescent="0.2">
      <c r="A2431" s="28" t="s">
        <v>79</v>
      </c>
      <c r="B2431" s="24">
        <v>9350</v>
      </c>
      <c r="C2431" s="28" t="s">
        <v>2538</v>
      </c>
      <c r="D2431" s="29">
        <v>35009350</v>
      </c>
      <c r="E2431" s="29" t="s">
        <v>117</v>
      </c>
      <c r="F2431" s="29">
        <v>288.5</v>
      </c>
      <c r="G2431" s="10">
        <f>SUMIFS('Régua SAEB'!$C:$C,'Régua SAEB'!$B:$B,"LP",'Régua SAEB'!$D:$D,"&lt;="&amp;$F2431,'Régua SAEB'!$E:$E,"&gt;"&amp;$F2431,'Régua SAEB'!$A:$A,$E2431)</f>
        <v>4</v>
      </c>
      <c r="H2431" s="10" t="str">
        <f t="array" ref="H2431">INDEX('Régua SAEB'!$F$1:$F$40,MATCH($E2431&amp;"LP"&amp;$G2431,'Régua SAEB'!$G$1:$G$40,0),1)</f>
        <v>Proficiente</v>
      </c>
      <c r="I2431" s="29">
        <v>291</v>
      </c>
      <c r="J2431" s="10">
        <f>SUMIFS('Régua SAEB'!$C:$C,'Régua SAEB'!$B:$B,"MT",'Régua SAEB'!$D:$D,"&lt;="&amp;$I2431,'Régua SAEB'!$E:$E,"&gt;"&amp;$I2431,'Régua SAEB'!$A:$A,$E2431)</f>
        <v>4</v>
      </c>
      <c r="K2431" s="10" t="str">
        <f t="array" ref="K2431">INDEX('Régua SAEB'!$F$1:$F$40,MATCH($E2431&amp;"MT"&amp;$J2431,'Régua SAEB'!$G$1:$G$40,0),1)</f>
        <v>Básico</v>
      </c>
    </row>
    <row r="2432" spans="1:11" x14ac:dyDescent="0.2">
      <c r="A2432" s="28" t="s">
        <v>79</v>
      </c>
      <c r="B2432" s="24">
        <v>9404</v>
      </c>
      <c r="C2432" s="28" t="s">
        <v>2539</v>
      </c>
      <c r="D2432" s="29">
        <v>35009404</v>
      </c>
      <c r="E2432" s="29" t="s">
        <v>117</v>
      </c>
      <c r="F2432" s="29">
        <v>304.01</v>
      </c>
      <c r="G2432" s="10">
        <f>SUMIFS('Régua SAEB'!$C:$C,'Régua SAEB'!$B:$B,"LP",'Régua SAEB'!$D:$D,"&lt;="&amp;$F2432,'Régua SAEB'!$E:$E,"&gt;"&amp;$F2432,'Régua SAEB'!$A:$A,$E2432)</f>
        <v>5</v>
      </c>
      <c r="H2432" s="10" t="str">
        <f t="array" ref="H2432">INDEX('Régua SAEB'!$F$1:$F$40,MATCH($E2432&amp;"LP"&amp;$G2432,'Régua SAEB'!$G$1:$G$40,0),1)</f>
        <v>Proficiente</v>
      </c>
      <c r="I2432" s="29">
        <v>299.98</v>
      </c>
      <c r="J2432" s="10">
        <f>SUMIFS('Régua SAEB'!$C:$C,'Régua SAEB'!$B:$B,"MT",'Régua SAEB'!$D:$D,"&lt;="&amp;$I2432,'Régua SAEB'!$E:$E,"&gt;"&amp;$I2432,'Régua SAEB'!$A:$A,$E2432)</f>
        <v>4</v>
      </c>
      <c r="K2432" s="10" t="str">
        <f t="array" ref="K2432">INDEX('Régua SAEB'!$F$1:$F$40,MATCH($E2432&amp;"MT"&amp;$J2432,'Régua SAEB'!$G$1:$G$40,0),1)</f>
        <v>Básico</v>
      </c>
    </row>
    <row r="2433" spans="1:11" x14ac:dyDescent="0.2">
      <c r="A2433" s="28" t="s">
        <v>79</v>
      </c>
      <c r="B2433" s="24">
        <v>9436</v>
      </c>
      <c r="C2433" s="28" t="s">
        <v>2540</v>
      </c>
      <c r="D2433" s="29">
        <v>35009436</v>
      </c>
      <c r="E2433" s="29" t="s">
        <v>117</v>
      </c>
      <c r="F2433" s="29">
        <v>274.02999999999997</v>
      </c>
      <c r="G2433" s="10">
        <f>SUMIFS('Régua SAEB'!$C:$C,'Régua SAEB'!$B:$B,"LP",'Régua SAEB'!$D:$D,"&lt;="&amp;$F2433,'Régua SAEB'!$E:$E,"&gt;"&amp;$F2433,'Régua SAEB'!$A:$A,$E2433)</f>
        <v>3</v>
      </c>
      <c r="H2433" s="10" t="str">
        <f t="array" ref="H2433">INDEX('Régua SAEB'!$F$1:$F$40,MATCH($E2433&amp;"LP"&amp;$G2433,'Régua SAEB'!$G$1:$G$40,0),1)</f>
        <v>Básico</v>
      </c>
      <c r="I2433" s="29">
        <v>266.2</v>
      </c>
      <c r="J2433" s="10">
        <f>SUMIFS('Régua SAEB'!$C:$C,'Régua SAEB'!$B:$B,"MT",'Régua SAEB'!$D:$D,"&lt;="&amp;$I2433,'Régua SAEB'!$E:$E,"&gt;"&amp;$I2433,'Régua SAEB'!$A:$A,$E2433)</f>
        <v>3</v>
      </c>
      <c r="K2433" s="10" t="str">
        <f t="array" ref="K2433">INDEX('Régua SAEB'!$F$1:$F$40,MATCH($E2433&amp;"MT"&amp;$J2433,'Régua SAEB'!$G$1:$G$40,0),1)</f>
        <v>Básico</v>
      </c>
    </row>
    <row r="2434" spans="1:11" x14ac:dyDescent="0.2">
      <c r="A2434" s="28" t="s">
        <v>79</v>
      </c>
      <c r="B2434" s="24">
        <v>9441</v>
      </c>
      <c r="C2434" s="28" t="s">
        <v>2541</v>
      </c>
      <c r="D2434" s="29">
        <v>35009441</v>
      </c>
      <c r="E2434" s="29" t="s">
        <v>117</v>
      </c>
      <c r="F2434" s="29">
        <v>250.5</v>
      </c>
      <c r="G2434" s="10">
        <f>SUMIFS('Régua SAEB'!$C:$C,'Régua SAEB'!$B:$B,"LP",'Régua SAEB'!$D:$D,"&lt;="&amp;$F2434,'Régua SAEB'!$E:$E,"&gt;"&amp;$F2434,'Régua SAEB'!$A:$A,$E2434)</f>
        <v>3</v>
      </c>
      <c r="H2434" s="10" t="str">
        <f t="array" ref="H2434">INDEX('Régua SAEB'!$F$1:$F$40,MATCH($E2434&amp;"LP"&amp;$G2434,'Régua SAEB'!$G$1:$G$40,0),1)</f>
        <v>Básico</v>
      </c>
      <c r="I2434" s="29">
        <v>246.75</v>
      </c>
      <c r="J2434" s="10">
        <f>SUMIFS('Régua SAEB'!$C:$C,'Régua SAEB'!$B:$B,"MT",'Régua SAEB'!$D:$D,"&lt;="&amp;$I2434,'Régua SAEB'!$E:$E,"&gt;"&amp;$I2434,'Régua SAEB'!$A:$A,$E2434)</f>
        <v>2</v>
      </c>
      <c r="K2434" s="10" t="str">
        <f t="array" ref="K2434">INDEX('Régua SAEB'!$F$1:$F$40,MATCH($E2434&amp;"MT"&amp;$J2434,'Régua SAEB'!$G$1:$G$40,0),1)</f>
        <v>Básico</v>
      </c>
    </row>
    <row r="2435" spans="1:11" x14ac:dyDescent="0.2">
      <c r="A2435" s="28" t="s">
        <v>79</v>
      </c>
      <c r="B2435" s="24">
        <v>9453</v>
      </c>
      <c r="C2435" s="28" t="s">
        <v>2542</v>
      </c>
      <c r="D2435" s="29">
        <v>35009453</v>
      </c>
      <c r="E2435" s="29" t="s">
        <v>117</v>
      </c>
      <c r="F2435" s="29">
        <v>267.52</v>
      </c>
      <c r="G2435" s="10">
        <f>SUMIFS('Régua SAEB'!$C:$C,'Régua SAEB'!$B:$B,"LP",'Régua SAEB'!$D:$D,"&lt;="&amp;$F2435,'Régua SAEB'!$E:$E,"&gt;"&amp;$F2435,'Régua SAEB'!$A:$A,$E2435)</f>
        <v>3</v>
      </c>
      <c r="H2435" s="10" t="str">
        <f t="array" ref="H2435">INDEX('Régua SAEB'!$F$1:$F$40,MATCH($E2435&amp;"LP"&amp;$G2435,'Régua SAEB'!$G$1:$G$40,0),1)</f>
        <v>Básico</v>
      </c>
      <c r="I2435" s="29">
        <v>261.81</v>
      </c>
      <c r="J2435" s="10">
        <f>SUMIFS('Régua SAEB'!$C:$C,'Régua SAEB'!$B:$B,"MT",'Régua SAEB'!$D:$D,"&lt;="&amp;$I2435,'Régua SAEB'!$E:$E,"&gt;"&amp;$I2435,'Régua SAEB'!$A:$A,$E2435)</f>
        <v>3</v>
      </c>
      <c r="K2435" s="10" t="str">
        <f t="array" ref="K2435">INDEX('Régua SAEB'!$F$1:$F$40,MATCH($E2435&amp;"MT"&amp;$J2435,'Régua SAEB'!$G$1:$G$40,0),1)</f>
        <v>Básico</v>
      </c>
    </row>
    <row r="2436" spans="1:11" x14ac:dyDescent="0.2">
      <c r="A2436" s="28" t="s">
        <v>79</v>
      </c>
      <c r="B2436" s="24">
        <v>9465</v>
      </c>
      <c r="C2436" s="28" t="s">
        <v>2543</v>
      </c>
      <c r="D2436" s="29">
        <v>35009465</v>
      </c>
      <c r="E2436" s="29" t="s">
        <v>117</v>
      </c>
      <c r="F2436" s="29">
        <v>264.89999999999998</v>
      </c>
      <c r="G2436" s="10">
        <f>SUMIFS('Régua SAEB'!$C:$C,'Régua SAEB'!$B:$B,"LP",'Régua SAEB'!$D:$D,"&lt;="&amp;$F2436,'Régua SAEB'!$E:$E,"&gt;"&amp;$F2436,'Régua SAEB'!$A:$A,$E2436)</f>
        <v>3</v>
      </c>
      <c r="H2436" s="10" t="str">
        <f t="array" ref="H2436">INDEX('Régua SAEB'!$F$1:$F$40,MATCH($E2436&amp;"LP"&amp;$G2436,'Régua SAEB'!$G$1:$G$40,0),1)</f>
        <v>Básico</v>
      </c>
      <c r="I2436" s="29">
        <v>260.48</v>
      </c>
      <c r="J2436" s="10">
        <f>SUMIFS('Régua SAEB'!$C:$C,'Régua SAEB'!$B:$B,"MT",'Régua SAEB'!$D:$D,"&lt;="&amp;$I2436,'Régua SAEB'!$E:$E,"&gt;"&amp;$I2436,'Régua SAEB'!$A:$A,$E2436)</f>
        <v>3</v>
      </c>
      <c r="K2436" s="10" t="str">
        <f t="array" ref="K2436">INDEX('Régua SAEB'!$F$1:$F$40,MATCH($E2436&amp;"MT"&amp;$J2436,'Régua SAEB'!$G$1:$G$40,0),1)</f>
        <v>Básico</v>
      </c>
    </row>
    <row r="2437" spans="1:11" x14ac:dyDescent="0.2">
      <c r="A2437" s="28" t="s">
        <v>79</v>
      </c>
      <c r="B2437" s="24">
        <v>9477</v>
      </c>
      <c r="C2437" s="28" t="s">
        <v>2544</v>
      </c>
      <c r="D2437" s="29">
        <v>35009477</v>
      </c>
      <c r="E2437" s="29" t="s">
        <v>117</v>
      </c>
      <c r="F2437" s="29">
        <v>288.77999999999997</v>
      </c>
      <c r="G2437" s="10">
        <f>SUMIFS('Régua SAEB'!$C:$C,'Régua SAEB'!$B:$B,"LP",'Régua SAEB'!$D:$D,"&lt;="&amp;$F2437,'Régua SAEB'!$E:$E,"&gt;"&amp;$F2437,'Régua SAEB'!$A:$A,$E2437)</f>
        <v>4</v>
      </c>
      <c r="H2437" s="10" t="str">
        <f t="array" ref="H2437">INDEX('Régua SAEB'!$F$1:$F$40,MATCH($E2437&amp;"LP"&amp;$G2437,'Régua SAEB'!$G$1:$G$40,0),1)</f>
        <v>Proficiente</v>
      </c>
      <c r="I2437" s="29">
        <v>279.95</v>
      </c>
      <c r="J2437" s="10">
        <f>SUMIFS('Régua SAEB'!$C:$C,'Régua SAEB'!$B:$B,"MT",'Régua SAEB'!$D:$D,"&lt;="&amp;$I2437,'Régua SAEB'!$E:$E,"&gt;"&amp;$I2437,'Régua SAEB'!$A:$A,$E2437)</f>
        <v>4</v>
      </c>
      <c r="K2437" s="10" t="str">
        <f t="array" ref="K2437">INDEX('Régua SAEB'!$F$1:$F$40,MATCH($E2437&amp;"MT"&amp;$J2437,'Régua SAEB'!$G$1:$G$40,0),1)</f>
        <v>Básico</v>
      </c>
    </row>
    <row r="2438" spans="1:11" x14ac:dyDescent="0.2">
      <c r="A2438" s="28" t="s">
        <v>79</v>
      </c>
      <c r="B2438" s="24">
        <v>9581</v>
      </c>
      <c r="C2438" s="28" t="s">
        <v>2545</v>
      </c>
      <c r="D2438" s="29">
        <v>35009581</v>
      </c>
      <c r="E2438" s="29" t="s">
        <v>117</v>
      </c>
      <c r="F2438" s="29">
        <v>288.52999999999997</v>
      </c>
      <c r="G2438" s="10">
        <f>SUMIFS('Régua SAEB'!$C:$C,'Régua SAEB'!$B:$B,"LP",'Régua SAEB'!$D:$D,"&lt;="&amp;$F2438,'Régua SAEB'!$E:$E,"&gt;"&amp;$F2438,'Régua SAEB'!$A:$A,$E2438)</f>
        <v>4</v>
      </c>
      <c r="H2438" s="10" t="str">
        <f t="array" ref="H2438">INDEX('Régua SAEB'!$F$1:$F$40,MATCH($E2438&amp;"LP"&amp;$G2438,'Régua SAEB'!$G$1:$G$40,0),1)</f>
        <v>Proficiente</v>
      </c>
      <c r="I2438" s="29">
        <v>276.08999999999997</v>
      </c>
      <c r="J2438" s="10">
        <f>SUMIFS('Régua SAEB'!$C:$C,'Régua SAEB'!$B:$B,"MT",'Régua SAEB'!$D:$D,"&lt;="&amp;$I2438,'Régua SAEB'!$E:$E,"&gt;"&amp;$I2438,'Régua SAEB'!$A:$A,$E2438)</f>
        <v>4</v>
      </c>
      <c r="K2438" s="10" t="str">
        <f t="array" ref="K2438">INDEX('Régua SAEB'!$F$1:$F$40,MATCH($E2438&amp;"MT"&amp;$J2438,'Régua SAEB'!$G$1:$G$40,0),1)</f>
        <v>Básico</v>
      </c>
    </row>
    <row r="2439" spans="1:11" x14ac:dyDescent="0.2">
      <c r="A2439" s="28" t="s">
        <v>80</v>
      </c>
      <c r="B2439" s="24">
        <v>24430</v>
      </c>
      <c r="C2439" s="28" t="s">
        <v>2546</v>
      </c>
      <c r="D2439" s="29">
        <v>35024430</v>
      </c>
      <c r="E2439" s="29" t="s">
        <v>117</v>
      </c>
      <c r="F2439" s="29">
        <v>242.6</v>
      </c>
      <c r="G2439" s="10">
        <f>SUMIFS('Régua SAEB'!$C:$C,'Régua SAEB'!$B:$B,"LP",'Régua SAEB'!$D:$D,"&lt;="&amp;$F2439,'Régua SAEB'!$E:$E,"&gt;"&amp;$F2439,'Régua SAEB'!$A:$A,$E2439)</f>
        <v>2</v>
      </c>
      <c r="H2439" s="10" t="str">
        <f t="array" ref="H2439">INDEX('Régua SAEB'!$F$1:$F$40,MATCH($E2439&amp;"LP"&amp;$G2439,'Régua SAEB'!$G$1:$G$40,0),1)</f>
        <v>Básico</v>
      </c>
      <c r="I2439" s="29">
        <v>238.94</v>
      </c>
      <c r="J2439" s="10">
        <f>SUMIFS('Régua SAEB'!$C:$C,'Régua SAEB'!$B:$B,"MT",'Régua SAEB'!$D:$D,"&lt;="&amp;$I2439,'Régua SAEB'!$E:$E,"&gt;"&amp;$I2439,'Régua SAEB'!$A:$A,$E2439)</f>
        <v>2</v>
      </c>
      <c r="K2439" s="10" t="str">
        <f t="array" ref="K2439">INDEX('Régua SAEB'!$F$1:$F$40,MATCH($E2439&amp;"MT"&amp;$J2439,'Régua SAEB'!$G$1:$G$40,0),1)</f>
        <v>Básico</v>
      </c>
    </row>
    <row r="2440" spans="1:11" x14ac:dyDescent="0.2">
      <c r="A2440" s="28" t="s">
        <v>80</v>
      </c>
      <c r="B2440" s="24">
        <v>24442</v>
      </c>
      <c r="C2440" s="28" t="s">
        <v>2547</v>
      </c>
      <c r="D2440" s="29">
        <v>35024442</v>
      </c>
      <c r="E2440" s="29" t="s">
        <v>117</v>
      </c>
      <c r="F2440" s="29">
        <v>306.45999999999998</v>
      </c>
      <c r="G2440" s="10">
        <f>SUMIFS('Régua SAEB'!$C:$C,'Régua SAEB'!$B:$B,"LP",'Régua SAEB'!$D:$D,"&lt;="&amp;$F2440,'Régua SAEB'!$E:$E,"&gt;"&amp;$F2440,'Régua SAEB'!$A:$A,$E2440)</f>
        <v>5</v>
      </c>
      <c r="H2440" s="10" t="str">
        <f t="array" ref="H2440">INDEX('Régua SAEB'!$F$1:$F$40,MATCH($E2440&amp;"LP"&amp;$G2440,'Régua SAEB'!$G$1:$G$40,0),1)</f>
        <v>Proficiente</v>
      </c>
      <c r="I2440" s="29">
        <v>309.42</v>
      </c>
      <c r="J2440" s="10">
        <f>SUMIFS('Régua SAEB'!$C:$C,'Régua SAEB'!$B:$B,"MT",'Régua SAEB'!$D:$D,"&lt;="&amp;$I2440,'Régua SAEB'!$E:$E,"&gt;"&amp;$I2440,'Régua SAEB'!$A:$A,$E2440)</f>
        <v>5</v>
      </c>
      <c r="K2440" s="10" t="str">
        <f t="array" ref="K2440">INDEX('Régua SAEB'!$F$1:$F$40,MATCH($E2440&amp;"MT"&amp;$J2440,'Régua SAEB'!$G$1:$G$40,0),1)</f>
        <v>Proficiente</v>
      </c>
    </row>
    <row r="2441" spans="1:11" x14ac:dyDescent="0.2">
      <c r="A2441" s="28" t="s">
        <v>80</v>
      </c>
      <c r="B2441" s="24">
        <v>24478</v>
      </c>
      <c r="C2441" s="28" t="s">
        <v>2548</v>
      </c>
      <c r="D2441" s="29">
        <v>35024478</v>
      </c>
      <c r="E2441" s="29" t="s">
        <v>117</v>
      </c>
      <c r="F2441" s="29">
        <v>269.44</v>
      </c>
      <c r="G2441" s="10">
        <f>SUMIFS('Régua SAEB'!$C:$C,'Régua SAEB'!$B:$B,"LP",'Régua SAEB'!$D:$D,"&lt;="&amp;$F2441,'Régua SAEB'!$E:$E,"&gt;"&amp;$F2441,'Régua SAEB'!$A:$A,$E2441)</f>
        <v>3</v>
      </c>
      <c r="H2441" s="10" t="str">
        <f t="array" ref="H2441">INDEX('Régua SAEB'!$F$1:$F$40,MATCH($E2441&amp;"LP"&amp;$G2441,'Régua SAEB'!$G$1:$G$40,0),1)</f>
        <v>Básico</v>
      </c>
      <c r="I2441" s="29">
        <v>258.45999999999998</v>
      </c>
      <c r="J2441" s="10">
        <f>SUMIFS('Régua SAEB'!$C:$C,'Régua SAEB'!$B:$B,"MT",'Régua SAEB'!$D:$D,"&lt;="&amp;$I2441,'Régua SAEB'!$E:$E,"&gt;"&amp;$I2441,'Régua SAEB'!$A:$A,$E2441)</f>
        <v>3</v>
      </c>
      <c r="K2441" s="10" t="str">
        <f t="array" ref="K2441">INDEX('Régua SAEB'!$F$1:$F$40,MATCH($E2441&amp;"MT"&amp;$J2441,'Régua SAEB'!$G$1:$G$40,0),1)</f>
        <v>Básico</v>
      </c>
    </row>
    <row r="2442" spans="1:11" x14ac:dyDescent="0.2">
      <c r="A2442" s="28" t="s">
        <v>80</v>
      </c>
      <c r="B2442" s="24">
        <v>24512</v>
      </c>
      <c r="C2442" s="28" t="s">
        <v>2549</v>
      </c>
      <c r="D2442" s="29">
        <v>35024512</v>
      </c>
      <c r="E2442" s="29" t="s">
        <v>117</v>
      </c>
      <c r="F2442" s="29">
        <v>288.89999999999998</v>
      </c>
      <c r="G2442" s="10">
        <f>SUMIFS('Régua SAEB'!$C:$C,'Régua SAEB'!$B:$B,"LP",'Régua SAEB'!$D:$D,"&lt;="&amp;$F2442,'Régua SAEB'!$E:$E,"&gt;"&amp;$F2442,'Régua SAEB'!$A:$A,$E2442)</f>
        <v>4</v>
      </c>
      <c r="H2442" s="10" t="str">
        <f t="array" ref="H2442">INDEX('Régua SAEB'!$F$1:$F$40,MATCH($E2442&amp;"LP"&amp;$G2442,'Régua SAEB'!$G$1:$G$40,0),1)</f>
        <v>Proficiente</v>
      </c>
      <c r="I2442" s="29">
        <v>279.64</v>
      </c>
      <c r="J2442" s="10">
        <f>SUMIFS('Régua SAEB'!$C:$C,'Régua SAEB'!$B:$B,"MT",'Régua SAEB'!$D:$D,"&lt;="&amp;$I2442,'Régua SAEB'!$E:$E,"&gt;"&amp;$I2442,'Régua SAEB'!$A:$A,$E2442)</f>
        <v>4</v>
      </c>
      <c r="K2442" s="10" t="str">
        <f t="array" ref="K2442">INDEX('Régua SAEB'!$F$1:$F$40,MATCH($E2442&amp;"MT"&amp;$J2442,'Régua SAEB'!$G$1:$G$40,0),1)</f>
        <v>Básico</v>
      </c>
    </row>
    <row r="2443" spans="1:11" x14ac:dyDescent="0.2">
      <c r="A2443" s="28" t="s">
        <v>80</v>
      </c>
      <c r="B2443" s="24">
        <v>24557</v>
      </c>
      <c r="C2443" s="28" t="s">
        <v>2550</v>
      </c>
      <c r="D2443" s="29">
        <v>35024557</v>
      </c>
      <c r="E2443" s="29" t="s">
        <v>117</v>
      </c>
      <c r="F2443" s="29">
        <v>260.88</v>
      </c>
      <c r="G2443" s="10">
        <f>SUMIFS('Régua SAEB'!$C:$C,'Régua SAEB'!$B:$B,"LP",'Régua SAEB'!$D:$D,"&lt;="&amp;$F2443,'Régua SAEB'!$E:$E,"&gt;"&amp;$F2443,'Régua SAEB'!$A:$A,$E2443)</f>
        <v>3</v>
      </c>
      <c r="H2443" s="10" t="str">
        <f t="array" ref="H2443">INDEX('Régua SAEB'!$F$1:$F$40,MATCH($E2443&amp;"LP"&amp;$G2443,'Régua SAEB'!$G$1:$G$40,0),1)</f>
        <v>Básico</v>
      </c>
      <c r="I2443" s="29">
        <v>260.05</v>
      </c>
      <c r="J2443" s="10">
        <f>SUMIFS('Régua SAEB'!$C:$C,'Régua SAEB'!$B:$B,"MT",'Régua SAEB'!$D:$D,"&lt;="&amp;$I2443,'Régua SAEB'!$E:$E,"&gt;"&amp;$I2443,'Régua SAEB'!$A:$A,$E2443)</f>
        <v>3</v>
      </c>
      <c r="K2443" s="10" t="str">
        <f t="array" ref="K2443">INDEX('Régua SAEB'!$F$1:$F$40,MATCH($E2443&amp;"MT"&amp;$J2443,'Régua SAEB'!$G$1:$G$40,0),1)</f>
        <v>Básico</v>
      </c>
    </row>
    <row r="2444" spans="1:11" x14ac:dyDescent="0.2">
      <c r="A2444" s="28" t="s">
        <v>80</v>
      </c>
      <c r="B2444" s="24">
        <v>24612</v>
      </c>
      <c r="C2444" s="28" t="s">
        <v>2551</v>
      </c>
      <c r="D2444" s="29">
        <v>35024612</v>
      </c>
      <c r="E2444" s="29" t="s">
        <v>117</v>
      </c>
      <c r="F2444" s="29">
        <v>297.08999999999997</v>
      </c>
      <c r="G2444" s="10">
        <f>SUMIFS('Régua SAEB'!$C:$C,'Régua SAEB'!$B:$B,"LP",'Régua SAEB'!$D:$D,"&lt;="&amp;$F2444,'Régua SAEB'!$E:$E,"&gt;"&amp;$F2444,'Régua SAEB'!$A:$A,$E2444)</f>
        <v>4</v>
      </c>
      <c r="H2444" s="10" t="str">
        <f t="array" ref="H2444">INDEX('Régua SAEB'!$F$1:$F$40,MATCH($E2444&amp;"LP"&amp;$G2444,'Régua SAEB'!$G$1:$G$40,0),1)</f>
        <v>Proficiente</v>
      </c>
      <c r="I2444" s="29">
        <v>290.38</v>
      </c>
      <c r="J2444" s="10">
        <f>SUMIFS('Régua SAEB'!$C:$C,'Régua SAEB'!$B:$B,"MT",'Régua SAEB'!$D:$D,"&lt;="&amp;$I2444,'Régua SAEB'!$E:$E,"&gt;"&amp;$I2444,'Régua SAEB'!$A:$A,$E2444)</f>
        <v>4</v>
      </c>
      <c r="K2444" s="10" t="str">
        <f t="array" ref="K2444">INDEX('Régua SAEB'!$F$1:$F$40,MATCH($E2444&amp;"MT"&amp;$J2444,'Régua SAEB'!$G$1:$G$40,0),1)</f>
        <v>Básico</v>
      </c>
    </row>
    <row r="2445" spans="1:11" x14ac:dyDescent="0.2">
      <c r="A2445" s="28" t="s">
        <v>80</v>
      </c>
      <c r="B2445" s="24">
        <v>24624</v>
      </c>
      <c r="C2445" s="28" t="s">
        <v>2552</v>
      </c>
      <c r="D2445" s="29">
        <v>35024624</v>
      </c>
      <c r="E2445" s="29" t="s">
        <v>117</v>
      </c>
      <c r="F2445" s="29">
        <v>274.64999999999998</v>
      </c>
      <c r="G2445" s="10">
        <f>SUMIFS('Régua SAEB'!$C:$C,'Régua SAEB'!$B:$B,"LP",'Régua SAEB'!$D:$D,"&lt;="&amp;$F2445,'Régua SAEB'!$E:$E,"&gt;"&amp;$F2445,'Régua SAEB'!$A:$A,$E2445)</f>
        <v>3</v>
      </c>
      <c r="H2445" s="10" t="str">
        <f t="array" ref="H2445">INDEX('Régua SAEB'!$F$1:$F$40,MATCH($E2445&amp;"LP"&amp;$G2445,'Régua SAEB'!$G$1:$G$40,0),1)</f>
        <v>Básico</v>
      </c>
      <c r="I2445" s="29">
        <v>279.58999999999997</v>
      </c>
      <c r="J2445" s="10">
        <f>SUMIFS('Régua SAEB'!$C:$C,'Régua SAEB'!$B:$B,"MT",'Régua SAEB'!$D:$D,"&lt;="&amp;$I2445,'Régua SAEB'!$E:$E,"&gt;"&amp;$I2445,'Régua SAEB'!$A:$A,$E2445)</f>
        <v>4</v>
      </c>
      <c r="K2445" s="10" t="str">
        <f t="array" ref="K2445">INDEX('Régua SAEB'!$F$1:$F$40,MATCH($E2445&amp;"MT"&amp;$J2445,'Régua SAEB'!$G$1:$G$40,0),1)</f>
        <v>Básico</v>
      </c>
    </row>
    <row r="2446" spans="1:11" x14ac:dyDescent="0.2">
      <c r="A2446" s="28" t="s">
        <v>80</v>
      </c>
      <c r="B2446" s="24">
        <v>36432</v>
      </c>
      <c r="C2446" s="28" t="s">
        <v>2553</v>
      </c>
      <c r="D2446" s="29">
        <v>35036432</v>
      </c>
      <c r="E2446" s="29" t="s">
        <v>117</v>
      </c>
      <c r="F2446" s="29">
        <v>240.58</v>
      </c>
      <c r="G2446" s="10">
        <f>SUMIFS('Régua SAEB'!$C:$C,'Régua SAEB'!$B:$B,"LP",'Régua SAEB'!$D:$D,"&lt;="&amp;$F2446,'Régua SAEB'!$E:$E,"&gt;"&amp;$F2446,'Régua SAEB'!$A:$A,$E2446)</f>
        <v>2</v>
      </c>
      <c r="H2446" s="10" t="str">
        <f t="array" ref="H2446">INDEX('Régua SAEB'!$F$1:$F$40,MATCH($E2446&amp;"LP"&amp;$G2446,'Régua SAEB'!$G$1:$G$40,0),1)</f>
        <v>Básico</v>
      </c>
      <c r="I2446" s="29">
        <v>240.03</v>
      </c>
      <c r="J2446" s="10">
        <f>SUMIFS('Régua SAEB'!$C:$C,'Régua SAEB'!$B:$B,"MT",'Régua SAEB'!$D:$D,"&lt;="&amp;$I2446,'Régua SAEB'!$E:$E,"&gt;"&amp;$I2446,'Régua SAEB'!$A:$A,$E2446)</f>
        <v>2</v>
      </c>
      <c r="K2446" s="10" t="str">
        <f t="array" ref="K2446">INDEX('Régua SAEB'!$F$1:$F$40,MATCH($E2446&amp;"MT"&amp;$J2446,'Régua SAEB'!$G$1:$G$40,0),1)</f>
        <v>Básico</v>
      </c>
    </row>
    <row r="2447" spans="1:11" x14ac:dyDescent="0.2">
      <c r="A2447" s="28" t="s">
        <v>80</v>
      </c>
      <c r="B2447" s="24">
        <v>42894</v>
      </c>
      <c r="C2447" s="28" t="s">
        <v>2554</v>
      </c>
      <c r="D2447" s="29">
        <v>35042894</v>
      </c>
      <c r="E2447" s="29" t="s">
        <v>117</v>
      </c>
      <c r="F2447" s="29">
        <v>295.95999999999998</v>
      </c>
      <c r="G2447" s="10">
        <f>SUMIFS('Régua SAEB'!$C:$C,'Régua SAEB'!$B:$B,"LP",'Régua SAEB'!$D:$D,"&lt;="&amp;$F2447,'Régua SAEB'!$E:$E,"&gt;"&amp;$F2447,'Régua SAEB'!$A:$A,$E2447)</f>
        <v>4</v>
      </c>
      <c r="H2447" s="10" t="str">
        <f t="array" ref="H2447">INDEX('Régua SAEB'!$F$1:$F$40,MATCH($E2447&amp;"LP"&amp;$G2447,'Régua SAEB'!$G$1:$G$40,0),1)</f>
        <v>Proficiente</v>
      </c>
      <c r="I2447" s="29">
        <v>297.70999999999998</v>
      </c>
      <c r="J2447" s="10">
        <f>SUMIFS('Régua SAEB'!$C:$C,'Régua SAEB'!$B:$B,"MT",'Régua SAEB'!$D:$D,"&lt;="&amp;$I2447,'Régua SAEB'!$E:$E,"&gt;"&amp;$I2447,'Régua SAEB'!$A:$A,$E2447)</f>
        <v>4</v>
      </c>
      <c r="K2447" s="10" t="str">
        <f t="array" ref="K2447">INDEX('Régua SAEB'!$F$1:$F$40,MATCH($E2447&amp;"MT"&amp;$J2447,'Régua SAEB'!$G$1:$G$40,0),1)</f>
        <v>Básico</v>
      </c>
    </row>
    <row r="2448" spans="1:11" x14ac:dyDescent="0.2">
      <c r="A2448" s="28" t="s">
        <v>80</v>
      </c>
      <c r="B2448" s="24">
        <v>127887</v>
      </c>
      <c r="C2448" s="28" t="s">
        <v>2555</v>
      </c>
      <c r="D2448" s="29">
        <v>35127887</v>
      </c>
      <c r="E2448" s="29" t="s">
        <v>117</v>
      </c>
      <c r="F2448" s="29">
        <v>251.97</v>
      </c>
      <c r="G2448" s="10">
        <f>SUMIFS('Régua SAEB'!$C:$C,'Régua SAEB'!$B:$B,"LP",'Régua SAEB'!$D:$D,"&lt;="&amp;$F2448,'Régua SAEB'!$E:$E,"&gt;"&amp;$F2448,'Régua SAEB'!$A:$A,$E2448)</f>
        <v>3</v>
      </c>
      <c r="H2448" s="10" t="str">
        <f t="array" ref="H2448">INDEX('Régua SAEB'!$F$1:$F$40,MATCH($E2448&amp;"LP"&amp;$G2448,'Régua SAEB'!$G$1:$G$40,0),1)</f>
        <v>Básico</v>
      </c>
      <c r="I2448" s="29">
        <v>267.38</v>
      </c>
      <c r="J2448" s="10">
        <f>SUMIFS('Régua SAEB'!$C:$C,'Régua SAEB'!$B:$B,"MT",'Régua SAEB'!$D:$D,"&lt;="&amp;$I2448,'Régua SAEB'!$E:$E,"&gt;"&amp;$I2448,'Régua SAEB'!$A:$A,$E2448)</f>
        <v>3</v>
      </c>
      <c r="K2448" s="10" t="str">
        <f t="array" ref="K2448">INDEX('Régua SAEB'!$F$1:$F$40,MATCH($E2448&amp;"MT"&amp;$J2448,'Régua SAEB'!$G$1:$G$40,0),1)</f>
        <v>Básico</v>
      </c>
    </row>
    <row r="2449" spans="1:11" x14ac:dyDescent="0.2">
      <c r="A2449" s="28" t="s">
        <v>80</v>
      </c>
      <c r="B2449" s="24">
        <v>191528</v>
      </c>
      <c r="C2449" s="28" t="s">
        <v>2556</v>
      </c>
      <c r="D2449" s="29">
        <v>35191528</v>
      </c>
      <c r="E2449" s="29" t="s">
        <v>117</v>
      </c>
      <c r="F2449" s="29">
        <v>259.61</v>
      </c>
      <c r="G2449" s="10">
        <f>SUMIFS('Régua SAEB'!$C:$C,'Régua SAEB'!$B:$B,"LP",'Régua SAEB'!$D:$D,"&lt;="&amp;$F2449,'Régua SAEB'!$E:$E,"&gt;"&amp;$F2449,'Régua SAEB'!$A:$A,$E2449)</f>
        <v>3</v>
      </c>
      <c r="H2449" s="10" t="str">
        <f t="array" ref="H2449">INDEX('Régua SAEB'!$F$1:$F$40,MATCH($E2449&amp;"LP"&amp;$G2449,'Régua SAEB'!$G$1:$G$40,0),1)</f>
        <v>Básico</v>
      </c>
      <c r="I2449" s="29">
        <v>254.97</v>
      </c>
      <c r="J2449" s="10">
        <f>SUMIFS('Régua SAEB'!$C:$C,'Régua SAEB'!$B:$B,"MT",'Régua SAEB'!$D:$D,"&lt;="&amp;$I2449,'Régua SAEB'!$E:$E,"&gt;"&amp;$I2449,'Régua SAEB'!$A:$A,$E2449)</f>
        <v>3</v>
      </c>
      <c r="K2449" s="10" t="str">
        <f t="array" ref="K2449">INDEX('Régua SAEB'!$F$1:$F$40,MATCH($E2449&amp;"MT"&amp;$J2449,'Régua SAEB'!$G$1:$G$40,0),1)</f>
        <v>Básico</v>
      </c>
    </row>
    <row r="2450" spans="1:11" x14ac:dyDescent="0.2">
      <c r="A2450" s="28" t="s">
        <v>80</v>
      </c>
      <c r="B2450" s="24">
        <v>434711</v>
      </c>
      <c r="C2450" s="28" t="s">
        <v>2557</v>
      </c>
      <c r="D2450" s="29">
        <v>35434711</v>
      </c>
      <c r="E2450" s="29" t="s">
        <v>117</v>
      </c>
      <c r="F2450" s="29">
        <v>259.37</v>
      </c>
      <c r="G2450" s="10">
        <f>SUMIFS('Régua SAEB'!$C:$C,'Régua SAEB'!$B:$B,"LP",'Régua SAEB'!$D:$D,"&lt;="&amp;$F2450,'Régua SAEB'!$E:$E,"&gt;"&amp;$F2450,'Régua SAEB'!$A:$A,$E2450)</f>
        <v>3</v>
      </c>
      <c r="H2450" s="10" t="str">
        <f t="array" ref="H2450">INDEX('Régua SAEB'!$F$1:$F$40,MATCH($E2450&amp;"LP"&amp;$G2450,'Régua SAEB'!$G$1:$G$40,0),1)</f>
        <v>Básico</v>
      </c>
      <c r="I2450" s="29">
        <v>251.83</v>
      </c>
      <c r="J2450" s="10">
        <f>SUMIFS('Régua SAEB'!$C:$C,'Régua SAEB'!$B:$B,"MT",'Régua SAEB'!$D:$D,"&lt;="&amp;$I2450,'Régua SAEB'!$E:$E,"&gt;"&amp;$I2450,'Régua SAEB'!$A:$A,$E2450)</f>
        <v>3</v>
      </c>
      <c r="K2450" s="10" t="str">
        <f t="array" ref="K2450">INDEX('Régua SAEB'!$F$1:$F$40,MATCH($E2450&amp;"MT"&amp;$J2450,'Régua SAEB'!$G$1:$G$40,0),1)</f>
        <v>Básico</v>
      </c>
    </row>
    <row r="2451" spans="1:11" x14ac:dyDescent="0.2">
      <c r="A2451" s="28" t="s">
        <v>80</v>
      </c>
      <c r="B2451" s="24">
        <v>496571</v>
      </c>
      <c r="C2451" s="28" t="s">
        <v>2558</v>
      </c>
      <c r="D2451" s="29">
        <v>35496571</v>
      </c>
      <c r="E2451" s="29" t="s">
        <v>117</v>
      </c>
      <c r="F2451" s="29">
        <v>279.58</v>
      </c>
      <c r="G2451" s="10">
        <f>SUMIFS('Régua SAEB'!$C:$C,'Régua SAEB'!$B:$B,"LP",'Régua SAEB'!$D:$D,"&lt;="&amp;$F2451,'Régua SAEB'!$E:$E,"&gt;"&amp;$F2451,'Régua SAEB'!$A:$A,$E2451)</f>
        <v>4</v>
      </c>
      <c r="H2451" s="10" t="str">
        <f t="array" ref="H2451">INDEX('Régua SAEB'!$F$1:$F$40,MATCH($E2451&amp;"LP"&amp;$G2451,'Régua SAEB'!$G$1:$G$40,0),1)</f>
        <v>Proficiente</v>
      </c>
      <c r="I2451" s="29">
        <v>266.75</v>
      </c>
      <c r="J2451" s="10">
        <f>SUMIFS('Régua SAEB'!$C:$C,'Régua SAEB'!$B:$B,"MT",'Régua SAEB'!$D:$D,"&lt;="&amp;$I2451,'Régua SAEB'!$E:$E,"&gt;"&amp;$I2451,'Régua SAEB'!$A:$A,$E2451)</f>
        <v>3</v>
      </c>
      <c r="K2451" s="10" t="str">
        <f t="array" ref="K2451">INDEX('Régua SAEB'!$F$1:$F$40,MATCH($E2451&amp;"MT"&amp;$J2451,'Régua SAEB'!$G$1:$G$40,0),1)</f>
        <v>Básico</v>
      </c>
    </row>
    <row r="2452" spans="1:11" x14ac:dyDescent="0.2">
      <c r="A2452" s="28" t="s">
        <v>80</v>
      </c>
      <c r="B2452" s="24">
        <v>579439</v>
      </c>
      <c r="C2452" s="28" t="s">
        <v>2559</v>
      </c>
      <c r="D2452" s="29">
        <v>35579439</v>
      </c>
      <c r="E2452" s="29" t="s">
        <v>117</v>
      </c>
      <c r="F2452" s="29">
        <v>246.57</v>
      </c>
      <c r="G2452" s="10">
        <f>SUMIFS('Régua SAEB'!$C:$C,'Régua SAEB'!$B:$B,"LP",'Régua SAEB'!$D:$D,"&lt;="&amp;$F2452,'Régua SAEB'!$E:$E,"&gt;"&amp;$F2452,'Régua SAEB'!$A:$A,$E2452)</f>
        <v>2</v>
      </c>
      <c r="H2452" s="10" t="str">
        <f t="array" ref="H2452">INDEX('Régua SAEB'!$F$1:$F$40,MATCH($E2452&amp;"LP"&amp;$G2452,'Régua SAEB'!$G$1:$G$40,0),1)</f>
        <v>Básico</v>
      </c>
      <c r="I2452" s="29">
        <v>242.9</v>
      </c>
      <c r="J2452" s="10">
        <f>SUMIFS('Régua SAEB'!$C:$C,'Régua SAEB'!$B:$B,"MT",'Régua SAEB'!$D:$D,"&lt;="&amp;$I2452,'Régua SAEB'!$E:$E,"&gt;"&amp;$I2452,'Régua SAEB'!$A:$A,$E2452)</f>
        <v>2</v>
      </c>
      <c r="K2452" s="10" t="str">
        <f t="array" ref="K2452">INDEX('Régua SAEB'!$F$1:$F$40,MATCH($E2452&amp;"MT"&amp;$J2452,'Régua SAEB'!$G$1:$G$40,0),1)</f>
        <v>Básico</v>
      </c>
    </row>
    <row r="2453" spans="1:11" x14ac:dyDescent="0.2">
      <c r="A2453" s="28" t="s">
        <v>80</v>
      </c>
      <c r="B2453" s="24">
        <v>585804</v>
      </c>
      <c r="C2453" s="28" t="s">
        <v>2560</v>
      </c>
      <c r="D2453" s="29">
        <v>35585804</v>
      </c>
      <c r="E2453" s="29" t="s">
        <v>117</v>
      </c>
      <c r="F2453" s="29">
        <v>267.81</v>
      </c>
      <c r="G2453" s="10">
        <f>SUMIFS('Régua SAEB'!$C:$C,'Régua SAEB'!$B:$B,"LP",'Régua SAEB'!$D:$D,"&lt;="&amp;$F2453,'Régua SAEB'!$E:$E,"&gt;"&amp;$F2453,'Régua SAEB'!$A:$A,$E2453)</f>
        <v>3</v>
      </c>
      <c r="H2453" s="10" t="str">
        <f t="array" ref="H2453">INDEX('Régua SAEB'!$F$1:$F$40,MATCH($E2453&amp;"LP"&amp;$G2453,'Régua SAEB'!$G$1:$G$40,0),1)</f>
        <v>Básico</v>
      </c>
      <c r="I2453" s="29">
        <v>273.19</v>
      </c>
      <c r="J2453" s="10">
        <f>SUMIFS('Régua SAEB'!$C:$C,'Régua SAEB'!$B:$B,"MT",'Régua SAEB'!$D:$D,"&lt;="&amp;$I2453,'Régua SAEB'!$E:$E,"&gt;"&amp;$I2453,'Régua SAEB'!$A:$A,$E2453)</f>
        <v>3</v>
      </c>
      <c r="K2453" s="10" t="str">
        <f t="array" ref="K2453">INDEX('Régua SAEB'!$F$1:$F$40,MATCH($E2453&amp;"MT"&amp;$J2453,'Régua SAEB'!$G$1:$G$40,0),1)</f>
        <v>Básico</v>
      </c>
    </row>
    <row r="2454" spans="1:11" x14ac:dyDescent="0.2">
      <c r="A2454" s="28" t="s">
        <v>80</v>
      </c>
      <c r="B2454" s="24">
        <v>900795</v>
      </c>
      <c r="C2454" s="28" t="s">
        <v>2561</v>
      </c>
      <c r="D2454" s="29">
        <v>35900795</v>
      </c>
      <c r="E2454" s="29" t="s">
        <v>117</v>
      </c>
      <c r="F2454" s="29">
        <v>284.88</v>
      </c>
      <c r="G2454" s="10">
        <f>SUMIFS('Régua SAEB'!$C:$C,'Régua SAEB'!$B:$B,"LP",'Régua SAEB'!$D:$D,"&lt;="&amp;$F2454,'Régua SAEB'!$E:$E,"&gt;"&amp;$F2454,'Régua SAEB'!$A:$A,$E2454)</f>
        <v>4</v>
      </c>
      <c r="H2454" s="10" t="str">
        <f t="array" ref="H2454">INDEX('Régua SAEB'!$F$1:$F$40,MATCH($E2454&amp;"LP"&amp;$G2454,'Régua SAEB'!$G$1:$G$40,0),1)</f>
        <v>Proficiente</v>
      </c>
      <c r="I2454" s="29">
        <v>283.01</v>
      </c>
      <c r="J2454" s="10">
        <f>SUMIFS('Régua SAEB'!$C:$C,'Régua SAEB'!$B:$B,"MT",'Régua SAEB'!$D:$D,"&lt;="&amp;$I2454,'Régua SAEB'!$E:$E,"&gt;"&amp;$I2454,'Régua SAEB'!$A:$A,$E2454)</f>
        <v>4</v>
      </c>
      <c r="K2454" s="10" t="str">
        <f t="array" ref="K2454">INDEX('Régua SAEB'!$F$1:$F$40,MATCH($E2454&amp;"MT"&amp;$J2454,'Régua SAEB'!$G$1:$G$40,0),1)</f>
        <v>Básico</v>
      </c>
    </row>
    <row r="2455" spans="1:11" x14ac:dyDescent="0.2">
      <c r="A2455" s="28" t="s">
        <v>80</v>
      </c>
      <c r="B2455" s="24">
        <v>905835</v>
      </c>
      <c r="C2455" s="28" t="s">
        <v>2562</v>
      </c>
      <c r="D2455" s="29">
        <v>35905835</v>
      </c>
      <c r="E2455" s="29" t="s">
        <v>117</v>
      </c>
      <c r="F2455" s="29">
        <v>258.39</v>
      </c>
      <c r="G2455" s="10">
        <f>SUMIFS('Régua SAEB'!$C:$C,'Régua SAEB'!$B:$B,"LP",'Régua SAEB'!$D:$D,"&lt;="&amp;$F2455,'Régua SAEB'!$E:$E,"&gt;"&amp;$F2455,'Régua SAEB'!$A:$A,$E2455)</f>
        <v>3</v>
      </c>
      <c r="H2455" s="10" t="str">
        <f t="array" ref="H2455">INDEX('Régua SAEB'!$F$1:$F$40,MATCH($E2455&amp;"LP"&amp;$G2455,'Régua SAEB'!$G$1:$G$40,0),1)</f>
        <v>Básico</v>
      </c>
      <c r="I2455" s="29">
        <v>245.62</v>
      </c>
      <c r="J2455" s="10">
        <f>SUMIFS('Régua SAEB'!$C:$C,'Régua SAEB'!$B:$B,"MT",'Régua SAEB'!$D:$D,"&lt;="&amp;$I2455,'Régua SAEB'!$E:$E,"&gt;"&amp;$I2455,'Régua SAEB'!$A:$A,$E2455)</f>
        <v>2</v>
      </c>
      <c r="K2455" s="10" t="str">
        <f t="array" ref="K2455">INDEX('Régua SAEB'!$F$1:$F$40,MATCH($E2455&amp;"MT"&amp;$J2455,'Régua SAEB'!$G$1:$G$40,0),1)</f>
        <v>Básico</v>
      </c>
    </row>
    <row r="2456" spans="1:11" x14ac:dyDescent="0.2">
      <c r="A2456" s="28" t="s">
        <v>80</v>
      </c>
      <c r="B2456" s="24">
        <v>906773</v>
      </c>
      <c r="C2456" s="28" t="s">
        <v>2563</v>
      </c>
      <c r="D2456" s="29">
        <v>35906773</v>
      </c>
      <c r="E2456" s="29" t="s">
        <v>117</v>
      </c>
      <c r="F2456" s="29">
        <v>260.95</v>
      </c>
      <c r="G2456" s="10">
        <f>SUMIFS('Régua SAEB'!$C:$C,'Régua SAEB'!$B:$B,"LP",'Régua SAEB'!$D:$D,"&lt;="&amp;$F2456,'Régua SAEB'!$E:$E,"&gt;"&amp;$F2456,'Régua SAEB'!$A:$A,$E2456)</f>
        <v>3</v>
      </c>
      <c r="H2456" s="10" t="str">
        <f t="array" ref="H2456">INDEX('Régua SAEB'!$F$1:$F$40,MATCH($E2456&amp;"LP"&amp;$G2456,'Régua SAEB'!$G$1:$G$40,0),1)</f>
        <v>Básico</v>
      </c>
      <c r="I2456" s="29">
        <v>268.13</v>
      </c>
      <c r="J2456" s="10">
        <f>SUMIFS('Régua SAEB'!$C:$C,'Régua SAEB'!$B:$B,"MT",'Régua SAEB'!$D:$D,"&lt;="&amp;$I2456,'Régua SAEB'!$E:$E,"&gt;"&amp;$I2456,'Régua SAEB'!$A:$A,$E2456)</f>
        <v>3</v>
      </c>
      <c r="K2456" s="10" t="str">
        <f t="array" ref="K2456">INDEX('Régua SAEB'!$F$1:$F$40,MATCH($E2456&amp;"MT"&amp;$J2456,'Régua SAEB'!$G$1:$G$40,0),1)</f>
        <v>Básico</v>
      </c>
    </row>
    <row r="2457" spans="1:11" x14ac:dyDescent="0.2">
      <c r="A2457" s="28" t="s">
        <v>80</v>
      </c>
      <c r="B2457" s="24">
        <v>907923</v>
      </c>
      <c r="C2457" s="28" t="s">
        <v>2564</v>
      </c>
      <c r="D2457" s="29">
        <v>35907923</v>
      </c>
      <c r="E2457" s="29" t="s">
        <v>117</v>
      </c>
      <c r="F2457" s="29">
        <v>259</v>
      </c>
      <c r="G2457" s="10">
        <f>SUMIFS('Régua SAEB'!$C:$C,'Régua SAEB'!$B:$B,"LP",'Régua SAEB'!$D:$D,"&lt;="&amp;$F2457,'Régua SAEB'!$E:$E,"&gt;"&amp;$F2457,'Régua SAEB'!$A:$A,$E2457)</f>
        <v>3</v>
      </c>
      <c r="H2457" s="10" t="str">
        <f t="array" ref="H2457">INDEX('Régua SAEB'!$F$1:$F$40,MATCH($E2457&amp;"LP"&amp;$G2457,'Régua SAEB'!$G$1:$G$40,0),1)</f>
        <v>Básico</v>
      </c>
      <c r="I2457" s="29">
        <v>250.44</v>
      </c>
      <c r="J2457" s="10">
        <f>SUMIFS('Régua SAEB'!$C:$C,'Régua SAEB'!$B:$B,"MT",'Régua SAEB'!$D:$D,"&lt;="&amp;$I2457,'Régua SAEB'!$E:$E,"&gt;"&amp;$I2457,'Régua SAEB'!$A:$A,$E2457)</f>
        <v>3</v>
      </c>
      <c r="K2457" s="10" t="str">
        <f t="array" ref="K2457">INDEX('Régua SAEB'!$F$1:$F$40,MATCH($E2457&amp;"MT"&amp;$J2457,'Régua SAEB'!$G$1:$G$40,0),1)</f>
        <v>Básico</v>
      </c>
    </row>
    <row r="2458" spans="1:11" x14ac:dyDescent="0.2">
      <c r="A2458" s="28" t="s">
        <v>80</v>
      </c>
      <c r="B2458" s="24">
        <v>914988</v>
      </c>
      <c r="C2458" s="28" t="s">
        <v>2565</v>
      </c>
      <c r="D2458" s="29">
        <v>35914988</v>
      </c>
      <c r="E2458" s="29" t="s">
        <v>117</v>
      </c>
      <c r="F2458" s="29">
        <v>250.52</v>
      </c>
      <c r="G2458" s="10">
        <f>SUMIFS('Régua SAEB'!$C:$C,'Régua SAEB'!$B:$B,"LP",'Régua SAEB'!$D:$D,"&lt;="&amp;$F2458,'Régua SAEB'!$E:$E,"&gt;"&amp;$F2458,'Régua SAEB'!$A:$A,$E2458)</f>
        <v>3</v>
      </c>
      <c r="H2458" s="10" t="str">
        <f t="array" ref="H2458">INDEX('Régua SAEB'!$F$1:$F$40,MATCH($E2458&amp;"LP"&amp;$G2458,'Régua SAEB'!$G$1:$G$40,0),1)</f>
        <v>Básico</v>
      </c>
      <c r="I2458" s="29">
        <v>248.18</v>
      </c>
      <c r="J2458" s="10">
        <f>SUMIFS('Régua SAEB'!$C:$C,'Régua SAEB'!$B:$B,"MT",'Régua SAEB'!$D:$D,"&lt;="&amp;$I2458,'Régua SAEB'!$E:$E,"&gt;"&amp;$I2458,'Régua SAEB'!$A:$A,$E2458)</f>
        <v>2</v>
      </c>
      <c r="K2458" s="10" t="str">
        <f t="array" ref="K2458">INDEX('Régua SAEB'!$F$1:$F$40,MATCH($E2458&amp;"MT"&amp;$J2458,'Régua SAEB'!$G$1:$G$40,0),1)</f>
        <v>Básico</v>
      </c>
    </row>
    <row r="2459" spans="1:11" x14ac:dyDescent="0.2">
      <c r="A2459" s="28" t="s">
        <v>80</v>
      </c>
      <c r="B2459" s="24">
        <v>914997</v>
      </c>
      <c r="C2459" s="28" t="s">
        <v>2566</v>
      </c>
      <c r="D2459" s="29">
        <v>35914997</v>
      </c>
      <c r="E2459" s="29" t="s">
        <v>117</v>
      </c>
      <c r="F2459" s="29">
        <v>258.33</v>
      </c>
      <c r="G2459" s="10">
        <f>SUMIFS('Régua SAEB'!$C:$C,'Régua SAEB'!$B:$B,"LP",'Régua SAEB'!$D:$D,"&lt;="&amp;$F2459,'Régua SAEB'!$E:$E,"&gt;"&amp;$F2459,'Régua SAEB'!$A:$A,$E2459)</f>
        <v>3</v>
      </c>
      <c r="H2459" s="10" t="str">
        <f t="array" ref="H2459">INDEX('Régua SAEB'!$F$1:$F$40,MATCH($E2459&amp;"LP"&amp;$G2459,'Régua SAEB'!$G$1:$G$40,0),1)</f>
        <v>Básico</v>
      </c>
      <c r="I2459" s="29">
        <v>257.18</v>
      </c>
      <c r="J2459" s="10">
        <f>SUMIFS('Régua SAEB'!$C:$C,'Régua SAEB'!$B:$B,"MT",'Régua SAEB'!$D:$D,"&lt;="&amp;$I2459,'Régua SAEB'!$E:$E,"&gt;"&amp;$I2459,'Régua SAEB'!$A:$A,$E2459)</f>
        <v>3</v>
      </c>
      <c r="K2459" s="10" t="str">
        <f t="array" ref="K2459">INDEX('Régua SAEB'!$F$1:$F$40,MATCH($E2459&amp;"MT"&amp;$J2459,'Régua SAEB'!$G$1:$G$40,0),1)</f>
        <v>Básico</v>
      </c>
    </row>
    <row r="2460" spans="1:11" x14ac:dyDescent="0.2">
      <c r="A2460" s="28" t="s">
        <v>80</v>
      </c>
      <c r="B2460" s="24">
        <v>921981</v>
      </c>
      <c r="C2460" s="28" t="s">
        <v>2567</v>
      </c>
      <c r="D2460" s="29">
        <v>35921981</v>
      </c>
      <c r="E2460" s="29" t="s">
        <v>117</v>
      </c>
      <c r="F2460" s="29">
        <v>270.89999999999998</v>
      </c>
      <c r="G2460" s="10">
        <f>SUMIFS('Régua SAEB'!$C:$C,'Régua SAEB'!$B:$B,"LP",'Régua SAEB'!$D:$D,"&lt;="&amp;$F2460,'Régua SAEB'!$E:$E,"&gt;"&amp;$F2460,'Régua SAEB'!$A:$A,$E2460)</f>
        <v>3</v>
      </c>
      <c r="H2460" s="10" t="str">
        <f t="array" ref="H2460">INDEX('Régua SAEB'!$F$1:$F$40,MATCH($E2460&amp;"LP"&amp;$G2460,'Régua SAEB'!$G$1:$G$40,0),1)</f>
        <v>Básico</v>
      </c>
      <c r="I2460" s="29">
        <v>266.14999999999998</v>
      </c>
      <c r="J2460" s="10">
        <f>SUMIFS('Régua SAEB'!$C:$C,'Régua SAEB'!$B:$B,"MT",'Régua SAEB'!$D:$D,"&lt;="&amp;$I2460,'Régua SAEB'!$E:$E,"&gt;"&amp;$I2460,'Régua SAEB'!$A:$A,$E2460)</f>
        <v>3</v>
      </c>
      <c r="K2460" s="10" t="str">
        <f t="array" ref="K2460">INDEX('Régua SAEB'!$F$1:$F$40,MATCH($E2460&amp;"MT"&amp;$J2460,'Régua SAEB'!$G$1:$G$40,0),1)</f>
        <v>Básico</v>
      </c>
    </row>
    <row r="2461" spans="1:11" x14ac:dyDescent="0.2">
      <c r="A2461" s="28" t="s">
        <v>47</v>
      </c>
      <c r="B2461" s="24">
        <v>27066</v>
      </c>
      <c r="C2461" s="28" t="s">
        <v>2568</v>
      </c>
      <c r="D2461" s="29">
        <v>35027066</v>
      </c>
      <c r="E2461" s="29" t="s">
        <v>117</v>
      </c>
      <c r="F2461" s="29">
        <v>280.04000000000002</v>
      </c>
      <c r="G2461" s="10">
        <f>SUMIFS('Régua SAEB'!$C:$C,'Régua SAEB'!$B:$B,"LP",'Régua SAEB'!$D:$D,"&lt;="&amp;$F2461,'Régua SAEB'!$E:$E,"&gt;"&amp;$F2461,'Régua SAEB'!$A:$A,$E2461)</f>
        <v>4</v>
      </c>
      <c r="H2461" s="10" t="str">
        <f t="array" ref="H2461">INDEX('Régua SAEB'!$F$1:$F$40,MATCH($E2461&amp;"LP"&amp;$G2461,'Régua SAEB'!$G$1:$G$40,0),1)</f>
        <v>Proficiente</v>
      </c>
      <c r="I2461" s="29">
        <v>293.7</v>
      </c>
      <c r="J2461" s="10">
        <f>SUMIFS('Régua SAEB'!$C:$C,'Régua SAEB'!$B:$B,"MT",'Régua SAEB'!$D:$D,"&lt;="&amp;$I2461,'Régua SAEB'!$E:$E,"&gt;"&amp;$I2461,'Régua SAEB'!$A:$A,$E2461)</f>
        <v>4</v>
      </c>
      <c r="K2461" s="10" t="str">
        <f t="array" ref="K2461">INDEX('Régua SAEB'!$F$1:$F$40,MATCH($E2461&amp;"MT"&amp;$J2461,'Régua SAEB'!$G$1:$G$40,0),1)</f>
        <v>Básico</v>
      </c>
    </row>
    <row r="2462" spans="1:11" x14ac:dyDescent="0.2">
      <c r="A2462" s="28" t="s">
        <v>81</v>
      </c>
      <c r="B2462" s="24">
        <v>20540</v>
      </c>
      <c r="C2462" s="28" t="s">
        <v>2569</v>
      </c>
      <c r="D2462" s="29">
        <v>35020540</v>
      </c>
      <c r="E2462" s="29" t="s">
        <v>117</v>
      </c>
      <c r="F2462" s="29">
        <v>249.9</v>
      </c>
      <c r="G2462" s="10">
        <f>SUMIFS('Régua SAEB'!$C:$C,'Régua SAEB'!$B:$B,"LP",'Régua SAEB'!$D:$D,"&lt;="&amp;$F2462,'Régua SAEB'!$E:$E,"&gt;"&amp;$F2462,'Régua SAEB'!$A:$A,$E2462)</f>
        <v>2</v>
      </c>
      <c r="H2462" s="10" t="str">
        <f t="array" ref="H2462">INDEX('Régua SAEB'!$F$1:$F$40,MATCH($E2462&amp;"LP"&amp;$G2462,'Régua SAEB'!$G$1:$G$40,0),1)</f>
        <v>Básico</v>
      </c>
      <c r="I2462" s="29">
        <v>254.22</v>
      </c>
      <c r="J2462" s="10">
        <f>SUMIFS('Régua SAEB'!$C:$C,'Régua SAEB'!$B:$B,"MT",'Régua SAEB'!$D:$D,"&lt;="&amp;$I2462,'Régua SAEB'!$E:$E,"&gt;"&amp;$I2462,'Régua SAEB'!$A:$A,$E2462)</f>
        <v>3</v>
      </c>
      <c r="K2462" s="10" t="str">
        <f t="array" ref="K2462">INDEX('Régua SAEB'!$F$1:$F$40,MATCH($E2462&amp;"MT"&amp;$J2462,'Régua SAEB'!$G$1:$G$40,0),1)</f>
        <v>Básico</v>
      </c>
    </row>
    <row r="2463" spans="1:11" x14ac:dyDescent="0.2">
      <c r="A2463" s="28" t="s">
        <v>81</v>
      </c>
      <c r="B2463" s="24">
        <v>20588</v>
      </c>
      <c r="C2463" s="28" t="s">
        <v>2570</v>
      </c>
      <c r="D2463" s="29">
        <v>35020588</v>
      </c>
      <c r="E2463" s="29" t="s">
        <v>117</v>
      </c>
      <c r="F2463" s="29">
        <v>257.95999999999998</v>
      </c>
      <c r="G2463" s="10">
        <f>SUMIFS('Régua SAEB'!$C:$C,'Régua SAEB'!$B:$B,"LP",'Régua SAEB'!$D:$D,"&lt;="&amp;$F2463,'Régua SAEB'!$E:$E,"&gt;"&amp;$F2463,'Régua SAEB'!$A:$A,$E2463)</f>
        <v>3</v>
      </c>
      <c r="H2463" s="10" t="str">
        <f t="array" ref="H2463">INDEX('Régua SAEB'!$F$1:$F$40,MATCH($E2463&amp;"LP"&amp;$G2463,'Régua SAEB'!$G$1:$G$40,0),1)</f>
        <v>Básico</v>
      </c>
      <c r="I2463" s="29">
        <v>256.02</v>
      </c>
      <c r="J2463" s="10">
        <f>SUMIFS('Régua SAEB'!$C:$C,'Régua SAEB'!$B:$B,"MT",'Régua SAEB'!$D:$D,"&lt;="&amp;$I2463,'Régua SAEB'!$E:$E,"&gt;"&amp;$I2463,'Régua SAEB'!$A:$A,$E2463)</f>
        <v>3</v>
      </c>
      <c r="K2463" s="10" t="str">
        <f t="array" ref="K2463">INDEX('Régua SAEB'!$F$1:$F$40,MATCH($E2463&amp;"MT"&amp;$J2463,'Régua SAEB'!$G$1:$G$40,0),1)</f>
        <v>Básico</v>
      </c>
    </row>
    <row r="2464" spans="1:11" x14ac:dyDescent="0.2">
      <c r="A2464" s="28" t="s">
        <v>81</v>
      </c>
      <c r="B2464" s="24">
        <v>20680</v>
      </c>
      <c r="C2464" s="28" t="s">
        <v>2571</v>
      </c>
      <c r="D2464" s="29">
        <v>35020680</v>
      </c>
      <c r="E2464" s="29" t="s">
        <v>117</v>
      </c>
      <c r="F2464" s="29">
        <v>275</v>
      </c>
      <c r="G2464" s="10">
        <f>SUMIFS('Régua SAEB'!$C:$C,'Régua SAEB'!$B:$B,"LP",'Régua SAEB'!$D:$D,"&lt;="&amp;$F2464,'Régua SAEB'!$E:$E,"&gt;"&amp;$F2464,'Régua SAEB'!$A:$A,$E2464)</f>
        <v>4</v>
      </c>
      <c r="H2464" s="10" t="str">
        <f t="array" ref="H2464">INDEX('Régua SAEB'!$F$1:$F$40,MATCH($E2464&amp;"LP"&amp;$G2464,'Régua SAEB'!$G$1:$G$40,0),1)</f>
        <v>Proficiente</v>
      </c>
      <c r="I2464" s="29">
        <v>278.95999999999998</v>
      </c>
      <c r="J2464" s="10">
        <f>SUMIFS('Régua SAEB'!$C:$C,'Régua SAEB'!$B:$B,"MT",'Régua SAEB'!$D:$D,"&lt;="&amp;$I2464,'Régua SAEB'!$E:$E,"&gt;"&amp;$I2464,'Régua SAEB'!$A:$A,$E2464)</f>
        <v>4</v>
      </c>
      <c r="K2464" s="10" t="str">
        <f t="array" ref="K2464">INDEX('Régua SAEB'!$F$1:$F$40,MATCH($E2464&amp;"MT"&amp;$J2464,'Régua SAEB'!$G$1:$G$40,0),1)</f>
        <v>Básico</v>
      </c>
    </row>
    <row r="2465" spans="1:11" x14ac:dyDescent="0.2">
      <c r="A2465" s="28" t="s">
        <v>81</v>
      </c>
      <c r="B2465" s="24">
        <v>20692</v>
      </c>
      <c r="C2465" s="28" t="s">
        <v>2572</v>
      </c>
      <c r="D2465" s="29">
        <v>35020692</v>
      </c>
      <c r="E2465" s="29" t="s">
        <v>117</v>
      </c>
      <c r="F2465" s="29">
        <v>287.97000000000003</v>
      </c>
      <c r="G2465" s="10">
        <f>SUMIFS('Régua SAEB'!$C:$C,'Régua SAEB'!$B:$B,"LP",'Régua SAEB'!$D:$D,"&lt;="&amp;$F2465,'Régua SAEB'!$E:$E,"&gt;"&amp;$F2465,'Régua SAEB'!$A:$A,$E2465)</f>
        <v>4</v>
      </c>
      <c r="H2465" s="10" t="str">
        <f t="array" ref="H2465">INDEX('Régua SAEB'!$F$1:$F$40,MATCH($E2465&amp;"LP"&amp;$G2465,'Régua SAEB'!$G$1:$G$40,0),1)</f>
        <v>Proficiente</v>
      </c>
      <c r="I2465" s="29">
        <v>291.77999999999997</v>
      </c>
      <c r="J2465" s="10">
        <f>SUMIFS('Régua SAEB'!$C:$C,'Régua SAEB'!$B:$B,"MT",'Régua SAEB'!$D:$D,"&lt;="&amp;$I2465,'Régua SAEB'!$E:$E,"&gt;"&amp;$I2465,'Régua SAEB'!$A:$A,$E2465)</f>
        <v>4</v>
      </c>
      <c r="K2465" s="10" t="str">
        <f t="array" ref="K2465">INDEX('Régua SAEB'!$F$1:$F$40,MATCH($E2465&amp;"MT"&amp;$J2465,'Régua SAEB'!$G$1:$G$40,0),1)</f>
        <v>Básico</v>
      </c>
    </row>
    <row r="2466" spans="1:11" x14ac:dyDescent="0.2">
      <c r="A2466" s="28" t="s">
        <v>81</v>
      </c>
      <c r="B2466" s="24">
        <v>20709</v>
      </c>
      <c r="C2466" s="28" t="s">
        <v>2573</v>
      </c>
      <c r="D2466" s="29">
        <v>35020709</v>
      </c>
      <c r="E2466" s="29" t="s">
        <v>117</v>
      </c>
      <c r="F2466" s="29">
        <v>277.77</v>
      </c>
      <c r="G2466" s="10">
        <f>SUMIFS('Régua SAEB'!$C:$C,'Régua SAEB'!$B:$B,"LP",'Régua SAEB'!$D:$D,"&lt;="&amp;$F2466,'Régua SAEB'!$E:$E,"&gt;"&amp;$F2466,'Régua SAEB'!$A:$A,$E2466)</f>
        <v>4</v>
      </c>
      <c r="H2466" s="10" t="str">
        <f t="array" ref="H2466">INDEX('Régua SAEB'!$F$1:$F$40,MATCH($E2466&amp;"LP"&amp;$G2466,'Régua SAEB'!$G$1:$G$40,0),1)</f>
        <v>Proficiente</v>
      </c>
      <c r="I2466" s="29">
        <v>270.16000000000003</v>
      </c>
      <c r="J2466" s="10">
        <f>SUMIFS('Régua SAEB'!$C:$C,'Régua SAEB'!$B:$B,"MT",'Régua SAEB'!$D:$D,"&lt;="&amp;$I2466,'Régua SAEB'!$E:$E,"&gt;"&amp;$I2466,'Régua SAEB'!$A:$A,$E2466)</f>
        <v>3</v>
      </c>
      <c r="K2466" s="10" t="str">
        <f t="array" ref="K2466">INDEX('Régua SAEB'!$F$1:$F$40,MATCH($E2466&amp;"MT"&amp;$J2466,'Régua SAEB'!$G$1:$G$40,0),1)</f>
        <v>Básico</v>
      </c>
    </row>
    <row r="2467" spans="1:11" x14ac:dyDescent="0.2">
      <c r="A2467" s="28" t="s">
        <v>81</v>
      </c>
      <c r="B2467" s="24">
        <v>20710</v>
      </c>
      <c r="C2467" s="28" t="s">
        <v>2574</v>
      </c>
      <c r="D2467" s="29">
        <v>35020710</v>
      </c>
      <c r="E2467" s="29" t="s">
        <v>117</v>
      </c>
      <c r="F2467" s="29">
        <v>288.22000000000003</v>
      </c>
      <c r="G2467" s="10">
        <f>SUMIFS('Régua SAEB'!$C:$C,'Régua SAEB'!$B:$B,"LP",'Régua SAEB'!$D:$D,"&lt;="&amp;$F2467,'Régua SAEB'!$E:$E,"&gt;"&amp;$F2467,'Régua SAEB'!$A:$A,$E2467)</f>
        <v>4</v>
      </c>
      <c r="H2467" s="10" t="str">
        <f t="array" ref="H2467">INDEX('Régua SAEB'!$F$1:$F$40,MATCH($E2467&amp;"LP"&amp;$G2467,'Régua SAEB'!$G$1:$G$40,0),1)</f>
        <v>Proficiente</v>
      </c>
      <c r="I2467" s="29">
        <v>284.22000000000003</v>
      </c>
      <c r="J2467" s="10">
        <f>SUMIFS('Régua SAEB'!$C:$C,'Régua SAEB'!$B:$B,"MT",'Régua SAEB'!$D:$D,"&lt;="&amp;$I2467,'Régua SAEB'!$E:$E,"&gt;"&amp;$I2467,'Régua SAEB'!$A:$A,$E2467)</f>
        <v>4</v>
      </c>
      <c r="K2467" s="10" t="str">
        <f t="array" ref="K2467">INDEX('Régua SAEB'!$F$1:$F$40,MATCH($E2467&amp;"MT"&amp;$J2467,'Régua SAEB'!$G$1:$G$40,0),1)</f>
        <v>Básico</v>
      </c>
    </row>
    <row r="2468" spans="1:11" x14ac:dyDescent="0.2">
      <c r="A2468" s="28" t="s">
        <v>81</v>
      </c>
      <c r="B2468" s="24">
        <v>42754</v>
      </c>
      <c r="C2468" s="28" t="s">
        <v>2575</v>
      </c>
      <c r="D2468" s="29">
        <v>35042754</v>
      </c>
      <c r="E2468" s="29" t="s">
        <v>117</v>
      </c>
      <c r="F2468" s="29">
        <v>254.07</v>
      </c>
      <c r="G2468" s="10">
        <f>SUMIFS('Régua SAEB'!$C:$C,'Régua SAEB'!$B:$B,"LP",'Régua SAEB'!$D:$D,"&lt;="&amp;$F2468,'Régua SAEB'!$E:$E,"&gt;"&amp;$F2468,'Régua SAEB'!$A:$A,$E2468)</f>
        <v>3</v>
      </c>
      <c r="H2468" s="10" t="str">
        <f t="array" ref="H2468">INDEX('Régua SAEB'!$F$1:$F$40,MATCH($E2468&amp;"LP"&amp;$G2468,'Régua SAEB'!$G$1:$G$40,0),1)</f>
        <v>Básico</v>
      </c>
      <c r="I2468" s="29">
        <v>249.02</v>
      </c>
      <c r="J2468" s="10">
        <f>SUMIFS('Régua SAEB'!$C:$C,'Régua SAEB'!$B:$B,"MT",'Régua SAEB'!$D:$D,"&lt;="&amp;$I2468,'Régua SAEB'!$E:$E,"&gt;"&amp;$I2468,'Régua SAEB'!$A:$A,$E2468)</f>
        <v>2</v>
      </c>
      <c r="K2468" s="10" t="str">
        <f t="array" ref="K2468">INDEX('Régua SAEB'!$F$1:$F$40,MATCH($E2468&amp;"MT"&amp;$J2468,'Régua SAEB'!$G$1:$G$40,0),1)</f>
        <v>Básico</v>
      </c>
    </row>
    <row r="2469" spans="1:11" x14ac:dyDescent="0.2">
      <c r="A2469" s="28" t="s">
        <v>81</v>
      </c>
      <c r="B2469" s="24">
        <v>900461</v>
      </c>
      <c r="C2469" s="28" t="s">
        <v>2576</v>
      </c>
      <c r="D2469" s="29">
        <v>35900461</v>
      </c>
      <c r="E2469" s="29" t="s">
        <v>117</v>
      </c>
      <c r="F2469" s="29">
        <v>240.14</v>
      </c>
      <c r="G2469" s="10">
        <f>SUMIFS('Régua SAEB'!$C:$C,'Régua SAEB'!$B:$B,"LP",'Régua SAEB'!$D:$D,"&lt;="&amp;$F2469,'Régua SAEB'!$E:$E,"&gt;"&amp;$F2469,'Régua SAEB'!$A:$A,$E2469)</f>
        <v>2</v>
      </c>
      <c r="H2469" s="10" t="str">
        <f t="array" ref="H2469">INDEX('Régua SAEB'!$F$1:$F$40,MATCH($E2469&amp;"LP"&amp;$G2469,'Régua SAEB'!$G$1:$G$40,0),1)</f>
        <v>Básico</v>
      </c>
      <c r="I2469" s="29">
        <v>242.37</v>
      </c>
      <c r="J2469" s="10">
        <f>SUMIFS('Régua SAEB'!$C:$C,'Régua SAEB'!$B:$B,"MT",'Régua SAEB'!$D:$D,"&lt;="&amp;$I2469,'Régua SAEB'!$E:$E,"&gt;"&amp;$I2469,'Régua SAEB'!$A:$A,$E2469)</f>
        <v>2</v>
      </c>
      <c r="K2469" s="10" t="str">
        <f t="array" ref="K2469">INDEX('Régua SAEB'!$F$1:$F$40,MATCH($E2469&amp;"MT"&amp;$J2469,'Régua SAEB'!$G$1:$G$40,0),1)</f>
        <v>Básico</v>
      </c>
    </row>
    <row r="2470" spans="1:11" x14ac:dyDescent="0.2">
      <c r="A2470" s="28" t="s">
        <v>81</v>
      </c>
      <c r="B2470" s="24">
        <v>904132</v>
      </c>
      <c r="C2470" s="28" t="s">
        <v>2577</v>
      </c>
      <c r="D2470" s="29">
        <v>35904132</v>
      </c>
      <c r="E2470" s="29" t="s">
        <v>117</v>
      </c>
      <c r="F2470" s="29">
        <v>241.66</v>
      </c>
      <c r="G2470" s="10">
        <f>SUMIFS('Régua SAEB'!$C:$C,'Régua SAEB'!$B:$B,"LP",'Régua SAEB'!$D:$D,"&lt;="&amp;$F2470,'Régua SAEB'!$E:$E,"&gt;"&amp;$F2470,'Régua SAEB'!$A:$A,$E2470)</f>
        <v>2</v>
      </c>
      <c r="H2470" s="10" t="str">
        <f t="array" ref="H2470">INDEX('Régua SAEB'!$F$1:$F$40,MATCH($E2470&amp;"LP"&amp;$G2470,'Régua SAEB'!$G$1:$G$40,0),1)</f>
        <v>Básico</v>
      </c>
      <c r="I2470" s="29">
        <v>234.42</v>
      </c>
      <c r="J2470" s="10">
        <f>SUMIFS('Régua SAEB'!$C:$C,'Régua SAEB'!$B:$B,"MT",'Régua SAEB'!$D:$D,"&lt;="&amp;$I2470,'Régua SAEB'!$E:$E,"&gt;"&amp;$I2470,'Régua SAEB'!$A:$A,$E2470)</f>
        <v>2</v>
      </c>
      <c r="K2470" s="10" t="str">
        <f t="array" ref="K2470">INDEX('Régua SAEB'!$F$1:$F$40,MATCH($E2470&amp;"MT"&amp;$J2470,'Régua SAEB'!$G$1:$G$40,0),1)</f>
        <v>Básico</v>
      </c>
    </row>
    <row r="2471" spans="1:11" x14ac:dyDescent="0.2">
      <c r="A2471" s="28" t="s">
        <v>33</v>
      </c>
      <c r="B2471" s="24">
        <v>26827</v>
      </c>
      <c r="C2471" s="28" t="s">
        <v>2578</v>
      </c>
      <c r="D2471" s="29">
        <v>35026827</v>
      </c>
      <c r="E2471" s="29" t="s">
        <v>117</v>
      </c>
      <c r="F2471" s="29">
        <v>260.85000000000002</v>
      </c>
      <c r="G2471" s="10">
        <f>SUMIFS('Régua SAEB'!$C:$C,'Régua SAEB'!$B:$B,"LP",'Régua SAEB'!$D:$D,"&lt;="&amp;$F2471,'Régua SAEB'!$E:$E,"&gt;"&amp;$F2471,'Régua SAEB'!$A:$A,$E2471)</f>
        <v>3</v>
      </c>
      <c r="H2471" s="10" t="str">
        <f t="array" ref="H2471">INDEX('Régua SAEB'!$F$1:$F$40,MATCH($E2471&amp;"LP"&amp;$G2471,'Régua SAEB'!$G$1:$G$40,0),1)</f>
        <v>Básico</v>
      </c>
      <c r="I2471" s="29">
        <v>266.79000000000002</v>
      </c>
      <c r="J2471" s="10">
        <f>SUMIFS('Régua SAEB'!$C:$C,'Régua SAEB'!$B:$B,"MT",'Régua SAEB'!$D:$D,"&lt;="&amp;$I2471,'Régua SAEB'!$E:$E,"&gt;"&amp;$I2471,'Régua SAEB'!$A:$A,$E2471)</f>
        <v>3</v>
      </c>
      <c r="K2471" s="10" t="str">
        <f t="array" ref="K2471">INDEX('Régua SAEB'!$F$1:$F$40,MATCH($E2471&amp;"MT"&amp;$J2471,'Régua SAEB'!$G$1:$G$40,0),1)</f>
        <v>Básico</v>
      </c>
    </row>
    <row r="2472" spans="1:11" x14ac:dyDescent="0.2">
      <c r="A2472" s="28" t="s">
        <v>33</v>
      </c>
      <c r="B2472" s="24">
        <v>30727</v>
      </c>
      <c r="C2472" s="28" t="s">
        <v>2579</v>
      </c>
      <c r="D2472" s="29">
        <v>35030727</v>
      </c>
      <c r="E2472" s="29" t="s">
        <v>117</v>
      </c>
      <c r="F2472" s="29">
        <v>278.02999999999997</v>
      </c>
      <c r="G2472" s="10">
        <f>SUMIFS('Régua SAEB'!$C:$C,'Régua SAEB'!$B:$B,"LP",'Régua SAEB'!$D:$D,"&lt;="&amp;$F2472,'Régua SAEB'!$E:$E,"&gt;"&amp;$F2472,'Régua SAEB'!$A:$A,$E2472)</f>
        <v>4</v>
      </c>
      <c r="H2472" s="10" t="str">
        <f t="array" ref="H2472">INDEX('Régua SAEB'!$F$1:$F$40,MATCH($E2472&amp;"LP"&amp;$G2472,'Régua SAEB'!$G$1:$G$40,0),1)</f>
        <v>Proficiente</v>
      </c>
      <c r="I2472" s="29">
        <v>268.33999999999997</v>
      </c>
      <c r="J2472" s="10">
        <f>SUMIFS('Régua SAEB'!$C:$C,'Régua SAEB'!$B:$B,"MT",'Régua SAEB'!$D:$D,"&lt;="&amp;$I2472,'Régua SAEB'!$E:$E,"&gt;"&amp;$I2472,'Régua SAEB'!$A:$A,$E2472)</f>
        <v>3</v>
      </c>
      <c r="K2472" s="10" t="str">
        <f t="array" ref="K2472">INDEX('Régua SAEB'!$F$1:$F$40,MATCH($E2472&amp;"MT"&amp;$J2472,'Régua SAEB'!$G$1:$G$40,0),1)</f>
        <v>Básico</v>
      </c>
    </row>
    <row r="2473" spans="1:11" x14ac:dyDescent="0.2">
      <c r="A2473" s="28" t="s">
        <v>9</v>
      </c>
      <c r="B2473" s="24">
        <v>31461</v>
      </c>
      <c r="C2473" s="28" t="s">
        <v>2580</v>
      </c>
      <c r="D2473" s="29">
        <v>35031461</v>
      </c>
      <c r="E2473" s="29" t="s">
        <v>117</v>
      </c>
      <c r="F2473" s="29">
        <v>251.11</v>
      </c>
      <c r="G2473" s="10">
        <f>SUMIFS('Régua SAEB'!$C:$C,'Régua SAEB'!$B:$B,"LP",'Régua SAEB'!$D:$D,"&lt;="&amp;$F2473,'Régua SAEB'!$E:$E,"&gt;"&amp;$F2473,'Régua SAEB'!$A:$A,$E2473)</f>
        <v>3</v>
      </c>
      <c r="H2473" s="10" t="str">
        <f t="array" ref="H2473">INDEX('Régua SAEB'!$F$1:$F$40,MATCH($E2473&amp;"LP"&amp;$G2473,'Régua SAEB'!$G$1:$G$40,0),1)</f>
        <v>Básico</v>
      </c>
      <c r="I2473" s="29">
        <v>259.94</v>
      </c>
      <c r="J2473" s="10">
        <f>SUMIFS('Régua SAEB'!$C:$C,'Régua SAEB'!$B:$B,"MT",'Régua SAEB'!$D:$D,"&lt;="&amp;$I2473,'Régua SAEB'!$E:$E,"&gt;"&amp;$I2473,'Régua SAEB'!$A:$A,$E2473)</f>
        <v>3</v>
      </c>
      <c r="K2473" s="10" t="str">
        <f t="array" ref="K2473">INDEX('Régua SAEB'!$F$1:$F$40,MATCH($E2473&amp;"MT"&amp;$J2473,'Régua SAEB'!$G$1:$G$40,0),1)</f>
        <v>Básico</v>
      </c>
    </row>
    <row r="2474" spans="1:11" x14ac:dyDescent="0.2">
      <c r="A2474" s="28" t="s">
        <v>82</v>
      </c>
      <c r="B2474" s="24">
        <v>24703</v>
      </c>
      <c r="C2474" s="28" t="s">
        <v>2581</v>
      </c>
      <c r="D2474" s="29">
        <v>35024703</v>
      </c>
      <c r="E2474" s="29" t="s">
        <v>117</v>
      </c>
      <c r="F2474" s="29">
        <v>259.48</v>
      </c>
      <c r="G2474" s="10">
        <f>SUMIFS('Régua SAEB'!$C:$C,'Régua SAEB'!$B:$B,"LP",'Régua SAEB'!$D:$D,"&lt;="&amp;$F2474,'Régua SAEB'!$E:$E,"&gt;"&amp;$F2474,'Régua SAEB'!$A:$A,$E2474)</f>
        <v>3</v>
      </c>
      <c r="H2474" s="10" t="str">
        <f t="array" ref="H2474">INDEX('Régua SAEB'!$F$1:$F$40,MATCH($E2474&amp;"LP"&amp;$G2474,'Régua SAEB'!$G$1:$G$40,0),1)</f>
        <v>Básico</v>
      </c>
      <c r="I2474" s="29">
        <v>251.69</v>
      </c>
      <c r="J2474" s="10">
        <f>SUMIFS('Régua SAEB'!$C:$C,'Régua SAEB'!$B:$B,"MT",'Régua SAEB'!$D:$D,"&lt;="&amp;$I2474,'Régua SAEB'!$E:$E,"&gt;"&amp;$I2474,'Régua SAEB'!$A:$A,$E2474)</f>
        <v>3</v>
      </c>
      <c r="K2474" s="10" t="str">
        <f t="array" ref="K2474">INDEX('Régua SAEB'!$F$1:$F$40,MATCH($E2474&amp;"MT"&amp;$J2474,'Régua SAEB'!$G$1:$G$40,0),1)</f>
        <v>Básico</v>
      </c>
    </row>
    <row r="2475" spans="1:11" x14ac:dyDescent="0.2">
      <c r="A2475" s="28" t="s">
        <v>82</v>
      </c>
      <c r="B2475" s="24">
        <v>24715</v>
      </c>
      <c r="C2475" s="28" t="s">
        <v>2582</v>
      </c>
      <c r="D2475" s="29">
        <v>35024715</v>
      </c>
      <c r="E2475" s="29" t="s">
        <v>117</v>
      </c>
      <c r="F2475" s="29">
        <v>255.6</v>
      </c>
      <c r="G2475" s="10">
        <f>SUMIFS('Régua SAEB'!$C:$C,'Régua SAEB'!$B:$B,"LP",'Régua SAEB'!$D:$D,"&lt;="&amp;$F2475,'Régua SAEB'!$E:$E,"&gt;"&amp;$F2475,'Régua SAEB'!$A:$A,$E2475)</f>
        <v>3</v>
      </c>
      <c r="H2475" s="10" t="str">
        <f t="array" ref="H2475">INDEX('Régua SAEB'!$F$1:$F$40,MATCH($E2475&amp;"LP"&amp;$G2475,'Régua SAEB'!$G$1:$G$40,0),1)</f>
        <v>Básico</v>
      </c>
      <c r="I2475" s="29">
        <v>250.43</v>
      </c>
      <c r="J2475" s="10">
        <f>SUMIFS('Régua SAEB'!$C:$C,'Régua SAEB'!$B:$B,"MT",'Régua SAEB'!$D:$D,"&lt;="&amp;$I2475,'Régua SAEB'!$E:$E,"&gt;"&amp;$I2475,'Régua SAEB'!$A:$A,$E2475)</f>
        <v>3</v>
      </c>
      <c r="K2475" s="10" t="str">
        <f t="array" ref="K2475">INDEX('Régua SAEB'!$F$1:$F$40,MATCH($E2475&amp;"MT"&amp;$J2475,'Régua SAEB'!$G$1:$G$40,0),1)</f>
        <v>Básico</v>
      </c>
    </row>
    <row r="2476" spans="1:11" x14ac:dyDescent="0.2">
      <c r="A2476" s="28" t="s">
        <v>82</v>
      </c>
      <c r="B2476" s="24">
        <v>24727</v>
      </c>
      <c r="C2476" s="28" t="s">
        <v>2583</v>
      </c>
      <c r="D2476" s="29">
        <v>35024727</v>
      </c>
      <c r="E2476" s="29" t="s">
        <v>117</v>
      </c>
      <c r="F2476" s="29">
        <v>268.04000000000002</v>
      </c>
      <c r="G2476" s="10">
        <f>SUMIFS('Régua SAEB'!$C:$C,'Régua SAEB'!$B:$B,"LP",'Régua SAEB'!$D:$D,"&lt;="&amp;$F2476,'Régua SAEB'!$E:$E,"&gt;"&amp;$F2476,'Régua SAEB'!$A:$A,$E2476)</f>
        <v>3</v>
      </c>
      <c r="H2476" s="10" t="str">
        <f t="array" ref="H2476">INDEX('Régua SAEB'!$F$1:$F$40,MATCH($E2476&amp;"LP"&amp;$G2476,'Régua SAEB'!$G$1:$G$40,0),1)</f>
        <v>Básico</v>
      </c>
      <c r="I2476" s="29">
        <v>265.54000000000002</v>
      </c>
      <c r="J2476" s="10">
        <f>SUMIFS('Régua SAEB'!$C:$C,'Régua SAEB'!$B:$B,"MT",'Régua SAEB'!$D:$D,"&lt;="&amp;$I2476,'Régua SAEB'!$E:$E,"&gt;"&amp;$I2476,'Régua SAEB'!$A:$A,$E2476)</f>
        <v>3</v>
      </c>
      <c r="K2476" s="10" t="str">
        <f t="array" ref="K2476">INDEX('Régua SAEB'!$F$1:$F$40,MATCH($E2476&amp;"MT"&amp;$J2476,'Régua SAEB'!$G$1:$G$40,0),1)</f>
        <v>Básico</v>
      </c>
    </row>
    <row r="2477" spans="1:11" x14ac:dyDescent="0.2">
      <c r="A2477" s="28" t="s">
        <v>82</v>
      </c>
      <c r="B2477" s="24">
        <v>43588</v>
      </c>
      <c r="C2477" s="28" t="s">
        <v>2584</v>
      </c>
      <c r="D2477" s="29">
        <v>35043588</v>
      </c>
      <c r="E2477" s="29" t="s">
        <v>117</v>
      </c>
      <c r="F2477" s="29">
        <v>272.38</v>
      </c>
      <c r="G2477" s="10">
        <f>SUMIFS('Régua SAEB'!$C:$C,'Régua SAEB'!$B:$B,"LP",'Régua SAEB'!$D:$D,"&lt;="&amp;$F2477,'Régua SAEB'!$E:$E,"&gt;"&amp;$F2477,'Régua SAEB'!$A:$A,$E2477)</f>
        <v>3</v>
      </c>
      <c r="H2477" s="10" t="str">
        <f t="array" ref="H2477">INDEX('Régua SAEB'!$F$1:$F$40,MATCH($E2477&amp;"LP"&amp;$G2477,'Régua SAEB'!$G$1:$G$40,0),1)</f>
        <v>Básico</v>
      </c>
      <c r="I2477" s="29">
        <v>269.48</v>
      </c>
      <c r="J2477" s="10">
        <f>SUMIFS('Régua SAEB'!$C:$C,'Régua SAEB'!$B:$B,"MT",'Régua SAEB'!$D:$D,"&lt;="&amp;$I2477,'Régua SAEB'!$E:$E,"&gt;"&amp;$I2477,'Régua SAEB'!$A:$A,$E2477)</f>
        <v>3</v>
      </c>
      <c r="K2477" s="10" t="str">
        <f t="array" ref="K2477">INDEX('Régua SAEB'!$F$1:$F$40,MATCH($E2477&amp;"MT"&amp;$J2477,'Régua SAEB'!$G$1:$G$40,0),1)</f>
        <v>Básico</v>
      </c>
    </row>
    <row r="2478" spans="1:11" x14ac:dyDescent="0.2">
      <c r="A2478" s="28" t="s">
        <v>34</v>
      </c>
      <c r="B2478" s="24">
        <v>23024</v>
      </c>
      <c r="C2478" s="28" t="s">
        <v>2585</v>
      </c>
      <c r="D2478" s="29">
        <v>35023024</v>
      </c>
      <c r="E2478" s="29" t="s">
        <v>117</v>
      </c>
      <c r="F2478" s="29">
        <v>246.71</v>
      </c>
      <c r="G2478" s="10">
        <f>SUMIFS('Régua SAEB'!$C:$C,'Régua SAEB'!$B:$B,"LP",'Régua SAEB'!$D:$D,"&lt;="&amp;$F2478,'Régua SAEB'!$E:$E,"&gt;"&amp;$F2478,'Régua SAEB'!$A:$A,$E2478)</f>
        <v>2</v>
      </c>
      <c r="H2478" s="10" t="str">
        <f t="array" ref="H2478">INDEX('Régua SAEB'!$F$1:$F$40,MATCH($E2478&amp;"LP"&amp;$G2478,'Régua SAEB'!$G$1:$G$40,0),1)</f>
        <v>Básico</v>
      </c>
      <c r="I2478" s="29">
        <v>238.14</v>
      </c>
      <c r="J2478" s="10">
        <f>SUMIFS('Régua SAEB'!$C:$C,'Régua SAEB'!$B:$B,"MT",'Régua SAEB'!$D:$D,"&lt;="&amp;$I2478,'Régua SAEB'!$E:$E,"&gt;"&amp;$I2478,'Régua SAEB'!$A:$A,$E2478)</f>
        <v>2</v>
      </c>
      <c r="K2478" s="10" t="str">
        <f t="array" ref="K2478">INDEX('Régua SAEB'!$F$1:$F$40,MATCH($E2478&amp;"MT"&amp;$J2478,'Régua SAEB'!$G$1:$G$40,0),1)</f>
        <v>Básico</v>
      </c>
    </row>
    <row r="2479" spans="1:11" x14ac:dyDescent="0.2">
      <c r="A2479" s="28" t="s">
        <v>81</v>
      </c>
      <c r="B2479" s="24">
        <v>19045</v>
      </c>
      <c r="C2479" s="28" t="s">
        <v>2586</v>
      </c>
      <c r="D2479" s="29">
        <v>35019045</v>
      </c>
      <c r="E2479" s="29" t="s">
        <v>117</v>
      </c>
      <c r="F2479" s="29">
        <v>254.87</v>
      </c>
      <c r="G2479" s="10">
        <f>SUMIFS('Régua SAEB'!$C:$C,'Régua SAEB'!$B:$B,"LP",'Régua SAEB'!$D:$D,"&lt;="&amp;$F2479,'Régua SAEB'!$E:$E,"&gt;"&amp;$F2479,'Régua SAEB'!$A:$A,$E2479)</f>
        <v>3</v>
      </c>
      <c r="H2479" s="10" t="str">
        <f t="array" ref="H2479">INDEX('Régua SAEB'!$F$1:$F$40,MATCH($E2479&amp;"LP"&amp;$G2479,'Régua SAEB'!$G$1:$G$40,0),1)</f>
        <v>Básico</v>
      </c>
      <c r="I2479" s="29">
        <v>248.75</v>
      </c>
      <c r="J2479" s="10">
        <f>SUMIFS('Régua SAEB'!$C:$C,'Régua SAEB'!$B:$B,"MT",'Régua SAEB'!$D:$D,"&lt;="&amp;$I2479,'Régua SAEB'!$E:$E,"&gt;"&amp;$I2479,'Régua SAEB'!$A:$A,$E2479)</f>
        <v>2</v>
      </c>
      <c r="K2479" s="10" t="str">
        <f t="array" ref="K2479">INDEX('Régua SAEB'!$F$1:$F$40,MATCH($E2479&amp;"MT"&amp;$J2479,'Régua SAEB'!$G$1:$G$40,0),1)</f>
        <v>Básico</v>
      </c>
    </row>
    <row r="2480" spans="1:11" x14ac:dyDescent="0.2">
      <c r="A2480" s="28" t="s">
        <v>81</v>
      </c>
      <c r="B2480" s="24">
        <v>19100</v>
      </c>
      <c r="C2480" s="28" t="s">
        <v>2587</v>
      </c>
      <c r="D2480" s="29">
        <v>35019100</v>
      </c>
      <c r="E2480" s="29" t="s">
        <v>117</v>
      </c>
      <c r="F2480" s="29">
        <v>288.24</v>
      </c>
      <c r="G2480" s="10">
        <f>SUMIFS('Régua SAEB'!$C:$C,'Régua SAEB'!$B:$B,"LP",'Régua SAEB'!$D:$D,"&lt;="&amp;$F2480,'Régua SAEB'!$E:$E,"&gt;"&amp;$F2480,'Régua SAEB'!$A:$A,$E2480)</f>
        <v>4</v>
      </c>
      <c r="H2480" s="10" t="str">
        <f t="array" ref="H2480">INDEX('Régua SAEB'!$F$1:$F$40,MATCH($E2480&amp;"LP"&amp;$G2480,'Régua SAEB'!$G$1:$G$40,0),1)</f>
        <v>Proficiente</v>
      </c>
      <c r="I2480" s="29">
        <v>279.54000000000002</v>
      </c>
      <c r="J2480" s="10">
        <f>SUMIFS('Régua SAEB'!$C:$C,'Régua SAEB'!$B:$B,"MT",'Régua SAEB'!$D:$D,"&lt;="&amp;$I2480,'Régua SAEB'!$E:$E,"&gt;"&amp;$I2480,'Régua SAEB'!$A:$A,$E2480)</f>
        <v>4</v>
      </c>
      <c r="K2480" s="10" t="str">
        <f t="array" ref="K2480">INDEX('Régua SAEB'!$F$1:$F$40,MATCH($E2480&amp;"MT"&amp;$J2480,'Régua SAEB'!$G$1:$G$40,0),1)</f>
        <v>Básico</v>
      </c>
    </row>
    <row r="2481" spans="1:11" x14ac:dyDescent="0.2">
      <c r="A2481" s="28" t="s">
        <v>81</v>
      </c>
      <c r="B2481" s="24">
        <v>19112</v>
      </c>
      <c r="C2481" s="28" t="s">
        <v>2588</v>
      </c>
      <c r="D2481" s="29">
        <v>35019112</v>
      </c>
      <c r="E2481" s="29" t="s">
        <v>117</v>
      </c>
      <c r="F2481" s="29">
        <v>274.68</v>
      </c>
      <c r="G2481" s="10">
        <f>SUMIFS('Régua SAEB'!$C:$C,'Régua SAEB'!$B:$B,"LP",'Régua SAEB'!$D:$D,"&lt;="&amp;$F2481,'Régua SAEB'!$E:$E,"&gt;"&amp;$F2481,'Régua SAEB'!$A:$A,$E2481)</f>
        <v>3</v>
      </c>
      <c r="H2481" s="10" t="str">
        <f t="array" ref="H2481">INDEX('Régua SAEB'!$F$1:$F$40,MATCH($E2481&amp;"LP"&amp;$G2481,'Régua SAEB'!$G$1:$G$40,0),1)</f>
        <v>Básico</v>
      </c>
      <c r="I2481" s="29">
        <v>273.57</v>
      </c>
      <c r="J2481" s="10">
        <f>SUMIFS('Régua SAEB'!$C:$C,'Régua SAEB'!$B:$B,"MT",'Régua SAEB'!$D:$D,"&lt;="&amp;$I2481,'Régua SAEB'!$E:$E,"&gt;"&amp;$I2481,'Régua SAEB'!$A:$A,$E2481)</f>
        <v>3</v>
      </c>
      <c r="K2481" s="10" t="str">
        <f t="array" ref="K2481">INDEX('Régua SAEB'!$F$1:$F$40,MATCH($E2481&amp;"MT"&amp;$J2481,'Régua SAEB'!$G$1:$G$40,0),1)</f>
        <v>Básico</v>
      </c>
    </row>
    <row r="2482" spans="1:11" x14ac:dyDescent="0.2">
      <c r="A2482" s="28" t="s">
        <v>81</v>
      </c>
      <c r="B2482" s="24">
        <v>19148</v>
      </c>
      <c r="C2482" s="28" t="s">
        <v>2589</v>
      </c>
      <c r="D2482" s="29">
        <v>35019148</v>
      </c>
      <c r="E2482" s="29" t="s">
        <v>117</v>
      </c>
      <c r="F2482" s="29">
        <v>265.62</v>
      </c>
      <c r="G2482" s="10">
        <f>SUMIFS('Régua SAEB'!$C:$C,'Régua SAEB'!$B:$B,"LP",'Régua SAEB'!$D:$D,"&lt;="&amp;$F2482,'Régua SAEB'!$E:$E,"&gt;"&amp;$F2482,'Régua SAEB'!$A:$A,$E2482)</f>
        <v>3</v>
      </c>
      <c r="H2482" s="10" t="str">
        <f t="array" ref="H2482">INDEX('Régua SAEB'!$F$1:$F$40,MATCH($E2482&amp;"LP"&amp;$G2482,'Régua SAEB'!$G$1:$G$40,0),1)</f>
        <v>Básico</v>
      </c>
      <c r="I2482" s="29">
        <v>268.68</v>
      </c>
      <c r="J2482" s="10">
        <f>SUMIFS('Régua SAEB'!$C:$C,'Régua SAEB'!$B:$B,"MT",'Régua SAEB'!$D:$D,"&lt;="&amp;$I2482,'Régua SAEB'!$E:$E,"&gt;"&amp;$I2482,'Régua SAEB'!$A:$A,$E2482)</f>
        <v>3</v>
      </c>
      <c r="K2482" s="10" t="str">
        <f t="array" ref="K2482">INDEX('Régua SAEB'!$F$1:$F$40,MATCH($E2482&amp;"MT"&amp;$J2482,'Régua SAEB'!$G$1:$G$40,0),1)</f>
        <v>Básico</v>
      </c>
    </row>
    <row r="2483" spans="1:11" x14ac:dyDescent="0.2">
      <c r="A2483" s="28" t="s">
        <v>81</v>
      </c>
      <c r="B2483" s="24">
        <v>19324</v>
      </c>
      <c r="C2483" s="28" t="s">
        <v>2590</v>
      </c>
      <c r="D2483" s="29">
        <v>35019324</v>
      </c>
      <c r="E2483" s="29" t="s">
        <v>117</v>
      </c>
      <c r="F2483" s="29">
        <v>286.31</v>
      </c>
      <c r="G2483" s="10">
        <f>SUMIFS('Régua SAEB'!$C:$C,'Régua SAEB'!$B:$B,"LP",'Régua SAEB'!$D:$D,"&lt;="&amp;$F2483,'Régua SAEB'!$E:$E,"&gt;"&amp;$F2483,'Régua SAEB'!$A:$A,$E2483)</f>
        <v>4</v>
      </c>
      <c r="H2483" s="10" t="str">
        <f t="array" ref="H2483">INDEX('Régua SAEB'!$F$1:$F$40,MATCH($E2483&amp;"LP"&amp;$G2483,'Régua SAEB'!$G$1:$G$40,0),1)</f>
        <v>Proficiente</v>
      </c>
      <c r="I2483" s="29">
        <v>284.02999999999997</v>
      </c>
      <c r="J2483" s="10">
        <f>SUMIFS('Régua SAEB'!$C:$C,'Régua SAEB'!$B:$B,"MT",'Régua SAEB'!$D:$D,"&lt;="&amp;$I2483,'Régua SAEB'!$E:$E,"&gt;"&amp;$I2483,'Régua SAEB'!$A:$A,$E2483)</f>
        <v>4</v>
      </c>
      <c r="K2483" s="10" t="str">
        <f t="array" ref="K2483">INDEX('Régua SAEB'!$F$1:$F$40,MATCH($E2483&amp;"MT"&amp;$J2483,'Régua SAEB'!$G$1:$G$40,0),1)</f>
        <v>Básico</v>
      </c>
    </row>
    <row r="2484" spans="1:11" x14ac:dyDescent="0.2">
      <c r="A2484" s="28" t="s">
        <v>81</v>
      </c>
      <c r="B2484" s="24">
        <v>900473</v>
      </c>
      <c r="C2484" s="28" t="s">
        <v>2591</v>
      </c>
      <c r="D2484" s="29">
        <v>35900473</v>
      </c>
      <c r="E2484" s="29" t="s">
        <v>117</v>
      </c>
      <c r="F2484" s="29">
        <v>248.06</v>
      </c>
      <c r="G2484" s="10">
        <f>SUMIFS('Régua SAEB'!$C:$C,'Régua SAEB'!$B:$B,"LP",'Régua SAEB'!$D:$D,"&lt;="&amp;$F2484,'Régua SAEB'!$E:$E,"&gt;"&amp;$F2484,'Régua SAEB'!$A:$A,$E2484)</f>
        <v>2</v>
      </c>
      <c r="H2484" s="10" t="str">
        <f t="array" ref="H2484">INDEX('Régua SAEB'!$F$1:$F$40,MATCH($E2484&amp;"LP"&amp;$G2484,'Régua SAEB'!$G$1:$G$40,0),1)</f>
        <v>Básico</v>
      </c>
      <c r="I2484" s="29">
        <v>251.69</v>
      </c>
      <c r="J2484" s="10">
        <f>SUMIFS('Régua SAEB'!$C:$C,'Régua SAEB'!$B:$B,"MT",'Régua SAEB'!$D:$D,"&lt;="&amp;$I2484,'Régua SAEB'!$E:$E,"&gt;"&amp;$I2484,'Régua SAEB'!$A:$A,$E2484)</f>
        <v>3</v>
      </c>
      <c r="K2484" s="10" t="str">
        <f t="array" ref="K2484">INDEX('Régua SAEB'!$F$1:$F$40,MATCH($E2484&amp;"MT"&amp;$J2484,'Régua SAEB'!$G$1:$G$40,0),1)</f>
        <v>Básico</v>
      </c>
    </row>
    <row r="2485" spans="1:11" x14ac:dyDescent="0.2">
      <c r="A2485" s="28" t="s">
        <v>83</v>
      </c>
      <c r="B2485" s="24">
        <v>28551</v>
      </c>
      <c r="C2485" s="28" t="s">
        <v>2592</v>
      </c>
      <c r="D2485" s="29">
        <v>35028551</v>
      </c>
      <c r="E2485" s="29" t="s">
        <v>117</v>
      </c>
      <c r="F2485" s="29">
        <v>261.88</v>
      </c>
      <c r="G2485" s="10">
        <f>SUMIFS('Régua SAEB'!$C:$C,'Régua SAEB'!$B:$B,"LP",'Régua SAEB'!$D:$D,"&lt;="&amp;$F2485,'Régua SAEB'!$E:$E,"&gt;"&amp;$F2485,'Régua SAEB'!$A:$A,$E2485)</f>
        <v>3</v>
      </c>
      <c r="H2485" s="10" t="str">
        <f t="array" ref="H2485">INDEX('Régua SAEB'!$F$1:$F$40,MATCH($E2485&amp;"LP"&amp;$G2485,'Régua SAEB'!$G$1:$G$40,0),1)</f>
        <v>Básico</v>
      </c>
      <c r="I2485" s="29">
        <v>257.91000000000003</v>
      </c>
      <c r="J2485" s="10">
        <f>SUMIFS('Régua SAEB'!$C:$C,'Régua SAEB'!$B:$B,"MT",'Régua SAEB'!$D:$D,"&lt;="&amp;$I2485,'Régua SAEB'!$E:$E,"&gt;"&amp;$I2485,'Régua SAEB'!$A:$A,$E2485)</f>
        <v>3</v>
      </c>
      <c r="K2485" s="10" t="str">
        <f t="array" ref="K2485">INDEX('Régua SAEB'!$F$1:$F$40,MATCH($E2485&amp;"MT"&amp;$J2485,'Régua SAEB'!$G$1:$G$40,0),1)</f>
        <v>Básico</v>
      </c>
    </row>
    <row r="2486" spans="1:11" x14ac:dyDescent="0.2">
      <c r="A2486" s="28" t="s">
        <v>83</v>
      </c>
      <c r="B2486" s="24">
        <v>28599</v>
      </c>
      <c r="C2486" s="28" t="s">
        <v>2593</v>
      </c>
      <c r="D2486" s="29">
        <v>35028599</v>
      </c>
      <c r="E2486" s="29" t="s">
        <v>117</v>
      </c>
      <c r="F2486" s="29">
        <v>284.69</v>
      </c>
      <c r="G2486" s="10">
        <f>SUMIFS('Régua SAEB'!$C:$C,'Régua SAEB'!$B:$B,"LP",'Régua SAEB'!$D:$D,"&lt;="&amp;$F2486,'Régua SAEB'!$E:$E,"&gt;"&amp;$F2486,'Régua SAEB'!$A:$A,$E2486)</f>
        <v>4</v>
      </c>
      <c r="H2486" s="10" t="str">
        <f t="array" ref="H2486">INDEX('Régua SAEB'!$F$1:$F$40,MATCH($E2486&amp;"LP"&amp;$G2486,'Régua SAEB'!$G$1:$G$40,0),1)</f>
        <v>Proficiente</v>
      </c>
      <c r="I2486" s="29">
        <v>286.27</v>
      </c>
      <c r="J2486" s="10">
        <f>SUMIFS('Régua SAEB'!$C:$C,'Régua SAEB'!$B:$B,"MT",'Régua SAEB'!$D:$D,"&lt;="&amp;$I2486,'Régua SAEB'!$E:$E,"&gt;"&amp;$I2486,'Régua SAEB'!$A:$A,$E2486)</f>
        <v>4</v>
      </c>
      <c r="K2486" s="10" t="str">
        <f t="array" ref="K2486">INDEX('Régua SAEB'!$F$1:$F$40,MATCH($E2486&amp;"MT"&amp;$J2486,'Régua SAEB'!$G$1:$G$40,0),1)</f>
        <v>Básico</v>
      </c>
    </row>
    <row r="2487" spans="1:11" x14ac:dyDescent="0.2">
      <c r="A2487" s="28" t="s">
        <v>83</v>
      </c>
      <c r="B2487" s="24">
        <v>28605</v>
      </c>
      <c r="C2487" s="28" t="s">
        <v>2594</v>
      </c>
      <c r="D2487" s="29">
        <v>35028605</v>
      </c>
      <c r="E2487" s="29" t="s">
        <v>117</v>
      </c>
      <c r="F2487" s="29">
        <v>271.99</v>
      </c>
      <c r="G2487" s="10">
        <f>SUMIFS('Régua SAEB'!$C:$C,'Régua SAEB'!$B:$B,"LP",'Régua SAEB'!$D:$D,"&lt;="&amp;$F2487,'Régua SAEB'!$E:$E,"&gt;"&amp;$F2487,'Régua SAEB'!$A:$A,$E2487)</f>
        <v>3</v>
      </c>
      <c r="H2487" s="10" t="str">
        <f t="array" ref="H2487">INDEX('Régua SAEB'!$F$1:$F$40,MATCH($E2487&amp;"LP"&amp;$G2487,'Régua SAEB'!$G$1:$G$40,0),1)</f>
        <v>Básico</v>
      </c>
      <c r="I2487" s="29">
        <v>254.81</v>
      </c>
      <c r="J2487" s="10">
        <f>SUMIFS('Régua SAEB'!$C:$C,'Régua SAEB'!$B:$B,"MT",'Régua SAEB'!$D:$D,"&lt;="&amp;$I2487,'Régua SAEB'!$E:$E,"&gt;"&amp;$I2487,'Régua SAEB'!$A:$A,$E2487)</f>
        <v>3</v>
      </c>
      <c r="K2487" s="10" t="str">
        <f t="array" ref="K2487">INDEX('Régua SAEB'!$F$1:$F$40,MATCH($E2487&amp;"MT"&amp;$J2487,'Régua SAEB'!$G$1:$G$40,0),1)</f>
        <v>Básico</v>
      </c>
    </row>
    <row r="2488" spans="1:11" x14ac:dyDescent="0.2">
      <c r="A2488" s="28" t="s">
        <v>83</v>
      </c>
      <c r="B2488" s="24">
        <v>28678</v>
      </c>
      <c r="C2488" s="28" t="s">
        <v>2595</v>
      </c>
      <c r="D2488" s="29">
        <v>35028678</v>
      </c>
      <c r="E2488" s="29" t="s">
        <v>117</v>
      </c>
      <c r="F2488" s="29">
        <v>256.37</v>
      </c>
      <c r="G2488" s="10">
        <f>SUMIFS('Régua SAEB'!$C:$C,'Régua SAEB'!$B:$B,"LP",'Régua SAEB'!$D:$D,"&lt;="&amp;$F2488,'Régua SAEB'!$E:$E,"&gt;"&amp;$F2488,'Régua SAEB'!$A:$A,$E2488)</f>
        <v>3</v>
      </c>
      <c r="H2488" s="10" t="str">
        <f t="array" ref="H2488">INDEX('Régua SAEB'!$F$1:$F$40,MATCH($E2488&amp;"LP"&amp;$G2488,'Régua SAEB'!$G$1:$G$40,0),1)</f>
        <v>Básico</v>
      </c>
      <c r="I2488" s="29">
        <v>244.7</v>
      </c>
      <c r="J2488" s="10">
        <f>SUMIFS('Régua SAEB'!$C:$C,'Régua SAEB'!$B:$B,"MT",'Régua SAEB'!$D:$D,"&lt;="&amp;$I2488,'Régua SAEB'!$E:$E,"&gt;"&amp;$I2488,'Régua SAEB'!$A:$A,$E2488)</f>
        <v>2</v>
      </c>
      <c r="K2488" s="10" t="str">
        <f t="array" ref="K2488">INDEX('Régua SAEB'!$F$1:$F$40,MATCH($E2488&amp;"MT"&amp;$J2488,'Régua SAEB'!$G$1:$G$40,0),1)</f>
        <v>Básico</v>
      </c>
    </row>
    <row r="2489" spans="1:11" x14ac:dyDescent="0.2">
      <c r="A2489" s="28" t="s">
        <v>83</v>
      </c>
      <c r="B2489" s="24">
        <v>28733</v>
      </c>
      <c r="C2489" s="28" t="s">
        <v>2596</v>
      </c>
      <c r="D2489" s="29">
        <v>35028733</v>
      </c>
      <c r="E2489" s="29" t="s">
        <v>117</v>
      </c>
      <c r="F2489" s="29">
        <v>258.19</v>
      </c>
      <c r="G2489" s="10">
        <f>SUMIFS('Régua SAEB'!$C:$C,'Régua SAEB'!$B:$B,"LP",'Régua SAEB'!$D:$D,"&lt;="&amp;$F2489,'Régua SAEB'!$E:$E,"&gt;"&amp;$F2489,'Régua SAEB'!$A:$A,$E2489)</f>
        <v>3</v>
      </c>
      <c r="H2489" s="10" t="str">
        <f t="array" ref="H2489">INDEX('Régua SAEB'!$F$1:$F$40,MATCH($E2489&amp;"LP"&amp;$G2489,'Régua SAEB'!$G$1:$G$40,0),1)</f>
        <v>Básico</v>
      </c>
      <c r="I2489" s="29">
        <v>252.81</v>
      </c>
      <c r="J2489" s="10">
        <f>SUMIFS('Régua SAEB'!$C:$C,'Régua SAEB'!$B:$B,"MT",'Régua SAEB'!$D:$D,"&lt;="&amp;$I2489,'Régua SAEB'!$E:$E,"&gt;"&amp;$I2489,'Régua SAEB'!$A:$A,$E2489)</f>
        <v>3</v>
      </c>
      <c r="K2489" s="10" t="str">
        <f t="array" ref="K2489">INDEX('Régua SAEB'!$F$1:$F$40,MATCH($E2489&amp;"MT"&amp;$J2489,'Régua SAEB'!$G$1:$G$40,0),1)</f>
        <v>Básico</v>
      </c>
    </row>
    <row r="2490" spans="1:11" x14ac:dyDescent="0.2">
      <c r="A2490" s="28" t="s">
        <v>83</v>
      </c>
      <c r="B2490" s="24">
        <v>28745</v>
      </c>
      <c r="C2490" s="28" t="s">
        <v>2597</v>
      </c>
      <c r="D2490" s="29">
        <v>35028745</v>
      </c>
      <c r="E2490" s="29" t="s">
        <v>117</v>
      </c>
      <c r="F2490" s="29">
        <v>264.8</v>
      </c>
      <c r="G2490" s="10">
        <f>SUMIFS('Régua SAEB'!$C:$C,'Régua SAEB'!$B:$B,"LP",'Régua SAEB'!$D:$D,"&lt;="&amp;$F2490,'Régua SAEB'!$E:$E,"&gt;"&amp;$F2490,'Régua SAEB'!$A:$A,$E2490)</f>
        <v>3</v>
      </c>
      <c r="H2490" s="10" t="str">
        <f t="array" ref="H2490">INDEX('Régua SAEB'!$F$1:$F$40,MATCH($E2490&amp;"LP"&amp;$G2490,'Régua SAEB'!$G$1:$G$40,0),1)</f>
        <v>Básico</v>
      </c>
      <c r="I2490" s="29">
        <v>264.41000000000003</v>
      </c>
      <c r="J2490" s="10">
        <f>SUMIFS('Régua SAEB'!$C:$C,'Régua SAEB'!$B:$B,"MT",'Régua SAEB'!$D:$D,"&lt;="&amp;$I2490,'Régua SAEB'!$E:$E,"&gt;"&amp;$I2490,'Régua SAEB'!$A:$A,$E2490)</f>
        <v>3</v>
      </c>
      <c r="K2490" s="10" t="str">
        <f t="array" ref="K2490">INDEX('Régua SAEB'!$F$1:$F$40,MATCH($E2490&amp;"MT"&amp;$J2490,'Régua SAEB'!$G$1:$G$40,0),1)</f>
        <v>Básico</v>
      </c>
    </row>
    <row r="2491" spans="1:11" x14ac:dyDescent="0.2">
      <c r="A2491" s="28" t="s">
        <v>83</v>
      </c>
      <c r="B2491" s="24">
        <v>28769</v>
      </c>
      <c r="C2491" s="28" t="s">
        <v>2598</v>
      </c>
      <c r="D2491" s="29">
        <v>35028769</v>
      </c>
      <c r="E2491" s="29" t="s">
        <v>117</v>
      </c>
      <c r="F2491" s="29">
        <v>255.13</v>
      </c>
      <c r="G2491" s="10">
        <f>SUMIFS('Régua SAEB'!$C:$C,'Régua SAEB'!$B:$B,"LP",'Régua SAEB'!$D:$D,"&lt;="&amp;$F2491,'Régua SAEB'!$E:$E,"&gt;"&amp;$F2491,'Régua SAEB'!$A:$A,$E2491)</f>
        <v>3</v>
      </c>
      <c r="H2491" s="10" t="str">
        <f t="array" ref="H2491">INDEX('Régua SAEB'!$F$1:$F$40,MATCH($E2491&amp;"LP"&amp;$G2491,'Régua SAEB'!$G$1:$G$40,0),1)</f>
        <v>Básico</v>
      </c>
      <c r="I2491" s="29">
        <v>248.18</v>
      </c>
      <c r="J2491" s="10">
        <f>SUMIFS('Régua SAEB'!$C:$C,'Régua SAEB'!$B:$B,"MT",'Régua SAEB'!$D:$D,"&lt;="&amp;$I2491,'Régua SAEB'!$E:$E,"&gt;"&amp;$I2491,'Régua SAEB'!$A:$A,$E2491)</f>
        <v>2</v>
      </c>
      <c r="K2491" s="10" t="str">
        <f t="array" ref="K2491">INDEX('Régua SAEB'!$F$1:$F$40,MATCH($E2491&amp;"MT"&amp;$J2491,'Régua SAEB'!$G$1:$G$40,0),1)</f>
        <v>Básico</v>
      </c>
    </row>
    <row r="2492" spans="1:11" x14ac:dyDescent="0.2">
      <c r="A2492" s="28" t="s">
        <v>83</v>
      </c>
      <c r="B2492" s="24">
        <v>28782</v>
      </c>
      <c r="C2492" s="28" t="s">
        <v>838</v>
      </c>
      <c r="D2492" s="29">
        <v>35028782</v>
      </c>
      <c r="E2492" s="29" t="s">
        <v>117</v>
      </c>
      <c r="F2492" s="29">
        <v>287.52999999999997</v>
      </c>
      <c r="G2492" s="10">
        <f>SUMIFS('Régua SAEB'!$C:$C,'Régua SAEB'!$B:$B,"LP",'Régua SAEB'!$D:$D,"&lt;="&amp;$F2492,'Régua SAEB'!$E:$E,"&gt;"&amp;$F2492,'Régua SAEB'!$A:$A,$E2492)</f>
        <v>4</v>
      </c>
      <c r="H2492" s="10" t="str">
        <f t="array" ref="H2492">INDEX('Régua SAEB'!$F$1:$F$40,MATCH($E2492&amp;"LP"&amp;$G2492,'Régua SAEB'!$G$1:$G$40,0),1)</f>
        <v>Proficiente</v>
      </c>
      <c r="I2492" s="29">
        <v>275.94</v>
      </c>
      <c r="J2492" s="10">
        <f>SUMIFS('Régua SAEB'!$C:$C,'Régua SAEB'!$B:$B,"MT",'Régua SAEB'!$D:$D,"&lt;="&amp;$I2492,'Régua SAEB'!$E:$E,"&gt;"&amp;$I2492,'Régua SAEB'!$A:$A,$E2492)</f>
        <v>4</v>
      </c>
      <c r="K2492" s="10" t="str">
        <f t="array" ref="K2492">INDEX('Régua SAEB'!$F$1:$F$40,MATCH($E2492&amp;"MT"&amp;$J2492,'Régua SAEB'!$G$1:$G$40,0),1)</f>
        <v>Básico</v>
      </c>
    </row>
    <row r="2493" spans="1:11" x14ac:dyDescent="0.2">
      <c r="A2493" s="28" t="s">
        <v>83</v>
      </c>
      <c r="B2493" s="24">
        <v>28848</v>
      </c>
      <c r="C2493" s="28" t="s">
        <v>2599</v>
      </c>
      <c r="D2493" s="29">
        <v>35028848</v>
      </c>
      <c r="E2493" s="29" t="s">
        <v>117</v>
      </c>
      <c r="F2493" s="29">
        <v>287.76</v>
      </c>
      <c r="G2493" s="10">
        <f>SUMIFS('Régua SAEB'!$C:$C,'Régua SAEB'!$B:$B,"LP",'Régua SAEB'!$D:$D,"&lt;="&amp;$F2493,'Régua SAEB'!$E:$E,"&gt;"&amp;$F2493,'Régua SAEB'!$A:$A,$E2493)</f>
        <v>4</v>
      </c>
      <c r="H2493" s="10" t="str">
        <f t="array" ref="H2493">INDEX('Régua SAEB'!$F$1:$F$40,MATCH($E2493&amp;"LP"&amp;$G2493,'Régua SAEB'!$G$1:$G$40,0),1)</f>
        <v>Proficiente</v>
      </c>
      <c r="I2493" s="29">
        <v>290.16000000000003</v>
      </c>
      <c r="J2493" s="10">
        <f>SUMIFS('Régua SAEB'!$C:$C,'Régua SAEB'!$B:$B,"MT",'Régua SAEB'!$D:$D,"&lt;="&amp;$I2493,'Régua SAEB'!$E:$E,"&gt;"&amp;$I2493,'Régua SAEB'!$A:$A,$E2493)</f>
        <v>4</v>
      </c>
      <c r="K2493" s="10" t="str">
        <f t="array" ref="K2493">INDEX('Régua SAEB'!$F$1:$F$40,MATCH($E2493&amp;"MT"&amp;$J2493,'Régua SAEB'!$G$1:$G$40,0),1)</f>
        <v>Básico</v>
      </c>
    </row>
    <row r="2494" spans="1:11" x14ac:dyDescent="0.2">
      <c r="A2494" s="28" t="s">
        <v>83</v>
      </c>
      <c r="B2494" s="24">
        <v>28859</v>
      </c>
      <c r="C2494" s="28" t="s">
        <v>2600</v>
      </c>
      <c r="D2494" s="29">
        <v>35028859</v>
      </c>
      <c r="E2494" s="29" t="s">
        <v>117</v>
      </c>
      <c r="F2494" s="29">
        <v>252.77</v>
      </c>
      <c r="G2494" s="10">
        <f>SUMIFS('Régua SAEB'!$C:$C,'Régua SAEB'!$B:$B,"LP",'Régua SAEB'!$D:$D,"&lt;="&amp;$F2494,'Régua SAEB'!$E:$E,"&gt;"&amp;$F2494,'Régua SAEB'!$A:$A,$E2494)</f>
        <v>3</v>
      </c>
      <c r="H2494" s="10" t="str">
        <f t="array" ref="H2494">INDEX('Régua SAEB'!$F$1:$F$40,MATCH($E2494&amp;"LP"&amp;$G2494,'Régua SAEB'!$G$1:$G$40,0),1)</f>
        <v>Básico</v>
      </c>
      <c r="I2494" s="29">
        <v>245.69</v>
      </c>
      <c r="J2494" s="10">
        <f>SUMIFS('Régua SAEB'!$C:$C,'Régua SAEB'!$B:$B,"MT",'Régua SAEB'!$D:$D,"&lt;="&amp;$I2494,'Régua SAEB'!$E:$E,"&gt;"&amp;$I2494,'Régua SAEB'!$A:$A,$E2494)</f>
        <v>2</v>
      </c>
      <c r="K2494" s="10" t="str">
        <f t="array" ref="K2494">INDEX('Régua SAEB'!$F$1:$F$40,MATCH($E2494&amp;"MT"&amp;$J2494,'Régua SAEB'!$G$1:$G$40,0),1)</f>
        <v>Básico</v>
      </c>
    </row>
    <row r="2495" spans="1:11" x14ac:dyDescent="0.2">
      <c r="A2495" s="28" t="s">
        <v>83</v>
      </c>
      <c r="B2495" s="24">
        <v>28903</v>
      </c>
      <c r="C2495" s="28" t="s">
        <v>2601</v>
      </c>
      <c r="D2495" s="29">
        <v>35028903</v>
      </c>
      <c r="E2495" s="29" t="s">
        <v>117</v>
      </c>
      <c r="F2495" s="29">
        <v>280.86</v>
      </c>
      <c r="G2495" s="10">
        <f>SUMIFS('Régua SAEB'!$C:$C,'Régua SAEB'!$B:$B,"LP",'Régua SAEB'!$D:$D,"&lt;="&amp;$F2495,'Régua SAEB'!$E:$E,"&gt;"&amp;$F2495,'Régua SAEB'!$A:$A,$E2495)</f>
        <v>4</v>
      </c>
      <c r="H2495" s="10" t="str">
        <f t="array" ref="H2495">INDEX('Régua SAEB'!$F$1:$F$40,MATCH($E2495&amp;"LP"&amp;$G2495,'Régua SAEB'!$G$1:$G$40,0),1)</f>
        <v>Proficiente</v>
      </c>
      <c r="I2495" s="29">
        <v>277.63</v>
      </c>
      <c r="J2495" s="10">
        <f>SUMIFS('Régua SAEB'!$C:$C,'Régua SAEB'!$B:$B,"MT",'Régua SAEB'!$D:$D,"&lt;="&amp;$I2495,'Régua SAEB'!$E:$E,"&gt;"&amp;$I2495,'Régua SAEB'!$A:$A,$E2495)</f>
        <v>4</v>
      </c>
      <c r="K2495" s="10" t="str">
        <f t="array" ref="K2495">INDEX('Régua SAEB'!$F$1:$F$40,MATCH($E2495&amp;"MT"&amp;$J2495,'Régua SAEB'!$G$1:$G$40,0),1)</f>
        <v>Básico</v>
      </c>
    </row>
    <row r="2496" spans="1:11" x14ac:dyDescent="0.2">
      <c r="A2496" s="28" t="s">
        <v>83</v>
      </c>
      <c r="B2496" s="24">
        <v>28927</v>
      </c>
      <c r="C2496" s="28" t="s">
        <v>2602</v>
      </c>
      <c r="D2496" s="29">
        <v>35028927</v>
      </c>
      <c r="E2496" s="29" t="s">
        <v>117</v>
      </c>
      <c r="F2496" s="29">
        <v>278.45</v>
      </c>
      <c r="G2496" s="10">
        <f>SUMIFS('Régua SAEB'!$C:$C,'Régua SAEB'!$B:$B,"LP",'Régua SAEB'!$D:$D,"&lt;="&amp;$F2496,'Régua SAEB'!$E:$E,"&gt;"&amp;$F2496,'Régua SAEB'!$A:$A,$E2496)</f>
        <v>4</v>
      </c>
      <c r="H2496" s="10" t="str">
        <f t="array" ref="H2496">INDEX('Régua SAEB'!$F$1:$F$40,MATCH($E2496&amp;"LP"&amp;$G2496,'Régua SAEB'!$G$1:$G$40,0),1)</f>
        <v>Proficiente</v>
      </c>
      <c r="I2496" s="29">
        <v>274.24</v>
      </c>
      <c r="J2496" s="10">
        <f>SUMIFS('Régua SAEB'!$C:$C,'Régua SAEB'!$B:$B,"MT",'Régua SAEB'!$D:$D,"&lt;="&amp;$I2496,'Régua SAEB'!$E:$E,"&gt;"&amp;$I2496,'Régua SAEB'!$A:$A,$E2496)</f>
        <v>3</v>
      </c>
      <c r="K2496" s="10" t="str">
        <f t="array" ref="K2496">INDEX('Régua SAEB'!$F$1:$F$40,MATCH($E2496&amp;"MT"&amp;$J2496,'Régua SAEB'!$G$1:$G$40,0),1)</f>
        <v>Básico</v>
      </c>
    </row>
    <row r="2497" spans="1:11" x14ac:dyDescent="0.2">
      <c r="A2497" s="28" t="s">
        <v>83</v>
      </c>
      <c r="B2497" s="24">
        <v>43059</v>
      </c>
      <c r="C2497" s="28" t="s">
        <v>2603</v>
      </c>
      <c r="D2497" s="29">
        <v>35043059</v>
      </c>
      <c r="E2497" s="29" t="s">
        <v>117</v>
      </c>
      <c r="F2497" s="29">
        <v>268.88</v>
      </c>
      <c r="G2497" s="10">
        <f>SUMIFS('Régua SAEB'!$C:$C,'Régua SAEB'!$B:$B,"LP",'Régua SAEB'!$D:$D,"&lt;="&amp;$F2497,'Régua SAEB'!$E:$E,"&gt;"&amp;$F2497,'Régua SAEB'!$A:$A,$E2497)</f>
        <v>3</v>
      </c>
      <c r="H2497" s="10" t="str">
        <f t="array" ref="H2497">INDEX('Régua SAEB'!$F$1:$F$40,MATCH($E2497&amp;"LP"&amp;$G2497,'Régua SAEB'!$G$1:$G$40,0),1)</f>
        <v>Básico</v>
      </c>
      <c r="I2497" s="29">
        <v>257.05</v>
      </c>
      <c r="J2497" s="10">
        <f>SUMIFS('Régua SAEB'!$C:$C,'Régua SAEB'!$B:$B,"MT",'Régua SAEB'!$D:$D,"&lt;="&amp;$I2497,'Régua SAEB'!$E:$E,"&gt;"&amp;$I2497,'Régua SAEB'!$A:$A,$E2497)</f>
        <v>3</v>
      </c>
      <c r="K2497" s="10" t="str">
        <f t="array" ref="K2497">INDEX('Régua SAEB'!$F$1:$F$40,MATCH($E2497&amp;"MT"&amp;$J2497,'Régua SAEB'!$G$1:$G$40,0),1)</f>
        <v>Básico</v>
      </c>
    </row>
    <row r="2498" spans="1:11" x14ac:dyDescent="0.2">
      <c r="A2498" s="28" t="s">
        <v>83</v>
      </c>
      <c r="B2498" s="24">
        <v>44180</v>
      </c>
      <c r="C2498" s="28" t="s">
        <v>2604</v>
      </c>
      <c r="D2498" s="29">
        <v>35044180</v>
      </c>
      <c r="E2498" s="29" t="s">
        <v>117</v>
      </c>
      <c r="F2498" s="29">
        <v>296.33</v>
      </c>
      <c r="G2498" s="10">
        <f>SUMIFS('Régua SAEB'!$C:$C,'Régua SAEB'!$B:$B,"LP",'Régua SAEB'!$D:$D,"&lt;="&amp;$F2498,'Régua SAEB'!$E:$E,"&gt;"&amp;$F2498,'Régua SAEB'!$A:$A,$E2498)</f>
        <v>4</v>
      </c>
      <c r="H2498" s="10" t="str">
        <f t="array" ref="H2498">INDEX('Régua SAEB'!$F$1:$F$40,MATCH($E2498&amp;"LP"&amp;$G2498,'Régua SAEB'!$G$1:$G$40,0),1)</f>
        <v>Proficiente</v>
      </c>
      <c r="I2498" s="29">
        <v>303.39999999999998</v>
      </c>
      <c r="J2498" s="10">
        <f>SUMIFS('Régua SAEB'!$C:$C,'Régua SAEB'!$B:$B,"MT",'Régua SAEB'!$D:$D,"&lt;="&amp;$I2498,'Régua SAEB'!$E:$E,"&gt;"&amp;$I2498,'Régua SAEB'!$A:$A,$E2498)</f>
        <v>5</v>
      </c>
      <c r="K2498" s="10" t="str">
        <f t="array" ref="K2498">INDEX('Régua SAEB'!$F$1:$F$40,MATCH($E2498&amp;"MT"&amp;$J2498,'Régua SAEB'!$G$1:$G$40,0),1)</f>
        <v>Proficiente</v>
      </c>
    </row>
    <row r="2499" spans="1:11" x14ac:dyDescent="0.2">
      <c r="A2499" s="28" t="s">
        <v>83</v>
      </c>
      <c r="B2499" s="24">
        <v>436239</v>
      </c>
      <c r="C2499" s="28" t="s">
        <v>2605</v>
      </c>
      <c r="D2499" s="29">
        <v>35436239</v>
      </c>
      <c r="E2499" s="29" t="s">
        <v>117</v>
      </c>
      <c r="F2499" s="29">
        <v>279.37</v>
      </c>
      <c r="G2499" s="10">
        <f>SUMIFS('Régua SAEB'!$C:$C,'Régua SAEB'!$B:$B,"LP",'Régua SAEB'!$D:$D,"&lt;="&amp;$F2499,'Régua SAEB'!$E:$E,"&gt;"&amp;$F2499,'Régua SAEB'!$A:$A,$E2499)</f>
        <v>4</v>
      </c>
      <c r="H2499" s="10" t="str">
        <f t="array" ref="H2499">INDEX('Régua SAEB'!$F$1:$F$40,MATCH($E2499&amp;"LP"&amp;$G2499,'Régua SAEB'!$G$1:$G$40,0),1)</f>
        <v>Proficiente</v>
      </c>
      <c r="I2499" s="29">
        <v>274.77999999999997</v>
      </c>
      <c r="J2499" s="10">
        <f>SUMIFS('Régua SAEB'!$C:$C,'Régua SAEB'!$B:$B,"MT",'Régua SAEB'!$D:$D,"&lt;="&amp;$I2499,'Régua SAEB'!$E:$E,"&gt;"&amp;$I2499,'Régua SAEB'!$A:$A,$E2499)</f>
        <v>3</v>
      </c>
      <c r="K2499" s="10" t="str">
        <f t="array" ref="K2499">INDEX('Régua SAEB'!$F$1:$F$40,MATCH($E2499&amp;"MT"&amp;$J2499,'Régua SAEB'!$G$1:$G$40,0),1)</f>
        <v>Básico</v>
      </c>
    </row>
    <row r="2500" spans="1:11" x14ac:dyDescent="0.2">
      <c r="A2500" s="28" t="s">
        <v>83</v>
      </c>
      <c r="B2500" s="24">
        <v>565052</v>
      </c>
      <c r="C2500" s="28" t="s">
        <v>2606</v>
      </c>
      <c r="D2500" s="29">
        <v>35565052</v>
      </c>
      <c r="E2500" s="29" t="s">
        <v>117</v>
      </c>
      <c r="F2500" s="29">
        <v>247.04</v>
      </c>
      <c r="G2500" s="10">
        <f>SUMIFS('Régua SAEB'!$C:$C,'Régua SAEB'!$B:$B,"LP",'Régua SAEB'!$D:$D,"&lt;="&amp;$F2500,'Régua SAEB'!$E:$E,"&gt;"&amp;$F2500,'Régua SAEB'!$A:$A,$E2500)</f>
        <v>2</v>
      </c>
      <c r="H2500" s="10" t="str">
        <f t="array" ref="H2500">INDEX('Régua SAEB'!$F$1:$F$40,MATCH($E2500&amp;"LP"&amp;$G2500,'Régua SAEB'!$G$1:$G$40,0),1)</f>
        <v>Básico</v>
      </c>
      <c r="I2500" s="29">
        <v>243.01</v>
      </c>
      <c r="J2500" s="10">
        <f>SUMIFS('Régua SAEB'!$C:$C,'Régua SAEB'!$B:$B,"MT",'Régua SAEB'!$D:$D,"&lt;="&amp;$I2500,'Régua SAEB'!$E:$E,"&gt;"&amp;$I2500,'Régua SAEB'!$A:$A,$E2500)</f>
        <v>2</v>
      </c>
      <c r="K2500" s="10" t="str">
        <f t="array" ref="K2500">INDEX('Régua SAEB'!$F$1:$F$40,MATCH($E2500&amp;"MT"&amp;$J2500,'Régua SAEB'!$G$1:$G$40,0),1)</f>
        <v>Básico</v>
      </c>
    </row>
    <row r="2501" spans="1:11" x14ac:dyDescent="0.2">
      <c r="A2501" s="28" t="s">
        <v>83</v>
      </c>
      <c r="B2501" s="24">
        <v>565064</v>
      </c>
      <c r="C2501" s="28" t="s">
        <v>2607</v>
      </c>
      <c r="D2501" s="29">
        <v>35565064</v>
      </c>
      <c r="E2501" s="29" t="s">
        <v>117</v>
      </c>
      <c r="F2501" s="29">
        <v>232.43</v>
      </c>
      <c r="G2501" s="10">
        <f>SUMIFS('Régua SAEB'!$C:$C,'Régua SAEB'!$B:$B,"LP",'Régua SAEB'!$D:$D,"&lt;="&amp;$F2501,'Régua SAEB'!$E:$E,"&gt;"&amp;$F2501,'Régua SAEB'!$A:$A,$E2501)</f>
        <v>2</v>
      </c>
      <c r="H2501" s="10" t="str">
        <f t="array" ref="H2501">INDEX('Régua SAEB'!$F$1:$F$40,MATCH($E2501&amp;"LP"&amp;$G2501,'Régua SAEB'!$G$1:$G$40,0),1)</f>
        <v>Básico</v>
      </c>
      <c r="I2501" s="29">
        <v>233.45</v>
      </c>
      <c r="J2501" s="10">
        <f>SUMIFS('Régua SAEB'!$C:$C,'Régua SAEB'!$B:$B,"MT",'Régua SAEB'!$D:$D,"&lt;="&amp;$I2501,'Régua SAEB'!$E:$E,"&gt;"&amp;$I2501,'Régua SAEB'!$A:$A,$E2501)</f>
        <v>2</v>
      </c>
      <c r="K2501" s="10" t="str">
        <f t="array" ref="K2501">INDEX('Régua SAEB'!$F$1:$F$40,MATCH($E2501&amp;"MT"&amp;$J2501,'Régua SAEB'!$G$1:$G$40,0),1)</f>
        <v>Básico</v>
      </c>
    </row>
    <row r="2502" spans="1:11" x14ac:dyDescent="0.2">
      <c r="A2502" s="28" t="s">
        <v>83</v>
      </c>
      <c r="B2502" s="24">
        <v>907169</v>
      </c>
      <c r="C2502" s="28" t="s">
        <v>2608</v>
      </c>
      <c r="D2502" s="29">
        <v>35907169</v>
      </c>
      <c r="E2502" s="29" t="s">
        <v>117</v>
      </c>
      <c r="F2502" s="29">
        <v>256.42</v>
      </c>
      <c r="G2502" s="10">
        <f>SUMIFS('Régua SAEB'!$C:$C,'Régua SAEB'!$B:$B,"LP",'Régua SAEB'!$D:$D,"&lt;="&amp;$F2502,'Régua SAEB'!$E:$E,"&gt;"&amp;$F2502,'Régua SAEB'!$A:$A,$E2502)</f>
        <v>3</v>
      </c>
      <c r="H2502" s="10" t="str">
        <f t="array" ref="H2502">INDEX('Régua SAEB'!$F$1:$F$40,MATCH($E2502&amp;"LP"&amp;$G2502,'Régua SAEB'!$G$1:$G$40,0),1)</f>
        <v>Básico</v>
      </c>
      <c r="I2502" s="29">
        <v>252.71</v>
      </c>
      <c r="J2502" s="10">
        <f>SUMIFS('Régua SAEB'!$C:$C,'Régua SAEB'!$B:$B,"MT",'Régua SAEB'!$D:$D,"&lt;="&amp;$I2502,'Régua SAEB'!$E:$E,"&gt;"&amp;$I2502,'Régua SAEB'!$A:$A,$E2502)</f>
        <v>3</v>
      </c>
      <c r="K2502" s="10" t="str">
        <f t="array" ref="K2502">INDEX('Régua SAEB'!$F$1:$F$40,MATCH($E2502&amp;"MT"&amp;$J2502,'Régua SAEB'!$G$1:$G$40,0),1)</f>
        <v>Básico</v>
      </c>
    </row>
    <row r="2503" spans="1:11" x14ac:dyDescent="0.2">
      <c r="A2503" s="28" t="s">
        <v>83</v>
      </c>
      <c r="B2503" s="24">
        <v>908149</v>
      </c>
      <c r="C2503" s="28" t="s">
        <v>2609</v>
      </c>
      <c r="D2503" s="29">
        <v>35908149</v>
      </c>
      <c r="E2503" s="29" t="s">
        <v>117</v>
      </c>
      <c r="F2503" s="29">
        <v>251.87</v>
      </c>
      <c r="G2503" s="10">
        <f>SUMIFS('Régua SAEB'!$C:$C,'Régua SAEB'!$B:$B,"LP",'Régua SAEB'!$D:$D,"&lt;="&amp;$F2503,'Régua SAEB'!$E:$E,"&gt;"&amp;$F2503,'Régua SAEB'!$A:$A,$E2503)</f>
        <v>3</v>
      </c>
      <c r="H2503" s="10" t="str">
        <f t="array" ref="H2503">INDEX('Régua SAEB'!$F$1:$F$40,MATCH($E2503&amp;"LP"&amp;$G2503,'Régua SAEB'!$G$1:$G$40,0),1)</f>
        <v>Básico</v>
      </c>
      <c r="I2503" s="29">
        <v>256.02</v>
      </c>
      <c r="J2503" s="10">
        <f>SUMIFS('Régua SAEB'!$C:$C,'Régua SAEB'!$B:$B,"MT",'Régua SAEB'!$D:$D,"&lt;="&amp;$I2503,'Régua SAEB'!$E:$E,"&gt;"&amp;$I2503,'Régua SAEB'!$A:$A,$E2503)</f>
        <v>3</v>
      </c>
      <c r="K2503" s="10" t="str">
        <f t="array" ref="K2503">INDEX('Régua SAEB'!$F$1:$F$40,MATCH($E2503&amp;"MT"&amp;$J2503,'Régua SAEB'!$G$1:$G$40,0),1)</f>
        <v>Básico</v>
      </c>
    </row>
    <row r="2504" spans="1:11" x14ac:dyDescent="0.2">
      <c r="A2504" s="28" t="s">
        <v>83</v>
      </c>
      <c r="B2504" s="24">
        <v>908150</v>
      </c>
      <c r="C2504" s="28" t="s">
        <v>2610</v>
      </c>
      <c r="D2504" s="29">
        <v>35908150</v>
      </c>
      <c r="E2504" s="29" t="s">
        <v>117</v>
      </c>
      <c r="F2504" s="29">
        <v>258.77999999999997</v>
      </c>
      <c r="G2504" s="10">
        <f>SUMIFS('Régua SAEB'!$C:$C,'Régua SAEB'!$B:$B,"LP",'Régua SAEB'!$D:$D,"&lt;="&amp;$F2504,'Régua SAEB'!$E:$E,"&gt;"&amp;$F2504,'Régua SAEB'!$A:$A,$E2504)</f>
        <v>3</v>
      </c>
      <c r="H2504" s="10" t="str">
        <f t="array" ref="H2504">INDEX('Régua SAEB'!$F$1:$F$40,MATCH($E2504&amp;"LP"&amp;$G2504,'Régua SAEB'!$G$1:$G$40,0),1)</f>
        <v>Básico</v>
      </c>
      <c r="I2504" s="29">
        <v>250.84</v>
      </c>
      <c r="J2504" s="10">
        <f>SUMIFS('Régua SAEB'!$C:$C,'Régua SAEB'!$B:$B,"MT",'Régua SAEB'!$D:$D,"&lt;="&amp;$I2504,'Régua SAEB'!$E:$E,"&gt;"&amp;$I2504,'Régua SAEB'!$A:$A,$E2504)</f>
        <v>3</v>
      </c>
      <c r="K2504" s="10" t="str">
        <f t="array" ref="K2504">INDEX('Régua SAEB'!$F$1:$F$40,MATCH($E2504&amp;"MT"&amp;$J2504,'Régua SAEB'!$G$1:$G$40,0),1)</f>
        <v>Básico</v>
      </c>
    </row>
    <row r="2505" spans="1:11" x14ac:dyDescent="0.2">
      <c r="A2505" s="28" t="s">
        <v>83</v>
      </c>
      <c r="B2505" s="24">
        <v>911461</v>
      </c>
      <c r="C2505" s="28" t="s">
        <v>2611</v>
      </c>
      <c r="D2505" s="29">
        <v>35911461</v>
      </c>
      <c r="E2505" s="29" t="s">
        <v>117</v>
      </c>
      <c r="F2505" s="29">
        <v>248.54</v>
      </c>
      <c r="G2505" s="10">
        <f>SUMIFS('Régua SAEB'!$C:$C,'Régua SAEB'!$B:$B,"LP",'Régua SAEB'!$D:$D,"&lt;="&amp;$F2505,'Régua SAEB'!$E:$E,"&gt;"&amp;$F2505,'Régua SAEB'!$A:$A,$E2505)</f>
        <v>2</v>
      </c>
      <c r="H2505" s="10" t="str">
        <f t="array" ref="H2505">INDEX('Régua SAEB'!$F$1:$F$40,MATCH($E2505&amp;"LP"&amp;$G2505,'Régua SAEB'!$G$1:$G$40,0),1)</f>
        <v>Básico</v>
      </c>
      <c r="I2505" s="29">
        <v>234.86</v>
      </c>
      <c r="J2505" s="10">
        <f>SUMIFS('Régua SAEB'!$C:$C,'Régua SAEB'!$B:$B,"MT",'Régua SAEB'!$D:$D,"&lt;="&amp;$I2505,'Régua SAEB'!$E:$E,"&gt;"&amp;$I2505,'Régua SAEB'!$A:$A,$E2505)</f>
        <v>2</v>
      </c>
      <c r="K2505" s="10" t="str">
        <f t="array" ref="K2505">INDEX('Régua SAEB'!$F$1:$F$40,MATCH($E2505&amp;"MT"&amp;$J2505,'Régua SAEB'!$G$1:$G$40,0),1)</f>
        <v>Básico</v>
      </c>
    </row>
    <row r="2506" spans="1:11" x14ac:dyDescent="0.2">
      <c r="A2506" s="28" t="s">
        <v>83</v>
      </c>
      <c r="B2506" s="24">
        <v>914411</v>
      </c>
      <c r="C2506" s="28" t="s">
        <v>2612</v>
      </c>
      <c r="D2506" s="29">
        <v>35914411</v>
      </c>
      <c r="E2506" s="29" t="s">
        <v>117</v>
      </c>
      <c r="F2506" s="29">
        <v>245.88</v>
      </c>
      <c r="G2506" s="10">
        <f>SUMIFS('Régua SAEB'!$C:$C,'Régua SAEB'!$B:$B,"LP",'Régua SAEB'!$D:$D,"&lt;="&amp;$F2506,'Régua SAEB'!$E:$E,"&gt;"&amp;$F2506,'Régua SAEB'!$A:$A,$E2506)</f>
        <v>2</v>
      </c>
      <c r="H2506" s="10" t="str">
        <f t="array" ref="H2506">INDEX('Régua SAEB'!$F$1:$F$40,MATCH($E2506&amp;"LP"&amp;$G2506,'Régua SAEB'!$G$1:$G$40,0),1)</f>
        <v>Básico</v>
      </c>
      <c r="I2506" s="29">
        <v>241.6</v>
      </c>
      <c r="J2506" s="10">
        <f>SUMIFS('Régua SAEB'!$C:$C,'Régua SAEB'!$B:$B,"MT",'Régua SAEB'!$D:$D,"&lt;="&amp;$I2506,'Régua SAEB'!$E:$E,"&gt;"&amp;$I2506,'Régua SAEB'!$A:$A,$E2506)</f>
        <v>2</v>
      </c>
      <c r="K2506" s="10" t="str">
        <f t="array" ref="K2506">INDEX('Régua SAEB'!$F$1:$F$40,MATCH($E2506&amp;"MT"&amp;$J2506,'Régua SAEB'!$G$1:$G$40,0),1)</f>
        <v>Básico</v>
      </c>
    </row>
    <row r="2507" spans="1:11" x14ac:dyDescent="0.2">
      <c r="A2507" s="28" t="s">
        <v>83</v>
      </c>
      <c r="B2507" s="24">
        <v>918313</v>
      </c>
      <c r="C2507" s="28" t="s">
        <v>2613</v>
      </c>
      <c r="D2507" s="29">
        <v>35918313</v>
      </c>
      <c r="E2507" s="29" t="s">
        <v>117</v>
      </c>
      <c r="F2507" s="29">
        <v>260.26</v>
      </c>
      <c r="G2507" s="10">
        <f>SUMIFS('Régua SAEB'!$C:$C,'Régua SAEB'!$B:$B,"LP",'Régua SAEB'!$D:$D,"&lt;="&amp;$F2507,'Régua SAEB'!$E:$E,"&gt;"&amp;$F2507,'Régua SAEB'!$A:$A,$E2507)</f>
        <v>3</v>
      </c>
      <c r="H2507" s="10" t="str">
        <f t="array" ref="H2507">INDEX('Régua SAEB'!$F$1:$F$40,MATCH($E2507&amp;"LP"&amp;$G2507,'Régua SAEB'!$G$1:$G$40,0),1)</f>
        <v>Básico</v>
      </c>
      <c r="I2507" s="29">
        <v>249.26</v>
      </c>
      <c r="J2507" s="10">
        <f>SUMIFS('Régua SAEB'!$C:$C,'Régua SAEB'!$B:$B,"MT",'Régua SAEB'!$D:$D,"&lt;="&amp;$I2507,'Régua SAEB'!$E:$E,"&gt;"&amp;$I2507,'Régua SAEB'!$A:$A,$E2507)</f>
        <v>2</v>
      </c>
      <c r="K2507" s="10" t="str">
        <f t="array" ref="K2507">INDEX('Régua SAEB'!$F$1:$F$40,MATCH($E2507&amp;"MT"&amp;$J2507,'Régua SAEB'!$G$1:$G$40,0),1)</f>
        <v>Básico</v>
      </c>
    </row>
    <row r="2508" spans="1:11" x14ac:dyDescent="0.2">
      <c r="A2508" s="28" t="s">
        <v>83</v>
      </c>
      <c r="B2508" s="24">
        <v>918337</v>
      </c>
      <c r="C2508" s="28" t="s">
        <v>2614</v>
      </c>
      <c r="D2508" s="29">
        <v>35918337</v>
      </c>
      <c r="E2508" s="29" t="s">
        <v>117</v>
      </c>
      <c r="F2508" s="29">
        <v>257.10000000000002</v>
      </c>
      <c r="G2508" s="10">
        <f>SUMIFS('Régua SAEB'!$C:$C,'Régua SAEB'!$B:$B,"LP",'Régua SAEB'!$D:$D,"&lt;="&amp;$F2508,'Régua SAEB'!$E:$E,"&gt;"&amp;$F2508,'Régua SAEB'!$A:$A,$E2508)</f>
        <v>3</v>
      </c>
      <c r="H2508" s="10" t="str">
        <f t="array" ref="H2508">INDEX('Régua SAEB'!$F$1:$F$40,MATCH($E2508&amp;"LP"&amp;$G2508,'Régua SAEB'!$G$1:$G$40,0),1)</f>
        <v>Básico</v>
      </c>
      <c r="I2508" s="29">
        <v>250.03</v>
      </c>
      <c r="J2508" s="10">
        <f>SUMIFS('Régua SAEB'!$C:$C,'Régua SAEB'!$B:$B,"MT",'Régua SAEB'!$D:$D,"&lt;="&amp;$I2508,'Régua SAEB'!$E:$E,"&gt;"&amp;$I2508,'Régua SAEB'!$A:$A,$E2508)</f>
        <v>3</v>
      </c>
      <c r="K2508" s="10" t="str">
        <f t="array" ref="K2508">INDEX('Régua SAEB'!$F$1:$F$40,MATCH($E2508&amp;"MT"&amp;$J2508,'Régua SAEB'!$G$1:$G$40,0),1)</f>
        <v>Básico</v>
      </c>
    </row>
    <row r="2509" spans="1:11" x14ac:dyDescent="0.2">
      <c r="A2509" s="28" t="s">
        <v>83</v>
      </c>
      <c r="B2509" s="24">
        <v>919688</v>
      </c>
      <c r="C2509" s="28" t="s">
        <v>2615</v>
      </c>
      <c r="D2509" s="29">
        <v>35919688</v>
      </c>
      <c r="E2509" s="29" t="s">
        <v>117</v>
      </c>
      <c r="F2509" s="29">
        <v>276.81</v>
      </c>
      <c r="G2509" s="10">
        <f>SUMIFS('Régua SAEB'!$C:$C,'Régua SAEB'!$B:$B,"LP",'Régua SAEB'!$D:$D,"&lt;="&amp;$F2509,'Régua SAEB'!$E:$E,"&gt;"&amp;$F2509,'Régua SAEB'!$A:$A,$E2509)</f>
        <v>4</v>
      </c>
      <c r="H2509" s="10" t="str">
        <f t="array" ref="H2509">INDEX('Régua SAEB'!$F$1:$F$40,MATCH($E2509&amp;"LP"&amp;$G2509,'Régua SAEB'!$G$1:$G$40,0),1)</f>
        <v>Proficiente</v>
      </c>
      <c r="I2509" s="29">
        <v>270.31</v>
      </c>
      <c r="J2509" s="10">
        <f>SUMIFS('Régua SAEB'!$C:$C,'Régua SAEB'!$B:$B,"MT",'Régua SAEB'!$D:$D,"&lt;="&amp;$I2509,'Régua SAEB'!$E:$E,"&gt;"&amp;$I2509,'Régua SAEB'!$A:$A,$E2509)</f>
        <v>3</v>
      </c>
      <c r="K2509" s="10" t="str">
        <f t="array" ref="K2509">INDEX('Régua SAEB'!$F$1:$F$40,MATCH($E2509&amp;"MT"&amp;$J2509,'Régua SAEB'!$G$1:$G$40,0),1)</f>
        <v>Básico</v>
      </c>
    </row>
    <row r="2510" spans="1:11" x14ac:dyDescent="0.2">
      <c r="A2510" s="28" t="s">
        <v>83</v>
      </c>
      <c r="B2510" s="24">
        <v>921221</v>
      </c>
      <c r="C2510" s="28" t="s">
        <v>2616</v>
      </c>
      <c r="D2510" s="29">
        <v>35921221</v>
      </c>
      <c r="E2510" s="29" t="s">
        <v>117</v>
      </c>
      <c r="F2510" s="29">
        <v>260.39</v>
      </c>
      <c r="G2510" s="10">
        <f>SUMIFS('Régua SAEB'!$C:$C,'Régua SAEB'!$B:$B,"LP",'Régua SAEB'!$D:$D,"&lt;="&amp;$F2510,'Régua SAEB'!$E:$E,"&gt;"&amp;$F2510,'Régua SAEB'!$A:$A,$E2510)</f>
        <v>3</v>
      </c>
      <c r="H2510" s="10" t="str">
        <f t="array" ref="H2510">INDEX('Régua SAEB'!$F$1:$F$40,MATCH($E2510&amp;"LP"&amp;$G2510,'Régua SAEB'!$G$1:$G$40,0),1)</f>
        <v>Básico</v>
      </c>
      <c r="I2510" s="29">
        <v>257.20999999999998</v>
      </c>
      <c r="J2510" s="10">
        <f>SUMIFS('Régua SAEB'!$C:$C,'Régua SAEB'!$B:$B,"MT",'Régua SAEB'!$D:$D,"&lt;="&amp;$I2510,'Régua SAEB'!$E:$E,"&gt;"&amp;$I2510,'Régua SAEB'!$A:$A,$E2510)</f>
        <v>3</v>
      </c>
      <c r="K2510" s="10" t="str">
        <f t="array" ref="K2510">INDEX('Régua SAEB'!$F$1:$F$40,MATCH($E2510&amp;"MT"&amp;$J2510,'Régua SAEB'!$G$1:$G$40,0),1)</f>
        <v>Básico</v>
      </c>
    </row>
    <row r="2511" spans="1:11" x14ac:dyDescent="0.2">
      <c r="A2511" s="28" t="s">
        <v>84</v>
      </c>
      <c r="B2511" s="24">
        <v>1557</v>
      </c>
      <c r="C2511" s="28" t="s">
        <v>2617</v>
      </c>
      <c r="D2511" s="29">
        <v>35001557</v>
      </c>
      <c r="E2511" s="29" t="s">
        <v>117</v>
      </c>
      <c r="F2511" s="29">
        <v>278.62</v>
      </c>
      <c r="G2511" s="10">
        <f>SUMIFS('Régua SAEB'!$C:$C,'Régua SAEB'!$B:$B,"LP",'Régua SAEB'!$D:$D,"&lt;="&amp;$F2511,'Régua SAEB'!$E:$E,"&gt;"&amp;$F2511,'Régua SAEB'!$A:$A,$E2511)</f>
        <v>4</v>
      </c>
      <c r="H2511" s="10" t="str">
        <f t="array" ref="H2511">INDEX('Régua SAEB'!$F$1:$F$40,MATCH($E2511&amp;"LP"&amp;$G2511,'Régua SAEB'!$G$1:$G$40,0),1)</f>
        <v>Proficiente</v>
      </c>
      <c r="I2511" s="29">
        <v>273.89</v>
      </c>
      <c r="J2511" s="10">
        <f>SUMIFS('Régua SAEB'!$C:$C,'Régua SAEB'!$B:$B,"MT",'Régua SAEB'!$D:$D,"&lt;="&amp;$I2511,'Régua SAEB'!$E:$E,"&gt;"&amp;$I2511,'Régua SAEB'!$A:$A,$E2511)</f>
        <v>3</v>
      </c>
      <c r="K2511" s="10" t="str">
        <f t="array" ref="K2511">INDEX('Régua SAEB'!$F$1:$F$40,MATCH($E2511&amp;"MT"&amp;$J2511,'Régua SAEB'!$G$1:$G$40,0),1)</f>
        <v>Básico</v>
      </c>
    </row>
    <row r="2512" spans="1:11" x14ac:dyDescent="0.2">
      <c r="A2512" s="28" t="s">
        <v>84</v>
      </c>
      <c r="B2512" s="24">
        <v>13481</v>
      </c>
      <c r="C2512" s="28" t="s">
        <v>2618</v>
      </c>
      <c r="D2512" s="29">
        <v>35013481</v>
      </c>
      <c r="E2512" s="29" t="s">
        <v>117</v>
      </c>
      <c r="F2512" s="29">
        <v>248.53</v>
      </c>
      <c r="G2512" s="10">
        <f>SUMIFS('Régua SAEB'!$C:$C,'Régua SAEB'!$B:$B,"LP",'Régua SAEB'!$D:$D,"&lt;="&amp;$F2512,'Régua SAEB'!$E:$E,"&gt;"&amp;$F2512,'Régua SAEB'!$A:$A,$E2512)</f>
        <v>2</v>
      </c>
      <c r="H2512" s="10" t="str">
        <f t="array" ref="H2512">INDEX('Régua SAEB'!$F$1:$F$40,MATCH($E2512&amp;"LP"&amp;$G2512,'Régua SAEB'!$G$1:$G$40,0),1)</f>
        <v>Básico</v>
      </c>
      <c r="I2512" s="29">
        <v>248.09</v>
      </c>
      <c r="J2512" s="10">
        <f>SUMIFS('Régua SAEB'!$C:$C,'Régua SAEB'!$B:$B,"MT",'Régua SAEB'!$D:$D,"&lt;="&amp;$I2512,'Régua SAEB'!$E:$E,"&gt;"&amp;$I2512,'Régua SAEB'!$A:$A,$E2512)</f>
        <v>2</v>
      </c>
      <c r="K2512" s="10" t="str">
        <f t="array" ref="K2512">INDEX('Régua SAEB'!$F$1:$F$40,MATCH($E2512&amp;"MT"&amp;$J2512,'Régua SAEB'!$G$1:$G$40,0),1)</f>
        <v>Básico</v>
      </c>
    </row>
    <row r="2513" spans="1:11" x14ac:dyDescent="0.2">
      <c r="A2513" s="28" t="s">
        <v>84</v>
      </c>
      <c r="B2513" s="24">
        <v>13559</v>
      </c>
      <c r="C2513" s="28" t="s">
        <v>2619</v>
      </c>
      <c r="D2513" s="29">
        <v>35013559</v>
      </c>
      <c r="E2513" s="29" t="s">
        <v>117</v>
      </c>
      <c r="F2513" s="29">
        <v>246.67</v>
      </c>
      <c r="G2513" s="10">
        <f>SUMIFS('Régua SAEB'!$C:$C,'Régua SAEB'!$B:$B,"LP",'Régua SAEB'!$D:$D,"&lt;="&amp;$F2513,'Régua SAEB'!$E:$E,"&gt;"&amp;$F2513,'Régua SAEB'!$A:$A,$E2513)</f>
        <v>2</v>
      </c>
      <c r="H2513" s="10" t="str">
        <f t="array" ref="H2513">INDEX('Régua SAEB'!$F$1:$F$40,MATCH($E2513&amp;"LP"&amp;$G2513,'Régua SAEB'!$G$1:$G$40,0),1)</f>
        <v>Básico</v>
      </c>
      <c r="I2513" s="29">
        <v>248.82</v>
      </c>
      <c r="J2513" s="10">
        <f>SUMIFS('Régua SAEB'!$C:$C,'Régua SAEB'!$B:$B,"MT",'Régua SAEB'!$D:$D,"&lt;="&amp;$I2513,'Régua SAEB'!$E:$E,"&gt;"&amp;$I2513,'Régua SAEB'!$A:$A,$E2513)</f>
        <v>2</v>
      </c>
      <c r="K2513" s="10" t="str">
        <f t="array" ref="K2513">INDEX('Régua SAEB'!$F$1:$F$40,MATCH($E2513&amp;"MT"&amp;$J2513,'Régua SAEB'!$G$1:$G$40,0),1)</f>
        <v>Básico</v>
      </c>
    </row>
    <row r="2514" spans="1:11" x14ac:dyDescent="0.2">
      <c r="A2514" s="28" t="s">
        <v>84</v>
      </c>
      <c r="B2514" s="24">
        <v>13572</v>
      </c>
      <c r="C2514" s="28" t="s">
        <v>2620</v>
      </c>
      <c r="D2514" s="29">
        <v>35013572</v>
      </c>
      <c r="E2514" s="29" t="s">
        <v>117</v>
      </c>
      <c r="F2514" s="29">
        <v>273.49</v>
      </c>
      <c r="G2514" s="10">
        <f>SUMIFS('Régua SAEB'!$C:$C,'Régua SAEB'!$B:$B,"LP",'Régua SAEB'!$D:$D,"&lt;="&amp;$F2514,'Régua SAEB'!$E:$E,"&gt;"&amp;$F2514,'Régua SAEB'!$A:$A,$E2514)</f>
        <v>3</v>
      </c>
      <c r="H2514" s="10" t="str">
        <f t="array" ref="H2514">INDEX('Régua SAEB'!$F$1:$F$40,MATCH($E2514&amp;"LP"&amp;$G2514,'Régua SAEB'!$G$1:$G$40,0),1)</f>
        <v>Básico</v>
      </c>
      <c r="I2514" s="29">
        <v>265.48</v>
      </c>
      <c r="J2514" s="10">
        <f>SUMIFS('Régua SAEB'!$C:$C,'Régua SAEB'!$B:$B,"MT",'Régua SAEB'!$D:$D,"&lt;="&amp;$I2514,'Régua SAEB'!$E:$E,"&gt;"&amp;$I2514,'Régua SAEB'!$A:$A,$E2514)</f>
        <v>3</v>
      </c>
      <c r="K2514" s="10" t="str">
        <f t="array" ref="K2514">INDEX('Régua SAEB'!$F$1:$F$40,MATCH($E2514&amp;"MT"&amp;$J2514,'Régua SAEB'!$G$1:$G$40,0),1)</f>
        <v>Básico</v>
      </c>
    </row>
    <row r="2515" spans="1:11" x14ac:dyDescent="0.2">
      <c r="A2515" s="28" t="s">
        <v>84</v>
      </c>
      <c r="B2515" s="24">
        <v>13584</v>
      </c>
      <c r="C2515" s="28" t="s">
        <v>2621</v>
      </c>
      <c r="D2515" s="29">
        <v>35013584</v>
      </c>
      <c r="E2515" s="29" t="s">
        <v>117</v>
      </c>
      <c r="F2515" s="29">
        <v>276.70999999999998</v>
      </c>
      <c r="G2515" s="10">
        <f>SUMIFS('Régua SAEB'!$C:$C,'Régua SAEB'!$B:$B,"LP",'Régua SAEB'!$D:$D,"&lt;="&amp;$F2515,'Régua SAEB'!$E:$E,"&gt;"&amp;$F2515,'Régua SAEB'!$A:$A,$E2515)</f>
        <v>4</v>
      </c>
      <c r="H2515" s="10" t="str">
        <f t="array" ref="H2515">INDEX('Régua SAEB'!$F$1:$F$40,MATCH($E2515&amp;"LP"&amp;$G2515,'Régua SAEB'!$G$1:$G$40,0),1)</f>
        <v>Proficiente</v>
      </c>
      <c r="I2515" s="29">
        <v>274.85000000000002</v>
      </c>
      <c r="J2515" s="10">
        <f>SUMIFS('Régua SAEB'!$C:$C,'Régua SAEB'!$B:$B,"MT",'Régua SAEB'!$D:$D,"&lt;="&amp;$I2515,'Régua SAEB'!$E:$E,"&gt;"&amp;$I2515,'Régua SAEB'!$A:$A,$E2515)</f>
        <v>3</v>
      </c>
      <c r="K2515" s="10" t="str">
        <f t="array" ref="K2515">INDEX('Régua SAEB'!$F$1:$F$40,MATCH($E2515&amp;"MT"&amp;$J2515,'Régua SAEB'!$G$1:$G$40,0),1)</f>
        <v>Básico</v>
      </c>
    </row>
    <row r="2516" spans="1:11" x14ac:dyDescent="0.2">
      <c r="A2516" s="28" t="s">
        <v>84</v>
      </c>
      <c r="B2516" s="24">
        <v>13596</v>
      </c>
      <c r="C2516" s="28" t="s">
        <v>2622</v>
      </c>
      <c r="D2516" s="29">
        <v>35013596</v>
      </c>
      <c r="E2516" s="29" t="s">
        <v>117</v>
      </c>
      <c r="F2516" s="29">
        <v>265.29000000000002</v>
      </c>
      <c r="G2516" s="10">
        <f>SUMIFS('Régua SAEB'!$C:$C,'Régua SAEB'!$B:$B,"LP",'Régua SAEB'!$D:$D,"&lt;="&amp;$F2516,'Régua SAEB'!$E:$E,"&gt;"&amp;$F2516,'Régua SAEB'!$A:$A,$E2516)</f>
        <v>3</v>
      </c>
      <c r="H2516" s="10" t="str">
        <f t="array" ref="H2516">INDEX('Régua SAEB'!$F$1:$F$40,MATCH($E2516&amp;"LP"&amp;$G2516,'Régua SAEB'!$G$1:$G$40,0),1)</f>
        <v>Básico</v>
      </c>
      <c r="I2516" s="29">
        <v>274.85000000000002</v>
      </c>
      <c r="J2516" s="10">
        <f>SUMIFS('Régua SAEB'!$C:$C,'Régua SAEB'!$B:$B,"MT",'Régua SAEB'!$D:$D,"&lt;="&amp;$I2516,'Régua SAEB'!$E:$E,"&gt;"&amp;$I2516,'Régua SAEB'!$A:$A,$E2516)</f>
        <v>3</v>
      </c>
      <c r="K2516" s="10" t="str">
        <f t="array" ref="K2516">INDEX('Régua SAEB'!$F$1:$F$40,MATCH($E2516&amp;"MT"&amp;$J2516,'Régua SAEB'!$G$1:$G$40,0),1)</f>
        <v>Básico</v>
      </c>
    </row>
    <row r="2517" spans="1:11" x14ac:dyDescent="0.2">
      <c r="A2517" s="28" t="s">
        <v>84</v>
      </c>
      <c r="B2517" s="24">
        <v>13602</v>
      </c>
      <c r="C2517" s="28" t="s">
        <v>2623</v>
      </c>
      <c r="D2517" s="29">
        <v>35013602</v>
      </c>
      <c r="E2517" s="29" t="s">
        <v>117</v>
      </c>
      <c r="F2517" s="29">
        <v>225.71</v>
      </c>
      <c r="G2517" s="10">
        <f>SUMIFS('Régua SAEB'!$C:$C,'Régua SAEB'!$B:$B,"LP",'Régua SAEB'!$D:$D,"&lt;="&amp;$F2517,'Régua SAEB'!$E:$E,"&gt;"&amp;$F2517,'Régua SAEB'!$A:$A,$E2517)</f>
        <v>2</v>
      </c>
      <c r="H2517" s="10" t="str">
        <f t="array" ref="H2517">INDEX('Régua SAEB'!$F$1:$F$40,MATCH($E2517&amp;"LP"&amp;$G2517,'Régua SAEB'!$G$1:$G$40,0),1)</f>
        <v>Básico</v>
      </c>
      <c r="I2517" s="29">
        <v>245.99</v>
      </c>
      <c r="J2517" s="10">
        <f>SUMIFS('Régua SAEB'!$C:$C,'Régua SAEB'!$B:$B,"MT",'Régua SAEB'!$D:$D,"&lt;="&amp;$I2517,'Régua SAEB'!$E:$E,"&gt;"&amp;$I2517,'Régua SAEB'!$A:$A,$E2517)</f>
        <v>2</v>
      </c>
      <c r="K2517" s="10" t="str">
        <f t="array" ref="K2517">INDEX('Régua SAEB'!$F$1:$F$40,MATCH($E2517&amp;"MT"&amp;$J2517,'Régua SAEB'!$G$1:$G$40,0),1)</f>
        <v>Básico</v>
      </c>
    </row>
    <row r="2518" spans="1:11" x14ac:dyDescent="0.2">
      <c r="A2518" s="28" t="s">
        <v>84</v>
      </c>
      <c r="B2518" s="24">
        <v>13626</v>
      </c>
      <c r="C2518" s="28" t="s">
        <v>2624</v>
      </c>
      <c r="D2518" s="29">
        <v>35013626</v>
      </c>
      <c r="E2518" s="29" t="s">
        <v>117</v>
      </c>
      <c r="F2518" s="29">
        <v>292</v>
      </c>
      <c r="G2518" s="10">
        <f>SUMIFS('Régua SAEB'!$C:$C,'Régua SAEB'!$B:$B,"LP",'Régua SAEB'!$D:$D,"&lt;="&amp;$F2518,'Régua SAEB'!$E:$E,"&gt;"&amp;$F2518,'Régua SAEB'!$A:$A,$E2518)</f>
        <v>4</v>
      </c>
      <c r="H2518" s="10" t="str">
        <f t="array" ref="H2518">INDEX('Régua SAEB'!$F$1:$F$40,MATCH($E2518&amp;"LP"&amp;$G2518,'Régua SAEB'!$G$1:$G$40,0),1)</f>
        <v>Proficiente</v>
      </c>
      <c r="I2518" s="29">
        <v>298.85000000000002</v>
      </c>
      <c r="J2518" s="10">
        <f>SUMIFS('Régua SAEB'!$C:$C,'Régua SAEB'!$B:$B,"MT",'Régua SAEB'!$D:$D,"&lt;="&amp;$I2518,'Régua SAEB'!$E:$E,"&gt;"&amp;$I2518,'Régua SAEB'!$A:$A,$E2518)</f>
        <v>4</v>
      </c>
      <c r="K2518" s="10" t="str">
        <f t="array" ref="K2518">INDEX('Régua SAEB'!$F$1:$F$40,MATCH($E2518&amp;"MT"&amp;$J2518,'Régua SAEB'!$G$1:$G$40,0),1)</f>
        <v>Básico</v>
      </c>
    </row>
    <row r="2519" spans="1:11" x14ac:dyDescent="0.2">
      <c r="A2519" s="28" t="s">
        <v>84</v>
      </c>
      <c r="B2519" s="24">
        <v>13638</v>
      </c>
      <c r="C2519" s="28" t="s">
        <v>2625</v>
      </c>
      <c r="D2519" s="29">
        <v>35013638</v>
      </c>
      <c r="E2519" s="29" t="s">
        <v>117</v>
      </c>
      <c r="F2519" s="29">
        <v>276.93</v>
      </c>
      <c r="G2519" s="10">
        <f>SUMIFS('Régua SAEB'!$C:$C,'Régua SAEB'!$B:$B,"LP",'Régua SAEB'!$D:$D,"&lt;="&amp;$F2519,'Régua SAEB'!$E:$E,"&gt;"&amp;$F2519,'Régua SAEB'!$A:$A,$E2519)</f>
        <v>4</v>
      </c>
      <c r="H2519" s="10" t="str">
        <f t="array" ref="H2519">INDEX('Régua SAEB'!$F$1:$F$40,MATCH($E2519&amp;"LP"&amp;$G2519,'Régua SAEB'!$G$1:$G$40,0),1)</f>
        <v>Proficiente</v>
      </c>
      <c r="I2519" s="29">
        <v>274.99</v>
      </c>
      <c r="J2519" s="10">
        <f>SUMIFS('Régua SAEB'!$C:$C,'Régua SAEB'!$B:$B,"MT",'Régua SAEB'!$D:$D,"&lt;="&amp;$I2519,'Régua SAEB'!$E:$E,"&gt;"&amp;$I2519,'Régua SAEB'!$A:$A,$E2519)</f>
        <v>3</v>
      </c>
      <c r="K2519" s="10" t="str">
        <f t="array" ref="K2519">INDEX('Régua SAEB'!$F$1:$F$40,MATCH($E2519&amp;"MT"&amp;$J2519,'Régua SAEB'!$G$1:$G$40,0),1)</f>
        <v>Básico</v>
      </c>
    </row>
    <row r="2520" spans="1:11" x14ac:dyDescent="0.2">
      <c r="A2520" s="28" t="s">
        <v>84</v>
      </c>
      <c r="B2520" s="24">
        <v>13648</v>
      </c>
      <c r="C2520" s="28" t="s">
        <v>2626</v>
      </c>
      <c r="D2520" s="29">
        <v>35013648</v>
      </c>
      <c r="E2520" s="29" t="s">
        <v>117</v>
      </c>
      <c r="F2520" s="29">
        <v>264.95999999999998</v>
      </c>
      <c r="G2520" s="10">
        <f>SUMIFS('Régua SAEB'!$C:$C,'Régua SAEB'!$B:$B,"LP",'Régua SAEB'!$D:$D,"&lt;="&amp;$F2520,'Régua SAEB'!$E:$E,"&gt;"&amp;$F2520,'Régua SAEB'!$A:$A,$E2520)</f>
        <v>3</v>
      </c>
      <c r="H2520" s="10" t="str">
        <f t="array" ref="H2520">INDEX('Régua SAEB'!$F$1:$F$40,MATCH($E2520&amp;"LP"&amp;$G2520,'Régua SAEB'!$G$1:$G$40,0),1)</f>
        <v>Básico</v>
      </c>
      <c r="I2520" s="29">
        <v>262.08999999999997</v>
      </c>
      <c r="J2520" s="10">
        <f>SUMIFS('Régua SAEB'!$C:$C,'Régua SAEB'!$B:$B,"MT",'Régua SAEB'!$D:$D,"&lt;="&amp;$I2520,'Régua SAEB'!$E:$E,"&gt;"&amp;$I2520,'Régua SAEB'!$A:$A,$E2520)</f>
        <v>3</v>
      </c>
      <c r="K2520" s="10" t="str">
        <f t="array" ref="K2520">INDEX('Régua SAEB'!$F$1:$F$40,MATCH($E2520&amp;"MT"&amp;$J2520,'Régua SAEB'!$G$1:$G$40,0),1)</f>
        <v>Básico</v>
      </c>
    </row>
    <row r="2521" spans="1:11" x14ac:dyDescent="0.2">
      <c r="A2521" s="28" t="s">
        <v>84</v>
      </c>
      <c r="B2521" s="24">
        <v>13778</v>
      </c>
      <c r="C2521" s="28" t="s">
        <v>2627</v>
      </c>
      <c r="D2521" s="29">
        <v>35013778</v>
      </c>
      <c r="E2521" s="29" t="s">
        <v>117</v>
      </c>
      <c r="F2521" s="29">
        <v>262.60000000000002</v>
      </c>
      <c r="G2521" s="10">
        <f>SUMIFS('Régua SAEB'!$C:$C,'Régua SAEB'!$B:$B,"LP",'Régua SAEB'!$D:$D,"&lt;="&amp;$F2521,'Régua SAEB'!$E:$E,"&gt;"&amp;$F2521,'Régua SAEB'!$A:$A,$E2521)</f>
        <v>3</v>
      </c>
      <c r="H2521" s="10" t="str">
        <f t="array" ref="H2521">INDEX('Régua SAEB'!$F$1:$F$40,MATCH($E2521&amp;"LP"&amp;$G2521,'Régua SAEB'!$G$1:$G$40,0),1)</f>
        <v>Básico</v>
      </c>
      <c r="I2521" s="29">
        <v>274.08</v>
      </c>
      <c r="J2521" s="10">
        <f>SUMIFS('Régua SAEB'!$C:$C,'Régua SAEB'!$B:$B,"MT",'Régua SAEB'!$D:$D,"&lt;="&amp;$I2521,'Régua SAEB'!$E:$E,"&gt;"&amp;$I2521,'Régua SAEB'!$A:$A,$E2521)</f>
        <v>3</v>
      </c>
      <c r="K2521" s="10" t="str">
        <f t="array" ref="K2521">INDEX('Régua SAEB'!$F$1:$F$40,MATCH($E2521&amp;"MT"&amp;$J2521,'Régua SAEB'!$G$1:$G$40,0),1)</f>
        <v>Básico</v>
      </c>
    </row>
    <row r="2522" spans="1:11" x14ac:dyDescent="0.2">
      <c r="A2522" s="28" t="s">
        <v>84</v>
      </c>
      <c r="B2522" s="24">
        <v>13869</v>
      </c>
      <c r="C2522" s="28" t="s">
        <v>2628</v>
      </c>
      <c r="D2522" s="29">
        <v>35013869</v>
      </c>
      <c r="E2522" s="29" t="s">
        <v>117</v>
      </c>
      <c r="F2522" s="29">
        <v>283.27999999999997</v>
      </c>
      <c r="G2522" s="10">
        <f>SUMIFS('Régua SAEB'!$C:$C,'Régua SAEB'!$B:$B,"LP",'Régua SAEB'!$D:$D,"&lt;="&amp;$F2522,'Régua SAEB'!$E:$E,"&gt;"&amp;$F2522,'Régua SAEB'!$A:$A,$E2522)</f>
        <v>4</v>
      </c>
      <c r="H2522" s="10" t="str">
        <f t="array" ref="H2522">INDEX('Régua SAEB'!$F$1:$F$40,MATCH($E2522&amp;"LP"&amp;$G2522,'Régua SAEB'!$G$1:$G$40,0),1)</f>
        <v>Proficiente</v>
      </c>
      <c r="I2522" s="29">
        <v>296.45</v>
      </c>
      <c r="J2522" s="10">
        <f>SUMIFS('Régua SAEB'!$C:$C,'Régua SAEB'!$B:$B,"MT",'Régua SAEB'!$D:$D,"&lt;="&amp;$I2522,'Régua SAEB'!$E:$E,"&gt;"&amp;$I2522,'Régua SAEB'!$A:$A,$E2522)</f>
        <v>4</v>
      </c>
      <c r="K2522" s="10" t="str">
        <f t="array" ref="K2522">INDEX('Régua SAEB'!$F$1:$F$40,MATCH($E2522&amp;"MT"&amp;$J2522,'Régua SAEB'!$G$1:$G$40,0),1)</f>
        <v>Básico</v>
      </c>
    </row>
    <row r="2523" spans="1:11" x14ac:dyDescent="0.2">
      <c r="A2523" s="28" t="s">
        <v>84</v>
      </c>
      <c r="B2523" s="24">
        <v>13912</v>
      </c>
      <c r="C2523" s="28" t="s">
        <v>2629</v>
      </c>
      <c r="D2523" s="29">
        <v>35013912</v>
      </c>
      <c r="E2523" s="29" t="s">
        <v>117</v>
      </c>
      <c r="F2523" s="29">
        <v>284.42</v>
      </c>
      <c r="G2523" s="10">
        <f>SUMIFS('Régua SAEB'!$C:$C,'Régua SAEB'!$B:$B,"LP",'Régua SAEB'!$D:$D,"&lt;="&amp;$F2523,'Régua SAEB'!$E:$E,"&gt;"&amp;$F2523,'Régua SAEB'!$A:$A,$E2523)</f>
        <v>4</v>
      </c>
      <c r="H2523" s="10" t="str">
        <f t="array" ref="H2523">INDEX('Régua SAEB'!$F$1:$F$40,MATCH($E2523&amp;"LP"&amp;$G2523,'Régua SAEB'!$G$1:$G$40,0),1)</f>
        <v>Proficiente</v>
      </c>
      <c r="I2523" s="29">
        <v>273.17</v>
      </c>
      <c r="J2523" s="10">
        <f>SUMIFS('Régua SAEB'!$C:$C,'Régua SAEB'!$B:$B,"MT",'Régua SAEB'!$D:$D,"&lt;="&amp;$I2523,'Régua SAEB'!$E:$E,"&gt;"&amp;$I2523,'Régua SAEB'!$A:$A,$E2523)</f>
        <v>3</v>
      </c>
      <c r="K2523" s="10" t="str">
        <f t="array" ref="K2523">INDEX('Régua SAEB'!$F$1:$F$40,MATCH($E2523&amp;"MT"&amp;$J2523,'Régua SAEB'!$G$1:$G$40,0),1)</f>
        <v>Básico</v>
      </c>
    </row>
    <row r="2524" spans="1:11" x14ac:dyDescent="0.2">
      <c r="A2524" s="28" t="s">
        <v>84</v>
      </c>
      <c r="B2524" s="24">
        <v>13924</v>
      </c>
      <c r="C2524" s="28" t="s">
        <v>2630</v>
      </c>
      <c r="D2524" s="29">
        <v>35013924</v>
      </c>
      <c r="E2524" s="29" t="s">
        <v>117</v>
      </c>
      <c r="F2524" s="29">
        <v>260.98</v>
      </c>
      <c r="G2524" s="10">
        <f>SUMIFS('Régua SAEB'!$C:$C,'Régua SAEB'!$B:$B,"LP",'Régua SAEB'!$D:$D,"&lt;="&amp;$F2524,'Régua SAEB'!$E:$E,"&gt;"&amp;$F2524,'Régua SAEB'!$A:$A,$E2524)</f>
        <v>3</v>
      </c>
      <c r="H2524" s="10" t="str">
        <f t="array" ref="H2524">INDEX('Régua SAEB'!$F$1:$F$40,MATCH($E2524&amp;"LP"&amp;$G2524,'Régua SAEB'!$G$1:$G$40,0),1)</f>
        <v>Básico</v>
      </c>
      <c r="I2524" s="29">
        <v>267.42</v>
      </c>
      <c r="J2524" s="10">
        <f>SUMIFS('Régua SAEB'!$C:$C,'Régua SAEB'!$B:$B,"MT",'Régua SAEB'!$D:$D,"&lt;="&amp;$I2524,'Régua SAEB'!$E:$E,"&gt;"&amp;$I2524,'Régua SAEB'!$A:$A,$E2524)</f>
        <v>3</v>
      </c>
      <c r="K2524" s="10" t="str">
        <f t="array" ref="K2524">INDEX('Régua SAEB'!$F$1:$F$40,MATCH($E2524&amp;"MT"&amp;$J2524,'Régua SAEB'!$G$1:$G$40,0),1)</f>
        <v>Básico</v>
      </c>
    </row>
    <row r="2525" spans="1:11" x14ac:dyDescent="0.2">
      <c r="A2525" s="28" t="s">
        <v>84</v>
      </c>
      <c r="B2525" s="24">
        <v>13948</v>
      </c>
      <c r="C2525" s="28" t="s">
        <v>2631</v>
      </c>
      <c r="D2525" s="29">
        <v>35013948</v>
      </c>
      <c r="E2525" s="29" t="s">
        <v>117</v>
      </c>
      <c r="F2525" s="29">
        <v>242.14</v>
      </c>
      <c r="G2525" s="10">
        <f>SUMIFS('Régua SAEB'!$C:$C,'Régua SAEB'!$B:$B,"LP",'Régua SAEB'!$D:$D,"&lt;="&amp;$F2525,'Régua SAEB'!$E:$E,"&gt;"&amp;$F2525,'Régua SAEB'!$A:$A,$E2525)</f>
        <v>2</v>
      </c>
      <c r="H2525" s="10" t="str">
        <f t="array" ref="H2525">INDEX('Régua SAEB'!$F$1:$F$40,MATCH($E2525&amp;"LP"&amp;$G2525,'Régua SAEB'!$G$1:$G$40,0),1)</f>
        <v>Básico</v>
      </c>
      <c r="I2525" s="29">
        <v>247.34</v>
      </c>
      <c r="J2525" s="10">
        <f>SUMIFS('Régua SAEB'!$C:$C,'Régua SAEB'!$B:$B,"MT",'Régua SAEB'!$D:$D,"&lt;="&amp;$I2525,'Régua SAEB'!$E:$E,"&gt;"&amp;$I2525,'Régua SAEB'!$A:$A,$E2525)</f>
        <v>2</v>
      </c>
      <c r="K2525" s="10" t="str">
        <f t="array" ref="K2525">INDEX('Régua SAEB'!$F$1:$F$40,MATCH($E2525&amp;"MT"&amp;$J2525,'Régua SAEB'!$G$1:$G$40,0),1)</f>
        <v>Básico</v>
      </c>
    </row>
    <row r="2526" spans="1:11" x14ac:dyDescent="0.2">
      <c r="A2526" s="28" t="s">
        <v>84</v>
      </c>
      <c r="B2526" s="24">
        <v>35385</v>
      </c>
      <c r="C2526" s="28" t="s">
        <v>2632</v>
      </c>
      <c r="D2526" s="29">
        <v>35035385</v>
      </c>
      <c r="E2526" s="29" t="s">
        <v>117</v>
      </c>
      <c r="F2526" s="29">
        <v>238.27</v>
      </c>
      <c r="G2526" s="10">
        <f>SUMIFS('Régua SAEB'!$C:$C,'Régua SAEB'!$B:$B,"LP",'Régua SAEB'!$D:$D,"&lt;="&amp;$F2526,'Régua SAEB'!$E:$E,"&gt;"&amp;$F2526,'Régua SAEB'!$A:$A,$E2526)</f>
        <v>2</v>
      </c>
      <c r="H2526" s="10" t="str">
        <f t="array" ref="H2526">INDEX('Régua SAEB'!$F$1:$F$40,MATCH($E2526&amp;"LP"&amp;$G2526,'Régua SAEB'!$G$1:$G$40,0),1)</f>
        <v>Básico</v>
      </c>
      <c r="I2526" s="29">
        <v>239.85</v>
      </c>
      <c r="J2526" s="10">
        <f>SUMIFS('Régua SAEB'!$C:$C,'Régua SAEB'!$B:$B,"MT",'Régua SAEB'!$D:$D,"&lt;="&amp;$I2526,'Régua SAEB'!$E:$E,"&gt;"&amp;$I2526,'Régua SAEB'!$A:$A,$E2526)</f>
        <v>2</v>
      </c>
      <c r="K2526" s="10" t="str">
        <f t="array" ref="K2526">INDEX('Régua SAEB'!$F$1:$F$40,MATCH($E2526&amp;"MT"&amp;$J2526,'Régua SAEB'!$G$1:$G$40,0),1)</f>
        <v>Básico</v>
      </c>
    </row>
    <row r="2527" spans="1:11" x14ac:dyDescent="0.2">
      <c r="A2527" s="28" t="s">
        <v>84</v>
      </c>
      <c r="B2527" s="24">
        <v>35397</v>
      </c>
      <c r="C2527" s="28" t="s">
        <v>2633</v>
      </c>
      <c r="D2527" s="29">
        <v>35035397</v>
      </c>
      <c r="E2527" s="29" t="s">
        <v>117</v>
      </c>
      <c r="F2527" s="29">
        <v>250.53</v>
      </c>
      <c r="G2527" s="10">
        <f>SUMIFS('Régua SAEB'!$C:$C,'Régua SAEB'!$B:$B,"LP",'Régua SAEB'!$D:$D,"&lt;="&amp;$F2527,'Régua SAEB'!$E:$E,"&gt;"&amp;$F2527,'Régua SAEB'!$A:$A,$E2527)</f>
        <v>3</v>
      </c>
      <c r="H2527" s="10" t="str">
        <f t="array" ref="H2527">INDEX('Régua SAEB'!$F$1:$F$40,MATCH($E2527&amp;"LP"&amp;$G2527,'Régua SAEB'!$G$1:$G$40,0),1)</f>
        <v>Básico</v>
      </c>
      <c r="I2527" s="29">
        <v>255.2</v>
      </c>
      <c r="J2527" s="10">
        <f>SUMIFS('Régua SAEB'!$C:$C,'Régua SAEB'!$B:$B,"MT",'Régua SAEB'!$D:$D,"&lt;="&amp;$I2527,'Régua SAEB'!$E:$E,"&gt;"&amp;$I2527,'Régua SAEB'!$A:$A,$E2527)</f>
        <v>3</v>
      </c>
      <c r="K2527" s="10" t="str">
        <f t="array" ref="K2527">INDEX('Régua SAEB'!$F$1:$F$40,MATCH($E2527&amp;"MT"&amp;$J2527,'Régua SAEB'!$G$1:$G$40,0),1)</f>
        <v>Básico</v>
      </c>
    </row>
    <row r="2528" spans="1:11" x14ac:dyDescent="0.2">
      <c r="A2528" s="28" t="s">
        <v>84</v>
      </c>
      <c r="B2528" s="24">
        <v>37837</v>
      </c>
      <c r="C2528" s="28" t="s">
        <v>2634</v>
      </c>
      <c r="D2528" s="29">
        <v>35037837</v>
      </c>
      <c r="E2528" s="29" t="s">
        <v>117</v>
      </c>
      <c r="F2528" s="29">
        <v>267.27999999999997</v>
      </c>
      <c r="G2528" s="10">
        <f>SUMIFS('Régua SAEB'!$C:$C,'Régua SAEB'!$B:$B,"LP",'Régua SAEB'!$D:$D,"&lt;="&amp;$F2528,'Régua SAEB'!$E:$E,"&gt;"&amp;$F2528,'Régua SAEB'!$A:$A,$E2528)</f>
        <v>3</v>
      </c>
      <c r="H2528" s="10" t="str">
        <f t="array" ref="H2528">INDEX('Régua SAEB'!$F$1:$F$40,MATCH($E2528&amp;"LP"&amp;$G2528,'Régua SAEB'!$G$1:$G$40,0),1)</f>
        <v>Básico</v>
      </c>
      <c r="I2528" s="29">
        <v>261.16000000000003</v>
      </c>
      <c r="J2528" s="10">
        <f>SUMIFS('Régua SAEB'!$C:$C,'Régua SAEB'!$B:$B,"MT",'Régua SAEB'!$D:$D,"&lt;="&amp;$I2528,'Régua SAEB'!$E:$E,"&gt;"&amp;$I2528,'Régua SAEB'!$A:$A,$E2528)</f>
        <v>3</v>
      </c>
      <c r="K2528" s="10" t="str">
        <f t="array" ref="K2528">INDEX('Régua SAEB'!$F$1:$F$40,MATCH($E2528&amp;"MT"&amp;$J2528,'Régua SAEB'!$G$1:$G$40,0),1)</f>
        <v>Básico</v>
      </c>
    </row>
    <row r="2529" spans="1:11" x14ac:dyDescent="0.2">
      <c r="A2529" s="28" t="s">
        <v>84</v>
      </c>
      <c r="B2529" s="24">
        <v>37849</v>
      </c>
      <c r="C2529" s="28" t="s">
        <v>2635</v>
      </c>
      <c r="D2529" s="29">
        <v>35037849</v>
      </c>
      <c r="E2529" s="29" t="s">
        <v>117</v>
      </c>
      <c r="F2529" s="29">
        <v>246.55</v>
      </c>
      <c r="G2529" s="10">
        <f>SUMIFS('Régua SAEB'!$C:$C,'Régua SAEB'!$B:$B,"LP",'Régua SAEB'!$D:$D,"&lt;="&amp;$F2529,'Régua SAEB'!$E:$E,"&gt;"&amp;$F2529,'Régua SAEB'!$A:$A,$E2529)</f>
        <v>2</v>
      </c>
      <c r="H2529" s="10" t="str">
        <f t="array" ref="H2529">INDEX('Régua SAEB'!$F$1:$F$40,MATCH($E2529&amp;"LP"&amp;$G2529,'Régua SAEB'!$G$1:$G$40,0),1)</f>
        <v>Básico</v>
      </c>
      <c r="I2529" s="29">
        <v>243.38</v>
      </c>
      <c r="J2529" s="10">
        <f>SUMIFS('Régua SAEB'!$C:$C,'Régua SAEB'!$B:$B,"MT",'Régua SAEB'!$D:$D,"&lt;="&amp;$I2529,'Régua SAEB'!$E:$E,"&gt;"&amp;$I2529,'Régua SAEB'!$A:$A,$E2529)</f>
        <v>2</v>
      </c>
      <c r="K2529" s="10" t="str">
        <f t="array" ref="K2529">INDEX('Régua SAEB'!$F$1:$F$40,MATCH($E2529&amp;"MT"&amp;$J2529,'Régua SAEB'!$G$1:$G$40,0),1)</f>
        <v>Básico</v>
      </c>
    </row>
    <row r="2530" spans="1:11" x14ac:dyDescent="0.2">
      <c r="A2530" s="28" t="s">
        <v>84</v>
      </c>
      <c r="B2530" s="24">
        <v>39640</v>
      </c>
      <c r="C2530" s="28" t="s">
        <v>2636</v>
      </c>
      <c r="D2530" s="29">
        <v>35039640</v>
      </c>
      <c r="E2530" s="29" t="s">
        <v>117</v>
      </c>
      <c r="F2530" s="29">
        <v>275.25</v>
      </c>
      <c r="G2530" s="10">
        <f>SUMIFS('Régua SAEB'!$C:$C,'Régua SAEB'!$B:$B,"LP",'Régua SAEB'!$D:$D,"&lt;="&amp;$F2530,'Régua SAEB'!$E:$E,"&gt;"&amp;$F2530,'Régua SAEB'!$A:$A,$E2530)</f>
        <v>4</v>
      </c>
      <c r="H2530" s="10" t="str">
        <f t="array" ref="H2530">INDEX('Régua SAEB'!$F$1:$F$40,MATCH($E2530&amp;"LP"&amp;$G2530,'Régua SAEB'!$G$1:$G$40,0),1)</f>
        <v>Proficiente</v>
      </c>
      <c r="I2530" s="29">
        <v>279.63</v>
      </c>
      <c r="J2530" s="10">
        <f>SUMIFS('Régua SAEB'!$C:$C,'Régua SAEB'!$B:$B,"MT",'Régua SAEB'!$D:$D,"&lt;="&amp;$I2530,'Régua SAEB'!$E:$E,"&gt;"&amp;$I2530,'Régua SAEB'!$A:$A,$E2530)</f>
        <v>4</v>
      </c>
      <c r="K2530" s="10" t="str">
        <f t="array" ref="K2530">INDEX('Régua SAEB'!$F$1:$F$40,MATCH($E2530&amp;"MT"&amp;$J2530,'Régua SAEB'!$G$1:$G$40,0),1)</f>
        <v>Básico</v>
      </c>
    </row>
    <row r="2531" spans="1:11" x14ac:dyDescent="0.2">
      <c r="A2531" s="28" t="s">
        <v>84</v>
      </c>
      <c r="B2531" s="24">
        <v>42316</v>
      </c>
      <c r="C2531" s="28" t="s">
        <v>2637</v>
      </c>
      <c r="D2531" s="29">
        <v>35042316</v>
      </c>
      <c r="E2531" s="29" t="s">
        <v>117</v>
      </c>
      <c r="F2531" s="29">
        <v>288.27999999999997</v>
      </c>
      <c r="G2531" s="10">
        <f>SUMIFS('Régua SAEB'!$C:$C,'Régua SAEB'!$B:$B,"LP",'Régua SAEB'!$D:$D,"&lt;="&amp;$F2531,'Régua SAEB'!$E:$E,"&gt;"&amp;$F2531,'Régua SAEB'!$A:$A,$E2531)</f>
        <v>4</v>
      </c>
      <c r="H2531" s="10" t="str">
        <f t="array" ref="H2531">INDEX('Régua SAEB'!$F$1:$F$40,MATCH($E2531&amp;"LP"&amp;$G2531,'Régua SAEB'!$G$1:$G$40,0),1)</f>
        <v>Proficiente</v>
      </c>
      <c r="I2531" s="29">
        <v>283.72000000000003</v>
      </c>
      <c r="J2531" s="10">
        <f>SUMIFS('Régua SAEB'!$C:$C,'Régua SAEB'!$B:$B,"MT",'Régua SAEB'!$D:$D,"&lt;="&amp;$I2531,'Régua SAEB'!$E:$E,"&gt;"&amp;$I2531,'Régua SAEB'!$A:$A,$E2531)</f>
        <v>4</v>
      </c>
      <c r="K2531" s="10" t="str">
        <f t="array" ref="K2531">INDEX('Régua SAEB'!$F$1:$F$40,MATCH($E2531&amp;"MT"&amp;$J2531,'Régua SAEB'!$G$1:$G$40,0),1)</f>
        <v>Básico</v>
      </c>
    </row>
    <row r="2532" spans="1:11" x14ac:dyDescent="0.2">
      <c r="A2532" s="28" t="s">
        <v>84</v>
      </c>
      <c r="B2532" s="24">
        <v>42336</v>
      </c>
      <c r="C2532" s="28" t="s">
        <v>2638</v>
      </c>
      <c r="D2532" s="29">
        <v>35042336</v>
      </c>
      <c r="E2532" s="29" t="s">
        <v>117</v>
      </c>
      <c r="F2532" s="29">
        <v>273.58</v>
      </c>
      <c r="G2532" s="10">
        <f>SUMIFS('Régua SAEB'!$C:$C,'Régua SAEB'!$B:$B,"LP",'Régua SAEB'!$D:$D,"&lt;="&amp;$F2532,'Régua SAEB'!$E:$E,"&gt;"&amp;$F2532,'Régua SAEB'!$A:$A,$E2532)</f>
        <v>3</v>
      </c>
      <c r="H2532" s="10" t="str">
        <f t="array" ref="H2532">INDEX('Régua SAEB'!$F$1:$F$40,MATCH($E2532&amp;"LP"&amp;$G2532,'Régua SAEB'!$G$1:$G$40,0),1)</f>
        <v>Básico</v>
      </c>
      <c r="I2532" s="29">
        <v>279.79000000000002</v>
      </c>
      <c r="J2532" s="10">
        <f>SUMIFS('Régua SAEB'!$C:$C,'Régua SAEB'!$B:$B,"MT",'Régua SAEB'!$D:$D,"&lt;="&amp;$I2532,'Régua SAEB'!$E:$E,"&gt;"&amp;$I2532,'Régua SAEB'!$A:$A,$E2532)</f>
        <v>4</v>
      </c>
      <c r="K2532" s="10" t="str">
        <f t="array" ref="K2532">INDEX('Régua SAEB'!$F$1:$F$40,MATCH($E2532&amp;"MT"&amp;$J2532,'Régua SAEB'!$G$1:$G$40,0),1)</f>
        <v>Básico</v>
      </c>
    </row>
    <row r="2533" spans="1:11" x14ac:dyDescent="0.2">
      <c r="A2533" s="28" t="s">
        <v>84</v>
      </c>
      <c r="B2533" s="24">
        <v>45469</v>
      </c>
      <c r="C2533" s="28" t="s">
        <v>2639</v>
      </c>
      <c r="D2533" s="29">
        <v>35045469</v>
      </c>
      <c r="E2533" s="29" t="s">
        <v>117</v>
      </c>
      <c r="F2533" s="29">
        <v>267.39999999999998</v>
      </c>
      <c r="G2533" s="10">
        <f>SUMIFS('Régua SAEB'!$C:$C,'Régua SAEB'!$B:$B,"LP",'Régua SAEB'!$D:$D,"&lt;="&amp;$F2533,'Régua SAEB'!$E:$E,"&gt;"&amp;$F2533,'Régua SAEB'!$A:$A,$E2533)</f>
        <v>3</v>
      </c>
      <c r="H2533" s="10" t="str">
        <f t="array" ref="H2533">INDEX('Régua SAEB'!$F$1:$F$40,MATCH($E2533&amp;"LP"&amp;$G2533,'Régua SAEB'!$G$1:$G$40,0),1)</f>
        <v>Básico</v>
      </c>
      <c r="I2533" s="29">
        <v>261.16000000000003</v>
      </c>
      <c r="J2533" s="10">
        <f>SUMIFS('Régua SAEB'!$C:$C,'Régua SAEB'!$B:$B,"MT",'Régua SAEB'!$D:$D,"&lt;="&amp;$I2533,'Régua SAEB'!$E:$E,"&gt;"&amp;$I2533,'Régua SAEB'!$A:$A,$E2533)</f>
        <v>3</v>
      </c>
      <c r="K2533" s="10" t="str">
        <f t="array" ref="K2533">INDEX('Régua SAEB'!$F$1:$F$40,MATCH($E2533&amp;"MT"&amp;$J2533,'Régua SAEB'!$G$1:$G$40,0),1)</f>
        <v>Básico</v>
      </c>
    </row>
    <row r="2534" spans="1:11" x14ac:dyDescent="0.2">
      <c r="A2534" s="28" t="s">
        <v>84</v>
      </c>
      <c r="B2534" s="24">
        <v>45470</v>
      </c>
      <c r="C2534" s="28" t="s">
        <v>2640</v>
      </c>
      <c r="D2534" s="29">
        <v>35045470</v>
      </c>
      <c r="E2534" s="29" t="s">
        <v>117</v>
      </c>
      <c r="F2534" s="29">
        <v>284.10000000000002</v>
      </c>
      <c r="G2534" s="10">
        <f>SUMIFS('Régua SAEB'!$C:$C,'Régua SAEB'!$B:$B,"LP",'Régua SAEB'!$D:$D,"&lt;="&amp;$F2534,'Régua SAEB'!$E:$E,"&gt;"&amp;$F2534,'Régua SAEB'!$A:$A,$E2534)</f>
        <v>4</v>
      </c>
      <c r="H2534" s="10" t="str">
        <f t="array" ref="H2534">INDEX('Régua SAEB'!$F$1:$F$40,MATCH($E2534&amp;"LP"&amp;$G2534,'Régua SAEB'!$G$1:$G$40,0),1)</f>
        <v>Proficiente</v>
      </c>
      <c r="I2534" s="29">
        <v>277.38</v>
      </c>
      <c r="J2534" s="10">
        <f>SUMIFS('Régua SAEB'!$C:$C,'Régua SAEB'!$B:$B,"MT",'Régua SAEB'!$D:$D,"&lt;="&amp;$I2534,'Régua SAEB'!$E:$E,"&gt;"&amp;$I2534,'Régua SAEB'!$A:$A,$E2534)</f>
        <v>4</v>
      </c>
      <c r="K2534" s="10" t="str">
        <f t="array" ref="K2534">INDEX('Régua SAEB'!$F$1:$F$40,MATCH($E2534&amp;"MT"&amp;$J2534,'Régua SAEB'!$G$1:$G$40,0),1)</f>
        <v>Básico</v>
      </c>
    </row>
    <row r="2535" spans="1:11" x14ac:dyDescent="0.2">
      <c r="A2535" s="28" t="s">
        <v>84</v>
      </c>
      <c r="B2535" s="24">
        <v>47934</v>
      </c>
      <c r="C2535" s="28" t="s">
        <v>2641</v>
      </c>
      <c r="D2535" s="29">
        <v>35047934</v>
      </c>
      <c r="E2535" s="29" t="s">
        <v>117</v>
      </c>
      <c r="F2535" s="29">
        <v>267.56</v>
      </c>
      <c r="G2535" s="10">
        <f>SUMIFS('Régua SAEB'!$C:$C,'Régua SAEB'!$B:$B,"LP",'Régua SAEB'!$D:$D,"&lt;="&amp;$F2535,'Régua SAEB'!$E:$E,"&gt;"&amp;$F2535,'Régua SAEB'!$A:$A,$E2535)</f>
        <v>3</v>
      </c>
      <c r="H2535" s="10" t="str">
        <f t="array" ref="H2535">INDEX('Régua SAEB'!$F$1:$F$40,MATCH($E2535&amp;"LP"&amp;$G2535,'Régua SAEB'!$G$1:$G$40,0),1)</f>
        <v>Básico</v>
      </c>
      <c r="I2535" s="29">
        <v>254.26</v>
      </c>
      <c r="J2535" s="10">
        <f>SUMIFS('Régua SAEB'!$C:$C,'Régua SAEB'!$B:$B,"MT",'Régua SAEB'!$D:$D,"&lt;="&amp;$I2535,'Régua SAEB'!$E:$E,"&gt;"&amp;$I2535,'Régua SAEB'!$A:$A,$E2535)</f>
        <v>3</v>
      </c>
      <c r="K2535" s="10" t="str">
        <f t="array" ref="K2535">INDEX('Régua SAEB'!$F$1:$F$40,MATCH($E2535&amp;"MT"&amp;$J2535,'Régua SAEB'!$G$1:$G$40,0),1)</f>
        <v>Básico</v>
      </c>
    </row>
    <row r="2536" spans="1:11" x14ac:dyDescent="0.2">
      <c r="A2536" s="28" t="s">
        <v>84</v>
      </c>
      <c r="B2536" s="24">
        <v>47958</v>
      </c>
      <c r="C2536" s="28" t="s">
        <v>2642</v>
      </c>
      <c r="D2536" s="29">
        <v>35047958</v>
      </c>
      <c r="E2536" s="29" t="s">
        <v>117</v>
      </c>
      <c r="F2536" s="29">
        <v>277.77</v>
      </c>
      <c r="G2536" s="10">
        <f>SUMIFS('Régua SAEB'!$C:$C,'Régua SAEB'!$B:$B,"LP",'Régua SAEB'!$D:$D,"&lt;="&amp;$F2536,'Régua SAEB'!$E:$E,"&gt;"&amp;$F2536,'Régua SAEB'!$A:$A,$E2536)</f>
        <v>4</v>
      </c>
      <c r="H2536" s="10" t="str">
        <f t="array" ref="H2536">INDEX('Régua SAEB'!$F$1:$F$40,MATCH($E2536&amp;"LP"&amp;$G2536,'Régua SAEB'!$G$1:$G$40,0),1)</f>
        <v>Proficiente</v>
      </c>
      <c r="I2536" s="29">
        <v>274.51</v>
      </c>
      <c r="J2536" s="10">
        <f>SUMIFS('Régua SAEB'!$C:$C,'Régua SAEB'!$B:$B,"MT",'Régua SAEB'!$D:$D,"&lt;="&amp;$I2536,'Régua SAEB'!$E:$E,"&gt;"&amp;$I2536,'Régua SAEB'!$A:$A,$E2536)</f>
        <v>3</v>
      </c>
      <c r="K2536" s="10" t="str">
        <f t="array" ref="K2536">INDEX('Régua SAEB'!$F$1:$F$40,MATCH($E2536&amp;"MT"&amp;$J2536,'Régua SAEB'!$G$1:$G$40,0),1)</f>
        <v>Básico</v>
      </c>
    </row>
    <row r="2537" spans="1:11" x14ac:dyDescent="0.2">
      <c r="A2537" s="28" t="s">
        <v>84</v>
      </c>
      <c r="B2537" s="24">
        <v>497095</v>
      </c>
      <c r="C2537" s="28" t="s">
        <v>2643</v>
      </c>
      <c r="D2537" s="29">
        <v>35497095</v>
      </c>
      <c r="E2537" s="29" t="s">
        <v>117</v>
      </c>
      <c r="F2537" s="29">
        <v>261.92</v>
      </c>
      <c r="G2537" s="10">
        <f>SUMIFS('Régua SAEB'!$C:$C,'Régua SAEB'!$B:$B,"LP",'Régua SAEB'!$D:$D,"&lt;="&amp;$F2537,'Régua SAEB'!$E:$E,"&gt;"&amp;$F2537,'Régua SAEB'!$A:$A,$E2537)</f>
        <v>3</v>
      </c>
      <c r="H2537" s="10" t="str">
        <f t="array" ref="H2537">INDEX('Régua SAEB'!$F$1:$F$40,MATCH($E2537&amp;"LP"&amp;$G2537,'Régua SAEB'!$G$1:$G$40,0),1)</f>
        <v>Básico</v>
      </c>
      <c r="I2537" s="29">
        <v>261.25</v>
      </c>
      <c r="J2537" s="10">
        <f>SUMIFS('Régua SAEB'!$C:$C,'Régua SAEB'!$B:$B,"MT",'Régua SAEB'!$D:$D,"&lt;="&amp;$I2537,'Régua SAEB'!$E:$E,"&gt;"&amp;$I2537,'Régua SAEB'!$A:$A,$E2537)</f>
        <v>3</v>
      </c>
      <c r="K2537" s="10" t="str">
        <f t="array" ref="K2537">INDEX('Régua SAEB'!$F$1:$F$40,MATCH($E2537&amp;"MT"&amp;$J2537,'Régua SAEB'!$G$1:$G$40,0),1)</f>
        <v>Básico</v>
      </c>
    </row>
    <row r="2538" spans="1:11" x14ac:dyDescent="0.2">
      <c r="A2538" s="28" t="s">
        <v>84</v>
      </c>
      <c r="B2538" s="24">
        <v>901532</v>
      </c>
      <c r="C2538" s="28" t="s">
        <v>2644</v>
      </c>
      <c r="D2538" s="29">
        <v>35901532</v>
      </c>
      <c r="E2538" s="29" t="s">
        <v>117</v>
      </c>
      <c r="F2538" s="29">
        <v>253.88</v>
      </c>
      <c r="G2538" s="10">
        <f>SUMIFS('Régua SAEB'!$C:$C,'Régua SAEB'!$B:$B,"LP",'Régua SAEB'!$D:$D,"&lt;="&amp;$F2538,'Régua SAEB'!$E:$E,"&gt;"&amp;$F2538,'Régua SAEB'!$A:$A,$E2538)</f>
        <v>3</v>
      </c>
      <c r="H2538" s="10" t="str">
        <f t="array" ref="H2538">INDEX('Régua SAEB'!$F$1:$F$40,MATCH($E2538&amp;"LP"&amp;$G2538,'Régua SAEB'!$G$1:$G$40,0),1)</f>
        <v>Básico</v>
      </c>
      <c r="I2538" s="29">
        <v>249.79</v>
      </c>
      <c r="J2538" s="10">
        <f>SUMIFS('Régua SAEB'!$C:$C,'Régua SAEB'!$B:$B,"MT",'Régua SAEB'!$D:$D,"&lt;="&amp;$I2538,'Régua SAEB'!$E:$E,"&gt;"&amp;$I2538,'Régua SAEB'!$A:$A,$E2538)</f>
        <v>2</v>
      </c>
      <c r="K2538" s="10" t="str">
        <f t="array" ref="K2538">INDEX('Régua SAEB'!$F$1:$F$40,MATCH($E2538&amp;"MT"&amp;$J2538,'Régua SAEB'!$G$1:$G$40,0),1)</f>
        <v>Básico</v>
      </c>
    </row>
    <row r="2539" spans="1:11" x14ac:dyDescent="0.2">
      <c r="A2539" s="28" t="s">
        <v>84</v>
      </c>
      <c r="B2539" s="24">
        <v>901573</v>
      </c>
      <c r="C2539" s="28" t="s">
        <v>2645</v>
      </c>
      <c r="D2539" s="29">
        <v>35901573</v>
      </c>
      <c r="E2539" s="29" t="s">
        <v>117</v>
      </c>
      <c r="F2539" s="29">
        <v>260.20999999999998</v>
      </c>
      <c r="G2539" s="10">
        <f>SUMIFS('Régua SAEB'!$C:$C,'Régua SAEB'!$B:$B,"LP",'Régua SAEB'!$D:$D,"&lt;="&amp;$F2539,'Régua SAEB'!$E:$E,"&gt;"&amp;$F2539,'Régua SAEB'!$A:$A,$E2539)</f>
        <v>3</v>
      </c>
      <c r="H2539" s="10" t="str">
        <f t="array" ref="H2539">INDEX('Régua SAEB'!$F$1:$F$40,MATCH($E2539&amp;"LP"&amp;$G2539,'Régua SAEB'!$G$1:$G$40,0),1)</f>
        <v>Básico</v>
      </c>
      <c r="I2539" s="29">
        <v>273.48</v>
      </c>
      <c r="J2539" s="10">
        <f>SUMIFS('Régua SAEB'!$C:$C,'Régua SAEB'!$B:$B,"MT",'Régua SAEB'!$D:$D,"&lt;="&amp;$I2539,'Régua SAEB'!$E:$E,"&gt;"&amp;$I2539,'Régua SAEB'!$A:$A,$E2539)</f>
        <v>3</v>
      </c>
      <c r="K2539" s="10" t="str">
        <f t="array" ref="K2539">INDEX('Régua SAEB'!$F$1:$F$40,MATCH($E2539&amp;"MT"&amp;$J2539,'Régua SAEB'!$G$1:$G$40,0),1)</f>
        <v>Básico</v>
      </c>
    </row>
    <row r="2540" spans="1:11" x14ac:dyDescent="0.2">
      <c r="A2540" s="28" t="s">
        <v>84</v>
      </c>
      <c r="B2540" s="24">
        <v>901581</v>
      </c>
      <c r="C2540" s="28" t="s">
        <v>2646</v>
      </c>
      <c r="D2540" s="29">
        <v>35901581</v>
      </c>
      <c r="E2540" s="29" t="s">
        <v>117</v>
      </c>
      <c r="F2540" s="29">
        <v>259.13</v>
      </c>
      <c r="G2540" s="10">
        <f>SUMIFS('Régua SAEB'!$C:$C,'Régua SAEB'!$B:$B,"LP",'Régua SAEB'!$D:$D,"&lt;="&amp;$F2540,'Régua SAEB'!$E:$E,"&gt;"&amp;$F2540,'Régua SAEB'!$A:$A,$E2540)</f>
        <v>3</v>
      </c>
      <c r="H2540" s="10" t="str">
        <f t="array" ref="H2540">INDEX('Régua SAEB'!$F$1:$F$40,MATCH($E2540&amp;"LP"&amp;$G2540,'Régua SAEB'!$G$1:$G$40,0),1)</f>
        <v>Básico</v>
      </c>
      <c r="I2540" s="29">
        <v>248.56</v>
      </c>
      <c r="J2540" s="10">
        <f>SUMIFS('Régua SAEB'!$C:$C,'Régua SAEB'!$B:$B,"MT",'Régua SAEB'!$D:$D,"&lt;="&amp;$I2540,'Régua SAEB'!$E:$E,"&gt;"&amp;$I2540,'Régua SAEB'!$A:$A,$E2540)</f>
        <v>2</v>
      </c>
      <c r="K2540" s="10" t="str">
        <f t="array" ref="K2540">INDEX('Régua SAEB'!$F$1:$F$40,MATCH($E2540&amp;"MT"&amp;$J2540,'Régua SAEB'!$G$1:$G$40,0),1)</f>
        <v>Básico</v>
      </c>
    </row>
    <row r="2541" spans="1:11" x14ac:dyDescent="0.2">
      <c r="A2541" s="28" t="s">
        <v>84</v>
      </c>
      <c r="B2541" s="24">
        <v>902548</v>
      </c>
      <c r="C2541" s="28" t="s">
        <v>2647</v>
      </c>
      <c r="D2541" s="29">
        <v>35902548</v>
      </c>
      <c r="E2541" s="29" t="s">
        <v>117</v>
      </c>
      <c r="F2541" s="29">
        <v>269.01</v>
      </c>
      <c r="G2541" s="10">
        <f>SUMIFS('Régua SAEB'!$C:$C,'Régua SAEB'!$B:$B,"LP",'Régua SAEB'!$D:$D,"&lt;="&amp;$F2541,'Régua SAEB'!$E:$E,"&gt;"&amp;$F2541,'Régua SAEB'!$A:$A,$E2541)</f>
        <v>3</v>
      </c>
      <c r="H2541" s="10" t="str">
        <f t="array" ref="H2541">INDEX('Régua SAEB'!$F$1:$F$40,MATCH($E2541&amp;"LP"&amp;$G2541,'Régua SAEB'!$G$1:$G$40,0),1)</f>
        <v>Básico</v>
      </c>
      <c r="I2541" s="29">
        <v>271.42</v>
      </c>
      <c r="J2541" s="10">
        <f>SUMIFS('Régua SAEB'!$C:$C,'Régua SAEB'!$B:$B,"MT",'Régua SAEB'!$D:$D,"&lt;="&amp;$I2541,'Régua SAEB'!$E:$E,"&gt;"&amp;$I2541,'Régua SAEB'!$A:$A,$E2541)</f>
        <v>3</v>
      </c>
      <c r="K2541" s="10" t="str">
        <f t="array" ref="K2541">INDEX('Régua SAEB'!$F$1:$F$40,MATCH($E2541&amp;"MT"&amp;$J2541,'Régua SAEB'!$G$1:$G$40,0),1)</f>
        <v>Básico</v>
      </c>
    </row>
    <row r="2542" spans="1:11" x14ac:dyDescent="0.2">
      <c r="A2542" s="28" t="s">
        <v>84</v>
      </c>
      <c r="B2542" s="24">
        <v>905100</v>
      </c>
      <c r="C2542" s="28" t="s">
        <v>2648</v>
      </c>
      <c r="D2542" s="29">
        <v>35905100</v>
      </c>
      <c r="E2542" s="29" t="s">
        <v>117</v>
      </c>
      <c r="F2542" s="29">
        <v>283.37</v>
      </c>
      <c r="G2542" s="10">
        <f>SUMIFS('Régua SAEB'!$C:$C,'Régua SAEB'!$B:$B,"LP",'Régua SAEB'!$D:$D,"&lt;="&amp;$F2542,'Régua SAEB'!$E:$E,"&gt;"&amp;$F2542,'Régua SAEB'!$A:$A,$E2542)</f>
        <v>4</v>
      </c>
      <c r="H2542" s="10" t="str">
        <f t="array" ref="H2542">INDEX('Régua SAEB'!$F$1:$F$40,MATCH($E2542&amp;"LP"&amp;$G2542,'Régua SAEB'!$G$1:$G$40,0),1)</f>
        <v>Proficiente</v>
      </c>
      <c r="I2542" s="29">
        <v>272.70999999999998</v>
      </c>
      <c r="J2542" s="10">
        <f>SUMIFS('Régua SAEB'!$C:$C,'Régua SAEB'!$B:$B,"MT",'Régua SAEB'!$D:$D,"&lt;="&amp;$I2542,'Régua SAEB'!$E:$E,"&gt;"&amp;$I2542,'Régua SAEB'!$A:$A,$E2542)</f>
        <v>3</v>
      </c>
      <c r="K2542" s="10" t="str">
        <f t="array" ref="K2542">INDEX('Régua SAEB'!$F$1:$F$40,MATCH($E2542&amp;"MT"&amp;$J2542,'Régua SAEB'!$G$1:$G$40,0),1)</f>
        <v>Básico</v>
      </c>
    </row>
    <row r="2543" spans="1:11" x14ac:dyDescent="0.2">
      <c r="A2543" s="28" t="s">
        <v>84</v>
      </c>
      <c r="B2543" s="24">
        <v>905124</v>
      </c>
      <c r="C2543" s="28" t="s">
        <v>2649</v>
      </c>
      <c r="D2543" s="29">
        <v>35905124</v>
      </c>
      <c r="E2543" s="29" t="s">
        <v>117</v>
      </c>
      <c r="F2543" s="29">
        <v>261.87</v>
      </c>
      <c r="G2543" s="10">
        <f>SUMIFS('Régua SAEB'!$C:$C,'Régua SAEB'!$B:$B,"LP",'Régua SAEB'!$D:$D,"&lt;="&amp;$F2543,'Régua SAEB'!$E:$E,"&gt;"&amp;$F2543,'Régua SAEB'!$A:$A,$E2543)</f>
        <v>3</v>
      </c>
      <c r="H2543" s="10" t="str">
        <f t="array" ref="H2543">INDEX('Régua SAEB'!$F$1:$F$40,MATCH($E2543&amp;"LP"&amp;$G2543,'Régua SAEB'!$G$1:$G$40,0),1)</f>
        <v>Básico</v>
      </c>
      <c r="I2543" s="29">
        <v>257.77999999999997</v>
      </c>
      <c r="J2543" s="10">
        <f>SUMIFS('Régua SAEB'!$C:$C,'Régua SAEB'!$B:$B,"MT",'Régua SAEB'!$D:$D,"&lt;="&amp;$I2543,'Régua SAEB'!$E:$E,"&gt;"&amp;$I2543,'Régua SAEB'!$A:$A,$E2543)</f>
        <v>3</v>
      </c>
      <c r="K2543" s="10" t="str">
        <f t="array" ref="K2543">INDEX('Régua SAEB'!$F$1:$F$40,MATCH($E2543&amp;"MT"&amp;$J2543,'Régua SAEB'!$G$1:$G$40,0),1)</f>
        <v>Básico</v>
      </c>
    </row>
    <row r="2544" spans="1:11" x14ac:dyDescent="0.2">
      <c r="A2544" s="28" t="s">
        <v>84</v>
      </c>
      <c r="B2544" s="24">
        <v>915026</v>
      </c>
      <c r="C2544" s="28" t="s">
        <v>2650</v>
      </c>
      <c r="D2544" s="29">
        <v>35915026</v>
      </c>
      <c r="E2544" s="29" t="s">
        <v>117</v>
      </c>
      <c r="F2544" s="29">
        <v>251.34</v>
      </c>
      <c r="G2544" s="10">
        <f>SUMIFS('Régua SAEB'!$C:$C,'Régua SAEB'!$B:$B,"LP",'Régua SAEB'!$D:$D,"&lt;="&amp;$F2544,'Régua SAEB'!$E:$E,"&gt;"&amp;$F2544,'Régua SAEB'!$A:$A,$E2544)</f>
        <v>3</v>
      </c>
      <c r="H2544" s="10" t="str">
        <f t="array" ref="H2544">INDEX('Régua SAEB'!$F$1:$F$40,MATCH($E2544&amp;"LP"&amp;$G2544,'Régua SAEB'!$G$1:$G$40,0),1)</f>
        <v>Básico</v>
      </c>
      <c r="I2544" s="29">
        <v>246.39</v>
      </c>
      <c r="J2544" s="10">
        <f>SUMIFS('Régua SAEB'!$C:$C,'Régua SAEB'!$B:$B,"MT",'Régua SAEB'!$D:$D,"&lt;="&amp;$I2544,'Régua SAEB'!$E:$E,"&gt;"&amp;$I2544,'Régua SAEB'!$A:$A,$E2544)</f>
        <v>2</v>
      </c>
      <c r="K2544" s="10" t="str">
        <f t="array" ref="K2544">INDEX('Régua SAEB'!$F$1:$F$40,MATCH($E2544&amp;"MT"&amp;$J2544,'Régua SAEB'!$G$1:$G$40,0),1)</f>
        <v>Básico</v>
      </c>
    </row>
    <row r="2545" spans="1:11" x14ac:dyDescent="0.2">
      <c r="A2545" s="28" t="s">
        <v>84</v>
      </c>
      <c r="B2545" s="24">
        <v>916304</v>
      </c>
      <c r="C2545" s="28" t="s">
        <v>2651</v>
      </c>
      <c r="D2545" s="29">
        <v>35916304</v>
      </c>
      <c r="E2545" s="29" t="s">
        <v>117</v>
      </c>
      <c r="F2545" s="29">
        <v>258.48</v>
      </c>
      <c r="G2545" s="10">
        <f>SUMIFS('Régua SAEB'!$C:$C,'Régua SAEB'!$B:$B,"LP",'Régua SAEB'!$D:$D,"&lt;="&amp;$F2545,'Régua SAEB'!$E:$E,"&gt;"&amp;$F2545,'Régua SAEB'!$A:$A,$E2545)</f>
        <v>3</v>
      </c>
      <c r="H2545" s="10" t="str">
        <f t="array" ref="H2545">INDEX('Régua SAEB'!$F$1:$F$40,MATCH($E2545&amp;"LP"&amp;$G2545,'Régua SAEB'!$G$1:$G$40,0),1)</f>
        <v>Básico</v>
      </c>
      <c r="I2545" s="29">
        <v>251.3</v>
      </c>
      <c r="J2545" s="10">
        <f>SUMIFS('Régua SAEB'!$C:$C,'Régua SAEB'!$B:$B,"MT",'Régua SAEB'!$D:$D,"&lt;="&amp;$I2545,'Régua SAEB'!$E:$E,"&gt;"&amp;$I2545,'Régua SAEB'!$A:$A,$E2545)</f>
        <v>3</v>
      </c>
      <c r="K2545" s="10" t="str">
        <f t="array" ref="K2545">INDEX('Régua SAEB'!$F$1:$F$40,MATCH($E2545&amp;"MT"&amp;$J2545,'Régua SAEB'!$G$1:$G$40,0),1)</f>
        <v>Básico</v>
      </c>
    </row>
    <row r="2546" spans="1:11" x14ac:dyDescent="0.2">
      <c r="A2546" s="28" t="s">
        <v>84</v>
      </c>
      <c r="B2546" s="24">
        <v>917254</v>
      </c>
      <c r="C2546" s="28" t="s">
        <v>2652</v>
      </c>
      <c r="D2546" s="29">
        <v>35917254</v>
      </c>
      <c r="E2546" s="29" t="s">
        <v>117</v>
      </c>
      <c r="F2546" s="29">
        <v>268.61</v>
      </c>
      <c r="G2546" s="10">
        <f>SUMIFS('Régua SAEB'!$C:$C,'Régua SAEB'!$B:$B,"LP",'Régua SAEB'!$D:$D,"&lt;="&amp;$F2546,'Régua SAEB'!$E:$E,"&gt;"&amp;$F2546,'Régua SAEB'!$A:$A,$E2546)</f>
        <v>3</v>
      </c>
      <c r="H2546" s="10" t="str">
        <f t="array" ref="H2546">INDEX('Régua SAEB'!$F$1:$F$40,MATCH($E2546&amp;"LP"&amp;$G2546,'Régua SAEB'!$G$1:$G$40,0),1)</f>
        <v>Básico</v>
      </c>
      <c r="I2546" s="29">
        <v>262.10000000000002</v>
      </c>
      <c r="J2546" s="10">
        <f>SUMIFS('Régua SAEB'!$C:$C,'Régua SAEB'!$B:$B,"MT",'Régua SAEB'!$D:$D,"&lt;="&amp;$I2546,'Régua SAEB'!$E:$E,"&gt;"&amp;$I2546,'Régua SAEB'!$A:$A,$E2546)</f>
        <v>3</v>
      </c>
      <c r="K2546" s="10" t="str">
        <f t="array" ref="K2546">INDEX('Régua SAEB'!$F$1:$F$40,MATCH($E2546&amp;"MT"&amp;$J2546,'Régua SAEB'!$G$1:$G$40,0),1)</f>
        <v>Básico</v>
      </c>
    </row>
    <row r="2547" spans="1:11" x14ac:dyDescent="0.2">
      <c r="A2547" s="28" t="s">
        <v>84</v>
      </c>
      <c r="B2547" s="24">
        <v>917266</v>
      </c>
      <c r="C2547" s="28" t="s">
        <v>2653</v>
      </c>
      <c r="D2547" s="29">
        <v>35917266</v>
      </c>
      <c r="E2547" s="29" t="s">
        <v>117</v>
      </c>
      <c r="F2547" s="29">
        <v>267.67</v>
      </c>
      <c r="G2547" s="10">
        <f>SUMIFS('Régua SAEB'!$C:$C,'Régua SAEB'!$B:$B,"LP",'Régua SAEB'!$D:$D,"&lt;="&amp;$F2547,'Régua SAEB'!$E:$E,"&gt;"&amp;$F2547,'Régua SAEB'!$A:$A,$E2547)</f>
        <v>3</v>
      </c>
      <c r="H2547" s="10" t="str">
        <f t="array" ref="H2547">INDEX('Régua SAEB'!$F$1:$F$40,MATCH($E2547&amp;"LP"&amp;$G2547,'Régua SAEB'!$G$1:$G$40,0),1)</f>
        <v>Básico</v>
      </c>
      <c r="I2547" s="29">
        <v>258.44</v>
      </c>
      <c r="J2547" s="10">
        <f>SUMIFS('Régua SAEB'!$C:$C,'Régua SAEB'!$B:$B,"MT",'Régua SAEB'!$D:$D,"&lt;="&amp;$I2547,'Régua SAEB'!$E:$E,"&gt;"&amp;$I2547,'Régua SAEB'!$A:$A,$E2547)</f>
        <v>3</v>
      </c>
      <c r="K2547" s="10" t="str">
        <f t="array" ref="K2547">INDEX('Régua SAEB'!$F$1:$F$40,MATCH($E2547&amp;"MT"&amp;$J2547,'Régua SAEB'!$G$1:$G$40,0),1)</f>
        <v>Básico</v>
      </c>
    </row>
    <row r="2548" spans="1:11" x14ac:dyDescent="0.2">
      <c r="A2548" s="28" t="s">
        <v>84</v>
      </c>
      <c r="B2548" s="24">
        <v>917448</v>
      </c>
      <c r="C2548" s="28" t="s">
        <v>2654</v>
      </c>
      <c r="D2548" s="29">
        <v>35917448</v>
      </c>
      <c r="E2548" s="29" t="s">
        <v>117</v>
      </c>
      <c r="F2548" s="29">
        <v>256.33999999999997</v>
      </c>
      <c r="G2548" s="10">
        <f>SUMIFS('Régua SAEB'!$C:$C,'Régua SAEB'!$B:$B,"LP",'Régua SAEB'!$D:$D,"&lt;="&amp;$F2548,'Régua SAEB'!$E:$E,"&gt;"&amp;$F2548,'Régua SAEB'!$A:$A,$E2548)</f>
        <v>3</v>
      </c>
      <c r="H2548" s="10" t="str">
        <f t="array" ref="H2548">INDEX('Régua SAEB'!$F$1:$F$40,MATCH($E2548&amp;"LP"&amp;$G2548,'Régua SAEB'!$G$1:$G$40,0),1)</f>
        <v>Básico</v>
      </c>
      <c r="I2548" s="29">
        <v>257.42</v>
      </c>
      <c r="J2548" s="10">
        <f>SUMIFS('Régua SAEB'!$C:$C,'Régua SAEB'!$B:$B,"MT",'Régua SAEB'!$D:$D,"&lt;="&amp;$I2548,'Régua SAEB'!$E:$E,"&gt;"&amp;$I2548,'Régua SAEB'!$A:$A,$E2548)</f>
        <v>3</v>
      </c>
      <c r="K2548" s="10" t="str">
        <f t="array" ref="K2548">INDEX('Régua SAEB'!$F$1:$F$40,MATCH($E2548&amp;"MT"&amp;$J2548,'Régua SAEB'!$G$1:$G$40,0),1)</f>
        <v>Básico</v>
      </c>
    </row>
    <row r="2549" spans="1:11" x14ac:dyDescent="0.2">
      <c r="A2549" s="28" t="s">
        <v>84</v>
      </c>
      <c r="B2549" s="24">
        <v>919724</v>
      </c>
      <c r="C2549" s="28" t="s">
        <v>2655</v>
      </c>
      <c r="D2549" s="29">
        <v>35919724</v>
      </c>
      <c r="E2549" s="29" t="s">
        <v>117</v>
      </c>
      <c r="F2549" s="29">
        <v>247.75</v>
      </c>
      <c r="G2549" s="10">
        <f>SUMIFS('Régua SAEB'!$C:$C,'Régua SAEB'!$B:$B,"LP",'Régua SAEB'!$D:$D,"&lt;="&amp;$F2549,'Régua SAEB'!$E:$E,"&gt;"&amp;$F2549,'Régua SAEB'!$A:$A,$E2549)</f>
        <v>2</v>
      </c>
      <c r="H2549" s="10" t="str">
        <f t="array" ref="H2549">INDEX('Régua SAEB'!$F$1:$F$40,MATCH($E2549&amp;"LP"&amp;$G2549,'Régua SAEB'!$G$1:$G$40,0),1)</f>
        <v>Básico</v>
      </c>
      <c r="I2549" s="29">
        <v>254.45</v>
      </c>
      <c r="J2549" s="10">
        <f>SUMIFS('Régua SAEB'!$C:$C,'Régua SAEB'!$B:$B,"MT",'Régua SAEB'!$D:$D,"&lt;="&amp;$I2549,'Régua SAEB'!$E:$E,"&gt;"&amp;$I2549,'Régua SAEB'!$A:$A,$E2549)</f>
        <v>3</v>
      </c>
      <c r="K2549" s="10" t="str">
        <f t="array" ref="K2549">INDEX('Régua SAEB'!$F$1:$F$40,MATCH($E2549&amp;"MT"&amp;$J2549,'Régua SAEB'!$G$1:$G$40,0),1)</f>
        <v>Básico</v>
      </c>
    </row>
    <row r="2550" spans="1:11" x14ac:dyDescent="0.2">
      <c r="A2550" s="28" t="s">
        <v>84</v>
      </c>
      <c r="B2550" s="24">
        <v>920459</v>
      </c>
      <c r="C2550" s="28" t="s">
        <v>2656</v>
      </c>
      <c r="D2550" s="29">
        <v>35920459</v>
      </c>
      <c r="E2550" s="29" t="s">
        <v>117</v>
      </c>
      <c r="F2550" s="29">
        <v>242.79</v>
      </c>
      <c r="G2550" s="10">
        <f>SUMIFS('Régua SAEB'!$C:$C,'Régua SAEB'!$B:$B,"LP",'Régua SAEB'!$D:$D,"&lt;="&amp;$F2550,'Régua SAEB'!$E:$E,"&gt;"&amp;$F2550,'Régua SAEB'!$A:$A,$E2550)</f>
        <v>2</v>
      </c>
      <c r="H2550" s="10" t="str">
        <f t="array" ref="H2550">INDEX('Régua SAEB'!$F$1:$F$40,MATCH($E2550&amp;"LP"&amp;$G2550,'Régua SAEB'!$G$1:$G$40,0),1)</f>
        <v>Básico</v>
      </c>
      <c r="I2550" s="29">
        <v>252.14</v>
      </c>
      <c r="J2550" s="10">
        <f>SUMIFS('Régua SAEB'!$C:$C,'Régua SAEB'!$B:$B,"MT",'Régua SAEB'!$D:$D,"&lt;="&amp;$I2550,'Régua SAEB'!$E:$E,"&gt;"&amp;$I2550,'Régua SAEB'!$A:$A,$E2550)</f>
        <v>3</v>
      </c>
      <c r="K2550" s="10" t="str">
        <f t="array" ref="K2550">INDEX('Régua SAEB'!$F$1:$F$40,MATCH($E2550&amp;"MT"&amp;$J2550,'Régua SAEB'!$G$1:$G$40,0),1)</f>
        <v>Básico</v>
      </c>
    </row>
    <row r="2551" spans="1:11" x14ac:dyDescent="0.2">
      <c r="A2551" s="28" t="s">
        <v>84</v>
      </c>
      <c r="B2551" s="24">
        <v>922857</v>
      </c>
      <c r="C2551" s="28" t="s">
        <v>2657</v>
      </c>
      <c r="D2551" s="29">
        <v>35922857</v>
      </c>
      <c r="E2551" s="29" t="s">
        <v>117</v>
      </c>
      <c r="F2551" s="29">
        <v>278.64</v>
      </c>
      <c r="G2551" s="10">
        <f>SUMIFS('Régua SAEB'!$C:$C,'Régua SAEB'!$B:$B,"LP",'Régua SAEB'!$D:$D,"&lt;="&amp;$F2551,'Régua SAEB'!$E:$E,"&gt;"&amp;$F2551,'Régua SAEB'!$A:$A,$E2551)</f>
        <v>4</v>
      </c>
      <c r="H2551" s="10" t="str">
        <f t="array" ref="H2551">INDEX('Régua SAEB'!$F$1:$F$40,MATCH($E2551&amp;"LP"&amp;$G2551,'Régua SAEB'!$G$1:$G$40,0),1)</f>
        <v>Proficiente</v>
      </c>
      <c r="I2551" s="29">
        <v>271.39999999999998</v>
      </c>
      <c r="J2551" s="10">
        <f>SUMIFS('Régua SAEB'!$C:$C,'Régua SAEB'!$B:$B,"MT",'Régua SAEB'!$D:$D,"&lt;="&amp;$I2551,'Régua SAEB'!$E:$E,"&gt;"&amp;$I2551,'Régua SAEB'!$A:$A,$E2551)</f>
        <v>3</v>
      </c>
      <c r="K2551" s="10" t="str">
        <f t="array" ref="K2551">INDEX('Régua SAEB'!$F$1:$F$40,MATCH($E2551&amp;"MT"&amp;$J2551,'Régua SAEB'!$G$1:$G$40,0),1)</f>
        <v>Básico</v>
      </c>
    </row>
    <row r="2552" spans="1:11" x14ac:dyDescent="0.2">
      <c r="A2552" s="28" t="s">
        <v>84</v>
      </c>
      <c r="B2552" s="24">
        <v>925925</v>
      </c>
      <c r="C2552" s="28" t="s">
        <v>2658</v>
      </c>
      <c r="D2552" s="29">
        <v>35925925</v>
      </c>
      <c r="E2552" s="29" t="s">
        <v>117</v>
      </c>
      <c r="F2552" s="29">
        <v>260.04000000000002</v>
      </c>
      <c r="G2552" s="10">
        <f>SUMIFS('Régua SAEB'!$C:$C,'Régua SAEB'!$B:$B,"LP",'Régua SAEB'!$D:$D,"&lt;="&amp;$F2552,'Régua SAEB'!$E:$E,"&gt;"&amp;$F2552,'Régua SAEB'!$A:$A,$E2552)</f>
        <v>3</v>
      </c>
      <c r="H2552" s="10" t="str">
        <f t="array" ref="H2552">INDEX('Régua SAEB'!$F$1:$F$40,MATCH($E2552&amp;"LP"&amp;$G2552,'Régua SAEB'!$G$1:$G$40,0),1)</f>
        <v>Básico</v>
      </c>
      <c r="I2552" s="29">
        <v>256.57</v>
      </c>
      <c r="J2552" s="10">
        <f>SUMIFS('Régua SAEB'!$C:$C,'Régua SAEB'!$B:$B,"MT",'Régua SAEB'!$D:$D,"&lt;="&amp;$I2552,'Régua SAEB'!$E:$E,"&gt;"&amp;$I2552,'Régua SAEB'!$A:$A,$E2552)</f>
        <v>3</v>
      </c>
      <c r="K2552" s="10" t="str">
        <f t="array" ref="K2552">INDEX('Régua SAEB'!$F$1:$F$40,MATCH($E2552&amp;"MT"&amp;$J2552,'Régua SAEB'!$G$1:$G$40,0),1)</f>
        <v>Básico</v>
      </c>
    </row>
    <row r="2553" spans="1:11" x14ac:dyDescent="0.2">
      <c r="A2553" s="28" t="s">
        <v>38</v>
      </c>
      <c r="B2553" s="24">
        <v>10017</v>
      </c>
      <c r="C2553" s="28" t="s">
        <v>2659</v>
      </c>
      <c r="D2553" s="29">
        <v>35010017</v>
      </c>
      <c r="E2553" s="29" t="s">
        <v>117</v>
      </c>
      <c r="F2553" s="29">
        <v>269.13</v>
      </c>
      <c r="G2553" s="10">
        <f>SUMIFS('Régua SAEB'!$C:$C,'Régua SAEB'!$B:$B,"LP",'Régua SAEB'!$D:$D,"&lt;="&amp;$F2553,'Régua SAEB'!$E:$E,"&gt;"&amp;$F2553,'Régua SAEB'!$A:$A,$E2553)</f>
        <v>3</v>
      </c>
      <c r="H2553" s="10" t="str">
        <f t="array" ref="H2553">INDEX('Régua SAEB'!$F$1:$F$40,MATCH($E2553&amp;"LP"&amp;$G2553,'Régua SAEB'!$G$1:$G$40,0),1)</f>
        <v>Básico</v>
      </c>
      <c r="I2553" s="29">
        <v>255.74</v>
      </c>
      <c r="J2553" s="10">
        <f>SUMIFS('Régua SAEB'!$C:$C,'Régua SAEB'!$B:$B,"MT",'Régua SAEB'!$D:$D,"&lt;="&amp;$I2553,'Régua SAEB'!$E:$E,"&gt;"&amp;$I2553,'Régua SAEB'!$A:$A,$E2553)</f>
        <v>3</v>
      </c>
      <c r="K2553" s="10" t="str">
        <f t="array" ref="K2553">INDEX('Régua SAEB'!$F$1:$F$40,MATCH($E2553&amp;"MT"&amp;$J2553,'Régua SAEB'!$G$1:$G$40,0),1)</f>
        <v>Básico</v>
      </c>
    </row>
    <row r="2554" spans="1:11" x14ac:dyDescent="0.2">
      <c r="A2554" s="28" t="s">
        <v>38</v>
      </c>
      <c r="B2554" s="24">
        <v>80615</v>
      </c>
      <c r="C2554" s="28" t="s">
        <v>2660</v>
      </c>
      <c r="D2554" s="29">
        <v>35080615</v>
      </c>
      <c r="E2554" s="29" t="s">
        <v>117</v>
      </c>
      <c r="F2554" s="29">
        <v>259.75</v>
      </c>
      <c r="G2554" s="10">
        <f>SUMIFS('Régua SAEB'!$C:$C,'Régua SAEB'!$B:$B,"LP",'Régua SAEB'!$D:$D,"&lt;="&amp;$F2554,'Régua SAEB'!$E:$E,"&gt;"&amp;$F2554,'Régua SAEB'!$A:$A,$E2554)</f>
        <v>3</v>
      </c>
      <c r="H2554" s="10" t="str">
        <f t="array" ref="H2554">INDEX('Régua SAEB'!$F$1:$F$40,MATCH($E2554&amp;"LP"&amp;$G2554,'Régua SAEB'!$G$1:$G$40,0),1)</f>
        <v>Básico</v>
      </c>
      <c r="I2554" s="29">
        <v>256.14</v>
      </c>
      <c r="J2554" s="10">
        <f>SUMIFS('Régua SAEB'!$C:$C,'Régua SAEB'!$B:$B,"MT",'Régua SAEB'!$D:$D,"&lt;="&amp;$I2554,'Régua SAEB'!$E:$E,"&gt;"&amp;$I2554,'Régua SAEB'!$A:$A,$E2554)</f>
        <v>3</v>
      </c>
      <c r="K2554" s="10" t="str">
        <f t="array" ref="K2554">INDEX('Régua SAEB'!$F$1:$F$40,MATCH($E2554&amp;"MT"&amp;$J2554,'Régua SAEB'!$G$1:$G$40,0),1)</f>
        <v>Básico</v>
      </c>
    </row>
    <row r="2555" spans="1:11" x14ac:dyDescent="0.2">
      <c r="A2555" s="28" t="s">
        <v>38</v>
      </c>
      <c r="B2555" s="24">
        <v>910685</v>
      </c>
      <c r="C2555" s="28" t="s">
        <v>2661</v>
      </c>
      <c r="D2555" s="29">
        <v>35910685</v>
      </c>
      <c r="E2555" s="29" t="s">
        <v>117</v>
      </c>
      <c r="F2555" s="29">
        <v>269.02999999999997</v>
      </c>
      <c r="G2555" s="10">
        <f>SUMIFS('Régua SAEB'!$C:$C,'Régua SAEB'!$B:$B,"LP",'Régua SAEB'!$D:$D,"&lt;="&amp;$F2555,'Régua SAEB'!$E:$E,"&gt;"&amp;$F2555,'Régua SAEB'!$A:$A,$E2555)</f>
        <v>3</v>
      </c>
      <c r="H2555" s="10" t="str">
        <f t="array" ref="H2555">INDEX('Régua SAEB'!$F$1:$F$40,MATCH($E2555&amp;"LP"&amp;$G2555,'Régua SAEB'!$G$1:$G$40,0),1)</f>
        <v>Básico</v>
      </c>
      <c r="I2555" s="29">
        <v>259.95999999999998</v>
      </c>
      <c r="J2555" s="10">
        <f>SUMIFS('Régua SAEB'!$C:$C,'Régua SAEB'!$B:$B,"MT",'Régua SAEB'!$D:$D,"&lt;="&amp;$I2555,'Régua SAEB'!$E:$E,"&gt;"&amp;$I2555,'Régua SAEB'!$A:$A,$E2555)</f>
        <v>3</v>
      </c>
      <c r="K2555" s="10" t="str">
        <f t="array" ref="K2555">INDEX('Régua SAEB'!$F$1:$F$40,MATCH($E2555&amp;"MT"&amp;$J2555,'Régua SAEB'!$G$1:$G$40,0),1)</f>
        <v>Básico</v>
      </c>
    </row>
    <row r="2556" spans="1:11" x14ac:dyDescent="0.2">
      <c r="A2556" s="28" t="s">
        <v>20</v>
      </c>
      <c r="B2556" s="24">
        <v>14771</v>
      </c>
      <c r="C2556" s="28" t="s">
        <v>2662</v>
      </c>
      <c r="D2556" s="29">
        <v>35014771</v>
      </c>
      <c r="E2556" s="29" t="s">
        <v>117</v>
      </c>
      <c r="F2556" s="29">
        <v>275.48</v>
      </c>
      <c r="G2556" s="10">
        <f>SUMIFS('Régua SAEB'!$C:$C,'Régua SAEB'!$B:$B,"LP",'Régua SAEB'!$D:$D,"&lt;="&amp;$F2556,'Régua SAEB'!$E:$E,"&gt;"&amp;$F2556,'Régua SAEB'!$A:$A,$E2556)</f>
        <v>4</v>
      </c>
      <c r="H2556" s="10" t="str">
        <f t="array" ref="H2556">INDEX('Régua SAEB'!$F$1:$F$40,MATCH($E2556&amp;"LP"&amp;$G2556,'Régua SAEB'!$G$1:$G$40,0),1)</f>
        <v>Proficiente</v>
      </c>
      <c r="I2556" s="29">
        <v>262.24</v>
      </c>
      <c r="J2556" s="10">
        <f>SUMIFS('Régua SAEB'!$C:$C,'Régua SAEB'!$B:$B,"MT",'Régua SAEB'!$D:$D,"&lt;="&amp;$I2556,'Régua SAEB'!$E:$E,"&gt;"&amp;$I2556,'Régua SAEB'!$A:$A,$E2556)</f>
        <v>3</v>
      </c>
      <c r="K2556" s="10" t="str">
        <f t="array" ref="K2556">INDEX('Régua SAEB'!$F$1:$F$40,MATCH($E2556&amp;"MT"&amp;$J2556,'Régua SAEB'!$G$1:$G$40,0),1)</f>
        <v>Básico</v>
      </c>
    </row>
    <row r="2557" spans="1:11" x14ac:dyDescent="0.2">
      <c r="A2557" s="28" t="s">
        <v>20</v>
      </c>
      <c r="B2557" s="24">
        <v>14953</v>
      </c>
      <c r="C2557" s="28" t="s">
        <v>2663</v>
      </c>
      <c r="D2557" s="29">
        <v>35014953</v>
      </c>
      <c r="E2557" s="29" t="s">
        <v>117</v>
      </c>
      <c r="F2557" s="29">
        <v>234.88</v>
      </c>
      <c r="G2557" s="10">
        <f>SUMIFS('Régua SAEB'!$C:$C,'Régua SAEB'!$B:$B,"LP",'Régua SAEB'!$D:$D,"&lt;="&amp;$F2557,'Régua SAEB'!$E:$E,"&gt;"&amp;$F2557,'Régua SAEB'!$A:$A,$E2557)</f>
        <v>2</v>
      </c>
      <c r="H2557" s="10" t="str">
        <f t="array" ref="H2557">INDEX('Régua SAEB'!$F$1:$F$40,MATCH($E2557&amp;"LP"&amp;$G2557,'Régua SAEB'!$G$1:$G$40,0),1)</f>
        <v>Básico</v>
      </c>
      <c r="I2557" s="29">
        <v>228.53</v>
      </c>
      <c r="J2557" s="10">
        <f>SUMIFS('Régua SAEB'!$C:$C,'Régua SAEB'!$B:$B,"MT",'Régua SAEB'!$D:$D,"&lt;="&amp;$I2557,'Régua SAEB'!$E:$E,"&gt;"&amp;$I2557,'Régua SAEB'!$A:$A,$E2557)</f>
        <v>2</v>
      </c>
      <c r="K2557" s="10" t="str">
        <f t="array" ref="K2557">INDEX('Régua SAEB'!$F$1:$F$40,MATCH($E2557&amp;"MT"&amp;$J2557,'Régua SAEB'!$G$1:$G$40,0),1)</f>
        <v>Básico</v>
      </c>
    </row>
    <row r="2558" spans="1:11" x14ac:dyDescent="0.2">
      <c r="A2558" s="28" t="s">
        <v>20</v>
      </c>
      <c r="B2558" s="24">
        <v>39688</v>
      </c>
      <c r="C2558" s="28" t="s">
        <v>2664</v>
      </c>
      <c r="D2558" s="29">
        <v>35039688</v>
      </c>
      <c r="E2558" s="29" t="s">
        <v>117</v>
      </c>
      <c r="F2558" s="29">
        <v>253.18</v>
      </c>
      <c r="G2558" s="10">
        <f>SUMIFS('Régua SAEB'!$C:$C,'Régua SAEB'!$B:$B,"LP",'Régua SAEB'!$D:$D,"&lt;="&amp;$F2558,'Régua SAEB'!$E:$E,"&gt;"&amp;$F2558,'Régua SAEB'!$A:$A,$E2558)</f>
        <v>3</v>
      </c>
      <c r="H2558" s="10" t="str">
        <f t="array" ref="H2558">INDEX('Régua SAEB'!$F$1:$F$40,MATCH($E2558&amp;"LP"&amp;$G2558,'Régua SAEB'!$G$1:$G$40,0),1)</f>
        <v>Básico</v>
      </c>
      <c r="I2558" s="29">
        <v>253.76</v>
      </c>
      <c r="J2558" s="10">
        <f>SUMIFS('Régua SAEB'!$C:$C,'Régua SAEB'!$B:$B,"MT",'Régua SAEB'!$D:$D,"&lt;="&amp;$I2558,'Régua SAEB'!$E:$E,"&gt;"&amp;$I2558,'Régua SAEB'!$A:$A,$E2558)</f>
        <v>3</v>
      </c>
      <c r="K2558" s="10" t="str">
        <f t="array" ref="K2558">INDEX('Régua SAEB'!$F$1:$F$40,MATCH($E2558&amp;"MT"&amp;$J2558,'Régua SAEB'!$G$1:$G$40,0),1)</f>
        <v>Básico</v>
      </c>
    </row>
    <row r="2559" spans="1:11" x14ac:dyDescent="0.2">
      <c r="A2559" s="28" t="s">
        <v>20</v>
      </c>
      <c r="B2559" s="24">
        <v>49273</v>
      </c>
      <c r="C2559" s="28" t="s">
        <v>2665</v>
      </c>
      <c r="D2559" s="29">
        <v>35049273</v>
      </c>
      <c r="E2559" s="29" t="s">
        <v>117</v>
      </c>
      <c r="F2559" s="29">
        <v>259.04000000000002</v>
      </c>
      <c r="G2559" s="10">
        <f>SUMIFS('Régua SAEB'!$C:$C,'Régua SAEB'!$B:$B,"LP",'Régua SAEB'!$D:$D,"&lt;="&amp;$F2559,'Régua SAEB'!$E:$E,"&gt;"&amp;$F2559,'Régua SAEB'!$A:$A,$E2559)</f>
        <v>3</v>
      </c>
      <c r="H2559" s="10" t="str">
        <f t="array" ref="H2559">INDEX('Régua SAEB'!$F$1:$F$40,MATCH($E2559&amp;"LP"&amp;$G2559,'Régua SAEB'!$G$1:$G$40,0),1)</f>
        <v>Básico</v>
      </c>
      <c r="I2559" s="29">
        <v>250.77</v>
      </c>
      <c r="J2559" s="10">
        <f>SUMIFS('Régua SAEB'!$C:$C,'Régua SAEB'!$B:$B,"MT",'Régua SAEB'!$D:$D,"&lt;="&amp;$I2559,'Régua SAEB'!$E:$E,"&gt;"&amp;$I2559,'Régua SAEB'!$A:$A,$E2559)</f>
        <v>3</v>
      </c>
      <c r="K2559" s="10" t="str">
        <f t="array" ref="K2559">INDEX('Régua SAEB'!$F$1:$F$40,MATCH($E2559&amp;"MT"&amp;$J2559,'Régua SAEB'!$G$1:$G$40,0),1)</f>
        <v>Básico</v>
      </c>
    </row>
    <row r="2560" spans="1:11" x14ac:dyDescent="0.2">
      <c r="A2560" s="28" t="s">
        <v>39</v>
      </c>
      <c r="B2560" s="24">
        <v>38921</v>
      </c>
      <c r="C2560" s="28" t="s">
        <v>2666</v>
      </c>
      <c r="D2560" s="29">
        <v>35038921</v>
      </c>
      <c r="E2560" s="29" t="s">
        <v>117</v>
      </c>
      <c r="F2560" s="29">
        <v>284.56</v>
      </c>
      <c r="G2560" s="10">
        <f>SUMIFS('Régua SAEB'!$C:$C,'Régua SAEB'!$B:$B,"LP",'Régua SAEB'!$D:$D,"&lt;="&amp;$F2560,'Régua SAEB'!$E:$E,"&gt;"&amp;$F2560,'Régua SAEB'!$A:$A,$E2560)</f>
        <v>4</v>
      </c>
      <c r="H2560" s="10" t="str">
        <f t="array" ref="H2560">INDEX('Régua SAEB'!$F$1:$F$40,MATCH($E2560&amp;"LP"&amp;$G2560,'Régua SAEB'!$G$1:$G$40,0),1)</f>
        <v>Proficiente</v>
      </c>
      <c r="I2560" s="29">
        <v>293.72000000000003</v>
      </c>
      <c r="J2560" s="10">
        <f>SUMIFS('Régua SAEB'!$C:$C,'Régua SAEB'!$B:$B,"MT",'Régua SAEB'!$D:$D,"&lt;="&amp;$I2560,'Régua SAEB'!$E:$E,"&gt;"&amp;$I2560,'Régua SAEB'!$A:$A,$E2560)</f>
        <v>4</v>
      </c>
      <c r="K2560" s="10" t="str">
        <f t="array" ref="K2560">INDEX('Régua SAEB'!$F$1:$F$40,MATCH($E2560&amp;"MT"&amp;$J2560,'Régua SAEB'!$G$1:$G$40,0),1)</f>
        <v>Básico</v>
      </c>
    </row>
    <row r="2561" spans="1:11" x14ac:dyDescent="0.2">
      <c r="A2561" s="28" t="s">
        <v>39</v>
      </c>
      <c r="B2561" s="24">
        <v>46917</v>
      </c>
      <c r="C2561" s="28" t="s">
        <v>2667</v>
      </c>
      <c r="D2561" s="29">
        <v>35046917</v>
      </c>
      <c r="E2561" s="29" t="s">
        <v>117</v>
      </c>
      <c r="F2561" s="29">
        <v>276.77999999999997</v>
      </c>
      <c r="G2561" s="10">
        <f>SUMIFS('Régua SAEB'!$C:$C,'Régua SAEB'!$B:$B,"LP",'Régua SAEB'!$D:$D,"&lt;="&amp;$F2561,'Régua SAEB'!$E:$E,"&gt;"&amp;$F2561,'Régua SAEB'!$A:$A,$E2561)</f>
        <v>4</v>
      </c>
      <c r="H2561" s="10" t="str">
        <f t="array" ref="H2561">INDEX('Régua SAEB'!$F$1:$F$40,MATCH($E2561&amp;"LP"&amp;$G2561,'Régua SAEB'!$G$1:$G$40,0),1)</f>
        <v>Proficiente</v>
      </c>
      <c r="I2561" s="29">
        <v>291.27999999999997</v>
      </c>
      <c r="J2561" s="10">
        <f>SUMIFS('Régua SAEB'!$C:$C,'Régua SAEB'!$B:$B,"MT",'Régua SAEB'!$D:$D,"&lt;="&amp;$I2561,'Régua SAEB'!$E:$E,"&gt;"&amp;$I2561,'Régua SAEB'!$A:$A,$E2561)</f>
        <v>4</v>
      </c>
      <c r="K2561" s="10" t="str">
        <f t="array" ref="K2561">INDEX('Régua SAEB'!$F$1:$F$40,MATCH($E2561&amp;"MT"&amp;$J2561,'Régua SAEB'!$G$1:$G$40,0),1)</f>
        <v>Básico</v>
      </c>
    </row>
    <row r="2562" spans="1:11" x14ac:dyDescent="0.2">
      <c r="A2562" s="28" t="s">
        <v>39</v>
      </c>
      <c r="B2562" s="24">
        <v>49311</v>
      </c>
      <c r="C2562" s="28" t="s">
        <v>2668</v>
      </c>
      <c r="D2562" s="29">
        <v>35049311</v>
      </c>
      <c r="E2562" s="29" t="s">
        <v>117</v>
      </c>
      <c r="F2562" s="29">
        <v>266.16000000000003</v>
      </c>
      <c r="G2562" s="10">
        <f>SUMIFS('Régua SAEB'!$C:$C,'Régua SAEB'!$B:$B,"LP",'Régua SAEB'!$D:$D,"&lt;="&amp;$F2562,'Régua SAEB'!$E:$E,"&gt;"&amp;$F2562,'Régua SAEB'!$A:$A,$E2562)</f>
        <v>3</v>
      </c>
      <c r="H2562" s="10" t="str">
        <f t="array" ref="H2562">INDEX('Régua SAEB'!$F$1:$F$40,MATCH($E2562&amp;"LP"&amp;$G2562,'Régua SAEB'!$G$1:$G$40,0),1)</f>
        <v>Básico</v>
      </c>
      <c r="I2562" s="29">
        <v>274.12</v>
      </c>
      <c r="J2562" s="10">
        <f>SUMIFS('Régua SAEB'!$C:$C,'Régua SAEB'!$B:$B,"MT",'Régua SAEB'!$D:$D,"&lt;="&amp;$I2562,'Régua SAEB'!$E:$E,"&gt;"&amp;$I2562,'Régua SAEB'!$A:$A,$E2562)</f>
        <v>3</v>
      </c>
      <c r="K2562" s="10" t="str">
        <f t="array" ref="K2562">INDEX('Régua SAEB'!$F$1:$F$40,MATCH($E2562&amp;"MT"&amp;$J2562,'Régua SAEB'!$G$1:$G$40,0),1)</f>
        <v>Básico</v>
      </c>
    </row>
    <row r="2563" spans="1:11" x14ac:dyDescent="0.2">
      <c r="A2563" s="28" t="s">
        <v>39</v>
      </c>
      <c r="B2563" s="24">
        <v>905288</v>
      </c>
      <c r="C2563" s="28" t="s">
        <v>2669</v>
      </c>
      <c r="D2563" s="29">
        <v>35905288</v>
      </c>
      <c r="E2563" s="29" t="s">
        <v>117</v>
      </c>
      <c r="F2563" s="29">
        <v>249.79</v>
      </c>
      <c r="G2563" s="10">
        <f>SUMIFS('Régua SAEB'!$C:$C,'Régua SAEB'!$B:$B,"LP",'Régua SAEB'!$D:$D,"&lt;="&amp;$F2563,'Régua SAEB'!$E:$E,"&gt;"&amp;$F2563,'Régua SAEB'!$A:$A,$E2563)</f>
        <v>2</v>
      </c>
      <c r="H2563" s="10" t="str">
        <f t="array" ref="H2563">INDEX('Régua SAEB'!$F$1:$F$40,MATCH($E2563&amp;"LP"&amp;$G2563,'Régua SAEB'!$G$1:$G$40,0),1)</f>
        <v>Básico</v>
      </c>
      <c r="I2563" s="29">
        <v>256.08</v>
      </c>
      <c r="J2563" s="10">
        <f>SUMIFS('Régua SAEB'!$C:$C,'Régua SAEB'!$B:$B,"MT",'Régua SAEB'!$D:$D,"&lt;="&amp;$I2563,'Régua SAEB'!$E:$E,"&gt;"&amp;$I2563,'Régua SAEB'!$A:$A,$E2563)</f>
        <v>3</v>
      </c>
      <c r="K2563" s="10" t="str">
        <f t="array" ref="K2563">INDEX('Régua SAEB'!$F$1:$F$40,MATCH($E2563&amp;"MT"&amp;$J2563,'Régua SAEB'!$G$1:$G$40,0),1)</f>
        <v>Básico</v>
      </c>
    </row>
    <row r="2564" spans="1:11" x14ac:dyDescent="0.2">
      <c r="A2564" s="28" t="s">
        <v>39</v>
      </c>
      <c r="B2564" s="24">
        <v>921750</v>
      </c>
      <c r="C2564" s="28" t="s">
        <v>2670</v>
      </c>
      <c r="D2564" s="29">
        <v>35921750</v>
      </c>
      <c r="E2564" s="29" t="s">
        <v>117</v>
      </c>
      <c r="F2564" s="29">
        <v>281.36</v>
      </c>
      <c r="G2564" s="10">
        <f>SUMIFS('Régua SAEB'!$C:$C,'Régua SAEB'!$B:$B,"LP",'Régua SAEB'!$D:$D,"&lt;="&amp;$F2564,'Régua SAEB'!$E:$E,"&gt;"&amp;$F2564,'Régua SAEB'!$A:$A,$E2564)</f>
        <v>4</v>
      </c>
      <c r="H2564" s="10" t="str">
        <f t="array" ref="H2564">INDEX('Régua SAEB'!$F$1:$F$40,MATCH($E2564&amp;"LP"&amp;$G2564,'Régua SAEB'!$G$1:$G$40,0),1)</f>
        <v>Proficiente</v>
      </c>
      <c r="I2564" s="29">
        <v>276.92</v>
      </c>
      <c r="J2564" s="10">
        <f>SUMIFS('Régua SAEB'!$C:$C,'Régua SAEB'!$B:$B,"MT",'Régua SAEB'!$D:$D,"&lt;="&amp;$I2564,'Régua SAEB'!$E:$E,"&gt;"&amp;$I2564,'Régua SAEB'!$A:$A,$E2564)</f>
        <v>4</v>
      </c>
      <c r="K2564" s="10" t="str">
        <f t="array" ref="K2564">INDEX('Régua SAEB'!$F$1:$F$40,MATCH($E2564&amp;"MT"&amp;$J2564,'Régua SAEB'!$G$1:$G$40,0),1)</f>
        <v>Básico</v>
      </c>
    </row>
    <row r="2565" spans="1:11" x14ac:dyDescent="0.2">
      <c r="A2565" s="28" t="s">
        <v>64</v>
      </c>
      <c r="B2565" s="24">
        <v>12</v>
      </c>
      <c r="C2565" s="28" t="s">
        <v>2671</v>
      </c>
      <c r="D2565" s="29">
        <v>35000012</v>
      </c>
      <c r="E2565" s="29" t="s">
        <v>117</v>
      </c>
      <c r="F2565" s="29">
        <v>277.43</v>
      </c>
      <c r="G2565" s="10">
        <f>SUMIFS('Régua SAEB'!$C:$C,'Régua SAEB'!$B:$B,"LP",'Régua SAEB'!$D:$D,"&lt;="&amp;$F2565,'Régua SAEB'!$E:$E,"&gt;"&amp;$F2565,'Régua SAEB'!$A:$A,$E2565)</f>
        <v>4</v>
      </c>
      <c r="H2565" s="10" t="str">
        <f t="array" ref="H2565">INDEX('Régua SAEB'!$F$1:$F$40,MATCH($E2565&amp;"LP"&amp;$G2565,'Régua SAEB'!$G$1:$G$40,0),1)</f>
        <v>Proficiente</v>
      </c>
      <c r="I2565" s="29">
        <v>279.74</v>
      </c>
      <c r="J2565" s="10">
        <f>SUMIFS('Régua SAEB'!$C:$C,'Régua SAEB'!$B:$B,"MT",'Régua SAEB'!$D:$D,"&lt;="&amp;$I2565,'Régua SAEB'!$E:$E,"&gt;"&amp;$I2565,'Régua SAEB'!$A:$A,$E2565)</f>
        <v>4</v>
      </c>
      <c r="K2565" s="10" t="str">
        <f t="array" ref="K2565">INDEX('Régua SAEB'!$F$1:$F$40,MATCH($E2565&amp;"MT"&amp;$J2565,'Régua SAEB'!$G$1:$G$40,0),1)</f>
        <v>Básico</v>
      </c>
    </row>
    <row r="2566" spans="1:11" x14ac:dyDescent="0.2">
      <c r="A2566" s="28" t="s">
        <v>64</v>
      </c>
      <c r="B2566" s="24">
        <v>24</v>
      </c>
      <c r="C2566" s="28" t="s">
        <v>2672</v>
      </c>
      <c r="D2566" s="29">
        <v>35000024</v>
      </c>
      <c r="E2566" s="29" t="s">
        <v>117</v>
      </c>
      <c r="F2566" s="29">
        <v>262.57</v>
      </c>
      <c r="G2566" s="10">
        <f>SUMIFS('Régua SAEB'!$C:$C,'Régua SAEB'!$B:$B,"LP",'Régua SAEB'!$D:$D,"&lt;="&amp;$F2566,'Régua SAEB'!$E:$E,"&gt;"&amp;$F2566,'Régua SAEB'!$A:$A,$E2566)</f>
        <v>3</v>
      </c>
      <c r="H2566" s="10" t="str">
        <f t="array" ref="H2566">INDEX('Régua SAEB'!$F$1:$F$40,MATCH($E2566&amp;"LP"&amp;$G2566,'Régua SAEB'!$G$1:$G$40,0),1)</f>
        <v>Básico</v>
      </c>
      <c r="I2566" s="29">
        <v>251.04</v>
      </c>
      <c r="J2566" s="10">
        <f>SUMIFS('Régua SAEB'!$C:$C,'Régua SAEB'!$B:$B,"MT",'Régua SAEB'!$D:$D,"&lt;="&amp;$I2566,'Régua SAEB'!$E:$E,"&gt;"&amp;$I2566,'Régua SAEB'!$A:$A,$E2566)</f>
        <v>3</v>
      </c>
      <c r="K2566" s="10" t="str">
        <f t="array" ref="K2566">INDEX('Régua SAEB'!$F$1:$F$40,MATCH($E2566&amp;"MT"&amp;$J2566,'Régua SAEB'!$G$1:$G$40,0),1)</f>
        <v>Básico</v>
      </c>
    </row>
    <row r="2567" spans="1:11" x14ac:dyDescent="0.2">
      <c r="A2567" s="28" t="s">
        <v>64</v>
      </c>
      <c r="B2567" s="24">
        <v>139</v>
      </c>
      <c r="C2567" s="28" t="s">
        <v>2673</v>
      </c>
      <c r="D2567" s="29">
        <v>35000139</v>
      </c>
      <c r="E2567" s="29" t="s">
        <v>117</v>
      </c>
      <c r="F2567" s="29">
        <v>241.2</v>
      </c>
      <c r="G2567" s="10">
        <f>SUMIFS('Régua SAEB'!$C:$C,'Régua SAEB'!$B:$B,"LP",'Régua SAEB'!$D:$D,"&lt;="&amp;$F2567,'Régua SAEB'!$E:$E,"&gt;"&amp;$F2567,'Régua SAEB'!$A:$A,$E2567)</f>
        <v>2</v>
      </c>
      <c r="H2567" s="10" t="str">
        <f t="array" ref="H2567">INDEX('Régua SAEB'!$F$1:$F$40,MATCH($E2567&amp;"LP"&amp;$G2567,'Régua SAEB'!$G$1:$G$40,0),1)</f>
        <v>Básico</v>
      </c>
      <c r="I2567" s="29">
        <v>240.79</v>
      </c>
      <c r="J2567" s="10">
        <f>SUMIFS('Régua SAEB'!$C:$C,'Régua SAEB'!$B:$B,"MT",'Régua SAEB'!$D:$D,"&lt;="&amp;$I2567,'Régua SAEB'!$E:$E,"&gt;"&amp;$I2567,'Régua SAEB'!$A:$A,$E2567)</f>
        <v>2</v>
      </c>
      <c r="K2567" s="10" t="str">
        <f t="array" ref="K2567">INDEX('Régua SAEB'!$F$1:$F$40,MATCH($E2567&amp;"MT"&amp;$J2567,'Régua SAEB'!$G$1:$G$40,0),1)</f>
        <v>Básico</v>
      </c>
    </row>
    <row r="2568" spans="1:11" x14ac:dyDescent="0.2">
      <c r="A2568" s="28" t="s">
        <v>64</v>
      </c>
      <c r="B2568" s="24">
        <v>140</v>
      </c>
      <c r="C2568" s="28" t="s">
        <v>2674</v>
      </c>
      <c r="D2568" s="29">
        <v>35000140</v>
      </c>
      <c r="E2568" s="29" t="s">
        <v>117</v>
      </c>
      <c r="F2568" s="29">
        <v>242.97</v>
      </c>
      <c r="G2568" s="10">
        <f>SUMIFS('Régua SAEB'!$C:$C,'Régua SAEB'!$B:$B,"LP",'Régua SAEB'!$D:$D,"&lt;="&amp;$F2568,'Régua SAEB'!$E:$E,"&gt;"&amp;$F2568,'Régua SAEB'!$A:$A,$E2568)</f>
        <v>2</v>
      </c>
      <c r="H2568" s="10" t="str">
        <f t="array" ref="H2568">INDEX('Régua SAEB'!$F$1:$F$40,MATCH($E2568&amp;"LP"&amp;$G2568,'Régua SAEB'!$G$1:$G$40,0),1)</f>
        <v>Básico</v>
      </c>
      <c r="I2568" s="29">
        <v>260.39</v>
      </c>
      <c r="J2568" s="10">
        <f>SUMIFS('Régua SAEB'!$C:$C,'Régua SAEB'!$B:$B,"MT",'Régua SAEB'!$D:$D,"&lt;="&amp;$I2568,'Régua SAEB'!$E:$E,"&gt;"&amp;$I2568,'Régua SAEB'!$A:$A,$E2568)</f>
        <v>3</v>
      </c>
      <c r="K2568" s="10" t="str">
        <f t="array" ref="K2568">INDEX('Régua SAEB'!$F$1:$F$40,MATCH($E2568&amp;"MT"&amp;$J2568,'Régua SAEB'!$G$1:$G$40,0),1)</f>
        <v>Básico</v>
      </c>
    </row>
    <row r="2569" spans="1:11" x14ac:dyDescent="0.2">
      <c r="A2569" s="28" t="s">
        <v>64</v>
      </c>
      <c r="B2569" s="24">
        <v>164</v>
      </c>
      <c r="C2569" s="28" t="s">
        <v>2675</v>
      </c>
      <c r="D2569" s="29">
        <v>35000164</v>
      </c>
      <c r="E2569" s="29" t="s">
        <v>117</v>
      </c>
      <c r="F2569" s="29">
        <v>239.48</v>
      </c>
      <c r="G2569" s="10">
        <f>SUMIFS('Régua SAEB'!$C:$C,'Régua SAEB'!$B:$B,"LP",'Régua SAEB'!$D:$D,"&lt;="&amp;$F2569,'Régua SAEB'!$E:$E,"&gt;"&amp;$F2569,'Régua SAEB'!$A:$A,$E2569)</f>
        <v>2</v>
      </c>
      <c r="H2569" s="10" t="str">
        <f t="array" ref="H2569">INDEX('Régua SAEB'!$F$1:$F$40,MATCH($E2569&amp;"LP"&amp;$G2569,'Régua SAEB'!$G$1:$G$40,0),1)</f>
        <v>Básico</v>
      </c>
      <c r="I2569" s="29">
        <v>230.42</v>
      </c>
      <c r="J2569" s="10">
        <f>SUMIFS('Régua SAEB'!$C:$C,'Régua SAEB'!$B:$B,"MT",'Régua SAEB'!$D:$D,"&lt;="&amp;$I2569,'Régua SAEB'!$E:$E,"&gt;"&amp;$I2569,'Régua SAEB'!$A:$A,$E2569)</f>
        <v>2</v>
      </c>
      <c r="K2569" s="10" t="str">
        <f t="array" ref="K2569">INDEX('Régua SAEB'!$F$1:$F$40,MATCH($E2569&amp;"MT"&amp;$J2569,'Régua SAEB'!$G$1:$G$40,0),1)</f>
        <v>Básico</v>
      </c>
    </row>
    <row r="2570" spans="1:11" x14ac:dyDescent="0.2">
      <c r="A2570" s="28" t="s">
        <v>64</v>
      </c>
      <c r="B2570" s="24">
        <v>176</v>
      </c>
      <c r="C2570" s="28" t="s">
        <v>2676</v>
      </c>
      <c r="D2570" s="29">
        <v>35000176</v>
      </c>
      <c r="E2570" s="29" t="s">
        <v>117</v>
      </c>
      <c r="F2570" s="29">
        <v>255.74</v>
      </c>
      <c r="G2570" s="10">
        <f>SUMIFS('Régua SAEB'!$C:$C,'Régua SAEB'!$B:$B,"LP",'Régua SAEB'!$D:$D,"&lt;="&amp;$F2570,'Régua SAEB'!$E:$E,"&gt;"&amp;$F2570,'Régua SAEB'!$A:$A,$E2570)</f>
        <v>3</v>
      </c>
      <c r="H2570" s="10" t="str">
        <f t="array" ref="H2570">INDEX('Régua SAEB'!$F$1:$F$40,MATCH($E2570&amp;"LP"&amp;$G2570,'Régua SAEB'!$G$1:$G$40,0),1)</f>
        <v>Básico</v>
      </c>
      <c r="I2570" s="29">
        <v>252.09</v>
      </c>
      <c r="J2570" s="10">
        <f>SUMIFS('Régua SAEB'!$C:$C,'Régua SAEB'!$B:$B,"MT",'Régua SAEB'!$D:$D,"&lt;="&amp;$I2570,'Régua SAEB'!$E:$E,"&gt;"&amp;$I2570,'Régua SAEB'!$A:$A,$E2570)</f>
        <v>3</v>
      </c>
      <c r="K2570" s="10" t="str">
        <f t="array" ref="K2570">INDEX('Régua SAEB'!$F$1:$F$40,MATCH($E2570&amp;"MT"&amp;$J2570,'Régua SAEB'!$G$1:$G$40,0),1)</f>
        <v>Básico</v>
      </c>
    </row>
    <row r="2571" spans="1:11" x14ac:dyDescent="0.2">
      <c r="A2571" s="28" t="s">
        <v>64</v>
      </c>
      <c r="B2571" s="24">
        <v>188</v>
      </c>
      <c r="C2571" s="28" t="s">
        <v>2677</v>
      </c>
      <c r="D2571" s="29">
        <v>35000188</v>
      </c>
      <c r="E2571" s="29" t="s">
        <v>117</v>
      </c>
      <c r="F2571" s="29">
        <v>263.37</v>
      </c>
      <c r="G2571" s="10">
        <f>SUMIFS('Régua SAEB'!$C:$C,'Régua SAEB'!$B:$B,"LP",'Régua SAEB'!$D:$D,"&lt;="&amp;$F2571,'Régua SAEB'!$E:$E,"&gt;"&amp;$F2571,'Régua SAEB'!$A:$A,$E2571)</f>
        <v>3</v>
      </c>
      <c r="H2571" s="10" t="str">
        <f t="array" ref="H2571">INDEX('Régua SAEB'!$F$1:$F$40,MATCH($E2571&amp;"LP"&amp;$G2571,'Régua SAEB'!$G$1:$G$40,0),1)</f>
        <v>Básico</v>
      </c>
      <c r="I2571" s="29">
        <v>249.25</v>
      </c>
      <c r="J2571" s="10">
        <f>SUMIFS('Régua SAEB'!$C:$C,'Régua SAEB'!$B:$B,"MT",'Régua SAEB'!$D:$D,"&lt;="&amp;$I2571,'Régua SAEB'!$E:$E,"&gt;"&amp;$I2571,'Régua SAEB'!$A:$A,$E2571)</f>
        <v>2</v>
      </c>
      <c r="K2571" s="10" t="str">
        <f t="array" ref="K2571">INDEX('Régua SAEB'!$F$1:$F$40,MATCH($E2571&amp;"MT"&amp;$J2571,'Régua SAEB'!$G$1:$G$40,0),1)</f>
        <v>Básico</v>
      </c>
    </row>
    <row r="2572" spans="1:11" x14ac:dyDescent="0.2">
      <c r="A2572" s="28" t="s">
        <v>64</v>
      </c>
      <c r="B2572" s="24">
        <v>197</v>
      </c>
      <c r="C2572" s="28" t="s">
        <v>2678</v>
      </c>
      <c r="D2572" s="29">
        <v>35000197</v>
      </c>
      <c r="E2572" s="29" t="s">
        <v>117</v>
      </c>
      <c r="F2572" s="29">
        <v>261.07</v>
      </c>
      <c r="G2572" s="10">
        <f>SUMIFS('Régua SAEB'!$C:$C,'Régua SAEB'!$B:$B,"LP",'Régua SAEB'!$D:$D,"&lt;="&amp;$F2572,'Régua SAEB'!$E:$E,"&gt;"&amp;$F2572,'Régua SAEB'!$A:$A,$E2572)</f>
        <v>3</v>
      </c>
      <c r="H2572" s="10" t="str">
        <f t="array" ref="H2572">INDEX('Régua SAEB'!$F$1:$F$40,MATCH($E2572&amp;"LP"&amp;$G2572,'Régua SAEB'!$G$1:$G$40,0),1)</f>
        <v>Básico</v>
      </c>
      <c r="I2572" s="29">
        <v>257.70999999999998</v>
      </c>
      <c r="J2572" s="10">
        <f>SUMIFS('Régua SAEB'!$C:$C,'Régua SAEB'!$B:$B,"MT",'Régua SAEB'!$D:$D,"&lt;="&amp;$I2572,'Régua SAEB'!$E:$E,"&gt;"&amp;$I2572,'Régua SAEB'!$A:$A,$E2572)</f>
        <v>3</v>
      </c>
      <c r="K2572" s="10" t="str">
        <f t="array" ref="K2572">INDEX('Régua SAEB'!$F$1:$F$40,MATCH($E2572&amp;"MT"&amp;$J2572,'Régua SAEB'!$G$1:$G$40,0),1)</f>
        <v>Básico</v>
      </c>
    </row>
    <row r="2573" spans="1:11" x14ac:dyDescent="0.2">
      <c r="A2573" s="28" t="s">
        <v>64</v>
      </c>
      <c r="B2573" s="24">
        <v>224</v>
      </c>
      <c r="C2573" s="28" t="s">
        <v>2679</v>
      </c>
      <c r="D2573" s="29">
        <v>35000224</v>
      </c>
      <c r="E2573" s="29" t="s">
        <v>117</v>
      </c>
      <c r="F2573" s="29">
        <v>245.92</v>
      </c>
      <c r="G2573" s="10">
        <f>SUMIFS('Régua SAEB'!$C:$C,'Régua SAEB'!$B:$B,"LP",'Régua SAEB'!$D:$D,"&lt;="&amp;$F2573,'Régua SAEB'!$E:$E,"&gt;"&amp;$F2573,'Régua SAEB'!$A:$A,$E2573)</f>
        <v>2</v>
      </c>
      <c r="H2573" s="10" t="str">
        <f t="array" ref="H2573">INDEX('Régua SAEB'!$F$1:$F$40,MATCH($E2573&amp;"LP"&amp;$G2573,'Régua SAEB'!$G$1:$G$40,0),1)</f>
        <v>Básico</v>
      </c>
      <c r="I2573" s="29">
        <v>236</v>
      </c>
      <c r="J2573" s="10">
        <f>SUMIFS('Régua SAEB'!$C:$C,'Régua SAEB'!$B:$B,"MT",'Régua SAEB'!$D:$D,"&lt;="&amp;$I2573,'Régua SAEB'!$E:$E,"&gt;"&amp;$I2573,'Régua SAEB'!$A:$A,$E2573)</f>
        <v>2</v>
      </c>
      <c r="K2573" s="10" t="str">
        <f t="array" ref="K2573">INDEX('Régua SAEB'!$F$1:$F$40,MATCH($E2573&amp;"MT"&amp;$J2573,'Régua SAEB'!$G$1:$G$40,0),1)</f>
        <v>Básico</v>
      </c>
    </row>
    <row r="2574" spans="1:11" x14ac:dyDescent="0.2">
      <c r="A2574" s="28" t="s">
        <v>64</v>
      </c>
      <c r="B2574" s="24">
        <v>255</v>
      </c>
      <c r="C2574" s="28" t="s">
        <v>2680</v>
      </c>
      <c r="D2574" s="29">
        <v>35000255</v>
      </c>
      <c r="E2574" s="29" t="s">
        <v>117</v>
      </c>
      <c r="F2574" s="29">
        <v>264.08</v>
      </c>
      <c r="G2574" s="10">
        <f>SUMIFS('Régua SAEB'!$C:$C,'Régua SAEB'!$B:$B,"LP",'Régua SAEB'!$D:$D,"&lt;="&amp;$F2574,'Régua SAEB'!$E:$E,"&gt;"&amp;$F2574,'Régua SAEB'!$A:$A,$E2574)</f>
        <v>3</v>
      </c>
      <c r="H2574" s="10" t="str">
        <f t="array" ref="H2574">INDEX('Régua SAEB'!$F$1:$F$40,MATCH($E2574&amp;"LP"&amp;$G2574,'Régua SAEB'!$G$1:$G$40,0),1)</f>
        <v>Básico</v>
      </c>
      <c r="I2574" s="29">
        <v>253.51</v>
      </c>
      <c r="J2574" s="10">
        <f>SUMIFS('Régua SAEB'!$C:$C,'Régua SAEB'!$B:$B,"MT",'Régua SAEB'!$D:$D,"&lt;="&amp;$I2574,'Régua SAEB'!$E:$E,"&gt;"&amp;$I2574,'Régua SAEB'!$A:$A,$E2574)</f>
        <v>3</v>
      </c>
      <c r="K2574" s="10" t="str">
        <f t="array" ref="K2574">INDEX('Régua SAEB'!$F$1:$F$40,MATCH($E2574&amp;"MT"&amp;$J2574,'Régua SAEB'!$G$1:$G$40,0),1)</f>
        <v>Básico</v>
      </c>
    </row>
    <row r="2575" spans="1:11" x14ac:dyDescent="0.2">
      <c r="A2575" s="28" t="s">
        <v>64</v>
      </c>
      <c r="B2575" s="24">
        <v>267</v>
      </c>
      <c r="C2575" s="28" t="s">
        <v>2681</v>
      </c>
      <c r="D2575" s="29">
        <v>35000267</v>
      </c>
      <c r="E2575" s="29" t="s">
        <v>117</v>
      </c>
      <c r="F2575" s="29">
        <v>264.88</v>
      </c>
      <c r="G2575" s="10">
        <f>SUMIFS('Régua SAEB'!$C:$C,'Régua SAEB'!$B:$B,"LP",'Régua SAEB'!$D:$D,"&lt;="&amp;$F2575,'Régua SAEB'!$E:$E,"&gt;"&amp;$F2575,'Régua SAEB'!$A:$A,$E2575)</f>
        <v>3</v>
      </c>
      <c r="H2575" s="10" t="str">
        <f t="array" ref="H2575">INDEX('Régua SAEB'!$F$1:$F$40,MATCH($E2575&amp;"LP"&amp;$G2575,'Régua SAEB'!$G$1:$G$40,0),1)</f>
        <v>Básico</v>
      </c>
      <c r="I2575" s="29">
        <v>263.75</v>
      </c>
      <c r="J2575" s="10">
        <f>SUMIFS('Régua SAEB'!$C:$C,'Régua SAEB'!$B:$B,"MT",'Régua SAEB'!$D:$D,"&lt;="&amp;$I2575,'Régua SAEB'!$E:$E,"&gt;"&amp;$I2575,'Régua SAEB'!$A:$A,$E2575)</f>
        <v>3</v>
      </c>
      <c r="K2575" s="10" t="str">
        <f t="array" ref="K2575">INDEX('Régua SAEB'!$F$1:$F$40,MATCH($E2575&amp;"MT"&amp;$J2575,'Régua SAEB'!$G$1:$G$40,0),1)</f>
        <v>Básico</v>
      </c>
    </row>
    <row r="2576" spans="1:11" x14ac:dyDescent="0.2">
      <c r="A2576" s="28" t="s">
        <v>64</v>
      </c>
      <c r="B2576" s="24">
        <v>280</v>
      </c>
      <c r="C2576" s="28" t="s">
        <v>2682</v>
      </c>
      <c r="D2576" s="29">
        <v>35000280</v>
      </c>
      <c r="E2576" s="29" t="s">
        <v>117</v>
      </c>
      <c r="F2576" s="29">
        <v>254.78</v>
      </c>
      <c r="G2576" s="10">
        <f>SUMIFS('Régua SAEB'!$C:$C,'Régua SAEB'!$B:$B,"LP",'Régua SAEB'!$D:$D,"&lt;="&amp;$F2576,'Régua SAEB'!$E:$E,"&gt;"&amp;$F2576,'Régua SAEB'!$A:$A,$E2576)</f>
        <v>3</v>
      </c>
      <c r="H2576" s="10" t="str">
        <f t="array" ref="H2576">INDEX('Régua SAEB'!$F$1:$F$40,MATCH($E2576&amp;"LP"&amp;$G2576,'Régua SAEB'!$G$1:$G$40,0),1)</f>
        <v>Básico</v>
      </c>
      <c r="I2576" s="29">
        <v>251.31</v>
      </c>
      <c r="J2576" s="10">
        <f>SUMIFS('Régua SAEB'!$C:$C,'Régua SAEB'!$B:$B,"MT",'Régua SAEB'!$D:$D,"&lt;="&amp;$I2576,'Régua SAEB'!$E:$E,"&gt;"&amp;$I2576,'Régua SAEB'!$A:$A,$E2576)</f>
        <v>3</v>
      </c>
      <c r="K2576" s="10" t="str">
        <f t="array" ref="K2576">INDEX('Régua SAEB'!$F$1:$F$40,MATCH($E2576&amp;"MT"&amp;$J2576,'Régua SAEB'!$G$1:$G$40,0),1)</f>
        <v>Básico</v>
      </c>
    </row>
    <row r="2577" spans="1:11" x14ac:dyDescent="0.2">
      <c r="A2577" s="28" t="s">
        <v>29</v>
      </c>
      <c r="B2577" s="24">
        <v>322</v>
      </c>
      <c r="C2577" s="28" t="s">
        <v>2683</v>
      </c>
      <c r="D2577" s="29">
        <v>35000322</v>
      </c>
      <c r="E2577" s="29" t="s">
        <v>117</v>
      </c>
      <c r="F2577" s="29">
        <v>255.61</v>
      </c>
      <c r="G2577" s="10">
        <f>SUMIFS('Régua SAEB'!$C:$C,'Régua SAEB'!$B:$B,"LP",'Régua SAEB'!$D:$D,"&lt;="&amp;$F2577,'Régua SAEB'!$E:$E,"&gt;"&amp;$F2577,'Régua SAEB'!$A:$A,$E2577)</f>
        <v>3</v>
      </c>
      <c r="H2577" s="10" t="str">
        <f t="array" ref="H2577">INDEX('Régua SAEB'!$F$1:$F$40,MATCH($E2577&amp;"LP"&amp;$G2577,'Régua SAEB'!$G$1:$G$40,0),1)</f>
        <v>Básico</v>
      </c>
      <c r="I2577" s="29">
        <v>252.92</v>
      </c>
      <c r="J2577" s="10">
        <f>SUMIFS('Régua SAEB'!$C:$C,'Régua SAEB'!$B:$B,"MT",'Régua SAEB'!$D:$D,"&lt;="&amp;$I2577,'Régua SAEB'!$E:$E,"&gt;"&amp;$I2577,'Régua SAEB'!$A:$A,$E2577)</f>
        <v>3</v>
      </c>
      <c r="K2577" s="10" t="str">
        <f t="array" ref="K2577">INDEX('Régua SAEB'!$F$1:$F$40,MATCH($E2577&amp;"MT"&amp;$J2577,'Régua SAEB'!$G$1:$G$40,0),1)</f>
        <v>Básico</v>
      </c>
    </row>
    <row r="2578" spans="1:11" x14ac:dyDescent="0.2">
      <c r="A2578" s="28" t="s">
        <v>29</v>
      </c>
      <c r="B2578" s="24">
        <v>334</v>
      </c>
      <c r="C2578" s="28" t="s">
        <v>2684</v>
      </c>
      <c r="D2578" s="29">
        <v>35000334</v>
      </c>
      <c r="E2578" s="29" t="s">
        <v>117</v>
      </c>
      <c r="F2578" s="29">
        <v>261.61</v>
      </c>
      <c r="G2578" s="10">
        <f>SUMIFS('Régua SAEB'!$C:$C,'Régua SAEB'!$B:$B,"LP",'Régua SAEB'!$D:$D,"&lt;="&amp;$F2578,'Régua SAEB'!$E:$E,"&gt;"&amp;$F2578,'Régua SAEB'!$A:$A,$E2578)</f>
        <v>3</v>
      </c>
      <c r="H2578" s="10" t="str">
        <f t="array" ref="H2578">INDEX('Régua SAEB'!$F$1:$F$40,MATCH($E2578&amp;"LP"&amp;$G2578,'Régua SAEB'!$G$1:$G$40,0),1)</f>
        <v>Básico</v>
      </c>
      <c r="I2578" s="29">
        <v>257.57</v>
      </c>
      <c r="J2578" s="10">
        <f>SUMIFS('Régua SAEB'!$C:$C,'Régua SAEB'!$B:$B,"MT",'Régua SAEB'!$D:$D,"&lt;="&amp;$I2578,'Régua SAEB'!$E:$E,"&gt;"&amp;$I2578,'Régua SAEB'!$A:$A,$E2578)</f>
        <v>3</v>
      </c>
      <c r="K2578" s="10" t="str">
        <f t="array" ref="K2578">INDEX('Régua SAEB'!$F$1:$F$40,MATCH($E2578&amp;"MT"&amp;$J2578,'Régua SAEB'!$G$1:$G$40,0),1)</f>
        <v>Básico</v>
      </c>
    </row>
    <row r="2579" spans="1:11" x14ac:dyDescent="0.2">
      <c r="A2579" s="28" t="s">
        <v>29</v>
      </c>
      <c r="B2579" s="24">
        <v>358</v>
      </c>
      <c r="C2579" s="28" t="s">
        <v>2685</v>
      </c>
      <c r="D2579" s="29">
        <v>35000358</v>
      </c>
      <c r="E2579" s="29" t="s">
        <v>117</v>
      </c>
      <c r="F2579" s="29">
        <v>257.76</v>
      </c>
      <c r="G2579" s="10">
        <f>SUMIFS('Régua SAEB'!$C:$C,'Régua SAEB'!$B:$B,"LP",'Régua SAEB'!$D:$D,"&lt;="&amp;$F2579,'Régua SAEB'!$E:$E,"&gt;"&amp;$F2579,'Régua SAEB'!$A:$A,$E2579)</f>
        <v>3</v>
      </c>
      <c r="H2579" s="10" t="str">
        <f t="array" ref="H2579">INDEX('Régua SAEB'!$F$1:$F$40,MATCH($E2579&amp;"LP"&amp;$G2579,'Régua SAEB'!$G$1:$G$40,0),1)</f>
        <v>Básico</v>
      </c>
      <c r="I2579" s="29">
        <v>246.87</v>
      </c>
      <c r="J2579" s="10">
        <f>SUMIFS('Régua SAEB'!$C:$C,'Régua SAEB'!$B:$B,"MT",'Régua SAEB'!$D:$D,"&lt;="&amp;$I2579,'Régua SAEB'!$E:$E,"&gt;"&amp;$I2579,'Régua SAEB'!$A:$A,$E2579)</f>
        <v>2</v>
      </c>
      <c r="K2579" s="10" t="str">
        <f t="array" ref="K2579">INDEX('Régua SAEB'!$F$1:$F$40,MATCH($E2579&amp;"MT"&amp;$J2579,'Régua SAEB'!$G$1:$G$40,0),1)</f>
        <v>Básico</v>
      </c>
    </row>
    <row r="2580" spans="1:11" x14ac:dyDescent="0.2">
      <c r="A2580" s="28" t="s">
        <v>65</v>
      </c>
      <c r="B2580" s="24">
        <v>371</v>
      </c>
      <c r="C2580" s="28" t="s">
        <v>2686</v>
      </c>
      <c r="D2580" s="29">
        <v>35000371</v>
      </c>
      <c r="E2580" s="29" t="s">
        <v>117</v>
      </c>
      <c r="F2580" s="29">
        <v>252.69</v>
      </c>
      <c r="G2580" s="10">
        <f>SUMIFS('Régua SAEB'!$C:$C,'Régua SAEB'!$B:$B,"LP",'Régua SAEB'!$D:$D,"&lt;="&amp;$F2580,'Régua SAEB'!$E:$E,"&gt;"&amp;$F2580,'Régua SAEB'!$A:$A,$E2580)</f>
        <v>3</v>
      </c>
      <c r="H2580" s="10" t="str">
        <f t="array" ref="H2580">INDEX('Régua SAEB'!$F$1:$F$40,MATCH($E2580&amp;"LP"&amp;$G2580,'Régua SAEB'!$G$1:$G$40,0),1)</f>
        <v>Básico</v>
      </c>
      <c r="I2580" s="29">
        <v>250.89</v>
      </c>
      <c r="J2580" s="10">
        <f>SUMIFS('Régua SAEB'!$C:$C,'Régua SAEB'!$B:$B,"MT",'Régua SAEB'!$D:$D,"&lt;="&amp;$I2580,'Régua SAEB'!$E:$E,"&gt;"&amp;$I2580,'Régua SAEB'!$A:$A,$E2580)</f>
        <v>3</v>
      </c>
      <c r="K2580" s="10" t="str">
        <f t="array" ref="K2580">INDEX('Régua SAEB'!$F$1:$F$40,MATCH($E2580&amp;"MT"&amp;$J2580,'Régua SAEB'!$G$1:$G$40,0),1)</f>
        <v>Básico</v>
      </c>
    </row>
    <row r="2581" spans="1:11" x14ac:dyDescent="0.2">
      <c r="A2581" s="28" t="s">
        <v>29</v>
      </c>
      <c r="B2581" s="24">
        <v>383</v>
      </c>
      <c r="C2581" s="28" t="s">
        <v>2687</v>
      </c>
      <c r="D2581" s="29">
        <v>35000383</v>
      </c>
      <c r="E2581" s="29" t="s">
        <v>117</v>
      </c>
      <c r="F2581" s="29">
        <v>263.39999999999998</v>
      </c>
      <c r="G2581" s="10">
        <f>SUMIFS('Régua SAEB'!$C:$C,'Régua SAEB'!$B:$B,"LP",'Régua SAEB'!$D:$D,"&lt;="&amp;$F2581,'Régua SAEB'!$E:$E,"&gt;"&amp;$F2581,'Régua SAEB'!$A:$A,$E2581)</f>
        <v>3</v>
      </c>
      <c r="H2581" s="10" t="str">
        <f t="array" ref="H2581">INDEX('Régua SAEB'!$F$1:$F$40,MATCH($E2581&amp;"LP"&amp;$G2581,'Régua SAEB'!$G$1:$G$40,0),1)</f>
        <v>Básico</v>
      </c>
      <c r="I2581" s="29">
        <v>256.32</v>
      </c>
      <c r="J2581" s="10">
        <f>SUMIFS('Régua SAEB'!$C:$C,'Régua SAEB'!$B:$B,"MT",'Régua SAEB'!$D:$D,"&lt;="&amp;$I2581,'Régua SAEB'!$E:$E,"&gt;"&amp;$I2581,'Régua SAEB'!$A:$A,$E2581)</f>
        <v>3</v>
      </c>
      <c r="K2581" s="10" t="str">
        <f t="array" ref="K2581">INDEX('Régua SAEB'!$F$1:$F$40,MATCH($E2581&amp;"MT"&amp;$J2581,'Régua SAEB'!$G$1:$G$40,0),1)</f>
        <v>Básico</v>
      </c>
    </row>
    <row r="2582" spans="1:11" x14ac:dyDescent="0.2">
      <c r="A2582" s="28" t="s">
        <v>64</v>
      </c>
      <c r="B2582" s="24">
        <v>413</v>
      </c>
      <c r="C2582" s="28" t="s">
        <v>2688</v>
      </c>
      <c r="D2582" s="29">
        <v>35000413</v>
      </c>
      <c r="E2582" s="29" t="s">
        <v>117</v>
      </c>
      <c r="F2582" s="29">
        <v>266</v>
      </c>
      <c r="G2582" s="10">
        <f>SUMIFS('Régua SAEB'!$C:$C,'Régua SAEB'!$B:$B,"LP",'Régua SAEB'!$D:$D,"&lt;="&amp;$F2582,'Régua SAEB'!$E:$E,"&gt;"&amp;$F2582,'Régua SAEB'!$A:$A,$E2582)</f>
        <v>3</v>
      </c>
      <c r="H2582" s="10" t="str">
        <f t="array" ref="H2582">INDEX('Régua SAEB'!$F$1:$F$40,MATCH($E2582&amp;"LP"&amp;$G2582,'Régua SAEB'!$G$1:$G$40,0),1)</f>
        <v>Básico</v>
      </c>
      <c r="I2582" s="29">
        <v>255.07</v>
      </c>
      <c r="J2582" s="10">
        <f>SUMIFS('Régua SAEB'!$C:$C,'Régua SAEB'!$B:$B,"MT",'Régua SAEB'!$D:$D,"&lt;="&amp;$I2582,'Régua SAEB'!$E:$E,"&gt;"&amp;$I2582,'Régua SAEB'!$A:$A,$E2582)</f>
        <v>3</v>
      </c>
      <c r="K2582" s="10" t="str">
        <f t="array" ref="K2582">INDEX('Régua SAEB'!$F$1:$F$40,MATCH($E2582&amp;"MT"&amp;$J2582,'Régua SAEB'!$G$1:$G$40,0),1)</f>
        <v>Básico</v>
      </c>
    </row>
    <row r="2583" spans="1:11" x14ac:dyDescent="0.2">
      <c r="A2583" s="28" t="s">
        <v>64</v>
      </c>
      <c r="B2583" s="24">
        <v>450</v>
      </c>
      <c r="C2583" s="28" t="s">
        <v>2689</v>
      </c>
      <c r="D2583" s="29">
        <v>35000450</v>
      </c>
      <c r="E2583" s="29" t="s">
        <v>117</v>
      </c>
      <c r="F2583" s="29">
        <v>249.83</v>
      </c>
      <c r="G2583" s="10">
        <f>SUMIFS('Régua SAEB'!$C:$C,'Régua SAEB'!$B:$B,"LP",'Régua SAEB'!$D:$D,"&lt;="&amp;$F2583,'Régua SAEB'!$E:$E,"&gt;"&amp;$F2583,'Régua SAEB'!$A:$A,$E2583)</f>
        <v>2</v>
      </c>
      <c r="H2583" s="10" t="str">
        <f t="array" ref="H2583">INDEX('Régua SAEB'!$F$1:$F$40,MATCH($E2583&amp;"LP"&amp;$G2583,'Régua SAEB'!$G$1:$G$40,0),1)</f>
        <v>Básico</v>
      </c>
      <c r="I2583" s="29">
        <v>249.74</v>
      </c>
      <c r="J2583" s="10">
        <f>SUMIFS('Régua SAEB'!$C:$C,'Régua SAEB'!$B:$B,"MT",'Régua SAEB'!$D:$D,"&lt;="&amp;$I2583,'Régua SAEB'!$E:$E,"&gt;"&amp;$I2583,'Régua SAEB'!$A:$A,$E2583)</f>
        <v>2</v>
      </c>
      <c r="K2583" s="10" t="str">
        <f t="array" ref="K2583">INDEX('Régua SAEB'!$F$1:$F$40,MATCH($E2583&amp;"MT"&amp;$J2583,'Régua SAEB'!$G$1:$G$40,0),1)</f>
        <v>Básico</v>
      </c>
    </row>
    <row r="2584" spans="1:11" x14ac:dyDescent="0.2">
      <c r="A2584" s="28" t="s">
        <v>29</v>
      </c>
      <c r="B2584" s="24">
        <v>462</v>
      </c>
      <c r="C2584" s="28" t="s">
        <v>2690</v>
      </c>
      <c r="D2584" s="29">
        <v>35000462</v>
      </c>
      <c r="E2584" s="29" t="s">
        <v>117</v>
      </c>
      <c r="F2584" s="29">
        <v>261.91000000000003</v>
      </c>
      <c r="G2584" s="10">
        <f>SUMIFS('Régua SAEB'!$C:$C,'Régua SAEB'!$B:$B,"LP",'Régua SAEB'!$D:$D,"&lt;="&amp;$F2584,'Régua SAEB'!$E:$E,"&gt;"&amp;$F2584,'Régua SAEB'!$A:$A,$E2584)</f>
        <v>3</v>
      </c>
      <c r="H2584" s="10" t="str">
        <f t="array" ref="H2584">INDEX('Régua SAEB'!$F$1:$F$40,MATCH($E2584&amp;"LP"&amp;$G2584,'Régua SAEB'!$G$1:$G$40,0),1)</f>
        <v>Básico</v>
      </c>
      <c r="I2584" s="29">
        <v>259.83</v>
      </c>
      <c r="J2584" s="10">
        <f>SUMIFS('Régua SAEB'!$C:$C,'Régua SAEB'!$B:$B,"MT",'Régua SAEB'!$D:$D,"&lt;="&amp;$I2584,'Régua SAEB'!$E:$E,"&gt;"&amp;$I2584,'Régua SAEB'!$A:$A,$E2584)</f>
        <v>3</v>
      </c>
      <c r="K2584" s="10" t="str">
        <f t="array" ref="K2584">INDEX('Régua SAEB'!$F$1:$F$40,MATCH($E2584&amp;"MT"&amp;$J2584,'Régua SAEB'!$G$1:$G$40,0),1)</f>
        <v>Básico</v>
      </c>
    </row>
    <row r="2585" spans="1:11" x14ac:dyDescent="0.2">
      <c r="A2585" s="28" t="s">
        <v>29</v>
      </c>
      <c r="B2585" s="24">
        <v>498</v>
      </c>
      <c r="C2585" s="28" t="s">
        <v>2691</v>
      </c>
      <c r="D2585" s="29">
        <v>35000498</v>
      </c>
      <c r="E2585" s="29" t="s">
        <v>117</v>
      </c>
      <c r="F2585" s="29">
        <v>259.24</v>
      </c>
      <c r="G2585" s="10">
        <f>SUMIFS('Régua SAEB'!$C:$C,'Régua SAEB'!$B:$B,"LP",'Régua SAEB'!$D:$D,"&lt;="&amp;$F2585,'Régua SAEB'!$E:$E,"&gt;"&amp;$F2585,'Régua SAEB'!$A:$A,$E2585)</f>
        <v>3</v>
      </c>
      <c r="H2585" s="10" t="str">
        <f t="array" ref="H2585">INDEX('Régua SAEB'!$F$1:$F$40,MATCH($E2585&amp;"LP"&amp;$G2585,'Régua SAEB'!$G$1:$G$40,0),1)</f>
        <v>Básico</v>
      </c>
      <c r="I2585" s="29">
        <v>259.37</v>
      </c>
      <c r="J2585" s="10">
        <f>SUMIFS('Régua SAEB'!$C:$C,'Régua SAEB'!$B:$B,"MT",'Régua SAEB'!$D:$D,"&lt;="&amp;$I2585,'Régua SAEB'!$E:$E,"&gt;"&amp;$I2585,'Régua SAEB'!$A:$A,$E2585)</f>
        <v>3</v>
      </c>
      <c r="K2585" s="10" t="str">
        <f t="array" ref="K2585">INDEX('Régua SAEB'!$F$1:$F$40,MATCH($E2585&amp;"MT"&amp;$J2585,'Régua SAEB'!$G$1:$G$40,0),1)</f>
        <v>Básico</v>
      </c>
    </row>
    <row r="2586" spans="1:11" x14ac:dyDescent="0.2">
      <c r="A2586" s="28" t="s">
        <v>29</v>
      </c>
      <c r="B2586" s="24">
        <v>528</v>
      </c>
      <c r="C2586" s="28" t="s">
        <v>2692</v>
      </c>
      <c r="D2586" s="29">
        <v>35000528</v>
      </c>
      <c r="E2586" s="29" t="s">
        <v>117</v>
      </c>
      <c r="F2586" s="29">
        <v>251.23</v>
      </c>
      <c r="G2586" s="10">
        <f>SUMIFS('Régua SAEB'!$C:$C,'Régua SAEB'!$B:$B,"LP",'Régua SAEB'!$D:$D,"&lt;="&amp;$F2586,'Régua SAEB'!$E:$E,"&gt;"&amp;$F2586,'Régua SAEB'!$A:$A,$E2586)</f>
        <v>3</v>
      </c>
      <c r="H2586" s="10" t="str">
        <f t="array" ref="H2586">INDEX('Régua SAEB'!$F$1:$F$40,MATCH($E2586&amp;"LP"&amp;$G2586,'Régua SAEB'!$G$1:$G$40,0),1)</f>
        <v>Básico</v>
      </c>
      <c r="I2586" s="29">
        <v>245.12</v>
      </c>
      <c r="J2586" s="10">
        <f>SUMIFS('Régua SAEB'!$C:$C,'Régua SAEB'!$B:$B,"MT",'Régua SAEB'!$D:$D,"&lt;="&amp;$I2586,'Régua SAEB'!$E:$E,"&gt;"&amp;$I2586,'Régua SAEB'!$A:$A,$E2586)</f>
        <v>2</v>
      </c>
      <c r="K2586" s="10" t="str">
        <f t="array" ref="K2586">INDEX('Régua SAEB'!$F$1:$F$40,MATCH($E2586&amp;"MT"&amp;$J2586,'Régua SAEB'!$G$1:$G$40,0),1)</f>
        <v>Básico</v>
      </c>
    </row>
    <row r="2587" spans="1:11" x14ac:dyDescent="0.2">
      <c r="A2587" s="28" t="s">
        <v>29</v>
      </c>
      <c r="B2587" s="24">
        <v>536</v>
      </c>
      <c r="C2587" s="28" t="s">
        <v>2693</v>
      </c>
      <c r="D2587" s="29">
        <v>35000536</v>
      </c>
      <c r="E2587" s="29" t="s">
        <v>117</v>
      </c>
      <c r="F2587" s="29">
        <v>264.61</v>
      </c>
      <c r="G2587" s="10">
        <f>SUMIFS('Régua SAEB'!$C:$C,'Régua SAEB'!$B:$B,"LP",'Régua SAEB'!$D:$D,"&lt;="&amp;$F2587,'Régua SAEB'!$E:$E,"&gt;"&amp;$F2587,'Régua SAEB'!$A:$A,$E2587)</f>
        <v>3</v>
      </c>
      <c r="H2587" s="10" t="str">
        <f t="array" ref="H2587">INDEX('Régua SAEB'!$F$1:$F$40,MATCH($E2587&amp;"LP"&amp;$G2587,'Régua SAEB'!$G$1:$G$40,0),1)</f>
        <v>Básico</v>
      </c>
      <c r="I2587" s="29">
        <v>255.44</v>
      </c>
      <c r="J2587" s="10">
        <f>SUMIFS('Régua SAEB'!$C:$C,'Régua SAEB'!$B:$B,"MT",'Régua SAEB'!$D:$D,"&lt;="&amp;$I2587,'Régua SAEB'!$E:$E,"&gt;"&amp;$I2587,'Régua SAEB'!$A:$A,$E2587)</f>
        <v>3</v>
      </c>
      <c r="K2587" s="10" t="str">
        <f t="array" ref="K2587">INDEX('Régua SAEB'!$F$1:$F$40,MATCH($E2587&amp;"MT"&amp;$J2587,'Régua SAEB'!$G$1:$G$40,0),1)</f>
        <v>Básico</v>
      </c>
    </row>
    <row r="2588" spans="1:11" x14ac:dyDescent="0.2">
      <c r="A2588" s="28" t="s">
        <v>64</v>
      </c>
      <c r="B2588" s="24">
        <v>553</v>
      </c>
      <c r="C2588" s="28" t="s">
        <v>2694</v>
      </c>
      <c r="D2588" s="29">
        <v>35000553</v>
      </c>
      <c r="E2588" s="29" t="s">
        <v>117</v>
      </c>
      <c r="F2588" s="29">
        <v>285.33999999999997</v>
      </c>
      <c r="G2588" s="10">
        <f>SUMIFS('Régua SAEB'!$C:$C,'Régua SAEB'!$B:$B,"LP",'Régua SAEB'!$D:$D,"&lt;="&amp;$F2588,'Régua SAEB'!$E:$E,"&gt;"&amp;$F2588,'Régua SAEB'!$A:$A,$E2588)</f>
        <v>4</v>
      </c>
      <c r="H2588" s="10" t="str">
        <f t="array" ref="H2588">INDEX('Régua SAEB'!$F$1:$F$40,MATCH($E2588&amp;"LP"&amp;$G2588,'Régua SAEB'!$G$1:$G$40,0),1)</f>
        <v>Proficiente</v>
      </c>
      <c r="I2588" s="29">
        <v>269.54000000000002</v>
      </c>
      <c r="J2588" s="10">
        <f>SUMIFS('Régua SAEB'!$C:$C,'Régua SAEB'!$B:$B,"MT",'Régua SAEB'!$D:$D,"&lt;="&amp;$I2588,'Régua SAEB'!$E:$E,"&gt;"&amp;$I2588,'Régua SAEB'!$A:$A,$E2588)</f>
        <v>3</v>
      </c>
      <c r="K2588" s="10" t="str">
        <f t="array" ref="K2588">INDEX('Régua SAEB'!$F$1:$F$40,MATCH($E2588&amp;"MT"&amp;$J2588,'Régua SAEB'!$G$1:$G$40,0),1)</f>
        <v>Básico</v>
      </c>
    </row>
    <row r="2589" spans="1:11" x14ac:dyDescent="0.2">
      <c r="A2589" s="28" t="s">
        <v>29</v>
      </c>
      <c r="B2589" s="24">
        <v>577</v>
      </c>
      <c r="C2589" s="28" t="s">
        <v>2695</v>
      </c>
      <c r="D2589" s="29">
        <v>35000577</v>
      </c>
      <c r="E2589" s="29" t="s">
        <v>117</v>
      </c>
      <c r="F2589" s="29">
        <v>271.5</v>
      </c>
      <c r="G2589" s="10">
        <f>SUMIFS('Régua SAEB'!$C:$C,'Régua SAEB'!$B:$B,"LP",'Régua SAEB'!$D:$D,"&lt;="&amp;$F2589,'Régua SAEB'!$E:$E,"&gt;"&amp;$F2589,'Régua SAEB'!$A:$A,$E2589)</f>
        <v>3</v>
      </c>
      <c r="H2589" s="10" t="str">
        <f t="array" ref="H2589">INDEX('Régua SAEB'!$F$1:$F$40,MATCH($E2589&amp;"LP"&amp;$G2589,'Régua SAEB'!$G$1:$G$40,0),1)</f>
        <v>Básico</v>
      </c>
      <c r="I2589" s="29">
        <v>255.79</v>
      </c>
      <c r="J2589" s="10">
        <f>SUMIFS('Régua SAEB'!$C:$C,'Régua SAEB'!$B:$B,"MT",'Régua SAEB'!$D:$D,"&lt;="&amp;$I2589,'Régua SAEB'!$E:$E,"&gt;"&amp;$I2589,'Régua SAEB'!$A:$A,$E2589)</f>
        <v>3</v>
      </c>
      <c r="K2589" s="10" t="str">
        <f t="array" ref="K2589">INDEX('Régua SAEB'!$F$1:$F$40,MATCH($E2589&amp;"MT"&amp;$J2589,'Régua SAEB'!$G$1:$G$40,0),1)</f>
        <v>Básico</v>
      </c>
    </row>
    <row r="2590" spans="1:11" x14ac:dyDescent="0.2">
      <c r="A2590" s="28" t="s">
        <v>64</v>
      </c>
      <c r="B2590" s="24">
        <v>589</v>
      </c>
      <c r="C2590" s="28" t="s">
        <v>2696</v>
      </c>
      <c r="D2590" s="29">
        <v>35000589</v>
      </c>
      <c r="E2590" s="29" t="s">
        <v>117</v>
      </c>
      <c r="F2590" s="29">
        <v>275.44</v>
      </c>
      <c r="G2590" s="10">
        <f>SUMIFS('Régua SAEB'!$C:$C,'Régua SAEB'!$B:$B,"LP",'Régua SAEB'!$D:$D,"&lt;="&amp;$F2590,'Régua SAEB'!$E:$E,"&gt;"&amp;$F2590,'Régua SAEB'!$A:$A,$E2590)</f>
        <v>4</v>
      </c>
      <c r="H2590" s="10" t="str">
        <f t="array" ref="H2590">INDEX('Régua SAEB'!$F$1:$F$40,MATCH($E2590&amp;"LP"&amp;$G2590,'Régua SAEB'!$G$1:$G$40,0),1)</f>
        <v>Proficiente</v>
      </c>
      <c r="I2590" s="29">
        <v>273.51</v>
      </c>
      <c r="J2590" s="10">
        <f>SUMIFS('Régua SAEB'!$C:$C,'Régua SAEB'!$B:$B,"MT",'Régua SAEB'!$D:$D,"&lt;="&amp;$I2590,'Régua SAEB'!$E:$E,"&gt;"&amp;$I2590,'Régua SAEB'!$A:$A,$E2590)</f>
        <v>3</v>
      </c>
      <c r="K2590" s="10" t="str">
        <f t="array" ref="K2590">INDEX('Régua SAEB'!$F$1:$F$40,MATCH($E2590&amp;"MT"&amp;$J2590,'Régua SAEB'!$G$1:$G$40,0),1)</f>
        <v>Básico</v>
      </c>
    </row>
    <row r="2591" spans="1:11" x14ac:dyDescent="0.2">
      <c r="A2591" s="28" t="s">
        <v>65</v>
      </c>
      <c r="B2591" s="24">
        <v>607</v>
      </c>
      <c r="C2591" s="28" t="s">
        <v>2697</v>
      </c>
      <c r="D2591" s="29">
        <v>35000607</v>
      </c>
      <c r="E2591" s="29" t="s">
        <v>117</v>
      </c>
      <c r="F2591" s="29">
        <v>255.04</v>
      </c>
      <c r="G2591" s="10">
        <f>SUMIFS('Régua SAEB'!$C:$C,'Régua SAEB'!$B:$B,"LP",'Régua SAEB'!$D:$D,"&lt;="&amp;$F2591,'Régua SAEB'!$E:$E,"&gt;"&amp;$F2591,'Régua SAEB'!$A:$A,$E2591)</f>
        <v>3</v>
      </c>
      <c r="H2591" s="10" t="str">
        <f t="array" ref="H2591">INDEX('Régua SAEB'!$F$1:$F$40,MATCH($E2591&amp;"LP"&amp;$G2591,'Régua SAEB'!$G$1:$G$40,0),1)</f>
        <v>Básico</v>
      </c>
      <c r="I2591" s="29">
        <v>250.34</v>
      </c>
      <c r="J2591" s="10">
        <f>SUMIFS('Régua SAEB'!$C:$C,'Régua SAEB'!$B:$B,"MT",'Régua SAEB'!$D:$D,"&lt;="&amp;$I2591,'Régua SAEB'!$E:$E,"&gt;"&amp;$I2591,'Régua SAEB'!$A:$A,$E2591)</f>
        <v>3</v>
      </c>
      <c r="K2591" s="10" t="str">
        <f t="array" ref="K2591">INDEX('Régua SAEB'!$F$1:$F$40,MATCH($E2591&amp;"MT"&amp;$J2591,'Régua SAEB'!$G$1:$G$40,0),1)</f>
        <v>Básico</v>
      </c>
    </row>
    <row r="2592" spans="1:11" x14ac:dyDescent="0.2">
      <c r="A2592" s="28" t="s">
        <v>64</v>
      </c>
      <c r="B2592" s="24">
        <v>620</v>
      </c>
      <c r="C2592" s="28" t="s">
        <v>2698</v>
      </c>
      <c r="D2592" s="29">
        <v>35000620</v>
      </c>
      <c r="E2592" s="29" t="s">
        <v>117</v>
      </c>
      <c r="F2592" s="29">
        <v>256.12</v>
      </c>
      <c r="G2592" s="10">
        <f>SUMIFS('Régua SAEB'!$C:$C,'Régua SAEB'!$B:$B,"LP",'Régua SAEB'!$D:$D,"&lt;="&amp;$F2592,'Régua SAEB'!$E:$E,"&gt;"&amp;$F2592,'Régua SAEB'!$A:$A,$E2592)</f>
        <v>3</v>
      </c>
      <c r="H2592" s="10" t="str">
        <f t="array" ref="H2592">INDEX('Régua SAEB'!$F$1:$F$40,MATCH($E2592&amp;"LP"&amp;$G2592,'Régua SAEB'!$G$1:$G$40,0),1)</f>
        <v>Básico</v>
      </c>
      <c r="I2592" s="29">
        <v>243.69</v>
      </c>
      <c r="J2592" s="10">
        <f>SUMIFS('Régua SAEB'!$C:$C,'Régua SAEB'!$B:$B,"MT",'Régua SAEB'!$D:$D,"&lt;="&amp;$I2592,'Régua SAEB'!$E:$E,"&gt;"&amp;$I2592,'Régua SAEB'!$A:$A,$E2592)</f>
        <v>2</v>
      </c>
      <c r="K2592" s="10" t="str">
        <f t="array" ref="K2592">INDEX('Régua SAEB'!$F$1:$F$40,MATCH($E2592&amp;"MT"&amp;$J2592,'Régua SAEB'!$G$1:$G$40,0),1)</f>
        <v>Básico</v>
      </c>
    </row>
    <row r="2593" spans="1:11" x14ac:dyDescent="0.2">
      <c r="A2593" s="28" t="s">
        <v>29</v>
      </c>
      <c r="B2593" s="24">
        <v>656</v>
      </c>
      <c r="C2593" s="28" t="s">
        <v>2699</v>
      </c>
      <c r="D2593" s="29">
        <v>35000656</v>
      </c>
      <c r="E2593" s="29" t="s">
        <v>117</v>
      </c>
      <c r="F2593" s="29">
        <v>291.33</v>
      </c>
      <c r="G2593" s="10">
        <f>SUMIFS('Régua SAEB'!$C:$C,'Régua SAEB'!$B:$B,"LP",'Régua SAEB'!$D:$D,"&lt;="&amp;$F2593,'Régua SAEB'!$E:$E,"&gt;"&amp;$F2593,'Régua SAEB'!$A:$A,$E2593)</f>
        <v>4</v>
      </c>
      <c r="H2593" s="10" t="str">
        <f t="array" ref="H2593">INDEX('Régua SAEB'!$F$1:$F$40,MATCH($E2593&amp;"LP"&amp;$G2593,'Régua SAEB'!$G$1:$G$40,0),1)</f>
        <v>Proficiente</v>
      </c>
      <c r="I2593" s="29">
        <v>291.19</v>
      </c>
      <c r="J2593" s="10">
        <f>SUMIFS('Régua SAEB'!$C:$C,'Régua SAEB'!$B:$B,"MT",'Régua SAEB'!$D:$D,"&lt;="&amp;$I2593,'Régua SAEB'!$E:$E,"&gt;"&amp;$I2593,'Régua SAEB'!$A:$A,$E2593)</f>
        <v>4</v>
      </c>
      <c r="K2593" s="10" t="str">
        <f t="array" ref="K2593">INDEX('Régua SAEB'!$F$1:$F$40,MATCH($E2593&amp;"MT"&amp;$J2593,'Régua SAEB'!$G$1:$G$40,0),1)</f>
        <v>Básico</v>
      </c>
    </row>
    <row r="2594" spans="1:11" x14ac:dyDescent="0.2">
      <c r="A2594" s="28" t="s">
        <v>29</v>
      </c>
      <c r="B2594" s="24">
        <v>668</v>
      </c>
      <c r="C2594" s="28" t="s">
        <v>2700</v>
      </c>
      <c r="D2594" s="29">
        <v>35000668</v>
      </c>
      <c r="E2594" s="29" t="s">
        <v>117</v>
      </c>
      <c r="F2594" s="29">
        <v>279.89999999999998</v>
      </c>
      <c r="G2594" s="10">
        <f>SUMIFS('Régua SAEB'!$C:$C,'Régua SAEB'!$B:$B,"LP",'Régua SAEB'!$D:$D,"&lt;="&amp;$F2594,'Régua SAEB'!$E:$E,"&gt;"&amp;$F2594,'Régua SAEB'!$A:$A,$E2594)</f>
        <v>4</v>
      </c>
      <c r="H2594" s="10" t="str">
        <f t="array" ref="H2594">INDEX('Régua SAEB'!$F$1:$F$40,MATCH($E2594&amp;"LP"&amp;$G2594,'Régua SAEB'!$G$1:$G$40,0),1)</f>
        <v>Proficiente</v>
      </c>
      <c r="I2594" s="29">
        <v>278.06</v>
      </c>
      <c r="J2594" s="10">
        <f>SUMIFS('Régua SAEB'!$C:$C,'Régua SAEB'!$B:$B,"MT",'Régua SAEB'!$D:$D,"&lt;="&amp;$I2594,'Régua SAEB'!$E:$E,"&gt;"&amp;$I2594,'Régua SAEB'!$A:$A,$E2594)</f>
        <v>4</v>
      </c>
      <c r="K2594" s="10" t="str">
        <f t="array" ref="K2594">INDEX('Régua SAEB'!$F$1:$F$40,MATCH($E2594&amp;"MT"&amp;$J2594,'Régua SAEB'!$G$1:$G$40,0),1)</f>
        <v>Básico</v>
      </c>
    </row>
    <row r="2595" spans="1:11" x14ac:dyDescent="0.2">
      <c r="A2595" s="28" t="s">
        <v>55</v>
      </c>
      <c r="B2595" s="24">
        <v>673</v>
      </c>
      <c r="C2595" s="28" t="s">
        <v>2701</v>
      </c>
      <c r="D2595" s="29">
        <v>35000673</v>
      </c>
      <c r="E2595" s="29" t="s">
        <v>117</v>
      </c>
      <c r="F2595" s="29">
        <v>256.75</v>
      </c>
      <c r="G2595" s="10">
        <f>SUMIFS('Régua SAEB'!$C:$C,'Régua SAEB'!$B:$B,"LP",'Régua SAEB'!$D:$D,"&lt;="&amp;$F2595,'Régua SAEB'!$E:$E,"&gt;"&amp;$F2595,'Régua SAEB'!$A:$A,$E2595)</f>
        <v>3</v>
      </c>
      <c r="H2595" s="10" t="str">
        <f t="array" ref="H2595">INDEX('Régua SAEB'!$F$1:$F$40,MATCH($E2595&amp;"LP"&amp;$G2595,'Régua SAEB'!$G$1:$G$40,0),1)</f>
        <v>Básico</v>
      </c>
      <c r="I2595" s="29">
        <v>250.58</v>
      </c>
      <c r="J2595" s="10">
        <f>SUMIFS('Régua SAEB'!$C:$C,'Régua SAEB'!$B:$B,"MT",'Régua SAEB'!$D:$D,"&lt;="&amp;$I2595,'Régua SAEB'!$E:$E,"&gt;"&amp;$I2595,'Régua SAEB'!$A:$A,$E2595)</f>
        <v>3</v>
      </c>
      <c r="K2595" s="10" t="str">
        <f t="array" ref="K2595">INDEX('Régua SAEB'!$F$1:$F$40,MATCH($E2595&amp;"MT"&amp;$J2595,'Régua SAEB'!$G$1:$G$40,0),1)</f>
        <v>Básico</v>
      </c>
    </row>
    <row r="2596" spans="1:11" x14ac:dyDescent="0.2">
      <c r="A2596" s="28" t="s">
        <v>29</v>
      </c>
      <c r="B2596" s="24">
        <v>681</v>
      </c>
      <c r="C2596" s="28" t="s">
        <v>2702</v>
      </c>
      <c r="D2596" s="29">
        <v>35000681</v>
      </c>
      <c r="E2596" s="29" t="s">
        <v>117</v>
      </c>
      <c r="F2596" s="29">
        <v>258.72000000000003</v>
      </c>
      <c r="G2596" s="10">
        <f>SUMIFS('Régua SAEB'!$C:$C,'Régua SAEB'!$B:$B,"LP",'Régua SAEB'!$D:$D,"&lt;="&amp;$F2596,'Régua SAEB'!$E:$E,"&gt;"&amp;$F2596,'Régua SAEB'!$A:$A,$E2596)</f>
        <v>3</v>
      </c>
      <c r="H2596" s="10" t="str">
        <f t="array" ref="H2596">INDEX('Régua SAEB'!$F$1:$F$40,MATCH($E2596&amp;"LP"&amp;$G2596,'Régua SAEB'!$G$1:$G$40,0),1)</f>
        <v>Básico</v>
      </c>
      <c r="I2596" s="29">
        <v>253.23</v>
      </c>
      <c r="J2596" s="10">
        <f>SUMIFS('Régua SAEB'!$C:$C,'Régua SAEB'!$B:$B,"MT",'Régua SAEB'!$D:$D,"&lt;="&amp;$I2596,'Régua SAEB'!$E:$E,"&gt;"&amp;$I2596,'Régua SAEB'!$A:$A,$E2596)</f>
        <v>3</v>
      </c>
      <c r="K2596" s="10" t="str">
        <f t="array" ref="K2596">INDEX('Régua SAEB'!$F$1:$F$40,MATCH($E2596&amp;"MT"&amp;$J2596,'Régua SAEB'!$G$1:$G$40,0),1)</f>
        <v>Básico</v>
      </c>
    </row>
    <row r="2597" spans="1:11" x14ac:dyDescent="0.2">
      <c r="A2597" s="28" t="s">
        <v>65</v>
      </c>
      <c r="B2597" s="24">
        <v>693</v>
      </c>
      <c r="C2597" s="28" t="s">
        <v>2703</v>
      </c>
      <c r="D2597" s="29">
        <v>35000693</v>
      </c>
      <c r="E2597" s="29" t="s">
        <v>117</v>
      </c>
      <c r="F2597" s="29">
        <v>238.62</v>
      </c>
      <c r="G2597" s="10">
        <f>SUMIFS('Régua SAEB'!$C:$C,'Régua SAEB'!$B:$B,"LP",'Régua SAEB'!$D:$D,"&lt;="&amp;$F2597,'Régua SAEB'!$E:$E,"&gt;"&amp;$F2597,'Régua SAEB'!$A:$A,$E2597)</f>
        <v>2</v>
      </c>
      <c r="H2597" s="10" t="str">
        <f t="array" ref="H2597">INDEX('Régua SAEB'!$F$1:$F$40,MATCH($E2597&amp;"LP"&amp;$G2597,'Régua SAEB'!$G$1:$G$40,0),1)</f>
        <v>Básico</v>
      </c>
      <c r="I2597" s="29">
        <v>241.01</v>
      </c>
      <c r="J2597" s="10">
        <f>SUMIFS('Régua SAEB'!$C:$C,'Régua SAEB'!$B:$B,"MT",'Régua SAEB'!$D:$D,"&lt;="&amp;$I2597,'Régua SAEB'!$E:$E,"&gt;"&amp;$I2597,'Régua SAEB'!$A:$A,$E2597)</f>
        <v>2</v>
      </c>
      <c r="K2597" s="10" t="str">
        <f t="array" ref="K2597">INDEX('Régua SAEB'!$F$1:$F$40,MATCH($E2597&amp;"MT"&amp;$J2597,'Régua SAEB'!$G$1:$G$40,0),1)</f>
        <v>Básico</v>
      </c>
    </row>
    <row r="2598" spans="1:11" x14ac:dyDescent="0.2">
      <c r="A2598" s="28" t="s">
        <v>29</v>
      </c>
      <c r="B2598" s="24">
        <v>711</v>
      </c>
      <c r="C2598" s="28" t="s">
        <v>2704</v>
      </c>
      <c r="D2598" s="29">
        <v>35000711</v>
      </c>
      <c r="E2598" s="29" t="s">
        <v>117</v>
      </c>
      <c r="F2598" s="29">
        <v>266.23</v>
      </c>
      <c r="G2598" s="10">
        <f>SUMIFS('Régua SAEB'!$C:$C,'Régua SAEB'!$B:$B,"LP",'Régua SAEB'!$D:$D,"&lt;="&amp;$F2598,'Régua SAEB'!$E:$E,"&gt;"&amp;$F2598,'Régua SAEB'!$A:$A,$E2598)</f>
        <v>3</v>
      </c>
      <c r="H2598" s="10" t="str">
        <f t="array" ref="H2598">INDEX('Régua SAEB'!$F$1:$F$40,MATCH($E2598&amp;"LP"&amp;$G2598,'Régua SAEB'!$G$1:$G$40,0),1)</f>
        <v>Básico</v>
      </c>
      <c r="I2598" s="29">
        <v>257.79000000000002</v>
      </c>
      <c r="J2598" s="10">
        <f>SUMIFS('Régua SAEB'!$C:$C,'Régua SAEB'!$B:$B,"MT",'Régua SAEB'!$D:$D,"&lt;="&amp;$I2598,'Régua SAEB'!$E:$E,"&gt;"&amp;$I2598,'Régua SAEB'!$A:$A,$E2598)</f>
        <v>3</v>
      </c>
      <c r="K2598" s="10" t="str">
        <f t="array" ref="K2598">INDEX('Régua SAEB'!$F$1:$F$40,MATCH($E2598&amp;"MT"&amp;$J2598,'Régua SAEB'!$G$1:$G$40,0),1)</f>
        <v>Básico</v>
      </c>
    </row>
    <row r="2599" spans="1:11" x14ac:dyDescent="0.2">
      <c r="A2599" s="28" t="s">
        <v>29</v>
      </c>
      <c r="B2599" s="24">
        <v>723</v>
      </c>
      <c r="C2599" s="28" t="s">
        <v>2705</v>
      </c>
      <c r="D2599" s="29">
        <v>35000723</v>
      </c>
      <c r="E2599" s="29" t="s">
        <v>117</v>
      </c>
      <c r="F2599" s="29">
        <v>271.82</v>
      </c>
      <c r="G2599" s="10">
        <f>SUMIFS('Régua SAEB'!$C:$C,'Régua SAEB'!$B:$B,"LP",'Régua SAEB'!$D:$D,"&lt;="&amp;$F2599,'Régua SAEB'!$E:$E,"&gt;"&amp;$F2599,'Régua SAEB'!$A:$A,$E2599)</f>
        <v>3</v>
      </c>
      <c r="H2599" s="10" t="str">
        <f t="array" ref="H2599">INDEX('Régua SAEB'!$F$1:$F$40,MATCH($E2599&amp;"LP"&amp;$G2599,'Régua SAEB'!$G$1:$G$40,0),1)</f>
        <v>Básico</v>
      </c>
      <c r="I2599" s="29">
        <v>264.29000000000002</v>
      </c>
      <c r="J2599" s="10">
        <f>SUMIFS('Régua SAEB'!$C:$C,'Régua SAEB'!$B:$B,"MT",'Régua SAEB'!$D:$D,"&lt;="&amp;$I2599,'Régua SAEB'!$E:$E,"&gt;"&amp;$I2599,'Régua SAEB'!$A:$A,$E2599)</f>
        <v>3</v>
      </c>
      <c r="K2599" s="10" t="str">
        <f t="array" ref="K2599">INDEX('Régua SAEB'!$F$1:$F$40,MATCH($E2599&amp;"MT"&amp;$J2599,'Régua SAEB'!$G$1:$G$40,0),1)</f>
        <v>Básico</v>
      </c>
    </row>
    <row r="2600" spans="1:11" x14ac:dyDescent="0.2">
      <c r="A2600" s="28" t="s">
        <v>55</v>
      </c>
      <c r="B2600" s="24">
        <v>747</v>
      </c>
      <c r="C2600" s="28" t="s">
        <v>2706</v>
      </c>
      <c r="D2600" s="29">
        <v>35000747</v>
      </c>
      <c r="E2600" s="29" t="s">
        <v>117</v>
      </c>
      <c r="F2600" s="29">
        <v>238.81</v>
      </c>
      <c r="G2600" s="10">
        <f>SUMIFS('Régua SAEB'!$C:$C,'Régua SAEB'!$B:$B,"LP",'Régua SAEB'!$D:$D,"&lt;="&amp;$F2600,'Régua SAEB'!$E:$E,"&gt;"&amp;$F2600,'Régua SAEB'!$A:$A,$E2600)</f>
        <v>2</v>
      </c>
      <c r="H2600" s="10" t="str">
        <f t="array" ref="H2600">INDEX('Régua SAEB'!$F$1:$F$40,MATCH($E2600&amp;"LP"&amp;$G2600,'Régua SAEB'!$G$1:$G$40,0),1)</f>
        <v>Básico</v>
      </c>
      <c r="I2600" s="29">
        <v>247.03</v>
      </c>
      <c r="J2600" s="10">
        <f>SUMIFS('Régua SAEB'!$C:$C,'Régua SAEB'!$B:$B,"MT",'Régua SAEB'!$D:$D,"&lt;="&amp;$I2600,'Régua SAEB'!$E:$E,"&gt;"&amp;$I2600,'Régua SAEB'!$A:$A,$E2600)</f>
        <v>2</v>
      </c>
      <c r="K2600" s="10" t="str">
        <f t="array" ref="K2600">INDEX('Régua SAEB'!$F$1:$F$40,MATCH($E2600&amp;"MT"&amp;$J2600,'Régua SAEB'!$G$1:$G$40,0),1)</f>
        <v>Básico</v>
      </c>
    </row>
    <row r="2601" spans="1:11" x14ac:dyDescent="0.2">
      <c r="A2601" s="28" t="s">
        <v>29</v>
      </c>
      <c r="B2601" s="24">
        <v>760</v>
      </c>
      <c r="C2601" s="28" t="s">
        <v>2707</v>
      </c>
      <c r="D2601" s="29">
        <v>35000760</v>
      </c>
      <c r="E2601" s="29" t="s">
        <v>117</v>
      </c>
      <c r="F2601" s="29">
        <v>239.63</v>
      </c>
      <c r="G2601" s="10">
        <f>SUMIFS('Régua SAEB'!$C:$C,'Régua SAEB'!$B:$B,"LP",'Régua SAEB'!$D:$D,"&lt;="&amp;$F2601,'Régua SAEB'!$E:$E,"&gt;"&amp;$F2601,'Régua SAEB'!$A:$A,$E2601)</f>
        <v>2</v>
      </c>
      <c r="H2601" s="10" t="str">
        <f t="array" ref="H2601">INDEX('Régua SAEB'!$F$1:$F$40,MATCH($E2601&amp;"LP"&amp;$G2601,'Régua SAEB'!$G$1:$G$40,0),1)</f>
        <v>Básico</v>
      </c>
      <c r="I2601" s="29">
        <v>240.8</v>
      </c>
      <c r="J2601" s="10">
        <f>SUMIFS('Régua SAEB'!$C:$C,'Régua SAEB'!$B:$B,"MT",'Régua SAEB'!$D:$D,"&lt;="&amp;$I2601,'Régua SAEB'!$E:$E,"&gt;"&amp;$I2601,'Régua SAEB'!$A:$A,$E2601)</f>
        <v>2</v>
      </c>
      <c r="K2601" s="10" t="str">
        <f t="array" ref="K2601">INDEX('Régua SAEB'!$F$1:$F$40,MATCH($E2601&amp;"MT"&amp;$J2601,'Régua SAEB'!$G$1:$G$40,0),1)</f>
        <v>Básico</v>
      </c>
    </row>
    <row r="2602" spans="1:11" x14ac:dyDescent="0.2">
      <c r="A2602" s="28" t="s">
        <v>55</v>
      </c>
      <c r="B2602" s="24">
        <v>796</v>
      </c>
      <c r="C2602" s="28" t="s">
        <v>2708</v>
      </c>
      <c r="D2602" s="29">
        <v>35000796</v>
      </c>
      <c r="E2602" s="29" t="s">
        <v>117</v>
      </c>
      <c r="F2602" s="29">
        <v>236.37</v>
      </c>
      <c r="G2602" s="10">
        <f>SUMIFS('Régua SAEB'!$C:$C,'Régua SAEB'!$B:$B,"LP",'Régua SAEB'!$D:$D,"&lt;="&amp;$F2602,'Régua SAEB'!$E:$E,"&gt;"&amp;$F2602,'Régua SAEB'!$A:$A,$E2602)</f>
        <v>2</v>
      </c>
      <c r="H2602" s="10" t="str">
        <f t="array" ref="H2602">INDEX('Régua SAEB'!$F$1:$F$40,MATCH($E2602&amp;"LP"&amp;$G2602,'Régua SAEB'!$G$1:$G$40,0),1)</f>
        <v>Básico</v>
      </c>
      <c r="I2602" s="29">
        <v>237.24</v>
      </c>
      <c r="J2602" s="10">
        <f>SUMIFS('Régua SAEB'!$C:$C,'Régua SAEB'!$B:$B,"MT",'Régua SAEB'!$D:$D,"&lt;="&amp;$I2602,'Régua SAEB'!$E:$E,"&gt;"&amp;$I2602,'Régua SAEB'!$A:$A,$E2602)</f>
        <v>2</v>
      </c>
      <c r="K2602" s="10" t="str">
        <f t="array" ref="K2602">INDEX('Régua SAEB'!$F$1:$F$40,MATCH($E2602&amp;"MT"&amp;$J2602,'Régua SAEB'!$G$1:$G$40,0),1)</f>
        <v>Básico</v>
      </c>
    </row>
    <row r="2603" spans="1:11" x14ac:dyDescent="0.2">
      <c r="A2603" s="28" t="s">
        <v>55</v>
      </c>
      <c r="B2603" s="24">
        <v>802</v>
      </c>
      <c r="C2603" s="28" t="s">
        <v>2709</v>
      </c>
      <c r="D2603" s="29">
        <v>35000802</v>
      </c>
      <c r="E2603" s="29" t="s">
        <v>117</v>
      </c>
      <c r="F2603" s="29">
        <v>259.69</v>
      </c>
      <c r="G2603" s="10">
        <f>SUMIFS('Régua SAEB'!$C:$C,'Régua SAEB'!$B:$B,"LP",'Régua SAEB'!$D:$D,"&lt;="&amp;$F2603,'Régua SAEB'!$E:$E,"&gt;"&amp;$F2603,'Régua SAEB'!$A:$A,$E2603)</f>
        <v>3</v>
      </c>
      <c r="H2603" s="10" t="str">
        <f t="array" ref="H2603">INDEX('Régua SAEB'!$F$1:$F$40,MATCH($E2603&amp;"LP"&amp;$G2603,'Régua SAEB'!$G$1:$G$40,0),1)</f>
        <v>Básico</v>
      </c>
      <c r="I2603" s="29">
        <v>257.67</v>
      </c>
      <c r="J2603" s="10">
        <f>SUMIFS('Régua SAEB'!$C:$C,'Régua SAEB'!$B:$B,"MT",'Régua SAEB'!$D:$D,"&lt;="&amp;$I2603,'Régua SAEB'!$E:$E,"&gt;"&amp;$I2603,'Régua SAEB'!$A:$A,$E2603)</f>
        <v>3</v>
      </c>
      <c r="K2603" s="10" t="str">
        <f t="array" ref="K2603">INDEX('Régua SAEB'!$F$1:$F$40,MATCH($E2603&amp;"MT"&amp;$J2603,'Régua SAEB'!$G$1:$G$40,0),1)</f>
        <v>Básico</v>
      </c>
    </row>
    <row r="2604" spans="1:11" x14ac:dyDescent="0.2">
      <c r="A2604" s="28" t="s">
        <v>65</v>
      </c>
      <c r="B2604" s="24">
        <v>814</v>
      </c>
      <c r="C2604" s="28" t="s">
        <v>2710</v>
      </c>
      <c r="D2604" s="29">
        <v>35000814</v>
      </c>
      <c r="E2604" s="29" t="s">
        <v>117</v>
      </c>
      <c r="F2604" s="29">
        <v>247.49</v>
      </c>
      <c r="G2604" s="10">
        <f>SUMIFS('Régua SAEB'!$C:$C,'Régua SAEB'!$B:$B,"LP",'Régua SAEB'!$D:$D,"&lt;="&amp;$F2604,'Régua SAEB'!$E:$E,"&gt;"&amp;$F2604,'Régua SAEB'!$A:$A,$E2604)</f>
        <v>2</v>
      </c>
      <c r="H2604" s="10" t="str">
        <f t="array" ref="H2604">INDEX('Régua SAEB'!$F$1:$F$40,MATCH($E2604&amp;"LP"&amp;$G2604,'Régua SAEB'!$G$1:$G$40,0),1)</f>
        <v>Básico</v>
      </c>
      <c r="I2604" s="29">
        <v>244.53</v>
      </c>
      <c r="J2604" s="10">
        <f>SUMIFS('Régua SAEB'!$C:$C,'Régua SAEB'!$B:$B,"MT",'Régua SAEB'!$D:$D,"&lt;="&amp;$I2604,'Régua SAEB'!$E:$E,"&gt;"&amp;$I2604,'Régua SAEB'!$A:$A,$E2604)</f>
        <v>2</v>
      </c>
      <c r="K2604" s="10" t="str">
        <f t="array" ref="K2604">INDEX('Régua SAEB'!$F$1:$F$40,MATCH($E2604&amp;"MT"&amp;$J2604,'Régua SAEB'!$G$1:$G$40,0),1)</f>
        <v>Básico</v>
      </c>
    </row>
    <row r="2605" spans="1:11" x14ac:dyDescent="0.2">
      <c r="A2605" s="28" t="s">
        <v>55</v>
      </c>
      <c r="B2605" s="24">
        <v>838</v>
      </c>
      <c r="C2605" s="28" t="s">
        <v>2711</v>
      </c>
      <c r="D2605" s="29">
        <v>35000838</v>
      </c>
      <c r="E2605" s="29" t="s">
        <v>117</v>
      </c>
      <c r="F2605" s="29">
        <v>263.62</v>
      </c>
      <c r="G2605" s="10">
        <f>SUMIFS('Régua SAEB'!$C:$C,'Régua SAEB'!$B:$B,"LP",'Régua SAEB'!$D:$D,"&lt;="&amp;$F2605,'Régua SAEB'!$E:$E,"&gt;"&amp;$F2605,'Régua SAEB'!$A:$A,$E2605)</f>
        <v>3</v>
      </c>
      <c r="H2605" s="10" t="str">
        <f t="array" ref="H2605">INDEX('Régua SAEB'!$F$1:$F$40,MATCH($E2605&amp;"LP"&amp;$G2605,'Régua SAEB'!$G$1:$G$40,0),1)</f>
        <v>Básico</v>
      </c>
      <c r="I2605" s="29">
        <v>265.52999999999997</v>
      </c>
      <c r="J2605" s="10">
        <f>SUMIFS('Régua SAEB'!$C:$C,'Régua SAEB'!$B:$B,"MT",'Régua SAEB'!$D:$D,"&lt;="&amp;$I2605,'Régua SAEB'!$E:$E,"&gt;"&amp;$I2605,'Régua SAEB'!$A:$A,$E2605)</f>
        <v>3</v>
      </c>
      <c r="K2605" s="10" t="str">
        <f t="array" ref="K2605">INDEX('Régua SAEB'!$F$1:$F$40,MATCH($E2605&amp;"MT"&amp;$J2605,'Régua SAEB'!$G$1:$G$40,0),1)</f>
        <v>Básico</v>
      </c>
    </row>
    <row r="2606" spans="1:11" x14ac:dyDescent="0.2">
      <c r="A2606" s="28" t="s">
        <v>29</v>
      </c>
      <c r="B2606" s="24">
        <v>848</v>
      </c>
      <c r="C2606" s="28" t="s">
        <v>2712</v>
      </c>
      <c r="D2606" s="29">
        <v>35000848</v>
      </c>
      <c r="E2606" s="29" t="s">
        <v>117</v>
      </c>
      <c r="F2606" s="29">
        <v>256.51</v>
      </c>
      <c r="G2606" s="10">
        <f>SUMIFS('Régua SAEB'!$C:$C,'Régua SAEB'!$B:$B,"LP",'Régua SAEB'!$D:$D,"&lt;="&amp;$F2606,'Régua SAEB'!$E:$E,"&gt;"&amp;$F2606,'Régua SAEB'!$A:$A,$E2606)</f>
        <v>3</v>
      </c>
      <c r="H2606" s="10" t="str">
        <f t="array" ref="H2606">INDEX('Régua SAEB'!$F$1:$F$40,MATCH($E2606&amp;"LP"&amp;$G2606,'Régua SAEB'!$G$1:$G$40,0),1)</f>
        <v>Básico</v>
      </c>
      <c r="I2606" s="29">
        <v>246.11</v>
      </c>
      <c r="J2606" s="10">
        <f>SUMIFS('Régua SAEB'!$C:$C,'Régua SAEB'!$B:$B,"MT",'Régua SAEB'!$D:$D,"&lt;="&amp;$I2606,'Régua SAEB'!$E:$E,"&gt;"&amp;$I2606,'Régua SAEB'!$A:$A,$E2606)</f>
        <v>2</v>
      </c>
      <c r="K2606" s="10" t="str">
        <f t="array" ref="K2606">INDEX('Régua SAEB'!$F$1:$F$40,MATCH($E2606&amp;"MT"&amp;$J2606,'Régua SAEB'!$G$1:$G$40,0),1)</f>
        <v>Básico</v>
      </c>
    </row>
    <row r="2607" spans="1:11" x14ac:dyDescent="0.2">
      <c r="A2607" s="28" t="s">
        <v>65</v>
      </c>
      <c r="B2607" s="24">
        <v>875</v>
      </c>
      <c r="C2607" s="28" t="s">
        <v>2713</v>
      </c>
      <c r="D2607" s="29">
        <v>35000875</v>
      </c>
      <c r="E2607" s="29" t="s">
        <v>117</v>
      </c>
      <c r="F2607" s="29">
        <v>256.14</v>
      </c>
      <c r="G2607" s="10">
        <f>SUMIFS('Régua SAEB'!$C:$C,'Régua SAEB'!$B:$B,"LP",'Régua SAEB'!$D:$D,"&lt;="&amp;$F2607,'Régua SAEB'!$E:$E,"&gt;"&amp;$F2607,'Régua SAEB'!$A:$A,$E2607)</f>
        <v>3</v>
      </c>
      <c r="H2607" s="10" t="str">
        <f t="array" ref="H2607">INDEX('Régua SAEB'!$F$1:$F$40,MATCH($E2607&amp;"LP"&amp;$G2607,'Régua SAEB'!$G$1:$G$40,0),1)</f>
        <v>Básico</v>
      </c>
      <c r="I2607" s="29">
        <v>251.04</v>
      </c>
      <c r="J2607" s="10">
        <f>SUMIFS('Régua SAEB'!$C:$C,'Régua SAEB'!$B:$B,"MT",'Régua SAEB'!$D:$D,"&lt;="&amp;$I2607,'Régua SAEB'!$E:$E,"&gt;"&amp;$I2607,'Régua SAEB'!$A:$A,$E2607)</f>
        <v>3</v>
      </c>
      <c r="K2607" s="10" t="str">
        <f t="array" ref="K2607">INDEX('Régua SAEB'!$F$1:$F$40,MATCH($E2607&amp;"MT"&amp;$J2607,'Régua SAEB'!$G$1:$G$40,0),1)</f>
        <v>Básico</v>
      </c>
    </row>
    <row r="2608" spans="1:11" x14ac:dyDescent="0.2">
      <c r="A2608" s="28" t="s">
        <v>65</v>
      </c>
      <c r="B2608" s="24">
        <v>905</v>
      </c>
      <c r="C2608" s="28" t="s">
        <v>2714</v>
      </c>
      <c r="D2608" s="29">
        <v>35000905</v>
      </c>
      <c r="E2608" s="29" t="s">
        <v>117</v>
      </c>
      <c r="F2608" s="29">
        <v>272.27999999999997</v>
      </c>
      <c r="G2608" s="10">
        <f>SUMIFS('Régua SAEB'!$C:$C,'Régua SAEB'!$B:$B,"LP",'Régua SAEB'!$D:$D,"&lt;="&amp;$F2608,'Régua SAEB'!$E:$E,"&gt;"&amp;$F2608,'Régua SAEB'!$A:$A,$E2608)</f>
        <v>3</v>
      </c>
      <c r="H2608" s="10" t="str">
        <f t="array" ref="H2608">INDEX('Régua SAEB'!$F$1:$F$40,MATCH($E2608&amp;"LP"&amp;$G2608,'Régua SAEB'!$G$1:$G$40,0),1)</f>
        <v>Básico</v>
      </c>
      <c r="I2608" s="29">
        <v>263.92</v>
      </c>
      <c r="J2608" s="10">
        <f>SUMIFS('Régua SAEB'!$C:$C,'Régua SAEB'!$B:$B,"MT",'Régua SAEB'!$D:$D,"&lt;="&amp;$I2608,'Régua SAEB'!$E:$E,"&gt;"&amp;$I2608,'Régua SAEB'!$A:$A,$E2608)</f>
        <v>3</v>
      </c>
      <c r="K2608" s="10" t="str">
        <f t="array" ref="K2608">INDEX('Régua SAEB'!$F$1:$F$40,MATCH($E2608&amp;"MT"&amp;$J2608,'Régua SAEB'!$G$1:$G$40,0),1)</f>
        <v>Básico</v>
      </c>
    </row>
    <row r="2609" spans="1:11" x14ac:dyDescent="0.2">
      <c r="A2609" s="28" t="s">
        <v>29</v>
      </c>
      <c r="B2609" s="24">
        <v>930</v>
      </c>
      <c r="C2609" s="28" t="s">
        <v>2715</v>
      </c>
      <c r="D2609" s="29">
        <v>35000930</v>
      </c>
      <c r="E2609" s="29" t="s">
        <v>117</v>
      </c>
      <c r="F2609" s="29">
        <v>285.20999999999998</v>
      </c>
      <c r="G2609" s="10">
        <f>SUMIFS('Régua SAEB'!$C:$C,'Régua SAEB'!$B:$B,"LP",'Régua SAEB'!$D:$D,"&lt;="&amp;$F2609,'Régua SAEB'!$E:$E,"&gt;"&amp;$F2609,'Régua SAEB'!$A:$A,$E2609)</f>
        <v>4</v>
      </c>
      <c r="H2609" s="10" t="str">
        <f t="array" ref="H2609">INDEX('Régua SAEB'!$F$1:$F$40,MATCH($E2609&amp;"LP"&amp;$G2609,'Régua SAEB'!$G$1:$G$40,0),1)</f>
        <v>Proficiente</v>
      </c>
      <c r="I2609" s="29">
        <v>278.16000000000003</v>
      </c>
      <c r="J2609" s="10">
        <f>SUMIFS('Régua SAEB'!$C:$C,'Régua SAEB'!$B:$B,"MT",'Régua SAEB'!$D:$D,"&lt;="&amp;$I2609,'Régua SAEB'!$E:$E,"&gt;"&amp;$I2609,'Régua SAEB'!$A:$A,$E2609)</f>
        <v>4</v>
      </c>
      <c r="K2609" s="10" t="str">
        <f t="array" ref="K2609">INDEX('Régua SAEB'!$F$1:$F$40,MATCH($E2609&amp;"MT"&amp;$J2609,'Régua SAEB'!$G$1:$G$40,0),1)</f>
        <v>Básico</v>
      </c>
    </row>
    <row r="2610" spans="1:11" x14ac:dyDescent="0.2">
      <c r="A2610" s="28" t="s">
        <v>29</v>
      </c>
      <c r="B2610" s="24">
        <v>966</v>
      </c>
      <c r="C2610" s="28" t="s">
        <v>2716</v>
      </c>
      <c r="D2610" s="29">
        <v>35000966</v>
      </c>
      <c r="E2610" s="29" t="s">
        <v>117</v>
      </c>
      <c r="F2610" s="29">
        <v>249.35</v>
      </c>
      <c r="G2610" s="10">
        <f>SUMIFS('Régua SAEB'!$C:$C,'Régua SAEB'!$B:$B,"LP",'Régua SAEB'!$D:$D,"&lt;="&amp;$F2610,'Régua SAEB'!$E:$E,"&gt;"&amp;$F2610,'Régua SAEB'!$A:$A,$E2610)</f>
        <v>2</v>
      </c>
      <c r="H2610" s="10" t="str">
        <f t="array" ref="H2610">INDEX('Régua SAEB'!$F$1:$F$40,MATCH($E2610&amp;"LP"&amp;$G2610,'Régua SAEB'!$G$1:$G$40,0),1)</f>
        <v>Básico</v>
      </c>
      <c r="I2610" s="29">
        <v>249.37</v>
      </c>
      <c r="J2610" s="10">
        <f>SUMIFS('Régua SAEB'!$C:$C,'Régua SAEB'!$B:$B,"MT",'Régua SAEB'!$D:$D,"&lt;="&amp;$I2610,'Régua SAEB'!$E:$E,"&gt;"&amp;$I2610,'Régua SAEB'!$A:$A,$E2610)</f>
        <v>2</v>
      </c>
      <c r="K2610" s="10" t="str">
        <f t="array" ref="K2610">INDEX('Régua SAEB'!$F$1:$F$40,MATCH($E2610&amp;"MT"&amp;$J2610,'Régua SAEB'!$G$1:$G$40,0),1)</f>
        <v>Básico</v>
      </c>
    </row>
    <row r="2611" spans="1:11" x14ac:dyDescent="0.2">
      <c r="A2611" s="28" t="s">
        <v>29</v>
      </c>
      <c r="B2611" s="24">
        <v>978</v>
      </c>
      <c r="C2611" s="28" t="s">
        <v>2717</v>
      </c>
      <c r="D2611" s="29">
        <v>35000978</v>
      </c>
      <c r="E2611" s="29" t="s">
        <v>117</v>
      </c>
      <c r="F2611" s="29">
        <v>285.33999999999997</v>
      </c>
      <c r="G2611" s="10">
        <f>SUMIFS('Régua SAEB'!$C:$C,'Régua SAEB'!$B:$B,"LP",'Régua SAEB'!$D:$D,"&lt;="&amp;$F2611,'Régua SAEB'!$E:$E,"&gt;"&amp;$F2611,'Régua SAEB'!$A:$A,$E2611)</f>
        <v>4</v>
      </c>
      <c r="H2611" s="10" t="str">
        <f t="array" ref="H2611">INDEX('Régua SAEB'!$F$1:$F$40,MATCH($E2611&amp;"LP"&amp;$G2611,'Régua SAEB'!$G$1:$G$40,0),1)</f>
        <v>Proficiente</v>
      </c>
      <c r="I2611" s="29">
        <v>282.99</v>
      </c>
      <c r="J2611" s="10">
        <f>SUMIFS('Régua SAEB'!$C:$C,'Régua SAEB'!$B:$B,"MT",'Régua SAEB'!$D:$D,"&lt;="&amp;$I2611,'Régua SAEB'!$E:$E,"&gt;"&amp;$I2611,'Régua SAEB'!$A:$A,$E2611)</f>
        <v>4</v>
      </c>
      <c r="K2611" s="10" t="str">
        <f t="array" ref="K2611">INDEX('Régua SAEB'!$F$1:$F$40,MATCH($E2611&amp;"MT"&amp;$J2611,'Régua SAEB'!$G$1:$G$40,0),1)</f>
        <v>Básico</v>
      </c>
    </row>
    <row r="2612" spans="1:11" x14ac:dyDescent="0.2">
      <c r="A2612" s="28" t="s">
        <v>65</v>
      </c>
      <c r="B2612" s="24">
        <v>1004</v>
      </c>
      <c r="C2612" s="28" t="s">
        <v>2718</v>
      </c>
      <c r="D2612" s="29">
        <v>35001004</v>
      </c>
      <c r="E2612" s="29" t="s">
        <v>117</v>
      </c>
      <c r="F2612" s="29">
        <v>266.66000000000003</v>
      </c>
      <c r="G2612" s="10">
        <f>SUMIFS('Régua SAEB'!$C:$C,'Régua SAEB'!$B:$B,"LP",'Régua SAEB'!$D:$D,"&lt;="&amp;$F2612,'Régua SAEB'!$E:$E,"&gt;"&amp;$F2612,'Régua SAEB'!$A:$A,$E2612)</f>
        <v>3</v>
      </c>
      <c r="H2612" s="10" t="str">
        <f t="array" ref="H2612">INDEX('Régua SAEB'!$F$1:$F$40,MATCH($E2612&amp;"LP"&amp;$G2612,'Régua SAEB'!$G$1:$G$40,0),1)</f>
        <v>Básico</v>
      </c>
      <c r="I2612" s="29">
        <v>251.88</v>
      </c>
      <c r="J2612" s="10">
        <f>SUMIFS('Régua SAEB'!$C:$C,'Régua SAEB'!$B:$B,"MT",'Régua SAEB'!$D:$D,"&lt;="&amp;$I2612,'Régua SAEB'!$E:$E,"&gt;"&amp;$I2612,'Régua SAEB'!$A:$A,$E2612)</f>
        <v>3</v>
      </c>
      <c r="K2612" s="10" t="str">
        <f t="array" ref="K2612">INDEX('Régua SAEB'!$F$1:$F$40,MATCH($E2612&amp;"MT"&amp;$J2612,'Régua SAEB'!$G$1:$G$40,0),1)</f>
        <v>Básico</v>
      </c>
    </row>
    <row r="2613" spans="1:11" x14ac:dyDescent="0.2">
      <c r="A2613" s="28" t="s">
        <v>65</v>
      </c>
      <c r="B2613" s="24">
        <v>1016</v>
      </c>
      <c r="C2613" s="28" t="s">
        <v>2719</v>
      </c>
      <c r="D2613" s="29">
        <v>35001016</v>
      </c>
      <c r="E2613" s="29" t="s">
        <v>117</v>
      </c>
      <c r="F2613" s="29">
        <v>243.62</v>
      </c>
      <c r="G2613" s="10">
        <f>SUMIFS('Régua SAEB'!$C:$C,'Régua SAEB'!$B:$B,"LP",'Régua SAEB'!$D:$D,"&lt;="&amp;$F2613,'Régua SAEB'!$E:$E,"&gt;"&amp;$F2613,'Régua SAEB'!$A:$A,$E2613)</f>
        <v>2</v>
      </c>
      <c r="H2613" s="10" t="str">
        <f t="array" ref="H2613">INDEX('Régua SAEB'!$F$1:$F$40,MATCH($E2613&amp;"LP"&amp;$G2613,'Régua SAEB'!$G$1:$G$40,0),1)</f>
        <v>Básico</v>
      </c>
      <c r="I2613" s="29">
        <v>240.09</v>
      </c>
      <c r="J2613" s="10">
        <f>SUMIFS('Régua SAEB'!$C:$C,'Régua SAEB'!$B:$B,"MT",'Régua SAEB'!$D:$D,"&lt;="&amp;$I2613,'Régua SAEB'!$E:$E,"&gt;"&amp;$I2613,'Régua SAEB'!$A:$A,$E2613)</f>
        <v>2</v>
      </c>
      <c r="K2613" s="10" t="str">
        <f t="array" ref="K2613">INDEX('Régua SAEB'!$F$1:$F$40,MATCH($E2613&amp;"MT"&amp;$J2613,'Régua SAEB'!$G$1:$G$40,0),1)</f>
        <v>Básico</v>
      </c>
    </row>
    <row r="2614" spans="1:11" x14ac:dyDescent="0.2">
      <c r="A2614" s="28" t="s">
        <v>65</v>
      </c>
      <c r="B2614" s="24">
        <v>1028</v>
      </c>
      <c r="C2614" s="28" t="s">
        <v>2720</v>
      </c>
      <c r="D2614" s="29">
        <v>35001028</v>
      </c>
      <c r="E2614" s="29" t="s">
        <v>117</v>
      </c>
      <c r="F2614" s="29">
        <v>244.15</v>
      </c>
      <c r="G2614" s="10">
        <f>SUMIFS('Régua SAEB'!$C:$C,'Régua SAEB'!$B:$B,"LP",'Régua SAEB'!$D:$D,"&lt;="&amp;$F2614,'Régua SAEB'!$E:$E,"&gt;"&amp;$F2614,'Régua SAEB'!$A:$A,$E2614)</f>
        <v>2</v>
      </c>
      <c r="H2614" s="10" t="str">
        <f t="array" ref="H2614">INDEX('Régua SAEB'!$F$1:$F$40,MATCH($E2614&amp;"LP"&amp;$G2614,'Régua SAEB'!$G$1:$G$40,0),1)</f>
        <v>Básico</v>
      </c>
      <c r="I2614" s="29">
        <v>239.48</v>
      </c>
      <c r="J2614" s="10">
        <f>SUMIFS('Régua SAEB'!$C:$C,'Régua SAEB'!$B:$B,"MT",'Régua SAEB'!$D:$D,"&lt;="&amp;$I2614,'Régua SAEB'!$E:$E,"&gt;"&amp;$I2614,'Régua SAEB'!$A:$A,$E2614)</f>
        <v>2</v>
      </c>
      <c r="K2614" s="10" t="str">
        <f t="array" ref="K2614">INDEX('Régua SAEB'!$F$1:$F$40,MATCH($E2614&amp;"MT"&amp;$J2614,'Régua SAEB'!$G$1:$G$40,0),1)</f>
        <v>Básico</v>
      </c>
    </row>
    <row r="2615" spans="1:11" x14ac:dyDescent="0.2">
      <c r="A2615" s="28" t="s">
        <v>65</v>
      </c>
      <c r="B2615" s="24">
        <v>1036</v>
      </c>
      <c r="C2615" s="28" t="s">
        <v>2721</v>
      </c>
      <c r="D2615" s="29">
        <v>35001036</v>
      </c>
      <c r="E2615" s="29" t="s">
        <v>117</v>
      </c>
      <c r="F2615" s="29">
        <v>280.5</v>
      </c>
      <c r="G2615" s="10">
        <f>SUMIFS('Régua SAEB'!$C:$C,'Régua SAEB'!$B:$B,"LP",'Régua SAEB'!$D:$D,"&lt;="&amp;$F2615,'Régua SAEB'!$E:$E,"&gt;"&amp;$F2615,'Régua SAEB'!$A:$A,$E2615)</f>
        <v>4</v>
      </c>
      <c r="H2615" s="10" t="str">
        <f t="array" ref="H2615">INDEX('Régua SAEB'!$F$1:$F$40,MATCH($E2615&amp;"LP"&amp;$G2615,'Régua SAEB'!$G$1:$G$40,0),1)</f>
        <v>Proficiente</v>
      </c>
      <c r="I2615" s="29">
        <v>275.67</v>
      </c>
      <c r="J2615" s="10">
        <f>SUMIFS('Régua SAEB'!$C:$C,'Régua SAEB'!$B:$B,"MT",'Régua SAEB'!$D:$D,"&lt;="&amp;$I2615,'Régua SAEB'!$E:$E,"&gt;"&amp;$I2615,'Régua SAEB'!$A:$A,$E2615)</f>
        <v>4</v>
      </c>
      <c r="K2615" s="10" t="str">
        <f t="array" ref="K2615">INDEX('Régua SAEB'!$F$1:$F$40,MATCH($E2615&amp;"MT"&amp;$J2615,'Régua SAEB'!$G$1:$G$40,0),1)</f>
        <v>Básico</v>
      </c>
    </row>
    <row r="2616" spans="1:11" x14ac:dyDescent="0.2">
      <c r="A2616" s="28" t="s">
        <v>65</v>
      </c>
      <c r="B2616" s="24">
        <v>1041</v>
      </c>
      <c r="C2616" s="28" t="s">
        <v>2722</v>
      </c>
      <c r="D2616" s="29">
        <v>35001041</v>
      </c>
      <c r="E2616" s="29" t="s">
        <v>117</v>
      </c>
      <c r="F2616" s="29">
        <v>260.54000000000002</v>
      </c>
      <c r="G2616" s="10">
        <f>SUMIFS('Régua SAEB'!$C:$C,'Régua SAEB'!$B:$B,"LP",'Régua SAEB'!$D:$D,"&lt;="&amp;$F2616,'Régua SAEB'!$E:$E,"&gt;"&amp;$F2616,'Régua SAEB'!$A:$A,$E2616)</f>
        <v>3</v>
      </c>
      <c r="H2616" s="10" t="str">
        <f t="array" ref="H2616">INDEX('Régua SAEB'!$F$1:$F$40,MATCH($E2616&amp;"LP"&amp;$G2616,'Régua SAEB'!$G$1:$G$40,0),1)</f>
        <v>Básico</v>
      </c>
      <c r="I2616" s="29">
        <v>255.57</v>
      </c>
      <c r="J2616" s="10">
        <f>SUMIFS('Régua SAEB'!$C:$C,'Régua SAEB'!$B:$B,"MT",'Régua SAEB'!$D:$D,"&lt;="&amp;$I2616,'Régua SAEB'!$E:$E,"&gt;"&amp;$I2616,'Régua SAEB'!$A:$A,$E2616)</f>
        <v>3</v>
      </c>
      <c r="K2616" s="10" t="str">
        <f t="array" ref="K2616">INDEX('Régua SAEB'!$F$1:$F$40,MATCH($E2616&amp;"MT"&amp;$J2616,'Régua SAEB'!$G$1:$G$40,0),1)</f>
        <v>Básico</v>
      </c>
    </row>
    <row r="2617" spans="1:11" x14ac:dyDescent="0.2">
      <c r="A2617" s="28" t="s">
        <v>65</v>
      </c>
      <c r="B2617" s="24">
        <v>1132</v>
      </c>
      <c r="C2617" s="28" t="s">
        <v>2723</v>
      </c>
      <c r="D2617" s="29">
        <v>35001132</v>
      </c>
      <c r="E2617" s="29" t="s">
        <v>117</v>
      </c>
      <c r="F2617" s="29">
        <v>256.32</v>
      </c>
      <c r="G2617" s="10">
        <f>SUMIFS('Régua SAEB'!$C:$C,'Régua SAEB'!$B:$B,"LP",'Régua SAEB'!$D:$D,"&lt;="&amp;$F2617,'Régua SAEB'!$E:$E,"&gt;"&amp;$F2617,'Régua SAEB'!$A:$A,$E2617)</f>
        <v>3</v>
      </c>
      <c r="H2617" s="10" t="str">
        <f t="array" ref="H2617">INDEX('Régua SAEB'!$F$1:$F$40,MATCH($E2617&amp;"LP"&amp;$G2617,'Régua SAEB'!$G$1:$G$40,0),1)</f>
        <v>Básico</v>
      </c>
      <c r="I2617" s="29">
        <v>241.88</v>
      </c>
      <c r="J2617" s="10">
        <f>SUMIFS('Régua SAEB'!$C:$C,'Régua SAEB'!$B:$B,"MT",'Régua SAEB'!$D:$D,"&lt;="&amp;$I2617,'Régua SAEB'!$E:$E,"&gt;"&amp;$I2617,'Régua SAEB'!$A:$A,$E2617)</f>
        <v>2</v>
      </c>
      <c r="K2617" s="10" t="str">
        <f t="array" ref="K2617">INDEX('Régua SAEB'!$F$1:$F$40,MATCH($E2617&amp;"MT"&amp;$J2617,'Régua SAEB'!$G$1:$G$40,0),1)</f>
        <v>Básico</v>
      </c>
    </row>
    <row r="2618" spans="1:11" x14ac:dyDescent="0.2">
      <c r="A2618" s="28" t="s">
        <v>65</v>
      </c>
      <c r="B2618" s="24">
        <v>1144</v>
      </c>
      <c r="C2618" s="28" t="s">
        <v>2724</v>
      </c>
      <c r="D2618" s="29">
        <v>35001144</v>
      </c>
      <c r="E2618" s="29" t="s">
        <v>117</v>
      </c>
      <c r="F2618" s="29">
        <v>254.2</v>
      </c>
      <c r="G2618" s="10">
        <f>SUMIFS('Régua SAEB'!$C:$C,'Régua SAEB'!$B:$B,"LP",'Régua SAEB'!$D:$D,"&lt;="&amp;$F2618,'Régua SAEB'!$E:$E,"&gt;"&amp;$F2618,'Régua SAEB'!$A:$A,$E2618)</f>
        <v>3</v>
      </c>
      <c r="H2618" s="10" t="str">
        <f t="array" ref="H2618">INDEX('Régua SAEB'!$F$1:$F$40,MATCH($E2618&amp;"LP"&amp;$G2618,'Régua SAEB'!$G$1:$G$40,0),1)</f>
        <v>Básico</v>
      </c>
      <c r="I2618" s="29">
        <v>250.45</v>
      </c>
      <c r="J2618" s="10">
        <f>SUMIFS('Régua SAEB'!$C:$C,'Régua SAEB'!$B:$B,"MT",'Régua SAEB'!$D:$D,"&lt;="&amp;$I2618,'Régua SAEB'!$E:$E,"&gt;"&amp;$I2618,'Régua SAEB'!$A:$A,$E2618)</f>
        <v>3</v>
      </c>
      <c r="K2618" s="10" t="str">
        <f t="array" ref="K2618">INDEX('Régua SAEB'!$F$1:$F$40,MATCH($E2618&amp;"MT"&amp;$J2618,'Régua SAEB'!$G$1:$G$40,0),1)</f>
        <v>Básico</v>
      </c>
    </row>
    <row r="2619" spans="1:11" x14ac:dyDescent="0.2">
      <c r="A2619" s="28" t="s">
        <v>65</v>
      </c>
      <c r="B2619" s="24">
        <v>1156</v>
      </c>
      <c r="C2619" s="28" t="s">
        <v>2725</v>
      </c>
      <c r="D2619" s="29">
        <v>35001156</v>
      </c>
      <c r="E2619" s="29" t="s">
        <v>117</v>
      </c>
      <c r="F2619" s="29">
        <v>273.08</v>
      </c>
      <c r="G2619" s="10">
        <f>SUMIFS('Régua SAEB'!$C:$C,'Régua SAEB'!$B:$B,"LP",'Régua SAEB'!$D:$D,"&lt;="&amp;$F2619,'Régua SAEB'!$E:$E,"&gt;"&amp;$F2619,'Régua SAEB'!$A:$A,$E2619)</f>
        <v>3</v>
      </c>
      <c r="H2619" s="10" t="str">
        <f t="array" ref="H2619">INDEX('Régua SAEB'!$F$1:$F$40,MATCH($E2619&amp;"LP"&amp;$G2619,'Régua SAEB'!$G$1:$G$40,0),1)</f>
        <v>Básico</v>
      </c>
      <c r="I2619" s="29">
        <v>265.60000000000002</v>
      </c>
      <c r="J2619" s="10">
        <f>SUMIFS('Régua SAEB'!$C:$C,'Régua SAEB'!$B:$B,"MT",'Régua SAEB'!$D:$D,"&lt;="&amp;$I2619,'Régua SAEB'!$E:$E,"&gt;"&amp;$I2619,'Régua SAEB'!$A:$A,$E2619)</f>
        <v>3</v>
      </c>
      <c r="K2619" s="10" t="str">
        <f t="array" ref="K2619">INDEX('Régua SAEB'!$F$1:$F$40,MATCH($E2619&amp;"MT"&amp;$J2619,'Régua SAEB'!$G$1:$G$40,0),1)</f>
        <v>Básico</v>
      </c>
    </row>
    <row r="2620" spans="1:11" x14ac:dyDescent="0.2">
      <c r="A2620" s="28" t="s">
        <v>65</v>
      </c>
      <c r="B2620" s="24">
        <v>1168</v>
      </c>
      <c r="C2620" s="28" t="s">
        <v>2726</v>
      </c>
      <c r="D2620" s="29">
        <v>35001168</v>
      </c>
      <c r="E2620" s="29" t="s">
        <v>117</v>
      </c>
      <c r="F2620" s="29">
        <v>258.67</v>
      </c>
      <c r="G2620" s="10">
        <f>SUMIFS('Régua SAEB'!$C:$C,'Régua SAEB'!$B:$B,"LP",'Régua SAEB'!$D:$D,"&lt;="&amp;$F2620,'Régua SAEB'!$E:$E,"&gt;"&amp;$F2620,'Régua SAEB'!$A:$A,$E2620)</f>
        <v>3</v>
      </c>
      <c r="H2620" s="10" t="str">
        <f t="array" ref="H2620">INDEX('Régua SAEB'!$F$1:$F$40,MATCH($E2620&amp;"LP"&amp;$G2620,'Régua SAEB'!$G$1:$G$40,0),1)</f>
        <v>Básico</v>
      </c>
      <c r="I2620" s="29">
        <v>248.41</v>
      </c>
      <c r="J2620" s="10">
        <f>SUMIFS('Régua SAEB'!$C:$C,'Régua SAEB'!$B:$B,"MT",'Régua SAEB'!$D:$D,"&lt;="&amp;$I2620,'Régua SAEB'!$E:$E,"&gt;"&amp;$I2620,'Régua SAEB'!$A:$A,$E2620)</f>
        <v>2</v>
      </c>
      <c r="K2620" s="10" t="str">
        <f t="array" ref="K2620">INDEX('Régua SAEB'!$F$1:$F$40,MATCH($E2620&amp;"MT"&amp;$J2620,'Régua SAEB'!$G$1:$G$40,0),1)</f>
        <v>Básico</v>
      </c>
    </row>
    <row r="2621" spans="1:11" x14ac:dyDescent="0.2">
      <c r="A2621" s="28" t="s">
        <v>65</v>
      </c>
      <c r="B2621" s="24">
        <v>1173</v>
      </c>
      <c r="C2621" s="28" t="s">
        <v>2727</v>
      </c>
      <c r="D2621" s="29">
        <v>35001173</v>
      </c>
      <c r="E2621" s="29" t="s">
        <v>117</v>
      </c>
      <c r="F2621" s="29">
        <v>250.43</v>
      </c>
      <c r="G2621" s="10">
        <f>SUMIFS('Régua SAEB'!$C:$C,'Régua SAEB'!$B:$B,"LP",'Régua SAEB'!$D:$D,"&lt;="&amp;$F2621,'Régua SAEB'!$E:$E,"&gt;"&amp;$F2621,'Régua SAEB'!$A:$A,$E2621)</f>
        <v>3</v>
      </c>
      <c r="H2621" s="10" t="str">
        <f t="array" ref="H2621">INDEX('Régua SAEB'!$F$1:$F$40,MATCH($E2621&amp;"LP"&amp;$G2621,'Régua SAEB'!$G$1:$G$40,0),1)</f>
        <v>Básico</v>
      </c>
      <c r="I2621" s="29">
        <v>243.64</v>
      </c>
      <c r="J2621" s="10">
        <f>SUMIFS('Régua SAEB'!$C:$C,'Régua SAEB'!$B:$B,"MT",'Régua SAEB'!$D:$D,"&lt;="&amp;$I2621,'Régua SAEB'!$E:$E,"&gt;"&amp;$I2621,'Régua SAEB'!$A:$A,$E2621)</f>
        <v>2</v>
      </c>
      <c r="K2621" s="10" t="str">
        <f t="array" ref="K2621">INDEX('Régua SAEB'!$F$1:$F$40,MATCH($E2621&amp;"MT"&amp;$J2621,'Régua SAEB'!$G$1:$G$40,0),1)</f>
        <v>Básico</v>
      </c>
    </row>
    <row r="2622" spans="1:11" x14ac:dyDescent="0.2">
      <c r="A2622" s="28" t="s">
        <v>65</v>
      </c>
      <c r="B2622" s="24">
        <v>1193</v>
      </c>
      <c r="C2622" s="28" t="s">
        <v>2728</v>
      </c>
      <c r="D2622" s="29">
        <v>35001193</v>
      </c>
      <c r="E2622" s="29" t="s">
        <v>117</v>
      </c>
      <c r="F2622" s="29">
        <v>251.79</v>
      </c>
      <c r="G2622" s="10">
        <f>SUMIFS('Régua SAEB'!$C:$C,'Régua SAEB'!$B:$B,"LP",'Régua SAEB'!$D:$D,"&lt;="&amp;$F2622,'Régua SAEB'!$E:$E,"&gt;"&amp;$F2622,'Régua SAEB'!$A:$A,$E2622)</f>
        <v>3</v>
      </c>
      <c r="H2622" s="10" t="str">
        <f t="array" ref="H2622">INDEX('Régua SAEB'!$F$1:$F$40,MATCH($E2622&amp;"LP"&amp;$G2622,'Régua SAEB'!$G$1:$G$40,0),1)</f>
        <v>Básico</v>
      </c>
      <c r="I2622" s="29">
        <v>244.19</v>
      </c>
      <c r="J2622" s="10">
        <f>SUMIFS('Régua SAEB'!$C:$C,'Régua SAEB'!$B:$B,"MT",'Régua SAEB'!$D:$D,"&lt;="&amp;$I2622,'Régua SAEB'!$E:$E,"&gt;"&amp;$I2622,'Régua SAEB'!$A:$A,$E2622)</f>
        <v>2</v>
      </c>
      <c r="K2622" s="10" t="str">
        <f t="array" ref="K2622">INDEX('Régua SAEB'!$F$1:$F$40,MATCH($E2622&amp;"MT"&amp;$J2622,'Régua SAEB'!$G$1:$G$40,0),1)</f>
        <v>Básico</v>
      </c>
    </row>
    <row r="2623" spans="1:11" x14ac:dyDescent="0.2">
      <c r="A2623" s="28" t="s">
        <v>65</v>
      </c>
      <c r="B2623" s="24">
        <v>1247</v>
      </c>
      <c r="C2623" s="28" t="s">
        <v>2729</v>
      </c>
      <c r="D2623" s="29">
        <v>35001247</v>
      </c>
      <c r="E2623" s="29" t="s">
        <v>117</v>
      </c>
      <c r="F2623" s="29">
        <v>255.14</v>
      </c>
      <c r="G2623" s="10">
        <f>SUMIFS('Régua SAEB'!$C:$C,'Régua SAEB'!$B:$B,"LP",'Régua SAEB'!$D:$D,"&lt;="&amp;$F2623,'Régua SAEB'!$E:$E,"&gt;"&amp;$F2623,'Régua SAEB'!$A:$A,$E2623)</f>
        <v>3</v>
      </c>
      <c r="H2623" s="10" t="str">
        <f t="array" ref="H2623">INDEX('Régua SAEB'!$F$1:$F$40,MATCH($E2623&amp;"LP"&amp;$G2623,'Régua SAEB'!$G$1:$G$40,0),1)</f>
        <v>Básico</v>
      </c>
      <c r="I2623" s="29">
        <v>252.18</v>
      </c>
      <c r="J2623" s="10">
        <f>SUMIFS('Régua SAEB'!$C:$C,'Régua SAEB'!$B:$B,"MT",'Régua SAEB'!$D:$D,"&lt;="&amp;$I2623,'Régua SAEB'!$E:$E,"&gt;"&amp;$I2623,'Régua SAEB'!$A:$A,$E2623)</f>
        <v>3</v>
      </c>
      <c r="K2623" s="10" t="str">
        <f t="array" ref="K2623">INDEX('Régua SAEB'!$F$1:$F$40,MATCH($E2623&amp;"MT"&amp;$J2623,'Régua SAEB'!$G$1:$G$40,0),1)</f>
        <v>Básico</v>
      </c>
    </row>
    <row r="2624" spans="1:11" x14ac:dyDescent="0.2">
      <c r="A2624" s="28" t="s">
        <v>65</v>
      </c>
      <c r="B2624" s="24">
        <v>1259</v>
      </c>
      <c r="C2624" s="28" t="s">
        <v>2730</v>
      </c>
      <c r="D2624" s="29">
        <v>35001259</v>
      </c>
      <c r="E2624" s="29" t="s">
        <v>117</v>
      </c>
      <c r="F2624" s="29">
        <v>250.05</v>
      </c>
      <c r="G2624" s="10">
        <f>SUMIFS('Régua SAEB'!$C:$C,'Régua SAEB'!$B:$B,"LP",'Régua SAEB'!$D:$D,"&lt;="&amp;$F2624,'Régua SAEB'!$E:$E,"&gt;"&amp;$F2624,'Régua SAEB'!$A:$A,$E2624)</f>
        <v>3</v>
      </c>
      <c r="H2624" s="10" t="str">
        <f t="array" ref="H2624">INDEX('Régua SAEB'!$F$1:$F$40,MATCH($E2624&amp;"LP"&amp;$G2624,'Régua SAEB'!$G$1:$G$40,0),1)</f>
        <v>Básico</v>
      </c>
      <c r="I2624" s="29">
        <v>265.93</v>
      </c>
      <c r="J2624" s="10">
        <f>SUMIFS('Régua SAEB'!$C:$C,'Régua SAEB'!$B:$B,"MT",'Régua SAEB'!$D:$D,"&lt;="&amp;$I2624,'Régua SAEB'!$E:$E,"&gt;"&amp;$I2624,'Régua SAEB'!$A:$A,$E2624)</f>
        <v>3</v>
      </c>
      <c r="K2624" s="10" t="str">
        <f t="array" ref="K2624">INDEX('Régua SAEB'!$F$1:$F$40,MATCH($E2624&amp;"MT"&amp;$J2624,'Régua SAEB'!$G$1:$G$40,0),1)</f>
        <v>Básico</v>
      </c>
    </row>
    <row r="2625" spans="1:11" x14ac:dyDescent="0.2">
      <c r="A2625" s="28" t="s">
        <v>65</v>
      </c>
      <c r="B2625" s="24">
        <v>1272</v>
      </c>
      <c r="C2625" s="28" t="s">
        <v>2731</v>
      </c>
      <c r="D2625" s="29">
        <v>35001272</v>
      </c>
      <c r="E2625" s="29" t="s">
        <v>117</v>
      </c>
      <c r="F2625" s="29">
        <v>274.16000000000003</v>
      </c>
      <c r="G2625" s="10">
        <f>SUMIFS('Régua SAEB'!$C:$C,'Régua SAEB'!$B:$B,"LP",'Régua SAEB'!$D:$D,"&lt;="&amp;$F2625,'Régua SAEB'!$E:$E,"&gt;"&amp;$F2625,'Régua SAEB'!$A:$A,$E2625)</f>
        <v>3</v>
      </c>
      <c r="H2625" s="10" t="str">
        <f t="array" ref="H2625">INDEX('Régua SAEB'!$F$1:$F$40,MATCH($E2625&amp;"LP"&amp;$G2625,'Régua SAEB'!$G$1:$G$40,0),1)</f>
        <v>Básico</v>
      </c>
      <c r="I2625" s="29">
        <v>261.29000000000002</v>
      </c>
      <c r="J2625" s="10">
        <f>SUMIFS('Régua SAEB'!$C:$C,'Régua SAEB'!$B:$B,"MT",'Régua SAEB'!$D:$D,"&lt;="&amp;$I2625,'Régua SAEB'!$E:$E,"&gt;"&amp;$I2625,'Régua SAEB'!$A:$A,$E2625)</f>
        <v>3</v>
      </c>
      <c r="K2625" s="10" t="str">
        <f t="array" ref="K2625">INDEX('Régua SAEB'!$F$1:$F$40,MATCH($E2625&amp;"MT"&amp;$J2625,'Régua SAEB'!$G$1:$G$40,0),1)</f>
        <v>Básico</v>
      </c>
    </row>
    <row r="2626" spans="1:11" x14ac:dyDescent="0.2">
      <c r="A2626" s="28" t="s">
        <v>65</v>
      </c>
      <c r="B2626" s="24">
        <v>1284</v>
      </c>
      <c r="C2626" s="28" t="s">
        <v>2732</v>
      </c>
      <c r="D2626" s="29">
        <v>35001284</v>
      </c>
      <c r="E2626" s="29" t="s">
        <v>117</v>
      </c>
      <c r="F2626" s="29">
        <v>266.63</v>
      </c>
      <c r="G2626" s="10">
        <f>SUMIFS('Régua SAEB'!$C:$C,'Régua SAEB'!$B:$B,"LP",'Régua SAEB'!$D:$D,"&lt;="&amp;$F2626,'Régua SAEB'!$E:$E,"&gt;"&amp;$F2626,'Régua SAEB'!$A:$A,$E2626)</f>
        <v>3</v>
      </c>
      <c r="H2626" s="10" t="str">
        <f t="array" ref="H2626">INDEX('Régua SAEB'!$F$1:$F$40,MATCH($E2626&amp;"LP"&amp;$G2626,'Régua SAEB'!$G$1:$G$40,0),1)</f>
        <v>Básico</v>
      </c>
      <c r="I2626" s="29">
        <v>255.42</v>
      </c>
      <c r="J2626" s="10">
        <f>SUMIFS('Régua SAEB'!$C:$C,'Régua SAEB'!$B:$B,"MT",'Régua SAEB'!$D:$D,"&lt;="&amp;$I2626,'Régua SAEB'!$E:$E,"&gt;"&amp;$I2626,'Régua SAEB'!$A:$A,$E2626)</f>
        <v>3</v>
      </c>
      <c r="K2626" s="10" t="str">
        <f t="array" ref="K2626">INDEX('Régua SAEB'!$F$1:$F$40,MATCH($E2626&amp;"MT"&amp;$J2626,'Régua SAEB'!$G$1:$G$40,0),1)</f>
        <v>Básico</v>
      </c>
    </row>
    <row r="2627" spans="1:11" x14ac:dyDescent="0.2">
      <c r="A2627" s="28" t="s">
        <v>65</v>
      </c>
      <c r="B2627" s="24">
        <v>1296</v>
      </c>
      <c r="C2627" s="28" t="s">
        <v>2733</v>
      </c>
      <c r="D2627" s="29">
        <v>35001296</v>
      </c>
      <c r="E2627" s="29" t="s">
        <v>117</v>
      </c>
      <c r="F2627" s="29">
        <v>261.74</v>
      </c>
      <c r="G2627" s="10">
        <f>SUMIFS('Régua SAEB'!$C:$C,'Régua SAEB'!$B:$B,"LP",'Régua SAEB'!$D:$D,"&lt;="&amp;$F2627,'Régua SAEB'!$E:$E,"&gt;"&amp;$F2627,'Régua SAEB'!$A:$A,$E2627)</f>
        <v>3</v>
      </c>
      <c r="H2627" s="10" t="str">
        <f t="array" ref="H2627">INDEX('Régua SAEB'!$F$1:$F$40,MATCH($E2627&amp;"LP"&amp;$G2627,'Régua SAEB'!$G$1:$G$40,0),1)</f>
        <v>Básico</v>
      </c>
      <c r="I2627" s="29">
        <v>260.66000000000003</v>
      </c>
      <c r="J2627" s="10">
        <f>SUMIFS('Régua SAEB'!$C:$C,'Régua SAEB'!$B:$B,"MT",'Régua SAEB'!$D:$D,"&lt;="&amp;$I2627,'Régua SAEB'!$E:$E,"&gt;"&amp;$I2627,'Régua SAEB'!$A:$A,$E2627)</f>
        <v>3</v>
      </c>
      <c r="K2627" s="10" t="str">
        <f t="array" ref="K2627">INDEX('Régua SAEB'!$F$1:$F$40,MATCH($E2627&amp;"MT"&amp;$J2627,'Régua SAEB'!$G$1:$G$40,0),1)</f>
        <v>Básico</v>
      </c>
    </row>
    <row r="2628" spans="1:11" x14ac:dyDescent="0.2">
      <c r="A2628" s="28" t="s">
        <v>65</v>
      </c>
      <c r="B2628" s="24">
        <v>1302</v>
      </c>
      <c r="C2628" s="28" t="s">
        <v>2734</v>
      </c>
      <c r="D2628" s="29">
        <v>35001302</v>
      </c>
      <c r="E2628" s="29" t="s">
        <v>117</v>
      </c>
      <c r="F2628" s="29">
        <v>252.04</v>
      </c>
      <c r="G2628" s="10">
        <f>SUMIFS('Régua SAEB'!$C:$C,'Régua SAEB'!$B:$B,"LP",'Régua SAEB'!$D:$D,"&lt;="&amp;$F2628,'Régua SAEB'!$E:$E,"&gt;"&amp;$F2628,'Régua SAEB'!$A:$A,$E2628)</f>
        <v>3</v>
      </c>
      <c r="H2628" s="10" t="str">
        <f t="array" ref="H2628">INDEX('Régua SAEB'!$F$1:$F$40,MATCH($E2628&amp;"LP"&amp;$G2628,'Régua SAEB'!$G$1:$G$40,0),1)</f>
        <v>Básico</v>
      </c>
      <c r="I2628" s="29">
        <v>237.8</v>
      </c>
      <c r="J2628" s="10">
        <f>SUMIFS('Régua SAEB'!$C:$C,'Régua SAEB'!$B:$B,"MT",'Régua SAEB'!$D:$D,"&lt;="&amp;$I2628,'Régua SAEB'!$E:$E,"&gt;"&amp;$I2628,'Régua SAEB'!$A:$A,$E2628)</f>
        <v>2</v>
      </c>
      <c r="K2628" s="10" t="str">
        <f t="array" ref="K2628">INDEX('Régua SAEB'!$F$1:$F$40,MATCH($E2628&amp;"MT"&amp;$J2628,'Régua SAEB'!$G$1:$G$40,0),1)</f>
        <v>Básico</v>
      </c>
    </row>
    <row r="2629" spans="1:11" x14ac:dyDescent="0.2">
      <c r="A2629" s="28" t="s">
        <v>65</v>
      </c>
      <c r="B2629" s="24">
        <v>1348</v>
      </c>
      <c r="C2629" s="28" t="s">
        <v>2735</v>
      </c>
      <c r="D2629" s="29">
        <v>35001348</v>
      </c>
      <c r="E2629" s="29" t="s">
        <v>117</v>
      </c>
      <c r="F2629" s="29">
        <v>240.95</v>
      </c>
      <c r="G2629" s="10">
        <f>SUMIFS('Régua SAEB'!$C:$C,'Régua SAEB'!$B:$B,"LP",'Régua SAEB'!$D:$D,"&lt;="&amp;$F2629,'Régua SAEB'!$E:$E,"&gt;"&amp;$F2629,'Régua SAEB'!$A:$A,$E2629)</f>
        <v>2</v>
      </c>
      <c r="H2629" s="10" t="str">
        <f t="array" ref="H2629">INDEX('Régua SAEB'!$F$1:$F$40,MATCH($E2629&amp;"LP"&amp;$G2629,'Régua SAEB'!$G$1:$G$40,0),1)</f>
        <v>Básico</v>
      </c>
      <c r="I2629" s="29">
        <v>237.08</v>
      </c>
      <c r="J2629" s="10">
        <f>SUMIFS('Régua SAEB'!$C:$C,'Régua SAEB'!$B:$B,"MT",'Régua SAEB'!$D:$D,"&lt;="&amp;$I2629,'Régua SAEB'!$E:$E,"&gt;"&amp;$I2629,'Régua SAEB'!$A:$A,$E2629)</f>
        <v>2</v>
      </c>
      <c r="K2629" s="10" t="str">
        <f t="array" ref="K2629">INDEX('Régua SAEB'!$F$1:$F$40,MATCH($E2629&amp;"MT"&amp;$J2629,'Régua SAEB'!$G$1:$G$40,0),1)</f>
        <v>Básico</v>
      </c>
    </row>
    <row r="2630" spans="1:11" x14ac:dyDescent="0.2">
      <c r="A2630" s="28" t="s">
        <v>55</v>
      </c>
      <c r="B2630" s="24">
        <v>1417</v>
      </c>
      <c r="C2630" s="28" t="s">
        <v>2736</v>
      </c>
      <c r="D2630" s="29">
        <v>35001417</v>
      </c>
      <c r="E2630" s="29" t="s">
        <v>117</v>
      </c>
      <c r="F2630" s="29">
        <v>301.41000000000003</v>
      </c>
      <c r="G2630" s="10">
        <f>SUMIFS('Régua SAEB'!$C:$C,'Régua SAEB'!$B:$B,"LP",'Régua SAEB'!$D:$D,"&lt;="&amp;$F2630,'Régua SAEB'!$E:$E,"&gt;"&amp;$F2630,'Régua SAEB'!$A:$A,$E2630)</f>
        <v>5</v>
      </c>
      <c r="H2630" s="10" t="str">
        <f t="array" ref="H2630">INDEX('Régua SAEB'!$F$1:$F$40,MATCH($E2630&amp;"LP"&amp;$G2630,'Régua SAEB'!$G$1:$G$40,0),1)</f>
        <v>Proficiente</v>
      </c>
      <c r="I2630" s="29">
        <v>284.86</v>
      </c>
      <c r="J2630" s="10">
        <f>SUMIFS('Régua SAEB'!$C:$C,'Régua SAEB'!$B:$B,"MT",'Régua SAEB'!$D:$D,"&lt;="&amp;$I2630,'Régua SAEB'!$E:$E,"&gt;"&amp;$I2630,'Régua SAEB'!$A:$A,$E2630)</f>
        <v>4</v>
      </c>
      <c r="K2630" s="10" t="str">
        <f t="array" ref="K2630">INDEX('Régua SAEB'!$F$1:$F$40,MATCH($E2630&amp;"MT"&amp;$J2630,'Régua SAEB'!$G$1:$G$40,0),1)</f>
        <v>Básico</v>
      </c>
    </row>
    <row r="2631" spans="1:11" x14ac:dyDescent="0.2">
      <c r="A2631" s="28" t="s">
        <v>55</v>
      </c>
      <c r="B2631" s="24">
        <v>1442</v>
      </c>
      <c r="C2631" s="28" t="s">
        <v>2737</v>
      </c>
      <c r="D2631" s="29">
        <v>35001442</v>
      </c>
      <c r="E2631" s="29" t="s">
        <v>117</v>
      </c>
      <c r="F2631" s="29">
        <v>287.73</v>
      </c>
      <c r="G2631" s="10">
        <f>SUMIFS('Régua SAEB'!$C:$C,'Régua SAEB'!$B:$B,"LP",'Régua SAEB'!$D:$D,"&lt;="&amp;$F2631,'Régua SAEB'!$E:$E,"&gt;"&amp;$F2631,'Régua SAEB'!$A:$A,$E2631)</f>
        <v>4</v>
      </c>
      <c r="H2631" s="10" t="str">
        <f t="array" ref="H2631">INDEX('Régua SAEB'!$F$1:$F$40,MATCH($E2631&amp;"LP"&amp;$G2631,'Régua SAEB'!$G$1:$G$40,0),1)</f>
        <v>Proficiente</v>
      </c>
      <c r="I2631" s="29">
        <v>274.79000000000002</v>
      </c>
      <c r="J2631" s="10">
        <f>SUMIFS('Régua SAEB'!$C:$C,'Régua SAEB'!$B:$B,"MT",'Régua SAEB'!$D:$D,"&lt;="&amp;$I2631,'Régua SAEB'!$E:$E,"&gt;"&amp;$I2631,'Régua SAEB'!$A:$A,$E2631)</f>
        <v>3</v>
      </c>
      <c r="K2631" s="10" t="str">
        <f t="array" ref="K2631">INDEX('Régua SAEB'!$F$1:$F$40,MATCH($E2631&amp;"MT"&amp;$J2631,'Régua SAEB'!$G$1:$G$40,0),1)</f>
        <v>Básico</v>
      </c>
    </row>
    <row r="2632" spans="1:11" x14ac:dyDescent="0.2">
      <c r="A2632" s="28" t="s">
        <v>29</v>
      </c>
      <c r="B2632" s="24">
        <v>1454</v>
      </c>
      <c r="C2632" s="28" t="s">
        <v>2738</v>
      </c>
      <c r="D2632" s="29">
        <v>35001454</v>
      </c>
      <c r="E2632" s="29" t="s">
        <v>117</v>
      </c>
      <c r="F2632" s="29">
        <v>261.41000000000003</v>
      </c>
      <c r="G2632" s="10">
        <f>SUMIFS('Régua SAEB'!$C:$C,'Régua SAEB'!$B:$B,"LP",'Régua SAEB'!$D:$D,"&lt;="&amp;$F2632,'Régua SAEB'!$E:$E,"&gt;"&amp;$F2632,'Régua SAEB'!$A:$A,$E2632)</f>
        <v>3</v>
      </c>
      <c r="H2632" s="10" t="str">
        <f t="array" ref="H2632">INDEX('Régua SAEB'!$F$1:$F$40,MATCH($E2632&amp;"LP"&amp;$G2632,'Régua SAEB'!$G$1:$G$40,0),1)</f>
        <v>Básico</v>
      </c>
      <c r="I2632" s="29">
        <v>256.06</v>
      </c>
      <c r="J2632" s="10">
        <f>SUMIFS('Régua SAEB'!$C:$C,'Régua SAEB'!$B:$B,"MT",'Régua SAEB'!$D:$D,"&lt;="&amp;$I2632,'Régua SAEB'!$E:$E,"&gt;"&amp;$I2632,'Régua SAEB'!$A:$A,$E2632)</f>
        <v>3</v>
      </c>
      <c r="K2632" s="10" t="str">
        <f t="array" ref="K2632">INDEX('Régua SAEB'!$F$1:$F$40,MATCH($E2632&amp;"MT"&amp;$J2632,'Régua SAEB'!$G$1:$G$40,0),1)</f>
        <v>Básico</v>
      </c>
    </row>
    <row r="2633" spans="1:11" x14ac:dyDescent="0.2">
      <c r="A2633" s="28" t="s">
        <v>29</v>
      </c>
      <c r="B2633" s="24">
        <v>1478</v>
      </c>
      <c r="C2633" s="28" t="s">
        <v>2739</v>
      </c>
      <c r="D2633" s="29">
        <v>35001478</v>
      </c>
      <c r="E2633" s="29" t="s">
        <v>117</v>
      </c>
      <c r="F2633" s="29">
        <v>270.27</v>
      </c>
      <c r="G2633" s="10">
        <f>SUMIFS('Régua SAEB'!$C:$C,'Régua SAEB'!$B:$B,"LP",'Régua SAEB'!$D:$D,"&lt;="&amp;$F2633,'Régua SAEB'!$E:$E,"&gt;"&amp;$F2633,'Régua SAEB'!$A:$A,$E2633)</f>
        <v>3</v>
      </c>
      <c r="H2633" s="10" t="str">
        <f t="array" ref="H2633">INDEX('Régua SAEB'!$F$1:$F$40,MATCH($E2633&amp;"LP"&amp;$G2633,'Régua SAEB'!$G$1:$G$40,0),1)</f>
        <v>Básico</v>
      </c>
      <c r="I2633" s="29">
        <v>273.32</v>
      </c>
      <c r="J2633" s="10">
        <f>SUMIFS('Régua SAEB'!$C:$C,'Régua SAEB'!$B:$B,"MT",'Régua SAEB'!$D:$D,"&lt;="&amp;$I2633,'Régua SAEB'!$E:$E,"&gt;"&amp;$I2633,'Régua SAEB'!$A:$A,$E2633)</f>
        <v>3</v>
      </c>
      <c r="K2633" s="10" t="str">
        <f t="array" ref="K2633">INDEX('Régua SAEB'!$F$1:$F$40,MATCH($E2633&amp;"MT"&amp;$J2633,'Régua SAEB'!$G$1:$G$40,0),1)</f>
        <v>Básico</v>
      </c>
    </row>
    <row r="2634" spans="1:11" x14ac:dyDescent="0.2">
      <c r="A2634" s="28" t="s">
        <v>55</v>
      </c>
      <c r="B2634" s="24">
        <v>1491</v>
      </c>
      <c r="C2634" s="28" t="s">
        <v>2740</v>
      </c>
      <c r="D2634" s="29">
        <v>35001491</v>
      </c>
      <c r="E2634" s="29" t="s">
        <v>117</v>
      </c>
      <c r="F2634" s="29">
        <v>281.25</v>
      </c>
      <c r="G2634" s="10">
        <f>SUMIFS('Régua SAEB'!$C:$C,'Régua SAEB'!$B:$B,"LP",'Régua SAEB'!$D:$D,"&lt;="&amp;$F2634,'Régua SAEB'!$E:$E,"&gt;"&amp;$F2634,'Régua SAEB'!$A:$A,$E2634)</f>
        <v>4</v>
      </c>
      <c r="H2634" s="10" t="str">
        <f t="array" ref="H2634">INDEX('Régua SAEB'!$F$1:$F$40,MATCH($E2634&amp;"LP"&amp;$G2634,'Régua SAEB'!$G$1:$G$40,0),1)</f>
        <v>Proficiente</v>
      </c>
      <c r="I2634" s="29">
        <v>280.67</v>
      </c>
      <c r="J2634" s="10">
        <f>SUMIFS('Régua SAEB'!$C:$C,'Régua SAEB'!$B:$B,"MT",'Régua SAEB'!$D:$D,"&lt;="&amp;$I2634,'Régua SAEB'!$E:$E,"&gt;"&amp;$I2634,'Régua SAEB'!$A:$A,$E2634)</f>
        <v>4</v>
      </c>
      <c r="K2634" s="10" t="str">
        <f t="array" ref="K2634">INDEX('Régua SAEB'!$F$1:$F$40,MATCH($E2634&amp;"MT"&amp;$J2634,'Régua SAEB'!$G$1:$G$40,0),1)</f>
        <v>Básico</v>
      </c>
    </row>
    <row r="2635" spans="1:11" x14ac:dyDescent="0.2">
      <c r="A2635" s="28" t="s">
        <v>31</v>
      </c>
      <c r="B2635" s="24">
        <v>1512</v>
      </c>
      <c r="C2635" s="28" t="s">
        <v>2741</v>
      </c>
      <c r="D2635" s="29">
        <v>35001512</v>
      </c>
      <c r="E2635" s="29" t="s">
        <v>117</v>
      </c>
      <c r="F2635" s="29">
        <v>278.75</v>
      </c>
      <c r="G2635" s="10">
        <f>SUMIFS('Régua SAEB'!$C:$C,'Régua SAEB'!$B:$B,"LP",'Régua SAEB'!$D:$D,"&lt;="&amp;$F2635,'Régua SAEB'!$E:$E,"&gt;"&amp;$F2635,'Régua SAEB'!$A:$A,$E2635)</f>
        <v>4</v>
      </c>
      <c r="H2635" s="10" t="str">
        <f t="array" ref="H2635">INDEX('Régua SAEB'!$F$1:$F$40,MATCH($E2635&amp;"LP"&amp;$G2635,'Régua SAEB'!$G$1:$G$40,0),1)</f>
        <v>Proficiente</v>
      </c>
      <c r="I2635" s="29">
        <v>265.13</v>
      </c>
      <c r="J2635" s="10">
        <f>SUMIFS('Régua SAEB'!$C:$C,'Régua SAEB'!$B:$B,"MT",'Régua SAEB'!$D:$D,"&lt;="&amp;$I2635,'Régua SAEB'!$E:$E,"&gt;"&amp;$I2635,'Régua SAEB'!$A:$A,$E2635)</f>
        <v>3</v>
      </c>
      <c r="K2635" s="10" t="str">
        <f t="array" ref="K2635">INDEX('Régua SAEB'!$F$1:$F$40,MATCH($E2635&amp;"MT"&amp;$J2635,'Régua SAEB'!$G$1:$G$40,0),1)</f>
        <v>Básico</v>
      </c>
    </row>
    <row r="2636" spans="1:11" x14ac:dyDescent="0.2">
      <c r="A2636" s="28" t="s">
        <v>29</v>
      </c>
      <c r="B2636" s="24">
        <v>1521</v>
      </c>
      <c r="C2636" s="28" t="s">
        <v>2742</v>
      </c>
      <c r="D2636" s="29">
        <v>35001521</v>
      </c>
      <c r="E2636" s="29" t="s">
        <v>117</v>
      </c>
      <c r="F2636" s="29">
        <v>263.64999999999998</v>
      </c>
      <c r="G2636" s="10">
        <f>SUMIFS('Régua SAEB'!$C:$C,'Régua SAEB'!$B:$B,"LP",'Régua SAEB'!$D:$D,"&lt;="&amp;$F2636,'Régua SAEB'!$E:$E,"&gt;"&amp;$F2636,'Régua SAEB'!$A:$A,$E2636)</f>
        <v>3</v>
      </c>
      <c r="H2636" s="10" t="str">
        <f t="array" ref="H2636">INDEX('Régua SAEB'!$F$1:$F$40,MATCH($E2636&amp;"LP"&amp;$G2636,'Régua SAEB'!$G$1:$G$40,0),1)</f>
        <v>Básico</v>
      </c>
      <c r="I2636" s="29">
        <v>269.02</v>
      </c>
      <c r="J2636" s="10">
        <f>SUMIFS('Régua SAEB'!$C:$C,'Régua SAEB'!$B:$B,"MT",'Régua SAEB'!$D:$D,"&lt;="&amp;$I2636,'Régua SAEB'!$E:$E,"&gt;"&amp;$I2636,'Régua SAEB'!$A:$A,$E2636)</f>
        <v>3</v>
      </c>
      <c r="K2636" s="10" t="str">
        <f t="array" ref="K2636">INDEX('Régua SAEB'!$F$1:$F$40,MATCH($E2636&amp;"MT"&amp;$J2636,'Régua SAEB'!$G$1:$G$40,0),1)</f>
        <v>Básico</v>
      </c>
    </row>
    <row r="2637" spans="1:11" x14ac:dyDescent="0.2">
      <c r="A2637" s="28" t="s">
        <v>29</v>
      </c>
      <c r="B2637" s="24">
        <v>1570</v>
      </c>
      <c r="C2637" s="28" t="s">
        <v>2743</v>
      </c>
      <c r="D2637" s="29">
        <v>35001570</v>
      </c>
      <c r="E2637" s="29" t="s">
        <v>117</v>
      </c>
      <c r="F2637" s="29">
        <v>234.17</v>
      </c>
      <c r="G2637" s="10">
        <f>SUMIFS('Régua SAEB'!$C:$C,'Régua SAEB'!$B:$B,"LP",'Régua SAEB'!$D:$D,"&lt;="&amp;$F2637,'Régua SAEB'!$E:$E,"&gt;"&amp;$F2637,'Régua SAEB'!$A:$A,$E2637)</f>
        <v>2</v>
      </c>
      <c r="H2637" s="10" t="str">
        <f t="array" ref="H2637">INDEX('Régua SAEB'!$F$1:$F$40,MATCH($E2637&amp;"LP"&amp;$G2637,'Régua SAEB'!$G$1:$G$40,0),1)</f>
        <v>Básico</v>
      </c>
      <c r="I2637" s="29">
        <v>241.08</v>
      </c>
      <c r="J2637" s="10">
        <f>SUMIFS('Régua SAEB'!$C:$C,'Régua SAEB'!$B:$B,"MT",'Régua SAEB'!$D:$D,"&lt;="&amp;$I2637,'Régua SAEB'!$E:$E,"&gt;"&amp;$I2637,'Régua SAEB'!$A:$A,$E2637)</f>
        <v>2</v>
      </c>
      <c r="K2637" s="10" t="str">
        <f t="array" ref="K2637">INDEX('Régua SAEB'!$F$1:$F$40,MATCH($E2637&amp;"MT"&amp;$J2637,'Régua SAEB'!$G$1:$G$40,0),1)</f>
        <v>Básico</v>
      </c>
    </row>
    <row r="2638" spans="1:11" x14ac:dyDescent="0.2">
      <c r="A2638" s="28" t="s">
        <v>55</v>
      </c>
      <c r="B2638" s="24">
        <v>1600</v>
      </c>
      <c r="C2638" s="28" t="s">
        <v>2744</v>
      </c>
      <c r="D2638" s="29">
        <v>35001600</v>
      </c>
      <c r="E2638" s="29" t="s">
        <v>117</v>
      </c>
      <c r="F2638" s="29">
        <v>256.79000000000002</v>
      </c>
      <c r="G2638" s="10">
        <f>SUMIFS('Régua SAEB'!$C:$C,'Régua SAEB'!$B:$B,"LP",'Régua SAEB'!$D:$D,"&lt;="&amp;$F2638,'Régua SAEB'!$E:$E,"&gt;"&amp;$F2638,'Régua SAEB'!$A:$A,$E2638)</f>
        <v>3</v>
      </c>
      <c r="H2638" s="10" t="str">
        <f t="array" ref="H2638">INDEX('Régua SAEB'!$F$1:$F$40,MATCH($E2638&amp;"LP"&amp;$G2638,'Régua SAEB'!$G$1:$G$40,0),1)</f>
        <v>Básico</v>
      </c>
      <c r="I2638" s="29">
        <v>256.05</v>
      </c>
      <c r="J2638" s="10">
        <f>SUMIFS('Régua SAEB'!$C:$C,'Régua SAEB'!$B:$B,"MT",'Régua SAEB'!$D:$D,"&lt;="&amp;$I2638,'Régua SAEB'!$E:$E,"&gt;"&amp;$I2638,'Régua SAEB'!$A:$A,$E2638)</f>
        <v>3</v>
      </c>
      <c r="K2638" s="10" t="str">
        <f t="array" ref="K2638">INDEX('Régua SAEB'!$F$1:$F$40,MATCH($E2638&amp;"MT"&amp;$J2638,'Régua SAEB'!$G$1:$G$40,0),1)</f>
        <v>Básico</v>
      </c>
    </row>
    <row r="2639" spans="1:11" x14ac:dyDescent="0.2">
      <c r="A2639" s="28" t="s">
        <v>55</v>
      </c>
      <c r="B2639" s="24">
        <v>1624</v>
      </c>
      <c r="C2639" s="28" t="s">
        <v>2745</v>
      </c>
      <c r="D2639" s="29">
        <v>35001624</v>
      </c>
      <c r="E2639" s="29" t="s">
        <v>117</v>
      </c>
      <c r="F2639" s="29">
        <v>262.42</v>
      </c>
      <c r="G2639" s="10">
        <f>SUMIFS('Régua SAEB'!$C:$C,'Régua SAEB'!$B:$B,"LP",'Régua SAEB'!$D:$D,"&lt;="&amp;$F2639,'Régua SAEB'!$E:$E,"&gt;"&amp;$F2639,'Régua SAEB'!$A:$A,$E2639)</f>
        <v>3</v>
      </c>
      <c r="H2639" s="10" t="str">
        <f t="array" ref="H2639">INDEX('Régua SAEB'!$F$1:$F$40,MATCH($E2639&amp;"LP"&amp;$G2639,'Régua SAEB'!$G$1:$G$40,0),1)</f>
        <v>Básico</v>
      </c>
      <c r="I2639" s="29">
        <v>260.95999999999998</v>
      </c>
      <c r="J2639" s="10">
        <f>SUMIFS('Régua SAEB'!$C:$C,'Régua SAEB'!$B:$B,"MT",'Régua SAEB'!$D:$D,"&lt;="&amp;$I2639,'Régua SAEB'!$E:$E,"&gt;"&amp;$I2639,'Régua SAEB'!$A:$A,$E2639)</f>
        <v>3</v>
      </c>
      <c r="K2639" s="10" t="str">
        <f t="array" ref="K2639">INDEX('Régua SAEB'!$F$1:$F$40,MATCH($E2639&amp;"MT"&amp;$J2639,'Régua SAEB'!$G$1:$G$40,0),1)</f>
        <v>Básico</v>
      </c>
    </row>
    <row r="2640" spans="1:11" x14ac:dyDescent="0.2">
      <c r="A2640" s="28" t="s">
        <v>29</v>
      </c>
      <c r="B2640" s="24">
        <v>1659</v>
      </c>
      <c r="C2640" s="28" t="s">
        <v>765</v>
      </c>
      <c r="D2640" s="29">
        <v>35001659</v>
      </c>
      <c r="E2640" s="29" t="s">
        <v>117</v>
      </c>
      <c r="F2640" s="29">
        <v>254.82</v>
      </c>
      <c r="G2640" s="10">
        <f>SUMIFS('Régua SAEB'!$C:$C,'Régua SAEB'!$B:$B,"LP",'Régua SAEB'!$D:$D,"&lt;="&amp;$F2640,'Régua SAEB'!$E:$E,"&gt;"&amp;$F2640,'Régua SAEB'!$A:$A,$E2640)</f>
        <v>3</v>
      </c>
      <c r="H2640" s="10" t="str">
        <f t="array" ref="H2640">INDEX('Régua SAEB'!$F$1:$F$40,MATCH($E2640&amp;"LP"&amp;$G2640,'Régua SAEB'!$G$1:$G$40,0),1)</f>
        <v>Básico</v>
      </c>
      <c r="I2640" s="29">
        <v>263.52999999999997</v>
      </c>
      <c r="J2640" s="10">
        <f>SUMIFS('Régua SAEB'!$C:$C,'Régua SAEB'!$B:$B,"MT",'Régua SAEB'!$D:$D,"&lt;="&amp;$I2640,'Régua SAEB'!$E:$E,"&gt;"&amp;$I2640,'Régua SAEB'!$A:$A,$E2640)</f>
        <v>3</v>
      </c>
      <c r="K2640" s="10" t="str">
        <f t="array" ref="K2640">INDEX('Régua SAEB'!$F$1:$F$40,MATCH($E2640&amp;"MT"&amp;$J2640,'Régua SAEB'!$G$1:$G$40,0),1)</f>
        <v>Básico</v>
      </c>
    </row>
    <row r="2641" spans="1:11" x14ac:dyDescent="0.2">
      <c r="A2641" s="28" t="s">
        <v>31</v>
      </c>
      <c r="B2641" s="24">
        <v>1661</v>
      </c>
      <c r="C2641" s="28" t="s">
        <v>2746</v>
      </c>
      <c r="D2641" s="29">
        <v>35001661</v>
      </c>
      <c r="E2641" s="29" t="s">
        <v>117</v>
      </c>
      <c r="F2641" s="29">
        <v>286.95999999999998</v>
      </c>
      <c r="G2641" s="10">
        <f>SUMIFS('Régua SAEB'!$C:$C,'Régua SAEB'!$B:$B,"LP",'Régua SAEB'!$D:$D,"&lt;="&amp;$F2641,'Régua SAEB'!$E:$E,"&gt;"&amp;$F2641,'Régua SAEB'!$A:$A,$E2641)</f>
        <v>4</v>
      </c>
      <c r="H2641" s="10" t="str">
        <f t="array" ref="H2641">INDEX('Régua SAEB'!$F$1:$F$40,MATCH($E2641&amp;"LP"&amp;$G2641,'Régua SAEB'!$G$1:$G$40,0),1)</f>
        <v>Proficiente</v>
      </c>
      <c r="I2641" s="29">
        <v>283.97000000000003</v>
      </c>
      <c r="J2641" s="10">
        <f>SUMIFS('Régua SAEB'!$C:$C,'Régua SAEB'!$B:$B,"MT",'Régua SAEB'!$D:$D,"&lt;="&amp;$I2641,'Régua SAEB'!$E:$E,"&gt;"&amp;$I2641,'Régua SAEB'!$A:$A,$E2641)</f>
        <v>4</v>
      </c>
      <c r="K2641" s="10" t="str">
        <f t="array" ref="K2641">INDEX('Régua SAEB'!$F$1:$F$40,MATCH($E2641&amp;"MT"&amp;$J2641,'Régua SAEB'!$G$1:$G$40,0),1)</f>
        <v>Básico</v>
      </c>
    </row>
    <row r="2642" spans="1:11" x14ac:dyDescent="0.2">
      <c r="A2642" s="28" t="s">
        <v>55</v>
      </c>
      <c r="B2642" s="24">
        <v>1673</v>
      </c>
      <c r="C2642" s="28" t="s">
        <v>2747</v>
      </c>
      <c r="D2642" s="29">
        <v>35001673</v>
      </c>
      <c r="E2642" s="29" t="s">
        <v>117</v>
      </c>
      <c r="F2642" s="29">
        <v>264</v>
      </c>
      <c r="G2642" s="10">
        <f>SUMIFS('Régua SAEB'!$C:$C,'Régua SAEB'!$B:$B,"LP",'Régua SAEB'!$D:$D,"&lt;="&amp;$F2642,'Régua SAEB'!$E:$E,"&gt;"&amp;$F2642,'Régua SAEB'!$A:$A,$E2642)</f>
        <v>3</v>
      </c>
      <c r="H2642" s="10" t="str">
        <f t="array" ref="H2642">INDEX('Régua SAEB'!$F$1:$F$40,MATCH($E2642&amp;"LP"&amp;$G2642,'Régua SAEB'!$G$1:$G$40,0),1)</f>
        <v>Básico</v>
      </c>
      <c r="I2642" s="29">
        <v>250.45</v>
      </c>
      <c r="J2642" s="10">
        <f>SUMIFS('Régua SAEB'!$C:$C,'Régua SAEB'!$B:$B,"MT",'Régua SAEB'!$D:$D,"&lt;="&amp;$I2642,'Régua SAEB'!$E:$E,"&gt;"&amp;$I2642,'Régua SAEB'!$A:$A,$E2642)</f>
        <v>3</v>
      </c>
      <c r="K2642" s="10" t="str">
        <f t="array" ref="K2642">INDEX('Régua SAEB'!$F$1:$F$40,MATCH($E2642&amp;"MT"&amp;$J2642,'Régua SAEB'!$G$1:$G$40,0),1)</f>
        <v>Básico</v>
      </c>
    </row>
    <row r="2643" spans="1:11" x14ac:dyDescent="0.2">
      <c r="A2643" s="28" t="s">
        <v>31</v>
      </c>
      <c r="B2643" s="24">
        <v>1685</v>
      </c>
      <c r="C2643" s="28" t="s">
        <v>2748</v>
      </c>
      <c r="D2643" s="29">
        <v>35001685</v>
      </c>
      <c r="E2643" s="29" t="s">
        <v>117</v>
      </c>
      <c r="F2643" s="29">
        <v>284.04000000000002</v>
      </c>
      <c r="G2643" s="10">
        <f>SUMIFS('Régua SAEB'!$C:$C,'Régua SAEB'!$B:$B,"LP",'Régua SAEB'!$D:$D,"&lt;="&amp;$F2643,'Régua SAEB'!$E:$E,"&gt;"&amp;$F2643,'Régua SAEB'!$A:$A,$E2643)</f>
        <v>4</v>
      </c>
      <c r="H2643" s="10" t="str">
        <f t="array" ref="H2643">INDEX('Régua SAEB'!$F$1:$F$40,MATCH($E2643&amp;"LP"&amp;$G2643,'Régua SAEB'!$G$1:$G$40,0),1)</f>
        <v>Proficiente</v>
      </c>
      <c r="I2643" s="29">
        <v>284.88</v>
      </c>
      <c r="J2643" s="10">
        <f>SUMIFS('Régua SAEB'!$C:$C,'Régua SAEB'!$B:$B,"MT",'Régua SAEB'!$D:$D,"&lt;="&amp;$I2643,'Régua SAEB'!$E:$E,"&gt;"&amp;$I2643,'Régua SAEB'!$A:$A,$E2643)</f>
        <v>4</v>
      </c>
      <c r="K2643" s="10" t="str">
        <f t="array" ref="K2643">INDEX('Régua SAEB'!$F$1:$F$40,MATCH($E2643&amp;"MT"&amp;$J2643,'Régua SAEB'!$G$1:$G$40,0),1)</f>
        <v>Básico</v>
      </c>
    </row>
    <row r="2644" spans="1:11" x14ac:dyDescent="0.2">
      <c r="A2644" s="28" t="s">
        <v>55</v>
      </c>
      <c r="B2644" s="24">
        <v>1697</v>
      </c>
      <c r="C2644" s="28" t="s">
        <v>2749</v>
      </c>
      <c r="D2644" s="29">
        <v>35001697</v>
      </c>
      <c r="E2644" s="29" t="s">
        <v>117</v>
      </c>
      <c r="F2644" s="29">
        <v>253.63</v>
      </c>
      <c r="G2644" s="10">
        <f>SUMIFS('Régua SAEB'!$C:$C,'Régua SAEB'!$B:$B,"LP",'Régua SAEB'!$D:$D,"&lt;="&amp;$F2644,'Régua SAEB'!$E:$E,"&gt;"&amp;$F2644,'Régua SAEB'!$A:$A,$E2644)</f>
        <v>3</v>
      </c>
      <c r="H2644" s="10" t="str">
        <f t="array" ref="H2644">INDEX('Régua SAEB'!$F$1:$F$40,MATCH($E2644&amp;"LP"&amp;$G2644,'Régua SAEB'!$G$1:$G$40,0),1)</f>
        <v>Básico</v>
      </c>
      <c r="I2644" s="29">
        <v>246.92</v>
      </c>
      <c r="J2644" s="10">
        <f>SUMIFS('Régua SAEB'!$C:$C,'Régua SAEB'!$B:$B,"MT",'Régua SAEB'!$D:$D,"&lt;="&amp;$I2644,'Régua SAEB'!$E:$E,"&gt;"&amp;$I2644,'Régua SAEB'!$A:$A,$E2644)</f>
        <v>2</v>
      </c>
      <c r="K2644" s="10" t="str">
        <f t="array" ref="K2644">INDEX('Régua SAEB'!$F$1:$F$40,MATCH($E2644&amp;"MT"&amp;$J2644,'Régua SAEB'!$G$1:$G$40,0),1)</f>
        <v>Básico</v>
      </c>
    </row>
    <row r="2645" spans="1:11" x14ac:dyDescent="0.2">
      <c r="A2645" s="28" t="s">
        <v>54</v>
      </c>
      <c r="B2645" s="24">
        <v>1727</v>
      </c>
      <c r="C2645" s="28" t="s">
        <v>2750</v>
      </c>
      <c r="D2645" s="29">
        <v>35001727</v>
      </c>
      <c r="E2645" s="29" t="s">
        <v>117</v>
      </c>
      <c r="F2645" s="29">
        <v>239.71</v>
      </c>
      <c r="G2645" s="10">
        <f>SUMIFS('Régua SAEB'!$C:$C,'Régua SAEB'!$B:$B,"LP",'Régua SAEB'!$D:$D,"&lt;="&amp;$F2645,'Régua SAEB'!$E:$E,"&gt;"&amp;$F2645,'Régua SAEB'!$A:$A,$E2645)</f>
        <v>2</v>
      </c>
      <c r="H2645" s="10" t="str">
        <f t="array" ref="H2645">INDEX('Régua SAEB'!$F$1:$F$40,MATCH($E2645&amp;"LP"&amp;$G2645,'Régua SAEB'!$G$1:$G$40,0),1)</f>
        <v>Básico</v>
      </c>
      <c r="I2645" s="29">
        <v>236.12</v>
      </c>
      <c r="J2645" s="10">
        <f>SUMIFS('Régua SAEB'!$C:$C,'Régua SAEB'!$B:$B,"MT",'Régua SAEB'!$D:$D,"&lt;="&amp;$I2645,'Régua SAEB'!$E:$E,"&gt;"&amp;$I2645,'Régua SAEB'!$A:$A,$E2645)</f>
        <v>2</v>
      </c>
      <c r="K2645" s="10" t="str">
        <f t="array" ref="K2645">INDEX('Régua SAEB'!$F$1:$F$40,MATCH($E2645&amp;"MT"&amp;$J2645,'Régua SAEB'!$G$1:$G$40,0),1)</f>
        <v>Básico</v>
      </c>
    </row>
    <row r="2646" spans="1:11" x14ac:dyDescent="0.2">
      <c r="A2646" s="28" t="s">
        <v>55</v>
      </c>
      <c r="B2646" s="24">
        <v>1740</v>
      </c>
      <c r="C2646" s="28" t="s">
        <v>2751</v>
      </c>
      <c r="D2646" s="29">
        <v>35001740</v>
      </c>
      <c r="E2646" s="29" t="s">
        <v>117</v>
      </c>
      <c r="F2646" s="29">
        <v>260.51</v>
      </c>
      <c r="G2646" s="10">
        <f>SUMIFS('Régua SAEB'!$C:$C,'Régua SAEB'!$B:$B,"LP",'Régua SAEB'!$D:$D,"&lt;="&amp;$F2646,'Régua SAEB'!$E:$E,"&gt;"&amp;$F2646,'Régua SAEB'!$A:$A,$E2646)</f>
        <v>3</v>
      </c>
      <c r="H2646" s="10" t="str">
        <f t="array" ref="H2646">INDEX('Régua SAEB'!$F$1:$F$40,MATCH($E2646&amp;"LP"&amp;$G2646,'Régua SAEB'!$G$1:$G$40,0),1)</f>
        <v>Básico</v>
      </c>
      <c r="I2646" s="29">
        <v>260.32</v>
      </c>
      <c r="J2646" s="10">
        <f>SUMIFS('Régua SAEB'!$C:$C,'Régua SAEB'!$B:$B,"MT",'Régua SAEB'!$D:$D,"&lt;="&amp;$I2646,'Régua SAEB'!$E:$E,"&gt;"&amp;$I2646,'Régua SAEB'!$A:$A,$E2646)</f>
        <v>3</v>
      </c>
      <c r="K2646" s="10" t="str">
        <f t="array" ref="K2646">INDEX('Régua SAEB'!$F$1:$F$40,MATCH($E2646&amp;"MT"&amp;$J2646,'Régua SAEB'!$G$1:$G$40,0),1)</f>
        <v>Básico</v>
      </c>
    </row>
    <row r="2647" spans="1:11" x14ac:dyDescent="0.2">
      <c r="A2647" s="28" t="s">
        <v>54</v>
      </c>
      <c r="B2647" s="24">
        <v>1752</v>
      </c>
      <c r="C2647" s="28" t="s">
        <v>2752</v>
      </c>
      <c r="D2647" s="29">
        <v>35001752</v>
      </c>
      <c r="E2647" s="29" t="s">
        <v>117</v>
      </c>
      <c r="F2647" s="29">
        <v>269.45</v>
      </c>
      <c r="G2647" s="10">
        <f>SUMIFS('Régua SAEB'!$C:$C,'Régua SAEB'!$B:$B,"LP",'Régua SAEB'!$D:$D,"&lt;="&amp;$F2647,'Régua SAEB'!$E:$E,"&gt;"&amp;$F2647,'Régua SAEB'!$A:$A,$E2647)</f>
        <v>3</v>
      </c>
      <c r="H2647" s="10" t="str">
        <f t="array" ref="H2647">INDEX('Régua SAEB'!$F$1:$F$40,MATCH($E2647&amp;"LP"&amp;$G2647,'Régua SAEB'!$G$1:$G$40,0),1)</f>
        <v>Básico</v>
      </c>
      <c r="I2647" s="29">
        <v>260.27</v>
      </c>
      <c r="J2647" s="10">
        <f>SUMIFS('Régua SAEB'!$C:$C,'Régua SAEB'!$B:$B,"MT",'Régua SAEB'!$D:$D,"&lt;="&amp;$I2647,'Régua SAEB'!$E:$E,"&gt;"&amp;$I2647,'Régua SAEB'!$A:$A,$E2647)</f>
        <v>3</v>
      </c>
      <c r="K2647" s="10" t="str">
        <f t="array" ref="K2647">INDEX('Régua SAEB'!$F$1:$F$40,MATCH($E2647&amp;"MT"&amp;$J2647,'Régua SAEB'!$G$1:$G$40,0),1)</f>
        <v>Básico</v>
      </c>
    </row>
    <row r="2648" spans="1:11" x14ac:dyDescent="0.2">
      <c r="A2648" s="28" t="s">
        <v>55</v>
      </c>
      <c r="B2648" s="24">
        <v>1776</v>
      </c>
      <c r="C2648" s="28" t="s">
        <v>2753</v>
      </c>
      <c r="D2648" s="29">
        <v>35001776</v>
      </c>
      <c r="E2648" s="29" t="s">
        <v>117</v>
      </c>
      <c r="F2648" s="29">
        <v>267.38</v>
      </c>
      <c r="G2648" s="10">
        <f>SUMIFS('Régua SAEB'!$C:$C,'Régua SAEB'!$B:$B,"LP",'Régua SAEB'!$D:$D,"&lt;="&amp;$F2648,'Régua SAEB'!$E:$E,"&gt;"&amp;$F2648,'Régua SAEB'!$A:$A,$E2648)</f>
        <v>3</v>
      </c>
      <c r="H2648" s="10" t="str">
        <f t="array" ref="H2648">INDEX('Régua SAEB'!$F$1:$F$40,MATCH($E2648&amp;"LP"&amp;$G2648,'Régua SAEB'!$G$1:$G$40,0),1)</f>
        <v>Básico</v>
      </c>
      <c r="I2648" s="29">
        <v>268.82</v>
      </c>
      <c r="J2648" s="10">
        <f>SUMIFS('Régua SAEB'!$C:$C,'Régua SAEB'!$B:$B,"MT",'Régua SAEB'!$D:$D,"&lt;="&amp;$I2648,'Régua SAEB'!$E:$E,"&gt;"&amp;$I2648,'Régua SAEB'!$A:$A,$E2648)</f>
        <v>3</v>
      </c>
      <c r="K2648" s="10" t="str">
        <f t="array" ref="K2648">INDEX('Régua SAEB'!$F$1:$F$40,MATCH($E2648&amp;"MT"&amp;$J2648,'Régua SAEB'!$G$1:$G$40,0),1)</f>
        <v>Básico</v>
      </c>
    </row>
    <row r="2649" spans="1:11" x14ac:dyDescent="0.2">
      <c r="A2649" s="28" t="s">
        <v>31</v>
      </c>
      <c r="B2649" s="24">
        <v>1788</v>
      </c>
      <c r="C2649" s="28" t="s">
        <v>2754</v>
      </c>
      <c r="D2649" s="29">
        <v>35001788</v>
      </c>
      <c r="E2649" s="29" t="s">
        <v>117</v>
      </c>
      <c r="F2649" s="29">
        <v>296.24</v>
      </c>
      <c r="G2649" s="10">
        <f>SUMIFS('Régua SAEB'!$C:$C,'Régua SAEB'!$B:$B,"LP",'Régua SAEB'!$D:$D,"&lt;="&amp;$F2649,'Régua SAEB'!$E:$E,"&gt;"&amp;$F2649,'Régua SAEB'!$A:$A,$E2649)</f>
        <v>4</v>
      </c>
      <c r="H2649" s="10" t="str">
        <f t="array" ref="H2649">INDEX('Régua SAEB'!$F$1:$F$40,MATCH($E2649&amp;"LP"&amp;$G2649,'Régua SAEB'!$G$1:$G$40,0),1)</f>
        <v>Proficiente</v>
      </c>
      <c r="I2649" s="29">
        <v>292.89999999999998</v>
      </c>
      <c r="J2649" s="10">
        <f>SUMIFS('Régua SAEB'!$C:$C,'Régua SAEB'!$B:$B,"MT",'Régua SAEB'!$D:$D,"&lt;="&amp;$I2649,'Régua SAEB'!$E:$E,"&gt;"&amp;$I2649,'Régua SAEB'!$A:$A,$E2649)</f>
        <v>4</v>
      </c>
      <c r="K2649" s="10" t="str">
        <f t="array" ref="K2649">INDEX('Régua SAEB'!$F$1:$F$40,MATCH($E2649&amp;"MT"&amp;$J2649,'Régua SAEB'!$G$1:$G$40,0),1)</f>
        <v>Básico</v>
      </c>
    </row>
    <row r="2650" spans="1:11" x14ac:dyDescent="0.2">
      <c r="A2650" s="28" t="s">
        <v>31</v>
      </c>
      <c r="B2650" s="24">
        <v>1797</v>
      </c>
      <c r="C2650" s="28" t="s">
        <v>2755</v>
      </c>
      <c r="D2650" s="29">
        <v>35001797</v>
      </c>
      <c r="E2650" s="29" t="s">
        <v>117</v>
      </c>
      <c r="F2650" s="29">
        <v>291.39</v>
      </c>
      <c r="G2650" s="10">
        <f>SUMIFS('Régua SAEB'!$C:$C,'Régua SAEB'!$B:$B,"LP",'Régua SAEB'!$D:$D,"&lt;="&amp;$F2650,'Régua SAEB'!$E:$E,"&gt;"&amp;$F2650,'Régua SAEB'!$A:$A,$E2650)</f>
        <v>4</v>
      </c>
      <c r="H2650" s="10" t="str">
        <f t="array" ref="H2650">INDEX('Régua SAEB'!$F$1:$F$40,MATCH($E2650&amp;"LP"&amp;$G2650,'Régua SAEB'!$G$1:$G$40,0),1)</f>
        <v>Proficiente</v>
      </c>
      <c r="I2650" s="29">
        <v>282.5</v>
      </c>
      <c r="J2650" s="10">
        <f>SUMIFS('Régua SAEB'!$C:$C,'Régua SAEB'!$B:$B,"MT",'Régua SAEB'!$D:$D,"&lt;="&amp;$I2650,'Régua SAEB'!$E:$E,"&gt;"&amp;$I2650,'Régua SAEB'!$A:$A,$E2650)</f>
        <v>4</v>
      </c>
      <c r="K2650" s="10" t="str">
        <f t="array" ref="K2650">INDEX('Régua SAEB'!$F$1:$F$40,MATCH($E2650&amp;"MT"&amp;$J2650,'Régua SAEB'!$G$1:$G$40,0),1)</f>
        <v>Básico</v>
      </c>
    </row>
    <row r="2651" spans="1:11" x14ac:dyDescent="0.2">
      <c r="A2651" s="28" t="s">
        <v>31</v>
      </c>
      <c r="B2651" s="24">
        <v>1824</v>
      </c>
      <c r="C2651" s="28" t="s">
        <v>2756</v>
      </c>
      <c r="D2651" s="29">
        <v>35001824</v>
      </c>
      <c r="E2651" s="29" t="s">
        <v>117</v>
      </c>
      <c r="F2651" s="29">
        <v>206.54</v>
      </c>
      <c r="G2651" s="10">
        <f>SUMIFS('Régua SAEB'!$C:$C,'Régua SAEB'!$B:$B,"LP",'Régua SAEB'!$D:$D,"&lt;="&amp;$F2651,'Régua SAEB'!$E:$E,"&gt;"&amp;$F2651,'Régua SAEB'!$A:$A,$E2651)</f>
        <v>1</v>
      </c>
      <c r="H2651" s="10" t="str">
        <f t="array" ref="H2651">INDEX('Régua SAEB'!$F$1:$F$40,MATCH($E2651&amp;"LP"&amp;$G2651,'Régua SAEB'!$G$1:$G$40,0),1)</f>
        <v>Básico</v>
      </c>
      <c r="I2651" s="29">
        <v>223.7</v>
      </c>
      <c r="J2651" s="10">
        <f>SUMIFS('Régua SAEB'!$C:$C,'Régua SAEB'!$B:$B,"MT",'Régua SAEB'!$D:$D,"&lt;="&amp;$I2651,'Régua SAEB'!$E:$E,"&gt;"&amp;$I2651,'Régua SAEB'!$A:$A,$E2651)</f>
        <v>1</v>
      </c>
      <c r="K2651" s="10" t="str">
        <f t="array" ref="K2651">INDEX('Régua SAEB'!$F$1:$F$40,MATCH($E2651&amp;"MT"&amp;$J2651,'Régua SAEB'!$G$1:$G$40,0),1)</f>
        <v>Insuficiente</v>
      </c>
    </row>
    <row r="2652" spans="1:11" x14ac:dyDescent="0.2">
      <c r="A2652" s="28" t="s">
        <v>31</v>
      </c>
      <c r="B2652" s="24">
        <v>1843</v>
      </c>
      <c r="C2652" s="28" t="s">
        <v>2757</v>
      </c>
      <c r="D2652" s="29">
        <v>35001843</v>
      </c>
      <c r="E2652" s="29" t="s">
        <v>117</v>
      </c>
      <c r="F2652" s="29">
        <v>251.45</v>
      </c>
      <c r="G2652" s="10">
        <f>SUMIFS('Régua SAEB'!$C:$C,'Régua SAEB'!$B:$B,"LP",'Régua SAEB'!$D:$D,"&lt;="&amp;$F2652,'Régua SAEB'!$E:$E,"&gt;"&amp;$F2652,'Régua SAEB'!$A:$A,$E2652)</f>
        <v>3</v>
      </c>
      <c r="H2652" s="10" t="str">
        <f t="array" ref="H2652">INDEX('Régua SAEB'!$F$1:$F$40,MATCH($E2652&amp;"LP"&amp;$G2652,'Régua SAEB'!$G$1:$G$40,0),1)</f>
        <v>Básico</v>
      </c>
      <c r="I2652" s="29">
        <v>237.43</v>
      </c>
      <c r="J2652" s="10">
        <f>SUMIFS('Régua SAEB'!$C:$C,'Régua SAEB'!$B:$B,"MT",'Régua SAEB'!$D:$D,"&lt;="&amp;$I2652,'Régua SAEB'!$E:$E,"&gt;"&amp;$I2652,'Régua SAEB'!$A:$A,$E2652)</f>
        <v>2</v>
      </c>
      <c r="K2652" s="10" t="str">
        <f t="array" ref="K2652">INDEX('Régua SAEB'!$F$1:$F$40,MATCH($E2652&amp;"MT"&amp;$J2652,'Régua SAEB'!$G$1:$G$40,0),1)</f>
        <v>Básico</v>
      </c>
    </row>
    <row r="2653" spans="1:11" x14ac:dyDescent="0.2">
      <c r="A2653" s="28" t="s">
        <v>55</v>
      </c>
      <c r="B2653" s="24">
        <v>1867</v>
      </c>
      <c r="C2653" s="28" t="s">
        <v>2758</v>
      </c>
      <c r="D2653" s="29">
        <v>35001867</v>
      </c>
      <c r="E2653" s="29" t="s">
        <v>117</v>
      </c>
      <c r="F2653" s="29">
        <v>262.83</v>
      </c>
      <c r="G2653" s="10">
        <f>SUMIFS('Régua SAEB'!$C:$C,'Régua SAEB'!$B:$B,"LP",'Régua SAEB'!$D:$D,"&lt;="&amp;$F2653,'Régua SAEB'!$E:$E,"&gt;"&amp;$F2653,'Régua SAEB'!$A:$A,$E2653)</f>
        <v>3</v>
      </c>
      <c r="H2653" s="10" t="str">
        <f t="array" ref="H2653">INDEX('Régua SAEB'!$F$1:$F$40,MATCH($E2653&amp;"LP"&amp;$G2653,'Régua SAEB'!$G$1:$G$40,0),1)</f>
        <v>Básico</v>
      </c>
      <c r="I2653" s="29">
        <v>264.02999999999997</v>
      </c>
      <c r="J2653" s="10">
        <f>SUMIFS('Régua SAEB'!$C:$C,'Régua SAEB'!$B:$B,"MT",'Régua SAEB'!$D:$D,"&lt;="&amp;$I2653,'Régua SAEB'!$E:$E,"&gt;"&amp;$I2653,'Régua SAEB'!$A:$A,$E2653)</f>
        <v>3</v>
      </c>
      <c r="K2653" s="10" t="str">
        <f t="array" ref="K2653">INDEX('Régua SAEB'!$F$1:$F$40,MATCH($E2653&amp;"MT"&amp;$J2653,'Régua SAEB'!$G$1:$G$40,0),1)</f>
        <v>Básico</v>
      </c>
    </row>
    <row r="2654" spans="1:11" x14ac:dyDescent="0.2">
      <c r="A2654" s="28" t="s">
        <v>55</v>
      </c>
      <c r="B2654" s="24">
        <v>1880</v>
      </c>
      <c r="C2654" s="28" t="s">
        <v>2759</v>
      </c>
      <c r="D2654" s="29">
        <v>35001880</v>
      </c>
      <c r="E2654" s="29" t="s">
        <v>117</v>
      </c>
      <c r="F2654" s="29">
        <v>268.01</v>
      </c>
      <c r="G2654" s="10">
        <f>SUMIFS('Régua SAEB'!$C:$C,'Régua SAEB'!$B:$B,"LP",'Régua SAEB'!$D:$D,"&lt;="&amp;$F2654,'Régua SAEB'!$E:$E,"&gt;"&amp;$F2654,'Régua SAEB'!$A:$A,$E2654)</f>
        <v>3</v>
      </c>
      <c r="H2654" s="10" t="str">
        <f t="array" ref="H2654">INDEX('Régua SAEB'!$F$1:$F$40,MATCH($E2654&amp;"LP"&amp;$G2654,'Régua SAEB'!$G$1:$G$40,0),1)</f>
        <v>Básico</v>
      </c>
      <c r="I2654" s="29">
        <v>255.89</v>
      </c>
      <c r="J2654" s="10">
        <f>SUMIFS('Régua SAEB'!$C:$C,'Régua SAEB'!$B:$B,"MT",'Régua SAEB'!$D:$D,"&lt;="&amp;$I2654,'Régua SAEB'!$E:$E,"&gt;"&amp;$I2654,'Régua SAEB'!$A:$A,$E2654)</f>
        <v>3</v>
      </c>
      <c r="K2654" s="10" t="str">
        <f t="array" ref="K2654">INDEX('Régua SAEB'!$F$1:$F$40,MATCH($E2654&amp;"MT"&amp;$J2654,'Régua SAEB'!$G$1:$G$40,0),1)</f>
        <v>Básico</v>
      </c>
    </row>
    <row r="2655" spans="1:11" x14ac:dyDescent="0.2">
      <c r="A2655" s="28" t="s">
        <v>31</v>
      </c>
      <c r="B2655" s="24">
        <v>1892</v>
      </c>
      <c r="C2655" s="28" t="s">
        <v>2760</v>
      </c>
      <c r="D2655" s="29">
        <v>35001892</v>
      </c>
      <c r="E2655" s="29" t="s">
        <v>117</v>
      </c>
      <c r="F2655" s="29">
        <v>285.97000000000003</v>
      </c>
      <c r="G2655" s="10">
        <f>SUMIFS('Régua SAEB'!$C:$C,'Régua SAEB'!$B:$B,"LP",'Régua SAEB'!$D:$D,"&lt;="&amp;$F2655,'Régua SAEB'!$E:$E,"&gt;"&amp;$F2655,'Régua SAEB'!$A:$A,$E2655)</f>
        <v>4</v>
      </c>
      <c r="H2655" s="10" t="str">
        <f t="array" ref="H2655">INDEX('Régua SAEB'!$F$1:$F$40,MATCH($E2655&amp;"LP"&amp;$G2655,'Régua SAEB'!$G$1:$G$40,0),1)</f>
        <v>Proficiente</v>
      </c>
      <c r="I2655" s="29">
        <v>286.99</v>
      </c>
      <c r="J2655" s="10">
        <f>SUMIFS('Régua SAEB'!$C:$C,'Régua SAEB'!$B:$B,"MT",'Régua SAEB'!$D:$D,"&lt;="&amp;$I2655,'Régua SAEB'!$E:$E,"&gt;"&amp;$I2655,'Régua SAEB'!$A:$A,$E2655)</f>
        <v>4</v>
      </c>
      <c r="K2655" s="10" t="str">
        <f t="array" ref="K2655">INDEX('Régua SAEB'!$F$1:$F$40,MATCH($E2655&amp;"MT"&amp;$J2655,'Régua SAEB'!$G$1:$G$40,0),1)</f>
        <v>Básico</v>
      </c>
    </row>
    <row r="2656" spans="1:11" x14ac:dyDescent="0.2">
      <c r="A2656" s="28" t="s">
        <v>55</v>
      </c>
      <c r="B2656" s="24">
        <v>1910</v>
      </c>
      <c r="C2656" s="28" t="s">
        <v>2761</v>
      </c>
      <c r="D2656" s="29">
        <v>35001910</v>
      </c>
      <c r="E2656" s="29" t="s">
        <v>117</v>
      </c>
      <c r="F2656" s="29">
        <v>251.85</v>
      </c>
      <c r="G2656" s="10">
        <f>SUMIFS('Régua SAEB'!$C:$C,'Régua SAEB'!$B:$B,"LP",'Régua SAEB'!$D:$D,"&lt;="&amp;$F2656,'Régua SAEB'!$E:$E,"&gt;"&amp;$F2656,'Régua SAEB'!$A:$A,$E2656)</f>
        <v>3</v>
      </c>
      <c r="H2656" s="10" t="str">
        <f t="array" ref="H2656">INDEX('Régua SAEB'!$F$1:$F$40,MATCH($E2656&amp;"LP"&amp;$G2656,'Régua SAEB'!$G$1:$G$40,0),1)</f>
        <v>Básico</v>
      </c>
      <c r="I2656" s="29">
        <v>255.72</v>
      </c>
      <c r="J2656" s="10">
        <f>SUMIFS('Régua SAEB'!$C:$C,'Régua SAEB'!$B:$B,"MT",'Régua SAEB'!$D:$D,"&lt;="&amp;$I2656,'Régua SAEB'!$E:$E,"&gt;"&amp;$I2656,'Régua SAEB'!$A:$A,$E2656)</f>
        <v>3</v>
      </c>
      <c r="K2656" s="10" t="str">
        <f t="array" ref="K2656">INDEX('Régua SAEB'!$F$1:$F$40,MATCH($E2656&amp;"MT"&amp;$J2656,'Régua SAEB'!$G$1:$G$40,0),1)</f>
        <v>Básico</v>
      </c>
    </row>
    <row r="2657" spans="1:11" x14ac:dyDescent="0.2">
      <c r="A2657" s="28" t="s">
        <v>55</v>
      </c>
      <c r="B2657" s="24">
        <v>1934</v>
      </c>
      <c r="C2657" s="28" t="s">
        <v>2762</v>
      </c>
      <c r="D2657" s="29">
        <v>35001934</v>
      </c>
      <c r="E2657" s="29" t="s">
        <v>117</v>
      </c>
      <c r="F2657" s="29">
        <v>260.52999999999997</v>
      </c>
      <c r="G2657" s="10">
        <f>SUMIFS('Régua SAEB'!$C:$C,'Régua SAEB'!$B:$B,"LP",'Régua SAEB'!$D:$D,"&lt;="&amp;$F2657,'Régua SAEB'!$E:$E,"&gt;"&amp;$F2657,'Régua SAEB'!$A:$A,$E2657)</f>
        <v>3</v>
      </c>
      <c r="H2657" s="10" t="str">
        <f t="array" ref="H2657">INDEX('Régua SAEB'!$F$1:$F$40,MATCH($E2657&amp;"LP"&amp;$G2657,'Régua SAEB'!$G$1:$G$40,0),1)</f>
        <v>Básico</v>
      </c>
      <c r="I2657" s="29">
        <v>257.14999999999998</v>
      </c>
      <c r="J2657" s="10">
        <f>SUMIFS('Régua SAEB'!$C:$C,'Régua SAEB'!$B:$B,"MT",'Régua SAEB'!$D:$D,"&lt;="&amp;$I2657,'Régua SAEB'!$E:$E,"&gt;"&amp;$I2657,'Régua SAEB'!$A:$A,$E2657)</f>
        <v>3</v>
      </c>
      <c r="K2657" s="10" t="str">
        <f t="array" ref="K2657">INDEX('Régua SAEB'!$F$1:$F$40,MATCH($E2657&amp;"MT"&amp;$J2657,'Régua SAEB'!$G$1:$G$40,0),1)</f>
        <v>Básico</v>
      </c>
    </row>
    <row r="2658" spans="1:11" x14ac:dyDescent="0.2">
      <c r="A2658" s="28" t="s">
        <v>31</v>
      </c>
      <c r="B2658" s="24">
        <v>1958</v>
      </c>
      <c r="C2658" s="28" t="s">
        <v>2763</v>
      </c>
      <c r="D2658" s="29">
        <v>35001958</v>
      </c>
      <c r="E2658" s="29" t="s">
        <v>117</v>
      </c>
      <c r="F2658" s="29">
        <v>262.87</v>
      </c>
      <c r="G2658" s="10">
        <f>SUMIFS('Régua SAEB'!$C:$C,'Régua SAEB'!$B:$B,"LP",'Régua SAEB'!$D:$D,"&lt;="&amp;$F2658,'Régua SAEB'!$E:$E,"&gt;"&amp;$F2658,'Régua SAEB'!$A:$A,$E2658)</f>
        <v>3</v>
      </c>
      <c r="H2658" s="10" t="str">
        <f t="array" ref="H2658">INDEX('Régua SAEB'!$F$1:$F$40,MATCH($E2658&amp;"LP"&amp;$G2658,'Régua SAEB'!$G$1:$G$40,0),1)</f>
        <v>Básico</v>
      </c>
      <c r="I2658" s="29">
        <v>257.14</v>
      </c>
      <c r="J2658" s="10">
        <f>SUMIFS('Régua SAEB'!$C:$C,'Régua SAEB'!$B:$B,"MT",'Régua SAEB'!$D:$D,"&lt;="&amp;$I2658,'Régua SAEB'!$E:$E,"&gt;"&amp;$I2658,'Régua SAEB'!$A:$A,$E2658)</f>
        <v>3</v>
      </c>
      <c r="K2658" s="10" t="str">
        <f t="array" ref="K2658">INDEX('Régua SAEB'!$F$1:$F$40,MATCH($E2658&amp;"MT"&amp;$J2658,'Régua SAEB'!$G$1:$G$40,0),1)</f>
        <v>Básico</v>
      </c>
    </row>
    <row r="2659" spans="1:11" x14ac:dyDescent="0.2">
      <c r="A2659" s="28" t="s">
        <v>55</v>
      </c>
      <c r="B2659" s="24">
        <v>1971</v>
      </c>
      <c r="C2659" s="28" t="s">
        <v>2764</v>
      </c>
      <c r="D2659" s="29">
        <v>35001971</v>
      </c>
      <c r="E2659" s="29" t="s">
        <v>117</v>
      </c>
      <c r="F2659" s="29">
        <v>262.58999999999997</v>
      </c>
      <c r="G2659" s="10">
        <f>SUMIFS('Régua SAEB'!$C:$C,'Régua SAEB'!$B:$B,"LP",'Régua SAEB'!$D:$D,"&lt;="&amp;$F2659,'Régua SAEB'!$E:$E,"&gt;"&amp;$F2659,'Régua SAEB'!$A:$A,$E2659)</f>
        <v>3</v>
      </c>
      <c r="H2659" s="10" t="str">
        <f t="array" ref="H2659">INDEX('Régua SAEB'!$F$1:$F$40,MATCH($E2659&amp;"LP"&amp;$G2659,'Régua SAEB'!$G$1:$G$40,0),1)</f>
        <v>Básico</v>
      </c>
      <c r="I2659" s="29">
        <v>260.19</v>
      </c>
      <c r="J2659" s="10">
        <f>SUMIFS('Régua SAEB'!$C:$C,'Régua SAEB'!$B:$B,"MT",'Régua SAEB'!$D:$D,"&lt;="&amp;$I2659,'Régua SAEB'!$E:$E,"&gt;"&amp;$I2659,'Régua SAEB'!$A:$A,$E2659)</f>
        <v>3</v>
      </c>
      <c r="K2659" s="10" t="str">
        <f t="array" ref="K2659">INDEX('Régua SAEB'!$F$1:$F$40,MATCH($E2659&amp;"MT"&amp;$J2659,'Régua SAEB'!$G$1:$G$40,0),1)</f>
        <v>Básico</v>
      </c>
    </row>
    <row r="2660" spans="1:11" x14ac:dyDescent="0.2">
      <c r="A2660" s="28" t="s">
        <v>55</v>
      </c>
      <c r="B2660" s="24">
        <v>2057</v>
      </c>
      <c r="C2660" s="28" t="s">
        <v>2765</v>
      </c>
      <c r="D2660" s="29">
        <v>35002057</v>
      </c>
      <c r="E2660" s="29" t="s">
        <v>117</v>
      </c>
      <c r="F2660" s="29">
        <v>275.06</v>
      </c>
      <c r="G2660" s="10">
        <f>SUMIFS('Régua SAEB'!$C:$C,'Régua SAEB'!$B:$B,"LP",'Régua SAEB'!$D:$D,"&lt;="&amp;$F2660,'Régua SAEB'!$E:$E,"&gt;"&amp;$F2660,'Régua SAEB'!$A:$A,$E2660)</f>
        <v>4</v>
      </c>
      <c r="H2660" s="10" t="str">
        <f t="array" ref="H2660">INDEX('Régua SAEB'!$F$1:$F$40,MATCH($E2660&amp;"LP"&amp;$G2660,'Régua SAEB'!$G$1:$G$40,0),1)</f>
        <v>Proficiente</v>
      </c>
      <c r="I2660" s="29">
        <v>274.14999999999998</v>
      </c>
      <c r="J2660" s="10">
        <f>SUMIFS('Régua SAEB'!$C:$C,'Régua SAEB'!$B:$B,"MT",'Régua SAEB'!$D:$D,"&lt;="&amp;$I2660,'Régua SAEB'!$E:$E,"&gt;"&amp;$I2660,'Régua SAEB'!$A:$A,$E2660)</f>
        <v>3</v>
      </c>
      <c r="K2660" s="10" t="str">
        <f t="array" ref="K2660">INDEX('Régua SAEB'!$F$1:$F$40,MATCH($E2660&amp;"MT"&amp;$J2660,'Régua SAEB'!$G$1:$G$40,0),1)</f>
        <v>Básico</v>
      </c>
    </row>
    <row r="2661" spans="1:11" x14ac:dyDescent="0.2">
      <c r="A2661" s="28" t="s">
        <v>55</v>
      </c>
      <c r="B2661" s="24">
        <v>2069</v>
      </c>
      <c r="C2661" s="28" t="s">
        <v>2766</v>
      </c>
      <c r="D2661" s="29">
        <v>35002069</v>
      </c>
      <c r="E2661" s="29" t="s">
        <v>117</v>
      </c>
      <c r="F2661" s="29">
        <v>287.05</v>
      </c>
      <c r="G2661" s="10">
        <f>SUMIFS('Régua SAEB'!$C:$C,'Régua SAEB'!$B:$B,"LP",'Régua SAEB'!$D:$D,"&lt;="&amp;$F2661,'Régua SAEB'!$E:$E,"&gt;"&amp;$F2661,'Régua SAEB'!$A:$A,$E2661)</f>
        <v>4</v>
      </c>
      <c r="H2661" s="10" t="str">
        <f t="array" ref="H2661">INDEX('Régua SAEB'!$F$1:$F$40,MATCH($E2661&amp;"LP"&amp;$G2661,'Régua SAEB'!$G$1:$G$40,0),1)</f>
        <v>Proficiente</v>
      </c>
      <c r="I2661" s="29">
        <v>273.27999999999997</v>
      </c>
      <c r="J2661" s="10">
        <f>SUMIFS('Régua SAEB'!$C:$C,'Régua SAEB'!$B:$B,"MT",'Régua SAEB'!$D:$D,"&lt;="&amp;$I2661,'Régua SAEB'!$E:$E,"&gt;"&amp;$I2661,'Régua SAEB'!$A:$A,$E2661)</f>
        <v>3</v>
      </c>
      <c r="K2661" s="10" t="str">
        <f t="array" ref="K2661">INDEX('Régua SAEB'!$F$1:$F$40,MATCH($E2661&amp;"MT"&amp;$J2661,'Régua SAEB'!$G$1:$G$40,0),1)</f>
        <v>Básico</v>
      </c>
    </row>
    <row r="2662" spans="1:11" x14ac:dyDescent="0.2">
      <c r="A2662" s="28" t="s">
        <v>55</v>
      </c>
      <c r="B2662" s="24">
        <v>2112</v>
      </c>
      <c r="C2662" s="28" t="s">
        <v>2767</v>
      </c>
      <c r="D2662" s="29">
        <v>35002112</v>
      </c>
      <c r="E2662" s="29" t="s">
        <v>117</v>
      </c>
      <c r="F2662" s="29">
        <v>263.14999999999998</v>
      </c>
      <c r="G2662" s="10">
        <f>SUMIFS('Régua SAEB'!$C:$C,'Régua SAEB'!$B:$B,"LP",'Régua SAEB'!$D:$D,"&lt;="&amp;$F2662,'Régua SAEB'!$E:$E,"&gt;"&amp;$F2662,'Régua SAEB'!$A:$A,$E2662)</f>
        <v>3</v>
      </c>
      <c r="H2662" s="10" t="str">
        <f t="array" ref="H2662">INDEX('Régua SAEB'!$F$1:$F$40,MATCH($E2662&amp;"LP"&amp;$G2662,'Régua SAEB'!$G$1:$G$40,0),1)</f>
        <v>Básico</v>
      </c>
      <c r="I2662" s="29">
        <v>260.3</v>
      </c>
      <c r="J2662" s="10">
        <f>SUMIFS('Régua SAEB'!$C:$C,'Régua SAEB'!$B:$B,"MT",'Régua SAEB'!$D:$D,"&lt;="&amp;$I2662,'Régua SAEB'!$E:$E,"&gt;"&amp;$I2662,'Régua SAEB'!$A:$A,$E2662)</f>
        <v>3</v>
      </c>
      <c r="K2662" s="10" t="str">
        <f t="array" ref="K2662">INDEX('Régua SAEB'!$F$1:$F$40,MATCH($E2662&amp;"MT"&amp;$J2662,'Régua SAEB'!$G$1:$G$40,0),1)</f>
        <v>Básico</v>
      </c>
    </row>
    <row r="2663" spans="1:11" x14ac:dyDescent="0.2">
      <c r="A2663" s="28" t="s">
        <v>55</v>
      </c>
      <c r="B2663" s="24">
        <v>2136</v>
      </c>
      <c r="C2663" s="28" t="s">
        <v>2768</v>
      </c>
      <c r="D2663" s="29">
        <v>35002136</v>
      </c>
      <c r="E2663" s="29" t="s">
        <v>117</v>
      </c>
      <c r="F2663" s="29">
        <v>261.32</v>
      </c>
      <c r="G2663" s="10">
        <f>SUMIFS('Régua SAEB'!$C:$C,'Régua SAEB'!$B:$B,"LP",'Régua SAEB'!$D:$D,"&lt;="&amp;$F2663,'Régua SAEB'!$E:$E,"&gt;"&amp;$F2663,'Régua SAEB'!$A:$A,$E2663)</f>
        <v>3</v>
      </c>
      <c r="H2663" s="10" t="str">
        <f t="array" ref="H2663">INDEX('Régua SAEB'!$F$1:$F$40,MATCH($E2663&amp;"LP"&amp;$G2663,'Régua SAEB'!$G$1:$G$40,0),1)</f>
        <v>Básico</v>
      </c>
      <c r="I2663" s="29">
        <v>261.57</v>
      </c>
      <c r="J2663" s="10">
        <f>SUMIFS('Régua SAEB'!$C:$C,'Régua SAEB'!$B:$B,"MT",'Régua SAEB'!$D:$D,"&lt;="&amp;$I2663,'Régua SAEB'!$E:$E,"&gt;"&amp;$I2663,'Régua SAEB'!$A:$A,$E2663)</f>
        <v>3</v>
      </c>
      <c r="K2663" s="10" t="str">
        <f t="array" ref="K2663">INDEX('Régua SAEB'!$F$1:$F$40,MATCH($E2663&amp;"MT"&amp;$J2663,'Régua SAEB'!$G$1:$G$40,0),1)</f>
        <v>Básico</v>
      </c>
    </row>
    <row r="2664" spans="1:11" x14ac:dyDescent="0.2">
      <c r="A2664" s="28" t="s">
        <v>55</v>
      </c>
      <c r="B2664" s="24">
        <v>2148</v>
      </c>
      <c r="C2664" s="28" t="s">
        <v>2769</v>
      </c>
      <c r="D2664" s="29">
        <v>35002148</v>
      </c>
      <c r="E2664" s="29" t="s">
        <v>117</v>
      </c>
      <c r="F2664" s="29">
        <v>265.38</v>
      </c>
      <c r="G2664" s="10">
        <f>SUMIFS('Régua SAEB'!$C:$C,'Régua SAEB'!$B:$B,"LP",'Régua SAEB'!$D:$D,"&lt;="&amp;$F2664,'Régua SAEB'!$E:$E,"&gt;"&amp;$F2664,'Régua SAEB'!$A:$A,$E2664)</f>
        <v>3</v>
      </c>
      <c r="H2664" s="10" t="str">
        <f t="array" ref="H2664">INDEX('Régua SAEB'!$F$1:$F$40,MATCH($E2664&amp;"LP"&amp;$G2664,'Régua SAEB'!$G$1:$G$40,0),1)</f>
        <v>Básico</v>
      </c>
      <c r="I2664" s="29">
        <v>254.72</v>
      </c>
      <c r="J2664" s="10">
        <f>SUMIFS('Régua SAEB'!$C:$C,'Régua SAEB'!$B:$B,"MT",'Régua SAEB'!$D:$D,"&lt;="&amp;$I2664,'Régua SAEB'!$E:$E,"&gt;"&amp;$I2664,'Régua SAEB'!$A:$A,$E2664)</f>
        <v>3</v>
      </c>
      <c r="K2664" s="10" t="str">
        <f t="array" ref="K2664">INDEX('Régua SAEB'!$F$1:$F$40,MATCH($E2664&amp;"MT"&amp;$J2664,'Régua SAEB'!$G$1:$G$40,0),1)</f>
        <v>Básico</v>
      </c>
    </row>
    <row r="2665" spans="1:11" x14ac:dyDescent="0.2">
      <c r="A2665" s="28" t="s">
        <v>55</v>
      </c>
      <c r="B2665" s="24">
        <v>2159</v>
      </c>
      <c r="C2665" s="28" t="s">
        <v>2770</v>
      </c>
      <c r="D2665" s="29">
        <v>35002159</v>
      </c>
      <c r="E2665" s="29" t="s">
        <v>117</v>
      </c>
      <c r="F2665" s="29">
        <v>285.32</v>
      </c>
      <c r="G2665" s="10">
        <f>SUMIFS('Régua SAEB'!$C:$C,'Régua SAEB'!$B:$B,"LP",'Régua SAEB'!$D:$D,"&lt;="&amp;$F2665,'Régua SAEB'!$E:$E,"&gt;"&amp;$F2665,'Régua SAEB'!$A:$A,$E2665)</f>
        <v>4</v>
      </c>
      <c r="H2665" s="10" t="str">
        <f t="array" ref="H2665">INDEX('Régua SAEB'!$F$1:$F$40,MATCH($E2665&amp;"LP"&amp;$G2665,'Régua SAEB'!$G$1:$G$40,0),1)</f>
        <v>Proficiente</v>
      </c>
      <c r="I2665" s="29">
        <v>271.23</v>
      </c>
      <c r="J2665" s="10">
        <f>SUMIFS('Régua SAEB'!$C:$C,'Régua SAEB'!$B:$B,"MT",'Régua SAEB'!$D:$D,"&lt;="&amp;$I2665,'Régua SAEB'!$E:$E,"&gt;"&amp;$I2665,'Régua SAEB'!$A:$A,$E2665)</f>
        <v>3</v>
      </c>
      <c r="K2665" s="10" t="str">
        <f t="array" ref="K2665">INDEX('Régua SAEB'!$F$1:$F$40,MATCH($E2665&amp;"MT"&amp;$J2665,'Régua SAEB'!$G$1:$G$40,0),1)</f>
        <v>Básico</v>
      </c>
    </row>
    <row r="2666" spans="1:11" x14ac:dyDescent="0.2">
      <c r="A2666" s="28" t="s">
        <v>55</v>
      </c>
      <c r="B2666" s="24">
        <v>2161</v>
      </c>
      <c r="C2666" s="28" t="s">
        <v>2771</v>
      </c>
      <c r="D2666" s="29">
        <v>35002161</v>
      </c>
      <c r="E2666" s="29" t="s">
        <v>117</v>
      </c>
      <c r="F2666" s="29">
        <v>271.8</v>
      </c>
      <c r="G2666" s="10">
        <f>SUMIFS('Régua SAEB'!$C:$C,'Régua SAEB'!$B:$B,"LP",'Régua SAEB'!$D:$D,"&lt;="&amp;$F2666,'Régua SAEB'!$E:$E,"&gt;"&amp;$F2666,'Régua SAEB'!$A:$A,$E2666)</f>
        <v>3</v>
      </c>
      <c r="H2666" s="10" t="str">
        <f t="array" ref="H2666">INDEX('Régua SAEB'!$F$1:$F$40,MATCH($E2666&amp;"LP"&amp;$G2666,'Régua SAEB'!$G$1:$G$40,0),1)</f>
        <v>Básico</v>
      </c>
      <c r="I2666" s="29">
        <v>253.48</v>
      </c>
      <c r="J2666" s="10">
        <f>SUMIFS('Régua SAEB'!$C:$C,'Régua SAEB'!$B:$B,"MT",'Régua SAEB'!$D:$D,"&lt;="&amp;$I2666,'Régua SAEB'!$E:$E,"&gt;"&amp;$I2666,'Régua SAEB'!$A:$A,$E2666)</f>
        <v>3</v>
      </c>
      <c r="K2666" s="10" t="str">
        <f t="array" ref="K2666">INDEX('Régua SAEB'!$F$1:$F$40,MATCH($E2666&amp;"MT"&amp;$J2666,'Régua SAEB'!$G$1:$G$40,0),1)</f>
        <v>Básico</v>
      </c>
    </row>
    <row r="2667" spans="1:11" x14ac:dyDescent="0.2">
      <c r="A2667" s="28" t="s">
        <v>55</v>
      </c>
      <c r="B2667" s="24">
        <v>2173</v>
      </c>
      <c r="C2667" s="28" t="s">
        <v>2772</v>
      </c>
      <c r="D2667" s="29">
        <v>35002173</v>
      </c>
      <c r="E2667" s="29" t="s">
        <v>117</v>
      </c>
      <c r="F2667" s="29">
        <v>285.82</v>
      </c>
      <c r="G2667" s="10">
        <f>SUMIFS('Régua SAEB'!$C:$C,'Régua SAEB'!$B:$B,"LP",'Régua SAEB'!$D:$D,"&lt;="&amp;$F2667,'Régua SAEB'!$E:$E,"&gt;"&amp;$F2667,'Régua SAEB'!$A:$A,$E2667)</f>
        <v>4</v>
      </c>
      <c r="H2667" s="10" t="str">
        <f t="array" ref="H2667">INDEX('Régua SAEB'!$F$1:$F$40,MATCH($E2667&amp;"LP"&amp;$G2667,'Régua SAEB'!$G$1:$G$40,0),1)</f>
        <v>Proficiente</v>
      </c>
      <c r="I2667" s="29">
        <v>282.33</v>
      </c>
      <c r="J2667" s="10">
        <f>SUMIFS('Régua SAEB'!$C:$C,'Régua SAEB'!$B:$B,"MT",'Régua SAEB'!$D:$D,"&lt;="&amp;$I2667,'Régua SAEB'!$E:$E,"&gt;"&amp;$I2667,'Régua SAEB'!$A:$A,$E2667)</f>
        <v>4</v>
      </c>
      <c r="K2667" s="10" t="str">
        <f t="array" ref="K2667">INDEX('Régua SAEB'!$F$1:$F$40,MATCH($E2667&amp;"MT"&amp;$J2667,'Régua SAEB'!$G$1:$G$40,0),1)</f>
        <v>Básico</v>
      </c>
    </row>
    <row r="2668" spans="1:11" x14ac:dyDescent="0.2">
      <c r="A2668" s="28" t="s">
        <v>55</v>
      </c>
      <c r="B2668" s="24">
        <v>2197</v>
      </c>
      <c r="C2668" s="28" t="s">
        <v>2773</v>
      </c>
      <c r="D2668" s="29">
        <v>35002197</v>
      </c>
      <c r="E2668" s="29" t="s">
        <v>117</v>
      </c>
      <c r="F2668" s="29">
        <v>258.05</v>
      </c>
      <c r="G2668" s="10">
        <f>SUMIFS('Régua SAEB'!$C:$C,'Régua SAEB'!$B:$B,"LP",'Régua SAEB'!$D:$D,"&lt;="&amp;$F2668,'Régua SAEB'!$E:$E,"&gt;"&amp;$F2668,'Régua SAEB'!$A:$A,$E2668)</f>
        <v>3</v>
      </c>
      <c r="H2668" s="10" t="str">
        <f t="array" ref="H2668">INDEX('Régua SAEB'!$F$1:$F$40,MATCH($E2668&amp;"LP"&amp;$G2668,'Régua SAEB'!$G$1:$G$40,0),1)</f>
        <v>Básico</v>
      </c>
      <c r="I2668" s="29">
        <v>260.77</v>
      </c>
      <c r="J2668" s="10">
        <f>SUMIFS('Régua SAEB'!$C:$C,'Régua SAEB'!$B:$B,"MT",'Régua SAEB'!$D:$D,"&lt;="&amp;$I2668,'Régua SAEB'!$E:$E,"&gt;"&amp;$I2668,'Régua SAEB'!$A:$A,$E2668)</f>
        <v>3</v>
      </c>
      <c r="K2668" s="10" t="str">
        <f t="array" ref="K2668">INDEX('Régua SAEB'!$F$1:$F$40,MATCH($E2668&amp;"MT"&amp;$J2668,'Régua SAEB'!$G$1:$G$40,0),1)</f>
        <v>Básico</v>
      </c>
    </row>
    <row r="2669" spans="1:11" x14ac:dyDescent="0.2">
      <c r="A2669" s="28" t="s">
        <v>55</v>
      </c>
      <c r="B2669" s="24">
        <v>2227</v>
      </c>
      <c r="C2669" s="28" t="s">
        <v>2774</v>
      </c>
      <c r="D2669" s="29">
        <v>35002227</v>
      </c>
      <c r="E2669" s="29" t="s">
        <v>117</v>
      </c>
      <c r="F2669" s="29">
        <v>285.41000000000003</v>
      </c>
      <c r="G2669" s="10">
        <f>SUMIFS('Régua SAEB'!$C:$C,'Régua SAEB'!$B:$B,"LP",'Régua SAEB'!$D:$D,"&lt;="&amp;$F2669,'Régua SAEB'!$E:$E,"&gt;"&amp;$F2669,'Régua SAEB'!$A:$A,$E2669)</f>
        <v>4</v>
      </c>
      <c r="H2669" s="10" t="str">
        <f t="array" ref="H2669">INDEX('Régua SAEB'!$F$1:$F$40,MATCH($E2669&amp;"LP"&amp;$G2669,'Régua SAEB'!$G$1:$G$40,0),1)</f>
        <v>Proficiente</v>
      </c>
      <c r="I2669" s="29">
        <v>283.39</v>
      </c>
      <c r="J2669" s="10">
        <f>SUMIFS('Régua SAEB'!$C:$C,'Régua SAEB'!$B:$B,"MT",'Régua SAEB'!$D:$D,"&lt;="&amp;$I2669,'Régua SAEB'!$E:$E,"&gt;"&amp;$I2669,'Régua SAEB'!$A:$A,$E2669)</f>
        <v>4</v>
      </c>
      <c r="K2669" s="10" t="str">
        <f t="array" ref="K2669">INDEX('Régua SAEB'!$F$1:$F$40,MATCH($E2669&amp;"MT"&amp;$J2669,'Régua SAEB'!$G$1:$G$40,0),1)</f>
        <v>Básico</v>
      </c>
    </row>
    <row r="2670" spans="1:11" x14ac:dyDescent="0.2">
      <c r="A2670" s="28" t="s">
        <v>55</v>
      </c>
      <c r="B2670" s="24">
        <v>2239</v>
      </c>
      <c r="C2670" s="28" t="s">
        <v>2775</v>
      </c>
      <c r="D2670" s="29">
        <v>35002239</v>
      </c>
      <c r="E2670" s="29" t="s">
        <v>117</v>
      </c>
      <c r="F2670" s="29">
        <v>255.91</v>
      </c>
      <c r="G2670" s="10">
        <f>SUMIFS('Régua SAEB'!$C:$C,'Régua SAEB'!$B:$B,"LP",'Régua SAEB'!$D:$D,"&lt;="&amp;$F2670,'Régua SAEB'!$E:$E,"&gt;"&amp;$F2670,'Régua SAEB'!$A:$A,$E2670)</f>
        <v>3</v>
      </c>
      <c r="H2670" s="10" t="str">
        <f t="array" ref="H2670">INDEX('Régua SAEB'!$F$1:$F$40,MATCH($E2670&amp;"LP"&amp;$G2670,'Régua SAEB'!$G$1:$G$40,0),1)</f>
        <v>Básico</v>
      </c>
      <c r="I2670" s="29">
        <v>253.73</v>
      </c>
      <c r="J2670" s="10">
        <f>SUMIFS('Régua SAEB'!$C:$C,'Régua SAEB'!$B:$B,"MT",'Régua SAEB'!$D:$D,"&lt;="&amp;$I2670,'Régua SAEB'!$E:$E,"&gt;"&amp;$I2670,'Régua SAEB'!$A:$A,$E2670)</f>
        <v>3</v>
      </c>
      <c r="K2670" s="10" t="str">
        <f t="array" ref="K2670">INDEX('Régua SAEB'!$F$1:$F$40,MATCH($E2670&amp;"MT"&amp;$J2670,'Régua SAEB'!$G$1:$G$40,0),1)</f>
        <v>Básico</v>
      </c>
    </row>
    <row r="2671" spans="1:11" x14ac:dyDescent="0.2">
      <c r="A2671" s="28" t="s">
        <v>55</v>
      </c>
      <c r="B2671" s="24">
        <v>2240</v>
      </c>
      <c r="C2671" s="28" t="s">
        <v>2776</v>
      </c>
      <c r="D2671" s="29">
        <v>35002240</v>
      </c>
      <c r="E2671" s="29" t="s">
        <v>117</v>
      </c>
      <c r="F2671" s="29">
        <v>271.55</v>
      </c>
      <c r="G2671" s="10">
        <f>SUMIFS('Régua SAEB'!$C:$C,'Régua SAEB'!$B:$B,"LP",'Régua SAEB'!$D:$D,"&lt;="&amp;$F2671,'Régua SAEB'!$E:$E,"&gt;"&amp;$F2671,'Régua SAEB'!$A:$A,$E2671)</f>
        <v>3</v>
      </c>
      <c r="H2671" s="10" t="str">
        <f t="array" ref="H2671">INDEX('Régua SAEB'!$F$1:$F$40,MATCH($E2671&amp;"LP"&amp;$G2671,'Régua SAEB'!$G$1:$G$40,0),1)</f>
        <v>Básico</v>
      </c>
      <c r="I2671" s="29">
        <v>270.14</v>
      </c>
      <c r="J2671" s="10">
        <f>SUMIFS('Régua SAEB'!$C:$C,'Régua SAEB'!$B:$B,"MT",'Régua SAEB'!$D:$D,"&lt;="&amp;$I2671,'Régua SAEB'!$E:$E,"&gt;"&amp;$I2671,'Régua SAEB'!$A:$A,$E2671)</f>
        <v>3</v>
      </c>
      <c r="K2671" s="10" t="str">
        <f t="array" ref="K2671">INDEX('Régua SAEB'!$F$1:$F$40,MATCH($E2671&amp;"MT"&amp;$J2671,'Régua SAEB'!$G$1:$G$40,0),1)</f>
        <v>Básico</v>
      </c>
    </row>
    <row r="2672" spans="1:11" x14ac:dyDescent="0.2">
      <c r="A2672" s="28" t="s">
        <v>55</v>
      </c>
      <c r="B2672" s="24">
        <v>2297</v>
      </c>
      <c r="C2672" s="28" t="s">
        <v>2777</v>
      </c>
      <c r="D2672" s="29">
        <v>35002297</v>
      </c>
      <c r="E2672" s="29" t="s">
        <v>117</v>
      </c>
      <c r="F2672" s="29">
        <v>247</v>
      </c>
      <c r="G2672" s="10">
        <f>SUMIFS('Régua SAEB'!$C:$C,'Régua SAEB'!$B:$B,"LP",'Régua SAEB'!$D:$D,"&lt;="&amp;$F2672,'Régua SAEB'!$E:$E,"&gt;"&amp;$F2672,'Régua SAEB'!$A:$A,$E2672)</f>
        <v>2</v>
      </c>
      <c r="H2672" s="10" t="str">
        <f t="array" ref="H2672">INDEX('Régua SAEB'!$F$1:$F$40,MATCH($E2672&amp;"LP"&amp;$G2672,'Régua SAEB'!$G$1:$G$40,0),1)</f>
        <v>Básico</v>
      </c>
      <c r="I2672" s="29">
        <v>238.85</v>
      </c>
      <c r="J2672" s="10">
        <f>SUMIFS('Régua SAEB'!$C:$C,'Régua SAEB'!$B:$B,"MT",'Régua SAEB'!$D:$D,"&lt;="&amp;$I2672,'Régua SAEB'!$E:$E,"&gt;"&amp;$I2672,'Régua SAEB'!$A:$A,$E2672)</f>
        <v>2</v>
      </c>
      <c r="K2672" s="10" t="str">
        <f t="array" ref="K2672">INDEX('Régua SAEB'!$F$1:$F$40,MATCH($E2672&amp;"MT"&amp;$J2672,'Régua SAEB'!$G$1:$G$40,0),1)</f>
        <v>Básico</v>
      </c>
    </row>
    <row r="2673" spans="1:11" x14ac:dyDescent="0.2">
      <c r="A2673" s="28" t="s">
        <v>55</v>
      </c>
      <c r="B2673" s="24">
        <v>2318</v>
      </c>
      <c r="C2673" s="28" t="s">
        <v>2778</v>
      </c>
      <c r="D2673" s="29">
        <v>35002318</v>
      </c>
      <c r="E2673" s="29" t="s">
        <v>117</v>
      </c>
      <c r="F2673" s="29">
        <v>266.83</v>
      </c>
      <c r="G2673" s="10">
        <f>SUMIFS('Régua SAEB'!$C:$C,'Régua SAEB'!$B:$B,"LP",'Régua SAEB'!$D:$D,"&lt;="&amp;$F2673,'Régua SAEB'!$E:$E,"&gt;"&amp;$F2673,'Régua SAEB'!$A:$A,$E2673)</f>
        <v>3</v>
      </c>
      <c r="H2673" s="10" t="str">
        <f t="array" ref="H2673">INDEX('Régua SAEB'!$F$1:$F$40,MATCH($E2673&amp;"LP"&amp;$G2673,'Régua SAEB'!$G$1:$G$40,0),1)</f>
        <v>Básico</v>
      </c>
      <c r="I2673" s="29">
        <v>255.91</v>
      </c>
      <c r="J2673" s="10">
        <f>SUMIFS('Régua SAEB'!$C:$C,'Régua SAEB'!$B:$B,"MT",'Régua SAEB'!$D:$D,"&lt;="&amp;$I2673,'Régua SAEB'!$E:$E,"&gt;"&amp;$I2673,'Régua SAEB'!$A:$A,$E2673)</f>
        <v>3</v>
      </c>
      <c r="K2673" s="10" t="str">
        <f t="array" ref="K2673">INDEX('Régua SAEB'!$F$1:$F$40,MATCH($E2673&amp;"MT"&amp;$J2673,'Régua SAEB'!$G$1:$G$40,0),1)</f>
        <v>Básico</v>
      </c>
    </row>
    <row r="2674" spans="1:11" x14ac:dyDescent="0.2">
      <c r="A2674" s="28" t="s">
        <v>54</v>
      </c>
      <c r="B2674" s="24">
        <v>2331</v>
      </c>
      <c r="C2674" s="28" t="s">
        <v>2779</v>
      </c>
      <c r="D2674" s="29">
        <v>35002331</v>
      </c>
      <c r="E2674" s="29" t="s">
        <v>117</v>
      </c>
      <c r="F2674" s="29">
        <v>267.26</v>
      </c>
      <c r="G2674" s="10">
        <f>SUMIFS('Régua SAEB'!$C:$C,'Régua SAEB'!$B:$B,"LP",'Régua SAEB'!$D:$D,"&lt;="&amp;$F2674,'Régua SAEB'!$E:$E,"&gt;"&amp;$F2674,'Régua SAEB'!$A:$A,$E2674)</f>
        <v>3</v>
      </c>
      <c r="H2674" s="10" t="str">
        <f t="array" ref="H2674">INDEX('Régua SAEB'!$F$1:$F$40,MATCH($E2674&amp;"LP"&amp;$G2674,'Régua SAEB'!$G$1:$G$40,0),1)</f>
        <v>Básico</v>
      </c>
      <c r="I2674" s="29">
        <v>259.75</v>
      </c>
      <c r="J2674" s="10">
        <f>SUMIFS('Régua SAEB'!$C:$C,'Régua SAEB'!$B:$B,"MT",'Régua SAEB'!$D:$D,"&lt;="&amp;$I2674,'Régua SAEB'!$E:$E,"&gt;"&amp;$I2674,'Régua SAEB'!$A:$A,$E2674)</f>
        <v>3</v>
      </c>
      <c r="K2674" s="10" t="str">
        <f t="array" ref="K2674">INDEX('Régua SAEB'!$F$1:$F$40,MATCH($E2674&amp;"MT"&amp;$J2674,'Régua SAEB'!$G$1:$G$40,0),1)</f>
        <v>Básico</v>
      </c>
    </row>
    <row r="2675" spans="1:11" x14ac:dyDescent="0.2">
      <c r="A2675" s="28" t="s">
        <v>54</v>
      </c>
      <c r="B2675" s="24">
        <v>2343</v>
      </c>
      <c r="C2675" s="28" t="s">
        <v>2780</v>
      </c>
      <c r="D2675" s="29">
        <v>35002343</v>
      </c>
      <c r="E2675" s="29" t="s">
        <v>117</v>
      </c>
      <c r="F2675" s="29">
        <v>266.32</v>
      </c>
      <c r="G2675" s="10">
        <f>SUMIFS('Régua SAEB'!$C:$C,'Régua SAEB'!$B:$B,"LP",'Régua SAEB'!$D:$D,"&lt;="&amp;$F2675,'Régua SAEB'!$E:$E,"&gt;"&amp;$F2675,'Régua SAEB'!$A:$A,$E2675)</f>
        <v>3</v>
      </c>
      <c r="H2675" s="10" t="str">
        <f t="array" ref="H2675">INDEX('Régua SAEB'!$F$1:$F$40,MATCH($E2675&amp;"LP"&amp;$G2675,'Régua SAEB'!$G$1:$G$40,0),1)</f>
        <v>Básico</v>
      </c>
      <c r="I2675" s="29">
        <v>261.24</v>
      </c>
      <c r="J2675" s="10">
        <f>SUMIFS('Régua SAEB'!$C:$C,'Régua SAEB'!$B:$B,"MT",'Régua SAEB'!$D:$D,"&lt;="&amp;$I2675,'Régua SAEB'!$E:$E,"&gt;"&amp;$I2675,'Régua SAEB'!$A:$A,$E2675)</f>
        <v>3</v>
      </c>
      <c r="K2675" s="10" t="str">
        <f t="array" ref="K2675">INDEX('Régua SAEB'!$F$1:$F$40,MATCH($E2675&amp;"MT"&amp;$J2675,'Régua SAEB'!$G$1:$G$40,0),1)</f>
        <v>Básico</v>
      </c>
    </row>
    <row r="2676" spans="1:11" x14ac:dyDescent="0.2">
      <c r="A2676" s="28" t="s">
        <v>54</v>
      </c>
      <c r="B2676" s="24">
        <v>2434</v>
      </c>
      <c r="C2676" s="28" t="s">
        <v>2781</v>
      </c>
      <c r="D2676" s="29">
        <v>35002434</v>
      </c>
      <c r="E2676" s="29" t="s">
        <v>117</v>
      </c>
      <c r="F2676" s="29">
        <v>280.05</v>
      </c>
      <c r="G2676" s="10">
        <f>SUMIFS('Régua SAEB'!$C:$C,'Régua SAEB'!$B:$B,"LP",'Régua SAEB'!$D:$D,"&lt;="&amp;$F2676,'Régua SAEB'!$E:$E,"&gt;"&amp;$F2676,'Régua SAEB'!$A:$A,$E2676)</f>
        <v>4</v>
      </c>
      <c r="H2676" s="10" t="str">
        <f t="array" ref="H2676">INDEX('Régua SAEB'!$F$1:$F$40,MATCH($E2676&amp;"LP"&amp;$G2676,'Régua SAEB'!$G$1:$G$40,0),1)</f>
        <v>Proficiente</v>
      </c>
      <c r="I2676" s="29">
        <v>270.11</v>
      </c>
      <c r="J2676" s="10">
        <f>SUMIFS('Régua SAEB'!$C:$C,'Régua SAEB'!$B:$B,"MT",'Régua SAEB'!$D:$D,"&lt;="&amp;$I2676,'Régua SAEB'!$E:$E,"&gt;"&amp;$I2676,'Régua SAEB'!$A:$A,$E2676)</f>
        <v>3</v>
      </c>
      <c r="K2676" s="10" t="str">
        <f t="array" ref="K2676">INDEX('Régua SAEB'!$F$1:$F$40,MATCH($E2676&amp;"MT"&amp;$J2676,'Régua SAEB'!$G$1:$G$40,0),1)</f>
        <v>Básico</v>
      </c>
    </row>
    <row r="2677" spans="1:11" x14ac:dyDescent="0.2">
      <c r="A2677" s="28" t="s">
        <v>51</v>
      </c>
      <c r="B2677" s="24">
        <v>2461</v>
      </c>
      <c r="C2677" s="28" t="s">
        <v>2782</v>
      </c>
      <c r="D2677" s="29">
        <v>35002461</v>
      </c>
      <c r="E2677" s="29" t="s">
        <v>117</v>
      </c>
      <c r="F2677" s="29">
        <v>241.94</v>
      </c>
      <c r="G2677" s="10">
        <f>SUMIFS('Régua SAEB'!$C:$C,'Régua SAEB'!$B:$B,"LP",'Régua SAEB'!$D:$D,"&lt;="&amp;$F2677,'Régua SAEB'!$E:$E,"&gt;"&amp;$F2677,'Régua SAEB'!$A:$A,$E2677)</f>
        <v>2</v>
      </c>
      <c r="H2677" s="10" t="str">
        <f t="array" ref="H2677">INDEX('Régua SAEB'!$F$1:$F$40,MATCH($E2677&amp;"LP"&amp;$G2677,'Régua SAEB'!$G$1:$G$40,0),1)</f>
        <v>Básico</v>
      </c>
      <c r="I2677" s="29">
        <v>240.05</v>
      </c>
      <c r="J2677" s="10">
        <f>SUMIFS('Régua SAEB'!$C:$C,'Régua SAEB'!$B:$B,"MT",'Régua SAEB'!$D:$D,"&lt;="&amp;$I2677,'Régua SAEB'!$E:$E,"&gt;"&amp;$I2677,'Régua SAEB'!$A:$A,$E2677)</f>
        <v>2</v>
      </c>
      <c r="K2677" s="10" t="str">
        <f t="array" ref="K2677">INDEX('Régua SAEB'!$F$1:$F$40,MATCH($E2677&amp;"MT"&amp;$J2677,'Régua SAEB'!$G$1:$G$40,0),1)</f>
        <v>Básico</v>
      </c>
    </row>
    <row r="2678" spans="1:11" x14ac:dyDescent="0.2">
      <c r="A2678" s="28" t="s">
        <v>54</v>
      </c>
      <c r="B2678" s="24">
        <v>2471</v>
      </c>
      <c r="C2678" s="28" t="s">
        <v>2783</v>
      </c>
      <c r="D2678" s="29">
        <v>35002471</v>
      </c>
      <c r="E2678" s="29" t="s">
        <v>117</v>
      </c>
      <c r="F2678" s="29">
        <v>232.45</v>
      </c>
      <c r="G2678" s="10">
        <f>SUMIFS('Régua SAEB'!$C:$C,'Régua SAEB'!$B:$B,"LP",'Régua SAEB'!$D:$D,"&lt;="&amp;$F2678,'Régua SAEB'!$E:$E,"&gt;"&amp;$F2678,'Régua SAEB'!$A:$A,$E2678)</f>
        <v>2</v>
      </c>
      <c r="H2678" s="10" t="str">
        <f t="array" ref="H2678">INDEX('Régua SAEB'!$F$1:$F$40,MATCH($E2678&amp;"LP"&amp;$G2678,'Régua SAEB'!$G$1:$G$40,0),1)</f>
        <v>Básico</v>
      </c>
      <c r="I2678" s="29">
        <v>228.72</v>
      </c>
      <c r="J2678" s="10">
        <f>SUMIFS('Régua SAEB'!$C:$C,'Régua SAEB'!$B:$B,"MT",'Régua SAEB'!$D:$D,"&lt;="&amp;$I2678,'Régua SAEB'!$E:$E,"&gt;"&amp;$I2678,'Régua SAEB'!$A:$A,$E2678)</f>
        <v>2</v>
      </c>
      <c r="K2678" s="10" t="str">
        <f t="array" ref="K2678">INDEX('Régua SAEB'!$F$1:$F$40,MATCH($E2678&amp;"MT"&amp;$J2678,'Régua SAEB'!$G$1:$G$40,0),1)</f>
        <v>Básico</v>
      </c>
    </row>
    <row r="2679" spans="1:11" x14ac:dyDescent="0.2">
      <c r="A2679" s="28" t="s">
        <v>51</v>
      </c>
      <c r="B2679" s="24">
        <v>2483</v>
      </c>
      <c r="C2679" s="28" t="s">
        <v>2784</v>
      </c>
      <c r="D2679" s="29">
        <v>35002483</v>
      </c>
      <c r="E2679" s="29" t="s">
        <v>117</v>
      </c>
      <c r="F2679" s="29">
        <v>256.77999999999997</v>
      </c>
      <c r="G2679" s="10">
        <f>SUMIFS('Régua SAEB'!$C:$C,'Régua SAEB'!$B:$B,"LP",'Régua SAEB'!$D:$D,"&lt;="&amp;$F2679,'Régua SAEB'!$E:$E,"&gt;"&amp;$F2679,'Régua SAEB'!$A:$A,$E2679)</f>
        <v>3</v>
      </c>
      <c r="H2679" s="10" t="str">
        <f t="array" ref="H2679">INDEX('Régua SAEB'!$F$1:$F$40,MATCH($E2679&amp;"LP"&amp;$G2679,'Régua SAEB'!$G$1:$G$40,0),1)</f>
        <v>Básico</v>
      </c>
      <c r="I2679" s="29">
        <v>253.64</v>
      </c>
      <c r="J2679" s="10">
        <f>SUMIFS('Régua SAEB'!$C:$C,'Régua SAEB'!$B:$B,"MT",'Régua SAEB'!$D:$D,"&lt;="&amp;$I2679,'Régua SAEB'!$E:$E,"&gt;"&amp;$I2679,'Régua SAEB'!$A:$A,$E2679)</f>
        <v>3</v>
      </c>
      <c r="K2679" s="10" t="str">
        <f t="array" ref="K2679">INDEX('Régua SAEB'!$F$1:$F$40,MATCH($E2679&amp;"MT"&amp;$J2679,'Régua SAEB'!$G$1:$G$40,0),1)</f>
        <v>Básico</v>
      </c>
    </row>
    <row r="2680" spans="1:11" x14ac:dyDescent="0.2">
      <c r="A2680" s="28" t="s">
        <v>51</v>
      </c>
      <c r="B2680" s="24">
        <v>2525</v>
      </c>
      <c r="C2680" s="28" t="s">
        <v>2785</v>
      </c>
      <c r="D2680" s="29">
        <v>35002525</v>
      </c>
      <c r="E2680" s="29" t="s">
        <v>117</v>
      </c>
      <c r="F2680" s="29">
        <v>258.08</v>
      </c>
      <c r="G2680" s="10">
        <f>SUMIFS('Régua SAEB'!$C:$C,'Régua SAEB'!$B:$B,"LP",'Régua SAEB'!$D:$D,"&lt;="&amp;$F2680,'Régua SAEB'!$E:$E,"&gt;"&amp;$F2680,'Régua SAEB'!$A:$A,$E2680)</f>
        <v>3</v>
      </c>
      <c r="H2680" s="10" t="str">
        <f t="array" ref="H2680">INDEX('Régua SAEB'!$F$1:$F$40,MATCH($E2680&amp;"LP"&amp;$G2680,'Régua SAEB'!$G$1:$G$40,0),1)</f>
        <v>Básico</v>
      </c>
      <c r="I2680" s="29">
        <v>245.58</v>
      </c>
      <c r="J2680" s="10">
        <f>SUMIFS('Régua SAEB'!$C:$C,'Régua SAEB'!$B:$B,"MT",'Régua SAEB'!$D:$D,"&lt;="&amp;$I2680,'Régua SAEB'!$E:$E,"&gt;"&amp;$I2680,'Régua SAEB'!$A:$A,$E2680)</f>
        <v>2</v>
      </c>
      <c r="K2680" s="10" t="str">
        <f t="array" ref="K2680">INDEX('Régua SAEB'!$F$1:$F$40,MATCH($E2680&amp;"MT"&amp;$J2680,'Régua SAEB'!$G$1:$G$40,0),1)</f>
        <v>Básico</v>
      </c>
    </row>
    <row r="2681" spans="1:11" x14ac:dyDescent="0.2">
      <c r="A2681" s="28" t="s">
        <v>54</v>
      </c>
      <c r="B2681" s="24">
        <v>2549</v>
      </c>
      <c r="C2681" s="28" t="s">
        <v>2786</v>
      </c>
      <c r="D2681" s="29">
        <v>35002549</v>
      </c>
      <c r="E2681" s="29" t="s">
        <v>117</v>
      </c>
      <c r="F2681" s="29">
        <v>261.36</v>
      </c>
      <c r="G2681" s="10">
        <f>SUMIFS('Régua SAEB'!$C:$C,'Régua SAEB'!$B:$B,"LP",'Régua SAEB'!$D:$D,"&lt;="&amp;$F2681,'Régua SAEB'!$E:$E,"&gt;"&amp;$F2681,'Régua SAEB'!$A:$A,$E2681)</f>
        <v>3</v>
      </c>
      <c r="H2681" s="10" t="str">
        <f t="array" ref="H2681">INDEX('Régua SAEB'!$F$1:$F$40,MATCH($E2681&amp;"LP"&amp;$G2681,'Régua SAEB'!$G$1:$G$40,0),1)</f>
        <v>Básico</v>
      </c>
      <c r="I2681" s="29">
        <v>260.57</v>
      </c>
      <c r="J2681" s="10">
        <f>SUMIFS('Régua SAEB'!$C:$C,'Régua SAEB'!$B:$B,"MT",'Régua SAEB'!$D:$D,"&lt;="&amp;$I2681,'Régua SAEB'!$E:$E,"&gt;"&amp;$I2681,'Régua SAEB'!$A:$A,$E2681)</f>
        <v>3</v>
      </c>
      <c r="K2681" s="10" t="str">
        <f t="array" ref="K2681">INDEX('Régua SAEB'!$F$1:$F$40,MATCH($E2681&amp;"MT"&amp;$J2681,'Régua SAEB'!$G$1:$G$40,0),1)</f>
        <v>Básico</v>
      </c>
    </row>
    <row r="2682" spans="1:11" x14ac:dyDescent="0.2">
      <c r="A2682" s="28" t="s">
        <v>51</v>
      </c>
      <c r="B2682" s="24">
        <v>2562</v>
      </c>
      <c r="C2682" s="28" t="s">
        <v>2787</v>
      </c>
      <c r="D2682" s="29">
        <v>35002562</v>
      </c>
      <c r="E2682" s="29" t="s">
        <v>117</v>
      </c>
      <c r="F2682" s="29">
        <v>262.58</v>
      </c>
      <c r="G2682" s="10">
        <f>SUMIFS('Régua SAEB'!$C:$C,'Régua SAEB'!$B:$B,"LP",'Régua SAEB'!$D:$D,"&lt;="&amp;$F2682,'Régua SAEB'!$E:$E,"&gt;"&amp;$F2682,'Régua SAEB'!$A:$A,$E2682)</f>
        <v>3</v>
      </c>
      <c r="H2682" s="10" t="str">
        <f t="array" ref="H2682">INDEX('Régua SAEB'!$F$1:$F$40,MATCH($E2682&amp;"LP"&amp;$G2682,'Régua SAEB'!$G$1:$G$40,0),1)</f>
        <v>Básico</v>
      </c>
      <c r="I2682" s="29">
        <v>261.45</v>
      </c>
      <c r="J2682" s="10">
        <f>SUMIFS('Régua SAEB'!$C:$C,'Régua SAEB'!$B:$B,"MT",'Régua SAEB'!$D:$D,"&lt;="&amp;$I2682,'Régua SAEB'!$E:$E,"&gt;"&amp;$I2682,'Régua SAEB'!$A:$A,$E2682)</f>
        <v>3</v>
      </c>
      <c r="K2682" s="10" t="str">
        <f t="array" ref="K2682">INDEX('Régua SAEB'!$F$1:$F$40,MATCH($E2682&amp;"MT"&amp;$J2682,'Régua SAEB'!$G$1:$G$40,0),1)</f>
        <v>Básico</v>
      </c>
    </row>
    <row r="2683" spans="1:11" x14ac:dyDescent="0.2">
      <c r="A2683" s="28" t="s">
        <v>51</v>
      </c>
      <c r="B2683" s="24">
        <v>2574</v>
      </c>
      <c r="C2683" s="28" t="s">
        <v>2788</v>
      </c>
      <c r="D2683" s="29">
        <v>35002574</v>
      </c>
      <c r="E2683" s="29" t="s">
        <v>117</v>
      </c>
      <c r="F2683" s="29">
        <v>271.29000000000002</v>
      </c>
      <c r="G2683" s="10">
        <f>SUMIFS('Régua SAEB'!$C:$C,'Régua SAEB'!$B:$B,"LP",'Régua SAEB'!$D:$D,"&lt;="&amp;$F2683,'Régua SAEB'!$E:$E,"&gt;"&amp;$F2683,'Régua SAEB'!$A:$A,$E2683)</f>
        <v>3</v>
      </c>
      <c r="H2683" s="10" t="str">
        <f t="array" ref="H2683">INDEX('Régua SAEB'!$F$1:$F$40,MATCH($E2683&amp;"LP"&amp;$G2683,'Régua SAEB'!$G$1:$G$40,0),1)</f>
        <v>Básico</v>
      </c>
      <c r="I2683" s="29">
        <v>264.18</v>
      </c>
      <c r="J2683" s="10">
        <f>SUMIFS('Régua SAEB'!$C:$C,'Régua SAEB'!$B:$B,"MT",'Régua SAEB'!$D:$D,"&lt;="&amp;$I2683,'Régua SAEB'!$E:$E,"&gt;"&amp;$I2683,'Régua SAEB'!$A:$A,$E2683)</f>
        <v>3</v>
      </c>
      <c r="K2683" s="10" t="str">
        <f t="array" ref="K2683">INDEX('Régua SAEB'!$F$1:$F$40,MATCH($E2683&amp;"MT"&amp;$J2683,'Régua SAEB'!$G$1:$G$40,0),1)</f>
        <v>Básico</v>
      </c>
    </row>
    <row r="2684" spans="1:11" x14ac:dyDescent="0.2">
      <c r="A2684" s="28" t="s">
        <v>51</v>
      </c>
      <c r="B2684" s="24">
        <v>2586</v>
      </c>
      <c r="C2684" s="28" t="s">
        <v>2789</v>
      </c>
      <c r="D2684" s="29">
        <v>35002586</v>
      </c>
      <c r="E2684" s="29" t="s">
        <v>117</v>
      </c>
      <c r="F2684" s="29">
        <v>268.16000000000003</v>
      </c>
      <c r="G2684" s="10">
        <f>SUMIFS('Régua SAEB'!$C:$C,'Régua SAEB'!$B:$B,"LP",'Régua SAEB'!$D:$D,"&lt;="&amp;$F2684,'Régua SAEB'!$E:$E,"&gt;"&amp;$F2684,'Régua SAEB'!$A:$A,$E2684)</f>
        <v>3</v>
      </c>
      <c r="H2684" s="10" t="str">
        <f t="array" ref="H2684">INDEX('Régua SAEB'!$F$1:$F$40,MATCH($E2684&amp;"LP"&amp;$G2684,'Régua SAEB'!$G$1:$G$40,0),1)</f>
        <v>Básico</v>
      </c>
      <c r="I2684" s="29">
        <v>260.99</v>
      </c>
      <c r="J2684" s="10">
        <f>SUMIFS('Régua SAEB'!$C:$C,'Régua SAEB'!$B:$B,"MT",'Régua SAEB'!$D:$D,"&lt;="&amp;$I2684,'Régua SAEB'!$E:$E,"&gt;"&amp;$I2684,'Régua SAEB'!$A:$A,$E2684)</f>
        <v>3</v>
      </c>
      <c r="K2684" s="10" t="str">
        <f t="array" ref="K2684">INDEX('Régua SAEB'!$F$1:$F$40,MATCH($E2684&amp;"MT"&amp;$J2684,'Régua SAEB'!$G$1:$G$40,0),1)</f>
        <v>Básico</v>
      </c>
    </row>
    <row r="2685" spans="1:11" x14ac:dyDescent="0.2">
      <c r="A2685" s="28" t="s">
        <v>54</v>
      </c>
      <c r="B2685" s="24">
        <v>2598</v>
      </c>
      <c r="C2685" s="28" t="s">
        <v>2790</v>
      </c>
      <c r="D2685" s="29">
        <v>35002598</v>
      </c>
      <c r="E2685" s="29" t="s">
        <v>117</v>
      </c>
      <c r="F2685" s="29">
        <v>262.39999999999998</v>
      </c>
      <c r="G2685" s="10">
        <f>SUMIFS('Régua SAEB'!$C:$C,'Régua SAEB'!$B:$B,"LP",'Régua SAEB'!$D:$D,"&lt;="&amp;$F2685,'Régua SAEB'!$E:$E,"&gt;"&amp;$F2685,'Régua SAEB'!$A:$A,$E2685)</f>
        <v>3</v>
      </c>
      <c r="H2685" s="10" t="str">
        <f t="array" ref="H2685">INDEX('Régua SAEB'!$F$1:$F$40,MATCH($E2685&amp;"LP"&amp;$G2685,'Régua SAEB'!$G$1:$G$40,0),1)</f>
        <v>Básico</v>
      </c>
      <c r="I2685" s="29">
        <v>257.39999999999998</v>
      </c>
      <c r="J2685" s="10">
        <f>SUMIFS('Régua SAEB'!$C:$C,'Régua SAEB'!$B:$B,"MT",'Régua SAEB'!$D:$D,"&lt;="&amp;$I2685,'Régua SAEB'!$E:$E,"&gt;"&amp;$I2685,'Régua SAEB'!$A:$A,$E2685)</f>
        <v>3</v>
      </c>
      <c r="K2685" s="10" t="str">
        <f t="array" ref="K2685">INDEX('Régua SAEB'!$F$1:$F$40,MATCH($E2685&amp;"MT"&amp;$J2685,'Régua SAEB'!$G$1:$G$40,0),1)</f>
        <v>Básico</v>
      </c>
    </row>
    <row r="2686" spans="1:11" x14ac:dyDescent="0.2">
      <c r="A2686" s="28" t="s">
        <v>54</v>
      </c>
      <c r="B2686" s="24">
        <v>2616</v>
      </c>
      <c r="C2686" s="28" t="s">
        <v>2791</v>
      </c>
      <c r="D2686" s="29">
        <v>35002616</v>
      </c>
      <c r="E2686" s="29" t="s">
        <v>117</v>
      </c>
      <c r="F2686" s="29">
        <v>250.39</v>
      </c>
      <c r="G2686" s="10">
        <f>SUMIFS('Régua SAEB'!$C:$C,'Régua SAEB'!$B:$B,"LP",'Régua SAEB'!$D:$D,"&lt;="&amp;$F2686,'Régua SAEB'!$E:$E,"&gt;"&amp;$F2686,'Régua SAEB'!$A:$A,$E2686)</f>
        <v>3</v>
      </c>
      <c r="H2686" s="10" t="str">
        <f t="array" ref="H2686">INDEX('Régua SAEB'!$F$1:$F$40,MATCH($E2686&amp;"LP"&amp;$G2686,'Régua SAEB'!$G$1:$G$40,0),1)</f>
        <v>Básico</v>
      </c>
      <c r="I2686" s="29">
        <v>248.13</v>
      </c>
      <c r="J2686" s="10">
        <f>SUMIFS('Régua SAEB'!$C:$C,'Régua SAEB'!$B:$B,"MT",'Régua SAEB'!$D:$D,"&lt;="&amp;$I2686,'Régua SAEB'!$E:$E,"&gt;"&amp;$I2686,'Régua SAEB'!$A:$A,$E2686)</f>
        <v>2</v>
      </c>
      <c r="K2686" s="10" t="str">
        <f t="array" ref="K2686">INDEX('Régua SAEB'!$F$1:$F$40,MATCH($E2686&amp;"MT"&amp;$J2686,'Régua SAEB'!$G$1:$G$40,0),1)</f>
        <v>Básico</v>
      </c>
    </row>
    <row r="2687" spans="1:11" x14ac:dyDescent="0.2">
      <c r="A2687" s="28" t="s">
        <v>54</v>
      </c>
      <c r="B2687" s="24">
        <v>2636</v>
      </c>
      <c r="C2687" s="28" t="s">
        <v>2792</v>
      </c>
      <c r="D2687" s="29">
        <v>35002636</v>
      </c>
      <c r="E2687" s="29" t="s">
        <v>117</v>
      </c>
      <c r="F2687" s="29">
        <v>268.43</v>
      </c>
      <c r="G2687" s="10">
        <f>SUMIFS('Régua SAEB'!$C:$C,'Régua SAEB'!$B:$B,"LP",'Régua SAEB'!$D:$D,"&lt;="&amp;$F2687,'Régua SAEB'!$E:$E,"&gt;"&amp;$F2687,'Régua SAEB'!$A:$A,$E2687)</f>
        <v>3</v>
      </c>
      <c r="H2687" s="10" t="str">
        <f t="array" ref="H2687">INDEX('Régua SAEB'!$F$1:$F$40,MATCH($E2687&amp;"LP"&amp;$G2687,'Régua SAEB'!$G$1:$G$40,0),1)</f>
        <v>Básico</v>
      </c>
      <c r="I2687" s="29">
        <v>258.27</v>
      </c>
      <c r="J2687" s="10">
        <f>SUMIFS('Régua SAEB'!$C:$C,'Régua SAEB'!$B:$B,"MT",'Régua SAEB'!$D:$D,"&lt;="&amp;$I2687,'Régua SAEB'!$E:$E,"&gt;"&amp;$I2687,'Régua SAEB'!$A:$A,$E2687)</f>
        <v>3</v>
      </c>
      <c r="K2687" s="10" t="str">
        <f t="array" ref="K2687">INDEX('Régua SAEB'!$F$1:$F$40,MATCH($E2687&amp;"MT"&amp;$J2687,'Régua SAEB'!$G$1:$G$40,0),1)</f>
        <v>Básico</v>
      </c>
    </row>
    <row r="2688" spans="1:11" x14ac:dyDescent="0.2">
      <c r="A2688" s="28" t="s">
        <v>54</v>
      </c>
      <c r="B2688" s="24">
        <v>2653</v>
      </c>
      <c r="C2688" s="28" t="s">
        <v>2793</v>
      </c>
      <c r="D2688" s="29">
        <v>35002653</v>
      </c>
      <c r="E2688" s="29" t="s">
        <v>117</v>
      </c>
      <c r="F2688" s="29">
        <v>280.77999999999997</v>
      </c>
      <c r="G2688" s="10">
        <f>SUMIFS('Régua SAEB'!$C:$C,'Régua SAEB'!$B:$B,"LP",'Régua SAEB'!$D:$D,"&lt;="&amp;$F2688,'Régua SAEB'!$E:$E,"&gt;"&amp;$F2688,'Régua SAEB'!$A:$A,$E2688)</f>
        <v>4</v>
      </c>
      <c r="H2688" s="10" t="str">
        <f t="array" ref="H2688">INDEX('Régua SAEB'!$F$1:$F$40,MATCH($E2688&amp;"LP"&amp;$G2688,'Régua SAEB'!$G$1:$G$40,0),1)</f>
        <v>Proficiente</v>
      </c>
      <c r="I2688" s="29">
        <v>272.81</v>
      </c>
      <c r="J2688" s="10">
        <f>SUMIFS('Régua SAEB'!$C:$C,'Régua SAEB'!$B:$B,"MT",'Régua SAEB'!$D:$D,"&lt;="&amp;$I2688,'Régua SAEB'!$E:$E,"&gt;"&amp;$I2688,'Régua SAEB'!$A:$A,$E2688)</f>
        <v>3</v>
      </c>
      <c r="K2688" s="10" t="str">
        <f t="array" ref="K2688">INDEX('Régua SAEB'!$F$1:$F$40,MATCH($E2688&amp;"MT"&amp;$J2688,'Régua SAEB'!$G$1:$G$40,0),1)</f>
        <v>Básico</v>
      </c>
    </row>
    <row r="2689" spans="1:11" x14ac:dyDescent="0.2">
      <c r="A2689" s="28" t="s">
        <v>54</v>
      </c>
      <c r="B2689" s="24">
        <v>2677</v>
      </c>
      <c r="C2689" s="28" t="s">
        <v>2794</v>
      </c>
      <c r="D2689" s="29">
        <v>35002677</v>
      </c>
      <c r="E2689" s="29" t="s">
        <v>117</v>
      </c>
      <c r="F2689" s="29">
        <v>270.35000000000002</v>
      </c>
      <c r="G2689" s="10">
        <f>SUMIFS('Régua SAEB'!$C:$C,'Régua SAEB'!$B:$B,"LP",'Régua SAEB'!$D:$D,"&lt;="&amp;$F2689,'Régua SAEB'!$E:$E,"&gt;"&amp;$F2689,'Régua SAEB'!$A:$A,$E2689)</f>
        <v>3</v>
      </c>
      <c r="H2689" s="10" t="str">
        <f t="array" ref="H2689">INDEX('Régua SAEB'!$F$1:$F$40,MATCH($E2689&amp;"LP"&amp;$G2689,'Régua SAEB'!$G$1:$G$40,0),1)</f>
        <v>Básico</v>
      </c>
      <c r="I2689" s="29">
        <v>262.23</v>
      </c>
      <c r="J2689" s="10">
        <f>SUMIFS('Régua SAEB'!$C:$C,'Régua SAEB'!$B:$B,"MT",'Régua SAEB'!$D:$D,"&lt;="&amp;$I2689,'Régua SAEB'!$E:$E,"&gt;"&amp;$I2689,'Régua SAEB'!$A:$A,$E2689)</f>
        <v>3</v>
      </c>
      <c r="K2689" s="10" t="str">
        <f t="array" ref="K2689">INDEX('Régua SAEB'!$F$1:$F$40,MATCH($E2689&amp;"MT"&amp;$J2689,'Régua SAEB'!$G$1:$G$40,0),1)</f>
        <v>Básico</v>
      </c>
    </row>
    <row r="2690" spans="1:11" x14ac:dyDescent="0.2">
      <c r="A2690" s="28" t="s">
        <v>54</v>
      </c>
      <c r="B2690" s="24">
        <v>2690</v>
      </c>
      <c r="C2690" s="28" t="s">
        <v>2795</v>
      </c>
      <c r="D2690" s="29">
        <v>35002690</v>
      </c>
      <c r="E2690" s="29" t="s">
        <v>117</v>
      </c>
      <c r="F2690" s="29">
        <v>280.93</v>
      </c>
      <c r="G2690" s="10">
        <f>SUMIFS('Régua SAEB'!$C:$C,'Régua SAEB'!$B:$B,"LP",'Régua SAEB'!$D:$D,"&lt;="&amp;$F2690,'Régua SAEB'!$E:$E,"&gt;"&amp;$F2690,'Régua SAEB'!$A:$A,$E2690)</f>
        <v>4</v>
      </c>
      <c r="H2690" s="10" t="str">
        <f t="array" ref="H2690">INDEX('Régua SAEB'!$F$1:$F$40,MATCH($E2690&amp;"LP"&amp;$G2690,'Régua SAEB'!$G$1:$G$40,0),1)</f>
        <v>Proficiente</v>
      </c>
      <c r="I2690" s="29">
        <v>267.91000000000003</v>
      </c>
      <c r="J2690" s="10">
        <f>SUMIFS('Régua SAEB'!$C:$C,'Régua SAEB'!$B:$B,"MT",'Régua SAEB'!$D:$D,"&lt;="&amp;$I2690,'Régua SAEB'!$E:$E,"&gt;"&amp;$I2690,'Régua SAEB'!$A:$A,$E2690)</f>
        <v>3</v>
      </c>
      <c r="K2690" s="10" t="str">
        <f t="array" ref="K2690">INDEX('Régua SAEB'!$F$1:$F$40,MATCH($E2690&amp;"MT"&amp;$J2690,'Régua SAEB'!$G$1:$G$40,0),1)</f>
        <v>Básico</v>
      </c>
    </row>
    <row r="2691" spans="1:11" x14ac:dyDescent="0.2">
      <c r="A2691" s="28" t="s">
        <v>51</v>
      </c>
      <c r="B2691" s="24">
        <v>2719</v>
      </c>
      <c r="C2691" s="28" t="s">
        <v>2796</v>
      </c>
      <c r="D2691" s="29">
        <v>35002719</v>
      </c>
      <c r="E2691" s="29" t="s">
        <v>117</v>
      </c>
      <c r="F2691" s="29">
        <v>254.66</v>
      </c>
      <c r="G2691" s="10">
        <f>SUMIFS('Régua SAEB'!$C:$C,'Régua SAEB'!$B:$B,"LP",'Régua SAEB'!$D:$D,"&lt;="&amp;$F2691,'Régua SAEB'!$E:$E,"&gt;"&amp;$F2691,'Régua SAEB'!$A:$A,$E2691)</f>
        <v>3</v>
      </c>
      <c r="H2691" s="10" t="str">
        <f t="array" ref="H2691">INDEX('Régua SAEB'!$F$1:$F$40,MATCH($E2691&amp;"LP"&amp;$G2691,'Régua SAEB'!$G$1:$G$40,0),1)</f>
        <v>Básico</v>
      </c>
      <c r="I2691" s="29">
        <v>247.76</v>
      </c>
      <c r="J2691" s="10">
        <f>SUMIFS('Régua SAEB'!$C:$C,'Régua SAEB'!$B:$B,"MT",'Régua SAEB'!$D:$D,"&lt;="&amp;$I2691,'Régua SAEB'!$E:$E,"&gt;"&amp;$I2691,'Régua SAEB'!$A:$A,$E2691)</f>
        <v>2</v>
      </c>
      <c r="K2691" s="10" t="str">
        <f t="array" ref="K2691">INDEX('Régua SAEB'!$F$1:$F$40,MATCH($E2691&amp;"MT"&amp;$J2691,'Régua SAEB'!$G$1:$G$40,0),1)</f>
        <v>Básico</v>
      </c>
    </row>
    <row r="2692" spans="1:11" x14ac:dyDescent="0.2">
      <c r="A2692" s="28" t="s">
        <v>51</v>
      </c>
      <c r="B2692" s="24">
        <v>2732</v>
      </c>
      <c r="C2692" s="28" t="s">
        <v>2797</v>
      </c>
      <c r="D2692" s="29">
        <v>35002732</v>
      </c>
      <c r="E2692" s="29" t="s">
        <v>117</v>
      </c>
      <c r="F2692" s="29">
        <v>273.7</v>
      </c>
      <c r="G2692" s="10">
        <f>SUMIFS('Régua SAEB'!$C:$C,'Régua SAEB'!$B:$B,"LP",'Régua SAEB'!$D:$D,"&lt;="&amp;$F2692,'Régua SAEB'!$E:$E,"&gt;"&amp;$F2692,'Régua SAEB'!$A:$A,$E2692)</f>
        <v>3</v>
      </c>
      <c r="H2692" s="10" t="str">
        <f t="array" ref="H2692">INDEX('Régua SAEB'!$F$1:$F$40,MATCH($E2692&amp;"LP"&amp;$G2692,'Régua SAEB'!$G$1:$G$40,0),1)</f>
        <v>Básico</v>
      </c>
      <c r="I2692" s="29">
        <v>266.5</v>
      </c>
      <c r="J2692" s="10">
        <f>SUMIFS('Régua SAEB'!$C:$C,'Régua SAEB'!$B:$B,"MT",'Régua SAEB'!$D:$D,"&lt;="&amp;$I2692,'Régua SAEB'!$E:$E,"&gt;"&amp;$I2692,'Régua SAEB'!$A:$A,$E2692)</f>
        <v>3</v>
      </c>
      <c r="K2692" s="10" t="str">
        <f t="array" ref="K2692">INDEX('Régua SAEB'!$F$1:$F$40,MATCH($E2692&amp;"MT"&amp;$J2692,'Régua SAEB'!$G$1:$G$40,0),1)</f>
        <v>Básico</v>
      </c>
    </row>
    <row r="2693" spans="1:11" x14ac:dyDescent="0.2">
      <c r="A2693" s="28" t="s">
        <v>51</v>
      </c>
      <c r="B2693" s="24">
        <v>2768</v>
      </c>
      <c r="C2693" s="28" t="s">
        <v>2798</v>
      </c>
      <c r="D2693" s="29">
        <v>35002768</v>
      </c>
      <c r="E2693" s="29" t="s">
        <v>117</v>
      </c>
      <c r="F2693" s="29">
        <v>233.35</v>
      </c>
      <c r="G2693" s="10">
        <f>SUMIFS('Régua SAEB'!$C:$C,'Régua SAEB'!$B:$B,"LP",'Régua SAEB'!$D:$D,"&lt;="&amp;$F2693,'Régua SAEB'!$E:$E,"&gt;"&amp;$F2693,'Régua SAEB'!$A:$A,$E2693)</f>
        <v>2</v>
      </c>
      <c r="H2693" s="10" t="str">
        <f t="array" ref="H2693">INDEX('Régua SAEB'!$F$1:$F$40,MATCH($E2693&amp;"LP"&amp;$G2693,'Régua SAEB'!$G$1:$G$40,0),1)</f>
        <v>Básico</v>
      </c>
      <c r="I2693" s="29">
        <v>230.49</v>
      </c>
      <c r="J2693" s="10">
        <f>SUMIFS('Régua SAEB'!$C:$C,'Régua SAEB'!$B:$B,"MT",'Régua SAEB'!$D:$D,"&lt;="&amp;$I2693,'Régua SAEB'!$E:$E,"&gt;"&amp;$I2693,'Régua SAEB'!$A:$A,$E2693)</f>
        <v>2</v>
      </c>
      <c r="K2693" s="10" t="str">
        <f t="array" ref="K2693">INDEX('Régua SAEB'!$F$1:$F$40,MATCH($E2693&amp;"MT"&amp;$J2693,'Régua SAEB'!$G$1:$G$40,0),1)</f>
        <v>Básico</v>
      </c>
    </row>
    <row r="2694" spans="1:11" x14ac:dyDescent="0.2">
      <c r="A2694" s="28" t="s">
        <v>51</v>
      </c>
      <c r="B2694" s="24">
        <v>2773</v>
      </c>
      <c r="C2694" s="28" t="s">
        <v>2799</v>
      </c>
      <c r="D2694" s="29">
        <v>35002773</v>
      </c>
      <c r="E2694" s="29" t="s">
        <v>117</v>
      </c>
      <c r="F2694" s="29">
        <v>258.24</v>
      </c>
      <c r="G2694" s="10">
        <f>SUMIFS('Régua SAEB'!$C:$C,'Régua SAEB'!$B:$B,"LP",'Régua SAEB'!$D:$D,"&lt;="&amp;$F2694,'Régua SAEB'!$E:$E,"&gt;"&amp;$F2694,'Régua SAEB'!$A:$A,$E2694)</f>
        <v>3</v>
      </c>
      <c r="H2694" s="10" t="str">
        <f t="array" ref="H2694">INDEX('Régua SAEB'!$F$1:$F$40,MATCH($E2694&amp;"LP"&amp;$G2694,'Régua SAEB'!$G$1:$G$40,0),1)</f>
        <v>Básico</v>
      </c>
      <c r="I2694" s="29">
        <v>251.64</v>
      </c>
      <c r="J2694" s="10">
        <f>SUMIFS('Régua SAEB'!$C:$C,'Régua SAEB'!$B:$B,"MT",'Régua SAEB'!$D:$D,"&lt;="&amp;$I2694,'Régua SAEB'!$E:$E,"&gt;"&amp;$I2694,'Régua SAEB'!$A:$A,$E2694)</f>
        <v>3</v>
      </c>
      <c r="K2694" s="10" t="str">
        <f t="array" ref="K2694">INDEX('Régua SAEB'!$F$1:$F$40,MATCH($E2694&amp;"MT"&amp;$J2694,'Régua SAEB'!$G$1:$G$40,0),1)</f>
        <v>Básico</v>
      </c>
    </row>
    <row r="2695" spans="1:11" x14ac:dyDescent="0.2">
      <c r="A2695" s="28" t="s">
        <v>51</v>
      </c>
      <c r="B2695" s="24">
        <v>2793</v>
      </c>
      <c r="C2695" s="28" t="s">
        <v>2800</v>
      </c>
      <c r="D2695" s="29">
        <v>35002793</v>
      </c>
      <c r="E2695" s="29" t="s">
        <v>117</v>
      </c>
      <c r="F2695" s="29">
        <v>251.48</v>
      </c>
      <c r="G2695" s="10">
        <f>SUMIFS('Régua SAEB'!$C:$C,'Régua SAEB'!$B:$B,"LP",'Régua SAEB'!$D:$D,"&lt;="&amp;$F2695,'Régua SAEB'!$E:$E,"&gt;"&amp;$F2695,'Régua SAEB'!$A:$A,$E2695)</f>
        <v>3</v>
      </c>
      <c r="H2695" s="10" t="str">
        <f t="array" ref="H2695">INDEX('Régua SAEB'!$F$1:$F$40,MATCH($E2695&amp;"LP"&amp;$G2695,'Régua SAEB'!$G$1:$G$40,0),1)</f>
        <v>Básico</v>
      </c>
      <c r="I2695" s="29">
        <v>255.31</v>
      </c>
      <c r="J2695" s="10">
        <f>SUMIFS('Régua SAEB'!$C:$C,'Régua SAEB'!$B:$B,"MT",'Régua SAEB'!$D:$D,"&lt;="&amp;$I2695,'Régua SAEB'!$E:$E,"&gt;"&amp;$I2695,'Régua SAEB'!$A:$A,$E2695)</f>
        <v>3</v>
      </c>
      <c r="K2695" s="10" t="str">
        <f t="array" ref="K2695">INDEX('Régua SAEB'!$F$1:$F$40,MATCH($E2695&amp;"MT"&amp;$J2695,'Régua SAEB'!$G$1:$G$40,0),1)</f>
        <v>Básico</v>
      </c>
    </row>
    <row r="2696" spans="1:11" x14ac:dyDescent="0.2">
      <c r="A2696" s="28" t="s">
        <v>51</v>
      </c>
      <c r="B2696" s="24">
        <v>2800</v>
      </c>
      <c r="C2696" s="28" t="s">
        <v>2801</v>
      </c>
      <c r="D2696" s="29">
        <v>35002800</v>
      </c>
      <c r="E2696" s="29" t="s">
        <v>117</v>
      </c>
      <c r="F2696" s="29">
        <v>226.77</v>
      </c>
      <c r="G2696" s="10">
        <f>SUMIFS('Régua SAEB'!$C:$C,'Régua SAEB'!$B:$B,"LP",'Régua SAEB'!$D:$D,"&lt;="&amp;$F2696,'Régua SAEB'!$E:$E,"&gt;"&amp;$F2696,'Régua SAEB'!$A:$A,$E2696)</f>
        <v>2</v>
      </c>
      <c r="H2696" s="10" t="str">
        <f t="array" ref="H2696">INDEX('Régua SAEB'!$F$1:$F$40,MATCH($E2696&amp;"LP"&amp;$G2696,'Régua SAEB'!$G$1:$G$40,0),1)</f>
        <v>Básico</v>
      </c>
      <c r="I2696" s="29">
        <v>227.08</v>
      </c>
      <c r="J2696" s="10">
        <f>SUMIFS('Régua SAEB'!$C:$C,'Régua SAEB'!$B:$B,"MT",'Régua SAEB'!$D:$D,"&lt;="&amp;$I2696,'Régua SAEB'!$E:$E,"&gt;"&amp;$I2696,'Régua SAEB'!$A:$A,$E2696)</f>
        <v>2</v>
      </c>
      <c r="K2696" s="10" t="str">
        <f t="array" ref="K2696">INDEX('Régua SAEB'!$F$1:$F$40,MATCH($E2696&amp;"MT"&amp;$J2696,'Régua SAEB'!$G$1:$G$40,0),1)</f>
        <v>Básico</v>
      </c>
    </row>
    <row r="2697" spans="1:11" x14ac:dyDescent="0.2">
      <c r="A2697" s="28" t="s">
        <v>51</v>
      </c>
      <c r="B2697" s="24">
        <v>2811</v>
      </c>
      <c r="C2697" s="28" t="s">
        <v>2802</v>
      </c>
      <c r="D2697" s="29">
        <v>35002811</v>
      </c>
      <c r="E2697" s="29" t="s">
        <v>117</v>
      </c>
      <c r="F2697" s="29">
        <v>260.58</v>
      </c>
      <c r="G2697" s="10">
        <f>SUMIFS('Régua SAEB'!$C:$C,'Régua SAEB'!$B:$B,"LP",'Régua SAEB'!$D:$D,"&lt;="&amp;$F2697,'Régua SAEB'!$E:$E,"&gt;"&amp;$F2697,'Régua SAEB'!$A:$A,$E2697)</f>
        <v>3</v>
      </c>
      <c r="H2697" s="10" t="str">
        <f t="array" ref="H2697">INDEX('Régua SAEB'!$F$1:$F$40,MATCH($E2697&amp;"LP"&amp;$G2697,'Régua SAEB'!$G$1:$G$40,0),1)</f>
        <v>Básico</v>
      </c>
      <c r="I2697" s="29">
        <v>266.63</v>
      </c>
      <c r="J2697" s="10">
        <f>SUMIFS('Régua SAEB'!$C:$C,'Régua SAEB'!$B:$B,"MT",'Régua SAEB'!$D:$D,"&lt;="&amp;$I2697,'Régua SAEB'!$E:$E,"&gt;"&amp;$I2697,'Régua SAEB'!$A:$A,$E2697)</f>
        <v>3</v>
      </c>
      <c r="K2697" s="10" t="str">
        <f t="array" ref="K2697">INDEX('Régua SAEB'!$F$1:$F$40,MATCH($E2697&amp;"MT"&amp;$J2697,'Régua SAEB'!$G$1:$G$40,0),1)</f>
        <v>Básico</v>
      </c>
    </row>
    <row r="2698" spans="1:11" x14ac:dyDescent="0.2">
      <c r="A2698" s="28" t="s">
        <v>51</v>
      </c>
      <c r="B2698" s="24">
        <v>2847</v>
      </c>
      <c r="C2698" s="28" t="s">
        <v>2803</v>
      </c>
      <c r="D2698" s="29">
        <v>35002847</v>
      </c>
      <c r="E2698" s="29" t="s">
        <v>117</v>
      </c>
      <c r="F2698" s="29">
        <v>266.22000000000003</v>
      </c>
      <c r="G2698" s="10">
        <f>SUMIFS('Régua SAEB'!$C:$C,'Régua SAEB'!$B:$B,"LP",'Régua SAEB'!$D:$D,"&lt;="&amp;$F2698,'Régua SAEB'!$E:$E,"&gt;"&amp;$F2698,'Régua SAEB'!$A:$A,$E2698)</f>
        <v>3</v>
      </c>
      <c r="H2698" s="10" t="str">
        <f t="array" ref="H2698">INDEX('Régua SAEB'!$F$1:$F$40,MATCH($E2698&amp;"LP"&amp;$G2698,'Régua SAEB'!$G$1:$G$40,0),1)</f>
        <v>Básico</v>
      </c>
      <c r="I2698" s="29">
        <v>257.45</v>
      </c>
      <c r="J2698" s="10">
        <f>SUMIFS('Régua SAEB'!$C:$C,'Régua SAEB'!$B:$B,"MT",'Régua SAEB'!$D:$D,"&lt;="&amp;$I2698,'Régua SAEB'!$E:$E,"&gt;"&amp;$I2698,'Régua SAEB'!$A:$A,$E2698)</f>
        <v>3</v>
      </c>
      <c r="K2698" s="10" t="str">
        <f t="array" ref="K2698">INDEX('Régua SAEB'!$F$1:$F$40,MATCH($E2698&amp;"MT"&amp;$J2698,'Régua SAEB'!$G$1:$G$40,0),1)</f>
        <v>Básico</v>
      </c>
    </row>
    <row r="2699" spans="1:11" x14ac:dyDescent="0.2">
      <c r="A2699" s="28" t="s">
        <v>51</v>
      </c>
      <c r="B2699" s="24">
        <v>2884</v>
      </c>
      <c r="C2699" s="28" t="s">
        <v>2804</v>
      </c>
      <c r="D2699" s="29">
        <v>35002884</v>
      </c>
      <c r="E2699" s="29" t="s">
        <v>117</v>
      </c>
      <c r="F2699" s="29">
        <v>295.52999999999997</v>
      </c>
      <c r="G2699" s="10">
        <f>SUMIFS('Régua SAEB'!$C:$C,'Régua SAEB'!$B:$B,"LP",'Régua SAEB'!$D:$D,"&lt;="&amp;$F2699,'Régua SAEB'!$E:$E,"&gt;"&amp;$F2699,'Régua SAEB'!$A:$A,$E2699)</f>
        <v>4</v>
      </c>
      <c r="H2699" s="10" t="str">
        <f t="array" ref="H2699">INDEX('Régua SAEB'!$F$1:$F$40,MATCH($E2699&amp;"LP"&amp;$G2699,'Régua SAEB'!$G$1:$G$40,0),1)</f>
        <v>Proficiente</v>
      </c>
      <c r="I2699" s="29">
        <v>301.35000000000002</v>
      </c>
      <c r="J2699" s="10">
        <f>SUMIFS('Régua SAEB'!$C:$C,'Régua SAEB'!$B:$B,"MT",'Régua SAEB'!$D:$D,"&lt;="&amp;$I2699,'Régua SAEB'!$E:$E,"&gt;"&amp;$I2699,'Régua SAEB'!$A:$A,$E2699)</f>
        <v>5</v>
      </c>
      <c r="K2699" s="10" t="str">
        <f t="array" ref="K2699">INDEX('Régua SAEB'!$F$1:$F$40,MATCH($E2699&amp;"MT"&amp;$J2699,'Régua SAEB'!$G$1:$G$40,0),1)</f>
        <v>Proficiente</v>
      </c>
    </row>
    <row r="2700" spans="1:11" x14ac:dyDescent="0.2">
      <c r="A2700" s="28" t="s">
        <v>52</v>
      </c>
      <c r="B2700" s="24">
        <v>2902</v>
      </c>
      <c r="C2700" s="28" t="s">
        <v>524</v>
      </c>
      <c r="D2700" s="29">
        <v>35002902</v>
      </c>
      <c r="E2700" s="29" t="s">
        <v>117</v>
      </c>
      <c r="F2700" s="29">
        <v>269.61</v>
      </c>
      <c r="G2700" s="10">
        <f>SUMIFS('Régua SAEB'!$C:$C,'Régua SAEB'!$B:$B,"LP",'Régua SAEB'!$D:$D,"&lt;="&amp;$F2700,'Régua SAEB'!$E:$E,"&gt;"&amp;$F2700,'Régua SAEB'!$A:$A,$E2700)</f>
        <v>3</v>
      </c>
      <c r="H2700" s="10" t="str">
        <f t="array" ref="H2700">INDEX('Régua SAEB'!$F$1:$F$40,MATCH($E2700&amp;"LP"&amp;$G2700,'Régua SAEB'!$G$1:$G$40,0),1)</f>
        <v>Básico</v>
      </c>
      <c r="I2700" s="29">
        <v>265.04000000000002</v>
      </c>
      <c r="J2700" s="10">
        <f>SUMIFS('Régua SAEB'!$C:$C,'Régua SAEB'!$B:$B,"MT",'Régua SAEB'!$D:$D,"&lt;="&amp;$I2700,'Régua SAEB'!$E:$E,"&gt;"&amp;$I2700,'Régua SAEB'!$A:$A,$E2700)</f>
        <v>3</v>
      </c>
      <c r="K2700" s="10" t="str">
        <f t="array" ref="K2700">INDEX('Régua SAEB'!$F$1:$F$40,MATCH($E2700&amp;"MT"&amp;$J2700,'Régua SAEB'!$G$1:$G$40,0),1)</f>
        <v>Básico</v>
      </c>
    </row>
    <row r="2701" spans="1:11" x14ac:dyDescent="0.2">
      <c r="A2701" s="28" t="s">
        <v>52</v>
      </c>
      <c r="B2701" s="24">
        <v>2926</v>
      </c>
      <c r="C2701" s="28" t="s">
        <v>2805</v>
      </c>
      <c r="D2701" s="29">
        <v>35002926</v>
      </c>
      <c r="E2701" s="29" t="s">
        <v>117</v>
      </c>
      <c r="F2701" s="29">
        <v>253.99</v>
      </c>
      <c r="G2701" s="10">
        <f>SUMIFS('Régua SAEB'!$C:$C,'Régua SAEB'!$B:$B,"LP",'Régua SAEB'!$D:$D,"&lt;="&amp;$F2701,'Régua SAEB'!$E:$E,"&gt;"&amp;$F2701,'Régua SAEB'!$A:$A,$E2701)</f>
        <v>3</v>
      </c>
      <c r="H2701" s="10" t="str">
        <f t="array" ref="H2701">INDEX('Régua SAEB'!$F$1:$F$40,MATCH($E2701&amp;"LP"&amp;$G2701,'Régua SAEB'!$G$1:$G$40,0),1)</f>
        <v>Básico</v>
      </c>
      <c r="I2701" s="29">
        <v>256.97000000000003</v>
      </c>
      <c r="J2701" s="10">
        <f>SUMIFS('Régua SAEB'!$C:$C,'Régua SAEB'!$B:$B,"MT",'Régua SAEB'!$D:$D,"&lt;="&amp;$I2701,'Régua SAEB'!$E:$E,"&gt;"&amp;$I2701,'Régua SAEB'!$A:$A,$E2701)</f>
        <v>3</v>
      </c>
      <c r="K2701" s="10" t="str">
        <f t="array" ref="K2701">INDEX('Régua SAEB'!$F$1:$F$40,MATCH($E2701&amp;"MT"&amp;$J2701,'Régua SAEB'!$G$1:$G$40,0),1)</f>
        <v>Básico</v>
      </c>
    </row>
    <row r="2702" spans="1:11" x14ac:dyDescent="0.2">
      <c r="A2702" s="28" t="s">
        <v>52</v>
      </c>
      <c r="B2702" s="24">
        <v>2951</v>
      </c>
      <c r="C2702" s="28" t="s">
        <v>2806</v>
      </c>
      <c r="D2702" s="29">
        <v>35002951</v>
      </c>
      <c r="E2702" s="29" t="s">
        <v>117</v>
      </c>
      <c r="F2702" s="29">
        <v>282.07</v>
      </c>
      <c r="G2702" s="10">
        <f>SUMIFS('Régua SAEB'!$C:$C,'Régua SAEB'!$B:$B,"LP",'Régua SAEB'!$D:$D,"&lt;="&amp;$F2702,'Régua SAEB'!$E:$E,"&gt;"&amp;$F2702,'Régua SAEB'!$A:$A,$E2702)</f>
        <v>4</v>
      </c>
      <c r="H2702" s="10" t="str">
        <f t="array" ref="H2702">INDEX('Régua SAEB'!$F$1:$F$40,MATCH($E2702&amp;"LP"&amp;$G2702,'Régua SAEB'!$G$1:$G$40,0),1)</f>
        <v>Proficiente</v>
      </c>
      <c r="I2702" s="29">
        <v>270.82</v>
      </c>
      <c r="J2702" s="10">
        <f>SUMIFS('Régua SAEB'!$C:$C,'Régua SAEB'!$B:$B,"MT",'Régua SAEB'!$D:$D,"&lt;="&amp;$I2702,'Régua SAEB'!$E:$E,"&gt;"&amp;$I2702,'Régua SAEB'!$A:$A,$E2702)</f>
        <v>3</v>
      </c>
      <c r="K2702" s="10" t="str">
        <f t="array" ref="K2702">INDEX('Régua SAEB'!$F$1:$F$40,MATCH($E2702&amp;"MT"&amp;$J2702,'Régua SAEB'!$G$1:$G$40,0),1)</f>
        <v>Básico</v>
      </c>
    </row>
    <row r="2703" spans="1:11" x14ac:dyDescent="0.2">
      <c r="A2703" s="28" t="s">
        <v>52</v>
      </c>
      <c r="B2703" s="24">
        <v>2963</v>
      </c>
      <c r="C2703" s="28" t="s">
        <v>2807</v>
      </c>
      <c r="D2703" s="29">
        <v>35002963</v>
      </c>
      <c r="E2703" s="29" t="s">
        <v>117</v>
      </c>
      <c r="F2703" s="29">
        <v>254.45</v>
      </c>
      <c r="G2703" s="10">
        <f>SUMIFS('Régua SAEB'!$C:$C,'Régua SAEB'!$B:$B,"LP",'Régua SAEB'!$D:$D,"&lt;="&amp;$F2703,'Régua SAEB'!$E:$E,"&gt;"&amp;$F2703,'Régua SAEB'!$A:$A,$E2703)</f>
        <v>3</v>
      </c>
      <c r="H2703" s="10" t="str">
        <f t="array" ref="H2703">INDEX('Régua SAEB'!$F$1:$F$40,MATCH($E2703&amp;"LP"&amp;$G2703,'Régua SAEB'!$G$1:$G$40,0),1)</f>
        <v>Básico</v>
      </c>
      <c r="I2703" s="29">
        <v>242.94</v>
      </c>
      <c r="J2703" s="10">
        <f>SUMIFS('Régua SAEB'!$C:$C,'Régua SAEB'!$B:$B,"MT",'Régua SAEB'!$D:$D,"&lt;="&amp;$I2703,'Régua SAEB'!$E:$E,"&gt;"&amp;$I2703,'Régua SAEB'!$A:$A,$E2703)</f>
        <v>2</v>
      </c>
      <c r="K2703" s="10" t="str">
        <f t="array" ref="K2703">INDEX('Régua SAEB'!$F$1:$F$40,MATCH($E2703&amp;"MT"&amp;$J2703,'Régua SAEB'!$G$1:$G$40,0),1)</f>
        <v>Básico</v>
      </c>
    </row>
    <row r="2704" spans="1:11" x14ac:dyDescent="0.2">
      <c r="A2704" s="28" t="s">
        <v>52</v>
      </c>
      <c r="B2704" s="24">
        <v>2999</v>
      </c>
      <c r="C2704" s="28" t="s">
        <v>2808</v>
      </c>
      <c r="D2704" s="29">
        <v>35002999</v>
      </c>
      <c r="E2704" s="29" t="s">
        <v>117</v>
      </c>
      <c r="F2704" s="29">
        <v>264.32</v>
      </c>
      <c r="G2704" s="10">
        <f>SUMIFS('Régua SAEB'!$C:$C,'Régua SAEB'!$B:$B,"LP",'Régua SAEB'!$D:$D,"&lt;="&amp;$F2704,'Régua SAEB'!$E:$E,"&gt;"&amp;$F2704,'Régua SAEB'!$A:$A,$E2704)</f>
        <v>3</v>
      </c>
      <c r="H2704" s="10" t="str">
        <f t="array" ref="H2704">INDEX('Régua SAEB'!$F$1:$F$40,MATCH($E2704&amp;"LP"&amp;$G2704,'Régua SAEB'!$G$1:$G$40,0),1)</f>
        <v>Básico</v>
      </c>
      <c r="I2704" s="29">
        <v>250.42</v>
      </c>
      <c r="J2704" s="10">
        <f>SUMIFS('Régua SAEB'!$C:$C,'Régua SAEB'!$B:$B,"MT",'Régua SAEB'!$D:$D,"&lt;="&amp;$I2704,'Régua SAEB'!$E:$E,"&gt;"&amp;$I2704,'Régua SAEB'!$A:$A,$E2704)</f>
        <v>3</v>
      </c>
      <c r="K2704" s="10" t="str">
        <f t="array" ref="K2704">INDEX('Régua SAEB'!$F$1:$F$40,MATCH($E2704&amp;"MT"&amp;$J2704,'Régua SAEB'!$G$1:$G$40,0),1)</f>
        <v>Básico</v>
      </c>
    </row>
    <row r="2705" spans="1:11" x14ac:dyDescent="0.2">
      <c r="A2705" s="28" t="s">
        <v>52</v>
      </c>
      <c r="B2705" s="24">
        <v>3001</v>
      </c>
      <c r="C2705" s="28" t="s">
        <v>2809</v>
      </c>
      <c r="D2705" s="29">
        <v>35003001</v>
      </c>
      <c r="E2705" s="29" t="s">
        <v>117</v>
      </c>
      <c r="F2705" s="29">
        <v>274.70999999999998</v>
      </c>
      <c r="G2705" s="10">
        <f>SUMIFS('Régua SAEB'!$C:$C,'Régua SAEB'!$B:$B,"LP",'Régua SAEB'!$D:$D,"&lt;="&amp;$F2705,'Régua SAEB'!$E:$E,"&gt;"&amp;$F2705,'Régua SAEB'!$A:$A,$E2705)</f>
        <v>3</v>
      </c>
      <c r="H2705" s="10" t="str">
        <f t="array" ref="H2705">INDEX('Régua SAEB'!$F$1:$F$40,MATCH($E2705&amp;"LP"&amp;$G2705,'Régua SAEB'!$G$1:$G$40,0),1)</f>
        <v>Básico</v>
      </c>
      <c r="I2705" s="29">
        <v>262.27</v>
      </c>
      <c r="J2705" s="10">
        <f>SUMIFS('Régua SAEB'!$C:$C,'Régua SAEB'!$B:$B,"MT",'Régua SAEB'!$D:$D,"&lt;="&amp;$I2705,'Régua SAEB'!$E:$E,"&gt;"&amp;$I2705,'Régua SAEB'!$A:$A,$E2705)</f>
        <v>3</v>
      </c>
      <c r="K2705" s="10" t="str">
        <f t="array" ref="K2705">INDEX('Régua SAEB'!$F$1:$F$40,MATCH($E2705&amp;"MT"&amp;$J2705,'Régua SAEB'!$G$1:$G$40,0),1)</f>
        <v>Básico</v>
      </c>
    </row>
    <row r="2706" spans="1:11" x14ac:dyDescent="0.2">
      <c r="A2706" s="28" t="s">
        <v>52</v>
      </c>
      <c r="B2706" s="24">
        <v>3037</v>
      </c>
      <c r="C2706" s="28" t="s">
        <v>2810</v>
      </c>
      <c r="D2706" s="29">
        <v>35003037</v>
      </c>
      <c r="E2706" s="29" t="s">
        <v>117</v>
      </c>
      <c r="F2706" s="29">
        <v>262.27999999999997</v>
      </c>
      <c r="G2706" s="10">
        <f>SUMIFS('Régua SAEB'!$C:$C,'Régua SAEB'!$B:$B,"LP",'Régua SAEB'!$D:$D,"&lt;="&amp;$F2706,'Régua SAEB'!$E:$E,"&gt;"&amp;$F2706,'Régua SAEB'!$A:$A,$E2706)</f>
        <v>3</v>
      </c>
      <c r="H2706" s="10" t="str">
        <f t="array" ref="H2706">INDEX('Régua SAEB'!$F$1:$F$40,MATCH($E2706&amp;"LP"&amp;$G2706,'Régua SAEB'!$G$1:$G$40,0),1)</f>
        <v>Básico</v>
      </c>
      <c r="I2706" s="29">
        <v>264.58</v>
      </c>
      <c r="J2706" s="10">
        <f>SUMIFS('Régua SAEB'!$C:$C,'Régua SAEB'!$B:$B,"MT",'Régua SAEB'!$D:$D,"&lt;="&amp;$I2706,'Régua SAEB'!$E:$E,"&gt;"&amp;$I2706,'Régua SAEB'!$A:$A,$E2706)</f>
        <v>3</v>
      </c>
      <c r="K2706" s="10" t="str">
        <f t="array" ref="K2706">INDEX('Régua SAEB'!$F$1:$F$40,MATCH($E2706&amp;"MT"&amp;$J2706,'Régua SAEB'!$G$1:$G$40,0),1)</f>
        <v>Básico</v>
      </c>
    </row>
    <row r="2707" spans="1:11" x14ac:dyDescent="0.2">
      <c r="A2707" s="28" t="s">
        <v>51</v>
      </c>
      <c r="B2707" s="24">
        <v>3086</v>
      </c>
      <c r="C2707" s="28" t="s">
        <v>2811</v>
      </c>
      <c r="D2707" s="29">
        <v>35003086</v>
      </c>
      <c r="E2707" s="29" t="s">
        <v>117</v>
      </c>
      <c r="F2707" s="29">
        <v>279.05</v>
      </c>
      <c r="G2707" s="10">
        <f>SUMIFS('Régua SAEB'!$C:$C,'Régua SAEB'!$B:$B,"LP",'Régua SAEB'!$D:$D,"&lt;="&amp;$F2707,'Régua SAEB'!$E:$E,"&gt;"&amp;$F2707,'Régua SAEB'!$A:$A,$E2707)</f>
        <v>4</v>
      </c>
      <c r="H2707" s="10" t="str">
        <f t="array" ref="H2707">INDEX('Régua SAEB'!$F$1:$F$40,MATCH($E2707&amp;"LP"&amp;$G2707,'Régua SAEB'!$G$1:$G$40,0),1)</f>
        <v>Proficiente</v>
      </c>
      <c r="I2707" s="29">
        <v>264.45999999999998</v>
      </c>
      <c r="J2707" s="10">
        <f>SUMIFS('Régua SAEB'!$C:$C,'Régua SAEB'!$B:$B,"MT",'Régua SAEB'!$D:$D,"&lt;="&amp;$I2707,'Régua SAEB'!$E:$E,"&gt;"&amp;$I2707,'Régua SAEB'!$A:$A,$E2707)</f>
        <v>3</v>
      </c>
      <c r="K2707" s="10" t="str">
        <f t="array" ref="K2707">INDEX('Régua SAEB'!$F$1:$F$40,MATCH($E2707&amp;"MT"&amp;$J2707,'Régua SAEB'!$G$1:$G$40,0),1)</f>
        <v>Básico</v>
      </c>
    </row>
    <row r="2708" spans="1:11" x14ac:dyDescent="0.2">
      <c r="A2708" s="28" t="s">
        <v>54</v>
      </c>
      <c r="B2708" s="24">
        <v>3104</v>
      </c>
      <c r="C2708" s="28" t="s">
        <v>2812</v>
      </c>
      <c r="D2708" s="29">
        <v>35003104</v>
      </c>
      <c r="E2708" s="29" t="s">
        <v>117</v>
      </c>
      <c r="F2708" s="29">
        <v>263.12</v>
      </c>
      <c r="G2708" s="10">
        <f>SUMIFS('Régua SAEB'!$C:$C,'Régua SAEB'!$B:$B,"LP",'Régua SAEB'!$D:$D,"&lt;="&amp;$F2708,'Régua SAEB'!$E:$E,"&gt;"&amp;$F2708,'Régua SAEB'!$A:$A,$E2708)</f>
        <v>3</v>
      </c>
      <c r="H2708" s="10" t="str">
        <f t="array" ref="H2708">INDEX('Régua SAEB'!$F$1:$F$40,MATCH($E2708&amp;"LP"&amp;$G2708,'Régua SAEB'!$G$1:$G$40,0),1)</f>
        <v>Básico</v>
      </c>
      <c r="I2708" s="29">
        <v>260.47000000000003</v>
      </c>
      <c r="J2708" s="10">
        <f>SUMIFS('Régua SAEB'!$C:$C,'Régua SAEB'!$B:$B,"MT",'Régua SAEB'!$D:$D,"&lt;="&amp;$I2708,'Régua SAEB'!$E:$E,"&gt;"&amp;$I2708,'Régua SAEB'!$A:$A,$E2708)</f>
        <v>3</v>
      </c>
      <c r="K2708" s="10" t="str">
        <f t="array" ref="K2708">INDEX('Régua SAEB'!$F$1:$F$40,MATCH($E2708&amp;"MT"&amp;$J2708,'Régua SAEB'!$G$1:$G$40,0),1)</f>
        <v>Básico</v>
      </c>
    </row>
    <row r="2709" spans="1:11" x14ac:dyDescent="0.2">
      <c r="A2709" s="28" t="s">
        <v>51</v>
      </c>
      <c r="B2709" s="24">
        <v>3116</v>
      </c>
      <c r="C2709" s="28" t="s">
        <v>2813</v>
      </c>
      <c r="D2709" s="29">
        <v>35003116</v>
      </c>
      <c r="E2709" s="29" t="s">
        <v>117</v>
      </c>
      <c r="F2709" s="29">
        <v>256.19</v>
      </c>
      <c r="G2709" s="10">
        <f>SUMIFS('Régua SAEB'!$C:$C,'Régua SAEB'!$B:$B,"LP",'Régua SAEB'!$D:$D,"&lt;="&amp;$F2709,'Régua SAEB'!$E:$E,"&gt;"&amp;$F2709,'Régua SAEB'!$A:$A,$E2709)</f>
        <v>3</v>
      </c>
      <c r="H2709" s="10" t="str">
        <f t="array" ref="H2709">INDEX('Régua SAEB'!$F$1:$F$40,MATCH($E2709&amp;"LP"&amp;$G2709,'Régua SAEB'!$G$1:$G$40,0),1)</f>
        <v>Básico</v>
      </c>
      <c r="I2709" s="29">
        <v>255.92</v>
      </c>
      <c r="J2709" s="10">
        <f>SUMIFS('Régua SAEB'!$C:$C,'Régua SAEB'!$B:$B,"MT",'Régua SAEB'!$D:$D,"&lt;="&amp;$I2709,'Régua SAEB'!$E:$E,"&gt;"&amp;$I2709,'Régua SAEB'!$A:$A,$E2709)</f>
        <v>3</v>
      </c>
      <c r="K2709" s="10" t="str">
        <f t="array" ref="K2709">INDEX('Régua SAEB'!$F$1:$F$40,MATCH($E2709&amp;"MT"&amp;$J2709,'Régua SAEB'!$G$1:$G$40,0),1)</f>
        <v>Básico</v>
      </c>
    </row>
    <row r="2710" spans="1:11" x14ac:dyDescent="0.2">
      <c r="A2710" s="28" t="s">
        <v>53</v>
      </c>
      <c r="B2710" s="24">
        <v>3141</v>
      </c>
      <c r="C2710" s="28" t="s">
        <v>2814</v>
      </c>
      <c r="D2710" s="29">
        <v>35003141</v>
      </c>
      <c r="E2710" s="29" t="s">
        <v>117</v>
      </c>
      <c r="F2710" s="29">
        <v>251.95</v>
      </c>
      <c r="G2710" s="10">
        <f>SUMIFS('Régua SAEB'!$C:$C,'Régua SAEB'!$B:$B,"LP",'Régua SAEB'!$D:$D,"&lt;="&amp;$F2710,'Régua SAEB'!$E:$E,"&gt;"&amp;$F2710,'Régua SAEB'!$A:$A,$E2710)</f>
        <v>3</v>
      </c>
      <c r="H2710" s="10" t="str">
        <f t="array" ref="H2710">INDEX('Régua SAEB'!$F$1:$F$40,MATCH($E2710&amp;"LP"&amp;$G2710,'Régua SAEB'!$G$1:$G$40,0),1)</f>
        <v>Básico</v>
      </c>
      <c r="I2710" s="29">
        <v>249.04</v>
      </c>
      <c r="J2710" s="10">
        <f>SUMIFS('Régua SAEB'!$C:$C,'Régua SAEB'!$B:$B,"MT",'Régua SAEB'!$D:$D,"&lt;="&amp;$I2710,'Régua SAEB'!$E:$E,"&gt;"&amp;$I2710,'Régua SAEB'!$A:$A,$E2710)</f>
        <v>2</v>
      </c>
      <c r="K2710" s="10" t="str">
        <f t="array" ref="K2710">INDEX('Régua SAEB'!$F$1:$F$40,MATCH($E2710&amp;"MT"&amp;$J2710,'Régua SAEB'!$G$1:$G$40,0),1)</f>
        <v>Básico</v>
      </c>
    </row>
    <row r="2711" spans="1:11" x14ac:dyDescent="0.2">
      <c r="A2711" s="28" t="s">
        <v>54</v>
      </c>
      <c r="B2711" s="24">
        <v>3153</v>
      </c>
      <c r="C2711" s="28" t="s">
        <v>2815</v>
      </c>
      <c r="D2711" s="29">
        <v>35003153</v>
      </c>
      <c r="E2711" s="29" t="s">
        <v>117</v>
      </c>
      <c r="F2711" s="29">
        <v>257.88</v>
      </c>
      <c r="G2711" s="10">
        <f>SUMIFS('Régua SAEB'!$C:$C,'Régua SAEB'!$B:$B,"LP",'Régua SAEB'!$D:$D,"&lt;="&amp;$F2711,'Régua SAEB'!$E:$E,"&gt;"&amp;$F2711,'Régua SAEB'!$A:$A,$E2711)</f>
        <v>3</v>
      </c>
      <c r="H2711" s="10" t="str">
        <f t="array" ref="H2711">INDEX('Régua SAEB'!$F$1:$F$40,MATCH($E2711&amp;"LP"&amp;$G2711,'Régua SAEB'!$G$1:$G$40,0),1)</f>
        <v>Básico</v>
      </c>
      <c r="I2711" s="29">
        <v>248.36</v>
      </c>
      <c r="J2711" s="10">
        <f>SUMIFS('Régua SAEB'!$C:$C,'Régua SAEB'!$B:$B,"MT",'Régua SAEB'!$D:$D,"&lt;="&amp;$I2711,'Régua SAEB'!$E:$E,"&gt;"&amp;$I2711,'Régua SAEB'!$A:$A,$E2711)</f>
        <v>2</v>
      </c>
      <c r="K2711" s="10" t="str">
        <f t="array" ref="K2711">INDEX('Régua SAEB'!$F$1:$F$40,MATCH($E2711&amp;"MT"&amp;$J2711,'Régua SAEB'!$G$1:$G$40,0),1)</f>
        <v>Básico</v>
      </c>
    </row>
    <row r="2712" spans="1:11" x14ac:dyDescent="0.2">
      <c r="A2712" s="28" t="s">
        <v>54</v>
      </c>
      <c r="B2712" s="24">
        <v>3232</v>
      </c>
      <c r="C2712" s="28" t="s">
        <v>2816</v>
      </c>
      <c r="D2712" s="29">
        <v>35003232</v>
      </c>
      <c r="E2712" s="29" t="s">
        <v>117</v>
      </c>
      <c r="F2712" s="29">
        <v>253.59</v>
      </c>
      <c r="G2712" s="10">
        <f>SUMIFS('Régua SAEB'!$C:$C,'Régua SAEB'!$B:$B,"LP",'Régua SAEB'!$D:$D,"&lt;="&amp;$F2712,'Régua SAEB'!$E:$E,"&gt;"&amp;$F2712,'Régua SAEB'!$A:$A,$E2712)</f>
        <v>3</v>
      </c>
      <c r="H2712" s="10" t="str">
        <f t="array" ref="H2712">INDEX('Régua SAEB'!$F$1:$F$40,MATCH($E2712&amp;"LP"&amp;$G2712,'Régua SAEB'!$G$1:$G$40,0),1)</f>
        <v>Básico</v>
      </c>
      <c r="I2712" s="29">
        <v>247.76</v>
      </c>
      <c r="J2712" s="10">
        <f>SUMIFS('Régua SAEB'!$C:$C,'Régua SAEB'!$B:$B,"MT",'Régua SAEB'!$D:$D,"&lt;="&amp;$I2712,'Régua SAEB'!$E:$E,"&gt;"&amp;$I2712,'Régua SAEB'!$A:$A,$E2712)</f>
        <v>2</v>
      </c>
      <c r="K2712" s="10" t="str">
        <f t="array" ref="K2712">INDEX('Régua SAEB'!$F$1:$F$40,MATCH($E2712&amp;"MT"&amp;$J2712,'Régua SAEB'!$G$1:$G$40,0),1)</f>
        <v>Básico</v>
      </c>
    </row>
    <row r="2713" spans="1:11" x14ac:dyDescent="0.2">
      <c r="A2713" s="28" t="s">
        <v>53</v>
      </c>
      <c r="B2713" s="24">
        <v>3244</v>
      </c>
      <c r="C2713" s="28" t="s">
        <v>2817</v>
      </c>
      <c r="D2713" s="29">
        <v>35003244</v>
      </c>
      <c r="E2713" s="29" t="s">
        <v>117</v>
      </c>
      <c r="F2713" s="29">
        <v>265.33</v>
      </c>
      <c r="G2713" s="10">
        <f>SUMIFS('Régua SAEB'!$C:$C,'Régua SAEB'!$B:$B,"LP",'Régua SAEB'!$D:$D,"&lt;="&amp;$F2713,'Régua SAEB'!$E:$E,"&gt;"&amp;$F2713,'Régua SAEB'!$A:$A,$E2713)</f>
        <v>3</v>
      </c>
      <c r="H2713" s="10" t="str">
        <f t="array" ref="H2713">INDEX('Régua SAEB'!$F$1:$F$40,MATCH($E2713&amp;"LP"&amp;$G2713,'Régua SAEB'!$G$1:$G$40,0),1)</f>
        <v>Básico</v>
      </c>
      <c r="I2713" s="29">
        <v>262.49</v>
      </c>
      <c r="J2713" s="10">
        <f>SUMIFS('Régua SAEB'!$C:$C,'Régua SAEB'!$B:$B,"MT",'Régua SAEB'!$D:$D,"&lt;="&amp;$I2713,'Régua SAEB'!$E:$E,"&gt;"&amp;$I2713,'Régua SAEB'!$A:$A,$E2713)</f>
        <v>3</v>
      </c>
      <c r="K2713" s="10" t="str">
        <f t="array" ref="K2713">INDEX('Régua SAEB'!$F$1:$F$40,MATCH($E2713&amp;"MT"&amp;$J2713,'Régua SAEB'!$G$1:$G$40,0),1)</f>
        <v>Básico</v>
      </c>
    </row>
    <row r="2714" spans="1:11" x14ac:dyDescent="0.2">
      <c r="A2714" s="28" t="s">
        <v>53</v>
      </c>
      <c r="B2714" s="24">
        <v>3268</v>
      </c>
      <c r="C2714" s="28" t="s">
        <v>2818</v>
      </c>
      <c r="D2714" s="29">
        <v>35003268</v>
      </c>
      <c r="E2714" s="29" t="s">
        <v>117</v>
      </c>
      <c r="F2714" s="29">
        <v>254.85</v>
      </c>
      <c r="G2714" s="10">
        <f>SUMIFS('Régua SAEB'!$C:$C,'Régua SAEB'!$B:$B,"LP",'Régua SAEB'!$D:$D,"&lt;="&amp;$F2714,'Régua SAEB'!$E:$E,"&gt;"&amp;$F2714,'Régua SAEB'!$A:$A,$E2714)</f>
        <v>3</v>
      </c>
      <c r="H2714" s="10" t="str">
        <f t="array" ref="H2714">INDEX('Régua SAEB'!$F$1:$F$40,MATCH($E2714&amp;"LP"&amp;$G2714,'Régua SAEB'!$G$1:$G$40,0),1)</f>
        <v>Básico</v>
      </c>
      <c r="I2714" s="29">
        <v>242.21</v>
      </c>
      <c r="J2714" s="10">
        <f>SUMIFS('Régua SAEB'!$C:$C,'Régua SAEB'!$B:$B,"MT",'Régua SAEB'!$D:$D,"&lt;="&amp;$I2714,'Régua SAEB'!$E:$E,"&gt;"&amp;$I2714,'Régua SAEB'!$A:$A,$E2714)</f>
        <v>2</v>
      </c>
      <c r="K2714" s="10" t="str">
        <f t="array" ref="K2714">INDEX('Régua SAEB'!$F$1:$F$40,MATCH($E2714&amp;"MT"&amp;$J2714,'Régua SAEB'!$G$1:$G$40,0),1)</f>
        <v>Básico</v>
      </c>
    </row>
    <row r="2715" spans="1:11" x14ac:dyDescent="0.2">
      <c r="A2715" s="28" t="s">
        <v>54</v>
      </c>
      <c r="B2715" s="24">
        <v>3273</v>
      </c>
      <c r="C2715" s="28" t="s">
        <v>2819</v>
      </c>
      <c r="D2715" s="29">
        <v>35003273</v>
      </c>
      <c r="E2715" s="29" t="s">
        <v>117</v>
      </c>
      <c r="F2715" s="29">
        <v>258.68</v>
      </c>
      <c r="G2715" s="10">
        <f>SUMIFS('Régua SAEB'!$C:$C,'Régua SAEB'!$B:$B,"LP",'Régua SAEB'!$D:$D,"&lt;="&amp;$F2715,'Régua SAEB'!$E:$E,"&gt;"&amp;$F2715,'Régua SAEB'!$A:$A,$E2715)</f>
        <v>3</v>
      </c>
      <c r="H2715" s="10" t="str">
        <f t="array" ref="H2715">INDEX('Régua SAEB'!$F$1:$F$40,MATCH($E2715&amp;"LP"&amp;$G2715,'Régua SAEB'!$G$1:$G$40,0),1)</f>
        <v>Básico</v>
      </c>
      <c r="I2715" s="29">
        <v>250.26</v>
      </c>
      <c r="J2715" s="10">
        <f>SUMIFS('Régua SAEB'!$C:$C,'Régua SAEB'!$B:$B,"MT",'Régua SAEB'!$D:$D,"&lt;="&amp;$I2715,'Régua SAEB'!$E:$E,"&gt;"&amp;$I2715,'Régua SAEB'!$A:$A,$E2715)</f>
        <v>3</v>
      </c>
      <c r="K2715" s="10" t="str">
        <f t="array" ref="K2715">INDEX('Régua SAEB'!$F$1:$F$40,MATCH($E2715&amp;"MT"&amp;$J2715,'Régua SAEB'!$G$1:$G$40,0),1)</f>
        <v>Básico</v>
      </c>
    </row>
    <row r="2716" spans="1:11" x14ac:dyDescent="0.2">
      <c r="A2716" s="28" t="s">
        <v>30</v>
      </c>
      <c r="B2716" s="24">
        <v>3372</v>
      </c>
      <c r="C2716" s="28" t="s">
        <v>2820</v>
      </c>
      <c r="D2716" s="29">
        <v>35003372</v>
      </c>
      <c r="E2716" s="29" t="s">
        <v>117</v>
      </c>
      <c r="F2716" s="29">
        <v>268.2</v>
      </c>
      <c r="G2716" s="10">
        <f>SUMIFS('Régua SAEB'!$C:$C,'Régua SAEB'!$B:$B,"LP",'Régua SAEB'!$D:$D,"&lt;="&amp;$F2716,'Régua SAEB'!$E:$E,"&gt;"&amp;$F2716,'Régua SAEB'!$A:$A,$E2716)</f>
        <v>3</v>
      </c>
      <c r="H2716" s="10" t="str">
        <f t="array" ref="H2716">INDEX('Régua SAEB'!$F$1:$F$40,MATCH($E2716&amp;"LP"&amp;$G2716,'Régua SAEB'!$G$1:$G$40,0),1)</f>
        <v>Básico</v>
      </c>
      <c r="I2716" s="29">
        <v>252.8</v>
      </c>
      <c r="J2716" s="10">
        <f>SUMIFS('Régua SAEB'!$C:$C,'Régua SAEB'!$B:$B,"MT",'Régua SAEB'!$D:$D,"&lt;="&amp;$I2716,'Régua SAEB'!$E:$E,"&gt;"&amp;$I2716,'Régua SAEB'!$A:$A,$E2716)</f>
        <v>3</v>
      </c>
      <c r="K2716" s="10" t="str">
        <f t="array" ref="K2716">INDEX('Régua SAEB'!$F$1:$F$40,MATCH($E2716&amp;"MT"&amp;$J2716,'Régua SAEB'!$G$1:$G$40,0),1)</f>
        <v>Básico</v>
      </c>
    </row>
    <row r="2717" spans="1:11" x14ac:dyDescent="0.2">
      <c r="A2717" s="28" t="s">
        <v>29</v>
      </c>
      <c r="B2717" s="24">
        <v>3426</v>
      </c>
      <c r="C2717" s="28" t="s">
        <v>2821</v>
      </c>
      <c r="D2717" s="29">
        <v>35003426</v>
      </c>
      <c r="E2717" s="29" t="s">
        <v>117</v>
      </c>
      <c r="F2717" s="29">
        <v>261.08999999999997</v>
      </c>
      <c r="G2717" s="10">
        <f>SUMIFS('Régua SAEB'!$C:$C,'Régua SAEB'!$B:$B,"LP",'Régua SAEB'!$D:$D,"&lt;="&amp;$F2717,'Régua SAEB'!$E:$E,"&gt;"&amp;$F2717,'Régua SAEB'!$A:$A,$E2717)</f>
        <v>3</v>
      </c>
      <c r="H2717" s="10" t="str">
        <f t="array" ref="H2717">INDEX('Régua SAEB'!$F$1:$F$40,MATCH($E2717&amp;"LP"&amp;$G2717,'Régua SAEB'!$G$1:$G$40,0),1)</f>
        <v>Básico</v>
      </c>
      <c r="I2717" s="29">
        <v>260.45999999999998</v>
      </c>
      <c r="J2717" s="10">
        <f>SUMIFS('Régua SAEB'!$C:$C,'Régua SAEB'!$B:$B,"MT",'Régua SAEB'!$D:$D,"&lt;="&amp;$I2717,'Régua SAEB'!$E:$E,"&gt;"&amp;$I2717,'Régua SAEB'!$A:$A,$E2717)</f>
        <v>3</v>
      </c>
      <c r="K2717" s="10" t="str">
        <f t="array" ref="K2717">INDEX('Régua SAEB'!$F$1:$F$40,MATCH($E2717&amp;"MT"&amp;$J2717,'Régua SAEB'!$G$1:$G$40,0),1)</f>
        <v>Básico</v>
      </c>
    </row>
    <row r="2718" spans="1:11" x14ac:dyDescent="0.2">
      <c r="A2718" s="28" t="s">
        <v>30</v>
      </c>
      <c r="B2718" s="24">
        <v>3463</v>
      </c>
      <c r="C2718" s="28" t="s">
        <v>2822</v>
      </c>
      <c r="D2718" s="29">
        <v>35003463</v>
      </c>
      <c r="E2718" s="29" t="s">
        <v>117</v>
      </c>
      <c r="F2718" s="29">
        <v>292.02</v>
      </c>
      <c r="G2718" s="10">
        <f>SUMIFS('Régua SAEB'!$C:$C,'Régua SAEB'!$B:$B,"LP",'Régua SAEB'!$D:$D,"&lt;="&amp;$F2718,'Régua SAEB'!$E:$E,"&gt;"&amp;$F2718,'Régua SAEB'!$A:$A,$E2718)</f>
        <v>4</v>
      </c>
      <c r="H2718" s="10" t="str">
        <f t="array" ref="H2718">INDEX('Régua SAEB'!$F$1:$F$40,MATCH($E2718&amp;"LP"&amp;$G2718,'Régua SAEB'!$G$1:$G$40,0),1)</f>
        <v>Proficiente</v>
      </c>
      <c r="I2718" s="29">
        <v>301.43</v>
      </c>
      <c r="J2718" s="10">
        <f>SUMIFS('Régua SAEB'!$C:$C,'Régua SAEB'!$B:$B,"MT",'Régua SAEB'!$D:$D,"&lt;="&amp;$I2718,'Régua SAEB'!$E:$E,"&gt;"&amp;$I2718,'Régua SAEB'!$A:$A,$E2718)</f>
        <v>5</v>
      </c>
      <c r="K2718" s="10" t="str">
        <f t="array" ref="K2718">INDEX('Régua SAEB'!$F$1:$F$40,MATCH($E2718&amp;"MT"&amp;$J2718,'Régua SAEB'!$G$1:$G$40,0),1)</f>
        <v>Proficiente</v>
      </c>
    </row>
    <row r="2719" spans="1:11" x14ac:dyDescent="0.2">
      <c r="A2719" s="28" t="s">
        <v>29</v>
      </c>
      <c r="B2719" s="24">
        <v>3530</v>
      </c>
      <c r="C2719" s="28" t="s">
        <v>2823</v>
      </c>
      <c r="D2719" s="29">
        <v>35003530</v>
      </c>
      <c r="E2719" s="29" t="s">
        <v>117</v>
      </c>
      <c r="F2719" s="29">
        <v>284.11</v>
      </c>
      <c r="G2719" s="10">
        <f>SUMIFS('Régua SAEB'!$C:$C,'Régua SAEB'!$B:$B,"LP",'Régua SAEB'!$D:$D,"&lt;="&amp;$F2719,'Régua SAEB'!$E:$E,"&gt;"&amp;$F2719,'Régua SAEB'!$A:$A,$E2719)</f>
        <v>4</v>
      </c>
      <c r="H2719" s="10" t="str">
        <f t="array" ref="H2719">INDEX('Régua SAEB'!$F$1:$F$40,MATCH($E2719&amp;"LP"&amp;$G2719,'Régua SAEB'!$G$1:$G$40,0),1)</f>
        <v>Proficiente</v>
      </c>
      <c r="I2719" s="29">
        <v>265.70999999999998</v>
      </c>
      <c r="J2719" s="10">
        <f>SUMIFS('Régua SAEB'!$C:$C,'Régua SAEB'!$B:$B,"MT",'Régua SAEB'!$D:$D,"&lt;="&amp;$I2719,'Régua SAEB'!$E:$E,"&gt;"&amp;$I2719,'Régua SAEB'!$A:$A,$E2719)</f>
        <v>3</v>
      </c>
      <c r="K2719" s="10" t="str">
        <f t="array" ref="K2719">INDEX('Régua SAEB'!$F$1:$F$40,MATCH($E2719&amp;"MT"&amp;$J2719,'Régua SAEB'!$G$1:$G$40,0),1)</f>
        <v>Básico</v>
      </c>
    </row>
    <row r="2720" spans="1:11" x14ac:dyDescent="0.2">
      <c r="A2720" s="28" t="s">
        <v>30</v>
      </c>
      <c r="B2720" s="24">
        <v>3542</v>
      </c>
      <c r="C2720" s="28" t="s">
        <v>2824</v>
      </c>
      <c r="D2720" s="29">
        <v>35003542</v>
      </c>
      <c r="E2720" s="29" t="s">
        <v>117</v>
      </c>
      <c r="F2720" s="29">
        <v>253.6</v>
      </c>
      <c r="G2720" s="10">
        <f>SUMIFS('Régua SAEB'!$C:$C,'Régua SAEB'!$B:$B,"LP",'Régua SAEB'!$D:$D,"&lt;="&amp;$F2720,'Régua SAEB'!$E:$E,"&gt;"&amp;$F2720,'Régua SAEB'!$A:$A,$E2720)</f>
        <v>3</v>
      </c>
      <c r="H2720" s="10" t="str">
        <f t="array" ref="H2720">INDEX('Régua SAEB'!$F$1:$F$40,MATCH($E2720&amp;"LP"&amp;$G2720,'Régua SAEB'!$G$1:$G$40,0),1)</f>
        <v>Básico</v>
      </c>
      <c r="I2720" s="29">
        <v>253.29</v>
      </c>
      <c r="J2720" s="10">
        <f>SUMIFS('Régua SAEB'!$C:$C,'Régua SAEB'!$B:$B,"MT",'Régua SAEB'!$D:$D,"&lt;="&amp;$I2720,'Régua SAEB'!$E:$E,"&gt;"&amp;$I2720,'Régua SAEB'!$A:$A,$E2720)</f>
        <v>3</v>
      </c>
      <c r="K2720" s="10" t="str">
        <f t="array" ref="K2720">INDEX('Régua SAEB'!$F$1:$F$40,MATCH($E2720&amp;"MT"&amp;$J2720,'Régua SAEB'!$G$1:$G$40,0),1)</f>
        <v>Básico</v>
      </c>
    </row>
    <row r="2721" spans="1:11" x14ac:dyDescent="0.2">
      <c r="A2721" s="28" t="s">
        <v>29</v>
      </c>
      <c r="B2721" s="24">
        <v>3566</v>
      </c>
      <c r="C2721" s="28" t="s">
        <v>2825</v>
      </c>
      <c r="D2721" s="29">
        <v>35003566</v>
      </c>
      <c r="E2721" s="29" t="s">
        <v>117</v>
      </c>
      <c r="F2721" s="29">
        <v>255.1</v>
      </c>
      <c r="G2721" s="10">
        <f>SUMIFS('Régua SAEB'!$C:$C,'Régua SAEB'!$B:$B,"LP",'Régua SAEB'!$D:$D,"&lt;="&amp;$F2721,'Régua SAEB'!$E:$E,"&gt;"&amp;$F2721,'Régua SAEB'!$A:$A,$E2721)</f>
        <v>3</v>
      </c>
      <c r="H2721" s="10" t="str">
        <f t="array" ref="H2721">INDEX('Régua SAEB'!$F$1:$F$40,MATCH($E2721&amp;"LP"&amp;$G2721,'Régua SAEB'!$G$1:$G$40,0),1)</f>
        <v>Básico</v>
      </c>
      <c r="I2721" s="29">
        <v>258.43</v>
      </c>
      <c r="J2721" s="10">
        <f>SUMIFS('Régua SAEB'!$C:$C,'Régua SAEB'!$B:$B,"MT",'Régua SAEB'!$D:$D,"&lt;="&amp;$I2721,'Régua SAEB'!$E:$E,"&gt;"&amp;$I2721,'Régua SAEB'!$A:$A,$E2721)</f>
        <v>3</v>
      </c>
      <c r="K2721" s="10" t="str">
        <f t="array" ref="K2721">INDEX('Régua SAEB'!$F$1:$F$40,MATCH($E2721&amp;"MT"&amp;$J2721,'Régua SAEB'!$G$1:$G$40,0),1)</f>
        <v>Básico</v>
      </c>
    </row>
    <row r="2722" spans="1:11" x14ac:dyDescent="0.2">
      <c r="A2722" s="28" t="s">
        <v>30</v>
      </c>
      <c r="B2722" s="24">
        <v>3657</v>
      </c>
      <c r="C2722" s="28" t="s">
        <v>2826</v>
      </c>
      <c r="D2722" s="29">
        <v>35003657</v>
      </c>
      <c r="E2722" s="29" t="s">
        <v>117</v>
      </c>
      <c r="F2722" s="29">
        <v>245.03</v>
      </c>
      <c r="G2722" s="10">
        <f>SUMIFS('Régua SAEB'!$C:$C,'Régua SAEB'!$B:$B,"LP",'Régua SAEB'!$D:$D,"&lt;="&amp;$F2722,'Régua SAEB'!$E:$E,"&gt;"&amp;$F2722,'Régua SAEB'!$A:$A,$E2722)</f>
        <v>2</v>
      </c>
      <c r="H2722" s="10" t="str">
        <f t="array" ref="H2722">INDEX('Régua SAEB'!$F$1:$F$40,MATCH($E2722&amp;"LP"&amp;$G2722,'Régua SAEB'!$G$1:$G$40,0),1)</f>
        <v>Básico</v>
      </c>
      <c r="I2722" s="29">
        <v>239.67</v>
      </c>
      <c r="J2722" s="10">
        <f>SUMIFS('Régua SAEB'!$C:$C,'Régua SAEB'!$B:$B,"MT",'Régua SAEB'!$D:$D,"&lt;="&amp;$I2722,'Régua SAEB'!$E:$E,"&gt;"&amp;$I2722,'Régua SAEB'!$A:$A,$E2722)</f>
        <v>2</v>
      </c>
      <c r="K2722" s="10" t="str">
        <f t="array" ref="K2722">INDEX('Régua SAEB'!$F$1:$F$40,MATCH($E2722&amp;"MT"&amp;$J2722,'Régua SAEB'!$G$1:$G$40,0),1)</f>
        <v>Básico</v>
      </c>
    </row>
    <row r="2723" spans="1:11" x14ac:dyDescent="0.2">
      <c r="A2723" s="28" t="s">
        <v>29</v>
      </c>
      <c r="B2723" s="24">
        <v>3670</v>
      </c>
      <c r="C2723" s="28" t="s">
        <v>2827</v>
      </c>
      <c r="D2723" s="29">
        <v>35003670</v>
      </c>
      <c r="E2723" s="29" t="s">
        <v>117</v>
      </c>
      <c r="F2723" s="29">
        <v>258.45999999999998</v>
      </c>
      <c r="G2723" s="10">
        <f>SUMIFS('Régua SAEB'!$C:$C,'Régua SAEB'!$B:$B,"LP",'Régua SAEB'!$D:$D,"&lt;="&amp;$F2723,'Régua SAEB'!$E:$E,"&gt;"&amp;$F2723,'Régua SAEB'!$A:$A,$E2723)</f>
        <v>3</v>
      </c>
      <c r="H2723" s="10" t="str">
        <f t="array" ref="H2723">INDEX('Régua SAEB'!$F$1:$F$40,MATCH($E2723&amp;"LP"&amp;$G2723,'Régua SAEB'!$G$1:$G$40,0),1)</f>
        <v>Básico</v>
      </c>
      <c r="I2723" s="29">
        <v>254.91</v>
      </c>
      <c r="J2723" s="10">
        <f>SUMIFS('Régua SAEB'!$C:$C,'Régua SAEB'!$B:$B,"MT",'Régua SAEB'!$D:$D,"&lt;="&amp;$I2723,'Régua SAEB'!$E:$E,"&gt;"&amp;$I2723,'Régua SAEB'!$A:$A,$E2723)</f>
        <v>3</v>
      </c>
      <c r="K2723" s="10" t="str">
        <f t="array" ref="K2723">INDEX('Régua SAEB'!$F$1:$F$40,MATCH($E2723&amp;"MT"&amp;$J2723,'Régua SAEB'!$G$1:$G$40,0),1)</f>
        <v>Básico</v>
      </c>
    </row>
    <row r="2724" spans="1:11" x14ac:dyDescent="0.2">
      <c r="A2724" s="28" t="s">
        <v>29</v>
      </c>
      <c r="B2724" s="24">
        <v>3712</v>
      </c>
      <c r="C2724" s="28" t="s">
        <v>2828</v>
      </c>
      <c r="D2724" s="29">
        <v>35003712</v>
      </c>
      <c r="E2724" s="29" t="s">
        <v>117</v>
      </c>
      <c r="F2724" s="29">
        <v>256.63</v>
      </c>
      <c r="G2724" s="10">
        <f>SUMIFS('Régua SAEB'!$C:$C,'Régua SAEB'!$B:$B,"LP",'Régua SAEB'!$D:$D,"&lt;="&amp;$F2724,'Régua SAEB'!$E:$E,"&gt;"&amp;$F2724,'Régua SAEB'!$A:$A,$E2724)</f>
        <v>3</v>
      </c>
      <c r="H2724" s="10" t="str">
        <f t="array" ref="H2724">INDEX('Régua SAEB'!$F$1:$F$40,MATCH($E2724&amp;"LP"&amp;$G2724,'Régua SAEB'!$G$1:$G$40,0),1)</f>
        <v>Básico</v>
      </c>
      <c r="I2724" s="29">
        <v>253.52</v>
      </c>
      <c r="J2724" s="10">
        <f>SUMIFS('Régua SAEB'!$C:$C,'Régua SAEB'!$B:$B,"MT",'Régua SAEB'!$D:$D,"&lt;="&amp;$I2724,'Régua SAEB'!$E:$E,"&gt;"&amp;$I2724,'Régua SAEB'!$A:$A,$E2724)</f>
        <v>3</v>
      </c>
      <c r="K2724" s="10" t="str">
        <f t="array" ref="K2724">INDEX('Régua SAEB'!$F$1:$F$40,MATCH($E2724&amp;"MT"&amp;$J2724,'Régua SAEB'!$G$1:$G$40,0),1)</f>
        <v>Básico</v>
      </c>
    </row>
    <row r="2725" spans="1:11" x14ac:dyDescent="0.2">
      <c r="A2725" s="28" t="s">
        <v>31</v>
      </c>
      <c r="B2725" s="24">
        <v>3724</v>
      </c>
      <c r="C2725" s="28" t="s">
        <v>2829</v>
      </c>
      <c r="D2725" s="29">
        <v>35003724</v>
      </c>
      <c r="E2725" s="29" t="s">
        <v>117</v>
      </c>
      <c r="F2725" s="29">
        <v>257.31</v>
      </c>
      <c r="G2725" s="10">
        <f>SUMIFS('Régua SAEB'!$C:$C,'Régua SAEB'!$B:$B,"LP",'Régua SAEB'!$D:$D,"&lt;="&amp;$F2725,'Régua SAEB'!$E:$E,"&gt;"&amp;$F2725,'Régua SAEB'!$A:$A,$E2725)</f>
        <v>3</v>
      </c>
      <c r="H2725" s="10" t="str">
        <f t="array" ref="H2725">INDEX('Régua SAEB'!$F$1:$F$40,MATCH($E2725&amp;"LP"&amp;$G2725,'Régua SAEB'!$G$1:$G$40,0),1)</f>
        <v>Básico</v>
      </c>
      <c r="I2725" s="29">
        <v>256.7</v>
      </c>
      <c r="J2725" s="10">
        <f>SUMIFS('Régua SAEB'!$C:$C,'Régua SAEB'!$B:$B,"MT",'Régua SAEB'!$D:$D,"&lt;="&amp;$I2725,'Régua SAEB'!$E:$E,"&gt;"&amp;$I2725,'Régua SAEB'!$A:$A,$E2725)</f>
        <v>3</v>
      </c>
      <c r="K2725" s="10" t="str">
        <f t="array" ref="K2725">INDEX('Régua SAEB'!$F$1:$F$40,MATCH($E2725&amp;"MT"&amp;$J2725,'Régua SAEB'!$G$1:$G$40,0),1)</f>
        <v>Básico</v>
      </c>
    </row>
    <row r="2726" spans="1:11" x14ac:dyDescent="0.2">
      <c r="A2726" s="28" t="s">
        <v>31</v>
      </c>
      <c r="B2726" s="24">
        <v>3748</v>
      </c>
      <c r="C2726" s="28" t="s">
        <v>2830</v>
      </c>
      <c r="D2726" s="29">
        <v>35003748</v>
      </c>
      <c r="E2726" s="29" t="s">
        <v>117</v>
      </c>
      <c r="F2726" s="29">
        <v>286.99</v>
      </c>
      <c r="G2726" s="10">
        <f>SUMIFS('Régua SAEB'!$C:$C,'Régua SAEB'!$B:$B,"LP",'Régua SAEB'!$D:$D,"&lt;="&amp;$F2726,'Régua SAEB'!$E:$E,"&gt;"&amp;$F2726,'Régua SAEB'!$A:$A,$E2726)</f>
        <v>4</v>
      </c>
      <c r="H2726" s="10" t="str">
        <f t="array" ref="H2726">INDEX('Régua SAEB'!$F$1:$F$40,MATCH($E2726&amp;"LP"&amp;$G2726,'Régua SAEB'!$G$1:$G$40,0),1)</f>
        <v>Proficiente</v>
      </c>
      <c r="I2726" s="29">
        <v>278.14999999999998</v>
      </c>
      <c r="J2726" s="10">
        <f>SUMIFS('Régua SAEB'!$C:$C,'Régua SAEB'!$B:$B,"MT",'Régua SAEB'!$D:$D,"&lt;="&amp;$I2726,'Régua SAEB'!$E:$E,"&gt;"&amp;$I2726,'Régua SAEB'!$A:$A,$E2726)</f>
        <v>4</v>
      </c>
      <c r="K2726" s="10" t="str">
        <f t="array" ref="K2726">INDEX('Régua SAEB'!$F$1:$F$40,MATCH($E2726&amp;"MT"&amp;$J2726,'Régua SAEB'!$G$1:$G$40,0),1)</f>
        <v>Básico</v>
      </c>
    </row>
    <row r="2727" spans="1:11" x14ac:dyDescent="0.2">
      <c r="A2727" s="28" t="s">
        <v>31</v>
      </c>
      <c r="B2727" s="24">
        <v>3759</v>
      </c>
      <c r="C2727" s="28" t="s">
        <v>2831</v>
      </c>
      <c r="D2727" s="29">
        <v>35003759</v>
      </c>
      <c r="E2727" s="29" t="s">
        <v>117</v>
      </c>
      <c r="F2727" s="29">
        <v>241.1</v>
      </c>
      <c r="G2727" s="10">
        <f>SUMIFS('Régua SAEB'!$C:$C,'Régua SAEB'!$B:$B,"LP",'Régua SAEB'!$D:$D,"&lt;="&amp;$F2727,'Régua SAEB'!$E:$E,"&gt;"&amp;$F2727,'Régua SAEB'!$A:$A,$E2727)</f>
        <v>2</v>
      </c>
      <c r="H2727" s="10" t="str">
        <f t="array" ref="H2727">INDEX('Régua SAEB'!$F$1:$F$40,MATCH($E2727&amp;"LP"&amp;$G2727,'Régua SAEB'!$G$1:$G$40,0),1)</f>
        <v>Básico</v>
      </c>
      <c r="I2727" s="29">
        <v>238.83</v>
      </c>
      <c r="J2727" s="10">
        <f>SUMIFS('Régua SAEB'!$C:$C,'Régua SAEB'!$B:$B,"MT",'Régua SAEB'!$D:$D,"&lt;="&amp;$I2727,'Régua SAEB'!$E:$E,"&gt;"&amp;$I2727,'Régua SAEB'!$A:$A,$E2727)</f>
        <v>2</v>
      </c>
      <c r="K2727" s="10" t="str">
        <f t="array" ref="K2727">INDEX('Régua SAEB'!$F$1:$F$40,MATCH($E2727&amp;"MT"&amp;$J2727,'Régua SAEB'!$G$1:$G$40,0),1)</f>
        <v>Básico</v>
      </c>
    </row>
    <row r="2728" spans="1:11" x14ac:dyDescent="0.2">
      <c r="A2728" s="28" t="s">
        <v>31</v>
      </c>
      <c r="B2728" s="24">
        <v>3827</v>
      </c>
      <c r="C2728" s="28" t="s">
        <v>2832</v>
      </c>
      <c r="D2728" s="29">
        <v>35003827</v>
      </c>
      <c r="E2728" s="29" t="s">
        <v>117</v>
      </c>
      <c r="F2728" s="29">
        <v>271.54000000000002</v>
      </c>
      <c r="G2728" s="10">
        <f>SUMIFS('Régua SAEB'!$C:$C,'Régua SAEB'!$B:$B,"LP",'Régua SAEB'!$D:$D,"&lt;="&amp;$F2728,'Régua SAEB'!$E:$E,"&gt;"&amp;$F2728,'Régua SAEB'!$A:$A,$E2728)</f>
        <v>3</v>
      </c>
      <c r="H2728" s="10" t="str">
        <f t="array" ref="H2728">INDEX('Régua SAEB'!$F$1:$F$40,MATCH($E2728&amp;"LP"&amp;$G2728,'Régua SAEB'!$G$1:$G$40,0),1)</f>
        <v>Básico</v>
      </c>
      <c r="I2728" s="29">
        <v>259.27</v>
      </c>
      <c r="J2728" s="10">
        <f>SUMIFS('Régua SAEB'!$C:$C,'Régua SAEB'!$B:$B,"MT",'Régua SAEB'!$D:$D,"&lt;="&amp;$I2728,'Régua SAEB'!$E:$E,"&gt;"&amp;$I2728,'Régua SAEB'!$A:$A,$E2728)</f>
        <v>3</v>
      </c>
      <c r="K2728" s="10" t="str">
        <f t="array" ref="K2728">INDEX('Régua SAEB'!$F$1:$F$40,MATCH($E2728&amp;"MT"&amp;$J2728,'Régua SAEB'!$G$1:$G$40,0),1)</f>
        <v>Básico</v>
      </c>
    </row>
    <row r="2729" spans="1:11" x14ac:dyDescent="0.2">
      <c r="A2729" s="28" t="s">
        <v>30</v>
      </c>
      <c r="B2729" s="24">
        <v>3839</v>
      </c>
      <c r="C2729" s="28" t="s">
        <v>2833</v>
      </c>
      <c r="D2729" s="29">
        <v>35003839</v>
      </c>
      <c r="E2729" s="29" t="s">
        <v>117</v>
      </c>
      <c r="F2729" s="29">
        <v>273.2</v>
      </c>
      <c r="G2729" s="10">
        <f>SUMIFS('Régua SAEB'!$C:$C,'Régua SAEB'!$B:$B,"LP",'Régua SAEB'!$D:$D,"&lt;="&amp;$F2729,'Régua SAEB'!$E:$E,"&gt;"&amp;$F2729,'Régua SAEB'!$A:$A,$E2729)</f>
        <v>3</v>
      </c>
      <c r="H2729" s="10" t="str">
        <f t="array" ref="H2729">INDEX('Régua SAEB'!$F$1:$F$40,MATCH($E2729&amp;"LP"&amp;$G2729,'Régua SAEB'!$G$1:$G$40,0),1)</f>
        <v>Básico</v>
      </c>
      <c r="I2729" s="29">
        <v>262.66000000000003</v>
      </c>
      <c r="J2729" s="10">
        <f>SUMIFS('Régua SAEB'!$C:$C,'Régua SAEB'!$B:$B,"MT",'Régua SAEB'!$D:$D,"&lt;="&amp;$I2729,'Régua SAEB'!$E:$E,"&gt;"&amp;$I2729,'Régua SAEB'!$A:$A,$E2729)</f>
        <v>3</v>
      </c>
      <c r="K2729" s="10" t="str">
        <f t="array" ref="K2729">INDEX('Régua SAEB'!$F$1:$F$40,MATCH($E2729&amp;"MT"&amp;$J2729,'Régua SAEB'!$G$1:$G$40,0),1)</f>
        <v>Básico</v>
      </c>
    </row>
    <row r="2730" spans="1:11" x14ac:dyDescent="0.2">
      <c r="A2730" s="28" t="s">
        <v>30</v>
      </c>
      <c r="B2730" s="24">
        <v>3840</v>
      </c>
      <c r="C2730" s="28" t="s">
        <v>2834</v>
      </c>
      <c r="D2730" s="29">
        <v>35003840</v>
      </c>
      <c r="E2730" s="29" t="s">
        <v>117</v>
      </c>
      <c r="F2730" s="29">
        <v>293.22000000000003</v>
      </c>
      <c r="G2730" s="10">
        <f>SUMIFS('Régua SAEB'!$C:$C,'Régua SAEB'!$B:$B,"LP",'Régua SAEB'!$D:$D,"&lt;="&amp;$F2730,'Régua SAEB'!$E:$E,"&gt;"&amp;$F2730,'Régua SAEB'!$A:$A,$E2730)</f>
        <v>4</v>
      </c>
      <c r="H2730" s="10" t="str">
        <f t="array" ref="H2730">INDEX('Régua SAEB'!$F$1:$F$40,MATCH($E2730&amp;"LP"&amp;$G2730,'Régua SAEB'!$G$1:$G$40,0),1)</f>
        <v>Proficiente</v>
      </c>
      <c r="I2730" s="29">
        <v>304.29000000000002</v>
      </c>
      <c r="J2730" s="10">
        <f>SUMIFS('Régua SAEB'!$C:$C,'Régua SAEB'!$B:$B,"MT",'Régua SAEB'!$D:$D,"&lt;="&amp;$I2730,'Régua SAEB'!$E:$E,"&gt;"&amp;$I2730,'Régua SAEB'!$A:$A,$E2730)</f>
        <v>5</v>
      </c>
      <c r="K2730" s="10" t="str">
        <f t="array" ref="K2730">INDEX('Régua SAEB'!$F$1:$F$40,MATCH($E2730&amp;"MT"&amp;$J2730,'Régua SAEB'!$G$1:$G$40,0),1)</f>
        <v>Proficiente</v>
      </c>
    </row>
    <row r="2731" spans="1:11" x14ac:dyDescent="0.2">
      <c r="A2731" s="28" t="s">
        <v>29</v>
      </c>
      <c r="B2731" s="24">
        <v>3852</v>
      </c>
      <c r="C2731" s="28" t="s">
        <v>2835</v>
      </c>
      <c r="D2731" s="29">
        <v>35003852</v>
      </c>
      <c r="E2731" s="29" t="s">
        <v>117</v>
      </c>
      <c r="F2731" s="29">
        <v>277.26</v>
      </c>
      <c r="G2731" s="10">
        <f>SUMIFS('Régua SAEB'!$C:$C,'Régua SAEB'!$B:$B,"LP",'Régua SAEB'!$D:$D,"&lt;="&amp;$F2731,'Régua SAEB'!$E:$E,"&gt;"&amp;$F2731,'Régua SAEB'!$A:$A,$E2731)</f>
        <v>4</v>
      </c>
      <c r="H2731" s="10" t="str">
        <f t="array" ref="H2731">INDEX('Régua SAEB'!$F$1:$F$40,MATCH($E2731&amp;"LP"&amp;$G2731,'Régua SAEB'!$G$1:$G$40,0),1)</f>
        <v>Proficiente</v>
      </c>
      <c r="I2731" s="29">
        <v>261.39</v>
      </c>
      <c r="J2731" s="10">
        <f>SUMIFS('Régua SAEB'!$C:$C,'Régua SAEB'!$B:$B,"MT",'Régua SAEB'!$D:$D,"&lt;="&amp;$I2731,'Régua SAEB'!$E:$E,"&gt;"&amp;$I2731,'Régua SAEB'!$A:$A,$E2731)</f>
        <v>3</v>
      </c>
      <c r="K2731" s="10" t="str">
        <f t="array" ref="K2731">INDEX('Régua SAEB'!$F$1:$F$40,MATCH($E2731&amp;"MT"&amp;$J2731,'Régua SAEB'!$G$1:$G$40,0),1)</f>
        <v>Básico</v>
      </c>
    </row>
    <row r="2732" spans="1:11" x14ac:dyDescent="0.2">
      <c r="A2732" s="28" t="s">
        <v>30</v>
      </c>
      <c r="B2732" s="24">
        <v>3888</v>
      </c>
      <c r="C2732" s="28" t="s">
        <v>2836</v>
      </c>
      <c r="D2732" s="29">
        <v>35003888</v>
      </c>
      <c r="E2732" s="29" t="s">
        <v>117</v>
      </c>
      <c r="F2732" s="29">
        <v>288.23</v>
      </c>
      <c r="G2732" s="10">
        <f>SUMIFS('Régua SAEB'!$C:$C,'Régua SAEB'!$B:$B,"LP",'Régua SAEB'!$D:$D,"&lt;="&amp;$F2732,'Régua SAEB'!$E:$E,"&gt;"&amp;$F2732,'Régua SAEB'!$A:$A,$E2732)</f>
        <v>4</v>
      </c>
      <c r="H2732" s="10" t="str">
        <f t="array" ref="H2732">INDEX('Régua SAEB'!$F$1:$F$40,MATCH($E2732&amp;"LP"&amp;$G2732,'Régua SAEB'!$G$1:$G$40,0),1)</f>
        <v>Proficiente</v>
      </c>
      <c r="I2732" s="29">
        <v>271.91000000000003</v>
      </c>
      <c r="J2732" s="10">
        <f>SUMIFS('Régua SAEB'!$C:$C,'Régua SAEB'!$B:$B,"MT",'Régua SAEB'!$D:$D,"&lt;="&amp;$I2732,'Régua SAEB'!$E:$E,"&gt;"&amp;$I2732,'Régua SAEB'!$A:$A,$E2732)</f>
        <v>3</v>
      </c>
      <c r="K2732" s="10" t="str">
        <f t="array" ref="K2732">INDEX('Régua SAEB'!$F$1:$F$40,MATCH($E2732&amp;"MT"&amp;$J2732,'Régua SAEB'!$G$1:$G$40,0),1)</f>
        <v>Básico</v>
      </c>
    </row>
    <row r="2733" spans="1:11" x14ac:dyDescent="0.2">
      <c r="A2733" s="28" t="s">
        <v>30</v>
      </c>
      <c r="B2733" s="24">
        <v>3918</v>
      </c>
      <c r="C2733" s="28" t="s">
        <v>2837</v>
      </c>
      <c r="D2733" s="29">
        <v>35003918</v>
      </c>
      <c r="E2733" s="29" t="s">
        <v>117</v>
      </c>
      <c r="F2733" s="29">
        <v>289.18</v>
      </c>
      <c r="G2733" s="10">
        <f>SUMIFS('Régua SAEB'!$C:$C,'Régua SAEB'!$B:$B,"LP",'Régua SAEB'!$D:$D,"&lt;="&amp;$F2733,'Régua SAEB'!$E:$E,"&gt;"&amp;$F2733,'Régua SAEB'!$A:$A,$E2733)</f>
        <v>4</v>
      </c>
      <c r="H2733" s="10" t="str">
        <f t="array" ref="H2733">INDEX('Régua SAEB'!$F$1:$F$40,MATCH($E2733&amp;"LP"&amp;$G2733,'Régua SAEB'!$G$1:$G$40,0),1)</f>
        <v>Proficiente</v>
      </c>
      <c r="I2733" s="29">
        <v>283.27999999999997</v>
      </c>
      <c r="J2733" s="10">
        <f>SUMIFS('Régua SAEB'!$C:$C,'Régua SAEB'!$B:$B,"MT",'Régua SAEB'!$D:$D,"&lt;="&amp;$I2733,'Régua SAEB'!$E:$E,"&gt;"&amp;$I2733,'Régua SAEB'!$A:$A,$E2733)</f>
        <v>4</v>
      </c>
      <c r="K2733" s="10" t="str">
        <f t="array" ref="K2733">INDEX('Régua SAEB'!$F$1:$F$40,MATCH($E2733&amp;"MT"&amp;$J2733,'Régua SAEB'!$G$1:$G$40,0),1)</f>
        <v>Básico</v>
      </c>
    </row>
    <row r="2734" spans="1:11" x14ac:dyDescent="0.2">
      <c r="A2734" s="28" t="s">
        <v>30</v>
      </c>
      <c r="B2734" s="24">
        <v>3924</v>
      </c>
      <c r="C2734" s="28" t="s">
        <v>2838</v>
      </c>
      <c r="D2734" s="29">
        <v>35003924</v>
      </c>
      <c r="E2734" s="29" t="s">
        <v>117</v>
      </c>
      <c r="F2734" s="29">
        <v>284.68</v>
      </c>
      <c r="G2734" s="10">
        <f>SUMIFS('Régua SAEB'!$C:$C,'Régua SAEB'!$B:$B,"LP",'Régua SAEB'!$D:$D,"&lt;="&amp;$F2734,'Régua SAEB'!$E:$E,"&gt;"&amp;$F2734,'Régua SAEB'!$A:$A,$E2734)</f>
        <v>4</v>
      </c>
      <c r="H2734" s="10" t="str">
        <f t="array" ref="H2734">INDEX('Régua SAEB'!$F$1:$F$40,MATCH($E2734&amp;"LP"&amp;$G2734,'Régua SAEB'!$G$1:$G$40,0),1)</f>
        <v>Proficiente</v>
      </c>
      <c r="I2734" s="29">
        <v>267.19</v>
      </c>
      <c r="J2734" s="10">
        <f>SUMIFS('Régua SAEB'!$C:$C,'Régua SAEB'!$B:$B,"MT",'Régua SAEB'!$D:$D,"&lt;="&amp;$I2734,'Régua SAEB'!$E:$E,"&gt;"&amp;$I2734,'Régua SAEB'!$A:$A,$E2734)</f>
        <v>3</v>
      </c>
      <c r="K2734" s="10" t="str">
        <f t="array" ref="K2734">INDEX('Régua SAEB'!$F$1:$F$40,MATCH($E2734&amp;"MT"&amp;$J2734,'Régua SAEB'!$G$1:$G$40,0),1)</f>
        <v>Básico</v>
      </c>
    </row>
    <row r="2735" spans="1:11" x14ac:dyDescent="0.2">
      <c r="A2735" s="28" t="s">
        <v>30</v>
      </c>
      <c r="B2735" s="24">
        <v>3931</v>
      </c>
      <c r="C2735" s="28" t="s">
        <v>2839</v>
      </c>
      <c r="D2735" s="29">
        <v>35003931</v>
      </c>
      <c r="E2735" s="29" t="s">
        <v>117</v>
      </c>
      <c r="F2735" s="29">
        <v>271.91000000000003</v>
      </c>
      <c r="G2735" s="10">
        <f>SUMIFS('Régua SAEB'!$C:$C,'Régua SAEB'!$B:$B,"LP",'Régua SAEB'!$D:$D,"&lt;="&amp;$F2735,'Régua SAEB'!$E:$E,"&gt;"&amp;$F2735,'Régua SAEB'!$A:$A,$E2735)</f>
        <v>3</v>
      </c>
      <c r="H2735" s="10" t="str">
        <f t="array" ref="H2735">INDEX('Régua SAEB'!$F$1:$F$40,MATCH($E2735&amp;"LP"&amp;$G2735,'Régua SAEB'!$G$1:$G$40,0),1)</f>
        <v>Básico</v>
      </c>
      <c r="I2735" s="29">
        <v>258.97000000000003</v>
      </c>
      <c r="J2735" s="10">
        <f>SUMIFS('Régua SAEB'!$C:$C,'Régua SAEB'!$B:$B,"MT",'Régua SAEB'!$D:$D,"&lt;="&amp;$I2735,'Régua SAEB'!$E:$E,"&gt;"&amp;$I2735,'Régua SAEB'!$A:$A,$E2735)</f>
        <v>3</v>
      </c>
      <c r="K2735" s="10" t="str">
        <f t="array" ref="K2735">INDEX('Régua SAEB'!$F$1:$F$40,MATCH($E2735&amp;"MT"&amp;$J2735,'Régua SAEB'!$G$1:$G$40,0),1)</f>
        <v>Básico</v>
      </c>
    </row>
    <row r="2736" spans="1:11" x14ac:dyDescent="0.2">
      <c r="A2736" s="28" t="s">
        <v>30</v>
      </c>
      <c r="B2736" s="24">
        <v>3955</v>
      </c>
      <c r="C2736" s="28" t="s">
        <v>2840</v>
      </c>
      <c r="D2736" s="29">
        <v>35003955</v>
      </c>
      <c r="E2736" s="29" t="s">
        <v>117</v>
      </c>
      <c r="F2736" s="29">
        <v>261.91000000000003</v>
      </c>
      <c r="G2736" s="10">
        <f>SUMIFS('Régua SAEB'!$C:$C,'Régua SAEB'!$B:$B,"LP",'Régua SAEB'!$D:$D,"&lt;="&amp;$F2736,'Régua SAEB'!$E:$E,"&gt;"&amp;$F2736,'Régua SAEB'!$A:$A,$E2736)</f>
        <v>3</v>
      </c>
      <c r="H2736" s="10" t="str">
        <f t="array" ref="H2736">INDEX('Régua SAEB'!$F$1:$F$40,MATCH($E2736&amp;"LP"&amp;$G2736,'Régua SAEB'!$G$1:$G$40,0),1)</f>
        <v>Básico</v>
      </c>
      <c r="I2736" s="29">
        <v>262.95</v>
      </c>
      <c r="J2736" s="10">
        <f>SUMIFS('Régua SAEB'!$C:$C,'Régua SAEB'!$B:$B,"MT",'Régua SAEB'!$D:$D,"&lt;="&amp;$I2736,'Régua SAEB'!$E:$E,"&gt;"&amp;$I2736,'Régua SAEB'!$A:$A,$E2736)</f>
        <v>3</v>
      </c>
      <c r="K2736" s="10" t="str">
        <f t="array" ref="K2736">INDEX('Régua SAEB'!$F$1:$F$40,MATCH($E2736&amp;"MT"&amp;$J2736,'Régua SAEB'!$G$1:$G$40,0),1)</f>
        <v>Básico</v>
      </c>
    </row>
    <row r="2737" spans="1:11" x14ac:dyDescent="0.2">
      <c r="A2737" s="28" t="s">
        <v>30</v>
      </c>
      <c r="B2737" s="24">
        <v>3967</v>
      </c>
      <c r="C2737" s="28" t="s">
        <v>2841</v>
      </c>
      <c r="D2737" s="29">
        <v>35003967</v>
      </c>
      <c r="E2737" s="29" t="s">
        <v>117</v>
      </c>
      <c r="F2737" s="29">
        <v>281.91000000000003</v>
      </c>
      <c r="G2737" s="10">
        <f>SUMIFS('Régua SAEB'!$C:$C,'Régua SAEB'!$B:$B,"LP",'Régua SAEB'!$D:$D,"&lt;="&amp;$F2737,'Régua SAEB'!$E:$E,"&gt;"&amp;$F2737,'Régua SAEB'!$A:$A,$E2737)</f>
        <v>4</v>
      </c>
      <c r="H2737" s="10" t="str">
        <f t="array" ref="H2737">INDEX('Régua SAEB'!$F$1:$F$40,MATCH($E2737&amp;"LP"&amp;$G2737,'Régua SAEB'!$G$1:$G$40,0),1)</f>
        <v>Proficiente</v>
      </c>
      <c r="I2737" s="29">
        <v>282.57</v>
      </c>
      <c r="J2737" s="10">
        <f>SUMIFS('Régua SAEB'!$C:$C,'Régua SAEB'!$B:$B,"MT",'Régua SAEB'!$D:$D,"&lt;="&amp;$I2737,'Régua SAEB'!$E:$E,"&gt;"&amp;$I2737,'Régua SAEB'!$A:$A,$E2737)</f>
        <v>4</v>
      </c>
      <c r="K2737" s="10" t="str">
        <f t="array" ref="K2737">INDEX('Régua SAEB'!$F$1:$F$40,MATCH($E2737&amp;"MT"&amp;$J2737,'Régua SAEB'!$G$1:$G$40,0),1)</f>
        <v>Básico</v>
      </c>
    </row>
    <row r="2738" spans="1:11" x14ac:dyDescent="0.2">
      <c r="A2738" s="28" t="s">
        <v>30</v>
      </c>
      <c r="B2738" s="24">
        <v>3980</v>
      </c>
      <c r="C2738" s="28" t="s">
        <v>2842</v>
      </c>
      <c r="D2738" s="29">
        <v>35003980</v>
      </c>
      <c r="E2738" s="29" t="s">
        <v>117</v>
      </c>
      <c r="F2738" s="29">
        <v>295.27999999999997</v>
      </c>
      <c r="G2738" s="10">
        <f>SUMIFS('Régua SAEB'!$C:$C,'Régua SAEB'!$B:$B,"LP",'Régua SAEB'!$D:$D,"&lt;="&amp;$F2738,'Régua SAEB'!$E:$E,"&gt;"&amp;$F2738,'Régua SAEB'!$A:$A,$E2738)</f>
        <v>4</v>
      </c>
      <c r="H2738" s="10" t="str">
        <f t="array" ref="H2738">INDEX('Régua SAEB'!$F$1:$F$40,MATCH($E2738&amp;"LP"&amp;$G2738,'Régua SAEB'!$G$1:$G$40,0),1)</f>
        <v>Proficiente</v>
      </c>
      <c r="I2738" s="29">
        <v>288.37</v>
      </c>
      <c r="J2738" s="10">
        <f>SUMIFS('Régua SAEB'!$C:$C,'Régua SAEB'!$B:$B,"MT",'Régua SAEB'!$D:$D,"&lt;="&amp;$I2738,'Régua SAEB'!$E:$E,"&gt;"&amp;$I2738,'Régua SAEB'!$A:$A,$E2738)</f>
        <v>4</v>
      </c>
      <c r="K2738" s="10" t="str">
        <f t="array" ref="K2738">INDEX('Régua SAEB'!$F$1:$F$40,MATCH($E2738&amp;"MT"&amp;$J2738,'Régua SAEB'!$G$1:$G$40,0),1)</f>
        <v>Básico</v>
      </c>
    </row>
    <row r="2739" spans="1:11" x14ac:dyDescent="0.2">
      <c r="A2739" s="28" t="s">
        <v>30</v>
      </c>
      <c r="B2739" s="24">
        <v>4005</v>
      </c>
      <c r="C2739" s="28" t="s">
        <v>2843</v>
      </c>
      <c r="D2739" s="29">
        <v>35004005</v>
      </c>
      <c r="E2739" s="29" t="s">
        <v>117</v>
      </c>
      <c r="F2739" s="29">
        <v>245.92</v>
      </c>
      <c r="G2739" s="10">
        <f>SUMIFS('Régua SAEB'!$C:$C,'Régua SAEB'!$B:$B,"LP",'Régua SAEB'!$D:$D,"&lt;="&amp;$F2739,'Régua SAEB'!$E:$E,"&gt;"&amp;$F2739,'Régua SAEB'!$A:$A,$E2739)</f>
        <v>2</v>
      </c>
      <c r="H2739" s="10" t="str">
        <f t="array" ref="H2739">INDEX('Régua SAEB'!$F$1:$F$40,MATCH($E2739&amp;"LP"&amp;$G2739,'Régua SAEB'!$G$1:$G$40,0),1)</f>
        <v>Básico</v>
      </c>
      <c r="I2739" s="29">
        <v>259.27</v>
      </c>
      <c r="J2739" s="10">
        <f>SUMIFS('Régua SAEB'!$C:$C,'Régua SAEB'!$B:$B,"MT",'Régua SAEB'!$D:$D,"&lt;="&amp;$I2739,'Régua SAEB'!$E:$E,"&gt;"&amp;$I2739,'Régua SAEB'!$A:$A,$E2739)</f>
        <v>3</v>
      </c>
      <c r="K2739" s="10" t="str">
        <f t="array" ref="K2739">INDEX('Régua SAEB'!$F$1:$F$40,MATCH($E2739&amp;"MT"&amp;$J2739,'Régua SAEB'!$G$1:$G$40,0),1)</f>
        <v>Básico</v>
      </c>
    </row>
    <row r="2740" spans="1:11" x14ac:dyDescent="0.2">
      <c r="A2740" s="28" t="s">
        <v>30</v>
      </c>
      <c r="B2740" s="24">
        <v>4029</v>
      </c>
      <c r="C2740" s="28" t="s">
        <v>2844</v>
      </c>
      <c r="D2740" s="29">
        <v>35004029</v>
      </c>
      <c r="E2740" s="29" t="s">
        <v>117</v>
      </c>
      <c r="F2740" s="29">
        <v>251.17</v>
      </c>
      <c r="G2740" s="10">
        <f>SUMIFS('Régua SAEB'!$C:$C,'Régua SAEB'!$B:$B,"LP",'Régua SAEB'!$D:$D,"&lt;="&amp;$F2740,'Régua SAEB'!$E:$E,"&gt;"&amp;$F2740,'Régua SAEB'!$A:$A,$E2740)</f>
        <v>3</v>
      </c>
      <c r="H2740" s="10" t="str">
        <f t="array" ref="H2740">INDEX('Régua SAEB'!$F$1:$F$40,MATCH($E2740&amp;"LP"&amp;$G2740,'Régua SAEB'!$G$1:$G$40,0),1)</f>
        <v>Básico</v>
      </c>
      <c r="I2740" s="29">
        <v>248.94</v>
      </c>
      <c r="J2740" s="10">
        <f>SUMIFS('Régua SAEB'!$C:$C,'Régua SAEB'!$B:$B,"MT",'Régua SAEB'!$D:$D,"&lt;="&amp;$I2740,'Régua SAEB'!$E:$E,"&gt;"&amp;$I2740,'Régua SAEB'!$A:$A,$E2740)</f>
        <v>2</v>
      </c>
      <c r="K2740" s="10" t="str">
        <f t="array" ref="K2740">INDEX('Régua SAEB'!$F$1:$F$40,MATCH($E2740&amp;"MT"&amp;$J2740,'Régua SAEB'!$G$1:$G$40,0),1)</f>
        <v>Básico</v>
      </c>
    </row>
    <row r="2741" spans="1:11" x14ac:dyDescent="0.2">
      <c r="A2741" s="28" t="s">
        <v>30</v>
      </c>
      <c r="B2741" s="24">
        <v>4030</v>
      </c>
      <c r="C2741" s="28" t="s">
        <v>2845</v>
      </c>
      <c r="D2741" s="29">
        <v>35004030</v>
      </c>
      <c r="E2741" s="29" t="s">
        <v>117</v>
      </c>
      <c r="F2741" s="29">
        <v>251.49</v>
      </c>
      <c r="G2741" s="10">
        <f>SUMIFS('Régua SAEB'!$C:$C,'Régua SAEB'!$B:$B,"LP",'Régua SAEB'!$D:$D,"&lt;="&amp;$F2741,'Régua SAEB'!$E:$E,"&gt;"&amp;$F2741,'Régua SAEB'!$A:$A,$E2741)</f>
        <v>3</v>
      </c>
      <c r="H2741" s="10" t="str">
        <f t="array" ref="H2741">INDEX('Régua SAEB'!$F$1:$F$40,MATCH($E2741&amp;"LP"&amp;$G2741,'Régua SAEB'!$G$1:$G$40,0),1)</f>
        <v>Básico</v>
      </c>
      <c r="I2741" s="29">
        <v>238.49</v>
      </c>
      <c r="J2741" s="10">
        <f>SUMIFS('Régua SAEB'!$C:$C,'Régua SAEB'!$B:$B,"MT",'Régua SAEB'!$D:$D,"&lt;="&amp;$I2741,'Régua SAEB'!$E:$E,"&gt;"&amp;$I2741,'Régua SAEB'!$A:$A,$E2741)</f>
        <v>2</v>
      </c>
      <c r="K2741" s="10" t="str">
        <f t="array" ref="K2741">INDEX('Régua SAEB'!$F$1:$F$40,MATCH($E2741&amp;"MT"&amp;$J2741,'Régua SAEB'!$G$1:$G$40,0),1)</f>
        <v>Básico</v>
      </c>
    </row>
    <row r="2742" spans="1:11" x14ac:dyDescent="0.2">
      <c r="A2742" s="28" t="s">
        <v>30</v>
      </c>
      <c r="B2742" s="24">
        <v>4066</v>
      </c>
      <c r="C2742" s="28" t="s">
        <v>2846</v>
      </c>
      <c r="D2742" s="29">
        <v>35004066</v>
      </c>
      <c r="E2742" s="29" t="s">
        <v>117</v>
      </c>
      <c r="F2742" s="29">
        <v>249.94</v>
      </c>
      <c r="G2742" s="10">
        <f>SUMIFS('Régua SAEB'!$C:$C,'Régua SAEB'!$B:$B,"LP",'Régua SAEB'!$D:$D,"&lt;="&amp;$F2742,'Régua SAEB'!$E:$E,"&gt;"&amp;$F2742,'Régua SAEB'!$A:$A,$E2742)</f>
        <v>2</v>
      </c>
      <c r="H2742" s="10" t="str">
        <f t="array" ref="H2742">INDEX('Régua SAEB'!$F$1:$F$40,MATCH($E2742&amp;"LP"&amp;$G2742,'Régua SAEB'!$G$1:$G$40,0),1)</f>
        <v>Básico</v>
      </c>
      <c r="I2742" s="29">
        <v>240.6</v>
      </c>
      <c r="J2742" s="10">
        <f>SUMIFS('Régua SAEB'!$C:$C,'Régua SAEB'!$B:$B,"MT",'Régua SAEB'!$D:$D,"&lt;="&amp;$I2742,'Régua SAEB'!$E:$E,"&gt;"&amp;$I2742,'Régua SAEB'!$A:$A,$E2742)</f>
        <v>2</v>
      </c>
      <c r="K2742" s="10" t="str">
        <f t="array" ref="K2742">INDEX('Régua SAEB'!$F$1:$F$40,MATCH($E2742&amp;"MT"&amp;$J2742,'Régua SAEB'!$G$1:$G$40,0),1)</f>
        <v>Básico</v>
      </c>
    </row>
    <row r="2743" spans="1:11" x14ac:dyDescent="0.2">
      <c r="A2743" s="28" t="s">
        <v>30</v>
      </c>
      <c r="B2743" s="24">
        <v>4091</v>
      </c>
      <c r="C2743" s="28" t="s">
        <v>2847</v>
      </c>
      <c r="D2743" s="29">
        <v>35004091</v>
      </c>
      <c r="E2743" s="29" t="s">
        <v>117</v>
      </c>
      <c r="F2743" s="29">
        <v>275</v>
      </c>
      <c r="G2743" s="10">
        <f>SUMIFS('Régua SAEB'!$C:$C,'Régua SAEB'!$B:$B,"LP",'Régua SAEB'!$D:$D,"&lt;="&amp;$F2743,'Régua SAEB'!$E:$E,"&gt;"&amp;$F2743,'Régua SAEB'!$A:$A,$E2743)</f>
        <v>4</v>
      </c>
      <c r="H2743" s="10" t="str">
        <f t="array" ref="H2743">INDEX('Régua SAEB'!$F$1:$F$40,MATCH($E2743&amp;"LP"&amp;$G2743,'Régua SAEB'!$G$1:$G$40,0),1)</f>
        <v>Proficiente</v>
      </c>
      <c r="I2743" s="29">
        <v>256.02999999999997</v>
      </c>
      <c r="J2743" s="10">
        <f>SUMIFS('Régua SAEB'!$C:$C,'Régua SAEB'!$B:$B,"MT",'Régua SAEB'!$D:$D,"&lt;="&amp;$I2743,'Régua SAEB'!$E:$E,"&gt;"&amp;$I2743,'Régua SAEB'!$A:$A,$E2743)</f>
        <v>3</v>
      </c>
      <c r="K2743" s="10" t="str">
        <f t="array" ref="K2743">INDEX('Régua SAEB'!$F$1:$F$40,MATCH($E2743&amp;"MT"&amp;$J2743,'Régua SAEB'!$G$1:$G$40,0),1)</f>
        <v>Básico</v>
      </c>
    </row>
    <row r="2744" spans="1:11" x14ac:dyDescent="0.2">
      <c r="A2744" s="28" t="s">
        <v>30</v>
      </c>
      <c r="B2744" s="24">
        <v>4121</v>
      </c>
      <c r="C2744" s="28" t="s">
        <v>2848</v>
      </c>
      <c r="D2744" s="29">
        <v>35004121</v>
      </c>
      <c r="E2744" s="29" t="s">
        <v>117</v>
      </c>
      <c r="F2744" s="29">
        <v>237.25</v>
      </c>
      <c r="G2744" s="10">
        <f>SUMIFS('Régua SAEB'!$C:$C,'Régua SAEB'!$B:$B,"LP",'Régua SAEB'!$D:$D,"&lt;="&amp;$F2744,'Régua SAEB'!$E:$E,"&gt;"&amp;$F2744,'Régua SAEB'!$A:$A,$E2744)</f>
        <v>2</v>
      </c>
      <c r="H2744" s="10" t="str">
        <f t="array" ref="H2744">INDEX('Régua SAEB'!$F$1:$F$40,MATCH($E2744&amp;"LP"&amp;$G2744,'Régua SAEB'!$G$1:$G$40,0),1)</f>
        <v>Básico</v>
      </c>
      <c r="I2744" s="29">
        <v>232.01</v>
      </c>
      <c r="J2744" s="10">
        <f>SUMIFS('Régua SAEB'!$C:$C,'Régua SAEB'!$B:$B,"MT",'Régua SAEB'!$D:$D,"&lt;="&amp;$I2744,'Régua SAEB'!$E:$E,"&gt;"&amp;$I2744,'Régua SAEB'!$A:$A,$E2744)</f>
        <v>2</v>
      </c>
      <c r="K2744" s="10" t="str">
        <f t="array" ref="K2744">INDEX('Régua SAEB'!$F$1:$F$40,MATCH($E2744&amp;"MT"&amp;$J2744,'Régua SAEB'!$G$1:$G$40,0),1)</f>
        <v>Básico</v>
      </c>
    </row>
    <row r="2745" spans="1:11" x14ac:dyDescent="0.2">
      <c r="A2745" s="28" t="s">
        <v>30</v>
      </c>
      <c r="B2745" s="24">
        <v>4133</v>
      </c>
      <c r="C2745" s="28" t="s">
        <v>2849</v>
      </c>
      <c r="D2745" s="29">
        <v>35004133</v>
      </c>
      <c r="E2745" s="29" t="s">
        <v>117</v>
      </c>
      <c r="F2745" s="29">
        <v>262.62</v>
      </c>
      <c r="G2745" s="10">
        <f>SUMIFS('Régua SAEB'!$C:$C,'Régua SAEB'!$B:$B,"LP",'Régua SAEB'!$D:$D,"&lt;="&amp;$F2745,'Régua SAEB'!$E:$E,"&gt;"&amp;$F2745,'Régua SAEB'!$A:$A,$E2745)</f>
        <v>3</v>
      </c>
      <c r="H2745" s="10" t="str">
        <f t="array" ref="H2745">INDEX('Régua SAEB'!$F$1:$F$40,MATCH($E2745&amp;"LP"&amp;$G2745,'Régua SAEB'!$G$1:$G$40,0),1)</f>
        <v>Básico</v>
      </c>
      <c r="I2745" s="29">
        <v>262.45</v>
      </c>
      <c r="J2745" s="10">
        <f>SUMIFS('Régua SAEB'!$C:$C,'Régua SAEB'!$B:$B,"MT",'Régua SAEB'!$D:$D,"&lt;="&amp;$I2745,'Régua SAEB'!$E:$E,"&gt;"&amp;$I2745,'Régua SAEB'!$A:$A,$E2745)</f>
        <v>3</v>
      </c>
      <c r="K2745" s="10" t="str">
        <f t="array" ref="K2745">INDEX('Régua SAEB'!$F$1:$F$40,MATCH($E2745&amp;"MT"&amp;$J2745,'Régua SAEB'!$G$1:$G$40,0),1)</f>
        <v>Básico</v>
      </c>
    </row>
    <row r="2746" spans="1:11" x14ac:dyDescent="0.2">
      <c r="A2746" s="28" t="s">
        <v>30</v>
      </c>
      <c r="B2746" s="24">
        <v>4169</v>
      </c>
      <c r="C2746" s="28" t="s">
        <v>2850</v>
      </c>
      <c r="D2746" s="29">
        <v>35004169</v>
      </c>
      <c r="E2746" s="29" t="s">
        <v>117</v>
      </c>
      <c r="F2746" s="29">
        <v>247.11</v>
      </c>
      <c r="G2746" s="10">
        <f>SUMIFS('Régua SAEB'!$C:$C,'Régua SAEB'!$B:$B,"LP",'Régua SAEB'!$D:$D,"&lt;="&amp;$F2746,'Régua SAEB'!$E:$E,"&gt;"&amp;$F2746,'Régua SAEB'!$A:$A,$E2746)</f>
        <v>2</v>
      </c>
      <c r="H2746" s="10" t="str">
        <f t="array" ref="H2746">INDEX('Régua SAEB'!$F$1:$F$40,MATCH($E2746&amp;"LP"&amp;$G2746,'Régua SAEB'!$G$1:$G$40,0),1)</f>
        <v>Básico</v>
      </c>
      <c r="I2746" s="29">
        <v>259.39999999999998</v>
      </c>
      <c r="J2746" s="10">
        <f>SUMIFS('Régua SAEB'!$C:$C,'Régua SAEB'!$B:$B,"MT",'Régua SAEB'!$D:$D,"&lt;="&amp;$I2746,'Régua SAEB'!$E:$E,"&gt;"&amp;$I2746,'Régua SAEB'!$A:$A,$E2746)</f>
        <v>3</v>
      </c>
      <c r="K2746" s="10" t="str">
        <f t="array" ref="K2746">INDEX('Régua SAEB'!$F$1:$F$40,MATCH($E2746&amp;"MT"&amp;$J2746,'Régua SAEB'!$G$1:$G$40,0),1)</f>
        <v>Básico</v>
      </c>
    </row>
    <row r="2747" spans="1:11" x14ac:dyDescent="0.2">
      <c r="A2747" s="28" t="s">
        <v>30</v>
      </c>
      <c r="B2747" s="24">
        <v>4212</v>
      </c>
      <c r="C2747" s="28" t="s">
        <v>2851</v>
      </c>
      <c r="D2747" s="29">
        <v>35004212</v>
      </c>
      <c r="E2747" s="29" t="s">
        <v>117</v>
      </c>
      <c r="F2747" s="29">
        <v>245.41</v>
      </c>
      <c r="G2747" s="10">
        <f>SUMIFS('Régua SAEB'!$C:$C,'Régua SAEB'!$B:$B,"LP",'Régua SAEB'!$D:$D,"&lt;="&amp;$F2747,'Régua SAEB'!$E:$E,"&gt;"&amp;$F2747,'Régua SAEB'!$A:$A,$E2747)</f>
        <v>2</v>
      </c>
      <c r="H2747" s="10" t="str">
        <f t="array" ref="H2747">INDEX('Régua SAEB'!$F$1:$F$40,MATCH($E2747&amp;"LP"&amp;$G2747,'Régua SAEB'!$G$1:$G$40,0),1)</f>
        <v>Básico</v>
      </c>
      <c r="I2747" s="29">
        <v>237.55</v>
      </c>
      <c r="J2747" s="10">
        <f>SUMIFS('Régua SAEB'!$C:$C,'Régua SAEB'!$B:$B,"MT",'Régua SAEB'!$D:$D,"&lt;="&amp;$I2747,'Régua SAEB'!$E:$E,"&gt;"&amp;$I2747,'Régua SAEB'!$A:$A,$E2747)</f>
        <v>2</v>
      </c>
      <c r="K2747" s="10" t="str">
        <f t="array" ref="K2747">INDEX('Régua SAEB'!$F$1:$F$40,MATCH($E2747&amp;"MT"&amp;$J2747,'Régua SAEB'!$G$1:$G$40,0),1)</f>
        <v>Básico</v>
      </c>
    </row>
    <row r="2748" spans="1:11" x14ac:dyDescent="0.2">
      <c r="A2748" s="28" t="s">
        <v>30</v>
      </c>
      <c r="B2748" s="24">
        <v>4236</v>
      </c>
      <c r="C2748" s="28" t="s">
        <v>2852</v>
      </c>
      <c r="D2748" s="29">
        <v>35004236</v>
      </c>
      <c r="E2748" s="29" t="s">
        <v>117</v>
      </c>
      <c r="F2748" s="29">
        <v>255.03</v>
      </c>
      <c r="G2748" s="10">
        <f>SUMIFS('Régua SAEB'!$C:$C,'Régua SAEB'!$B:$B,"LP",'Régua SAEB'!$D:$D,"&lt;="&amp;$F2748,'Régua SAEB'!$E:$E,"&gt;"&amp;$F2748,'Régua SAEB'!$A:$A,$E2748)</f>
        <v>3</v>
      </c>
      <c r="H2748" s="10" t="str">
        <f t="array" ref="H2748">INDEX('Régua SAEB'!$F$1:$F$40,MATCH($E2748&amp;"LP"&amp;$G2748,'Régua SAEB'!$G$1:$G$40,0),1)</f>
        <v>Básico</v>
      </c>
      <c r="I2748" s="29">
        <v>250.92</v>
      </c>
      <c r="J2748" s="10">
        <f>SUMIFS('Régua SAEB'!$C:$C,'Régua SAEB'!$B:$B,"MT",'Régua SAEB'!$D:$D,"&lt;="&amp;$I2748,'Régua SAEB'!$E:$E,"&gt;"&amp;$I2748,'Régua SAEB'!$A:$A,$E2748)</f>
        <v>3</v>
      </c>
      <c r="K2748" s="10" t="str">
        <f t="array" ref="K2748">INDEX('Régua SAEB'!$F$1:$F$40,MATCH($E2748&amp;"MT"&amp;$J2748,'Régua SAEB'!$G$1:$G$40,0),1)</f>
        <v>Básico</v>
      </c>
    </row>
    <row r="2749" spans="1:11" x14ac:dyDescent="0.2">
      <c r="A2749" s="28" t="s">
        <v>30</v>
      </c>
      <c r="B2749" s="24">
        <v>4248</v>
      </c>
      <c r="C2749" s="28" t="s">
        <v>2853</v>
      </c>
      <c r="D2749" s="29">
        <v>35004248</v>
      </c>
      <c r="E2749" s="29" t="s">
        <v>117</v>
      </c>
      <c r="F2749" s="29">
        <v>262.27999999999997</v>
      </c>
      <c r="G2749" s="10">
        <f>SUMIFS('Régua SAEB'!$C:$C,'Régua SAEB'!$B:$B,"LP",'Régua SAEB'!$D:$D,"&lt;="&amp;$F2749,'Régua SAEB'!$E:$E,"&gt;"&amp;$F2749,'Régua SAEB'!$A:$A,$E2749)</f>
        <v>3</v>
      </c>
      <c r="H2749" s="10" t="str">
        <f t="array" ref="H2749">INDEX('Régua SAEB'!$F$1:$F$40,MATCH($E2749&amp;"LP"&amp;$G2749,'Régua SAEB'!$G$1:$G$40,0),1)</f>
        <v>Básico</v>
      </c>
      <c r="I2749" s="29">
        <v>268.86</v>
      </c>
      <c r="J2749" s="10">
        <f>SUMIFS('Régua SAEB'!$C:$C,'Régua SAEB'!$B:$B,"MT",'Régua SAEB'!$D:$D,"&lt;="&amp;$I2749,'Régua SAEB'!$E:$E,"&gt;"&amp;$I2749,'Régua SAEB'!$A:$A,$E2749)</f>
        <v>3</v>
      </c>
      <c r="K2749" s="10" t="str">
        <f t="array" ref="K2749">INDEX('Régua SAEB'!$F$1:$F$40,MATCH($E2749&amp;"MT"&amp;$J2749,'Régua SAEB'!$G$1:$G$40,0),1)</f>
        <v>Básico</v>
      </c>
    </row>
    <row r="2750" spans="1:11" x14ac:dyDescent="0.2">
      <c r="A2750" s="28" t="s">
        <v>31</v>
      </c>
      <c r="B2750" s="24">
        <v>4285</v>
      </c>
      <c r="C2750" s="28" t="s">
        <v>2854</v>
      </c>
      <c r="D2750" s="29">
        <v>35004285</v>
      </c>
      <c r="E2750" s="29" t="s">
        <v>117</v>
      </c>
      <c r="F2750" s="29">
        <v>268.79000000000002</v>
      </c>
      <c r="G2750" s="10">
        <f>SUMIFS('Régua SAEB'!$C:$C,'Régua SAEB'!$B:$B,"LP",'Régua SAEB'!$D:$D,"&lt;="&amp;$F2750,'Régua SAEB'!$E:$E,"&gt;"&amp;$F2750,'Régua SAEB'!$A:$A,$E2750)</f>
        <v>3</v>
      </c>
      <c r="H2750" s="10" t="str">
        <f t="array" ref="H2750">INDEX('Régua SAEB'!$F$1:$F$40,MATCH($E2750&amp;"LP"&amp;$G2750,'Régua SAEB'!$G$1:$G$40,0),1)</f>
        <v>Básico</v>
      </c>
      <c r="I2750" s="29">
        <v>258.95</v>
      </c>
      <c r="J2750" s="10">
        <f>SUMIFS('Régua SAEB'!$C:$C,'Régua SAEB'!$B:$B,"MT",'Régua SAEB'!$D:$D,"&lt;="&amp;$I2750,'Régua SAEB'!$E:$E,"&gt;"&amp;$I2750,'Régua SAEB'!$A:$A,$E2750)</f>
        <v>3</v>
      </c>
      <c r="K2750" s="10" t="str">
        <f t="array" ref="K2750">INDEX('Régua SAEB'!$F$1:$F$40,MATCH($E2750&amp;"MT"&amp;$J2750,'Régua SAEB'!$G$1:$G$40,0),1)</f>
        <v>Básico</v>
      </c>
    </row>
    <row r="2751" spans="1:11" x14ac:dyDescent="0.2">
      <c r="A2751" s="28" t="s">
        <v>31</v>
      </c>
      <c r="B2751" s="24">
        <v>4297</v>
      </c>
      <c r="C2751" s="28" t="s">
        <v>2855</v>
      </c>
      <c r="D2751" s="29">
        <v>35004297</v>
      </c>
      <c r="E2751" s="29" t="s">
        <v>117</v>
      </c>
      <c r="F2751" s="29">
        <v>259.32</v>
      </c>
      <c r="G2751" s="10">
        <f>SUMIFS('Régua SAEB'!$C:$C,'Régua SAEB'!$B:$B,"LP",'Régua SAEB'!$D:$D,"&lt;="&amp;$F2751,'Régua SAEB'!$E:$E,"&gt;"&amp;$F2751,'Régua SAEB'!$A:$A,$E2751)</f>
        <v>3</v>
      </c>
      <c r="H2751" s="10" t="str">
        <f t="array" ref="H2751">INDEX('Régua SAEB'!$F$1:$F$40,MATCH($E2751&amp;"LP"&amp;$G2751,'Régua SAEB'!$G$1:$G$40,0),1)</f>
        <v>Básico</v>
      </c>
      <c r="I2751" s="29">
        <v>254.99</v>
      </c>
      <c r="J2751" s="10">
        <f>SUMIFS('Régua SAEB'!$C:$C,'Régua SAEB'!$B:$B,"MT",'Régua SAEB'!$D:$D,"&lt;="&amp;$I2751,'Régua SAEB'!$E:$E,"&gt;"&amp;$I2751,'Régua SAEB'!$A:$A,$E2751)</f>
        <v>3</v>
      </c>
      <c r="K2751" s="10" t="str">
        <f t="array" ref="K2751">INDEX('Régua SAEB'!$F$1:$F$40,MATCH($E2751&amp;"MT"&amp;$J2751,'Régua SAEB'!$G$1:$G$40,0),1)</f>
        <v>Básico</v>
      </c>
    </row>
    <row r="2752" spans="1:11" x14ac:dyDescent="0.2">
      <c r="A2752" s="28" t="s">
        <v>31</v>
      </c>
      <c r="B2752" s="24">
        <v>4315</v>
      </c>
      <c r="C2752" s="28" t="s">
        <v>2856</v>
      </c>
      <c r="D2752" s="29">
        <v>35004315</v>
      </c>
      <c r="E2752" s="29" t="s">
        <v>117</v>
      </c>
      <c r="F2752" s="29">
        <v>264.41000000000003</v>
      </c>
      <c r="G2752" s="10">
        <f>SUMIFS('Régua SAEB'!$C:$C,'Régua SAEB'!$B:$B,"LP",'Régua SAEB'!$D:$D,"&lt;="&amp;$F2752,'Régua SAEB'!$E:$E,"&gt;"&amp;$F2752,'Régua SAEB'!$A:$A,$E2752)</f>
        <v>3</v>
      </c>
      <c r="H2752" s="10" t="str">
        <f t="array" ref="H2752">INDEX('Régua SAEB'!$F$1:$F$40,MATCH($E2752&amp;"LP"&amp;$G2752,'Régua SAEB'!$G$1:$G$40,0),1)</f>
        <v>Básico</v>
      </c>
      <c r="I2752" s="29">
        <v>258.69</v>
      </c>
      <c r="J2752" s="10">
        <f>SUMIFS('Régua SAEB'!$C:$C,'Régua SAEB'!$B:$B,"MT",'Régua SAEB'!$D:$D,"&lt;="&amp;$I2752,'Régua SAEB'!$E:$E,"&gt;"&amp;$I2752,'Régua SAEB'!$A:$A,$E2752)</f>
        <v>3</v>
      </c>
      <c r="K2752" s="10" t="str">
        <f t="array" ref="K2752">INDEX('Régua SAEB'!$F$1:$F$40,MATCH($E2752&amp;"MT"&amp;$J2752,'Régua SAEB'!$G$1:$G$40,0),1)</f>
        <v>Básico</v>
      </c>
    </row>
    <row r="2753" spans="1:11" x14ac:dyDescent="0.2">
      <c r="A2753" s="28" t="s">
        <v>31</v>
      </c>
      <c r="B2753" s="24">
        <v>4327</v>
      </c>
      <c r="C2753" s="28" t="s">
        <v>2857</v>
      </c>
      <c r="D2753" s="29">
        <v>35004327</v>
      </c>
      <c r="E2753" s="29" t="s">
        <v>117</v>
      </c>
      <c r="F2753" s="29">
        <v>279.89999999999998</v>
      </c>
      <c r="G2753" s="10">
        <f>SUMIFS('Régua SAEB'!$C:$C,'Régua SAEB'!$B:$B,"LP",'Régua SAEB'!$D:$D,"&lt;="&amp;$F2753,'Régua SAEB'!$E:$E,"&gt;"&amp;$F2753,'Régua SAEB'!$A:$A,$E2753)</f>
        <v>4</v>
      </c>
      <c r="H2753" s="10" t="str">
        <f t="array" ref="H2753">INDEX('Régua SAEB'!$F$1:$F$40,MATCH($E2753&amp;"LP"&amp;$G2753,'Régua SAEB'!$G$1:$G$40,0),1)</f>
        <v>Proficiente</v>
      </c>
      <c r="I2753" s="29">
        <v>274.39999999999998</v>
      </c>
      <c r="J2753" s="10">
        <f>SUMIFS('Régua SAEB'!$C:$C,'Régua SAEB'!$B:$B,"MT",'Régua SAEB'!$D:$D,"&lt;="&amp;$I2753,'Régua SAEB'!$E:$E,"&gt;"&amp;$I2753,'Régua SAEB'!$A:$A,$E2753)</f>
        <v>3</v>
      </c>
      <c r="K2753" s="10" t="str">
        <f t="array" ref="K2753">INDEX('Régua SAEB'!$F$1:$F$40,MATCH($E2753&amp;"MT"&amp;$J2753,'Régua SAEB'!$G$1:$G$40,0),1)</f>
        <v>Básico</v>
      </c>
    </row>
    <row r="2754" spans="1:11" x14ac:dyDescent="0.2">
      <c r="A2754" s="28" t="s">
        <v>31</v>
      </c>
      <c r="B2754" s="24">
        <v>4340</v>
      </c>
      <c r="C2754" s="28" t="s">
        <v>2858</v>
      </c>
      <c r="D2754" s="29">
        <v>35004340</v>
      </c>
      <c r="E2754" s="29" t="s">
        <v>117</v>
      </c>
      <c r="F2754" s="29">
        <v>232.8</v>
      </c>
      <c r="G2754" s="10">
        <f>SUMIFS('Régua SAEB'!$C:$C,'Régua SAEB'!$B:$B,"LP",'Régua SAEB'!$D:$D,"&lt;="&amp;$F2754,'Régua SAEB'!$E:$E,"&gt;"&amp;$F2754,'Régua SAEB'!$A:$A,$E2754)</f>
        <v>2</v>
      </c>
      <c r="H2754" s="10" t="str">
        <f t="array" ref="H2754">INDEX('Régua SAEB'!$F$1:$F$40,MATCH($E2754&amp;"LP"&amp;$G2754,'Régua SAEB'!$G$1:$G$40,0),1)</f>
        <v>Básico</v>
      </c>
      <c r="I2754" s="29">
        <v>227.06</v>
      </c>
      <c r="J2754" s="10">
        <f>SUMIFS('Régua SAEB'!$C:$C,'Régua SAEB'!$B:$B,"MT",'Régua SAEB'!$D:$D,"&lt;="&amp;$I2754,'Régua SAEB'!$E:$E,"&gt;"&amp;$I2754,'Régua SAEB'!$A:$A,$E2754)</f>
        <v>2</v>
      </c>
      <c r="K2754" s="10" t="str">
        <f t="array" ref="K2754">INDEX('Régua SAEB'!$F$1:$F$40,MATCH($E2754&amp;"MT"&amp;$J2754,'Régua SAEB'!$G$1:$G$40,0),1)</f>
        <v>Básico</v>
      </c>
    </row>
    <row r="2755" spans="1:11" x14ac:dyDescent="0.2">
      <c r="A2755" s="28" t="s">
        <v>31</v>
      </c>
      <c r="B2755" s="24">
        <v>4364</v>
      </c>
      <c r="C2755" s="28" t="s">
        <v>2859</v>
      </c>
      <c r="D2755" s="29">
        <v>35004364</v>
      </c>
      <c r="E2755" s="29" t="s">
        <v>117</v>
      </c>
      <c r="F2755" s="29">
        <v>259.52</v>
      </c>
      <c r="G2755" s="10">
        <f>SUMIFS('Régua SAEB'!$C:$C,'Régua SAEB'!$B:$B,"LP",'Régua SAEB'!$D:$D,"&lt;="&amp;$F2755,'Régua SAEB'!$E:$E,"&gt;"&amp;$F2755,'Régua SAEB'!$A:$A,$E2755)</f>
        <v>3</v>
      </c>
      <c r="H2755" s="10" t="str">
        <f t="array" ref="H2755">INDEX('Régua SAEB'!$F$1:$F$40,MATCH($E2755&amp;"LP"&amp;$G2755,'Régua SAEB'!$G$1:$G$40,0),1)</f>
        <v>Básico</v>
      </c>
      <c r="I2755" s="29">
        <v>248.51</v>
      </c>
      <c r="J2755" s="10">
        <f>SUMIFS('Régua SAEB'!$C:$C,'Régua SAEB'!$B:$B,"MT",'Régua SAEB'!$D:$D,"&lt;="&amp;$I2755,'Régua SAEB'!$E:$E,"&gt;"&amp;$I2755,'Régua SAEB'!$A:$A,$E2755)</f>
        <v>2</v>
      </c>
      <c r="K2755" s="10" t="str">
        <f t="array" ref="K2755">INDEX('Régua SAEB'!$F$1:$F$40,MATCH($E2755&amp;"MT"&amp;$J2755,'Régua SAEB'!$G$1:$G$40,0),1)</f>
        <v>Básico</v>
      </c>
    </row>
    <row r="2756" spans="1:11" x14ac:dyDescent="0.2">
      <c r="A2756" s="28" t="s">
        <v>31</v>
      </c>
      <c r="B2756" s="24">
        <v>4388</v>
      </c>
      <c r="C2756" s="28" t="s">
        <v>2860</v>
      </c>
      <c r="D2756" s="29">
        <v>35004388</v>
      </c>
      <c r="E2756" s="29" t="s">
        <v>117</v>
      </c>
      <c r="F2756" s="29">
        <v>273.39999999999998</v>
      </c>
      <c r="G2756" s="10">
        <f>SUMIFS('Régua SAEB'!$C:$C,'Régua SAEB'!$B:$B,"LP",'Régua SAEB'!$D:$D,"&lt;="&amp;$F2756,'Régua SAEB'!$E:$E,"&gt;"&amp;$F2756,'Régua SAEB'!$A:$A,$E2756)</f>
        <v>3</v>
      </c>
      <c r="H2756" s="10" t="str">
        <f t="array" ref="H2756">INDEX('Régua SAEB'!$F$1:$F$40,MATCH($E2756&amp;"LP"&amp;$G2756,'Régua SAEB'!$G$1:$G$40,0),1)</f>
        <v>Básico</v>
      </c>
      <c r="I2756" s="29">
        <v>269.45</v>
      </c>
      <c r="J2756" s="10">
        <f>SUMIFS('Régua SAEB'!$C:$C,'Régua SAEB'!$B:$B,"MT",'Régua SAEB'!$D:$D,"&lt;="&amp;$I2756,'Régua SAEB'!$E:$E,"&gt;"&amp;$I2756,'Régua SAEB'!$A:$A,$E2756)</f>
        <v>3</v>
      </c>
      <c r="K2756" s="10" t="str">
        <f t="array" ref="K2756">INDEX('Régua SAEB'!$F$1:$F$40,MATCH($E2756&amp;"MT"&amp;$J2756,'Régua SAEB'!$G$1:$G$40,0),1)</f>
        <v>Básico</v>
      </c>
    </row>
    <row r="2757" spans="1:11" x14ac:dyDescent="0.2">
      <c r="A2757" s="28" t="s">
        <v>31</v>
      </c>
      <c r="B2757" s="24">
        <v>4418</v>
      </c>
      <c r="C2757" s="28" t="s">
        <v>2861</v>
      </c>
      <c r="D2757" s="29">
        <v>35004418</v>
      </c>
      <c r="E2757" s="29" t="s">
        <v>117</v>
      </c>
      <c r="F2757" s="29">
        <v>250.67</v>
      </c>
      <c r="G2757" s="10">
        <f>SUMIFS('Régua SAEB'!$C:$C,'Régua SAEB'!$B:$B,"LP",'Régua SAEB'!$D:$D,"&lt;="&amp;$F2757,'Régua SAEB'!$E:$E,"&gt;"&amp;$F2757,'Régua SAEB'!$A:$A,$E2757)</f>
        <v>3</v>
      </c>
      <c r="H2757" s="10" t="str">
        <f t="array" ref="H2757">INDEX('Régua SAEB'!$F$1:$F$40,MATCH($E2757&amp;"LP"&amp;$G2757,'Régua SAEB'!$G$1:$G$40,0),1)</f>
        <v>Básico</v>
      </c>
      <c r="I2757" s="29">
        <v>250.1</v>
      </c>
      <c r="J2757" s="10">
        <f>SUMIFS('Régua SAEB'!$C:$C,'Régua SAEB'!$B:$B,"MT",'Régua SAEB'!$D:$D,"&lt;="&amp;$I2757,'Régua SAEB'!$E:$E,"&gt;"&amp;$I2757,'Régua SAEB'!$A:$A,$E2757)</f>
        <v>3</v>
      </c>
      <c r="K2757" s="10" t="str">
        <f t="array" ref="K2757">INDEX('Régua SAEB'!$F$1:$F$40,MATCH($E2757&amp;"MT"&amp;$J2757,'Régua SAEB'!$G$1:$G$40,0),1)</f>
        <v>Básico</v>
      </c>
    </row>
    <row r="2758" spans="1:11" x14ac:dyDescent="0.2">
      <c r="A2758" s="28" t="s">
        <v>31</v>
      </c>
      <c r="B2758" s="24">
        <v>4431</v>
      </c>
      <c r="C2758" s="28" t="s">
        <v>2862</v>
      </c>
      <c r="D2758" s="29">
        <v>35004431</v>
      </c>
      <c r="E2758" s="29" t="s">
        <v>117</v>
      </c>
      <c r="F2758" s="29">
        <v>253.65</v>
      </c>
      <c r="G2758" s="10">
        <f>SUMIFS('Régua SAEB'!$C:$C,'Régua SAEB'!$B:$B,"LP",'Régua SAEB'!$D:$D,"&lt;="&amp;$F2758,'Régua SAEB'!$E:$E,"&gt;"&amp;$F2758,'Régua SAEB'!$A:$A,$E2758)</f>
        <v>3</v>
      </c>
      <c r="H2758" s="10" t="str">
        <f t="array" ref="H2758">INDEX('Régua SAEB'!$F$1:$F$40,MATCH($E2758&amp;"LP"&amp;$G2758,'Régua SAEB'!$G$1:$G$40,0),1)</f>
        <v>Básico</v>
      </c>
      <c r="I2758" s="29">
        <v>243.76</v>
      </c>
      <c r="J2758" s="10">
        <f>SUMIFS('Régua SAEB'!$C:$C,'Régua SAEB'!$B:$B,"MT",'Régua SAEB'!$D:$D,"&lt;="&amp;$I2758,'Régua SAEB'!$E:$E,"&gt;"&amp;$I2758,'Régua SAEB'!$A:$A,$E2758)</f>
        <v>2</v>
      </c>
      <c r="K2758" s="10" t="str">
        <f t="array" ref="K2758">INDEX('Régua SAEB'!$F$1:$F$40,MATCH($E2758&amp;"MT"&amp;$J2758,'Régua SAEB'!$G$1:$G$40,0),1)</f>
        <v>Básico</v>
      </c>
    </row>
    <row r="2759" spans="1:11" x14ac:dyDescent="0.2">
      <c r="A2759" s="28" t="s">
        <v>31</v>
      </c>
      <c r="B2759" s="24">
        <v>4443</v>
      </c>
      <c r="C2759" s="28" t="s">
        <v>2863</v>
      </c>
      <c r="D2759" s="29">
        <v>35004443</v>
      </c>
      <c r="E2759" s="29" t="s">
        <v>117</v>
      </c>
      <c r="F2759" s="29">
        <v>300.39999999999998</v>
      </c>
      <c r="G2759" s="10">
        <f>SUMIFS('Régua SAEB'!$C:$C,'Régua SAEB'!$B:$B,"LP",'Régua SAEB'!$D:$D,"&lt;="&amp;$F2759,'Régua SAEB'!$E:$E,"&gt;"&amp;$F2759,'Régua SAEB'!$A:$A,$E2759)</f>
        <v>5</v>
      </c>
      <c r="H2759" s="10" t="str">
        <f t="array" ref="H2759">INDEX('Régua SAEB'!$F$1:$F$40,MATCH($E2759&amp;"LP"&amp;$G2759,'Régua SAEB'!$G$1:$G$40,0),1)</f>
        <v>Proficiente</v>
      </c>
      <c r="I2759" s="29">
        <v>293.85000000000002</v>
      </c>
      <c r="J2759" s="10">
        <f>SUMIFS('Régua SAEB'!$C:$C,'Régua SAEB'!$B:$B,"MT",'Régua SAEB'!$D:$D,"&lt;="&amp;$I2759,'Régua SAEB'!$E:$E,"&gt;"&amp;$I2759,'Régua SAEB'!$A:$A,$E2759)</f>
        <v>4</v>
      </c>
      <c r="K2759" s="10" t="str">
        <f t="array" ref="K2759">INDEX('Régua SAEB'!$F$1:$F$40,MATCH($E2759&amp;"MT"&amp;$J2759,'Régua SAEB'!$G$1:$G$40,0),1)</f>
        <v>Básico</v>
      </c>
    </row>
    <row r="2760" spans="1:11" x14ac:dyDescent="0.2">
      <c r="A2760" s="28" t="s">
        <v>31</v>
      </c>
      <c r="B2760" s="24">
        <v>4455</v>
      </c>
      <c r="C2760" s="28" t="s">
        <v>2864</v>
      </c>
      <c r="D2760" s="29">
        <v>35004455</v>
      </c>
      <c r="E2760" s="29" t="s">
        <v>117</v>
      </c>
      <c r="F2760" s="29">
        <v>285.24</v>
      </c>
      <c r="G2760" s="10">
        <f>SUMIFS('Régua SAEB'!$C:$C,'Régua SAEB'!$B:$B,"LP",'Régua SAEB'!$D:$D,"&lt;="&amp;$F2760,'Régua SAEB'!$E:$E,"&gt;"&amp;$F2760,'Régua SAEB'!$A:$A,$E2760)</f>
        <v>4</v>
      </c>
      <c r="H2760" s="10" t="str">
        <f t="array" ref="H2760">INDEX('Régua SAEB'!$F$1:$F$40,MATCH($E2760&amp;"LP"&amp;$G2760,'Régua SAEB'!$G$1:$G$40,0),1)</f>
        <v>Proficiente</v>
      </c>
      <c r="I2760" s="29">
        <v>283.58</v>
      </c>
      <c r="J2760" s="10">
        <f>SUMIFS('Régua SAEB'!$C:$C,'Régua SAEB'!$B:$B,"MT",'Régua SAEB'!$D:$D,"&lt;="&amp;$I2760,'Régua SAEB'!$E:$E,"&gt;"&amp;$I2760,'Régua SAEB'!$A:$A,$E2760)</f>
        <v>4</v>
      </c>
      <c r="K2760" s="10" t="str">
        <f t="array" ref="K2760">INDEX('Régua SAEB'!$F$1:$F$40,MATCH($E2760&amp;"MT"&amp;$J2760,'Régua SAEB'!$G$1:$G$40,0),1)</f>
        <v>Básico</v>
      </c>
    </row>
    <row r="2761" spans="1:11" x14ac:dyDescent="0.2">
      <c r="A2761" s="28" t="s">
        <v>31</v>
      </c>
      <c r="B2761" s="24">
        <v>4480</v>
      </c>
      <c r="C2761" s="28" t="s">
        <v>2865</v>
      </c>
      <c r="D2761" s="29">
        <v>35004480</v>
      </c>
      <c r="E2761" s="29" t="s">
        <v>117</v>
      </c>
      <c r="F2761" s="29">
        <v>263.48</v>
      </c>
      <c r="G2761" s="10">
        <f>SUMIFS('Régua SAEB'!$C:$C,'Régua SAEB'!$B:$B,"LP",'Régua SAEB'!$D:$D,"&lt;="&amp;$F2761,'Régua SAEB'!$E:$E,"&gt;"&amp;$F2761,'Régua SAEB'!$A:$A,$E2761)</f>
        <v>3</v>
      </c>
      <c r="H2761" s="10" t="str">
        <f t="array" ref="H2761">INDEX('Régua SAEB'!$F$1:$F$40,MATCH($E2761&amp;"LP"&amp;$G2761,'Régua SAEB'!$G$1:$G$40,0),1)</f>
        <v>Básico</v>
      </c>
      <c r="I2761" s="29">
        <v>247.53</v>
      </c>
      <c r="J2761" s="10">
        <f>SUMIFS('Régua SAEB'!$C:$C,'Régua SAEB'!$B:$B,"MT",'Régua SAEB'!$D:$D,"&lt;="&amp;$I2761,'Régua SAEB'!$E:$E,"&gt;"&amp;$I2761,'Régua SAEB'!$A:$A,$E2761)</f>
        <v>2</v>
      </c>
      <c r="K2761" s="10" t="str">
        <f t="array" ref="K2761">INDEX('Régua SAEB'!$F$1:$F$40,MATCH($E2761&amp;"MT"&amp;$J2761,'Régua SAEB'!$G$1:$G$40,0),1)</f>
        <v>Básico</v>
      </c>
    </row>
    <row r="2762" spans="1:11" x14ac:dyDescent="0.2">
      <c r="A2762" s="28" t="s">
        <v>31</v>
      </c>
      <c r="B2762" s="24">
        <v>4510</v>
      </c>
      <c r="C2762" s="28" t="s">
        <v>2866</v>
      </c>
      <c r="D2762" s="29">
        <v>35004510</v>
      </c>
      <c r="E2762" s="29" t="s">
        <v>117</v>
      </c>
      <c r="F2762" s="29">
        <v>288.02</v>
      </c>
      <c r="G2762" s="10">
        <f>SUMIFS('Régua SAEB'!$C:$C,'Régua SAEB'!$B:$B,"LP",'Régua SAEB'!$D:$D,"&lt;="&amp;$F2762,'Régua SAEB'!$E:$E,"&gt;"&amp;$F2762,'Régua SAEB'!$A:$A,$E2762)</f>
        <v>4</v>
      </c>
      <c r="H2762" s="10" t="str">
        <f t="array" ref="H2762">INDEX('Régua SAEB'!$F$1:$F$40,MATCH($E2762&amp;"LP"&amp;$G2762,'Régua SAEB'!$G$1:$G$40,0),1)</f>
        <v>Proficiente</v>
      </c>
      <c r="I2762" s="29">
        <v>279.52</v>
      </c>
      <c r="J2762" s="10">
        <f>SUMIFS('Régua SAEB'!$C:$C,'Régua SAEB'!$B:$B,"MT",'Régua SAEB'!$D:$D,"&lt;="&amp;$I2762,'Régua SAEB'!$E:$E,"&gt;"&amp;$I2762,'Régua SAEB'!$A:$A,$E2762)</f>
        <v>4</v>
      </c>
      <c r="K2762" s="10" t="str">
        <f t="array" ref="K2762">INDEX('Régua SAEB'!$F$1:$F$40,MATCH($E2762&amp;"MT"&amp;$J2762,'Régua SAEB'!$G$1:$G$40,0),1)</f>
        <v>Básico</v>
      </c>
    </row>
    <row r="2763" spans="1:11" x14ac:dyDescent="0.2">
      <c r="A2763" s="28" t="s">
        <v>31</v>
      </c>
      <c r="B2763" s="24">
        <v>4522</v>
      </c>
      <c r="C2763" s="28" t="s">
        <v>2867</v>
      </c>
      <c r="D2763" s="29">
        <v>35004522</v>
      </c>
      <c r="E2763" s="29" t="s">
        <v>117</v>
      </c>
      <c r="F2763" s="29">
        <v>267.08999999999997</v>
      </c>
      <c r="G2763" s="10">
        <f>SUMIFS('Régua SAEB'!$C:$C,'Régua SAEB'!$B:$B,"LP",'Régua SAEB'!$D:$D,"&lt;="&amp;$F2763,'Régua SAEB'!$E:$E,"&gt;"&amp;$F2763,'Régua SAEB'!$A:$A,$E2763)</f>
        <v>3</v>
      </c>
      <c r="H2763" s="10" t="str">
        <f t="array" ref="H2763">INDEX('Régua SAEB'!$F$1:$F$40,MATCH($E2763&amp;"LP"&amp;$G2763,'Régua SAEB'!$G$1:$G$40,0),1)</f>
        <v>Básico</v>
      </c>
      <c r="I2763" s="29">
        <v>266.14999999999998</v>
      </c>
      <c r="J2763" s="10">
        <f>SUMIFS('Régua SAEB'!$C:$C,'Régua SAEB'!$B:$B,"MT",'Régua SAEB'!$D:$D,"&lt;="&amp;$I2763,'Régua SAEB'!$E:$E,"&gt;"&amp;$I2763,'Régua SAEB'!$A:$A,$E2763)</f>
        <v>3</v>
      </c>
      <c r="K2763" s="10" t="str">
        <f t="array" ref="K2763">INDEX('Régua SAEB'!$F$1:$F$40,MATCH($E2763&amp;"MT"&amp;$J2763,'Régua SAEB'!$G$1:$G$40,0),1)</f>
        <v>Básico</v>
      </c>
    </row>
    <row r="2764" spans="1:11" x14ac:dyDescent="0.2">
      <c r="A2764" s="28" t="s">
        <v>31</v>
      </c>
      <c r="B2764" s="24">
        <v>4546</v>
      </c>
      <c r="C2764" s="28" t="s">
        <v>2868</v>
      </c>
      <c r="D2764" s="29">
        <v>35004546</v>
      </c>
      <c r="E2764" s="29" t="s">
        <v>117</v>
      </c>
      <c r="F2764" s="29">
        <v>251.32</v>
      </c>
      <c r="G2764" s="10">
        <f>SUMIFS('Régua SAEB'!$C:$C,'Régua SAEB'!$B:$B,"LP",'Régua SAEB'!$D:$D,"&lt;="&amp;$F2764,'Régua SAEB'!$E:$E,"&gt;"&amp;$F2764,'Régua SAEB'!$A:$A,$E2764)</f>
        <v>3</v>
      </c>
      <c r="H2764" s="10" t="str">
        <f t="array" ref="H2764">INDEX('Régua SAEB'!$F$1:$F$40,MATCH($E2764&amp;"LP"&amp;$G2764,'Régua SAEB'!$G$1:$G$40,0),1)</f>
        <v>Básico</v>
      </c>
      <c r="I2764" s="29">
        <v>245.39</v>
      </c>
      <c r="J2764" s="10">
        <f>SUMIFS('Régua SAEB'!$C:$C,'Régua SAEB'!$B:$B,"MT",'Régua SAEB'!$D:$D,"&lt;="&amp;$I2764,'Régua SAEB'!$E:$E,"&gt;"&amp;$I2764,'Régua SAEB'!$A:$A,$E2764)</f>
        <v>2</v>
      </c>
      <c r="K2764" s="10" t="str">
        <f t="array" ref="K2764">INDEX('Régua SAEB'!$F$1:$F$40,MATCH($E2764&amp;"MT"&amp;$J2764,'Régua SAEB'!$G$1:$G$40,0),1)</f>
        <v>Básico</v>
      </c>
    </row>
    <row r="2765" spans="1:11" x14ac:dyDescent="0.2">
      <c r="A2765" s="28" t="s">
        <v>30</v>
      </c>
      <c r="B2765" s="24">
        <v>4571</v>
      </c>
      <c r="C2765" s="28" t="s">
        <v>2869</v>
      </c>
      <c r="D2765" s="29">
        <v>35004571</v>
      </c>
      <c r="E2765" s="29" t="s">
        <v>117</v>
      </c>
      <c r="F2765" s="29">
        <v>266.18</v>
      </c>
      <c r="G2765" s="10">
        <f>SUMIFS('Régua SAEB'!$C:$C,'Régua SAEB'!$B:$B,"LP",'Régua SAEB'!$D:$D,"&lt;="&amp;$F2765,'Régua SAEB'!$E:$E,"&gt;"&amp;$F2765,'Régua SAEB'!$A:$A,$E2765)</f>
        <v>3</v>
      </c>
      <c r="H2765" s="10" t="str">
        <f t="array" ref="H2765">INDEX('Régua SAEB'!$F$1:$F$40,MATCH($E2765&amp;"LP"&amp;$G2765,'Régua SAEB'!$G$1:$G$40,0),1)</f>
        <v>Básico</v>
      </c>
      <c r="I2765" s="29">
        <v>266.05</v>
      </c>
      <c r="J2765" s="10">
        <f>SUMIFS('Régua SAEB'!$C:$C,'Régua SAEB'!$B:$B,"MT",'Régua SAEB'!$D:$D,"&lt;="&amp;$I2765,'Régua SAEB'!$E:$E,"&gt;"&amp;$I2765,'Régua SAEB'!$A:$A,$E2765)</f>
        <v>3</v>
      </c>
      <c r="K2765" s="10" t="str">
        <f t="array" ref="K2765">INDEX('Régua SAEB'!$F$1:$F$40,MATCH($E2765&amp;"MT"&amp;$J2765,'Régua SAEB'!$G$1:$G$40,0),1)</f>
        <v>Básico</v>
      </c>
    </row>
    <row r="2766" spans="1:11" x14ac:dyDescent="0.2">
      <c r="A2766" s="28" t="s">
        <v>89</v>
      </c>
      <c r="B2766" s="24">
        <v>4583</v>
      </c>
      <c r="C2766" s="28" t="s">
        <v>2870</v>
      </c>
      <c r="D2766" s="29">
        <v>35004583</v>
      </c>
      <c r="E2766" s="29" t="s">
        <v>117</v>
      </c>
      <c r="F2766" s="29">
        <v>251.77</v>
      </c>
      <c r="G2766" s="10">
        <f>SUMIFS('Régua SAEB'!$C:$C,'Régua SAEB'!$B:$B,"LP",'Régua SAEB'!$D:$D,"&lt;="&amp;$F2766,'Régua SAEB'!$E:$E,"&gt;"&amp;$F2766,'Régua SAEB'!$A:$A,$E2766)</f>
        <v>3</v>
      </c>
      <c r="H2766" s="10" t="str">
        <f t="array" ref="H2766">INDEX('Régua SAEB'!$F$1:$F$40,MATCH($E2766&amp;"LP"&amp;$G2766,'Régua SAEB'!$G$1:$G$40,0),1)</f>
        <v>Básico</v>
      </c>
      <c r="I2766" s="29">
        <v>240.6</v>
      </c>
      <c r="J2766" s="10">
        <f>SUMIFS('Régua SAEB'!$C:$C,'Régua SAEB'!$B:$B,"MT",'Régua SAEB'!$D:$D,"&lt;="&amp;$I2766,'Régua SAEB'!$E:$E,"&gt;"&amp;$I2766,'Régua SAEB'!$A:$A,$E2766)</f>
        <v>2</v>
      </c>
      <c r="K2766" s="10" t="str">
        <f t="array" ref="K2766">INDEX('Régua SAEB'!$F$1:$F$40,MATCH($E2766&amp;"MT"&amp;$J2766,'Régua SAEB'!$G$1:$G$40,0),1)</f>
        <v>Básico</v>
      </c>
    </row>
    <row r="2767" spans="1:11" x14ac:dyDescent="0.2">
      <c r="A2767" s="28" t="s">
        <v>30</v>
      </c>
      <c r="B2767" s="24">
        <v>4595</v>
      </c>
      <c r="C2767" s="28" t="s">
        <v>2871</v>
      </c>
      <c r="D2767" s="29">
        <v>35004595</v>
      </c>
      <c r="E2767" s="29" t="s">
        <v>117</v>
      </c>
      <c r="F2767" s="29">
        <v>281.01</v>
      </c>
      <c r="G2767" s="10">
        <f>SUMIFS('Régua SAEB'!$C:$C,'Régua SAEB'!$B:$B,"LP",'Régua SAEB'!$D:$D,"&lt;="&amp;$F2767,'Régua SAEB'!$E:$E,"&gt;"&amp;$F2767,'Régua SAEB'!$A:$A,$E2767)</f>
        <v>4</v>
      </c>
      <c r="H2767" s="10" t="str">
        <f t="array" ref="H2767">INDEX('Régua SAEB'!$F$1:$F$40,MATCH($E2767&amp;"LP"&amp;$G2767,'Régua SAEB'!$G$1:$G$40,0),1)</f>
        <v>Proficiente</v>
      </c>
      <c r="I2767" s="29">
        <v>276.32</v>
      </c>
      <c r="J2767" s="10">
        <f>SUMIFS('Régua SAEB'!$C:$C,'Régua SAEB'!$B:$B,"MT",'Régua SAEB'!$D:$D,"&lt;="&amp;$I2767,'Régua SAEB'!$E:$E,"&gt;"&amp;$I2767,'Régua SAEB'!$A:$A,$E2767)</f>
        <v>4</v>
      </c>
      <c r="K2767" s="10" t="str">
        <f t="array" ref="K2767">INDEX('Régua SAEB'!$F$1:$F$40,MATCH($E2767&amp;"MT"&amp;$J2767,'Régua SAEB'!$G$1:$G$40,0),1)</f>
        <v>Básico</v>
      </c>
    </row>
    <row r="2768" spans="1:11" x14ac:dyDescent="0.2">
      <c r="A2768" s="28" t="s">
        <v>89</v>
      </c>
      <c r="B2768" s="24">
        <v>4613</v>
      </c>
      <c r="C2768" s="28" t="s">
        <v>2872</v>
      </c>
      <c r="D2768" s="29">
        <v>35004613</v>
      </c>
      <c r="E2768" s="29" t="s">
        <v>117</v>
      </c>
      <c r="F2768" s="29">
        <v>240.9</v>
      </c>
      <c r="G2768" s="10">
        <f>SUMIFS('Régua SAEB'!$C:$C,'Régua SAEB'!$B:$B,"LP",'Régua SAEB'!$D:$D,"&lt;="&amp;$F2768,'Régua SAEB'!$E:$E,"&gt;"&amp;$F2768,'Régua SAEB'!$A:$A,$E2768)</f>
        <v>2</v>
      </c>
      <c r="H2768" s="10" t="str">
        <f t="array" ref="H2768">INDEX('Régua SAEB'!$F$1:$F$40,MATCH($E2768&amp;"LP"&amp;$G2768,'Régua SAEB'!$G$1:$G$40,0),1)</f>
        <v>Básico</v>
      </c>
      <c r="I2768" s="29">
        <v>232.44</v>
      </c>
      <c r="J2768" s="10">
        <f>SUMIFS('Régua SAEB'!$C:$C,'Régua SAEB'!$B:$B,"MT",'Régua SAEB'!$D:$D,"&lt;="&amp;$I2768,'Régua SAEB'!$E:$E,"&gt;"&amp;$I2768,'Régua SAEB'!$A:$A,$E2768)</f>
        <v>2</v>
      </c>
      <c r="K2768" s="10" t="str">
        <f t="array" ref="K2768">INDEX('Régua SAEB'!$F$1:$F$40,MATCH($E2768&amp;"MT"&amp;$J2768,'Régua SAEB'!$G$1:$G$40,0),1)</f>
        <v>Básico</v>
      </c>
    </row>
    <row r="2769" spans="1:11" x14ac:dyDescent="0.2">
      <c r="A2769" s="28" t="s">
        <v>30</v>
      </c>
      <c r="B2769" s="24">
        <v>4625</v>
      </c>
      <c r="C2769" s="28" t="s">
        <v>2873</v>
      </c>
      <c r="D2769" s="29">
        <v>35004625</v>
      </c>
      <c r="E2769" s="29" t="s">
        <v>117</v>
      </c>
      <c r="F2769" s="29">
        <v>268.41000000000003</v>
      </c>
      <c r="G2769" s="10">
        <f>SUMIFS('Régua SAEB'!$C:$C,'Régua SAEB'!$B:$B,"LP",'Régua SAEB'!$D:$D,"&lt;="&amp;$F2769,'Régua SAEB'!$E:$E,"&gt;"&amp;$F2769,'Régua SAEB'!$A:$A,$E2769)</f>
        <v>3</v>
      </c>
      <c r="H2769" s="10" t="str">
        <f t="array" ref="H2769">INDEX('Régua SAEB'!$F$1:$F$40,MATCH($E2769&amp;"LP"&amp;$G2769,'Régua SAEB'!$G$1:$G$40,0),1)</f>
        <v>Básico</v>
      </c>
      <c r="I2769" s="29">
        <v>265.27999999999997</v>
      </c>
      <c r="J2769" s="10">
        <f>SUMIFS('Régua SAEB'!$C:$C,'Régua SAEB'!$B:$B,"MT",'Régua SAEB'!$D:$D,"&lt;="&amp;$I2769,'Régua SAEB'!$E:$E,"&gt;"&amp;$I2769,'Régua SAEB'!$A:$A,$E2769)</f>
        <v>3</v>
      </c>
      <c r="K2769" s="10" t="str">
        <f t="array" ref="K2769">INDEX('Régua SAEB'!$F$1:$F$40,MATCH($E2769&amp;"MT"&amp;$J2769,'Régua SAEB'!$G$1:$G$40,0),1)</f>
        <v>Básico</v>
      </c>
    </row>
    <row r="2770" spans="1:11" x14ac:dyDescent="0.2">
      <c r="A2770" s="28" t="s">
        <v>89</v>
      </c>
      <c r="B2770" s="24">
        <v>4686</v>
      </c>
      <c r="C2770" s="28" t="s">
        <v>2874</v>
      </c>
      <c r="D2770" s="29">
        <v>35004686</v>
      </c>
      <c r="E2770" s="29" t="s">
        <v>117</v>
      </c>
      <c r="F2770" s="29">
        <v>256.81</v>
      </c>
      <c r="G2770" s="10">
        <f>SUMIFS('Régua SAEB'!$C:$C,'Régua SAEB'!$B:$B,"LP",'Régua SAEB'!$D:$D,"&lt;="&amp;$F2770,'Régua SAEB'!$E:$E,"&gt;"&amp;$F2770,'Régua SAEB'!$A:$A,$E2770)</f>
        <v>3</v>
      </c>
      <c r="H2770" s="10" t="str">
        <f t="array" ref="H2770">INDEX('Régua SAEB'!$F$1:$F$40,MATCH($E2770&amp;"LP"&amp;$G2770,'Régua SAEB'!$G$1:$G$40,0),1)</f>
        <v>Básico</v>
      </c>
      <c r="I2770" s="29">
        <v>247.6</v>
      </c>
      <c r="J2770" s="10">
        <f>SUMIFS('Régua SAEB'!$C:$C,'Régua SAEB'!$B:$B,"MT",'Régua SAEB'!$D:$D,"&lt;="&amp;$I2770,'Régua SAEB'!$E:$E,"&gt;"&amp;$I2770,'Régua SAEB'!$A:$A,$E2770)</f>
        <v>2</v>
      </c>
      <c r="K2770" s="10" t="str">
        <f t="array" ref="K2770">INDEX('Régua SAEB'!$F$1:$F$40,MATCH($E2770&amp;"MT"&amp;$J2770,'Régua SAEB'!$G$1:$G$40,0),1)</f>
        <v>Básico</v>
      </c>
    </row>
    <row r="2771" spans="1:11" x14ac:dyDescent="0.2">
      <c r="A2771" s="28" t="s">
        <v>89</v>
      </c>
      <c r="B2771" s="24">
        <v>4736</v>
      </c>
      <c r="C2771" s="28" t="s">
        <v>2875</v>
      </c>
      <c r="D2771" s="29">
        <v>35004736</v>
      </c>
      <c r="E2771" s="29" t="s">
        <v>117</v>
      </c>
      <c r="F2771" s="29">
        <v>250.9</v>
      </c>
      <c r="G2771" s="10">
        <f>SUMIFS('Régua SAEB'!$C:$C,'Régua SAEB'!$B:$B,"LP",'Régua SAEB'!$D:$D,"&lt;="&amp;$F2771,'Régua SAEB'!$E:$E,"&gt;"&amp;$F2771,'Régua SAEB'!$A:$A,$E2771)</f>
        <v>3</v>
      </c>
      <c r="H2771" s="10" t="str">
        <f t="array" ref="H2771">INDEX('Régua SAEB'!$F$1:$F$40,MATCH($E2771&amp;"LP"&amp;$G2771,'Régua SAEB'!$G$1:$G$40,0),1)</f>
        <v>Básico</v>
      </c>
      <c r="I2771" s="29">
        <v>248.68</v>
      </c>
      <c r="J2771" s="10">
        <f>SUMIFS('Régua SAEB'!$C:$C,'Régua SAEB'!$B:$B,"MT",'Régua SAEB'!$D:$D,"&lt;="&amp;$I2771,'Régua SAEB'!$E:$E,"&gt;"&amp;$I2771,'Régua SAEB'!$A:$A,$E2771)</f>
        <v>2</v>
      </c>
      <c r="K2771" s="10" t="str">
        <f t="array" ref="K2771">INDEX('Régua SAEB'!$F$1:$F$40,MATCH($E2771&amp;"MT"&amp;$J2771,'Régua SAEB'!$G$1:$G$40,0),1)</f>
        <v>Básico</v>
      </c>
    </row>
    <row r="2772" spans="1:11" x14ac:dyDescent="0.2">
      <c r="A2772" s="28" t="s">
        <v>31</v>
      </c>
      <c r="B2772" s="24">
        <v>4777</v>
      </c>
      <c r="C2772" s="28" t="s">
        <v>2876</v>
      </c>
      <c r="D2772" s="29">
        <v>35004777</v>
      </c>
      <c r="E2772" s="29" t="s">
        <v>117</v>
      </c>
      <c r="F2772" s="29">
        <v>256.66000000000003</v>
      </c>
      <c r="G2772" s="10">
        <f>SUMIFS('Régua SAEB'!$C:$C,'Régua SAEB'!$B:$B,"LP",'Régua SAEB'!$D:$D,"&lt;="&amp;$F2772,'Régua SAEB'!$E:$E,"&gt;"&amp;$F2772,'Régua SAEB'!$A:$A,$E2772)</f>
        <v>3</v>
      </c>
      <c r="H2772" s="10" t="str">
        <f t="array" ref="H2772">INDEX('Régua SAEB'!$F$1:$F$40,MATCH($E2772&amp;"LP"&amp;$G2772,'Régua SAEB'!$G$1:$G$40,0),1)</f>
        <v>Básico</v>
      </c>
      <c r="I2772" s="29">
        <v>250.7</v>
      </c>
      <c r="J2772" s="10">
        <f>SUMIFS('Régua SAEB'!$C:$C,'Régua SAEB'!$B:$B,"MT",'Régua SAEB'!$D:$D,"&lt;="&amp;$I2772,'Régua SAEB'!$E:$E,"&gt;"&amp;$I2772,'Régua SAEB'!$A:$A,$E2772)</f>
        <v>3</v>
      </c>
      <c r="K2772" s="10" t="str">
        <f t="array" ref="K2772">INDEX('Régua SAEB'!$F$1:$F$40,MATCH($E2772&amp;"MT"&amp;$J2772,'Régua SAEB'!$G$1:$G$40,0),1)</f>
        <v>Básico</v>
      </c>
    </row>
    <row r="2773" spans="1:11" x14ac:dyDescent="0.2">
      <c r="A2773" s="28" t="s">
        <v>89</v>
      </c>
      <c r="B2773" s="24">
        <v>4807</v>
      </c>
      <c r="C2773" s="28" t="s">
        <v>2877</v>
      </c>
      <c r="D2773" s="29">
        <v>35004807</v>
      </c>
      <c r="E2773" s="29" t="s">
        <v>117</v>
      </c>
      <c r="F2773" s="29">
        <v>252.75</v>
      </c>
      <c r="G2773" s="10">
        <f>SUMIFS('Régua SAEB'!$C:$C,'Régua SAEB'!$B:$B,"LP",'Régua SAEB'!$D:$D,"&lt;="&amp;$F2773,'Régua SAEB'!$E:$E,"&gt;"&amp;$F2773,'Régua SAEB'!$A:$A,$E2773)</f>
        <v>3</v>
      </c>
      <c r="H2773" s="10" t="str">
        <f t="array" ref="H2773">INDEX('Régua SAEB'!$F$1:$F$40,MATCH($E2773&amp;"LP"&amp;$G2773,'Régua SAEB'!$G$1:$G$40,0),1)</f>
        <v>Básico</v>
      </c>
      <c r="I2773" s="29">
        <v>243.49</v>
      </c>
      <c r="J2773" s="10">
        <f>SUMIFS('Régua SAEB'!$C:$C,'Régua SAEB'!$B:$B,"MT",'Régua SAEB'!$D:$D,"&lt;="&amp;$I2773,'Régua SAEB'!$E:$E,"&gt;"&amp;$I2773,'Régua SAEB'!$A:$A,$E2773)</f>
        <v>2</v>
      </c>
      <c r="K2773" s="10" t="str">
        <f t="array" ref="K2773">INDEX('Régua SAEB'!$F$1:$F$40,MATCH($E2773&amp;"MT"&amp;$J2773,'Régua SAEB'!$G$1:$G$40,0),1)</f>
        <v>Básico</v>
      </c>
    </row>
    <row r="2774" spans="1:11" x14ac:dyDescent="0.2">
      <c r="A2774" s="28" t="s">
        <v>31</v>
      </c>
      <c r="B2774" s="24">
        <v>4873</v>
      </c>
      <c r="C2774" s="28" t="s">
        <v>2878</v>
      </c>
      <c r="D2774" s="29">
        <v>35004873</v>
      </c>
      <c r="E2774" s="29" t="s">
        <v>117</v>
      </c>
      <c r="F2774" s="29">
        <v>284.86</v>
      </c>
      <c r="G2774" s="10">
        <f>SUMIFS('Régua SAEB'!$C:$C,'Régua SAEB'!$B:$B,"LP",'Régua SAEB'!$D:$D,"&lt;="&amp;$F2774,'Régua SAEB'!$E:$E,"&gt;"&amp;$F2774,'Régua SAEB'!$A:$A,$E2774)</f>
        <v>4</v>
      </c>
      <c r="H2774" s="10" t="str">
        <f t="array" ref="H2774">INDEX('Régua SAEB'!$F$1:$F$40,MATCH($E2774&amp;"LP"&amp;$G2774,'Régua SAEB'!$G$1:$G$40,0),1)</f>
        <v>Proficiente</v>
      </c>
      <c r="I2774" s="29">
        <v>282.64</v>
      </c>
      <c r="J2774" s="10">
        <f>SUMIFS('Régua SAEB'!$C:$C,'Régua SAEB'!$B:$B,"MT",'Régua SAEB'!$D:$D,"&lt;="&amp;$I2774,'Régua SAEB'!$E:$E,"&gt;"&amp;$I2774,'Régua SAEB'!$A:$A,$E2774)</f>
        <v>4</v>
      </c>
      <c r="K2774" s="10" t="str">
        <f t="array" ref="K2774">INDEX('Régua SAEB'!$F$1:$F$40,MATCH($E2774&amp;"MT"&amp;$J2774,'Régua SAEB'!$G$1:$G$40,0),1)</f>
        <v>Básico</v>
      </c>
    </row>
    <row r="2775" spans="1:11" x14ac:dyDescent="0.2">
      <c r="A2775" s="28" t="s">
        <v>31</v>
      </c>
      <c r="B2775" s="24">
        <v>4893</v>
      </c>
      <c r="C2775" s="28" t="s">
        <v>2879</v>
      </c>
      <c r="D2775" s="29">
        <v>35004893</v>
      </c>
      <c r="E2775" s="29" t="s">
        <v>117</v>
      </c>
      <c r="F2775" s="29">
        <v>296.48</v>
      </c>
      <c r="G2775" s="10">
        <f>SUMIFS('Régua SAEB'!$C:$C,'Régua SAEB'!$B:$B,"LP",'Régua SAEB'!$D:$D,"&lt;="&amp;$F2775,'Régua SAEB'!$E:$E,"&gt;"&amp;$F2775,'Régua SAEB'!$A:$A,$E2775)</f>
        <v>4</v>
      </c>
      <c r="H2775" s="10" t="str">
        <f t="array" ref="H2775">INDEX('Régua SAEB'!$F$1:$F$40,MATCH($E2775&amp;"LP"&amp;$G2775,'Régua SAEB'!$G$1:$G$40,0),1)</f>
        <v>Proficiente</v>
      </c>
      <c r="I2775" s="29">
        <v>294.68</v>
      </c>
      <c r="J2775" s="10">
        <f>SUMIFS('Régua SAEB'!$C:$C,'Régua SAEB'!$B:$B,"MT",'Régua SAEB'!$D:$D,"&lt;="&amp;$I2775,'Régua SAEB'!$E:$E,"&gt;"&amp;$I2775,'Régua SAEB'!$A:$A,$E2775)</f>
        <v>4</v>
      </c>
      <c r="K2775" s="10" t="str">
        <f t="array" ref="K2775">INDEX('Régua SAEB'!$F$1:$F$40,MATCH($E2775&amp;"MT"&amp;$J2775,'Régua SAEB'!$G$1:$G$40,0),1)</f>
        <v>Básico</v>
      </c>
    </row>
    <row r="2776" spans="1:11" x14ac:dyDescent="0.2">
      <c r="A2776" s="28" t="s">
        <v>90</v>
      </c>
      <c r="B2776" s="24">
        <v>4911</v>
      </c>
      <c r="C2776" s="28" t="s">
        <v>2880</v>
      </c>
      <c r="D2776" s="29">
        <v>35004911</v>
      </c>
      <c r="E2776" s="29" t="s">
        <v>117</v>
      </c>
      <c r="F2776" s="29">
        <v>261.33999999999997</v>
      </c>
      <c r="G2776" s="10">
        <f>SUMIFS('Régua SAEB'!$C:$C,'Régua SAEB'!$B:$B,"LP",'Régua SAEB'!$D:$D,"&lt;="&amp;$F2776,'Régua SAEB'!$E:$E,"&gt;"&amp;$F2776,'Régua SAEB'!$A:$A,$E2776)</f>
        <v>3</v>
      </c>
      <c r="H2776" s="10" t="str">
        <f t="array" ref="H2776">INDEX('Régua SAEB'!$F$1:$F$40,MATCH($E2776&amp;"LP"&amp;$G2776,'Régua SAEB'!$G$1:$G$40,0),1)</f>
        <v>Básico</v>
      </c>
      <c r="I2776" s="29">
        <v>259.55</v>
      </c>
      <c r="J2776" s="10">
        <f>SUMIFS('Régua SAEB'!$C:$C,'Régua SAEB'!$B:$B,"MT",'Régua SAEB'!$D:$D,"&lt;="&amp;$I2776,'Régua SAEB'!$E:$E,"&gt;"&amp;$I2776,'Régua SAEB'!$A:$A,$E2776)</f>
        <v>3</v>
      </c>
      <c r="K2776" s="10" t="str">
        <f t="array" ref="K2776">INDEX('Régua SAEB'!$F$1:$F$40,MATCH($E2776&amp;"MT"&amp;$J2776,'Régua SAEB'!$G$1:$G$40,0),1)</f>
        <v>Básico</v>
      </c>
    </row>
    <row r="2777" spans="1:11" x14ac:dyDescent="0.2">
      <c r="A2777" s="28" t="s">
        <v>90</v>
      </c>
      <c r="B2777" s="24">
        <v>4923</v>
      </c>
      <c r="C2777" s="28" t="s">
        <v>2881</v>
      </c>
      <c r="D2777" s="29">
        <v>35004923</v>
      </c>
      <c r="E2777" s="29" t="s">
        <v>117</v>
      </c>
      <c r="F2777" s="29">
        <v>255.83</v>
      </c>
      <c r="G2777" s="10">
        <f>SUMIFS('Régua SAEB'!$C:$C,'Régua SAEB'!$B:$B,"LP",'Régua SAEB'!$D:$D,"&lt;="&amp;$F2777,'Régua SAEB'!$E:$E,"&gt;"&amp;$F2777,'Régua SAEB'!$A:$A,$E2777)</f>
        <v>3</v>
      </c>
      <c r="H2777" s="10" t="str">
        <f t="array" ref="H2777">INDEX('Régua SAEB'!$F$1:$F$40,MATCH($E2777&amp;"LP"&amp;$G2777,'Régua SAEB'!$G$1:$G$40,0),1)</f>
        <v>Básico</v>
      </c>
      <c r="I2777" s="29">
        <v>250.73</v>
      </c>
      <c r="J2777" s="10">
        <f>SUMIFS('Régua SAEB'!$C:$C,'Régua SAEB'!$B:$B,"MT",'Régua SAEB'!$D:$D,"&lt;="&amp;$I2777,'Régua SAEB'!$E:$E,"&gt;"&amp;$I2777,'Régua SAEB'!$A:$A,$E2777)</f>
        <v>3</v>
      </c>
      <c r="K2777" s="10" t="str">
        <f t="array" ref="K2777">INDEX('Régua SAEB'!$F$1:$F$40,MATCH($E2777&amp;"MT"&amp;$J2777,'Régua SAEB'!$G$1:$G$40,0),1)</f>
        <v>Básico</v>
      </c>
    </row>
    <row r="2778" spans="1:11" x14ac:dyDescent="0.2">
      <c r="A2778" s="28" t="s">
        <v>89</v>
      </c>
      <c r="B2778" s="24">
        <v>4947</v>
      </c>
      <c r="C2778" s="28" t="s">
        <v>2882</v>
      </c>
      <c r="D2778" s="29">
        <v>35004947</v>
      </c>
      <c r="E2778" s="29" t="s">
        <v>117</v>
      </c>
      <c r="F2778" s="29">
        <v>243.65</v>
      </c>
      <c r="G2778" s="10">
        <f>SUMIFS('Régua SAEB'!$C:$C,'Régua SAEB'!$B:$B,"LP",'Régua SAEB'!$D:$D,"&lt;="&amp;$F2778,'Régua SAEB'!$E:$E,"&gt;"&amp;$F2778,'Régua SAEB'!$A:$A,$E2778)</f>
        <v>2</v>
      </c>
      <c r="H2778" s="10" t="str">
        <f t="array" ref="H2778">INDEX('Régua SAEB'!$F$1:$F$40,MATCH($E2778&amp;"LP"&amp;$G2778,'Régua SAEB'!$G$1:$G$40,0),1)</f>
        <v>Básico</v>
      </c>
      <c r="I2778" s="29">
        <v>242.83</v>
      </c>
      <c r="J2778" s="10">
        <f>SUMIFS('Régua SAEB'!$C:$C,'Régua SAEB'!$B:$B,"MT",'Régua SAEB'!$D:$D,"&lt;="&amp;$I2778,'Régua SAEB'!$E:$E,"&gt;"&amp;$I2778,'Régua SAEB'!$A:$A,$E2778)</f>
        <v>2</v>
      </c>
      <c r="K2778" s="10" t="str">
        <f t="array" ref="K2778">INDEX('Régua SAEB'!$F$1:$F$40,MATCH($E2778&amp;"MT"&amp;$J2778,'Régua SAEB'!$G$1:$G$40,0),1)</f>
        <v>Básico</v>
      </c>
    </row>
    <row r="2779" spans="1:11" x14ac:dyDescent="0.2">
      <c r="A2779" s="28" t="s">
        <v>89</v>
      </c>
      <c r="B2779" s="24">
        <v>4984</v>
      </c>
      <c r="C2779" s="28" t="s">
        <v>2883</v>
      </c>
      <c r="D2779" s="29">
        <v>35004984</v>
      </c>
      <c r="E2779" s="29" t="s">
        <v>117</v>
      </c>
      <c r="F2779" s="29">
        <v>267.48</v>
      </c>
      <c r="G2779" s="10">
        <f>SUMIFS('Régua SAEB'!$C:$C,'Régua SAEB'!$B:$B,"LP",'Régua SAEB'!$D:$D,"&lt;="&amp;$F2779,'Régua SAEB'!$E:$E,"&gt;"&amp;$F2779,'Régua SAEB'!$A:$A,$E2779)</f>
        <v>3</v>
      </c>
      <c r="H2779" s="10" t="str">
        <f t="array" ref="H2779">INDEX('Régua SAEB'!$F$1:$F$40,MATCH($E2779&amp;"LP"&amp;$G2779,'Régua SAEB'!$G$1:$G$40,0),1)</f>
        <v>Básico</v>
      </c>
      <c r="I2779" s="29">
        <v>267.25</v>
      </c>
      <c r="J2779" s="10">
        <f>SUMIFS('Régua SAEB'!$C:$C,'Régua SAEB'!$B:$B,"MT",'Régua SAEB'!$D:$D,"&lt;="&amp;$I2779,'Régua SAEB'!$E:$E,"&gt;"&amp;$I2779,'Régua SAEB'!$A:$A,$E2779)</f>
        <v>3</v>
      </c>
      <c r="K2779" s="10" t="str">
        <f t="array" ref="K2779">INDEX('Régua SAEB'!$F$1:$F$40,MATCH($E2779&amp;"MT"&amp;$J2779,'Régua SAEB'!$G$1:$G$40,0),1)</f>
        <v>Básico</v>
      </c>
    </row>
    <row r="2780" spans="1:11" x14ac:dyDescent="0.2">
      <c r="A2780" s="28" t="s">
        <v>90</v>
      </c>
      <c r="B2780" s="24">
        <v>4996</v>
      </c>
      <c r="C2780" s="28" t="s">
        <v>2884</v>
      </c>
      <c r="D2780" s="29">
        <v>35004996</v>
      </c>
      <c r="E2780" s="29" t="s">
        <v>117</v>
      </c>
      <c r="F2780" s="29">
        <v>267.39999999999998</v>
      </c>
      <c r="G2780" s="10">
        <f>SUMIFS('Régua SAEB'!$C:$C,'Régua SAEB'!$B:$B,"LP",'Régua SAEB'!$D:$D,"&lt;="&amp;$F2780,'Régua SAEB'!$E:$E,"&gt;"&amp;$F2780,'Régua SAEB'!$A:$A,$E2780)</f>
        <v>3</v>
      </c>
      <c r="H2780" s="10" t="str">
        <f t="array" ref="H2780">INDEX('Régua SAEB'!$F$1:$F$40,MATCH($E2780&amp;"LP"&amp;$G2780,'Régua SAEB'!$G$1:$G$40,0),1)</f>
        <v>Básico</v>
      </c>
      <c r="I2780" s="29">
        <v>254.01</v>
      </c>
      <c r="J2780" s="10">
        <f>SUMIFS('Régua SAEB'!$C:$C,'Régua SAEB'!$B:$B,"MT",'Régua SAEB'!$D:$D,"&lt;="&amp;$I2780,'Régua SAEB'!$E:$E,"&gt;"&amp;$I2780,'Régua SAEB'!$A:$A,$E2780)</f>
        <v>3</v>
      </c>
      <c r="K2780" s="10" t="str">
        <f t="array" ref="K2780">INDEX('Régua SAEB'!$F$1:$F$40,MATCH($E2780&amp;"MT"&amp;$J2780,'Régua SAEB'!$G$1:$G$40,0),1)</f>
        <v>Básico</v>
      </c>
    </row>
    <row r="2781" spans="1:11" x14ac:dyDescent="0.2">
      <c r="A2781" s="28" t="s">
        <v>90</v>
      </c>
      <c r="B2781" s="24">
        <v>5009</v>
      </c>
      <c r="C2781" s="28" t="s">
        <v>2885</v>
      </c>
      <c r="D2781" s="29">
        <v>35005009</v>
      </c>
      <c r="E2781" s="29" t="s">
        <v>117</v>
      </c>
      <c r="F2781" s="29">
        <v>264.27</v>
      </c>
      <c r="G2781" s="10">
        <f>SUMIFS('Régua SAEB'!$C:$C,'Régua SAEB'!$B:$B,"LP",'Régua SAEB'!$D:$D,"&lt;="&amp;$F2781,'Régua SAEB'!$E:$E,"&gt;"&amp;$F2781,'Régua SAEB'!$A:$A,$E2781)</f>
        <v>3</v>
      </c>
      <c r="H2781" s="10" t="str">
        <f t="array" ref="H2781">INDEX('Régua SAEB'!$F$1:$F$40,MATCH($E2781&amp;"LP"&amp;$G2781,'Régua SAEB'!$G$1:$G$40,0),1)</f>
        <v>Básico</v>
      </c>
      <c r="I2781" s="29">
        <v>267.79000000000002</v>
      </c>
      <c r="J2781" s="10">
        <f>SUMIFS('Régua SAEB'!$C:$C,'Régua SAEB'!$B:$B,"MT",'Régua SAEB'!$D:$D,"&lt;="&amp;$I2781,'Régua SAEB'!$E:$E,"&gt;"&amp;$I2781,'Régua SAEB'!$A:$A,$E2781)</f>
        <v>3</v>
      </c>
      <c r="K2781" s="10" t="str">
        <f t="array" ref="K2781">INDEX('Régua SAEB'!$F$1:$F$40,MATCH($E2781&amp;"MT"&amp;$J2781,'Régua SAEB'!$G$1:$G$40,0),1)</f>
        <v>Básico</v>
      </c>
    </row>
    <row r="2782" spans="1:11" x14ac:dyDescent="0.2">
      <c r="A2782" s="28" t="s">
        <v>89</v>
      </c>
      <c r="B2782" s="24">
        <v>5034</v>
      </c>
      <c r="C2782" s="28" t="s">
        <v>2886</v>
      </c>
      <c r="D2782" s="29">
        <v>35005034</v>
      </c>
      <c r="E2782" s="29" t="s">
        <v>117</v>
      </c>
      <c r="F2782" s="29">
        <v>261.51</v>
      </c>
      <c r="G2782" s="10">
        <f>SUMIFS('Régua SAEB'!$C:$C,'Régua SAEB'!$B:$B,"LP",'Régua SAEB'!$D:$D,"&lt;="&amp;$F2782,'Régua SAEB'!$E:$E,"&gt;"&amp;$F2782,'Régua SAEB'!$A:$A,$E2782)</f>
        <v>3</v>
      </c>
      <c r="H2782" s="10" t="str">
        <f t="array" ref="H2782">INDEX('Régua SAEB'!$F$1:$F$40,MATCH($E2782&amp;"LP"&amp;$G2782,'Régua SAEB'!$G$1:$G$40,0),1)</f>
        <v>Básico</v>
      </c>
      <c r="I2782" s="29">
        <v>244.21</v>
      </c>
      <c r="J2782" s="10">
        <f>SUMIFS('Régua SAEB'!$C:$C,'Régua SAEB'!$B:$B,"MT",'Régua SAEB'!$D:$D,"&lt;="&amp;$I2782,'Régua SAEB'!$E:$E,"&gt;"&amp;$I2782,'Régua SAEB'!$A:$A,$E2782)</f>
        <v>2</v>
      </c>
      <c r="K2782" s="10" t="str">
        <f t="array" ref="K2782">INDEX('Régua SAEB'!$F$1:$F$40,MATCH($E2782&amp;"MT"&amp;$J2782,'Régua SAEB'!$G$1:$G$40,0),1)</f>
        <v>Básico</v>
      </c>
    </row>
    <row r="2783" spans="1:11" x14ac:dyDescent="0.2">
      <c r="A2783" s="28" t="s">
        <v>89</v>
      </c>
      <c r="B2783" s="24">
        <v>5058</v>
      </c>
      <c r="C2783" s="28" t="s">
        <v>2887</v>
      </c>
      <c r="D2783" s="29">
        <v>35005058</v>
      </c>
      <c r="E2783" s="29" t="s">
        <v>117</v>
      </c>
      <c r="F2783" s="29">
        <v>255.53</v>
      </c>
      <c r="G2783" s="10">
        <f>SUMIFS('Régua SAEB'!$C:$C,'Régua SAEB'!$B:$B,"LP",'Régua SAEB'!$D:$D,"&lt;="&amp;$F2783,'Régua SAEB'!$E:$E,"&gt;"&amp;$F2783,'Régua SAEB'!$A:$A,$E2783)</f>
        <v>3</v>
      </c>
      <c r="H2783" s="10" t="str">
        <f t="array" ref="H2783">INDEX('Régua SAEB'!$F$1:$F$40,MATCH($E2783&amp;"LP"&amp;$G2783,'Régua SAEB'!$G$1:$G$40,0),1)</f>
        <v>Básico</v>
      </c>
      <c r="I2783" s="29">
        <v>245.81</v>
      </c>
      <c r="J2783" s="10">
        <f>SUMIFS('Régua SAEB'!$C:$C,'Régua SAEB'!$B:$B,"MT",'Régua SAEB'!$D:$D,"&lt;="&amp;$I2783,'Régua SAEB'!$E:$E,"&gt;"&amp;$I2783,'Régua SAEB'!$A:$A,$E2783)</f>
        <v>2</v>
      </c>
      <c r="K2783" s="10" t="str">
        <f t="array" ref="K2783">INDEX('Régua SAEB'!$F$1:$F$40,MATCH($E2783&amp;"MT"&amp;$J2783,'Régua SAEB'!$G$1:$G$40,0),1)</f>
        <v>Básico</v>
      </c>
    </row>
    <row r="2784" spans="1:11" x14ac:dyDescent="0.2">
      <c r="A2784" s="28" t="s">
        <v>90</v>
      </c>
      <c r="B2784" s="24">
        <v>5061</v>
      </c>
      <c r="C2784" s="28" t="s">
        <v>2888</v>
      </c>
      <c r="D2784" s="29">
        <v>35005061</v>
      </c>
      <c r="E2784" s="29" t="s">
        <v>117</v>
      </c>
      <c r="F2784" s="29">
        <v>268.99</v>
      </c>
      <c r="G2784" s="10">
        <f>SUMIFS('Régua SAEB'!$C:$C,'Régua SAEB'!$B:$B,"LP",'Régua SAEB'!$D:$D,"&lt;="&amp;$F2784,'Régua SAEB'!$E:$E,"&gt;"&amp;$F2784,'Régua SAEB'!$A:$A,$E2784)</f>
        <v>3</v>
      </c>
      <c r="H2784" s="10" t="str">
        <f t="array" ref="H2784">INDEX('Régua SAEB'!$F$1:$F$40,MATCH($E2784&amp;"LP"&amp;$G2784,'Régua SAEB'!$G$1:$G$40,0),1)</f>
        <v>Básico</v>
      </c>
      <c r="I2784" s="29">
        <v>260.24</v>
      </c>
      <c r="J2784" s="10">
        <f>SUMIFS('Régua SAEB'!$C:$C,'Régua SAEB'!$B:$B,"MT",'Régua SAEB'!$D:$D,"&lt;="&amp;$I2784,'Régua SAEB'!$E:$E,"&gt;"&amp;$I2784,'Régua SAEB'!$A:$A,$E2784)</f>
        <v>3</v>
      </c>
      <c r="K2784" s="10" t="str">
        <f t="array" ref="K2784">INDEX('Régua SAEB'!$F$1:$F$40,MATCH($E2784&amp;"MT"&amp;$J2784,'Régua SAEB'!$G$1:$G$40,0),1)</f>
        <v>Básico</v>
      </c>
    </row>
    <row r="2785" spans="1:11" x14ac:dyDescent="0.2">
      <c r="A2785" s="28" t="s">
        <v>89</v>
      </c>
      <c r="B2785" s="24">
        <v>5071</v>
      </c>
      <c r="C2785" s="28" t="s">
        <v>2889</v>
      </c>
      <c r="D2785" s="29">
        <v>35005071</v>
      </c>
      <c r="E2785" s="29" t="s">
        <v>117</v>
      </c>
      <c r="F2785" s="29">
        <v>246</v>
      </c>
      <c r="G2785" s="10">
        <f>SUMIFS('Régua SAEB'!$C:$C,'Régua SAEB'!$B:$B,"LP",'Régua SAEB'!$D:$D,"&lt;="&amp;$F2785,'Régua SAEB'!$E:$E,"&gt;"&amp;$F2785,'Régua SAEB'!$A:$A,$E2785)</f>
        <v>2</v>
      </c>
      <c r="H2785" s="10" t="str">
        <f t="array" ref="H2785">INDEX('Régua SAEB'!$F$1:$F$40,MATCH($E2785&amp;"LP"&amp;$G2785,'Régua SAEB'!$G$1:$G$40,0),1)</f>
        <v>Básico</v>
      </c>
      <c r="I2785" s="29">
        <v>231.89</v>
      </c>
      <c r="J2785" s="10">
        <f>SUMIFS('Régua SAEB'!$C:$C,'Régua SAEB'!$B:$B,"MT",'Régua SAEB'!$D:$D,"&lt;="&amp;$I2785,'Régua SAEB'!$E:$E,"&gt;"&amp;$I2785,'Régua SAEB'!$A:$A,$E2785)</f>
        <v>2</v>
      </c>
      <c r="K2785" s="10" t="str">
        <f t="array" ref="K2785">INDEX('Régua SAEB'!$F$1:$F$40,MATCH($E2785&amp;"MT"&amp;$J2785,'Régua SAEB'!$G$1:$G$40,0),1)</f>
        <v>Básico</v>
      </c>
    </row>
    <row r="2786" spans="1:11" x14ac:dyDescent="0.2">
      <c r="A2786" s="28" t="s">
        <v>89</v>
      </c>
      <c r="B2786" s="24">
        <v>5083</v>
      </c>
      <c r="C2786" s="28" t="s">
        <v>2890</v>
      </c>
      <c r="D2786" s="29">
        <v>35005083</v>
      </c>
      <c r="E2786" s="29" t="s">
        <v>117</v>
      </c>
      <c r="F2786" s="29">
        <v>261.16000000000003</v>
      </c>
      <c r="G2786" s="10">
        <f>SUMIFS('Régua SAEB'!$C:$C,'Régua SAEB'!$B:$B,"LP",'Régua SAEB'!$D:$D,"&lt;="&amp;$F2786,'Régua SAEB'!$E:$E,"&gt;"&amp;$F2786,'Régua SAEB'!$A:$A,$E2786)</f>
        <v>3</v>
      </c>
      <c r="H2786" s="10" t="str">
        <f t="array" ref="H2786">INDEX('Régua SAEB'!$F$1:$F$40,MATCH($E2786&amp;"LP"&amp;$G2786,'Régua SAEB'!$G$1:$G$40,0),1)</f>
        <v>Básico</v>
      </c>
      <c r="I2786" s="29">
        <v>249.28</v>
      </c>
      <c r="J2786" s="10">
        <f>SUMIFS('Régua SAEB'!$C:$C,'Régua SAEB'!$B:$B,"MT",'Régua SAEB'!$D:$D,"&lt;="&amp;$I2786,'Régua SAEB'!$E:$E,"&gt;"&amp;$I2786,'Régua SAEB'!$A:$A,$E2786)</f>
        <v>2</v>
      </c>
      <c r="K2786" s="10" t="str">
        <f t="array" ref="K2786">INDEX('Régua SAEB'!$F$1:$F$40,MATCH($E2786&amp;"MT"&amp;$J2786,'Régua SAEB'!$G$1:$G$40,0),1)</f>
        <v>Básico</v>
      </c>
    </row>
    <row r="2787" spans="1:11" x14ac:dyDescent="0.2">
      <c r="A2787" s="28" t="s">
        <v>89</v>
      </c>
      <c r="B2787" s="24">
        <v>5095</v>
      </c>
      <c r="C2787" s="28" t="s">
        <v>2891</v>
      </c>
      <c r="D2787" s="29">
        <v>35005095</v>
      </c>
      <c r="E2787" s="29" t="s">
        <v>117</v>
      </c>
      <c r="F2787" s="29">
        <v>254.99</v>
      </c>
      <c r="G2787" s="10">
        <f>SUMIFS('Régua SAEB'!$C:$C,'Régua SAEB'!$B:$B,"LP",'Régua SAEB'!$D:$D,"&lt;="&amp;$F2787,'Régua SAEB'!$E:$E,"&gt;"&amp;$F2787,'Régua SAEB'!$A:$A,$E2787)</f>
        <v>3</v>
      </c>
      <c r="H2787" s="10" t="str">
        <f t="array" ref="H2787">INDEX('Régua SAEB'!$F$1:$F$40,MATCH($E2787&amp;"LP"&amp;$G2787,'Régua SAEB'!$G$1:$G$40,0),1)</f>
        <v>Básico</v>
      </c>
      <c r="I2787" s="29">
        <v>254.59</v>
      </c>
      <c r="J2787" s="10">
        <f>SUMIFS('Régua SAEB'!$C:$C,'Régua SAEB'!$B:$B,"MT",'Régua SAEB'!$D:$D,"&lt;="&amp;$I2787,'Régua SAEB'!$E:$E,"&gt;"&amp;$I2787,'Régua SAEB'!$A:$A,$E2787)</f>
        <v>3</v>
      </c>
      <c r="K2787" s="10" t="str">
        <f t="array" ref="K2787">INDEX('Régua SAEB'!$F$1:$F$40,MATCH($E2787&amp;"MT"&amp;$J2787,'Régua SAEB'!$G$1:$G$40,0),1)</f>
        <v>Básico</v>
      </c>
    </row>
    <row r="2788" spans="1:11" x14ac:dyDescent="0.2">
      <c r="A2788" s="28" t="s">
        <v>89</v>
      </c>
      <c r="B2788" s="24">
        <v>5113</v>
      </c>
      <c r="C2788" s="28" t="s">
        <v>2892</v>
      </c>
      <c r="D2788" s="29">
        <v>35005113</v>
      </c>
      <c r="E2788" s="29" t="s">
        <v>117</v>
      </c>
      <c r="F2788" s="29">
        <v>253.77</v>
      </c>
      <c r="G2788" s="10">
        <f>SUMIFS('Régua SAEB'!$C:$C,'Régua SAEB'!$B:$B,"LP",'Régua SAEB'!$D:$D,"&lt;="&amp;$F2788,'Régua SAEB'!$E:$E,"&gt;"&amp;$F2788,'Régua SAEB'!$A:$A,$E2788)</f>
        <v>3</v>
      </c>
      <c r="H2788" s="10" t="str">
        <f t="array" ref="H2788">INDEX('Régua SAEB'!$F$1:$F$40,MATCH($E2788&amp;"LP"&amp;$G2788,'Régua SAEB'!$G$1:$G$40,0),1)</f>
        <v>Básico</v>
      </c>
      <c r="I2788" s="29">
        <v>252.75</v>
      </c>
      <c r="J2788" s="10">
        <f>SUMIFS('Régua SAEB'!$C:$C,'Régua SAEB'!$B:$B,"MT",'Régua SAEB'!$D:$D,"&lt;="&amp;$I2788,'Régua SAEB'!$E:$E,"&gt;"&amp;$I2788,'Régua SAEB'!$A:$A,$E2788)</f>
        <v>3</v>
      </c>
      <c r="K2788" s="10" t="str">
        <f t="array" ref="K2788">INDEX('Régua SAEB'!$F$1:$F$40,MATCH($E2788&amp;"MT"&amp;$J2788,'Régua SAEB'!$G$1:$G$40,0),1)</f>
        <v>Básico</v>
      </c>
    </row>
    <row r="2789" spans="1:11" x14ac:dyDescent="0.2">
      <c r="A2789" s="28" t="s">
        <v>89</v>
      </c>
      <c r="B2789" s="24">
        <v>5137</v>
      </c>
      <c r="C2789" s="28" t="s">
        <v>2893</v>
      </c>
      <c r="D2789" s="29">
        <v>35005137</v>
      </c>
      <c r="E2789" s="29" t="s">
        <v>117</v>
      </c>
      <c r="F2789" s="29">
        <v>251.99</v>
      </c>
      <c r="G2789" s="10">
        <f>SUMIFS('Régua SAEB'!$C:$C,'Régua SAEB'!$B:$B,"LP",'Régua SAEB'!$D:$D,"&lt;="&amp;$F2789,'Régua SAEB'!$E:$E,"&gt;"&amp;$F2789,'Régua SAEB'!$A:$A,$E2789)</f>
        <v>3</v>
      </c>
      <c r="H2789" s="10" t="str">
        <f t="array" ref="H2789">INDEX('Régua SAEB'!$F$1:$F$40,MATCH($E2789&amp;"LP"&amp;$G2789,'Régua SAEB'!$G$1:$G$40,0),1)</f>
        <v>Básico</v>
      </c>
      <c r="I2789" s="29">
        <v>244.17</v>
      </c>
      <c r="J2789" s="10">
        <f>SUMIFS('Régua SAEB'!$C:$C,'Régua SAEB'!$B:$B,"MT",'Régua SAEB'!$D:$D,"&lt;="&amp;$I2789,'Régua SAEB'!$E:$E,"&gt;"&amp;$I2789,'Régua SAEB'!$A:$A,$E2789)</f>
        <v>2</v>
      </c>
      <c r="K2789" s="10" t="str">
        <f t="array" ref="K2789">INDEX('Régua SAEB'!$F$1:$F$40,MATCH($E2789&amp;"MT"&amp;$J2789,'Régua SAEB'!$G$1:$G$40,0),1)</f>
        <v>Básico</v>
      </c>
    </row>
    <row r="2790" spans="1:11" x14ac:dyDescent="0.2">
      <c r="A2790" s="28" t="s">
        <v>89</v>
      </c>
      <c r="B2790" s="24">
        <v>5149</v>
      </c>
      <c r="C2790" s="28" t="s">
        <v>2894</v>
      </c>
      <c r="D2790" s="29">
        <v>35005149</v>
      </c>
      <c r="E2790" s="29" t="s">
        <v>117</v>
      </c>
      <c r="F2790" s="29">
        <v>260.67</v>
      </c>
      <c r="G2790" s="10">
        <f>SUMIFS('Régua SAEB'!$C:$C,'Régua SAEB'!$B:$B,"LP",'Régua SAEB'!$D:$D,"&lt;="&amp;$F2790,'Régua SAEB'!$E:$E,"&gt;"&amp;$F2790,'Régua SAEB'!$A:$A,$E2790)</f>
        <v>3</v>
      </c>
      <c r="H2790" s="10" t="str">
        <f t="array" ref="H2790">INDEX('Régua SAEB'!$F$1:$F$40,MATCH($E2790&amp;"LP"&amp;$G2790,'Régua SAEB'!$G$1:$G$40,0),1)</f>
        <v>Básico</v>
      </c>
      <c r="I2790" s="29">
        <v>255.23</v>
      </c>
      <c r="J2790" s="10">
        <f>SUMIFS('Régua SAEB'!$C:$C,'Régua SAEB'!$B:$B,"MT",'Régua SAEB'!$D:$D,"&lt;="&amp;$I2790,'Régua SAEB'!$E:$E,"&gt;"&amp;$I2790,'Régua SAEB'!$A:$A,$E2790)</f>
        <v>3</v>
      </c>
      <c r="K2790" s="10" t="str">
        <f t="array" ref="K2790">INDEX('Régua SAEB'!$F$1:$F$40,MATCH($E2790&amp;"MT"&amp;$J2790,'Régua SAEB'!$G$1:$G$40,0),1)</f>
        <v>Básico</v>
      </c>
    </row>
    <row r="2791" spans="1:11" x14ac:dyDescent="0.2">
      <c r="A2791" s="28" t="s">
        <v>90</v>
      </c>
      <c r="B2791" s="24">
        <v>5186</v>
      </c>
      <c r="C2791" s="28" t="s">
        <v>2895</v>
      </c>
      <c r="D2791" s="29">
        <v>35005186</v>
      </c>
      <c r="E2791" s="29" t="s">
        <v>117</v>
      </c>
      <c r="F2791" s="29">
        <v>263.42</v>
      </c>
      <c r="G2791" s="10">
        <f>SUMIFS('Régua SAEB'!$C:$C,'Régua SAEB'!$B:$B,"LP",'Régua SAEB'!$D:$D,"&lt;="&amp;$F2791,'Régua SAEB'!$E:$E,"&gt;"&amp;$F2791,'Régua SAEB'!$A:$A,$E2791)</f>
        <v>3</v>
      </c>
      <c r="H2791" s="10" t="str">
        <f t="array" ref="H2791">INDEX('Régua SAEB'!$F$1:$F$40,MATCH($E2791&amp;"LP"&amp;$G2791,'Régua SAEB'!$G$1:$G$40,0),1)</f>
        <v>Básico</v>
      </c>
      <c r="I2791" s="29">
        <v>257.08999999999997</v>
      </c>
      <c r="J2791" s="10">
        <f>SUMIFS('Régua SAEB'!$C:$C,'Régua SAEB'!$B:$B,"MT",'Régua SAEB'!$D:$D,"&lt;="&amp;$I2791,'Régua SAEB'!$E:$E,"&gt;"&amp;$I2791,'Régua SAEB'!$A:$A,$E2791)</f>
        <v>3</v>
      </c>
      <c r="K2791" s="10" t="str">
        <f t="array" ref="K2791">INDEX('Régua SAEB'!$F$1:$F$40,MATCH($E2791&amp;"MT"&amp;$J2791,'Régua SAEB'!$G$1:$G$40,0),1)</f>
        <v>Básico</v>
      </c>
    </row>
    <row r="2792" spans="1:11" x14ac:dyDescent="0.2">
      <c r="A2792" s="28" t="s">
        <v>89</v>
      </c>
      <c r="B2792" s="24">
        <v>5198</v>
      </c>
      <c r="C2792" s="28" t="s">
        <v>2896</v>
      </c>
      <c r="D2792" s="29">
        <v>35005198</v>
      </c>
      <c r="E2792" s="29" t="s">
        <v>117</v>
      </c>
      <c r="F2792" s="29">
        <v>251.82</v>
      </c>
      <c r="G2792" s="10">
        <f>SUMIFS('Régua SAEB'!$C:$C,'Régua SAEB'!$B:$B,"LP",'Régua SAEB'!$D:$D,"&lt;="&amp;$F2792,'Régua SAEB'!$E:$E,"&gt;"&amp;$F2792,'Régua SAEB'!$A:$A,$E2792)</f>
        <v>3</v>
      </c>
      <c r="H2792" s="10" t="str">
        <f t="array" ref="H2792">INDEX('Régua SAEB'!$F$1:$F$40,MATCH($E2792&amp;"LP"&amp;$G2792,'Régua SAEB'!$G$1:$G$40,0),1)</f>
        <v>Básico</v>
      </c>
      <c r="I2792" s="29">
        <v>248.22</v>
      </c>
      <c r="J2792" s="10">
        <f>SUMIFS('Régua SAEB'!$C:$C,'Régua SAEB'!$B:$B,"MT",'Régua SAEB'!$D:$D,"&lt;="&amp;$I2792,'Régua SAEB'!$E:$E,"&gt;"&amp;$I2792,'Régua SAEB'!$A:$A,$E2792)</f>
        <v>2</v>
      </c>
      <c r="K2792" s="10" t="str">
        <f t="array" ref="K2792">INDEX('Régua SAEB'!$F$1:$F$40,MATCH($E2792&amp;"MT"&amp;$J2792,'Régua SAEB'!$G$1:$G$40,0),1)</f>
        <v>Básico</v>
      </c>
    </row>
    <row r="2793" spans="1:11" x14ac:dyDescent="0.2">
      <c r="A2793" s="28" t="s">
        <v>90</v>
      </c>
      <c r="B2793" s="24">
        <v>5236</v>
      </c>
      <c r="C2793" s="28" t="s">
        <v>2897</v>
      </c>
      <c r="D2793" s="29">
        <v>35005236</v>
      </c>
      <c r="E2793" s="29" t="s">
        <v>117</v>
      </c>
      <c r="F2793" s="29">
        <v>245.17</v>
      </c>
      <c r="G2793" s="10">
        <f>SUMIFS('Régua SAEB'!$C:$C,'Régua SAEB'!$B:$B,"LP",'Régua SAEB'!$D:$D,"&lt;="&amp;$F2793,'Régua SAEB'!$E:$E,"&gt;"&amp;$F2793,'Régua SAEB'!$A:$A,$E2793)</f>
        <v>2</v>
      </c>
      <c r="H2793" s="10" t="str">
        <f t="array" ref="H2793">INDEX('Régua SAEB'!$F$1:$F$40,MATCH($E2793&amp;"LP"&amp;$G2793,'Régua SAEB'!$G$1:$G$40,0),1)</f>
        <v>Básico</v>
      </c>
      <c r="I2793" s="29">
        <v>241.54</v>
      </c>
      <c r="J2793" s="10">
        <f>SUMIFS('Régua SAEB'!$C:$C,'Régua SAEB'!$B:$B,"MT",'Régua SAEB'!$D:$D,"&lt;="&amp;$I2793,'Régua SAEB'!$E:$E,"&gt;"&amp;$I2793,'Régua SAEB'!$A:$A,$E2793)</f>
        <v>2</v>
      </c>
      <c r="K2793" s="10" t="str">
        <f t="array" ref="K2793">INDEX('Régua SAEB'!$F$1:$F$40,MATCH($E2793&amp;"MT"&amp;$J2793,'Régua SAEB'!$G$1:$G$40,0),1)</f>
        <v>Básico</v>
      </c>
    </row>
    <row r="2794" spans="1:11" x14ac:dyDescent="0.2">
      <c r="A2794" s="28" t="s">
        <v>90</v>
      </c>
      <c r="B2794" s="24">
        <v>5241</v>
      </c>
      <c r="C2794" s="28" t="s">
        <v>2898</v>
      </c>
      <c r="D2794" s="29">
        <v>35005241</v>
      </c>
      <c r="E2794" s="29" t="s">
        <v>117</v>
      </c>
      <c r="F2794" s="29">
        <v>242.71</v>
      </c>
      <c r="G2794" s="10">
        <f>SUMIFS('Régua SAEB'!$C:$C,'Régua SAEB'!$B:$B,"LP",'Régua SAEB'!$D:$D,"&lt;="&amp;$F2794,'Régua SAEB'!$E:$E,"&gt;"&amp;$F2794,'Régua SAEB'!$A:$A,$E2794)</f>
        <v>2</v>
      </c>
      <c r="H2794" s="10" t="str">
        <f t="array" ref="H2794">INDEX('Régua SAEB'!$F$1:$F$40,MATCH($E2794&amp;"LP"&amp;$G2794,'Régua SAEB'!$G$1:$G$40,0),1)</f>
        <v>Básico</v>
      </c>
      <c r="I2794" s="29">
        <v>245.19</v>
      </c>
      <c r="J2794" s="10">
        <f>SUMIFS('Régua SAEB'!$C:$C,'Régua SAEB'!$B:$B,"MT",'Régua SAEB'!$D:$D,"&lt;="&amp;$I2794,'Régua SAEB'!$E:$E,"&gt;"&amp;$I2794,'Régua SAEB'!$A:$A,$E2794)</f>
        <v>2</v>
      </c>
      <c r="K2794" s="10" t="str">
        <f t="array" ref="K2794">INDEX('Régua SAEB'!$F$1:$F$40,MATCH($E2794&amp;"MT"&amp;$J2794,'Régua SAEB'!$G$1:$G$40,0),1)</f>
        <v>Básico</v>
      </c>
    </row>
    <row r="2795" spans="1:11" x14ac:dyDescent="0.2">
      <c r="A2795" s="28" t="s">
        <v>90</v>
      </c>
      <c r="B2795" s="24">
        <v>5265</v>
      </c>
      <c r="C2795" s="28" t="s">
        <v>2899</v>
      </c>
      <c r="D2795" s="29">
        <v>35005265</v>
      </c>
      <c r="E2795" s="29" t="s">
        <v>117</v>
      </c>
      <c r="F2795" s="29">
        <v>256.52999999999997</v>
      </c>
      <c r="G2795" s="10">
        <f>SUMIFS('Régua SAEB'!$C:$C,'Régua SAEB'!$B:$B,"LP",'Régua SAEB'!$D:$D,"&lt;="&amp;$F2795,'Régua SAEB'!$E:$E,"&gt;"&amp;$F2795,'Régua SAEB'!$A:$A,$E2795)</f>
        <v>3</v>
      </c>
      <c r="H2795" s="10" t="str">
        <f t="array" ref="H2795">INDEX('Régua SAEB'!$F$1:$F$40,MATCH($E2795&amp;"LP"&amp;$G2795,'Régua SAEB'!$G$1:$G$40,0),1)</f>
        <v>Básico</v>
      </c>
      <c r="I2795" s="29">
        <v>245.43</v>
      </c>
      <c r="J2795" s="10">
        <f>SUMIFS('Régua SAEB'!$C:$C,'Régua SAEB'!$B:$B,"MT",'Régua SAEB'!$D:$D,"&lt;="&amp;$I2795,'Régua SAEB'!$E:$E,"&gt;"&amp;$I2795,'Régua SAEB'!$A:$A,$E2795)</f>
        <v>2</v>
      </c>
      <c r="K2795" s="10" t="str">
        <f t="array" ref="K2795">INDEX('Régua SAEB'!$F$1:$F$40,MATCH($E2795&amp;"MT"&amp;$J2795,'Régua SAEB'!$G$1:$G$40,0),1)</f>
        <v>Básico</v>
      </c>
    </row>
    <row r="2796" spans="1:11" x14ac:dyDescent="0.2">
      <c r="A2796" s="28" t="s">
        <v>91</v>
      </c>
      <c r="B2796" s="24">
        <v>5290</v>
      </c>
      <c r="C2796" s="28" t="s">
        <v>2900</v>
      </c>
      <c r="D2796" s="29">
        <v>35005290</v>
      </c>
      <c r="E2796" s="29" t="s">
        <v>117</v>
      </c>
      <c r="F2796" s="29">
        <v>245.52</v>
      </c>
      <c r="G2796" s="10">
        <f>SUMIFS('Régua SAEB'!$C:$C,'Régua SAEB'!$B:$B,"LP",'Régua SAEB'!$D:$D,"&lt;="&amp;$F2796,'Régua SAEB'!$E:$E,"&gt;"&amp;$F2796,'Régua SAEB'!$A:$A,$E2796)</f>
        <v>2</v>
      </c>
      <c r="H2796" s="10" t="str">
        <f t="array" ref="H2796">INDEX('Régua SAEB'!$F$1:$F$40,MATCH($E2796&amp;"LP"&amp;$G2796,'Régua SAEB'!$G$1:$G$40,0),1)</f>
        <v>Básico</v>
      </c>
      <c r="I2796" s="29">
        <v>237.38</v>
      </c>
      <c r="J2796" s="10">
        <f>SUMIFS('Régua SAEB'!$C:$C,'Régua SAEB'!$B:$B,"MT",'Régua SAEB'!$D:$D,"&lt;="&amp;$I2796,'Régua SAEB'!$E:$E,"&gt;"&amp;$I2796,'Régua SAEB'!$A:$A,$E2796)</f>
        <v>2</v>
      </c>
      <c r="K2796" s="10" t="str">
        <f t="array" ref="K2796">INDEX('Régua SAEB'!$F$1:$F$40,MATCH($E2796&amp;"MT"&amp;$J2796,'Régua SAEB'!$G$1:$G$40,0),1)</f>
        <v>Básico</v>
      </c>
    </row>
    <row r="2797" spans="1:11" x14ac:dyDescent="0.2">
      <c r="A2797" s="28" t="s">
        <v>91</v>
      </c>
      <c r="B2797" s="24">
        <v>5307</v>
      </c>
      <c r="C2797" s="28" t="s">
        <v>2901</v>
      </c>
      <c r="D2797" s="29">
        <v>35005307</v>
      </c>
      <c r="E2797" s="29" t="s">
        <v>117</v>
      </c>
      <c r="F2797" s="29">
        <v>266.26</v>
      </c>
      <c r="G2797" s="10">
        <f>SUMIFS('Régua SAEB'!$C:$C,'Régua SAEB'!$B:$B,"LP",'Régua SAEB'!$D:$D,"&lt;="&amp;$F2797,'Régua SAEB'!$E:$E,"&gt;"&amp;$F2797,'Régua SAEB'!$A:$A,$E2797)</f>
        <v>3</v>
      </c>
      <c r="H2797" s="10" t="str">
        <f t="array" ref="H2797">INDEX('Régua SAEB'!$F$1:$F$40,MATCH($E2797&amp;"LP"&amp;$G2797,'Régua SAEB'!$G$1:$G$40,0),1)</f>
        <v>Básico</v>
      </c>
      <c r="I2797" s="29">
        <v>259.54000000000002</v>
      </c>
      <c r="J2797" s="10">
        <f>SUMIFS('Régua SAEB'!$C:$C,'Régua SAEB'!$B:$B,"MT",'Régua SAEB'!$D:$D,"&lt;="&amp;$I2797,'Régua SAEB'!$E:$E,"&gt;"&amp;$I2797,'Régua SAEB'!$A:$A,$E2797)</f>
        <v>3</v>
      </c>
      <c r="K2797" s="10" t="str">
        <f t="array" ref="K2797">INDEX('Régua SAEB'!$F$1:$F$40,MATCH($E2797&amp;"MT"&amp;$J2797,'Régua SAEB'!$G$1:$G$40,0),1)</f>
        <v>Básico</v>
      </c>
    </row>
    <row r="2798" spans="1:11" x14ac:dyDescent="0.2">
      <c r="A2798" s="28" t="s">
        <v>91</v>
      </c>
      <c r="B2798" s="24">
        <v>5344</v>
      </c>
      <c r="C2798" s="28" t="s">
        <v>2902</v>
      </c>
      <c r="D2798" s="29">
        <v>35005344</v>
      </c>
      <c r="E2798" s="29" t="s">
        <v>117</v>
      </c>
      <c r="F2798" s="29">
        <v>265.72000000000003</v>
      </c>
      <c r="G2798" s="10">
        <f>SUMIFS('Régua SAEB'!$C:$C,'Régua SAEB'!$B:$B,"LP",'Régua SAEB'!$D:$D,"&lt;="&amp;$F2798,'Régua SAEB'!$E:$E,"&gt;"&amp;$F2798,'Régua SAEB'!$A:$A,$E2798)</f>
        <v>3</v>
      </c>
      <c r="H2798" s="10" t="str">
        <f t="array" ref="H2798">INDEX('Régua SAEB'!$F$1:$F$40,MATCH($E2798&amp;"LP"&amp;$G2798,'Régua SAEB'!$G$1:$G$40,0),1)</f>
        <v>Básico</v>
      </c>
      <c r="I2798" s="29">
        <v>257.39</v>
      </c>
      <c r="J2798" s="10">
        <f>SUMIFS('Régua SAEB'!$C:$C,'Régua SAEB'!$B:$B,"MT",'Régua SAEB'!$D:$D,"&lt;="&amp;$I2798,'Régua SAEB'!$E:$E,"&gt;"&amp;$I2798,'Régua SAEB'!$A:$A,$E2798)</f>
        <v>3</v>
      </c>
      <c r="K2798" s="10" t="str">
        <f t="array" ref="K2798">INDEX('Régua SAEB'!$F$1:$F$40,MATCH($E2798&amp;"MT"&amp;$J2798,'Régua SAEB'!$G$1:$G$40,0),1)</f>
        <v>Básico</v>
      </c>
    </row>
    <row r="2799" spans="1:11" x14ac:dyDescent="0.2">
      <c r="A2799" s="28" t="s">
        <v>91</v>
      </c>
      <c r="B2799" s="24">
        <v>5356</v>
      </c>
      <c r="C2799" s="28" t="s">
        <v>2903</v>
      </c>
      <c r="D2799" s="29">
        <v>35005356</v>
      </c>
      <c r="E2799" s="29" t="s">
        <v>117</v>
      </c>
      <c r="F2799" s="29">
        <v>265.07</v>
      </c>
      <c r="G2799" s="10">
        <f>SUMIFS('Régua SAEB'!$C:$C,'Régua SAEB'!$B:$B,"LP",'Régua SAEB'!$D:$D,"&lt;="&amp;$F2799,'Régua SAEB'!$E:$E,"&gt;"&amp;$F2799,'Régua SAEB'!$A:$A,$E2799)</f>
        <v>3</v>
      </c>
      <c r="H2799" s="10" t="str">
        <f t="array" ref="H2799">INDEX('Régua SAEB'!$F$1:$F$40,MATCH($E2799&amp;"LP"&amp;$G2799,'Régua SAEB'!$G$1:$G$40,0),1)</f>
        <v>Básico</v>
      </c>
      <c r="I2799" s="29">
        <v>265.52999999999997</v>
      </c>
      <c r="J2799" s="10">
        <f>SUMIFS('Régua SAEB'!$C:$C,'Régua SAEB'!$B:$B,"MT",'Régua SAEB'!$D:$D,"&lt;="&amp;$I2799,'Régua SAEB'!$E:$E,"&gt;"&amp;$I2799,'Régua SAEB'!$A:$A,$E2799)</f>
        <v>3</v>
      </c>
      <c r="K2799" s="10" t="str">
        <f t="array" ref="K2799">INDEX('Régua SAEB'!$F$1:$F$40,MATCH($E2799&amp;"MT"&amp;$J2799,'Régua SAEB'!$G$1:$G$40,0),1)</f>
        <v>Básico</v>
      </c>
    </row>
    <row r="2800" spans="1:11" x14ac:dyDescent="0.2">
      <c r="A2800" s="28" t="s">
        <v>91</v>
      </c>
      <c r="B2800" s="24">
        <v>5373</v>
      </c>
      <c r="C2800" s="28" t="s">
        <v>2904</v>
      </c>
      <c r="D2800" s="29">
        <v>35005373</v>
      </c>
      <c r="E2800" s="29" t="s">
        <v>117</v>
      </c>
      <c r="F2800" s="29">
        <v>278.57</v>
      </c>
      <c r="G2800" s="10">
        <f>SUMIFS('Régua SAEB'!$C:$C,'Régua SAEB'!$B:$B,"LP",'Régua SAEB'!$D:$D,"&lt;="&amp;$F2800,'Régua SAEB'!$E:$E,"&gt;"&amp;$F2800,'Régua SAEB'!$A:$A,$E2800)</f>
        <v>4</v>
      </c>
      <c r="H2800" s="10" t="str">
        <f t="array" ref="H2800">INDEX('Régua SAEB'!$F$1:$F$40,MATCH($E2800&amp;"LP"&amp;$G2800,'Régua SAEB'!$G$1:$G$40,0),1)</f>
        <v>Proficiente</v>
      </c>
      <c r="I2800" s="29">
        <v>273.37</v>
      </c>
      <c r="J2800" s="10">
        <f>SUMIFS('Régua SAEB'!$C:$C,'Régua SAEB'!$B:$B,"MT",'Régua SAEB'!$D:$D,"&lt;="&amp;$I2800,'Régua SAEB'!$E:$E,"&gt;"&amp;$I2800,'Régua SAEB'!$A:$A,$E2800)</f>
        <v>3</v>
      </c>
      <c r="K2800" s="10" t="str">
        <f t="array" ref="K2800">INDEX('Régua SAEB'!$F$1:$F$40,MATCH($E2800&amp;"MT"&amp;$J2800,'Régua SAEB'!$G$1:$G$40,0),1)</f>
        <v>Básico</v>
      </c>
    </row>
    <row r="2801" spans="1:11" x14ac:dyDescent="0.2">
      <c r="A2801" s="28" t="s">
        <v>91</v>
      </c>
      <c r="B2801" s="24">
        <v>5381</v>
      </c>
      <c r="C2801" s="28" t="s">
        <v>2905</v>
      </c>
      <c r="D2801" s="29">
        <v>35005381</v>
      </c>
      <c r="E2801" s="29" t="s">
        <v>117</v>
      </c>
      <c r="F2801" s="29">
        <v>236.93</v>
      </c>
      <c r="G2801" s="10">
        <f>SUMIFS('Régua SAEB'!$C:$C,'Régua SAEB'!$B:$B,"LP",'Régua SAEB'!$D:$D,"&lt;="&amp;$F2801,'Régua SAEB'!$E:$E,"&gt;"&amp;$F2801,'Régua SAEB'!$A:$A,$E2801)</f>
        <v>2</v>
      </c>
      <c r="H2801" s="10" t="str">
        <f t="array" ref="H2801">INDEX('Régua SAEB'!$F$1:$F$40,MATCH($E2801&amp;"LP"&amp;$G2801,'Régua SAEB'!$G$1:$G$40,0),1)</f>
        <v>Básico</v>
      </c>
      <c r="I2801" s="29">
        <v>228.22</v>
      </c>
      <c r="J2801" s="10">
        <f>SUMIFS('Régua SAEB'!$C:$C,'Régua SAEB'!$B:$B,"MT",'Régua SAEB'!$D:$D,"&lt;="&amp;$I2801,'Régua SAEB'!$E:$E,"&gt;"&amp;$I2801,'Régua SAEB'!$A:$A,$E2801)</f>
        <v>2</v>
      </c>
      <c r="K2801" s="10" t="str">
        <f t="array" ref="K2801">INDEX('Régua SAEB'!$F$1:$F$40,MATCH($E2801&amp;"MT"&amp;$J2801,'Régua SAEB'!$G$1:$G$40,0),1)</f>
        <v>Básico</v>
      </c>
    </row>
    <row r="2802" spans="1:11" x14ac:dyDescent="0.2">
      <c r="A2802" s="28" t="s">
        <v>91</v>
      </c>
      <c r="B2802" s="24">
        <v>5393</v>
      </c>
      <c r="C2802" s="28" t="s">
        <v>2906</v>
      </c>
      <c r="D2802" s="29">
        <v>35005393</v>
      </c>
      <c r="E2802" s="29" t="s">
        <v>117</v>
      </c>
      <c r="F2802" s="29">
        <v>252.41</v>
      </c>
      <c r="G2802" s="10">
        <f>SUMIFS('Régua SAEB'!$C:$C,'Régua SAEB'!$B:$B,"LP",'Régua SAEB'!$D:$D,"&lt;="&amp;$F2802,'Régua SAEB'!$E:$E,"&gt;"&amp;$F2802,'Régua SAEB'!$A:$A,$E2802)</f>
        <v>3</v>
      </c>
      <c r="H2802" s="10" t="str">
        <f t="array" ref="H2802">INDEX('Régua SAEB'!$F$1:$F$40,MATCH($E2802&amp;"LP"&amp;$G2802,'Régua SAEB'!$G$1:$G$40,0),1)</f>
        <v>Básico</v>
      </c>
      <c r="I2802" s="29">
        <v>241.16</v>
      </c>
      <c r="J2802" s="10">
        <f>SUMIFS('Régua SAEB'!$C:$C,'Régua SAEB'!$B:$B,"MT",'Régua SAEB'!$D:$D,"&lt;="&amp;$I2802,'Régua SAEB'!$E:$E,"&gt;"&amp;$I2802,'Régua SAEB'!$A:$A,$E2802)</f>
        <v>2</v>
      </c>
      <c r="K2802" s="10" t="str">
        <f t="array" ref="K2802">INDEX('Régua SAEB'!$F$1:$F$40,MATCH($E2802&amp;"MT"&amp;$J2802,'Régua SAEB'!$G$1:$G$40,0),1)</f>
        <v>Básico</v>
      </c>
    </row>
    <row r="2803" spans="1:11" x14ac:dyDescent="0.2">
      <c r="A2803" s="28" t="s">
        <v>90</v>
      </c>
      <c r="B2803" s="24">
        <v>5400</v>
      </c>
      <c r="C2803" s="28" t="s">
        <v>2907</v>
      </c>
      <c r="D2803" s="29">
        <v>35005400</v>
      </c>
      <c r="E2803" s="29" t="s">
        <v>117</v>
      </c>
      <c r="F2803" s="29">
        <v>260.49</v>
      </c>
      <c r="G2803" s="10">
        <f>SUMIFS('Régua SAEB'!$C:$C,'Régua SAEB'!$B:$B,"LP",'Régua SAEB'!$D:$D,"&lt;="&amp;$F2803,'Régua SAEB'!$E:$E,"&gt;"&amp;$F2803,'Régua SAEB'!$A:$A,$E2803)</f>
        <v>3</v>
      </c>
      <c r="H2803" s="10" t="str">
        <f t="array" ref="H2803">INDEX('Régua SAEB'!$F$1:$F$40,MATCH($E2803&amp;"LP"&amp;$G2803,'Régua SAEB'!$G$1:$G$40,0),1)</f>
        <v>Básico</v>
      </c>
      <c r="I2803" s="29">
        <v>253.05</v>
      </c>
      <c r="J2803" s="10">
        <f>SUMIFS('Régua SAEB'!$C:$C,'Régua SAEB'!$B:$B,"MT",'Régua SAEB'!$D:$D,"&lt;="&amp;$I2803,'Régua SAEB'!$E:$E,"&gt;"&amp;$I2803,'Régua SAEB'!$A:$A,$E2803)</f>
        <v>3</v>
      </c>
      <c r="K2803" s="10" t="str">
        <f t="array" ref="K2803">INDEX('Régua SAEB'!$F$1:$F$40,MATCH($E2803&amp;"MT"&amp;$J2803,'Régua SAEB'!$G$1:$G$40,0),1)</f>
        <v>Básico</v>
      </c>
    </row>
    <row r="2804" spans="1:11" x14ac:dyDescent="0.2">
      <c r="A2804" s="28" t="s">
        <v>90</v>
      </c>
      <c r="B2804" s="24">
        <v>5411</v>
      </c>
      <c r="C2804" s="28" t="s">
        <v>2908</v>
      </c>
      <c r="D2804" s="29">
        <v>35005411</v>
      </c>
      <c r="E2804" s="29" t="s">
        <v>117</v>
      </c>
      <c r="F2804" s="29">
        <v>258.26</v>
      </c>
      <c r="G2804" s="10">
        <f>SUMIFS('Régua SAEB'!$C:$C,'Régua SAEB'!$B:$B,"LP",'Régua SAEB'!$D:$D,"&lt;="&amp;$F2804,'Régua SAEB'!$E:$E,"&gt;"&amp;$F2804,'Régua SAEB'!$A:$A,$E2804)</f>
        <v>3</v>
      </c>
      <c r="H2804" s="10" t="str">
        <f t="array" ref="H2804">INDEX('Régua SAEB'!$F$1:$F$40,MATCH($E2804&amp;"LP"&amp;$G2804,'Régua SAEB'!$G$1:$G$40,0),1)</f>
        <v>Básico</v>
      </c>
      <c r="I2804" s="29">
        <v>250.47</v>
      </c>
      <c r="J2804" s="10">
        <f>SUMIFS('Régua SAEB'!$C:$C,'Régua SAEB'!$B:$B,"MT",'Régua SAEB'!$D:$D,"&lt;="&amp;$I2804,'Régua SAEB'!$E:$E,"&gt;"&amp;$I2804,'Régua SAEB'!$A:$A,$E2804)</f>
        <v>3</v>
      </c>
      <c r="K2804" s="10" t="str">
        <f t="array" ref="K2804">INDEX('Régua SAEB'!$F$1:$F$40,MATCH($E2804&amp;"MT"&amp;$J2804,'Régua SAEB'!$G$1:$G$40,0),1)</f>
        <v>Básico</v>
      </c>
    </row>
    <row r="2805" spans="1:11" x14ac:dyDescent="0.2">
      <c r="A2805" s="28" t="s">
        <v>90</v>
      </c>
      <c r="B2805" s="24">
        <v>5435</v>
      </c>
      <c r="C2805" s="28" t="s">
        <v>2909</v>
      </c>
      <c r="D2805" s="29">
        <v>35005435</v>
      </c>
      <c r="E2805" s="29" t="s">
        <v>117</v>
      </c>
      <c r="F2805" s="29">
        <v>255.95</v>
      </c>
      <c r="G2805" s="10">
        <f>SUMIFS('Régua SAEB'!$C:$C,'Régua SAEB'!$B:$B,"LP",'Régua SAEB'!$D:$D,"&lt;="&amp;$F2805,'Régua SAEB'!$E:$E,"&gt;"&amp;$F2805,'Régua SAEB'!$A:$A,$E2805)</f>
        <v>3</v>
      </c>
      <c r="H2805" s="10" t="str">
        <f t="array" ref="H2805">INDEX('Régua SAEB'!$F$1:$F$40,MATCH($E2805&amp;"LP"&amp;$G2805,'Régua SAEB'!$G$1:$G$40,0),1)</f>
        <v>Básico</v>
      </c>
      <c r="I2805" s="29">
        <v>253.13</v>
      </c>
      <c r="J2805" s="10">
        <f>SUMIFS('Régua SAEB'!$C:$C,'Régua SAEB'!$B:$B,"MT",'Régua SAEB'!$D:$D,"&lt;="&amp;$I2805,'Régua SAEB'!$E:$E,"&gt;"&amp;$I2805,'Régua SAEB'!$A:$A,$E2805)</f>
        <v>3</v>
      </c>
      <c r="K2805" s="10" t="str">
        <f t="array" ref="K2805">INDEX('Régua SAEB'!$F$1:$F$40,MATCH($E2805&amp;"MT"&amp;$J2805,'Régua SAEB'!$G$1:$G$40,0),1)</f>
        <v>Básico</v>
      </c>
    </row>
    <row r="2806" spans="1:11" x14ac:dyDescent="0.2">
      <c r="A2806" s="28" t="s">
        <v>91</v>
      </c>
      <c r="B2806" s="24">
        <v>5447</v>
      </c>
      <c r="C2806" s="28" t="s">
        <v>2910</v>
      </c>
      <c r="D2806" s="29">
        <v>35005447</v>
      </c>
      <c r="E2806" s="29" t="s">
        <v>117</v>
      </c>
      <c r="F2806" s="29">
        <v>256.99</v>
      </c>
      <c r="G2806" s="10">
        <f>SUMIFS('Régua SAEB'!$C:$C,'Régua SAEB'!$B:$B,"LP",'Régua SAEB'!$D:$D,"&lt;="&amp;$F2806,'Régua SAEB'!$E:$E,"&gt;"&amp;$F2806,'Régua SAEB'!$A:$A,$E2806)</f>
        <v>3</v>
      </c>
      <c r="H2806" s="10" t="str">
        <f t="array" ref="H2806">INDEX('Régua SAEB'!$F$1:$F$40,MATCH($E2806&amp;"LP"&amp;$G2806,'Régua SAEB'!$G$1:$G$40,0),1)</f>
        <v>Básico</v>
      </c>
      <c r="I2806" s="29">
        <v>246.26</v>
      </c>
      <c r="J2806" s="10">
        <f>SUMIFS('Régua SAEB'!$C:$C,'Régua SAEB'!$B:$B,"MT",'Régua SAEB'!$D:$D,"&lt;="&amp;$I2806,'Régua SAEB'!$E:$E,"&gt;"&amp;$I2806,'Régua SAEB'!$A:$A,$E2806)</f>
        <v>2</v>
      </c>
      <c r="K2806" s="10" t="str">
        <f t="array" ref="K2806">INDEX('Régua SAEB'!$F$1:$F$40,MATCH($E2806&amp;"MT"&amp;$J2806,'Régua SAEB'!$G$1:$G$40,0),1)</f>
        <v>Básico</v>
      </c>
    </row>
    <row r="2807" spans="1:11" x14ac:dyDescent="0.2">
      <c r="A2807" s="28" t="s">
        <v>91</v>
      </c>
      <c r="B2807" s="24">
        <v>5459</v>
      </c>
      <c r="C2807" s="28" t="s">
        <v>2911</v>
      </c>
      <c r="D2807" s="29">
        <v>35005459</v>
      </c>
      <c r="E2807" s="29" t="s">
        <v>117</v>
      </c>
      <c r="F2807" s="29">
        <v>263.76</v>
      </c>
      <c r="G2807" s="10">
        <f>SUMIFS('Régua SAEB'!$C:$C,'Régua SAEB'!$B:$B,"LP",'Régua SAEB'!$D:$D,"&lt;="&amp;$F2807,'Régua SAEB'!$E:$E,"&gt;"&amp;$F2807,'Régua SAEB'!$A:$A,$E2807)</f>
        <v>3</v>
      </c>
      <c r="H2807" s="10" t="str">
        <f t="array" ref="H2807">INDEX('Régua SAEB'!$F$1:$F$40,MATCH($E2807&amp;"LP"&amp;$G2807,'Régua SAEB'!$G$1:$G$40,0),1)</f>
        <v>Básico</v>
      </c>
      <c r="I2807" s="29">
        <v>256.69</v>
      </c>
      <c r="J2807" s="10">
        <f>SUMIFS('Régua SAEB'!$C:$C,'Régua SAEB'!$B:$B,"MT",'Régua SAEB'!$D:$D,"&lt;="&amp;$I2807,'Régua SAEB'!$E:$E,"&gt;"&amp;$I2807,'Régua SAEB'!$A:$A,$E2807)</f>
        <v>3</v>
      </c>
      <c r="K2807" s="10" t="str">
        <f t="array" ref="K2807">INDEX('Régua SAEB'!$F$1:$F$40,MATCH($E2807&amp;"MT"&amp;$J2807,'Régua SAEB'!$G$1:$G$40,0),1)</f>
        <v>Básico</v>
      </c>
    </row>
    <row r="2808" spans="1:11" x14ac:dyDescent="0.2">
      <c r="A2808" s="28" t="s">
        <v>90</v>
      </c>
      <c r="B2808" s="24">
        <v>5472</v>
      </c>
      <c r="C2808" s="28" t="s">
        <v>2912</v>
      </c>
      <c r="D2808" s="29">
        <v>35005472</v>
      </c>
      <c r="E2808" s="29" t="s">
        <v>117</v>
      </c>
      <c r="F2808" s="29">
        <v>266.02</v>
      </c>
      <c r="G2808" s="10">
        <f>SUMIFS('Régua SAEB'!$C:$C,'Régua SAEB'!$B:$B,"LP",'Régua SAEB'!$D:$D,"&lt;="&amp;$F2808,'Régua SAEB'!$E:$E,"&gt;"&amp;$F2808,'Régua SAEB'!$A:$A,$E2808)</f>
        <v>3</v>
      </c>
      <c r="H2808" s="10" t="str">
        <f t="array" ref="H2808">INDEX('Régua SAEB'!$F$1:$F$40,MATCH($E2808&amp;"LP"&amp;$G2808,'Régua SAEB'!$G$1:$G$40,0),1)</f>
        <v>Básico</v>
      </c>
      <c r="I2808" s="29">
        <v>256</v>
      </c>
      <c r="J2808" s="10">
        <f>SUMIFS('Régua SAEB'!$C:$C,'Régua SAEB'!$B:$B,"MT",'Régua SAEB'!$D:$D,"&lt;="&amp;$I2808,'Régua SAEB'!$E:$E,"&gt;"&amp;$I2808,'Régua SAEB'!$A:$A,$E2808)</f>
        <v>3</v>
      </c>
      <c r="K2808" s="10" t="str">
        <f t="array" ref="K2808">INDEX('Régua SAEB'!$F$1:$F$40,MATCH($E2808&amp;"MT"&amp;$J2808,'Régua SAEB'!$G$1:$G$40,0),1)</f>
        <v>Básico</v>
      </c>
    </row>
    <row r="2809" spans="1:11" x14ac:dyDescent="0.2">
      <c r="A2809" s="28" t="s">
        <v>90</v>
      </c>
      <c r="B2809" s="24">
        <v>5484</v>
      </c>
      <c r="C2809" s="28" t="s">
        <v>2913</v>
      </c>
      <c r="D2809" s="29">
        <v>35005484</v>
      </c>
      <c r="E2809" s="29" t="s">
        <v>117</v>
      </c>
      <c r="F2809" s="29">
        <v>273.62</v>
      </c>
      <c r="G2809" s="10">
        <f>SUMIFS('Régua SAEB'!$C:$C,'Régua SAEB'!$B:$B,"LP",'Régua SAEB'!$D:$D,"&lt;="&amp;$F2809,'Régua SAEB'!$E:$E,"&gt;"&amp;$F2809,'Régua SAEB'!$A:$A,$E2809)</f>
        <v>3</v>
      </c>
      <c r="H2809" s="10" t="str">
        <f t="array" ref="H2809">INDEX('Régua SAEB'!$F$1:$F$40,MATCH($E2809&amp;"LP"&amp;$G2809,'Régua SAEB'!$G$1:$G$40,0),1)</f>
        <v>Básico</v>
      </c>
      <c r="I2809" s="29">
        <v>260.55</v>
      </c>
      <c r="J2809" s="10">
        <f>SUMIFS('Régua SAEB'!$C:$C,'Régua SAEB'!$B:$B,"MT",'Régua SAEB'!$D:$D,"&lt;="&amp;$I2809,'Régua SAEB'!$E:$E,"&gt;"&amp;$I2809,'Régua SAEB'!$A:$A,$E2809)</f>
        <v>3</v>
      </c>
      <c r="K2809" s="10" t="str">
        <f t="array" ref="K2809">INDEX('Régua SAEB'!$F$1:$F$40,MATCH($E2809&amp;"MT"&amp;$J2809,'Régua SAEB'!$G$1:$G$40,0),1)</f>
        <v>Básico</v>
      </c>
    </row>
    <row r="2810" spans="1:11" x14ac:dyDescent="0.2">
      <c r="A2810" s="28" t="s">
        <v>52</v>
      </c>
      <c r="B2810" s="24">
        <v>5929</v>
      </c>
      <c r="C2810" s="28" t="s">
        <v>2914</v>
      </c>
      <c r="D2810" s="29">
        <v>35005929</v>
      </c>
      <c r="E2810" s="29" t="s">
        <v>117</v>
      </c>
      <c r="F2810" s="29">
        <v>264.33999999999997</v>
      </c>
      <c r="G2810" s="10">
        <f>SUMIFS('Régua SAEB'!$C:$C,'Régua SAEB'!$B:$B,"LP",'Régua SAEB'!$D:$D,"&lt;="&amp;$F2810,'Régua SAEB'!$E:$E,"&gt;"&amp;$F2810,'Régua SAEB'!$A:$A,$E2810)</f>
        <v>3</v>
      </c>
      <c r="H2810" s="10" t="str">
        <f t="array" ref="H2810">INDEX('Régua SAEB'!$F$1:$F$40,MATCH($E2810&amp;"LP"&amp;$G2810,'Régua SAEB'!$G$1:$G$40,0),1)</f>
        <v>Básico</v>
      </c>
      <c r="I2810" s="29">
        <v>278.64</v>
      </c>
      <c r="J2810" s="10">
        <f>SUMIFS('Régua SAEB'!$C:$C,'Régua SAEB'!$B:$B,"MT",'Régua SAEB'!$D:$D,"&lt;="&amp;$I2810,'Régua SAEB'!$E:$E,"&gt;"&amp;$I2810,'Régua SAEB'!$A:$A,$E2810)</f>
        <v>4</v>
      </c>
      <c r="K2810" s="10" t="str">
        <f t="array" ref="K2810">INDEX('Régua SAEB'!$F$1:$F$40,MATCH($E2810&amp;"MT"&amp;$J2810,'Régua SAEB'!$G$1:$G$40,0),1)</f>
        <v>Básico</v>
      </c>
    </row>
    <row r="2811" spans="1:11" x14ac:dyDescent="0.2">
      <c r="A2811" s="28" t="s">
        <v>90</v>
      </c>
      <c r="B2811" s="24">
        <v>35609</v>
      </c>
      <c r="C2811" s="28" t="s">
        <v>2915</v>
      </c>
      <c r="D2811" s="29">
        <v>35035609</v>
      </c>
      <c r="E2811" s="29" t="s">
        <v>117</v>
      </c>
      <c r="F2811" s="29">
        <v>259.94</v>
      </c>
      <c r="G2811" s="10">
        <f>SUMIFS('Régua SAEB'!$C:$C,'Régua SAEB'!$B:$B,"LP",'Régua SAEB'!$D:$D,"&lt;="&amp;$F2811,'Régua SAEB'!$E:$E,"&gt;"&amp;$F2811,'Régua SAEB'!$A:$A,$E2811)</f>
        <v>3</v>
      </c>
      <c r="H2811" s="10" t="str">
        <f t="array" ref="H2811">INDEX('Régua SAEB'!$F$1:$F$40,MATCH($E2811&amp;"LP"&amp;$G2811,'Régua SAEB'!$G$1:$G$40,0),1)</f>
        <v>Básico</v>
      </c>
      <c r="I2811" s="29">
        <v>246.87</v>
      </c>
      <c r="J2811" s="10">
        <f>SUMIFS('Régua SAEB'!$C:$C,'Régua SAEB'!$B:$B,"MT",'Régua SAEB'!$D:$D,"&lt;="&amp;$I2811,'Régua SAEB'!$E:$E,"&gt;"&amp;$I2811,'Régua SAEB'!$A:$A,$E2811)</f>
        <v>2</v>
      </c>
      <c r="K2811" s="10" t="str">
        <f t="array" ref="K2811">INDEX('Régua SAEB'!$F$1:$F$40,MATCH($E2811&amp;"MT"&amp;$J2811,'Régua SAEB'!$G$1:$G$40,0),1)</f>
        <v>Básico</v>
      </c>
    </row>
    <row r="2812" spans="1:11" x14ac:dyDescent="0.2">
      <c r="A2812" s="28" t="s">
        <v>90</v>
      </c>
      <c r="B2812" s="24">
        <v>35610</v>
      </c>
      <c r="C2812" s="28" t="s">
        <v>2916</v>
      </c>
      <c r="D2812" s="29">
        <v>35035610</v>
      </c>
      <c r="E2812" s="29" t="s">
        <v>117</v>
      </c>
      <c r="F2812" s="29">
        <v>249.07</v>
      </c>
      <c r="G2812" s="10">
        <f>SUMIFS('Régua SAEB'!$C:$C,'Régua SAEB'!$B:$B,"LP",'Régua SAEB'!$D:$D,"&lt;="&amp;$F2812,'Régua SAEB'!$E:$E,"&gt;"&amp;$F2812,'Régua SAEB'!$A:$A,$E2812)</f>
        <v>2</v>
      </c>
      <c r="H2812" s="10" t="str">
        <f t="array" ref="H2812">INDEX('Régua SAEB'!$F$1:$F$40,MATCH($E2812&amp;"LP"&amp;$G2812,'Régua SAEB'!$G$1:$G$40,0),1)</f>
        <v>Básico</v>
      </c>
      <c r="I2812" s="29">
        <v>241.58</v>
      </c>
      <c r="J2812" s="10">
        <f>SUMIFS('Régua SAEB'!$C:$C,'Régua SAEB'!$B:$B,"MT",'Régua SAEB'!$D:$D,"&lt;="&amp;$I2812,'Régua SAEB'!$E:$E,"&gt;"&amp;$I2812,'Régua SAEB'!$A:$A,$E2812)</f>
        <v>2</v>
      </c>
      <c r="K2812" s="10" t="str">
        <f t="array" ref="K2812">INDEX('Régua SAEB'!$F$1:$F$40,MATCH($E2812&amp;"MT"&amp;$J2812,'Régua SAEB'!$G$1:$G$40,0),1)</f>
        <v>Básico</v>
      </c>
    </row>
    <row r="2813" spans="1:11" x14ac:dyDescent="0.2">
      <c r="A2813" s="28" t="s">
        <v>90</v>
      </c>
      <c r="B2813" s="24">
        <v>35622</v>
      </c>
      <c r="C2813" s="28" t="s">
        <v>2917</v>
      </c>
      <c r="D2813" s="29">
        <v>35035622</v>
      </c>
      <c r="E2813" s="29" t="s">
        <v>117</v>
      </c>
      <c r="F2813" s="29">
        <v>245.88</v>
      </c>
      <c r="G2813" s="10">
        <f>SUMIFS('Régua SAEB'!$C:$C,'Régua SAEB'!$B:$B,"LP",'Régua SAEB'!$D:$D,"&lt;="&amp;$F2813,'Régua SAEB'!$E:$E,"&gt;"&amp;$F2813,'Régua SAEB'!$A:$A,$E2813)</f>
        <v>2</v>
      </c>
      <c r="H2813" s="10" t="str">
        <f t="array" ref="H2813">INDEX('Régua SAEB'!$F$1:$F$40,MATCH($E2813&amp;"LP"&amp;$G2813,'Régua SAEB'!$G$1:$G$40,0),1)</f>
        <v>Básico</v>
      </c>
      <c r="I2813" s="29">
        <v>249.72</v>
      </c>
      <c r="J2813" s="10">
        <f>SUMIFS('Régua SAEB'!$C:$C,'Régua SAEB'!$B:$B,"MT",'Régua SAEB'!$D:$D,"&lt;="&amp;$I2813,'Régua SAEB'!$E:$E,"&gt;"&amp;$I2813,'Régua SAEB'!$A:$A,$E2813)</f>
        <v>2</v>
      </c>
      <c r="K2813" s="10" t="str">
        <f t="array" ref="K2813">INDEX('Régua SAEB'!$F$1:$F$40,MATCH($E2813&amp;"MT"&amp;$J2813,'Régua SAEB'!$G$1:$G$40,0),1)</f>
        <v>Básico</v>
      </c>
    </row>
    <row r="2814" spans="1:11" x14ac:dyDescent="0.2">
      <c r="A2814" s="28" t="s">
        <v>90</v>
      </c>
      <c r="B2814" s="24">
        <v>36274</v>
      </c>
      <c r="C2814" s="28" t="s">
        <v>2918</v>
      </c>
      <c r="D2814" s="29">
        <v>35036274</v>
      </c>
      <c r="E2814" s="29" t="s">
        <v>117</v>
      </c>
      <c r="F2814" s="29">
        <v>252.34</v>
      </c>
      <c r="G2814" s="10">
        <f>SUMIFS('Régua SAEB'!$C:$C,'Régua SAEB'!$B:$B,"LP",'Régua SAEB'!$D:$D,"&lt;="&amp;$F2814,'Régua SAEB'!$E:$E,"&gt;"&amp;$F2814,'Régua SAEB'!$A:$A,$E2814)</f>
        <v>3</v>
      </c>
      <c r="H2814" s="10" t="str">
        <f t="array" ref="H2814">INDEX('Régua SAEB'!$F$1:$F$40,MATCH($E2814&amp;"LP"&amp;$G2814,'Régua SAEB'!$G$1:$G$40,0),1)</f>
        <v>Básico</v>
      </c>
      <c r="I2814" s="29">
        <v>246.16</v>
      </c>
      <c r="J2814" s="10">
        <f>SUMIFS('Régua SAEB'!$C:$C,'Régua SAEB'!$B:$B,"MT",'Régua SAEB'!$D:$D,"&lt;="&amp;$I2814,'Régua SAEB'!$E:$E,"&gt;"&amp;$I2814,'Régua SAEB'!$A:$A,$E2814)</f>
        <v>2</v>
      </c>
      <c r="K2814" s="10" t="str">
        <f t="array" ref="K2814">INDEX('Régua SAEB'!$F$1:$F$40,MATCH($E2814&amp;"MT"&amp;$J2814,'Régua SAEB'!$G$1:$G$40,0),1)</f>
        <v>Básico</v>
      </c>
    </row>
    <row r="2815" spans="1:11" x14ac:dyDescent="0.2">
      <c r="A2815" s="28" t="s">
        <v>89</v>
      </c>
      <c r="B2815" s="24">
        <v>36286</v>
      </c>
      <c r="C2815" s="28" t="s">
        <v>2919</v>
      </c>
      <c r="D2815" s="29">
        <v>35036286</v>
      </c>
      <c r="E2815" s="29" t="s">
        <v>117</v>
      </c>
      <c r="F2815" s="29">
        <v>237.7</v>
      </c>
      <c r="G2815" s="10">
        <f>SUMIFS('Régua SAEB'!$C:$C,'Régua SAEB'!$B:$B,"LP",'Régua SAEB'!$D:$D,"&lt;="&amp;$F2815,'Régua SAEB'!$E:$E,"&gt;"&amp;$F2815,'Régua SAEB'!$A:$A,$E2815)</f>
        <v>2</v>
      </c>
      <c r="H2815" s="10" t="str">
        <f t="array" ref="H2815">INDEX('Régua SAEB'!$F$1:$F$40,MATCH($E2815&amp;"LP"&amp;$G2815,'Régua SAEB'!$G$1:$G$40,0),1)</f>
        <v>Básico</v>
      </c>
      <c r="I2815" s="29">
        <v>234.93</v>
      </c>
      <c r="J2815" s="10">
        <f>SUMIFS('Régua SAEB'!$C:$C,'Régua SAEB'!$B:$B,"MT",'Régua SAEB'!$D:$D,"&lt;="&amp;$I2815,'Régua SAEB'!$E:$E,"&gt;"&amp;$I2815,'Régua SAEB'!$A:$A,$E2815)</f>
        <v>2</v>
      </c>
      <c r="K2815" s="10" t="str">
        <f t="array" ref="K2815">INDEX('Régua SAEB'!$F$1:$F$40,MATCH($E2815&amp;"MT"&amp;$J2815,'Régua SAEB'!$G$1:$G$40,0),1)</f>
        <v>Básico</v>
      </c>
    </row>
    <row r="2816" spans="1:11" x14ac:dyDescent="0.2">
      <c r="A2816" s="28" t="s">
        <v>90</v>
      </c>
      <c r="B2816" s="24">
        <v>36298</v>
      </c>
      <c r="C2816" s="28" t="s">
        <v>2920</v>
      </c>
      <c r="D2816" s="29">
        <v>35036298</v>
      </c>
      <c r="E2816" s="29" t="s">
        <v>117</v>
      </c>
      <c r="F2816" s="29">
        <v>262.27999999999997</v>
      </c>
      <c r="G2816" s="10">
        <f>SUMIFS('Régua SAEB'!$C:$C,'Régua SAEB'!$B:$B,"LP",'Régua SAEB'!$D:$D,"&lt;="&amp;$F2816,'Régua SAEB'!$E:$E,"&gt;"&amp;$F2816,'Régua SAEB'!$A:$A,$E2816)</f>
        <v>3</v>
      </c>
      <c r="H2816" s="10" t="str">
        <f t="array" ref="H2816">INDEX('Régua SAEB'!$F$1:$F$40,MATCH($E2816&amp;"LP"&amp;$G2816,'Régua SAEB'!$G$1:$G$40,0),1)</f>
        <v>Básico</v>
      </c>
      <c r="I2816" s="29">
        <v>250.37</v>
      </c>
      <c r="J2816" s="10">
        <f>SUMIFS('Régua SAEB'!$C:$C,'Régua SAEB'!$B:$B,"MT",'Régua SAEB'!$D:$D,"&lt;="&amp;$I2816,'Régua SAEB'!$E:$E,"&gt;"&amp;$I2816,'Régua SAEB'!$A:$A,$E2816)</f>
        <v>3</v>
      </c>
      <c r="K2816" s="10" t="str">
        <f t="array" ref="K2816">INDEX('Régua SAEB'!$F$1:$F$40,MATCH($E2816&amp;"MT"&amp;$J2816,'Régua SAEB'!$G$1:$G$40,0),1)</f>
        <v>Básico</v>
      </c>
    </row>
    <row r="2817" spans="1:11" x14ac:dyDescent="0.2">
      <c r="A2817" s="28" t="s">
        <v>64</v>
      </c>
      <c r="B2817" s="24">
        <v>36444</v>
      </c>
      <c r="C2817" s="28" t="s">
        <v>2921</v>
      </c>
      <c r="D2817" s="29">
        <v>35036444</v>
      </c>
      <c r="E2817" s="29" t="s">
        <v>117</v>
      </c>
      <c r="F2817" s="29">
        <v>244.12</v>
      </c>
      <c r="G2817" s="10">
        <f>SUMIFS('Régua SAEB'!$C:$C,'Régua SAEB'!$B:$B,"LP",'Régua SAEB'!$D:$D,"&lt;="&amp;$F2817,'Régua SAEB'!$E:$E,"&gt;"&amp;$F2817,'Régua SAEB'!$A:$A,$E2817)</f>
        <v>2</v>
      </c>
      <c r="H2817" s="10" t="str">
        <f t="array" ref="H2817">INDEX('Régua SAEB'!$F$1:$F$40,MATCH($E2817&amp;"LP"&amp;$G2817,'Régua SAEB'!$G$1:$G$40,0),1)</f>
        <v>Básico</v>
      </c>
      <c r="I2817" s="29">
        <v>235.2</v>
      </c>
      <c r="J2817" s="10">
        <f>SUMIFS('Régua SAEB'!$C:$C,'Régua SAEB'!$B:$B,"MT",'Régua SAEB'!$D:$D,"&lt;="&amp;$I2817,'Régua SAEB'!$E:$E,"&gt;"&amp;$I2817,'Régua SAEB'!$A:$A,$E2817)</f>
        <v>2</v>
      </c>
      <c r="K2817" s="10" t="str">
        <f t="array" ref="K2817">INDEX('Régua SAEB'!$F$1:$F$40,MATCH($E2817&amp;"MT"&amp;$J2817,'Régua SAEB'!$G$1:$G$40,0),1)</f>
        <v>Básico</v>
      </c>
    </row>
    <row r="2818" spans="1:11" x14ac:dyDescent="0.2">
      <c r="A2818" s="28" t="s">
        <v>90</v>
      </c>
      <c r="B2818" s="24">
        <v>36705</v>
      </c>
      <c r="C2818" s="28" t="s">
        <v>2922</v>
      </c>
      <c r="D2818" s="29">
        <v>35036705</v>
      </c>
      <c r="E2818" s="29" t="s">
        <v>117</v>
      </c>
      <c r="F2818" s="29">
        <v>239.64</v>
      </c>
      <c r="G2818" s="10">
        <f>SUMIFS('Régua SAEB'!$C:$C,'Régua SAEB'!$B:$B,"LP",'Régua SAEB'!$D:$D,"&lt;="&amp;$F2818,'Régua SAEB'!$E:$E,"&gt;"&amp;$F2818,'Régua SAEB'!$A:$A,$E2818)</f>
        <v>2</v>
      </c>
      <c r="H2818" s="10" t="str">
        <f t="array" ref="H2818">INDEX('Régua SAEB'!$F$1:$F$40,MATCH($E2818&amp;"LP"&amp;$G2818,'Régua SAEB'!$G$1:$G$40,0),1)</f>
        <v>Básico</v>
      </c>
      <c r="I2818" s="29">
        <v>240.66</v>
      </c>
      <c r="J2818" s="10">
        <f>SUMIFS('Régua SAEB'!$C:$C,'Régua SAEB'!$B:$B,"MT",'Régua SAEB'!$D:$D,"&lt;="&amp;$I2818,'Régua SAEB'!$E:$E,"&gt;"&amp;$I2818,'Régua SAEB'!$A:$A,$E2818)</f>
        <v>2</v>
      </c>
      <c r="K2818" s="10" t="str">
        <f t="array" ref="K2818">INDEX('Régua SAEB'!$F$1:$F$40,MATCH($E2818&amp;"MT"&amp;$J2818,'Régua SAEB'!$G$1:$G$40,0),1)</f>
        <v>Básico</v>
      </c>
    </row>
    <row r="2819" spans="1:11" x14ac:dyDescent="0.2">
      <c r="A2819" s="28" t="s">
        <v>90</v>
      </c>
      <c r="B2819" s="24">
        <v>36717</v>
      </c>
      <c r="C2819" s="28" t="s">
        <v>2923</v>
      </c>
      <c r="D2819" s="29">
        <v>35036717</v>
      </c>
      <c r="E2819" s="29" t="s">
        <v>117</v>
      </c>
      <c r="F2819" s="29">
        <v>249.23</v>
      </c>
      <c r="G2819" s="10">
        <f>SUMIFS('Régua SAEB'!$C:$C,'Régua SAEB'!$B:$B,"LP",'Régua SAEB'!$D:$D,"&lt;="&amp;$F2819,'Régua SAEB'!$E:$E,"&gt;"&amp;$F2819,'Régua SAEB'!$A:$A,$E2819)</f>
        <v>2</v>
      </c>
      <c r="H2819" s="10" t="str">
        <f t="array" ref="H2819">INDEX('Régua SAEB'!$F$1:$F$40,MATCH($E2819&amp;"LP"&amp;$G2819,'Régua SAEB'!$G$1:$G$40,0),1)</f>
        <v>Básico</v>
      </c>
      <c r="I2819" s="29">
        <v>240.85</v>
      </c>
      <c r="J2819" s="10">
        <f>SUMIFS('Régua SAEB'!$C:$C,'Régua SAEB'!$B:$B,"MT",'Régua SAEB'!$D:$D,"&lt;="&amp;$I2819,'Régua SAEB'!$E:$E,"&gt;"&amp;$I2819,'Régua SAEB'!$A:$A,$E2819)</f>
        <v>2</v>
      </c>
      <c r="K2819" s="10" t="str">
        <f t="array" ref="K2819">INDEX('Régua SAEB'!$F$1:$F$40,MATCH($E2819&amp;"MT"&amp;$J2819,'Régua SAEB'!$G$1:$G$40,0),1)</f>
        <v>Básico</v>
      </c>
    </row>
    <row r="2820" spans="1:11" x14ac:dyDescent="0.2">
      <c r="A2820" s="28" t="s">
        <v>91</v>
      </c>
      <c r="B2820" s="24">
        <v>36729</v>
      </c>
      <c r="C2820" s="28" t="s">
        <v>2924</v>
      </c>
      <c r="D2820" s="29">
        <v>35036729</v>
      </c>
      <c r="E2820" s="29" t="s">
        <v>117</v>
      </c>
      <c r="F2820" s="29">
        <v>237.55</v>
      </c>
      <c r="G2820" s="10">
        <f>SUMIFS('Régua SAEB'!$C:$C,'Régua SAEB'!$B:$B,"LP",'Régua SAEB'!$D:$D,"&lt;="&amp;$F2820,'Régua SAEB'!$E:$E,"&gt;"&amp;$F2820,'Régua SAEB'!$A:$A,$E2820)</f>
        <v>2</v>
      </c>
      <c r="H2820" s="10" t="str">
        <f t="array" ref="H2820">INDEX('Régua SAEB'!$F$1:$F$40,MATCH($E2820&amp;"LP"&amp;$G2820,'Régua SAEB'!$G$1:$G$40,0),1)</f>
        <v>Básico</v>
      </c>
      <c r="I2820" s="29">
        <v>233.78</v>
      </c>
      <c r="J2820" s="10">
        <f>SUMIFS('Régua SAEB'!$C:$C,'Régua SAEB'!$B:$B,"MT",'Régua SAEB'!$D:$D,"&lt;="&amp;$I2820,'Régua SAEB'!$E:$E,"&gt;"&amp;$I2820,'Régua SAEB'!$A:$A,$E2820)</f>
        <v>2</v>
      </c>
      <c r="K2820" s="10" t="str">
        <f t="array" ref="K2820">INDEX('Régua SAEB'!$F$1:$F$40,MATCH($E2820&amp;"MT"&amp;$J2820,'Régua SAEB'!$G$1:$G$40,0),1)</f>
        <v>Básico</v>
      </c>
    </row>
    <row r="2821" spans="1:11" x14ac:dyDescent="0.2">
      <c r="A2821" s="28" t="s">
        <v>91</v>
      </c>
      <c r="B2821" s="24">
        <v>36730</v>
      </c>
      <c r="C2821" s="28" t="s">
        <v>2925</v>
      </c>
      <c r="D2821" s="29">
        <v>35036730</v>
      </c>
      <c r="E2821" s="29" t="s">
        <v>117</v>
      </c>
      <c r="F2821" s="29">
        <v>258.95999999999998</v>
      </c>
      <c r="G2821" s="10">
        <f>SUMIFS('Régua SAEB'!$C:$C,'Régua SAEB'!$B:$B,"LP",'Régua SAEB'!$D:$D,"&lt;="&amp;$F2821,'Régua SAEB'!$E:$E,"&gt;"&amp;$F2821,'Régua SAEB'!$A:$A,$E2821)</f>
        <v>3</v>
      </c>
      <c r="H2821" s="10" t="str">
        <f t="array" ref="H2821">INDEX('Régua SAEB'!$F$1:$F$40,MATCH($E2821&amp;"LP"&amp;$G2821,'Régua SAEB'!$G$1:$G$40,0),1)</f>
        <v>Básico</v>
      </c>
      <c r="I2821" s="29">
        <v>248.56</v>
      </c>
      <c r="J2821" s="10">
        <f>SUMIFS('Régua SAEB'!$C:$C,'Régua SAEB'!$B:$B,"MT",'Régua SAEB'!$D:$D,"&lt;="&amp;$I2821,'Régua SAEB'!$E:$E,"&gt;"&amp;$I2821,'Régua SAEB'!$A:$A,$E2821)</f>
        <v>2</v>
      </c>
      <c r="K2821" s="10" t="str">
        <f t="array" ref="K2821">INDEX('Régua SAEB'!$F$1:$F$40,MATCH($E2821&amp;"MT"&amp;$J2821,'Régua SAEB'!$G$1:$G$40,0),1)</f>
        <v>Básico</v>
      </c>
    </row>
    <row r="2822" spans="1:11" x14ac:dyDescent="0.2">
      <c r="A2822" s="28" t="s">
        <v>91</v>
      </c>
      <c r="B2822" s="24">
        <v>36742</v>
      </c>
      <c r="C2822" s="28" t="s">
        <v>2926</v>
      </c>
      <c r="D2822" s="29">
        <v>35036742</v>
      </c>
      <c r="E2822" s="29" t="s">
        <v>117</v>
      </c>
      <c r="F2822" s="29">
        <v>267.02999999999997</v>
      </c>
      <c r="G2822" s="10">
        <f>SUMIFS('Régua SAEB'!$C:$C,'Régua SAEB'!$B:$B,"LP",'Régua SAEB'!$D:$D,"&lt;="&amp;$F2822,'Régua SAEB'!$E:$E,"&gt;"&amp;$F2822,'Régua SAEB'!$A:$A,$E2822)</f>
        <v>3</v>
      </c>
      <c r="H2822" s="10" t="str">
        <f t="array" ref="H2822">INDEX('Régua SAEB'!$F$1:$F$40,MATCH($E2822&amp;"LP"&amp;$G2822,'Régua SAEB'!$G$1:$G$40,0),1)</f>
        <v>Básico</v>
      </c>
      <c r="I2822" s="29">
        <v>265.55</v>
      </c>
      <c r="J2822" s="10">
        <f>SUMIFS('Régua SAEB'!$C:$C,'Régua SAEB'!$B:$B,"MT",'Régua SAEB'!$D:$D,"&lt;="&amp;$I2822,'Régua SAEB'!$E:$E,"&gt;"&amp;$I2822,'Régua SAEB'!$A:$A,$E2822)</f>
        <v>3</v>
      </c>
      <c r="K2822" s="10" t="str">
        <f t="array" ref="K2822">INDEX('Régua SAEB'!$F$1:$F$40,MATCH($E2822&amp;"MT"&amp;$J2822,'Régua SAEB'!$G$1:$G$40,0),1)</f>
        <v>Básico</v>
      </c>
    </row>
    <row r="2823" spans="1:11" x14ac:dyDescent="0.2">
      <c r="A2823" s="28" t="s">
        <v>51</v>
      </c>
      <c r="B2823" s="24">
        <v>36754</v>
      </c>
      <c r="C2823" s="28" t="s">
        <v>2927</v>
      </c>
      <c r="D2823" s="29">
        <v>35036754</v>
      </c>
      <c r="E2823" s="29" t="s">
        <v>117</v>
      </c>
      <c r="F2823" s="29">
        <v>267.07</v>
      </c>
      <c r="G2823" s="10">
        <f>SUMIFS('Régua SAEB'!$C:$C,'Régua SAEB'!$B:$B,"LP",'Régua SAEB'!$D:$D,"&lt;="&amp;$F2823,'Régua SAEB'!$E:$E,"&gt;"&amp;$F2823,'Régua SAEB'!$A:$A,$E2823)</f>
        <v>3</v>
      </c>
      <c r="H2823" s="10" t="str">
        <f t="array" ref="H2823">INDEX('Régua SAEB'!$F$1:$F$40,MATCH($E2823&amp;"LP"&amp;$G2823,'Régua SAEB'!$G$1:$G$40,0),1)</f>
        <v>Básico</v>
      </c>
      <c r="I2823" s="29">
        <v>260.49</v>
      </c>
      <c r="J2823" s="10">
        <f>SUMIFS('Régua SAEB'!$C:$C,'Régua SAEB'!$B:$B,"MT",'Régua SAEB'!$D:$D,"&lt;="&amp;$I2823,'Régua SAEB'!$E:$E,"&gt;"&amp;$I2823,'Régua SAEB'!$A:$A,$E2823)</f>
        <v>3</v>
      </c>
      <c r="K2823" s="10" t="str">
        <f t="array" ref="K2823">INDEX('Régua SAEB'!$F$1:$F$40,MATCH($E2823&amp;"MT"&amp;$J2823,'Régua SAEB'!$G$1:$G$40,0),1)</f>
        <v>Básico</v>
      </c>
    </row>
    <row r="2824" spans="1:11" x14ac:dyDescent="0.2">
      <c r="A2824" s="28" t="s">
        <v>51</v>
      </c>
      <c r="B2824" s="24">
        <v>36766</v>
      </c>
      <c r="C2824" s="28" t="s">
        <v>2928</v>
      </c>
      <c r="D2824" s="29">
        <v>35036766</v>
      </c>
      <c r="E2824" s="29" t="s">
        <v>117</v>
      </c>
      <c r="F2824" s="29">
        <v>249.78</v>
      </c>
      <c r="G2824" s="10">
        <f>SUMIFS('Régua SAEB'!$C:$C,'Régua SAEB'!$B:$B,"LP",'Régua SAEB'!$D:$D,"&lt;="&amp;$F2824,'Régua SAEB'!$E:$E,"&gt;"&amp;$F2824,'Régua SAEB'!$A:$A,$E2824)</f>
        <v>2</v>
      </c>
      <c r="H2824" s="10" t="str">
        <f t="array" ref="H2824">INDEX('Régua SAEB'!$F$1:$F$40,MATCH($E2824&amp;"LP"&amp;$G2824,'Régua SAEB'!$G$1:$G$40,0),1)</f>
        <v>Básico</v>
      </c>
      <c r="I2824" s="29">
        <v>237.79</v>
      </c>
      <c r="J2824" s="10">
        <f>SUMIFS('Régua SAEB'!$C:$C,'Régua SAEB'!$B:$B,"MT",'Régua SAEB'!$D:$D,"&lt;="&amp;$I2824,'Régua SAEB'!$E:$E,"&gt;"&amp;$I2824,'Régua SAEB'!$A:$A,$E2824)</f>
        <v>2</v>
      </c>
      <c r="K2824" s="10" t="str">
        <f t="array" ref="K2824">INDEX('Régua SAEB'!$F$1:$F$40,MATCH($E2824&amp;"MT"&amp;$J2824,'Régua SAEB'!$G$1:$G$40,0),1)</f>
        <v>Básico</v>
      </c>
    </row>
    <row r="2825" spans="1:11" x14ac:dyDescent="0.2">
      <c r="A2825" s="28" t="s">
        <v>52</v>
      </c>
      <c r="B2825" s="24">
        <v>36785</v>
      </c>
      <c r="C2825" s="28" t="s">
        <v>2929</v>
      </c>
      <c r="D2825" s="29">
        <v>35036785</v>
      </c>
      <c r="E2825" s="29" t="s">
        <v>117</v>
      </c>
      <c r="F2825" s="29">
        <v>273.45999999999998</v>
      </c>
      <c r="G2825" s="10">
        <f>SUMIFS('Régua SAEB'!$C:$C,'Régua SAEB'!$B:$B,"LP",'Régua SAEB'!$D:$D,"&lt;="&amp;$F2825,'Régua SAEB'!$E:$E,"&gt;"&amp;$F2825,'Régua SAEB'!$A:$A,$E2825)</f>
        <v>3</v>
      </c>
      <c r="H2825" s="10" t="str">
        <f t="array" ref="H2825">INDEX('Régua SAEB'!$F$1:$F$40,MATCH($E2825&amp;"LP"&amp;$G2825,'Régua SAEB'!$G$1:$G$40,0),1)</f>
        <v>Básico</v>
      </c>
      <c r="I2825" s="29">
        <v>263.16000000000003</v>
      </c>
      <c r="J2825" s="10">
        <f>SUMIFS('Régua SAEB'!$C:$C,'Régua SAEB'!$B:$B,"MT",'Régua SAEB'!$D:$D,"&lt;="&amp;$I2825,'Régua SAEB'!$E:$E,"&gt;"&amp;$I2825,'Régua SAEB'!$A:$A,$E2825)</f>
        <v>3</v>
      </c>
      <c r="K2825" s="10" t="str">
        <f t="array" ref="K2825">INDEX('Régua SAEB'!$F$1:$F$40,MATCH($E2825&amp;"MT"&amp;$J2825,'Régua SAEB'!$G$1:$G$40,0),1)</f>
        <v>Básico</v>
      </c>
    </row>
    <row r="2826" spans="1:11" x14ac:dyDescent="0.2">
      <c r="A2826" s="28" t="s">
        <v>53</v>
      </c>
      <c r="B2826" s="24">
        <v>36812</v>
      </c>
      <c r="C2826" s="28" t="s">
        <v>2930</v>
      </c>
      <c r="D2826" s="29">
        <v>35036812</v>
      </c>
      <c r="E2826" s="29" t="s">
        <v>117</v>
      </c>
      <c r="F2826" s="29">
        <v>247.2</v>
      </c>
      <c r="G2826" s="10">
        <f>SUMIFS('Régua SAEB'!$C:$C,'Régua SAEB'!$B:$B,"LP",'Régua SAEB'!$D:$D,"&lt;="&amp;$F2826,'Régua SAEB'!$E:$E,"&gt;"&amp;$F2826,'Régua SAEB'!$A:$A,$E2826)</f>
        <v>2</v>
      </c>
      <c r="H2826" s="10" t="str">
        <f t="array" ref="H2826">INDEX('Régua SAEB'!$F$1:$F$40,MATCH($E2826&amp;"LP"&amp;$G2826,'Régua SAEB'!$G$1:$G$40,0),1)</f>
        <v>Básico</v>
      </c>
      <c r="I2826" s="29">
        <v>248.28</v>
      </c>
      <c r="J2826" s="10">
        <f>SUMIFS('Régua SAEB'!$C:$C,'Régua SAEB'!$B:$B,"MT",'Régua SAEB'!$D:$D,"&lt;="&amp;$I2826,'Régua SAEB'!$E:$E,"&gt;"&amp;$I2826,'Régua SAEB'!$A:$A,$E2826)</f>
        <v>2</v>
      </c>
      <c r="K2826" s="10" t="str">
        <f t="array" ref="K2826">INDEX('Régua SAEB'!$F$1:$F$40,MATCH($E2826&amp;"MT"&amp;$J2826,'Régua SAEB'!$G$1:$G$40,0),1)</f>
        <v>Básico</v>
      </c>
    </row>
    <row r="2827" spans="1:11" x14ac:dyDescent="0.2">
      <c r="A2827" s="28" t="s">
        <v>64</v>
      </c>
      <c r="B2827" s="24">
        <v>36959</v>
      </c>
      <c r="C2827" s="28" t="s">
        <v>2931</v>
      </c>
      <c r="D2827" s="29">
        <v>35036959</v>
      </c>
      <c r="E2827" s="29" t="s">
        <v>117</v>
      </c>
      <c r="F2827" s="29">
        <v>260.61</v>
      </c>
      <c r="G2827" s="10">
        <f>SUMIFS('Régua SAEB'!$C:$C,'Régua SAEB'!$B:$B,"LP",'Régua SAEB'!$D:$D,"&lt;="&amp;$F2827,'Régua SAEB'!$E:$E,"&gt;"&amp;$F2827,'Régua SAEB'!$A:$A,$E2827)</f>
        <v>3</v>
      </c>
      <c r="H2827" s="10" t="str">
        <f t="array" ref="H2827">INDEX('Régua SAEB'!$F$1:$F$40,MATCH($E2827&amp;"LP"&amp;$G2827,'Régua SAEB'!$G$1:$G$40,0),1)</f>
        <v>Básico</v>
      </c>
      <c r="I2827" s="29">
        <v>255.81</v>
      </c>
      <c r="J2827" s="10">
        <f>SUMIFS('Régua SAEB'!$C:$C,'Régua SAEB'!$B:$B,"MT",'Régua SAEB'!$D:$D,"&lt;="&amp;$I2827,'Régua SAEB'!$E:$E,"&gt;"&amp;$I2827,'Régua SAEB'!$A:$A,$E2827)</f>
        <v>3</v>
      </c>
      <c r="K2827" s="10" t="str">
        <f t="array" ref="K2827">INDEX('Régua SAEB'!$F$1:$F$40,MATCH($E2827&amp;"MT"&amp;$J2827,'Régua SAEB'!$G$1:$G$40,0),1)</f>
        <v>Básico</v>
      </c>
    </row>
    <row r="2828" spans="1:11" x14ac:dyDescent="0.2">
      <c r="A2828" s="28" t="s">
        <v>53</v>
      </c>
      <c r="B2828" s="24">
        <v>36961</v>
      </c>
      <c r="C2828" s="28" t="s">
        <v>2932</v>
      </c>
      <c r="D2828" s="29">
        <v>35036961</v>
      </c>
      <c r="E2828" s="29" t="s">
        <v>117</v>
      </c>
      <c r="F2828" s="29">
        <v>253.15</v>
      </c>
      <c r="G2828" s="10">
        <f>SUMIFS('Régua SAEB'!$C:$C,'Régua SAEB'!$B:$B,"LP",'Régua SAEB'!$D:$D,"&lt;="&amp;$F2828,'Régua SAEB'!$E:$E,"&gt;"&amp;$F2828,'Régua SAEB'!$A:$A,$E2828)</f>
        <v>3</v>
      </c>
      <c r="H2828" s="10" t="str">
        <f t="array" ref="H2828">INDEX('Régua SAEB'!$F$1:$F$40,MATCH($E2828&amp;"LP"&amp;$G2828,'Régua SAEB'!$G$1:$G$40,0),1)</f>
        <v>Básico</v>
      </c>
      <c r="I2828" s="29">
        <v>240.21</v>
      </c>
      <c r="J2828" s="10">
        <f>SUMIFS('Régua SAEB'!$C:$C,'Régua SAEB'!$B:$B,"MT",'Régua SAEB'!$D:$D,"&lt;="&amp;$I2828,'Régua SAEB'!$E:$E,"&gt;"&amp;$I2828,'Régua SAEB'!$A:$A,$E2828)</f>
        <v>2</v>
      </c>
      <c r="K2828" s="10" t="str">
        <f t="array" ref="K2828">INDEX('Régua SAEB'!$F$1:$F$40,MATCH($E2828&amp;"MT"&amp;$J2828,'Régua SAEB'!$G$1:$G$40,0),1)</f>
        <v>Básico</v>
      </c>
    </row>
    <row r="2829" spans="1:11" x14ac:dyDescent="0.2">
      <c r="A2829" s="28" t="s">
        <v>55</v>
      </c>
      <c r="B2829" s="24">
        <v>36973</v>
      </c>
      <c r="C2829" s="28" t="s">
        <v>2933</v>
      </c>
      <c r="D2829" s="29">
        <v>35036973</v>
      </c>
      <c r="E2829" s="29" t="s">
        <v>117</v>
      </c>
      <c r="F2829" s="29">
        <v>269.39999999999998</v>
      </c>
      <c r="G2829" s="10">
        <f>SUMIFS('Régua SAEB'!$C:$C,'Régua SAEB'!$B:$B,"LP",'Régua SAEB'!$D:$D,"&lt;="&amp;$F2829,'Régua SAEB'!$E:$E,"&gt;"&amp;$F2829,'Régua SAEB'!$A:$A,$E2829)</f>
        <v>3</v>
      </c>
      <c r="H2829" s="10" t="str">
        <f t="array" ref="H2829">INDEX('Régua SAEB'!$F$1:$F$40,MATCH($E2829&amp;"LP"&amp;$G2829,'Régua SAEB'!$G$1:$G$40,0),1)</f>
        <v>Básico</v>
      </c>
      <c r="I2829" s="29">
        <v>263.02999999999997</v>
      </c>
      <c r="J2829" s="10">
        <f>SUMIFS('Régua SAEB'!$C:$C,'Régua SAEB'!$B:$B,"MT",'Régua SAEB'!$D:$D,"&lt;="&amp;$I2829,'Régua SAEB'!$E:$E,"&gt;"&amp;$I2829,'Régua SAEB'!$A:$A,$E2829)</f>
        <v>3</v>
      </c>
      <c r="K2829" s="10" t="str">
        <f t="array" ref="K2829">INDEX('Régua SAEB'!$F$1:$F$40,MATCH($E2829&amp;"MT"&amp;$J2829,'Régua SAEB'!$G$1:$G$40,0),1)</f>
        <v>Básico</v>
      </c>
    </row>
    <row r="2830" spans="1:11" x14ac:dyDescent="0.2">
      <c r="A2830" s="28" t="s">
        <v>51</v>
      </c>
      <c r="B2830" s="24">
        <v>37000</v>
      </c>
      <c r="C2830" s="28" t="s">
        <v>2934</v>
      </c>
      <c r="D2830" s="29">
        <v>35037000</v>
      </c>
      <c r="E2830" s="29" t="s">
        <v>117</v>
      </c>
      <c r="F2830" s="29">
        <v>252.24</v>
      </c>
      <c r="G2830" s="10">
        <f>SUMIFS('Régua SAEB'!$C:$C,'Régua SAEB'!$B:$B,"LP",'Régua SAEB'!$D:$D,"&lt;="&amp;$F2830,'Régua SAEB'!$E:$E,"&gt;"&amp;$F2830,'Régua SAEB'!$A:$A,$E2830)</f>
        <v>3</v>
      </c>
      <c r="H2830" s="10" t="str">
        <f t="array" ref="H2830">INDEX('Régua SAEB'!$F$1:$F$40,MATCH($E2830&amp;"LP"&amp;$G2830,'Régua SAEB'!$G$1:$G$40,0),1)</f>
        <v>Básico</v>
      </c>
      <c r="I2830" s="29">
        <v>248.36</v>
      </c>
      <c r="J2830" s="10">
        <f>SUMIFS('Régua SAEB'!$C:$C,'Régua SAEB'!$B:$B,"MT",'Régua SAEB'!$D:$D,"&lt;="&amp;$I2830,'Régua SAEB'!$E:$E,"&gt;"&amp;$I2830,'Régua SAEB'!$A:$A,$E2830)</f>
        <v>2</v>
      </c>
      <c r="K2830" s="10" t="str">
        <f t="array" ref="K2830">INDEX('Régua SAEB'!$F$1:$F$40,MATCH($E2830&amp;"MT"&amp;$J2830,'Régua SAEB'!$G$1:$G$40,0),1)</f>
        <v>Básico</v>
      </c>
    </row>
    <row r="2831" spans="1:11" x14ac:dyDescent="0.2">
      <c r="A2831" s="28" t="s">
        <v>51</v>
      </c>
      <c r="B2831" s="24">
        <v>37011</v>
      </c>
      <c r="C2831" s="28" t="s">
        <v>2935</v>
      </c>
      <c r="D2831" s="29">
        <v>35037011</v>
      </c>
      <c r="E2831" s="29" t="s">
        <v>117</v>
      </c>
      <c r="F2831" s="29">
        <v>246.03</v>
      </c>
      <c r="G2831" s="10">
        <f>SUMIFS('Régua SAEB'!$C:$C,'Régua SAEB'!$B:$B,"LP",'Régua SAEB'!$D:$D,"&lt;="&amp;$F2831,'Régua SAEB'!$E:$E,"&gt;"&amp;$F2831,'Régua SAEB'!$A:$A,$E2831)</f>
        <v>2</v>
      </c>
      <c r="H2831" s="10" t="str">
        <f t="array" ref="H2831">INDEX('Régua SAEB'!$F$1:$F$40,MATCH($E2831&amp;"LP"&amp;$G2831,'Régua SAEB'!$G$1:$G$40,0),1)</f>
        <v>Básico</v>
      </c>
      <c r="I2831" s="29">
        <v>248.33</v>
      </c>
      <c r="J2831" s="10">
        <f>SUMIFS('Régua SAEB'!$C:$C,'Régua SAEB'!$B:$B,"MT",'Régua SAEB'!$D:$D,"&lt;="&amp;$I2831,'Régua SAEB'!$E:$E,"&gt;"&amp;$I2831,'Régua SAEB'!$A:$A,$E2831)</f>
        <v>2</v>
      </c>
      <c r="K2831" s="10" t="str">
        <f t="array" ref="K2831">INDEX('Régua SAEB'!$F$1:$F$40,MATCH($E2831&amp;"MT"&amp;$J2831,'Régua SAEB'!$G$1:$G$40,0),1)</f>
        <v>Básico</v>
      </c>
    </row>
    <row r="2832" spans="1:11" x14ac:dyDescent="0.2">
      <c r="A2832" s="28" t="s">
        <v>52</v>
      </c>
      <c r="B2832" s="24">
        <v>37023</v>
      </c>
      <c r="C2832" s="28" t="s">
        <v>2936</v>
      </c>
      <c r="D2832" s="29">
        <v>35037023</v>
      </c>
      <c r="E2832" s="29" t="s">
        <v>117</v>
      </c>
      <c r="F2832" s="29">
        <v>252.32</v>
      </c>
      <c r="G2832" s="10">
        <f>SUMIFS('Régua SAEB'!$C:$C,'Régua SAEB'!$B:$B,"LP",'Régua SAEB'!$D:$D,"&lt;="&amp;$F2832,'Régua SAEB'!$E:$E,"&gt;"&amp;$F2832,'Régua SAEB'!$A:$A,$E2832)</f>
        <v>3</v>
      </c>
      <c r="H2832" s="10" t="str">
        <f t="array" ref="H2832">INDEX('Régua SAEB'!$F$1:$F$40,MATCH($E2832&amp;"LP"&amp;$G2832,'Régua SAEB'!$G$1:$G$40,0),1)</f>
        <v>Básico</v>
      </c>
      <c r="I2832" s="29">
        <v>248.19</v>
      </c>
      <c r="J2832" s="10">
        <f>SUMIFS('Régua SAEB'!$C:$C,'Régua SAEB'!$B:$B,"MT",'Régua SAEB'!$D:$D,"&lt;="&amp;$I2832,'Régua SAEB'!$E:$E,"&gt;"&amp;$I2832,'Régua SAEB'!$A:$A,$E2832)</f>
        <v>2</v>
      </c>
      <c r="K2832" s="10" t="str">
        <f t="array" ref="K2832">INDEX('Régua SAEB'!$F$1:$F$40,MATCH($E2832&amp;"MT"&amp;$J2832,'Régua SAEB'!$G$1:$G$40,0),1)</f>
        <v>Básico</v>
      </c>
    </row>
    <row r="2833" spans="1:11" x14ac:dyDescent="0.2">
      <c r="A2833" s="28" t="s">
        <v>52</v>
      </c>
      <c r="B2833" s="24">
        <v>37072</v>
      </c>
      <c r="C2833" s="28" t="s">
        <v>2937</v>
      </c>
      <c r="D2833" s="29">
        <v>35037072</v>
      </c>
      <c r="E2833" s="29" t="s">
        <v>117</v>
      </c>
      <c r="F2833" s="29">
        <v>231.74</v>
      </c>
      <c r="G2833" s="10">
        <f>SUMIFS('Régua SAEB'!$C:$C,'Régua SAEB'!$B:$B,"LP",'Régua SAEB'!$D:$D,"&lt;="&amp;$F2833,'Régua SAEB'!$E:$E,"&gt;"&amp;$F2833,'Régua SAEB'!$A:$A,$E2833)</f>
        <v>2</v>
      </c>
      <c r="H2833" s="10" t="str">
        <f t="array" ref="H2833">INDEX('Régua SAEB'!$F$1:$F$40,MATCH($E2833&amp;"LP"&amp;$G2833,'Régua SAEB'!$G$1:$G$40,0),1)</f>
        <v>Básico</v>
      </c>
      <c r="I2833" s="29">
        <v>232.68</v>
      </c>
      <c r="J2833" s="10">
        <f>SUMIFS('Régua SAEB'!$C:$C,'Régua SAEB'!$B:$B,"MT",'Régua SAEB'!$D:$D,"&lt;="&amp;$I2833,'Régua SAEB'!$E:$E,"&gt;"&amp;$I2833,'Régua SAEB'!$A:$A,$E2833)</f>
        <v>2</v>
      </c>
      <c r="K2833" s="10" t="str">
        <f t="array" ref="K2833">INDEX('Régua SAEB'!$F$1:$F$40,MATCH($E2833&amp;"MT"&amp;$J2833,'Régua SAEB'!$G$1:$G$40,0),1)</f>
        <v>Básico</v>
      </c>
    </row>
    <row r="2834" spans="1:11" x14ac:dyDescent="0.2">
      <c r="A2834" s="28" t="s">
        <v>53</v>
      </c>
      <c r="B2834" s="24">
        <v>37084</v>
      </c>
      <c r="C2834" s="28" t="s">
        <v>2938</v>
      </c>
      <c r="D2834" s="29">
        <v>35037084</v>
      </c>
      <c r="E2834" s="29" t="s">
        <v>117</v>
      </c>
      <c r="F2834" s="29">
        <v>262.63</v>
      </c>
      <c r="G2834" s="10">
        <f>SUMIFS('Régua SAEB'!$C:$C,'Régua SAEB'!$B:$B,"LP",'Régua SAEB'!$D:$D,"&lt;="&amp;$F2834,'Régua SAEB'!$E:$E,"&gt;"&amp;$F2834,'Régua SAEB'!$A:$A,$E2834)</f>
        <v>3</v>
      </c>
      <c r="H2834" s="10" t="str">
        <f t="array" ref="H2834">INDEX('Régua SAEB'!$F$1:$F$40,MATCH($E2834&amp;"LP"&amp;$G2834,'Régua SAEB'!$G$1:$G$40,0),1)</f>
        <v>Básico</v>
      </c>
      <c r="I2834" s="29">
        <v>246.76</v>
      </c>
      <c r="J2834" s="10">
        <f>SUMIFS('Régua SAEB'!$C:$C,'Régua SAEB'!$B:$B,"MT",'Régua SAEB'!$D:$D,"&lt;="&amp;$I2834,'Régua SAEB'!$E:$E,"&gt;"&amp;$I2834,'Régua SAEB'!$A:$A,$E2834)</f>
        <v>2</v>
      </c>
      <c r="K2834" s="10" t="str">
        <f t="array" ref="K2834">INDEX('Régua SAEB'!$F$1:$F$40,MATCH($E2834&amp;"MT"&amp;$J2834,'Régua SAEB'!$G$1:$G$40,0),1)</f>
        <v>Básico</v>
      </c>
    </row>
    <row r="2835" spans="1:11" x14ac:dyDescent="0.2">
      <c r="A2835" s="28" t="s">
        <v>52</v>
      </c>
      <c r="B2835" s="24">
        <v>37096</v>
      </c>
      <c r="C2835" s="28" t="s">
        <v>2939</v>
      </c>
      <c r="D2835" s="29">
        <v>35037096</v>
      </c>
      <c r="E2835" s="29" t="s">
        <v>117</v>
      </c>
      <c r="F2835" s="29">
        <v>258.17</v>
      </c>
      <c r="G2835" s="10">
        <f>SUMIFS('Régua SAEB'!$C:$C,'Régua SAEB'!$B:$B,"LP",'Régua SAEB'!$D:$D,"&lt;="&amp;$F2835,'Régua SAEB'!$E:$E,"&gt;"&amp;$F2835,'Régua SAEB'!$A:$A,$E2835)</f>
        <v>3</v>
      </c>
      <c r="H2835" s="10" t="str">
        <f t="array" ref="H2835">INDEX('Régua SAEB'!$F$1:$F$40,MATCH($E2835&amp;"LP"&amp;$G2835,'Régua SAEB'!$G$1:$G$40,0),1)</f>
        <v>Básico</v>
      </c>
      <c r="I2835" s="29">
        <v>253.63</v>
      </c>
      <c r="J2835" s="10">
        <f>SUMIFS('Régua SAEB'!$C:$C,'Régua SAEB'!$B:$B,"MT",'Régua SAEB'!$D:$D,"&lt;="&amp;$I2835,'Régua SAEB'!$E:$E,"&gt;"&amp;$I2835,'Régua SAEB'!$A:$A,$E2835)</f>
        <v>3</v>
      </c>
      <c r="K2835" s="10" t="str">
        <f t="array" ref="K2835">INDEX('Régua SAEB'!$F$1:$F$40,MATCH($E2835&amp;"MT"&amp;$J2835,'Régua SAEB'!$G$1:$G$40,0),1)</f>
        <v>Básico</v>
      </c>
    </row>
    <row r="2836" spans="1:11" x14ac:dyDescent="0.2">
      <c r="A2836" s="28" t="s">
        <v>52</v>
      </c>
      <c r="B2836" s="24">
        <v>37357</v>
      </c>
      <c r="C2836" s="28" t="s">
        <v>2940</v>
      </c>
      <c r="D2836" s="29">
        <v>35037357</v>
      </c>
      <c r="E2836" s="29" t="s">
        <v>117</v>
      </c>
      <c r="F2836" s="29">
        <v>231.86</v>
      </c>
      <c r="G2836" s="10">
        <f>SUMIFS('Régua SAEB'!$C:$C,'Régua SAEB'!$B:$B,"LP",'Régua SAEB'!$D:$D,"&lt;="&amp;$F2836,'Régua SAEB'!$E:$E,"&gt;"&amp;$F2836,'Régua SAEB'!$A:$A,$E2836)</f>
        <v>2</v>
      </c>
      <c r="H2836" s="10" t="str">
        <f t="array" ref="H2836">INDEX('Régua SAEB'!$F$1:$F$40,MATCH($E2836&amp;"LP"&amp;$G2836,'Régua SAEB'!$G$1:$G$40,0),1)</f>
        <v>Básico</v>
      </c>
      <c r="I2836" s="29">
        <v>230.33</v>
      </c>
      <c r="J2836" s="10">
        <f>SUMIFS('Régua SAEB'!$C:$C,'Régua SAEB'!$B:$B,"MT",'Régua SAEB'!$D:$D,"&lt;="&amp;$I2836,'Régua SAEB'!$E:$E,"&gt;"&amp;$I2836,'Régua SAEB'!$A:$A,$E2836)</f>
        <v>2</v>
      </c>
      <c r="K2836" s="10" t="str">
        <f t="array" ref="K2836">INDEX('Régua SAEB'!$F$1:$F$40,MATCH($E2836&amp;"MT"&amp;$J2836,'Régua SAEB'!$G$1:$G$40,0),1)</f>
        <v>Básico</v>
      </c>
    </row>
    <row r="2837" spans="1:11" x14ac:dyDescent="0.2">
      <c r="A2837" s="28" t="s">
        <v>55</v>
      </c>
      <c r="B2837" s="24">
        <v>37370</v>
      </c>
      <c r="C2837" s="28" t="s">
        <v>2941</v>
      </c>
      <c r="D2837" s="29">
        <v>35037370</v>
      </c>
      <c r="E2837" s="29" t="s">
        <v>117</v>
      </c>
      <c r="F2837" s="29">
        <v>256.42</v>
      </c>
      <c r="G2837" s="10">
        <f>SUMIFS('Régua SAEB'!$C:$C,'Régua SAEB'!$B:$B,"LP",'Régua SAEB'!$D:$D,"&lt;="&amp;$F2837,'Régua SAEB'!$E:$E,"&gt;"&amp;$F2837,'Régua SAEB'!$A:$A,$E2837)</f>
        <v>3</v>
      </c>
      <c r="H2837" s="10" t="str">
        <f t="array" ref="H2837">INDEX('Régua SAEB'!$F$1:$F$40,MATCH($E2837&amp;"LP"&amp;$G2837,'Régua SAEB'!$G$1:$G$40,0),1)</f>
        <v>Básico</v>
      </c>
      <c r="I2837" s="29">
        <v>252.97</v>
      </c>
      <c r="J2837" s="10">
        <f>SUMIFS('Régua SAEB'!$C:$C,'Régua SAEB'!$B:$B,"MT",'Régua SAEB'!$D:$D,"&lt;="&amp;$I2837,'Régua SAEB'!$E:$E,"&gt;"&amp;$I2837,'Régua SAEB'!$A:$A,$E2837)</f>
        <v>3</v>
      </c>
      <c r="K2837" s="10" t="str">
        <f t="array" ref="K2837">INDEX('Régua SAEB'!$F$1:$F$40,MATCH($E2837&amp;"MT"&amp;$J2837,'Régua SAEB'!$G$1:$G$40,0),1)</f>
        <v>Básico</v>
      </c>
    </row>
    <row r="2838" spans="1:11" x14ac:dyDescent="0.2">
      <c r="A2838" s="28" t="s">
        <v>65</v>
      </c>
      <c r="B2838" s="24">
        <v>37382</v>
      </c>
      <c r="C2838" s="28" t="s">
        <v>2942</v>
      </c>
      <c r="D2838" s="29">
        <v>35037382</v>
      </c>
      <c r="E2838" s="29" t="s">
        <v>117</v>
      </c>
      <c r="F2838" s="29">
        <v>238.67</v>
      </c>
      <c r="G2838" s="10">
        <f>SUMIFS('Régua SAEB'!$C:$C,'Régua SAEB'!$B:$B,"LP",'Régua SAEB'!$D:$D,"&lt;="&amp;$F2838,'Régua SAEB'!$E:$E,"&gt;"&amp;$F2838,'Régua SAEB'!$A:$A,$E2838)</f>
        <v>2</v>
      </c>
      <c r="H2838" s="10" t="str">
        <f t="array" ref="H2838">INDEX('Régua SAEB'!$F$1:$F$40,MATCH($E2838&amp;"LP"&amp;$G2838,'Régua SAEB'!$G$1:$G$40,0),1)</f>
        <v>Básico</v>
      </c>
      <c r="I2838" s="29">
        <v>239.82</v>
      </c>
      <c r="J2838" s="10">
        <f>SUMIFS('Régua SAEB'!$C:$C,'Régua SAEB'!$B:$B,"MT",'Régua SAEB'!$D:$D,"&lt;="&amp;$I2838,'Régua SAEB'!$E:$E,"&gt;"&amp;$I2838,'Régua SAEB'!$A:$A,$E2838)</f>
        <v>2</v>
      </c>
      <c r="K2838" s="10" t="str">
        <f t="array" ref="K2838">INDEX('Régua SAEB'!$F$1:$F$40,MATCH($E2838&amp;"MT"&amp;$J2838,'Régua SAEB'!$G$1:$G$40,0),1)</f>
        <v>Básico</v>
      </c>
    </row>
    <row r="2839" spans="1:11" x14ac:dyDescent="0.2">
      <c r="A2839" s="28" t="s">
        <v>91</v>
      </c>
      <c r="B2839" s="24">
        <v>37394</v>
      </c>
      <c r="C2839" s="28" t="s">
        <v>2943</v>
      </c>
      <c r="D2839" s="29">
        <v>35037394</v>
      </c>
      <c r="E2839" s="29" t="s">
        <v>117</v>
      </c>
      <c r="F2839" s="29">
        <v>267.95999999999998</v>
      </c>
      <c r="G2839" s="10">
        <f>SUMIFS('Régua SAEB'!$C:$C,'Régua SAEB'!$B:$B,"LP",'Régua SAEB'!$D:$D,"&lt;="&amp;$F2839,'Régua SAEB'!$E:$E,"&gt;"&amp;$F2839,'Régua SAEB'!$A:$A,$E2839)</f>
        <v>3</v>
      </c>
      <c r="H2839" s="10" t="str">
        <f t="array" ref="H2839">INDEX('Régua SAEB'!$F$1:$F$40,MATCH($E2839&amp;"LP"&amp;$G2839,'Régua SAEB'!$G$1:$G$40,0),1)</f>
        <v>Básico</v>
      </c>
      <c r="I2839" s="29">
        <v>258.76</v>
      </c>
      <c r="J2839" s="10">
        <f>SUMIFS('Régua SAEB'!$C:$C,'Régua SAEB'!$B:$B,"MT",'Régua SAEB'!$D:$D,"&lt;="&amp;$I2839,'Régua SAEB'!$E:$E,"&gt;"&amp;$I2839,'Régua SAEB'!$A:$A,$E2839)</f>
        <v>3</v>
      </c>
      <c r="K2839" s="10" t="str">
        <f t="array" ref="K2839">INDEX('Régua SAEB'!$F$1:$F$40,MATCH($E2839&amp;"MT"&amp;$J2839,'Régua SAEB'!$G$1:$G$40,0),1)</f>
        <v>Básico</v>
      </c>
    </row>
    <row r="2840" spans="1:11" x14ac:dyDescent="0.2">
      <c r="A2840" s="28" t="s">
        <v>30</v>
      </c>
      <c r="B2840" s="24">
        <v>37436</v>
      </c>
      <c r="C2840" s="28" t="s">
        <v>2944</v>
      </c>
      <c r="D2840" s="29">
        <v>35037436</v>
      </c>
      <c r="E2840" s="29" t="s">
        <v>117</v>
      </c>
      <c r="F2840" s="29">
        <v>245.12</v>
      </c>
      <c r="G2840" s="10">
        <f>SUMIFS('Régua SAEB'!$C:$C,'Régua SAEB'!$B:$B,"LP",'Régua SAEB'!$D:$D,"&lt;="&amp;$F2840,'Régua SAEB'!$E:$E,"&gt;"&amp;$F2840,'Régua SAEB'!$A:$A,$E2840)</f>
        <v>2</v>
      </c>
      <c r="H2840" s="10" t="str">
        <f t="array" ref="H2840">INDEX('Régua SAEB'!$F$1:$F$40,MATCH($E2840&amp;"LP"&amp;$G2840,'Régua SAEB'!$G$1:$G$40,0),1)</f>
        <v>Básico</v>
      </c>
      <c r="I2840" s="29">
        <v>236.3</v>
      </c>
      <c r="J2840" s="10">
        <f>SUMIFS('Régua SAEB'!$C:$C,'Régua SAEB'!$B:$B,"MT",'Régua SAEB'!$D:$D,"&lt;="&amp;$I2840,'Régua SAEB'!$E:$E,"&gt;"&amp;$I2840,'Régua SAEB'!$A:$A,$E2840)</f>
        <v>2</v>
      </c>
      <c r="K2840" s="10" t="str">
        <f t="array" ref="K2840">INDEX('Régua SAEB'!$F$1:$F$40,MATCH($E2840&amp;"MT"&amp;$J2840,'Régua SAEB'!$G$1:$G$40,0),1)</f>
        <v>Básico</v>
      </c>
    </row>
    <row r="2841" spans="1:11" x14ac:dyDescent="0.2">
      <c r="A2841" s="28" t="s">
        <v>91</v>
      </c>
      <c r="B2841" s="24">
        <v>37448</v>
      </c>
      <c r="C2841" s="28" t="s">
        <v>2945</v>
      </c>
      <c r="D2841" s="29">
        <v>35037448</v>
      </c>
      <c r="E2841" s="29" t="s">
        <v>117</v>
      </c>
      <c r="F2841" s="29">
        <v>260.06</v>
      </c>
      <c r="G2841" s="10">
        <f>SUMIFS('Régua SAEB'!$C:$C,'Régua SAEB'!$B:$B,"LP",'Régua SAEB'!$D:$D,"&lt;="&amp;$F2841,'Régua SAEB'!$E:$E,"&gt;"&amp;$F2841,'Régua SAEB'!$A:$A,$E2841)</f>
        <v>3</v>
      </c>
      <c r="H2841" s="10" t="str">
        <f t="array" ref="H2841">INDEX('Régua SAEB'!$F$1:$F$40,MATCH($E2841&amp;"LP"&amp;$G2841,'Régua SAEB'!$G$1:$G$40,0),1)</f>
        <v>Básico</v>
      </c>
      <c r="I2841" s="29">
        <v>260.04000000000002</v>
      </c>
      <c r="J2841" s="10">
        <f>SUMIFS('Régua SAEB'!$C:$C,'Régua SAEB'!$B:$B,"MT",'Régua SAEB'!$D:$D,"&lt;="&amp;$I2841,'Régua SAEB'!$E:$E,"&gt;"&amp;$I2841,'Régua SAEB'!$A:$A,$E2841)</f>
        <v>3</v>
      </c>
      <c r="K2841" s="10" t="str">
        <f t="array" ref="K2841">INDEX('Régua SAEB'!$F$1:$F$40,MATCH($E2841&amp;"MT"&amp;$J2841,'Régua SAEB'!$G$1:$G$40,0),1)</f>
        <v>Básico</v>
      </c>
    </row>
    <row r="2842" spans="1:11" x14ac:dyDescent="0.2">
      <c r="A2842" s="28" t="s">
        <v>89</v>
      </c>
      <c r="B2842" s="24">
        <v>37459</v>
      </c>
      <c r="C2842" s="28" t="s">
        <v>2946</v>
      </c>
      <c r="D2842" s="29">
        <v>35037459</v>
      </c>
      <c r="E2842" s="29" t="s">
        <v>117</v>
      </c>
      <c r="F2842" s="29">
        <v>267.36</v>
      </c>
      <c r="G2842" s="10">
        <f>SUMIFS('Régua SAEB'!$C:$C,'Régua SAEB'!$B:$B,"LP",'Régua SAEB'!$D:$D,"&lt;="&amp;$F2842,'Régua SAEB'!$E:$E,"&gt;"&amp;$F2842,'Régua SAEB'!$A:$A,$E2842)</f>
        <v>3</v>
      </c>
      <c r="H2842" s="10" t="str">
        <f t="array" ref="H2842">INDEX('Régua SAEB'!$F$1:$F$40,MATCH($E2842&amp;"LP"&amp;$G2842,'Régua SAEB'!$G$1:$G$40,0),1)</f>
        <v>Básico</v>
      </c>
      <c r="I2842" s="29">
        <v>255.85</v>
      </c>
      <c r="J2842" s="10">
        <f>SUMIFS('Régua SAEB'!$C:$C,'Régua SAEB'!$B:$B,"MT",'Régua SAEB'!$D:$D,"&lt;="&amp;$I2842,'Régua SAEB'!$E:$E,"&gt;"&amp;$I2842,'Régua SAEB'!$A:$A,$E2842)</f>
        <v>3</v>
      </c>
      <c r="K2842" s="10" t="str">
        <f t="array" ref="K2842">INDEX('Régua SAEB'!$F$1:$F$40,MATCH($E2842&amp;"MT"&amp;$J2842,'Régua SAEB'!$G$1:$G$40,0),1)</f>
        <v>Básico</v>
      </c>
    </row>
    <row r="2843" spans="1:11" x14ac:dyDescent="0.2">
      <c r="A2843" s="28" t="s">
        <v>89</v>
      </c>
      <c r="B2843" s="24">
        <v>37461</v>
      </c>
      <c r="C2843" s="28" t="s">
        <v>2947</v>
      </c>
      <c r="D2843" s="29">
        <v>35037461</v>
      </c>
      <c r="E2843" s="29" t="s">
        <v>117</v>
      </c>
      <c r="F2843" s="29">
        <v>247.54</v>
      </c>
      <c r="G2843" s="10">
        <f>SUMIFS('Régua SAEB'!$C:$C,'Régua SAEB'!$B:$B,"LP",'Régua SAEB'!$D:$D,"&lt;="&amp;$F2843,'Régua SAEB'!$E:$E,"&gt;"&amp;$F2843,'Régua SAEB'!$A:$A,$E2843)</f>
        <v>2</v>
      </c>
      <c r="H2843" s="10" t="str">
        <f t="array" ref="H2843">INDEX('Régua SAEB'!$F$1:$F$40,MATCH($E2843&amp;"LP"&amp;$G2843,'Régua SAEB'!$G$1:$G$40,0),1)</f>
        <v>Básico</v>
      </c>
      <c r="I2843" s="29">
        <v>239.78</v>
      </c>
      <c r="J2843" s="10">
        <f>SUMIFS('Régua SAEB'!$C:$C,'Régua SAEB'!$B:$B,"MT",'Régua SAEB'!$D:$D,"&lt;="&amp;$I2843,'Régua SAEB'!$E:$E,"&gt;"&amp;$I2843,'Régua SAEB'!$A:$A,$E2843)</f>
        <v>2</v>
      </c>
      <c r="K2843" s="10" t="str">
        <f t="array" ref="K2843">INDEX('Régua SAEB'!$F$1:$F$40,MATCH($E2843&amp;"MT"&amp;$J2843,'Régua SAEB'!$G$1:$G$40,0),1)</f>
        <v>Básico</v>
      </c>
    </row>
    <row r="2844" spans="1:11" x14ac:dyDescent="0.2">
      <c r="A2844" s="28" t="s">
        <v>31</v>
      </c>
      <c r="B2844" s="24">
        <v>37618</v>
      </c>
      <c r="C2844" s="28" t="s">
        <v>2948</v>
      </c>
      <c r="D2844" s="29">
        <v>35037618</v>
      </c>
      <c r="E2844" s="29" t="s">
        <v>117</v>
      </c>
      <c r="F2844" s="29">
        <v>244.73</v>
      </c>
      <c r="G2844" s="10">
        <f>SUMIFS('Régua SAEB'!$C:$C,'Régua SAEB'!$B:$B,"LP",'Régua SAEB'!$D:$D,"&lt;="&amp;$F2844,'Régua SAEB'!$E:$E,"&gt;"&amp;$F2844,'Régua SAEB'!$A:$A,$E2844)</f>
        <v>2</v>
      </c>
      <c r="H2844" s="10" t="str">
        <f t="array" ref="H2844">INDEX('Régua SAEB'!$F$1:$F$40,MATCH($E2844&amp;"LP"&amp;$G2844,'Régua SAEB'!$G$1:$G$40,0),1)</f>
        <v>Básico</v>
      </c>
      <c r="I2844" s="29">
        <v>236.7</v>
      </c>
      <c r="J2844" s="10">
        <f>SUMIFS('Régua SAEB'!$C:$C,'Régua SAEB'!$B:$B,"MT",'Régua SAEB'!$D:$D,"&lt;="&amp;$I2844,'Régua SAEB'!$E:$E,"&gt;"&amp;$I2844,'Régua SAEB'!$A:$A,$E2844)</f>
        <v>2</v>
      </c>
      <c r="K2844" s="10" t="str">
        <f t="array" ref="K2844">INDEX('Régua SAEB'!$F$1:$F$40,MATCH($E2844&amp;"MT"&amp;$J2844,'Régua SAEB'!$G$1:$G$40,0),1)</f>
        <v>Básico</v>
      </c>
    </row>
    <row r="2845" spans="1:11" x14ac:dyDescent="0.2">
      <c r="A2845" s="28" t="s">
        <v>64</v>
      </c>
      <c r="B2845" s="24">
        <v>37643</v>
      </c>
      <c r="C2845" s="28" t="s">
        <v>2949</v>
      </c>
      <c r="D2845" s="29">
        <v>35037643</v>
      </c>
      <c r="E2845" s="29" t="s">
        <v>117</v>
      </c>
      <c r="F2845" s="29">
        <v>269.19</v>
      </c>
      <c r="G2845" s="10">
        <f>SUMIFS('Régua SAEB'!$C:$C,'Régua SAEB'!$B:$B,"LP",'Régua SAEB'!$D:$D,"&lt;="&amp;$F2845,'Régua SAEB'!$E:$E,"&gt;"&amp;$F2845,'Régua SAEB'!$A:$A,$E2845)</f>
        <v>3</v>
      </c>
      <c r="H2845" s="10" t="str">
        <f t="array" ref="H2845">INDEX('Régua SAEB'!$F$1:$F$40,MATCH($E2845&amp;"LP"&amp;$G2845,'Régua SAEB'!$G$1:$G$40,0),1)</f>
        <v>Básico</v>
      </c>
      <c r="I2845" s="29">
        <v>264.10000000000002</v>
      </c>
      <c r="J2845" s="10">
        <f>SUMIFS('Régua SAEB'!$C:$C,'Régua SAEB'!$B:$B,"MT",'Régua SAEB'!$D:$D,"&lt;="&amp;$I2845,'Régua SAEB'!$E:$E,"&gt;"&amp;$I2845,'Régua SAEB'!$A:$A,$E2845)</f>
        <v>3</v>
      </c>
      <c r="K2845" s="10" t="str">
        <f t="array" ref="K2845">INDEX('Régua SAEB'!$F$1:$F$40,MATCH($E2845&amp;"MT"&amp;$J2845,'Régua SAEB'!$G$1:$G$40,0),1)</f>
        <v>Básico</v>
      </c>
    </row>
    <row r="2846" spans="1:11" x14ac:dyDescent="0.2">
      <c r="A2846" s="28" t="s">
        <v>64</v>
      </c>
      <c r="B2846" s="24">
        <v>37679</v>
      </c>
      <c r="C2846" s="28" t="s">
        <v>2950</v>
      </c>
      <c r="D2846" s="29">
        <v>35037679</v>
      </c>
      <c r="E2846" s="29" t="s">
        <v>117</v>
      </c>
      <c r="F2846" s="29">
        <v>244.99</v>
      </c>
      <c r="G2846" s="10">
        <f>SUMIFS('Régua SAEB'!$C:$C,'Régua SAEB'!$B:$B,"LP",'Régua SAEB'!$D:$D,"&lt;="&amp;$F2846,'Régua SAEB'!$E:$E,"&gt;"&amp;$F2846,'Régua SAEB'!$A:$A,$E2846)</f>
        <v>2</v>
      </c>
      <c r="H2846" s="10" t="str">
        <f t="array" ref="H2846">INDEX('Régua SAEB'!$F$1:$F$40,MATCH($E2846&amp;"LP"&amp;$G2846,'Régua SAEB'!$G$1:$G$40,0),1)</f>
        <v>Básico</v>
      </c>
      <c r="I2846" s="29">
        <v>242.56</v>
      </c>
      <c r="J2846" s="10">
        <f>SUMIFS('Régua SAEB'!$C:$C,'Régua SAEB'!$B:$B,"MT",'Régua SAEB'!$D:$D,"&lt;="&amp;$I2846,'Régua SAEB'!$E:$E,"&gt;"&amp;$I2846,'Régua SAEB'!$A:$A,$E2846)</f>
        <v>2</v>
      </c>
      <c r="K2846" s="10" t="str">
        <f t="array" ref="K2846">INDEX('Régua SAEB'!$F$1:$F$40,MATCH($E2846&amp;"MT"&amp;$J2846,'Régua SAEB'!$G$1:$G$40,0),1)</f>
        <v>Básico</v>
      </c>
    </row>
    <row r="2847" spans="1:11" x14ac:dyDescent="0.2">
      <c r="A2847" s="28" t="s">
        <v>64</v>
      </c>
      <c r="B2847" s="24">
        <v>37692</v>
      </c>
      <c r="C2847" s="28" t="s">
        <v>2951</v>
      </c>
      <c r="D2847" s="29">
        <v>35037692</v>
      </c>
      <c r="E2847" s="29" t="s">
        <v>117</v>
      </c>
      <c r="F2847" s="29">
        <v>261.39</v>
      </c>
      <c r="G2847" s="10">
        <f>SUMIFS('Régua SAEB'!$C:$C,'Régua SAEB'!$B:$B,"LP",'Régua SAEB'!$D:$D,"&lt;="&amp;$F2847,'Régua SAEB'!$E:$E,"&gt;"&amp;$F2847,'Régua SAEB'!$A:$A,$E2847)</f>
        <v>3</v>
      </c>
      <c r="H2847" s="10" t="str">
        <f t="array" ref="H2847">INDEX('Régua SAEB'!$F$1:$F$40,MATCH($E2847&amp;"LP"&amp;$G2847,'Régua SAEB'!$G$1:$G$40,0),1)</f>
        <v>Básico</v>
      </c>
      <c r="I2847" s="29">
        <v>258.08</v>
      </c>
      <c r="J2847" s="10">
        <f>SUMIFS('Régua SAEB'!$C:$C,'Régua SAEB'!$B:$B,"MT",'Régua SAEB'!$D:$D,"&lt;="&amp;$I2847,'Régua SAEB'!$E:$E,"&gt;"&amp;$I2847,'Régua SAEB'!$A:$A,$E2847)</f>
        <v>3</v>
      </c>
      <c r="K2847" s="10" t="str">
        <f t="array" ref="K2847">INDEX('Régua SAEB'!$F$1:$F$40,MATCH($E2847&amp;"MT"&amp;$J2847,'Régua SAEB'!$G$1:$G$40,0),1)</f>
        <v>Básico</v>
      </c>
    </row>
    <row r="2848" spans="1:11" x14ac:dyDescent="0.2">
      <c r="A2848" s="28" t="s">
        <v>65</v>
      </c>
      <c r="B2848" s="24">
        <v>37795</v>
      </c>
      <c r="C2848" s="28" t="s">
        <v>2952</v>
      </c>
      <c r="D2848" s="29">
        <v>35037795</v>
      </c>
      <c r="E2848" s="29" t="s">
        <v>117</v>
      </c>
      <c r="F2848" s="29">
        <v>248.63</v>
      </c>
      <c r="G2848" s="10">
        <f>SUMIFS('Régua SAEB'!$C:$C,'Régua SAEB'!$B:$B,"LP",'Régua SAEB'!$D:$D,"&lt;="&amp;$F2848,'Régua SAEB'!$E:$E,"&gt;"&amp;$F2848,'Régua SAEB'!$A:$A,$E2848)</f>
        <v>2</v>
      </c>
      <c r="H2848" s="10" t="str">
        <f t="array" ref="H2848">INDEX('Régua SAEB'!$F$1:$F$40,MATCH($E2848&amp;"LP"&amp;$G2848,'Régua SAEB'!$G$1:$G$40,0),1)</f>
        <v>Básico</v>
      </c>
      <c r="I2848" s="29">
        <v>245.91</v>
      </c>
      <c r="J2848" s="10">
        <f>SUMIFS('Régua SAEB'!$C:$C,'Régua SAEB'!$B:$B,"MT",'Régua SAEB'!$D:$D,"&lt;="&amp;$I2848,'Régua SAEB'!$E:$E,"&gt;"&amp;$I2848,'Régua SAEB'!$A:$A,$E2848)</f>
        <v>2</v>
      </c>
      <c r="K2848" s="10" t="str">
        <f t="array" ref="K2848">INDEX('Régua SAEB'!$F$1:$F$40,MATCH($E2848&amp;"MT"&amp;$J2848,'Régua SAEB'!$G$1:$G$40,0),1)</f>
        <v>Básico</v>
      </c>
    </row>
    <row r="2849" spans="1:11" x14ac:dyDescent="0.2">
      <c r="A2849" s="28" t="s">
        <v>64</v>
      </c>
      <c r="B2849" s="24">
        <v>38097</v>
      </c>
      <c r="C2849" s="28" t="s">
        <v>2953</v>
      </c>
      <c r="D2849" s="29">
        <v>35038097</v>
      </c>
      <c r="E2849" s="29" t="s">
        <v>117</v>
      </c>
      <c r="F2849" s="29">
        <v>260.86</v>
      </c>
      <c r="G2849" s="10">
        <f>SUMIFS('Régua SAEB'!$C:$C,'Régua SAEB'!$B:$B,"LP",'Régua SAEB'!$D:$D,"&lt;="&amp;$F2849,'Régua SAEB'!$E:$E,"&gt;"&amp;$F2849,'Régua SAEB'!$A:$A,$E2849)</f>
        <v>3</v>
      </c>
      <c r="H2849" s="10" t="str">
        <f t="array" ref="H2849">INDEX('Régua SAEB'!$F$1:$F$40,MATCH($E2849&amp;"LP"&amp;$G2849,'Régua SAEB'!$G$1:$G$40,0),1)</f>
        <v>Básico</v>
      </c>
      <c r="I2849" s="29">
        <v>253.65</v>
      </c>
      <c r="J2849" s="10">
        <f>SUMIFS('Régua SAEB'!$C:$C,'Régua SAEB'!$B:$B,"MT",'Régua SAEB'!$D:$D,"&lt;="&amp;$I2849,'Régua SAEB'!$E:$E,"&gt;"&amp;$I2849,'Régua SAEB'!$A:$A,$E2849)</f>
        <v>3</v>
      </c>
      <c r="K2849" s="10" t="str">
        <f t="array" ref="K2849">INDEX('Régua SAEB'!$F$1:$F$40,MATCH($E2849&amp;"MT"&amp;$J2849,'Régua SAEB'!$G$1:$G$40,0),1)</f>
        <v>Básico</v>
      </c>
    </row>
    <row r="2850" spans="1:11" x14ac:dyDescent="0.2">
      <c r="A2850" s="28" t="s">
        <v>29</v>
      </c>
      <c r="B2850" s="24">
        <v>38124</v>
      </c>
      <c r="C2850" s="28" t="s">
        <v>2954</v>
      </c>
      <c r="D2850" s="29">
        <v>35038124</v>
      </c>
      <c r="E2850" s="29" t="s">
        <v>117</v>
      </c>
      <c r="F2850" s="29">
        <v>252.32</v>
      </c>
      <c r="G2850" s="10">
        <f>SUMIFS('Régua SAEB'!$C:$C,'Régua SAEB'!$B:$B,"LP",'Régua SAEB'!$D:$D,"&lt;="&amp;$F2850,'Régua SAEB'!$E:$E,"&gt;"&amp;$F2850,'Régua SAEB'!$A:$A,$E2850)</f>
        <v>3</v>
      </c>
      <c r="H2850" s="10" t="str">
        <f t="array" ref="H2850">INDEX('Régua SAEB'!$F$1:$F$40,MATCH($E2850&amp;"LP"&amp;$G2850,'Régua SAEB'!$G$1:$G$40,0),1)</f>
        <v>Básico</v>
      </c>
      <c r="I2850" s="29">
        <v>246.38</v>
      </c>
      <c r="J2850" s="10">
        <f>SUMIFS('Régua SAEB'!$C:$C,'Régua SAEB'!$B:$B,"MT",'Régua SAEB'!$D:$D,"&lt;="&amp;$I2850,'Régua SAEB'!$E:$E,"&gt;"&amp;$I2850,'Régua SAEB'!$A:$A,$E2850)</f>
        <v>2</v>
      </c>
      <c r="K2850" s="10" t="str">
        <f t="array" ref="K2850">INDEX('Régua SAEB'!$F$1:$F$40,MATCH($E2850&amp;"MT"&amp;$J2850,'Régua SAEB'!$G$1:$G$40,0),1)</f>
        <v>Básico</v>
      </c>
    </row>
    <row r="2851" spans="1:11" x14ac:dyDescent="0.2">
      <c r="A2851" s="28" t="s">
        <v>30</v>
      </c>
      <c r="B2851" s="24">
        <v>38131</v>
      </c>
      <c r="C2851" s="28" t="s">
        <v>2955</v>
      </c>
      <c r="D2851" s="29">
        <v>35038131</v>
      </c>
      <c r="E2851" s="29" t="s">
        <v>117</v>
      </c>
      <c r="F2851" s="29">
        <v>286.07</v>
      </c>
      <c r="G2851" s="10">
        <f>SUMIFS('Régua SAEB'!$C:$C,'Régua SAEB'!$B:$B,"LP",'Régua SAEB'!$D:$D,"&lt;="&amp;$F2851,'Régua SAEB'!$E:$E,"&gt;"&amp;$F2851,'Régua SAEB'!$A:$A,$E2851)</f>
        <v>4</v>
      </c>
      <c r="H2851" s="10" t="str">
        <f t="array" ref="H2851">INDEX('Régua SAEB'!$F$1:$F$40,MATCH($E2851&amp;"LP"&amp;$G2851,'Régua SAEB'!$G$1:$G$40,0),1)</f>
        <v>Proficiente</v>
      </c>
      <c r="I2851" s="29">
        <v>272.55</v>
      </c>
      <c r="J2851" s="10">
        <f>SUMIFS('Régua SAEB'!$C:$C,'Régua SAEB'!$B:$B,"MT",'Régua SAEB'!$D:$D,"&lt;="&amp;$I2851,'Régua SAEB'!$E:$E,"&gt;"&amp;$I2851,'Régua SAEB'!$A:$A,$E2851)</f>
        <v>3</v>
      </c>
      <c r="K2851" s="10" t="str">
        <f t="array" ref="K2851">INDEX('Régua SAEB'!$F$1:$F$40,MATCH($E2851&amp;"MT"&amp;$J2851,'Régua SAEB'!$G$1:$G$40,0),1)</f>
        <v>Básico</v>
      </c>
    </row>
    <row r="2852" spans="1:11" x14ac:dyDescent="0.2">
      <c r="A2852" s="28" t="s">
        <v>31</v>
      </c>
      <c r="B2852" s="24">
        <v>38179</v>
      </c>
      <c r="C2852" s="28" t="s">
        <v>2956</v>
      </c>
      <c r="D2852" s="29">
        <v>35038179</v>
      </c>
      <c r="E2852" s="29" t="s">
        <v>117</v>
      </c>
      <c r="F2852" s="29">
        <v>254.31</v>
      </c>
      <c r="G2852" s="10">
        <f>SUMIFS('Régua SAEB'!$C:$C,'Régua SAEB'!$B:$B,"LP",'Régua SAEB'!$D:$D,"&lt;="&amp;$F2852,'Régua SAEB'!$E:$E,"&gt;"&amp;$F2852,'Régua SAEB'!$A:$A,$E2852)</f>
        <v>3</v>
      </c>
      <c r="H2852" s="10" t="str">
        <f t="array" ref="H2852">INDEX('Régua SAEB'!$F$1:$F$40,MATCH($E2852&amp;"LP"&amp;$G2852,'Régua SAEB'!$G$1:$G$40,0),1)</f>
        <v>Básico</v>
      </c>
      <c r="I2852" s="29">
        <v>247.08</v>
      </c>
      <c r="J2852" s="10">
        <f>SUMIFS('Régua SAEB'!$C:$C,'Régua SAEB'!$B:$B,"MT",'Régua SAEB'!$D:$D,"&lt;="&amp;$I2852,'Régua SAEB'!$E:$E,"&gt;"&amp;$I2852,'Régua SAEB'!$A:$A,$E2852)</f>
        <v>2</v>
      </c>
      <c r="K2852" s="10" t="str">
        <f t="array" ref="K2852">INDEX('Régua SAEB'!$F$1:$F$40,MATCH($E2852&amp;"MT"&amp;$J2852,'Régua SAEB'!$G$1:$G$40,0),1)</f>
        <v>Básico</v>
      </c>
    </row>
    <row r="2853" spans="1:11" x14ac:dyDescent="0.2">
      <c r="A2853" s="28" t="s">
        <v>89</v>
      </c>
      <c r="B2853" s="24">
        <v>38210</v>
      </c>
      <c r="C2853" s="28" t="s">
        <v>2957</v>
      </c>
      <c r="D2853" s="29">
        <v>35038210</v>
      </c>
      <c r="E2853" s="29" t="s">
        <v>117</v>
      </c>
      <c r="F2853" s="29">
        <v>261.02999999999997</v>
      </c>
      <c r="G2853" s="10">
        <f>SUMIFS('Régua SAEB'!$C:$C,'Régua SAEB'!$B:$B,"LP",'Régua SAEB'!$D:$D,"&lt;="&amp;$F2853,'Régua SAEB'!$E:$E,"&gt;"&amp;$F2853,'Régua SAEB'!$A:$A,$E2853)</f>
        <v>3</v>
      </c>
      <c r="H2853" s="10" t="str">
        <f t="array" ref="H2853">INDEX('Régua SAEB'!$F$1:$F$40,MATCH($E2853&amp;"LP"&amp;$G2853,'Régua SAEB'!$G$1:$G$40,0),1)</f>
        <v>Básico</v>
      </c>
      <c r="I2853" s="29">
        <v>255.05</v>
      </c>
      <c r="J2853" s="10">
        <f>SUMIFS('Régua SAEB'!$C:$C,'Régua SAEB'!$B:$B,"MT",'Régua SAEB'!$D:$D,"&lt;="&amp;$I2853,'Régua SAEB'!$E:$E,"&gt;"&amp;$I2853,'Régua SAEB'!$A:$A,$E2853)</f>
        <v>3</v>
      </c>
      <c r="K2853" s="10" t="str">
        <f t="array" ref="K2853">INDEX('Régua SAEB'!$F$1:$F$40,MATCH($E2853&amp;"MT"&amp;$J2853,'Régua SAEB'!$G$1:$G$40,0),1)</f>
        <v>Básico</v>
      </c>
    </row>
    <row r="2854" spans="1:11" x14ac:dyDescent="0.2">
      <c r="A2854" s="28" t="s">
        <v>89</v>
      </c>
      <c r="B2854" s="24">
        <v>38234</v>
      </c>
      <c r="C2854" s="28" t="s">
        <v>2958</v>
      </c>
      <c r="D2854" s="29">
        <v>35038234</v>
      </c>
      <c r="E2854" s="29" t="s">
        <v>117</v>
      </c>
      <c r="F2854" s="29">
        <v>252.76</v>
      </c>
      <c r="G2854" s="10">
        <f>SUMIFS('Régua SAEB'!$C:$C,'Régua SAEB'!$B:$B,"LP",'Régua SAEB'!$D:$D,"&lt;="&amp;$F2854,'Régua SAEB'!$E:$E,"&gt;"&amp;$F2854,'Régua SAEB'!$A:$A,$E2854)</f>
        <v>3</v>
      </c>
      <c r="H2854" s="10" t="str">
        <f t="array" ref="H2854">INDEX('Régua SAEB'!$F$1:$F$40,MATCH($E2854&amp;"LP"&amp;$G2854,'Régua SAEB'!$G$1:$G$40,0),1)</f>
        <v>Básico</v>
      </c>
      <c r="I2854" s="29">
        <v>255.88</v>
      </c>
      <c r="J2854" s="10">
        <f>SUMIFS('Régua SAEB'!$C:$C,'Régua SAEB'!$B:$B,"MT",'Régua SAEB'!$D:$D,"&lt;="&amp;$I2854,'Régua SAEB'!$E:$E,"&gt;"&amp;$I2854,'Régua SAEB'!$A:$A,$E2854)</f>
        <v>3</v>
      </c>
      <c r="K2854" s="10" t="str">
        <f t="array" ref="K2854">INDEX('Régua SAEB'!$F$1:$F$40,MATCH($E2854&amp;"MT"&amp;$J2854,'Régua SAEB'!$G$1:$G$40,0),1)</f>
        <v>Básico</v>
      </c>
    </row>
    <row r="2855" spans="1:11" x14ac:dyDescent="0.2">
      <c r="A2855" s="28" t="s">
        <v>89</v>
      </c>
      <c r="B2855" s="24">
        <v>38258</v>
      </c>
      <c r="C2855" s="28" t="s">
        <v>2959</v>
      </c>
      <c r="D2855" s="29">
        <v>35038258</v>
      </c>
      <c r="E2855" s="29" t="s">
        <v>117</v>
      </c>
      <c r="F2855" s="29">
        <v>250.46</v>
      </c>
      <c r="G2855" s="10">
        <f>SUMIFS('Régua SAEB'!$C:$C,'Régua SAEB'!$B:$B,"LP",'Régua SAEB'!$D:$D,"&lt;="&amp;$F2855,'Régua SAEB'!$E:$E,"&gt;"&amp;$F2855,'Régua SAEB'!$A:$A,$E2855)</f>
        <v>3</v>
      </c>
      <c r="H2855" s="10" t="str">
        <f t="array" ref="H2855">INDEX('Régua SAEB'!$F$1:$F$40,MATCH($E2855&amp;"LP"&amp;$G2855,'Régua SAEB'!$G$1:$G$40,0),1)</f>
        <v>Básico</v>
      </c>
      <c r="I2855" s="29">
        <v>242.53</v>
      </c>
      <c r="J2855" s="10">
        <f>SUMIFS('Régua SAEB'!$C:$C,'Régua SAEB'!$B:$B,"MT",'Régua SAEB'!$D:$D,"&lt;="&amp;$I2855,'Régua SAEB'!$E:$E,"&gt;"&amp;$I2855,'Régua SAEB'!$A:$A,$E2855)</f>
        <v>2</v>
      </c>
      <c r="K2855" s="10" t="str">
        <f t="array" ref="K2855">INDEX('Régua SAEB'!$F$1:$F$40,MATCH($E2855&amp;"MT"&amp;$J2855,'Régua SAEB'!$G$1:$G$40,0),1)</f>
        <v>Básico</v>
      </c>
    </row>
    <row r="2856" spans="1:11" x14ac:dyDescent="0.2">
      <c r="A2856" s="28" t="s">
        <v>91</v>
      </c>
      <c r="B2856" s="24">
        <v>38261</v>
      </c>
      <c r="C2856" s="28" t="s">
        <v>2960</v>
      </c>
      <c r="D2856" s="29">
        <v>35038261</v>
      </c>
      <c r="E2856" s="29" t="s">
        <v>117</v>
      </c>
      <c r="F2856" s="29">
        <v>236.51</v>
      </c>
      <c r="G2856" s="10">
        <f>SUMIFS('Régua SAEB'!$C:$C,'Régua SAEB'!$B:$B,"LP",'Régua SAEB'!$D:$D,"&lt;="&amp;$F2856,'Régua SAEB'!$E:$E,"&gt;"&amp;$F2856,'Régua SAEB'!$A:$A,$E2856)</f>
        <v>2</v>
      </c>
      <c r="H2856" s="10" t="str">
        <f t="array" ref="H2856">INDEX('Régua SAEB'!$F$1:$F$40,MATCH($E2856&amp;"LP"&amp;$G2856,'Régua SAEB'!$G$1:$G$40,0),1)</f>
        <v>Básico</v>
      </c>
      <c r="I2856" s="29">
        <v>233.44</v>
      </c>
      <c r="J2856" s="10">
        <f>SUMIFS('Régua SAEB'!$C:$C,'Régua SAEB'!$B:$B,"MT",'Régua SAEB'!$D:$D,"&lt;="&amp;$I2856,'Régua SAEB'!$E:$E,"&gt;"&amp;$I2856,'Régua SAEB'!$A:$A,$E2856)</f>
        <v>2</v>
      </c>
      <c r="K2856" s="10" t="str">
        <f t="array" ref="K2856">INDEX('Régua SAEB'!$F$1:$F$40,MATCH($E2856&amp;"MT"&amp;$J2856,'Régua SAEB'!$G$1:$G$40,0),1)</f>
        <v>Básico</v>
      </c>
    </row>
    <row r="2857" spans="1:11" x14ac:dyDescent="0.2">
      <c r="A2857" s="28" t="s">
        <v>91</v>
      </c>
      <c r="B2857" s="24">
        <v>38271</v>
      </c>
      <c r="C2857" s="28" t="s">
        <v>2961</v>
      </c>
      <c r="D2857" s="29">
        <v>35038271</v>
      </c>
      <c r="E2857" s="29" t="s">
        <v>117</v>
      </c>
      <c r="F2857" s="29">
        <v>253.61</v>
      </c>
      <c r="G2857" s="10">
        <f>SUMIFS('Régua SAEB'!$C:$C,'Régua SAEB'!$B:$B,"LP",'Régua SAEB'!$D:$D,"&lt;="&amp;$F2857,'Régua SAEB'!$E:$E,"&gt;"&amp;$F2857,'Régua SAEB'!$A:$A,$E2857)</f>
        <v>3</v>
      </c>
      <c r="H2857" s="10" t="str">
        <f t="array" ref="H2857">INDEX('Régua SAEB'!$F$1:$F$40,MATCH($E2857&amp;"LP"&amp;$G2857,'Régua SAEB'!$G$1:$G$40,0),1)</f>
        <v>Básico</v>
      </c>
      <c r="I2857" s="29">
        <v>260.18</v>
      </c>
      <c r="J2857" s="10">
        <f>SUMIFS('Régua SAEB'!$C:$C,'Régua SAEB'!$B:$B,"MT",'Régua SAEB'!$D:$D,"&lt;="&amp;$I2857,'Régua SAEB'!$E:$E,"&gt;"&amp;$I2857,'Régua SAEB'!$A:$A,$E2857)</f>
        <v>3</v>
      </c>
      <c r="K2857" s="10" t="str">
        <f t="array" ref="K2857">INDEX('Régua SAEB'!$F$1:$F$40,MATCH($E2857&amp;"MT"&amp;$J2857,'Régua SAEB'!$G$1:$G$40,0),1)</f>
        <v>Básico</v>
      </c>
    </row>
    <row r="2858" spans="1:11" x14ac:dyDescent="0.2">
      <c r="A2858" s="28" t="s">
        <v>91</v>
      </c>
      <c r="B2858" s="24">
        <v>38283</v>
      </c>
      <c r="C2858" s="28" t="s">
        <v>2962</v>
      </c>
      <c r="D2858" s="29">
        <v>35038283</v>
      </c>
      <c r="E2858" s="29" t="s">
        <v>117</v>
      </c>
      <c r="F2858" s="29">
        <v>233.26</v>
      </c>
      <c r="G2858" s="10">
        <f>SUMIFS('Régua SAEB'!$C:$C,'Régua SAEB'!$B:$B,"LP",'Régua SAEB'!$D:$D,"&lt;="&amp;$F2858,'Régua SAEB'!$E:$E,"&gt;"&amp;$F2858,'Régua SAEB'!$A:$A,$E2858)</f>
        <v>2</v>
      </c>
      <c r="H2858" s="10" t="str">
        <f t="array" ref="H2858">INDEX('Régua SAEB'!$F$1:$F$40,MATCH($E2858&amp;"LP"&amp;$G2858,'Régua SAEB'!$G$1:$G$40,0),1)</f>
        <v>Básico</v>
      </c>
      <c r="I2858" s="29">
        <v>220.95</v>
      </c>
      <c r="J2858" s="10">
        <f>SUMIFS('Régua SAEB'!$C:$C,'Régua SAEB'!$B:$B,"MT",'Régua SAEB'!$D:$D,"&lt;="&amp;$I2858,'Régua SAEB'!$E:$E,"&gt;"&amp;$I2858,'Régua SAEB'!$A:$A,$E2858)</f>
        <v>1</v>
      </c>
      <c r="K2858" s="10" t="str">
        <f t="array" ref="K2858">INDEX('Régua SAEB'!$F$1:$F$40,MATCH($E2858&amp;"MT"&amp;$J2858,'Régua SAEB'!$G$1:$G$40,0),1)</f>
        <v>Insuficiente</v>
      </c>
    </row>
    <row r="2859" spans="1:11" x14ac:dyDescent="0.2">
      <c r="A2859" s="28" t="s">
        <v>91</v>
      </c>
      <c r="B2859" s="24">
        <v>38301</v>
      </c>
      <c r="C2859" s="28" t="s">
        <v>2963</v>
      </c>
      <c r="D2859" s="29">
        <v>35038301</v>
      </c>
      <c r="E2859" s="29" t="s">
        <v>117</v>
      </c>
      <c r="F2859" s="29">
        <v>251.58</v>
      </c>
      <c r="G2859" s="10">
        <f>SUMIFS('Régua SAEB'!$C:$C,'Régua SAEB'!$B:$B,"LP",'Régua SAEB'!$D:$D,"&lt;="&amp;$F2859,'Régua SAEB'!$E:$E,"&gt;"&amp;$F2859,'Régua SAEB'!$A:$A,$E2859)</f>
        <v>3</v>
      </c>
      <c r="H2859" s="10" t="str">
        <f t="array" ref="H2859">INDEX('Régua SAEB'!$F$1:$F$40,MATCH($E2859&amp;"LP"&amp;$G2859,'Régua SAEB'!$G$1:$G$40,0),1)</f>
        <v>Básico</v>
      </c>
      <c r="I2859" s="29">
        <v>244.49</v>
      </c>
      <c r="J2859" s="10">
        <f>SUMIFS('Régua SAEB'!$C:$C,'Régua SAEB'!$B:$B,"MT",'Régua SAEB'!$D:$D,"&lt;="&amp;$I2859,'Régua SAEB'!$E:$E,"&gt;"&amp;$I2859,'Régua SAEB'!$A:$A,$E2859)</f>
        <v>2</v>
      </c>
      <c r="K2859" s="10" t="str">
        <f t="array" ref="K2859">INDEX('Régua SAEB'!$F$1:$F$40,MATCH($E2859&amp;"MT"&amp;$J2859,'Régua SAEB'!$G$1:$G$40,0),1)</f>
        <v>Básico</v>
      </c>
    </row>
    <row r="2860" spans="1:11" x14ac:dyDescent="0.2">
      <c r="A2860" s="28" t="s">
        <v>91</v>
      </c>
      <c r="B2860" s="24">
        <v>38313</v>
      </c>
      <c r="C2860" s="28" t="s">
        <v>2964</v>
      </c>
      <c r="D2860" s="29">
        <v>35038313</v>
      </c>
      <c r="E2860" s="29" t="s">
        <v>117</v>
      </c>
      <c r="F2860" s="29">
        <v>261.87</v>
      </c>
      <c r="G2860" s="10">
        <f>SUMIFS('Régua SAEB'!$C:$C,'Régua SAEB'!$B:$B,"LP",'Régua SAEB'!$D:$D,"&lt;="&amp;$F2860,'Régua SAEB'!$E:$E,"&gt;"&amp;$F2860,'Régua SAEB'!$A:$A,$E2860)</f>
        <v>3</v>
      </c>
      <c r="H2860" s="10" t="str">
        <f t="array" ref="H2860">INDEX('Régua SAEB'!$F$1:$F$40,MATCH($E2860&amp;"LP"&amp;$G2860,'Régua SAEB'!$G$1:$G$40,0),1)</f>
        <v>Básico</v>
      </c>
      <c r="I2860" s="29">
        <v>259.45</v>
      </c>
      <c r="J2860" s="10">
        <f>SUMIFS('Régua SAEB'!$C:$C,'Régua SAEB'!$B:$B,"MT",'Régua SAEB'!$D:$D,"&lt;="&amp;$I2860,'Régua SAEB'!$E:$E,"&gt;"&amp;$I2860,'Régua SAEB'!$A:$A,$E2860)</f>
        <v>3</v>
      </c>
      <c r="K2860" s="10" t="str">
        <f t="array" ref="K2860">INDEX('Régua SAEB'!$F$1:$F$40,MATCH($E2860&amp;"MT"&amp;$J2860,'Régua SAEB'!$G$1:$G$40,0),1)</f>
        <v>Básico</v>
      </c>
    </row>
    <row r="2861" spans="1:11" x14ac:dyDescent="0.2">
      <c r="A2861" s="28" t="s">
        <v>52</v>
      </c>
      <c r="B2861" s="24">
        <v>39123</v>
      </c>
      <c r="C2861" s="28" t="s">
        <v>2965</v>
      </c>
      <c r="D2861" s="29">
        <v>35039123</v>
      </c>
      <c r="E2861" s="29" t="s">
        <v>117</v>
      </c>
      <c r="F2861" s="29">
        <v>250.22</v>
      </c>
      <c r="G2861" s="10">
        <f>SUMIFS('Régua SAEB'!$C:$C,'Régua SAEB'!$B:$B,"LP",'Régua SAEB'!$D:$D,"&lt;="&amp;$F2861,'Régua SAEB'!$E:$E,"&gt;"&amp;$F2861,'Régua SAEB'!$A:$A,$E2861)</f>
        <v>3</v>
      </c>
      <c r="H2861" s="10" t="str">
        <f t="array" ref="H2861">INDEX('Régua SAEB'!$F$1:$F$40,MATCH($E2861&amp;"LP"&amp;$G2861,'Régua SAEB'!$G$1:$G$40,0),1)</f>
        <v>Básico</v>
      </c>
      <c r="I2861" s="29">
        <v>239.85</v>
      </c>
      <c r="J2861" s="10">
        <f>SUMIFS('Régua SAEB'!$C:$C,'Régua SAEB'!$B:$B,"MT",'Régua SAEB'!$D:$D,"&lt;="&amp;$I2861,'Régua SAEB'!$E:$E,"&gt;"&amp;$I2861,'Régua SAEB'!$A:$A,$E2861)</f>
        <v>2</v>
      </c>
      <c r="K2861" s="10" t="str">
        <f t="array" ref="K2861">INDEX('Régua SAEB'!$F$1:$F$40,MATCH($E2861&amp;"MT"&amp;$J2861,'Régua SAEB'!$G$1:$G$40,0),1)</f>
        <v>Básico</v>
      </c>
    </row>
    <row r="2862" spans="1:11" x14ac:dyDescent="0.2">
      <c r="A2862" s="28" t="s">
        <v>31</v>
      </c>
      <c r="B2862" s="24">
        <v>39147</v>
      </c>
      <c r="C2862" s="28" t="s">
        <v>2966</v>
      </c>
      <c r="D2862" s="29">
        <v>35039147</v>
      </c>
      <c r="E2862" s="29" t="s">
        <v>117</v>
      </c>
      <c r="F2862" s="29">
        <v>256.52999999999997</v>
      </c>
      <c r="G2862" s="10">
        <f>SUMIFS('Régua SAEB'!$C:$C,'Régua SAEB'!$B:$B,"LP",'Régua SAEB'!$D:$D,"&lt;="&amp;$F2862,'Régua SAEB'!$E:$E,"&gt;"&amp;$F2862,'Régua SAEB'!$A:$A,$E2862)</f>
        <v>3</v>
      </c>
      <c r="H2862" s="10" t="str">
        <f t="array" ref="H2862">INDEX('Régua SAEB'!$F$1:$F$40,MATCH($E2862&amp;"LP"&amp;$G2862,'Régua SAEB'!$G$1:$G$40,0),1)</f>
        <v>Básico</v>
      </c>
      <c r="I2862" s="29">
        <v>247.05</v>
      </c>
      <c r="J2862" s="10">
        <f>SUMIFS('Régua SAEB'!$C:$C,'Régua SAEB'!$B:$B,"MT",'Régua SAEB'!$D:$D,"&lt;="&amp;$I2862,'Régua SAEB'!$E:$E,"&gt;"&amp;$I2862,'Régua SAEB'!$A:$A,$E2862)</f>
        <v>2</v>
      </c>
      <c r="K2862" s="10" t="str">
        <f t="array" ref="K2862">INDEX('Régua SAEB'!$F$1:$F$40,MATCH($E2862&amp;"MT"&amp;$J2862,'Régua SAEB'!$G$1:$G$40,0),1)</f>
        <v>Básico</v>
      </c>
    </row>
    <row r="2863" spans="1:11" x14ac:dyDescent="0.2">
      <c r="A2863" s="28" t="s">
        <v>91</v>
      </c>
      <c r="B2863" s="24">
        <v>39159</v>
      </c>
      <c r="C2863" s="28" t="s">
        <v>2967</v>
      </c>
      <c r="D2863" s="29">
        <v>35039159</v>
      </c>
      <c r="E2863" s="29" t="s">
        <v>117</v>
      </c>
      <c r="F2863" s="29">
        <v>247.3</v>
      </c>
      <c r="G2863" s="10">
        <f>SUMIFS('Régua SAEB'!$C:$C,'Régua SAEB'!$B:$B,"LP",'Régua SAEB'!$D:$D,"&lt;="&amp;$F2863,'Régua SAEB'!$E:$E,"&gt;"&amp;$F2863,'Régua SAEB'!$A:$A,$E2863)</f>
        <v>2</v>
      </c>
      <c r="H2863" s="10" t="str">
        <f t="array" ref="H2863">INDEX('Régua SAEB'!$F$1:$F$40,MATCH($E2863&amp;"LP"&amp;$G2863,'Régua SAEB'!$G$1:$G$40,0),1)</f>
        <v>Básico</v>
      </c>
      <c r="I2863" s="29">
        <v>235.03</v>
      </c>
      <c r="J2863" s="10">
        <f>SUMIFS('Régua SAEB'!$C:$C,'Régua SAEB'!$B:$B,"MT",'Régua SAEB'!$D:$D,"&lt;="&amp;$I2863,'Régua SAEB'!$E:$E,"&gt;"&amp;$I2863,'Régua SAEB'!$A:$A,$E2863)</f>
        <v>2</v>
      </c>
      <c r="K2863" s="10" t="str">
        <f t="array" ref="K2863">INDEX('Régua SAEB'!$F$1:$F$40,MATCH($E2863&amp;"MT"&amp;$J2863,'Régua SAEB'!$G$1:$G$40,0),1)</f>
        <v>Básico</v>
      </c>
    </row>
    <row r="2864" spans="1:11" x14ac:dyDescent="0.2">
      <c r="A2864" s="28" t="s">
        <v>91</v>
      </c>
      <c r="B2864" s="24">
        <v>39172</v>
      </c>
      <c r="C2864" s="28" t="s">
        <v>2968</v>
      </c>
      <c r="D2864" s="29">
        <v>35039172</v>
      </c>
      <c r="E2864" s="29" t="s">
        <v>117</v>
      </c>
      <c r="F2864" s="29">
        <v>239.75</v>
      </c>
      <c r="G2864" s="10">
        <f>SUMIFS('Régua SAEB'!$C:$C,'Régua SAEB'!$B:$B,"LP",'Régua SAEB'!$D:$D,"&lt;="&amp;$F2864,'Régua SAEB'!$E:$E,"&gt;"&amp;$F2864,'Régua SAEB'!$A:$A,$E2864)</f>
        <v>2</v>
      </c>
      <c r="H2864" s="10" t="str">
        <f t="array" ref="H2864">INDEX('Régua SAEB'!$F$1:$F$40,MATCH($E2864&amp;"LP"&amp;$G2864,'Régua SAEB'!$G$1:$G$40,0),1)</f>
        <v>Básico</v>
      </c>
      <c r="I2864" s="29">
        <v>241.52</v>
      </c>
      <c r="J2864" s="10">
        <f>SUMIFS('Régua SAEB'!$C:$C,'Régua SAEB'!$B:$B,"MT",'Régua SAEB'!$D:$D,"&lt;="&amp;$I2864,'Régua SAEB'!$E:$E,"&gt;"&amp;$I2864,'Régua SAEB'!$A:$A,$E2864)</f>
        <v>2</v>
      </c>
      <c r="K2864" s="10" t="str">
        <f t="array" ref="K2864">INDEX('Régua SAEB'!$F$1:$F$40,MATCH($E2864&amp;"MT"&amp;$J2864,'Régua SAEB'!$G$1:$G$40,0),1)</f>
        <v>Básico</v>
      </c>
    </row>
    <row r="2865" spans="1:11" x14ac:dyDescent="0.2">
      <c r="A2865" s="28" t="s">
        <v>54</v>
      </c>
      <c r="B2865" s="24">
        <v>39248</v>
      </c>
      <c r="C2865" s="28" t="s">
        <v>2969</v>
      </c>
      <c r="D2865" s="29">
        <v>35039248</v>
      </c>
      <c r="E2865" s="29" t="s">
        <v>117</v>
      </c>
      <c r="F2865" s="29">
        <v>222.6</v>
      </c>
      <c r="G2865" s="10">
        <f>SUMIFS('Régua SAEB'!$C:$C,'Régua SAEB'!$B:$B,"LP",'Régua SAEB'!$D:$D,"&lt;="&amp;$F2865,'Régua SAEB'!$E:$E,"&gt;"&amp;$F2865,'Régua SAEB'!$A:$A,$E2865)</f>
        <v>1</v>
      </c>
      <c r="H2865" s="10" t="str">
        <f t="array" ref="H2865">INDEX('Régua SAEB'!$F$1:$F$40,MATCH($E2865&amp;"LP"&amp;$G2865,'Régua SAEB'!$G$1:$G$40,0),1)</f>
        <v>Básico</v>
      </c>
      <c r="I2865" s="29">
        <v>229.53</v>
      </c>
      <c r="J2865" s="10">
        <f>SUMIFS('Régua SAEB'!$C:$C,'Régua SAEB'!$B:$B,"MT",'Régua SAEB'!$D:$D,"&lt;="&amp;$I2865,'Régua SAEB'!$E:$E,"&gt;"&amp;$I2865,'Régua SAEB'!$A:$A,$E2865)</f>
        <v>2</v>
      </c>
      <c r="K2865" s="10" t="str">
        <f t="array" ref="K2865">INDEX('Régua SAEB'!$F$1:$F$40,MATCH($E2865&amp;"MT"&amp;$J2865,'Régua SAEB'!$G$1:$G$40,0),1)</f>
        <v>Básico</v>
      </c>
    </row>
    <row r="2866" spans="1:11" x14ac:dyDescent="0.2">
      <c r="A2866" s="28" t="s">
        <v>54</v>
      </c>
      <c r="B2866" s="24">
        <v>39263</v>
      </c>
      <c r="C2866" s="28" t="s">
        <v>2970</v>
      </c>
      <c r="D2866" s="29">
        <v>35039263</v>
      </c>
      <c r="E2866" s="29" t="s">
        <v>117</v>
      </c>
      <c r="F2866" s="29">
        <v>232.92</v>
      </c>
      <c r="G2866" s="10">
        <f>SUMIFS('Régua SAEB'!$C:$C,'Régua SAEB'!$B:$B,"LP",'Régua SAEB'!$D:$D,"&lt;="&amp;$F2866,'Régua SAEB'!$E:$E,"&gt;"&amp;$F2866,'Régua SAEB'!$A:$A,$E2866)</f>
        <v>2</v>
      </c>
      <c r="H2866" s="10" t="str">
        <f t="array" ref="H2866">INDEX('Régua SAEB'!$F$1:$F$40,MATCH($E2866&amp;"LP"&amp;$G2866,'Régua SAEB'!$G$1:$G$40,0),1)</f>
        <v>Básico</v>
      </c>
      <c r="I2866" s="29">
        <v>229.73</v>
      </c>
      <c r="J2866" s="10">
        <f>SUMIFS('Régua SAEB'!$C:$C,'Régua SAEB'!$B:$B,"MT",'Régua SAEB'!$D:$D,"&lt;="&amp;$I2866,'Régua SAEB'!$E:$E,"&gt;"&amp;$I2866,'Régua SAEB'!$A:$A,$E2866)</f>
        <v>2</v>
      </c>
      <c r="K2866" s="10" t="str">
        <f t="array" ref="K2866">INDEX('Régua SAEB'!$F$1:$F$40,MATCH($E2866&amp;"MT"&amp;$J2866,'Régua SAEB'!$G$1:$G$40,0),1)</f>
        <v>Básico</v>
      </c>
    </row>
    <row r="2867" spans="1:11" x14ac:dyDescent="0.2">
      <c r="A2867" s="28" t="s">
        <v>89</v>
      </c>
      <c r="B2867" s="24">
        <v>39317</v>
      </c>
      <c r="C2867" s="28" t="s">
        <v>2971</v>
      </c>
      <c r="D2867" s="29">
        <v>35039317</v>
      </c>
      <c r="E2867" s="29" t="s">
        <v>117</v>
      </c>
      <c r="F2867" s="29">
        <v>243.39</v>
      </c>
      <c r="G2867" s="10">
        <f>SUMIFS('Régua SAEB'!$C:$C,'Régua SAEB'!$B:$B,"LP",'Régua SAEB'!$D:$D,"&lt;="&amp;$F2867,'Régua SAEB'!$E:$E,"&gt;"&amp;$F2867,'Régua SAEB'!$A:$A,$E2867)</f>
        <v>2</v>
      </c>
      <c r="H2867" s="10" t="str">
        <f t="array" ref="H2867">INDEX('Régua SAEB'!$F$1:$F$40,MATCH($E2867&amp;"LP"&amp;$G2867,'Régua SAEB'!$G$1:$G$40,0),1)</f>
        <v>Básico</v>
      </c>
      <c r="I2867" s="29">
        <v>242.78</v>
      </c>
      <c r="J2867" s="10">
        <f>SUMIFS('Régua SAEB'!$C:$C,'Régua SAEB'!$B:$B,"MT",'Régua SAEB'!$D:$D,"&lt;="&amp;$I2867,'Régua SAEB'!$E:$E,"&gt;"&amp;$I2867,'Régua SAEB'!$A:$A,$E2867)</f>
        <v>2</v>
      </c>
      <c r="K2867" s="10" t="str">
        <f t="array" ref="K2867">INDEX('Régua SAEB'!$F$1:$F$40,MATCH($E2867&amp;"MT"&amp;$J2867,'Régua SAEB'!$G$1:$G$40,0),1)</f>
        <v>Básico</v>
      </c>
    </row>
    <row r="2868" spans="1:11" x14ac:dyDescent="0.2">
      <c r="A2868" s="28" t="s">
        <v>64</v>
      </c>
      <c r="B2868" s="24">
        <v>39342</v>
      </c>
      <c r="C2868" s="28" t="s">
        <v>2972</v>
      </c>
      <c r="D2868" s="29">
        <v>35039342</v>
      </c>
      <c r="E2868" s="29" t="s">
        <v>117</v>
      </c>
      <c r="F2868" s="29">
        <v>279.23</v>
      </c>
      <c r="G2868" s="10">
        <f>SUMIFS('Régua SAEB'!$C:$C,'Régua SAEB'!$B:$B,"LP",'Régua SAEB'!$D:$D,"&lt;="&amp;$F2868,'Régua SAEB'!$E:$E,"&gt;"&amp;$F2868,'Régua SAEB'!$A:$A,$E2868)</f>
        <v>4</v>
      </c>
      <c r="H2868" s="10" t="str">
        <f t="array" ref="H2868">INDEX('Régua SAEB'!$F$1:$F$40,MATCH($E2868&amp;"LP"&amp;$G2868,'Régua SAEB'!$G$1:$G$40,0),1)</f>
        <v>Proficiente</v>
      </c>
      <c r="I2868" s="29">
        <v>269.58999999999997</v>
      </c>
      <c r="J2868" s="10">
        <f>SUMIFS('Régua SAEB'!$C:$C,'Régua SAEB'!$B:$B,"MT",'Régua SAEB'!$D:$D,"&lt;="&amp;$I2868,'Régua SAEB'!$E:$E,"&gt;"&amp;$I2868,'Régua SAEB'!$A:$A,$E2868)</f>
        <v>3</v>
      </c>
      <c r="K2868" s="10" t="str">
        <f t="array" ref="K2868">INDEX('Régua SAEB'!$F$1:$F$40,MATCH($E2868&amp;"MT"&amp;$J2868,'Régua SAEB'!$G$1:$G$40,0),1)</f>
        <v>Básico</v>
      </c>
    </row>
    <row r="2869" spans="1:11" x14ac:dyDescent="0.2">
      <c r="A2869" s="28" t="s">
        <v>91</v>
      </c>
      <c r="B2869" s="24">
        <v>39391</v>
      </c>
      <c r="C2869" s="28" t="s">
        <v>2973</v>
      </c>
      <c r="D2869" s="29">
        <v>35039391</v>
      </c>
      <c r="E2869" s="29" t="s">
        <v>117</v>
      </c>
      <c r="F2869" s="29">
        <v>233.88</v>
      </c>
      <c r="G2869" s="10">
        <f>SUMIFS('Régua SAEB'!$C:$C,'Régua SAEB'!$B:$B,"LP",'Régua SAEB'!$D:$D,"&lt;="&amp;$F2869,'Régua SAEB'!$E:$E,"&gt;"&amp;$F2869,'Régua SAEB'!$A:$A,$E2869)</f>
        <v>2</v>
      </c>
      <c r="H2869" s="10" t="str">
        <f t="array" ref="H2869">INDEX('Régua SAEB'!$F$1:$F$40,MATCH($E2869&amp;"LP"&amp;$G2869,'Régua SAEB'!$G$1:$G$40,0),1)</f>
        <v>Básico</v>
      </c>
      <c r="I2869" s="29">
        <v>229.84</v>
      </c>
      <c r="J2869" s="10">
        <f>SUMIFS('Régua SAEB'!$C:$C,'Régua SAEB'!$B:$B,"MT",'Régua SAEB'!$D:$D,"&lt;="&amp;$I2869,'Régua SAEB'!$E:$E,"&gt;"&amp;$I2869,'Régua SAEB'!$A:$A,$E2869)</f>
        <v>2</v>
      </c>
      <c r="K2869" s="10" t="str">
        <f t="array" ref="K2869">INDEX('Régua SAEB'!$F$1:$F$40,MATCH($E2869&amp;"MT"&amp;$J2869,'Régua SAEB'!$G$1:$G$40,0),1)</f>
        <v>Básico</v>
      </c>
    </row>
    <row r="2870" spans="1:11" x14ac:dyDescent="0.2">
      <c r="A2870" s="28" t="s">
        <v>65</v>
      </c>
      <c r="B2870" s="24">
        <v>40319</v>
      </c>
      <c r="C2870" s="28" t="s">
        <v>2974</v>
      </c>
      <c r="D2870" s="29">
        <v>35040319</v>
      </c>
      <c r="E2870" s="29" t="s">
        <v>117</v>
      </c>
      <c r="F2870" s="29">
        <v>268.52999999999997</v>
      </c>
      <c r="G2870" s="10">
        <f>SUMIFS('Régua SAEB'!$C:$C,'Régua SAEB'!$B:$B,"LP",'Régua SAEB'!$D:$D,"&lt;="&amp;$F2870,'Régua SAEB'!$E:$E,"&gt;"&amp;$F2870,'Régua SAEB'!$A:$A,$E2870)</f>
        <v>3</v>
      </c>
      <c r="H2870" s="10" t="str">
        <f t="array" ref="H2870">INDEX('Régua SAEB'!$F$1:$F$40,MATCH($E2870&amp;"LP"&amp;$G2870,'Régua SAEB'!$G$1:$G$40,0),1)</f>
        <v>Básico</v>
      </c>
      <c r="I2870" s="29">
        <v>269.7</v>
      </c>
      <c r="J2870" s="10">
        <f>SUMIFS('Régua SAEB'!$C:$C,'Régua SAEB'!$B:$B,"MT",'Régua SAEB'!$D:$D,"&lt;="&amp;$I2870,'Régua SAEB'!$E:$E,"&gt;"&amp;$I2870,'Régua SAEB'!$A:$A,$E2870)</f>
        <v>3</v>
      </c>
      <c r="K2870" s="10" t="str">
        <f t="array" ref="K2870">INDEX('Régua SAEB'!$F$1:$F$40,MATCH($E2870&amp;"MT"&amp;$J2870,'Régua SAEB'!$G$1:$G$40,0),1)</f>
        <v>Básico</v>
      </c>
    </row>
    <row r="2871" spans="1:11" x14ac:dyDescent="0.2">
      <c r="A2871" s="28" t="s">
        <v>51</v>
      </c>
      <c r="B2871" s="24">
        <v>40964</v>
      </c>
      <c r="C2871" s="28" t="s">
        <v>2975</v>
      </c>
      <c r="D2871" s="29">
        <v>35040964</v>
      </c>
      <c r="E2871" s="29" t="s">
        <v>117</v>
      </c>
      <c r="F2871" s="29">
        <v>250.29</v>
      </c>
      <c r="G2871" s="10">
        <f>SUMIFS('Régua SAEB'!$C:$C,'Régua SAEB'!$B:$B,"LP",'Régua SAEB'!$D:$D,"&lt;="&amp;$F2871,'Régua SAEB'!$E:$E,"&gt;"&amp;$F2871,'Régua SAEB'!$A:$A,$E2871)</f>
        <v>3</v>
      </c>
      <c r="H2871" s="10" t="str">
        <f t="array" ref="H2871">INDEX('Régua SAEB'!$F$1:$F$40,MATCH($E2871&amp;"LP"&amp;$G2871,'Régua SAEB'!$G$1:$G$40,0),1)</f>
        <v>Básico</v>
      </c>
      <c r="I2871" s="29">
        <v>244.28</v>
      </c>
      <c r="J2871" s="10">
        <f>SUMIFS('Régua SAEB'!$C:$C,'Régua SAEB'!$B:$B,"MT",'Régua SAEB'!$D:$D,"&lt;="&amp;$I2871,'Régua SAEB'!$E:$E,"&gt;"&amp;$I2871,'Régua SAEB'!$A:$A,$E2871)</f>
        <v>2</v>
      </c>
      <c r="K2871" s="10" t="str">
        <f t="array" ref="K2871">INDEX('Régua SAEB'!$F$1:$F$40,MATCH($E2871&amp;"MT"&amp;$J2871,'Régua SAEB'!$G$1:$G$40,0),1)</f>
        <v>Básico</v>
      </c>
    </row>
    <row r="2872" spans="1:11" x14ac:dyDescent="0.2">
      <c r="A2872" s="28" t="s">
        <v>51</v>
      </c>
      <c r="B2872" s="24">
        <v>40976</v>
      </c>
      <c r="C2872" s="28" t="s">
        <v>2976</v>
      </c>
      <c r="D2872" s="29">
        <v>35040976</v>
      </c>
      <c r="E2872" s="29" t="s">
        <v>117</v>
      </c>
      <c r="F2872" s="29">
        <v>247.29</v>
      </c>
      <c r="G2872" s="10">
        <f>SUMIFS('Régua SAEB'!$C:$C,'Régua SAEB'!$B:$B,"LP",'Régua SAEB'!$D:$D,"&lt;="&amp;$F2872,'Régua SAEB'!$E:$E,"&gt;"&amp;$F2872,'Régua SAEB'!$A:$A,$E2872)</f>
        <v>2</v>
      </c>
      <c r="H2872" s="10" t="str">
        <f t="array" ref="H2872">INDEX('Régua SAEB'!$F$1:$F$40,MATCH($E2872&amp;"LP"&amp;$G2872,'Régua SAEB'!$G$1:$G$40,0),1)</f>
        <v>Básico</v>
      </c>
      <c r="I2872" s="29">
        <v>251.64</v>
      </c>
      <c r="J2872" s="10">
        <f>SUMIFS('Régua SAEB'!$C:$C,'Régua SAEB'!$B:$B,"MT",'Régua SAEB'!$D:$D,"&lt;="&amp;$I2872,'Régua SAEB'!$E:$E,"&gt;"&amp;$I2872,'Régua SAEB'!$A:$A,$E2872)</f>
        <v>3</v>
      </c>
      <c r="K2872" s="10" t="str">
        <f t="array" ref="K2872">INDEX('Régua SAEB'!$F$1:$F$40,MATCH($E2872&amp;"MT"&amp;$J2872,'Régua SAEB'!$G$1:$G$40,0),1)</f>
        <v>Básico</v>
      </c>
    </row>
    <row r="2873" spans="1:11" x14ac:dyDescent="0.2">
      <c r="A2873" s="28" t="s">
        <v>89</v>
      </c>
      <c r="B2873" s="24">
        <v>40997</v>
      </c>
      <c r="C2873" s="28" t="s">
        <v>2977</v>
      </c>
      <c r="D2873" s="29">
        <v>35040997</v>
      </c>
      <c r="E2873" s="29" t="s">
        <v>117</v>
      </c>
      <c r="F2873" s="29">
        <v>259.64999999999998</v>
      </c>
      <c r="G2873" s="10">
        <f>SUMIFS('Régua SAEB'!$C:$C,'Régua SAEB'!$B:$B,"LP",'Régua SAEB'!$D:$D,"&lt;="&amp;$F2873,'Régua SAEB'!$E:$E,"&gt;"&amp;$F2873,'Régua SAEB'!$A:$A,$E2873)</f>
        <v>3</v>
      </c>
      <c r="H2873" s="10" t="str">
        <f t="array" ref="H2873">INDEX('Régua SAEB'!$F$1:$F$40,MATCH($E2873&amp;"LP"&amp;$G2873,'Régua SAEB'!$G$1:$G$40,0),1)</f>
        <v>Básico</v>
      </c>
      <c r="I2873" s="29">
        <v>262.87</v>
      </c>
      <c r="J2873" s="10">
        <f>SUMIFS('Régua SAEB'!$C:$C,'Régua SAEB'!$B:$B,"MT",'Régua SAEB'!$D:$D,"&lt;="&amp;$I2873,'Régua SAEB'!$E:$E,"&gt;"&amp;$I2873,'Régua SAEB'!$A:$A,$E2873)</f>
        <v>3</v>
      </c>
      <c r="K2873" s="10" t="str">
        <f t="array" ref="K2873">INDEX('Régua SAEB'!$F$1:$F$40,MATCH($E2873&amp;"MT"&amp;$J2873,'Régua SAEB'!$G$1:$G$40,0),1)</f>
        <v>Básico</v>
      </c>
    </row>
    <row r="2874" spans="1:11" x14ac:dyDescent="0.2">
      <c r="A2874" s="28" t="s">
        <v>90</v>
      </c>
      <c r="B2874" s="24">
        <v>41002</v>
      </c>
      <c r="C2874" s="28" t="s">
        <v>2978</v>
      </c>
      <c r="D2874" s="29">
        <v>35041002</v>
      </c>
      <c r="E2874" s="29" t="s">
        <v>117</v>
      </c>
      <c r="F2874" s="29">
        <v>248.74</v>
      </c>
      <c r="G2874" s="10">
        <f>SUMIFS('Régua SAEB'!$C:$C,'Régua SAEB'!$B:$B,"LP",'Régua SAEB'!$D:$D,"&lt;="&amp;$F2874,'Régua SAEB'!$E:$E,"&gt;"&amp;$F2874,'Régua SAEB'!$A:$A,$E2874)</f>
        <v>2</v>
      </c>
      <c r="H2874" s="10" t="str">
        <f t="array" ref="H2874">INDEX('Régua SAEB'!$F$1:$F$40,MATCH($E2874&amp;"LP"&amp;$G2874,'Régua SAEB'!$G$1:$G$40,0),1)</f>
        <v>Básico</v>
      </c>
      <c r="I2874" s="29">
        <v>237.03</v>
      </c>
      <c r="J2874" s="10">
        <f>SUMIFS('Régua SAEB'!$C:$C,'Régua SAEB'!$B:$B,"MT",'Régua SAEB'!$D:$D,"&lt;="&amp;$I2874,'Régua SAEB'!$E:$E,"&gt;"&amp;$I2874,'Régua SAEB'!$A:$A,$E2874)</f>
        <v>2</v>
      </c>
      <c r="K2874" s="10" t="str">
        <f t="array" ref="K2874">INDEX('Régua SAEB'!$F$1:$F$40,MATCH($E2874&amp;"MT"&amp;$J2874,'Régua SAEB'!$G$1:$G$40,0),1)</f>
        <v>Básico</v>
      </c>
    </row>
    <row r="2875" spans="1:11" x14ac:dyDescent="0.2">
      <c r="A2875" s="28" t="s">
        <v>90</v>
      </c>
      <c r="B2875" s="24">
        <v>41026</v>
      </c>
      <c r="C2875" s="28" t="s">
        <v>2979</v>
      </c>
      <c r="D2875" s="29">
        <v>35041026</v>
      </c>
      <c r="E2875" s="29" t="s">
        <v>117</v>
      </c>
      <c r="F2875" s="29">
        <v>271.95999999999998</v>
      </c>
      <c r="G2875" s="10">
        <f>SUMIFS('Régua SAEB'!$C:$C,'Régua SAEB'!$B:$B,"LP",'Régua SAEB'!$D:$D,"&lt;="&amp;$F2875,'Régua SAEB'!$E:$E,"&gt;"&amp;$F2875,'Régua SAEB'!$A:$A,$E2875)</f>
        <v>3</v>
      </c>
      <c r="H2875" s="10" t="str">
        <f t="array" ref="H2875">INDEX('Régua SAEB'!$F$1:$F$40,MATCH($E2875&amp;"LP"&amp;$G2875,'Régua SAEB'!$G$1:$G$40,0),1)</f>
        <v>Básico</v>
      </c>
      <c r="I2875" s="29">
        <v>262.33</v>
      </c>
      <c r="J2875" s="10">
        <f>SUMIFS('Régua SAEB'!$C:$C,'Régua SAEB'!$B:$B,"MT",'Régua SAEB'!$D:$D,"&lt;="&amp;$I2875,'Régua SAEB'!$E:$E,"&gt;"&amp;$I2875,'Régua SAEB'!$A:$A,$E2875)</f>
        <v>3</v>
      </c>
      <c r="K2875" s="10" t="str">
        <f t="array" ref="K2875">INDEX('Régua SAEB'!$F$1:$F$40,MATCH($E2875&amp;"MT"&amp;$J2875,'Régua SAEB'!$G$1:$G$40,0),1)</f>
        <v>Básico</v>
      </c>
    </row>
    <row r="2876" spans="1:11" x14ac:dyDescent="0.2">
      <c r="A2876" s="28" t="s">
        <v>90</v>
      </c>
      <c r="B2876" s="24">
        <v>41038</v>
      </c>
      <c r="C2876" s="28" t="s">
        <v>2980</v>
      </c>
      <c r="D2876" s="29">
        <v>35041038</v>
      </c>
      <c r="E2876" s="29" t="s">
        <v>117</v>
      </c>
      <c r="F2876" s="29">
        <v>256.48</v>
      </c>
      <c r="G2876" s="10">
        <f>SUMIFS('Régua SAEB'!$C:$C,'Régua SAEB'!$B:$B,"LP",'Régua SAEB'!$D:$D,"&lt;="&amp;$F2876,'Régua SAEB'!$E:$E,"&gt;"&amp;$F2876,'Régua SAEB'!$A:$A,$E2876)</f>
        <v>3</v>
      </c>
      <c r="H2876" s="10" t="str">
        <f t="array" ref="H2876">INDEX('Régua SAEB'!$F$1:$F$40,MATCH($E2876&amp;"LP"&amp;$G2876,'Régua SAEB'!$G$1:$G$40,0),1)</f>
        <v>Básico</v>
      </c>
      <c r="I2876" s="29">
        <v>252.6</v>
      </c>
      <c r="J2876" s="10">
        <f>SUMIFS('Régua SAEB'!$C:$C,'Régua SAEB'!$B:$B,"MT",'Régua SAEB'!$D:$D,"&lt;="&amp;$I2876,'Régua SAEB'!$E:$E,"&gt;"&amp;$I2876,'Régua SAEB'!$A:$A,$E2876)</f>
        <v>3</v>
      </c>
      <c r="K2876" s="10" t="str">
        <f t="array" ref="K2876">INDEX('Régua SAEB'!$F$1:$F$40,MATCH($E2876&amp;"MT"&amp;$J2876,'Régua SAEB'!$G$1:$G$40,0),1)</f>
        <v>Básico</v>
      </c>
    </row>
    <row r="2877" spans="1:11" x14ac:dyDescent="0.2">
      <c r="A2877" s="28" t="s">
        <v>89</v>
      </c>
      <c r="B2877" s="24">
        <v>41048</v>
      </c>
      <c r="C2877" s="28" t="s">
        <v>2981</v>
      </c>
      <c r="D2877" s="29">
        <v>35041048</v>
      </c>
      <c r="E2877" s="29" t="s">
        <v>117</v>
      </c>
      <c r="F2877" s="29">
        <v>270.2</v>
      </c>
      <c r="G2877" s="10">
        <f>SUMIFS('Régua SAEB'!$C:$C,'Régua SAEB'!$B:$B,"LP",'Régua SAEB'!$D:$D,"&lt;="&amp;$F2877,'Régua SAEB'!$E:$E,"&gt;"&amp;$F2877,'Régua SAEB'!$A:$A,$E2877)</f>
        <v>3</v>
      </c>
      <c r="H2877" s="10" t="str">
        <f t="array" ref="H2877">INDEX('Régua SAEB'!$F$1:$F$40,MATCH($E2877&amp;"LP"&amp;$G2877,'Régua SAEB'!$G$1:$G$40,0),1)</f>
        <v>Básico</v>
      </c>
      <c r="I2877" s="29">
        <v>255.89</v>
      </c>
      <c r="J2877" s="10">
        <f>SUMIFS('Régua SAEB'!$C:$C,'Régua SAEB'!$B:$B,"MT",'Régua SAEB'!$D:$D,"&lt;="&amp;$I2877,'Régua SAEB'!$E:$E,"&gt;"&amp;$I2877,'Régua SAEB'!$A:$A,$E2877)</f>
        <v>3</v>
      </c>
      <c r="K2877" s="10" t="str">
        <f t="array" ref="K2877">INDEX('Régua SAEB'!$F$1:$F$40,MATCH($E2877&amp;"MT"&amp;$J2877,'Régua SAEB'!$G$1:$G$40,0),1)</f>
        <v>Básico</v>
      </c>
    </row>
    <row r="2878" spans="1:11" x14ac:dyDescent="0.2">
      <c r="A2878" s="28" t="s">
        <v>90</v>
      </c>
      <c r="B2878" s="24">
        <v>41051</v>
      </c>
      <c r="C2878" s="28" t="s">
        <v>2982</v>
      </c>
      <c r="D2878" s="29">
        <v>35041051</v>
      </c>
      <c r="E2878" s="29" t="s">
        <v>117</v>
      </c>
      <c r="F2878" s="29">
        <v>265.39</v>
      </c>
      <c r="G2878" s="10">
        <f>SUMIFS('Régua SAEB'!$C:$C,'Régua SAEB'!$B:$B,"LP",'Régua SAEB'!$D:$D,"&lt;="&amp;$F2878,'Régua SAEB'!$E:$E,"&gt;"&amp;$F2878,'Régua SAEB'!$A:$A,$E2878)</f>
        <v>3</v>
      </c>
      <c r="H2878" s="10" t="str">
        <f t="array" ref="H2878">INDEX('Régua SAEB'!$F$1:$F$40,MATCH($E2878&amp;"LP"&amp;$G2878,'Régua SAEB'!$G$1:$G$40,0),1)</f>
        <v>Básico</v>
      </c>
      <c r="I2878" s="29">
        <v>251.19</v>
      </c>
      <c r="J2878" s="10">
        <f>SUMIFS('Régua SAEB'!$C:$C,'Régua SAEB'!$B:$B,"MT",'Régua SAEB'!$D:$D,"&lt;="&amp;$I2878,'Régua SAEB'!$E:$E,"&gt;"&amp;$I2878,'Régua SAEB'!$A:$A,$E2878)</f>
        <v>3</v>
      </c>
      <c r="K2878" s="10" t="str">
        <f t="array" ref="K2878">INDEX('Régua SAEB'!$F$1:$F$40,MATCH($E2878&amp;"MT"&amp;$J2878,'Régua SAEB'!$G$1:$G$40,0),1)</f>
        <v>Básico</v>
      </c>
    </row>
    <row r="2879" spans="1:11" x14ac:dyDescent="0.2">
      <c r="A2879" s="28" t="s">
        <v>91</v>
      </c>
      <c r="B2879" s="24">
        <v>41609</v>
      </c>
      <c r="C2879" s="28" t="s">
        <v>2983</v>
      </c>
      <c r="D2879" s="29">
        <v>35041609</v>
      </c>
      <c r="E2879" s="29" t="s">
        <v>117</v>
      </c>
      <c r="F2879" s="29">
        <v>258.42</v>
      </c>
      <c r="G2879" s="10">
        <f>SUMIFS('Régua SAEB'!$C:$C,'Régua SAEB'!$B:$B,"LP",'Régua SAEB'!$D:$D,"&lt;="&amp;$F2879,'Régua SAEB'!$E:$E,"&gt;"&amp;$F2879,'Régua SAEB'!$A:$A,$E2879)</f>
        <v>3</v>
      </c>
      <c r="H2879" s="10" t="str">
        <f t="array" ref="H2879">INDEX('Régua SAEB'!$F$1:$F$40,MATCH($E2879&amp;"LP"&amp;$G2879,'Régua SAEB'!$G$1:$G$40,0),1)</f>
        <v>Básico</v>
      </c>
      <c r="I2879" s="29">
        <v>252.66</v>
      </c>
      <c r="J2879" s="10">
        <f>SUMIFS('Régua SAEB'!$C:$C,'Régua SAEB'!$B:$B,"MT",'Régua SAEB'!$D:$D,"&lt;="&amp;$I2879,'Régua SAEB'!$E:$E,"&gt;"&amp;$I2879,'Régua SAEB'!$A:$A,$E2879)</f>
        <v>3</v>
      </c>
      <c r="K2879" s="10" t="str">
        <f t="array" ref="K2879">INDEX('Régua SAEB'!$F$1:$F$40,MATCH($E2879&amp;"MT"&amp;$J2879,'Régua SAEB'!$G$1:$G$40,0),1)</f>
        <v>Básico</v>
      </c>
    </row>
    <row r="2880" spans="1:11" x14ac:dyDescent="0.2">
      <c r="A2880" s="28" t="s">
        <v>54</v>
      </c>
      <c r="B2880" s="24">
        <v>41713</v>
      </c>
      <c r="C2880" s="28" t="s">
        <v>2984</v>
      </c>
      <c r="D2880" s="29">
        <v>35041713</v>
      </c>
      <c r="E2880" s="29" t="s">
        <v>117</v>
      </c>
      <c r="F2880" s="29">
        <v>257.04000000000002</v>
      </c>
      <c r="G2880" s="10">
        <f>SUMIFS('Régua SAEB'!$C:$C,'Régua SAEB'!$B:$B,"LP",'Régua SAEB'!$D:$D,"&lt;="&amp;$F2880,'Régua SAEB'!$E:$E,"&gt;"&amp;$F2880,'Régua SAEB'!$A:$A,$E2880)</f>
        <v>3</v>
      </c>
      <c r="H2880" s="10" t="str">
        <f t="array" ref="H2880">INDEX('Régua SAEB'!$F$1:$F$40,MATCH($E2880&amp;"LP"&amp;$G2880,'Régua SAEB'!$G$1:$G$40,0),1)</f>
        <v>Básico</v>
      </c>
      <c r="I2880" s="29">
        <v>246.17</v>
      </c>
      <c r="J2880" s="10">
        <f>SUMIFS('Régua SAEB'!$C:$C,'Régua SAEB'!$B:$B,"MT",'Régua SAEB'!$D:$D,"&lt;="&amp;$I2880,'Régua SAEB'!$E:$E,"&gt;"&amp;$I2880,'Régua SAEB'!$A:$A,$E2880)</f>
        <v>2</v>
      </c>
      <c r="K2880" s="10" t="str">
        <f t="array" ref="K2880">INDEX('Régua SAEB'!$F$1:$F$40,MATCH($E2880&amp;"MT"&amp;$J2880,'Régua SAEB'!$G$1:$G$40,0),1)</f>
        <v>Básico</v>
      </c>
    </row>
    <row r="2881" spans="1:11" x14ac:dyDescent="0.2">
      <c r="A2881" s="28" t="s">
        <v>54</v>
      </c>
      <c r="B2881" s="24">
        <v>41725</v>
      </c>
      <c r="C2881" s="28" t="s">
        <v>2985</v>
      </c>
      <c r="D2881" s="29">
        <v>35041725</v>
      </c>
      <c r="E2881" s="29" t="s">
        <v>117</v>
      </c>
      <c r="F2881" s="29">
        <v>236.72</v>
      </c>
      <c r="G2881" s="10">
        <f>SUMIFS('Régua SAEB'!$C:$C,'Régua SAEB'!$B:$B,"LP",'Régua SAEB'!$D:$D,"&lt;="&amp;$F2881,'Régua SAEB'!$E:$E,"&gt;"&amp;$F2881,'Régua SAEB'!$A:$A,$E2881)</f>
        <v>2</v>
      </c>
      <c r="H2881" s="10" t="str">
        <f t="array" ref="H2881">INDEX('Régua SAEB'!$F$1:$F$40,MATCH($E2881&amp;"LP"&amp;$G2881,'Régua SAEB'!$G$1:$G$40,0),1)</f>
        <v>Básico</v>
      </c>
      <c r="I2881" s="29">
        <v>240.3</v>
      </c>
      <c r="J2881" s="10">
        <f>SUMIFS('Régua SAEB'!$C:$C,'Régua SAEB'!$B:$B,"MT",'Régua SAEB'!$D:$D,"&lt;="&amp;$I2881,'Régua SAEB'!$E:$E,"&gt;"&amp;$I2881,'Régua SAEB'!$A:$A,$E2881)</f>
        <v>2</v>
      </c>
      <c r="K2881" s="10" t="str">
        <f t="array" ref="K2881">INDEX('Régua SAEB'!$F$1:$F$40,MATCH($E2881&amp;"MT"&amp;$J2881,'Régua SAEB'!$G$1:$G$40,0),1)</f>
        <v>Básico</v>
      </c>
    </row>
    <row r="2882" spans="1:11" x14ac:dyDescent="0.2">
      <c r="A2882" s="28" t="s">
        <v>89</v>
      </c>
      <c r="B2882" s="24">
        <v>41737</v>
      </c>
      <c r="C2882" s="28" t="s">
        <v>2986</v>
      </c>
      <c r="D2882" s="29">
        <v>35041737</v>
      </c>
      <c r="E2882" s="29" t="s">
        <v>117</v>
      </c>
      <c r="F2882" s="29">
        <v>246.17</v>
      </c>
      <c r="G2882" s="10">
        <f>SUMIFS('Régua SAEB'!$C:$C,'Régua SAEB'!$B:$B,"LP",'Régua SAEB'!$D:$D,"&lt;="&amp;$F2882,'Régua SAEB'!$E:$E,"&gt;"&amp;$F2882,'Régua SAEB'!$A:$A,$E2882)</f>
        <v>2</v>
      </c>
      <c r="H2882" s="10" t="str">
        <f t="array" ref="H2882">INDEX('Régua SAEB'!$F$1:$F$40,MATCH($E2882&amp;"LP"&amp;$G2882,'Régua SAEB'!$G$1:$G$40,0),1)</f>
        <v>Básico</v>
      </c>
      <c r="I2882" s="29">
        <v>240.77</v>
      </c>
      <c r="J2882" s="10">
        <f>SUMIFS('Régua SAEB'!$C:$C,'Régua SAEB'!$B:$B,"MT",'Régua SAEB'!$D:$D,"&lt;="&amp;$I2882,'Régua SAEB'!$E:$E,"&gt;"&amp;$I2882,'Régua SAEB'!$A:$A,$E2882)</f>
        <v>2</v>
      </c>
      <c r="K2882" s="10" t="str">
        <f t="array" ref="K2882">INDEX('Régua SAEB'!$F$1:$F$40,MATCH($E2882&amp;"MT"&amp;$J2882,'Régua SAEB'!$G$1:$G$40,0),1)</f>
        <v>Básico</v>
      </c>
    </row>
    <row r="2883" spans="1:11" x14ac:dyDescent="0.2">
      <c r="A2883" s="28" t="s">
        <v>89</v>
      </c>
      <c r="B2883" s="24">
        <v>41750</v>
      </c>
      <c r="C2883" s="28" t="s">
        <v>2987</v>
      </c>
      <c r="D2883" s="29">
        <v>35041750</v>
      </c>
      <c r="E2883" s="29" t="s">
        <v>117</v>
      </c>
      <c r="F2883" s="29">
        <v>258.7</v>
      </c>
      <c r="G2883" s="10">
        <f>SUMIFS('Régua SAEB'!$C:$C,'Régua SAEB'!$B:$B,"LP",'Régua SAEB'!$D:$D,"&lt;="&amp;$F2883,'Régua SAEB'!$E:$E,"&gt;"&amp;$F2883,'Régua SAEB'!$A:$A,$E2883)</f>
        <v>3</v>
      </c>
      <c r="H2883" s="10" t="str">
        <f t="array" ref="H2883">INDEX('Régua SAEB'!$F$1:$F$40,MATCH($E2883&amp;"LP"&amp;$G2883,'Régua SAEB'!$G$1:$G$40,0),1)</f>
        <v>Básico</v>
      </c>
      <c r="I2883" s="29">
        <v>259.48</v>
      </c>
      <c r="J2883" s="10">
        <f>SUMIFS('Régua SAEB'!$C:$C,'Régua SAEB'!$B:$B,"MT",'Régua SAEB'!$D:$D,"&lt;="&amp;$I2883,'Régua SAEB'!$E:$E,"&gt;"&amp;$I2883,'Régua SAEB'!$A:$A,$E2883)</f>
        <v>3</v>
      </c>
      <c r="K2883" s="10" t="str">
        <f t="array" ref="K2883">INDEX('Régua SAEB'!$F$1:$F$40,MATCH($E2883&amp;"MT"&amp;$J2883,'Régua SAEB'!$G$1:$G$40,0),1)</f>
        <v>Básico</v>
      </c>
    </row>
    <row r="2884" spans="1:11" x14ac:dyDescent="0.2">
      <c r="A2884" s="28" t="s">
        <v>91</v>
      </c>
      <c r="B2884" s="24">
        <v>41774</v>
      </c>
      <c r="C2884" s="28" t="s">
        <v>2988</v>
      </c>
      <c r="D2884" s="29">
        <v>35041774</v>
      </c>
      <c r="E2884" s="29" t="s">
        <v>117</v>
      </c>
      <c r="F2884" s="29">
        <v>266.02</v>
      </c>
      <c r="G2884" s="10">
        <f>SUMIFS('Régua SAEB'!$C:$C,'Régua SAEB'!$B:$B,"LP",'Régua SAEB'!$D:$D,"&lt;="&amp;$F2884,'Régua SAEB'!$E:$E,"&gt;"&amp;$F2884,'Régua SAEB'!$A:$A,$E2884)</f>
        <v>3</v>
      </c>
      <c r="H2884" s="10" t="str">
        <f t="array" ref="H2884">INDEX('Régua SAEB'!$F$1:$F$40,MATCH($E2884&amp;"LP"&amp;$G2884,'Régua SAEB'!$G$1:$G$40,0),1)</f>
        <v>Básico</v>
      </c>
      <c r="I2884" s="29">
        <v>250.51</v>
      </c>
      <c r="J2884" s="10">
        <f>SUMIFS('Régua SAEB'!$C:$C,'Régua SAEB'!$B:$B,"MT",'Régua SAEB'!$D:$D,"&lt;="&amp;$I2884,'Régua SAEB'!$E:$E,"&gt;"&amp;$I2884,'Régua SAEB'!$A:$A,$E2884)</f>
        <v>3</v>
      </c>
      <c r="K2884" s="10" t="str">
        <f t="array" ref="K2884">INDEX('Régua SAEB'!$F$1:$F$40,MATCH($E2884&amp;"MT"&amp;$J2884,'Régua SAEB'!$G$1:$G$40,0),1)</f>
        <v>Básico</v>
      </c>
    </row>
    <row r="2885" spans="1:11" x14ac:dyDescent="0.2">
      <c r="A2885" s="28" t="s">
        <v>91</v>
      </c>
      <c r="B2885" s="24">
        <v>41798</v>
      </c>
      <c r="C2885" s="28" t="s">
        <v>2989</v>
      </c>
      <c r="D2885" s="29">
        <v>35041798</v>
      </c>
      <c r="E2885" s="29" t="s">
        <v>117</v>
      </c>
      <c r="F2885" s="29">
        <v>246.82</v>
      </c>
      <c r="G2885" s="10">
        <f>SUMIFS('Régua SAEB'!$C:$C,'Régua SAEB'!$B:$B,"LP",'Régua SAEB'!$D:$D,"&lt;="&amp;$F2885,'Régua SAEB'!$E:$E,"&gt;"&amp;$F2885,'Régua SAEB'!$A:$A,$E2885)</f>
        <v>2</v>
      </c>
      <c r="H2885" s="10" t="str">
        <f t="array" ref="H2885">INDEX('Régua SAEB'!$F$1:$F$40,MATCH($E2885&amp;"LP"&amp;$G2885,'Régua SAEB'!$G$1:$G$40,0),1)</f>
        <v>Básico</v>
      </c>
      <c r="I2885" s="29">
        <v>234.4</v>
      </c>
      <c r="J2885" s="10">
        <f>SUMIFS('Régua SAEB'!$C:$C,'Régua SAEB'!$B:$B,"MT",'Régua SAEB'!$D:$D,"&lt;="&amp;$I2885,'Régua SAEB'!$E:$E,"&gt;"&amp;$I2885,'Régua SAEB'!$A:$A,$E2885)</f>
        <v>2</v>
      </c>
      <c r="K2885" s="10" t="str">
        <f t="array" ref="K2885">INDEX('Régua SAEB'!$F$1:$F$40,MATCH($E2885&amp;"MT"&amp;$J2885,'Régua SAEB'!$G$1:$G$40,0),1)</f>
        <v>Básico</v>
      </c>
    </row>
    <row r="2886" spans="1:11" x14ac:dyDescent="0.2">
      <c r="A2886" s="28" t="s">
        <v>91</v>
      </c>
      <c r="B2886" s="24">
        <v>41804</v>
      </c>
      <c r="C2886" s="28" t="s">
        <v>2990</v>
      </c>
      <c r="D2886" s="29">
        <v>35041804</v>
      </c>
      <c r="E2886" s="29" t="s">
        <v>117</v>
      </c>
      <c r="F2886" s="29">
        <v>246.59</v>
      </c>
      <c r="G2886" s="10">
        <f>SUMIFS('Régua SAEB'!$C:$C,'Régua SAEB'!$B:$B,"LP",'Régua SAEB'!$D:$D,"&lt;="&amp;$F2886,'Régua SAEB'!$E:$E,"&gt;"&amp;$F2886,'Régua SAEB'!$A:$A,$E2886)</f>
        <v>2</v>
      </c>
      <c r="H2886" s="10" t="str">
        <f t="array" ref="H2886">INDEX('Régua SAEB'!$F$1:$F$40,MATCH($E2886&amp;"LP"&amp;$G2886,'Régua SAEB'!$G$1:$G$40,0),1)</f>
        <v>Básico</v>
      </c>
      <c r="I2886" s="29">
        <v>244.73</v>
      </c>
      <c r="J2886" s="10">
        <f>SUMIFS('Régua SAEB'!$C:$C,'Régua SAEB'!$B:$B,"MT",'Régua SAEB'!$D:$D,"&lt;="&amp;$I2886,'Régua SAEB'!$E:$E,"&gt;"&amp;$I2886,'Régua SAEB'!$A:$A,$E2886)</f>
        <v>2</v>
      </c>
      <c r="K2886" s="10" t="str">
        <f t="array" ref="K2886">INDEX('Régua SAEB'!$F$1:$F$40,MATCH($E2886&amp;"MT"&amp;$J2886,'Régua SAEB'!$G$1:$G$40,0),1)</f>
        <v>Básico</v>
      </c>
    </row>
    <row r="2887" spans="1:11" x14ac:dyDescent="0.2">
      <c r="A2887" s="28" t="s">
        <v>53</v>
      </c>
      <c r="B2887" s="24">
        <v>43746</v>
      </c>
      <c r="C2887" s="28" t="s">
        <v>2991</v>
      </c>
      <c r="D2887" s="29">
        <v>35043746</v>
      </c>
      <c r="E2887" s="29" t="s">
        <v>117</v>
      </c>
      <c r="F2887" s="29">
        <v>247.58</v>
      </c>
      <c r="G2887" s="10">
        <f>SUMIFS('Régua SAEB'!$C:$C,'Régua SAEB'!$B:$B,"LP",'Régua SAEB'!$D:$D,"&lt;="&amp;$F2887,'Régua SAEB'!$E:$E,"&gt;"&amp;$F2887,'Régua SAEB'!$A:$A,$E2887)</f>
        <v>2</v>
      </c>
      <c r="H2887" s="10" t="str">
        <f t="array" ref="H2887">INDEX('Régua SAEB'!$F$1:$F$40,MATCH($E2887&amp;"LP"&amp;$G2887,'Régua SAEB'!$G$1:$G$40,0),1)</f>
        <v>Básico</v>
      </c>
      <c r="I2887" s="29">
        <v>243.39</v>
      </c>
      <c r="J2887" s="10">
        <f>SUMIFS('Régua SAEB'!$C:$C,'Régua SAEB'!$B:$B,"MT",'Régua SAEB'!$D:$D,"&lt;="&amp;$I2887,'Régua SAEB'!$E:$E,"&gt;"&amp;$I2887,'Régua SAEB'!$A:$A,$E2887)</f>
        <v>2</v>
      </c>
      <c r="K2887" s="10" t="str">
        <f t="array" ref="K2887">INDEX('Régua SAEB'!$F$1:$F$40,MATCH($E2887&amp;"MT"&amp;$J2887,'Régua SAEB'!$G$1:$G$40,0),1)</f>
        <v>Básico</v>
      </c>
    </row>
    <row r="2888" spans="1:11" x14ac:dyDescent="0.2">
      <c r="A2888" s="28" t="s">
        <v>54</v>
      </c>
      <c r="B2888" s="24">
        <v>43928</v>
      </c>
      <c r="C2888" s="28" t="s">
        <v>2992</v>
      </c>
      <c r="D2888" s="29">
        <v>35043928</v>
      </c>
      <c r="E2888" s="29" t="s">
        <v>117</v>
      </c>
      <c r="F2888" s="29">
        <v>263.76</v>
      </c>
      <c r="G2888" s="10">
        <f>SUMIFS('Régua SAEB'!$C:$C,'Régua SAEB'!$B:$B,"LP",'Régua SAEB'!$D:$D,"&lt;="&amp;$F2888,'Régua SAEB'!$E:$E,"&gt;"&amp;$F2888,'Régua SAEB'!$A:$A,$E2888)</f>
        <v>3</v>
      </c>
      <c r="H2888" s="10" t="str">
        <f t="array" ref="H2888">INDEX('Régua SAEB'!$F$1:$F$40,MATCH($E2888&amp;"LP"&amp;$G2888,'Régua SAEB'!$G$1:$G$40,0),1)</f>
        <v>Básico</v>
      </c>
      <c r="I2888" s="29">
        <v>255.62</v>
      </c>
      <c r="J2888" s="10">
        <f>SUMIFS('Régua SAEB'!$C:$C,'Régua SAEB'!$B:$B,"MT",'Régua SAEB'!$D:$D,"&lt;="&amp;$I2888,'Régua SAEB'!$E:$E,"&gt;"&amp;$I2888,'Régua SAEB'!$A:$A,$E2888)</f>
        <v>3</v>
      </c>
      <c r="K2888" s="10" t="str">
        <f t="array" ref="K2888">INDEX('Régua SAEB'!$F$1:$F$40,MATCH($E2888&amp;"MT"&amp;$J2888,'Régua SAEB'!$G$1:$G$40,0),1)</f>
        <v>Básico</v>
      </c>
    </row>
    <row r="2889" spans="1:11" x14ac:dyDescent="0.2">
      <c r="A2889" s="28" t="s">
        <v>91</v>
      </c>
      <c r="B2889" s="24">
        <v>43936</v>
      </c>
      <c r="C2889" s="28" t="s">
        <v>2993</v>
      </c>
      <c r="D2889" s="29">
        <v>35043936</v>
      </c>
      <c r="E2889" s="29" t="s">
        <v>117</v>
      </c>
      <c r="F2889" s="29">
        <v>261.31</v>
      </c>
      <c r="G2889" s="10">
        <f>SUMIFS('Régua SAEB'!$C:$C,'Régua SAEB'!$B:$B,"LP",'Régua SAEB'!$D:$D,"&lt;="&amp;$F2889,'Régua SAEB'!$E:$E,"&gt;"&amp;$F2889,'Régua SAEB'!$A:$A,$E2889)</f>
        <v>3</v>
      </c>
      <c r="H2889" s="10" t="str">
        <f t="array" ref="H2889">INDEX('Régua SAEB'!$F$1:$F$40,MATCH($E2889&amp;"LP"&amp;$G2889,'Régua SAEB'!$G$1:$G$40,0),1)</f>
        <v>Básico</v>
      </c>
      <c r="I2889" s="29">
        <v>253.91</v>
      </c>
      <c r="J2889" s="10">
        <f>SUMIFS('Régua SAEB'!$C:$C,'Régua SAEB'!$B:$B,"MT",'Régua SAEB'!$D:$D,"&lt;="&amp;$I2889,'Régua SAEB'!$E:$E,"&gt;"&amp;$I2889,'Régua SAEB'!$A:$A,$E2889)</f>
        <v>3</v>
      </c>
      <c r="K2889" s="10" t="str">
        <f t="array" ref="K2889">INDEX('Régua SAEB'!$F$1:$F$40,MATCH($E2889&amp;"MT"&amp;$J2889,'Régua SAEB'!$G$1:$G$40,0),1)</f>
        <v>Básico</v>
      </c>
    </row>
    <row r="2890" spans="1:11" x14ac:dyDescent="0.2">
      <c r="A2890" s="28" t="s">
        <v>90</v>
      </c>
      <c r="B2890" s="24">
        <v>43953</v>
      </c>
      <c r="C2890" s="28" t="s">
        <v>2994</v>
      </c>
      <c r="D2890" s="29">
        <v>35043953</v>
      </c>
      <c r="E2890" s="29" t="s">
        <v>117</v>
      </c>
      <c r="F2890" s="29">
        <v>253.01</v>
      </c>
      <c r="G2890" s="10">
        <f>SUMIFS('Régua SAEB'!$C:$C,'Régua SAEB'!$B:$B,"LP",'Régua SAEB'!$D:$D,"&lt;="&amp;$F2890,'Régua SAEB'!$E:$E,"&gt;"&amp;$F2890,'Régua SAEB'!$A:$A,$E2890)</f>
        <v>3</v>
      </c>
      <c r="H2890" s="10" t="str">
        <f t="array" ref="H2890">INDEX('Régua SAEB'!$F$1:$F$40,MATCH($E2890&amp;"LP"&amp;$G2890,'Régua SAEB'!$G$1:$G$40,0),1)</f>
        <v>Básico</v>
      </c>
      <c r="I2890" s="29">
        <v>235.75</v>
      </c>
      <c r="J2890" s="10">
        <f>SUMIFS('Régua SAEB'!$C:$C,'Régua SAEB'!$B:$B,"MT",'Régua SAEB'!$D:$D,"&lt;="&amp;$I2890,'Régua SAEB'!$E:$E,"&gt;"&amp;$I2890,'Régua SAEB'!$A:$A,$E2890)</f>
        <v>2</v>
      </c>
      <c r="K2890" s="10" t="str">
        <f t="array" ref="K2890">INDEX('Régua SAEB'!$F$1:$F$40,MATCH($E2890&amp;"MT"&amp;$J2890,'Régua SAEB'!$G$1:$G$40,0),1)</f>
        <v>Básico</v>
      </c>
    </row>
    <row r="2891" spans="1:11" x14ac:dyDescent="0.2">
      <c r="A2891" s="28" t="s">
        <v>64</v>
      </c>
      <c r="B2891" s="24">
        <v>44261</v>
      </c>
      <c r="C2891" s="28" t="s">
        <v>2995</v>
      </c>
      <c r="D2891" s="29">
        <v>35044261</v>
      </c>
      <c r="E2891" s="29" t="s">
        <v>117</v>
      </c>
      <c r="F2891" s="29">
        <v>259.58999999999997</v>
      </c>
      <c r="G2891" s="10">
        <f>SUMIFS('Régua SAEB'!$C:$C,'Régua SAEB'!$B:$B,"LP",'Régua SAEB'!$D:$D,"&lt;="&amp;$F2891,'Régua SAEB'!$E:$E,"&gt;"&amp;$F2891,'Régua SAEB'!$A:$A,$E2891)</f>
        <v>3</v>
      </c>
      <c r="H2891" s="10" t="str">
        <f t="array" ref="H2891">INDEX('Régua SAEB'!$F$1:$F$40,MATCH($E2891&amp;"LP"&amp;$G2891,'Régua SAEB'!$G$1:$G$40,0),1)</f>
        <v>Básico</v>
      </c>
      <c r="I2891" s="29">
        <v>245.43</v>
      </c>
      <c r="J2891" s="10">
        <f>SUMIFS('Régua SAEB'!$C:$C,'Régua SAEB'!$B:$B,"MT",'Régua SAEB'!$D:$D,"&lt;="&amp;$I2891,'Régua SAEB'!$E:$E,"&gt;"&amp;$I2891,'Régua SAEB'!$A:$A,$E2891)</f>
        <v>2</v>
      </c>
      <c r="K2891" s="10" t="str">
        <f t="array" ref="K2891">INDEX('Régua SAEB'!$F$1:$F$40,MATCH($E2891&amp;"MT"&amp;$J2891,'Régua SAEB'!$G$1:$G$40,0),1)</f>
        <v>Básico</v>
      </c>
    </row>
    <row r="2892" spans="1:11" x14ac:dyDescent="0.2">
      <c r="A2892" s="28" t="s">
        <v>54</v>
      </c>
      <c r="B2892" s="24">
        <v>44283</v>
      </c>
      <c r="C2892" s="28" t="s">
        <v>2996</v>
      </c>
      <c r="D2892" s="29">
        <v>35044283</v>
      </c>
      <c r="E2892" s="29" t="s">
        <v>117</v>
      </c>
      <c r="F2892" s="29">
        <v>287.06</v>
      </c>
      <c r="G2892" s="10">
        <f>SUMIFS('Régua SAEB'!$C:$C,'Régua SAEB'!$B:$B,"LP",'Régua SAEB'!$D:$D,"&lt;="&amp;$F2892,'Régua SAEB'!$E:$E,"&gt;"&amp;$F2892,'Régua SAEB'!$A:$A,$E2892)</f>
        <v>4</v>
      </c>
      <c r="H2892" s="10" t="str">
        <f t="array" ref="H2892">INDEX('Régua SAEB'!$F$1:$F$40,MATCH($E2892&amp;"LP"&amp;$G2892,'Régua SAEB'!$G$1:$G$40,0),1)</f>
        <v>Proficiente</v>
      </c>
      <c r="I2892" s="29">
        <v>267.29000000000002</v>
      </c>
      <c r="J2892" s="10">
        <f>SUMIFS('Régua SAEB'!$C:$C,'Régua SAEB'!$B:$B,"MT",'Régua SAEB'!$D:$D,"&lt;="&amp;$I2892,'Régua SAEB'!$E:$E,"&gt;"&amp;$I2892,'Régua SAEB'!$A:$A,$E2892)</f>
        <v>3</v>
      </c>
      <c r="K2892" s="10" t="str">
        <f t="array" ref="K2892">INDEX('Régua SAEB'!$F$1:$F$40,MATCH($E2892&amp;"MT"&amp;$J2892,'Régua SAEB'!$G$1:$G$40,0),1)</f>
        <v>Básico</v>
      </c>
    </row>
    <row r="2893" spans="1:11" x14ac:dyDescent="0.2">
      <c r="A2893" s="28" t="s">
        <v>54</v>
      </c>
      <c r="B2893" s="24">
        <v>44295</v>
      </c>
      <c r="C2893" s="28" t="s">
        <v>2997</v>
      </c>
      <c r="D2893" s="29">
        <v>35044295</v>
      </c>
      <c r="E2893" s="29" t="s">
        <v>117</v>
      </c>
      <c r="F2893" s="29">
        <v>268.39999999999998</v>
      </c>
      <c r="G2893" s="10">
        <f>SUMIFS('Régua SAEB'!$C:$C,'Régua SAEB'!$B:$B,"LP",'Régua SAEB'!$D:$D,"&lt;="&amp;$F2893,'Régua SAEB'!$E:$E,"&gt;"&amp;$F2893,'Régua SAEB'!$A:$A,$E2893)</f>
        <v>3</v>
      </c>
      <c r="H2893" s="10" t="str">
        <f t="array" ref="H2893">INDEX('Régua SAEB'!$F$1:$F$40,MATCH($E2893&amp;"LP"&amp;$G2893,'Régua SAEB'!$G$1:$G$40,0),1)</f>
        <v>Básico</v>
      </c>
      <c r="I2893" s="29">
        <v>261.52999999999997</v>
      </c>
      <c r="J2893" s="10">
        <f>SUMIFS('Régua SAEB'!$C:$C,'Régua SAEB'!$B:$B,"MT",'Régua SAEB'!$D:$D,"&lt;="&amp;$I2893,'Régua SAEB'!$E:$E,"&gt;"&amp;$I2893,'Régua SAEB'!$A:$A,$E2893)</f>
        <v>3</v>
      </c>
      <c r="K2893" s="10" t="str">
        <f t="array" ref="K2893">INDEX('Régua SAEB'!$F$1:$F$40,MATCH($E2893&amp;"MT"&amp;$J2893,'Régua SAEB'!$G$1:$G$40,0),1)</f>
        <v>Básico</v>
      </c>
    </row>
    <row r="2894" spans="1:11" x14ac:dyDescent="0.2">
      <c r="A2894" s="28" t="s">
        <v>52</v>
      </c>
      <c r="B2894" s="24">
        <v>44313</v>
      </c>
      <c r="C2894" s="28" t="s">
        <v>2998</v>
      </c>
      <c r="D2894" s="29">
        <v>35044313</v>
      </c>
      <c r="E2894" s="29" t="s">
        <v>117</v>
      </c>
      <c r="F2894" s="29">
        <v>260.08</v>
      </c>
      <c r="G2894" s="10">
        <f>SUMIFS('Régua SAEB'!$C:$C,'Régua SAEB'!$B:$B,"LP",'Régua SAEB'!$D:$D,"&lt;="&amp;$F2894,'Régua SAEB'!$E:$E,"&gt;"&amp;$F2894,'Régua SAEB'!$A:$A,$E2894)</f>
        <v>3</v>
      </c>
      <c r="H2894" s="10" t="str">
        <f t="array" ref="H2894">INDEX('Régua SAEB'!$F$1:$F$40,MATCH($E2894&amp;"LP"&amp;$G2894,'Régua SAEB'!$G$1:$G$40,0),1)</f>
        <v>Básico</v>
      </c>
      <c r="I2894" s="29">
        <v>247.37</v>
      </c>
      <c r="J2894" s="10">
        <f>SUMIFS('Régua SAEB'!$C:$C,'Régua SAEB'!$B:$B,"MT",'Régua SAEB'!$D:$D,"&lt;="&amp;$I2894,'Régua SAEB'!$E:$E,"&gt;"&amp;$I2894,'Régua SAEB'!$A:$A,$E2894)</f>
        <v>2</v>
      </c>
      <c r="K2894" s="10" t="str">
        <f t="array" ref="K2894">INDEX('Régua SAEB'!$F$1:$F$40,MATCH($E2894&amp;"MT"&amp;$J2894,'Régua SAEB'!$G$1:$G$40,0),1)</f>
        <v>Básico</v>
      </c>
    </row>
    <row r="2895" spans="1:11" x14ac:dyDescent="0.2">
      <c r="A2895" s="28" t="s">
        <v>53</v>
      </c>
      <c r="B2895" s="24">
        <v>44325</v>
      </c>
      <c r="C2895" s="28" t="s">
        <v>2999</v>
      </c>
      <c r="D2895" s="29">
        <v>35044325</v>
      </c>
      <c r="E2895" s="29" t="s">
        <v>117</v>
      </c>
      <c r="F2895" s="29">
        <v>247.5</v>
      </c>
      <c r="G2895" s="10">
        <f>SUMIFS('Régua SAEB'!$C:$C,'Régua SAEB'!$B:$B,"LP",'Régua SAEB'!$D:$D,"&lt;="&amp;$F2895,'Régua SAEB'!$E:$E,"&gt;"&amp;$F2895,'Régua SAEB'!$A:$A,$E2895)</f>
        <v>2</v>
      </c>
      <c r="H2895" s="10" t="str">
        <f t="array" ref="H2895">INDEX('Régua SAEB'!$F$1:$F$40,MATCH($E2895&amp;"LP"&amp;$G2895,'Régua SAEB'!$G$1:$G$40,0),1)</f>
        <v>Básico</v>
      </c>
      <c r="I2895" s="29">
        <v>244.24</v>
      </c>
      <c r="J2895" s="10">
        <f>SUMIFS('Régua SAEB'!$C:$C,'Régua SAEB'!$B:$B,"MT",'Régua SAEB'!$D:$D,"&lt;="&amp;$I2895,'Régua SAEB'!$E:$E,"&gt;"&amp;$I2895,'Régua SAEB'!$A:$A,$E2895)</f>
        <v>2</v>
      </c>
      <c r="K2895" s="10" t="str">
        <f t="array" ref="K2895">INDEX('Régua SAEB'!$F$1:$F$40,MATCH($E2895&amp;"MT"&amp;$J2895,'Régua SAEB'!$G$1:$G$40,0),1)</f>
        <v>Básico</v>
      </c>
    </row>
    <row r="2896" spans="1:11" x14ac:dyDescent="0.2">
      <c r="A2896" s="28" t="s">
        <v>53</v>
      </c>
      <c r="B2896" s="24">
        <v>44337</v>
      </c>
      <c r="C2896" s="28" t="s">
        <v>3000</v>
      </c>
      <c r="D2896" s="29">
        <v>35044337</v>
      </c>
      <c r="E2896" s="29" t="s">
        <v>117</v>
      </c>
      <c r="F2896" s="29">
        <v>269.81</v>
      </c>
      <c r="G2896" s="10">
        <f>SUMIFS('Régua SAEB'!$C:$C,'Régua SAEB'!$B:$B,"LP",'Régua SAEB'!$D:$D,"&lt;="&amp;$F2896,'Régua SAEB'!$E:$E,"&gt;"&amp;$F2896,'Régua SAEB'!$A:$A,$E2896)</f>
        <v>3</v>
      </c>
      <c r="H2896" s="10" t="str">
        <f t="array" ref="H2896">INDEX('Régua SAEB'!$F$1:$F$40,MATCH($E2896&amp;"LP"&amp;$G2896,'Régua SAEB'!$G$1:$G$40,0),1)</f>
        <v>Básico</v>
      </c>
      <c r="I2896" s="29">
        <v>259.27999999999997</v>
      </c>
      <c r="J2896" s="10">
        <f>SUMIFS('Régua SAEB'!$C:$C,'Régua SAEB'!$B:$B,"MT",'Régua SAEB'!$D:$D,"&lt;="&amp;$I2896,'Régua SAEB'!$E:$E,"&gt;"&amp;$I2896,'Régua SAEB'!$A:$A,$E2896)</f>
        <v>3</v>
      </c>
      <c r="K2896" s="10" t="str">
        <f t="array" ref="K2896">INDEX('Régua SAEB'!$F$1:$F$40,MATCH($E2896&amp;"MT"&amp;$J2896,'Régua SAEB'!$G$1:$G$40,0),1)</f>
        <v>Básico</v>
      </c>
    </row>
    <row r="2897" spans="1:11" x14ac:dyDescent="0.2">
      <c r="A2897" s="28" t="s">
        <v>30</v>
      </c>
      <c r="B2897" s="24">
        <v>44350</v>
      </c>
      <c r="C2897" s="28" t="s">
        <v>3001</v>
      </c>
      <c r="D2897" s="29">
        <v>35044350</v>
      </c>
      <c r="E2897" s="29" t="s">
        <v>117</v>
      </c>
      <c r="F2897" s="29">
        <v>267</v>
      </c>
      <c r="G2897" s="10">
        <f>SUMIFS('Régua SAEB'!$C:$C,'Régua SAEB'!$B:$B,"LP",'Régua SAEB'!$D:$D,"&lt;="&amp;$F2897,'Régua SAEB'!$E:$E,"&gt;"&amp;$F2897,'Régua SAEB'!$A:$A,$E2897)</f>
        <v>3</v>
      </c>
      <c r="H2897" s="10" t="str">
        <f t="array" ref="H2897">INDEX('Régua SAEB'!$F$1:$F$40,MATCH($E2897&amp;"LP"&amp;$G2897,'Régua SAEB'!$G$1:$G$40,0),1)</f>
        <v>Básico</v>
      </c>
      <c r="I2897" s="29">
        <v>275.86</v>
      </c>
      <c r="J2897" s="10">
        <f>SUMIFS('Régua SAEB'!$C:$C,'Régua SAEB'!$B:$B,"MT",'Régua SAEB'!$D:$D,"&lt;="&amp;$I2897,'Régua SAEB'!$E:$E,"&gt;"&amp;$I2897,'Régua SAEB'!$A:$A,$E2897)</f>
        <v>4</v>
      </c>
      <c r="K2897" s="10" t="str">
        <f t="array" ref="K2897">INDEX('Régua SAEB'!$F$1:$F$40,MATCH($E2897&amp;"MT"&amp;$J2897,'Régua SAEB'!$G$1:$G$40,0),1)</f>
        <v>Básico</v>
      </c>
    </row>
    <row r="2898" spans="1:11" x14ac:dyDescent="0.2">
      <c r="A2898" s="28" t="s">
        <v>89</v>
      </c>
      <c r="B2898" s="24">
        <v>44374</v>
      </c>
      <c r="C2898" s="28" t="s">
        <v>3002</v>
      </c>
      <c r="D2898" s="29">
        <v>35044374</v>
      </c>
      <c r="E2898" s="29" t="s">
        <v>117</v>
      </c>
      <c r="F2898" s="29">
        <v>219.76</v>
      </c>
      <c r="G2898" s="10">
        <f>SUMIFS('Régua SAEB'!$C:$C,'Régua SAEB'!$B:$B,"LP",'Régua SAEB'!$D:$D,"&lt;="&amp;$F2898,'Régua SAEB'!$E:$E,"&gt;"&amp;$F2898,'Régua SAEB'!$A:$A,$E2898)</f>
        <v>1</v>
      </c>
      <c r="H2898" s="10" t="str">
        <f t="array" ref="H2898">INDEX('Régua SAEB'!$F$1:$F$40,MATCH($E2898&amp;"LP"&amp;$G2898,'Régua SAEB'!$G$1:$G$40,0),1)</f>
        <v>Básico</v>
      </c>
      <c r="I2898" s="29">
        <v>223.42</v>
      </c>
      <c r="J2898" s="10">
        <f>SUMIFS('Régua SAEB'!$C:$C,'Régua SAEB'!$B:$B,"MT",'Régua SAEB'!$D:$D,"&lt;="&amp;$I2898,'Régua SAEB'!$E:$E,"&gt;"&amp;$I2898,'Régua SAEB'!$A:$A,$E2898)</f>
        <v>1</v>
      </c>
      <c r="K2898" s="10" t="str">
        <f t="array" ref="K2898">INDEX('Régua SAEB'!$F$1:$F$40,MATCH($E2898&amp;"MT"&amp;$J2898,'Régua SAEB'!$G$1:$G$40,0),1)</f>
        <v>Insuficiente</v>
      </c>
    </row>
    <row r="2899" spans="1:11" x14ac:dyDescent="0.2">
      <c r="A2899" s="28" t="s">
        <v>90</v>
      </c>
      <c r="B2899" s="24">
        <v>44386</v>
      </c>
      <c r="C2899" s="28" t="s">
        <v>3003</v>
      </c>
      <c r="D2899" s="29">
        <v>35044386</v>
      </c>
      <c r="E2899" s="29" t="s">
        <v>117</v>
      </c>
      <c r="F2899" s="29">
        <v>267.01</v>
      </c>
      <c r="G2899" s="10">
        <f>SUMIFS('Régua SAEB'!$C:$C,'Régua SAEB'!$B:$B,"LP",'Régua SAEB'!$D:$D,"&lt;="&amp;$F2899,'Régua SAEB'!$E:$E,"&gt;"&amp;$F2899,'Régua SAEB'!$A:$A,$E2899)</f>
        <v>3</v>
      </c>
      <c r="H2899" s="10" t="str">
        <f t="array" ref="H2899">INDEX('Régua SAEB'!$F$1:$F$40,MATCH($E2899&amp;"LP"&amp;$G2899,'Régua SAEB'!$G$1:$G$40,0),1)</f>
        <v>Básico</v>
      </c>
      <c r="I2899" s="29">
        <v>258.68</v>
      </c>
      <c r="J2899" s="10">
        <f>SUMIFS('Régua SAEB'!$C:$C,'Régua SAEB'!$B:$B,"MT",'Régua SAEB'!$D:$D,"&lt;="&amp;$I2899,'Régua SAEB'!$E:$E,"&gt;"&amp;$I2899,'Régua SAEB'!$A:$A,$E2899)</f>
        <v>3</v>
      </c>
      <c r="K2899" s="10" t="str">
        <f t="array" ref="K2899">INDEX('Régua SAEB'!$F$1:$F$40,MATCH($E2899&amp;"MT"&amp;$J2899,'Régua SAEB'!$G$1:$G$40,0),1)</f>
        <v>Básico</v>
      </c>
    </row>
    <row r="2900" spans="1:11" x14ac:dyDescent="0.2">
      <c r="A2900" s="28" t="s">
        <v>90</v>
      </c>
      <c r="B2900" s="24">
        <v>44398</v>
      </c>
      <c r="C2900" s="28" t="s">
        <v>3004</v>
      </c>
      <c r="D2900" s="29">
        <v>35044398</v>
      </c>
      <c r="E2900" s="29" t="s">
        <v>117</v>
      </c>
      <c r="F2900" s="29">
        <v>253.86</v>
      </c>
      <c r="G2900" s="10">
        <f>SUMIFS('Régua SAEB'!$C:$C,'Régua SAEB'!$B:$B,"LP",'Régua SAEB'!$D:$D,"&lt;="&amp;$F2900,'Régua SAEB'!$E:$E,"&gt;"&amp;$F2900,'Régua SAEB'!$A:$A,$E2900)</f>
        <v>3</v>
      </c>
      <c r="H2900" s="10" t="str">
        <f t="array" ref="H2900">INDEX('Régua SAEB'!$F$1:$F$40,MATCH($E2900&amp;"LP"&amp;$G2900,'Régua SAEB'!$G$1:$G$40,0),1)</f>
        <v>Básico</v>
      </c>
      <c r="I2900" s="29">
        <v>252.43</v>
      </c>
      <c r="J2900" s="10">
        <f>SUMIFS('Régua SAEB'!$C:$C,'Régua SAEB'!$B:$B,"MT",'Régua SAEB'!$D:$D,"&lt;="&amp;$I2900,'Régua SAEB'!$E:$E,"&gt;"&amp;$I2900,'Régua SAEB'!$A:$A,$E2900)</f>
        <v>3</v>
      </c>
      <c r="K2900" s="10" t="str">
        <f t="array" ref="K2900">INDEX('Régua SAEB'!$F$1:$F$40,MATCH($E2900&amp;"MT"&amp;$J2900,'Régua SAEB'!$G$1:$G$40,0),1)</f>
        <v>Básico</v>
      </c>
    </row>
    <row r="2901" spans="1:11" x14ac:dyDescent="0.2">
      <c r="A2901" s="28" t="s">
        <v>91</v>
      </c>
      <c r="B2901" s="24">
        <v>44404</v>
      </c>
      <c r="C2901" s="28" t="s">
        <v>3005</v>
      </c>
      <c r="D2901" s="29">
        <v>35044404</v>
      </c>
      <c r="E2901" s="29" t="s">
        <v>117</v>
      </c>
      <c r="F2901" s="29">
        <v>268.89999999999998</v>
      </c>
      <c r="G2901" s="10">
        <f>SUMIFS('Régua SAEB'!$C:$C,'Régua SAEB'!$B:$B,"LP",'Régua SAEB'!$D:$D,"&lt;="&amp;$F2901,'Régua SAEB'!$E:$E,"&gt;"&amp;$F2901,'Régua SAEB'!$A:$A,$E2901)</f>
        <v>3</v>
      </c>
      <c r="H2901" s="10" t="str">
        <f t="array" ref="H2901">INDEX('Régua SAEB'!$F$1:$F$40,MATCH($E2901&amp;"LP"&amp;$G2901,'Régua SAEB'!$G$1:$G$40,0),1)</f>
        <v>Básico</v>
      </c>
      <c r="I2901" s="29">
        <v>266.60000000000002</v>
      </c>
      <c r="J2901" s="10">
        <f>SUMIFS('Régua SAEB'!$C:$C,'Régua SAEB'!$B:$B,"MT",'Régua SAEB'!$D:$D,"&lt;="&amp;$I2901,'Régua SAEB'!$E:$E,"&gt;"&amp;$I2901,'Régua SAEB'!$A:$A,$E2901)</f>
        <v>3</v>
      </c>
      <c r="K2901" s="10" t="str">
        <f t="array" ref="K2901">INDEX('Régua SAEB'!$F$1:$F$40,MATCH($E2901&amp;"MT"&amp;$J2901,'Régua SAEB'!$G$1:$G$40,0),1)</f>
        <v>Básico</v>
      </c>
    </row>
    <row r="2902" spans="1:11" x14ac:dyDescent="0.2">
      <c r="A2902" s="28" t="s">
        <v>91</v>
      </c>
      <c r="B2902" s="24">
        <v>44436</v>
      </c>
      <c r="C2902" s="28" t="s">
        <v>3006</v>
      </c>
      <c r="D2902" s="29">
        <v>35044436</v>
      </c>
      <c r="E2902" s="29" t="s">
        <v>117</v>
      </c>
      <c r="F2902" s="29">
        <v>269.97000000000003</v>
      </c>
      <c r="G2902" s="10">
        <f>SUMIFS('Régua SAEB'!$C:$C,'Régua SAEB'!$B:$B,"LP",'Régua SAEB'!$D:$D,"&lt;="&amp;$F2902,'Régua SAEB'!$E:$E,"&gt;"&amp;$F2902,'Régua SAEB'!$A:$A,$E2902)</f>
        <v>3</v>
      </c>
      <c r="H2902" s="10" t="str">
        <f t="array" ref="H2902">INDEX('Régua SAEB'!$F$1:$F$40,MATCH($E2902&amp;"LP"&amp;$G2902,'Régua SAEB'!$G$1:$G$40,0),1)</f>
        <v>Básico</v>
      </c>
      <c r="I2902" s="29">
        <v>263.33999999999997</v>
      </c>
      <c r="J2902" s="10">
        <f>SUMIFS('Régua SAEB'!$C:$C,'Régua SAEB'!$B:$B,"MT",'Régua SAEB'!$D:$D,"&lt;="&amp;$I2902,'Régua SAEB'!$E:$E,"&gt;"&amp;$I2902,'Régua SAEB'!$A:$A,$E2902)</f>
        <v>3</v>
      </c>
      <c r="K2902" s="10" t="str">
        <f t="array" ref="K2902">INDEX('Régua SAEB'!$F$1:$F$40,MATCH($E2902&amp;"MT"&amp;$J2902,'Régua SAEB'!$G$1:$G$40,0),1)</f>
        <v>Básico</v>
      </c>
    </row>
    <row r="2903" spans="1:11" x14ac:dyDescent="0.2">
      <c r="A2903" s="28" t="s">
        <v>91</v>
      </c>
      <c r="B2903" s="24">
        <v>44441</v>
      </c>
      <c r="C2903" s="28" t="s">
        <v>3007</v>
      </c>
      <c r="D2903" s="29">
        <v>35044441</v>
      </c>
      <c r="E2903" s="29" t="s">
        <v>117</v>
      </c>
      <c r="F2903" s="29">
        <v>247.37</v>
      </c>
      <c r="G2903" s="10">
        <f>SUMIFS('Régua SAEB'!$C:$C,'Régua SAEB'!$B:$B,"LP",'Régua SAEB'!$D:$D,"&lt;="&amp;$F2903,'Régua SAEB'!$E:$E,"&gt;"&amp;$F2903,'Régua SAEB'!$A:$A,$E2903)</f>
        <v>2</v>
      </c>
      <c r="H2903" s="10" t="str">
        <f t="array" ref="H2903">INDEX('Régua SAEB'!$F$1:$F$40,MATCH($E2903&amp;"LP"&amp;$G2903,'Régua SAEB'!$G$1:$G$40,0),1)</f>
        <v>Básico</v>
      </c>
      <c r="I2903" s="29">
        <v>240.29</v>
      </c>
      <c r="J2903" s="10">
        <f>SUMIFS('Régua SAEB'!$C:$C,'Régua SAEB'!$B:$B,"MT",'Régua SAEB'!$D:$D,"&lt;="&amp;$I2903,'Régua SAEB'!$E:$E,"&gt;"&amp;$I2903,'Régua SAEB'!$A:$A,$E2903)</f>
        <v>2</v>
      </c>
      <c r="K2903" s="10" t="str">
        <f t="array" ref="K2903">INDEX('Régua SAEB'!$F$1:$F$40,MATCH($E2903&amp;"MT"&amp;$J2903,'Régua SAEB'!$G$1:$G$40,0),1)</f>
        <v>Básico</v>
      </c>
    </row>
    <row r="2904" spans="1:11" x14ac:dyDescent="0.2">
      <c r="A2904" s="28" t="s">
        <v>91</v>
      </c>
      <c r="B2904" s="24">
        <v>44465</v>
      </c>
      <c r="C2904" s="28" t="s">
        <v>3008</v>
      </c>
      <c r="D2904" s="29">
        <v>35044465</v>
      </c>
      <c r="E2904" s="29" t="s">
        <v>117</v>
      </c>
      <c r="F2904" s="29">
        <v>237.31</v>
      </c>
      <c r="G2904" s="10">
        <f>SUMIFS('Régua SAEB'!$C:$C,'Régua SAEB'!$B:$B,"LP",'Régua SAEB'!$D:$D,"&lt;="&amp;$F2904,'Régua SAEB'!$E:$E,"&gt;"&amp;$F2904,'Régua SAEB'!$A:$A,$E2904)</f>
        <v>2</v>
      </c>
      <c r="H2904" s="10" t="str">
        <f t="array" ref="H2904">INDEX('Régua SAEB'!$F$1:$F$40,MATCH($E2904&amp;"LP"&amp;$G2904,'Régua SAEB'!$G$1:$G$40,0),1)</f>
        <v>Básico</v>
      </c>
      <c r="I2904" s="29">
        <v>239.49</v>
      </c>
      <c r="J2904" s="10">
        <f>SUMIFS('Régua SAEB'!$C:$C,'Régua SAEB'!$B:$B,"MT",'Régua SAEB'!$D:$D,"&lt;="&amp;$I2904,'Régua SAEB'!$E:$E,"&gt;"&amp;$I2904,'Régua SAEB'!$A:$A,$E2904)</f>
        <v>2</v>
      </c>
      <c r="K2904" s="10" t="str">
        <f t="array" ref="K2904">INDEX('Régua SAEB'!$F$1:$F$40,MATCH($E2904&amp;"MT"&amp;$J2904,'Régua SAEB'!$G$1:$G$40,0),1)</f>
        <v>Básico</v>
      </c>
    </row>
    <row r="2905" spans="1:11" x14ac:dyDescent="0.2">
      <c r="A2905" s="28" t="s">
        <v>898</v>
      </c>
      <c r="B2905" s="24">
        <v>46024</v>
      </c>
      <c r="C2905" s="28" t="s">
        <v>3009</v>
      </c>
      <c r="D2905" s="29">
        <v>35046024</v>
      </c>
      <c r="E2905" s="29" t="s">
        <v>117</v>
      </c>
      <c r="F2905" s="29">
        <v>283.23</v>
      </c>
      <c r="G2905" s="10">
        <f>SUMIFS('Régua SAEB'!$C:$C,'Régua SAEB'!$B:$B,"LP",'Régua SAEB'!$D:$D,"&lt;="&amp;$F2905,'Régua SAEB'!$E:$E,"&gt;"&amp;$F2905,'Régua SAEB'!$A:$A,$E2905)</f>
        <v>4</v>
      </c>
      <c r="H2905" s="10" t="str">
        <f t="array" ref="H2905">INDEX('Régua SAEB'!$F$1:$F$40,MATCH($E2905&amp;"LP"&amp;$G2905,'Régua SAEB'!$G$1:$G$40,0),1)</f>
        <v>Proficiente</v>
      </c>
      <c r="I2905" s="29">
        <v>291.29000000000002</v>
      </c>
      <c r="J2905" s="10">
        <f>SUMIFS('Régua SAEB'!$C:$C,'Régua SAEB'!$B:$B,"MT",'Régua SAEB'!$D:$D,"&lt;="&amp;$I2905,'Régua SAEB'!$E:$E,"&gt;"&amp;$I2905,'Régua SAEB'!$A:$A,$E2905)</f>
        <v>4</v>
      </c>
      <c r="K2905" s="10" t="str">
        <f t="array" ref="K2905">INDEX('Régua SAEB'!$F$1:$F$40,MATCH($E2905&amp;"MT"&amp;$J2905,'Régua SAEB'!$G$1:$G$40,0),1)</f>
        <v>Básico</v>
      </c>
    </row>
    <row r="2906" spans="1:11" x14ac:dyDescent="0.2">
      <c r="A2906" s="28" t="s">
        <v>91</v>
      </c>
      <c r="B2906" s="24">
        <v>46059</v>
      </c>
      <c r="C2906" s="28" t="s">
        <v>3010</v>
      </c>
      <c r="D2906" s="29">
        <v>35046059</v>
      </c>
      <c r="E2906" s="29" t="s">
        <v>117</v>
      </c>
      <c r="F2906" s="29">
        <v>263.52999999999997</v>
      </c>
      <c r="G2906" s="10">
        <f>SUMIFS('Régua SAEB'!$C:$C,'Régua SAEB'!$B:$B,"LP",'Régua SAEB'!$D:$D,"&lt;="&amp;$F2906,'Régua SAEB'!$E:$E,"&gt;"&amp;$F2906,'Régua SAEB'!$A:$A,$E2906)</f>
        <v>3</v>
      </c>
      <c r="H2906" s="10" t="str">
        <f t="array" ref="H2906">INDEX('Régua SAEB'!$F$1:$F$40,MATCH($E2906&amp;"LP"&amp;$G2906,'Régua SAEB'!$G$1:$G$40,0),1)</f>
        <v>Básico</v>
      </c>
      <c r="I2906" s="29">
        <v>262.04000000000002</v>
      </c>
      <c r="J2906" s="10">
        <f>SUMIFS('Régua SAEB'!$C:$C,'Régua SAEB'!$B:$B,"MT",'Régua SAEB'!$D:$D,"&lt;="&amp;$I2906,'Régua SAEB'!$E:$E,"&gt;"&amp;$I2906,'Régua SAEB'!$A:$A,$E2906)</f>
        <v>3</v>
      </c>
      <c r="K2906" s="10" t="str">
        <f t="array" ref="K2906">INDEX('Régua SAEB'!$F$1:$F$40,MATCH($E2906&amp;"MT"&amp;$J2906,'Régua SAEB'!$G$1:$G$40,0),1)</f>
        <v>Básico</v>
      </c>
    </row>
    <row r="2907" spans="1:11" x14ac:dyDescent="0.2">
      <c r="A2907" s="28" t="s">
        <v>64</v>
      </c>
      <c r="B2907" s="24">
        <v>46218</v>
      </c>
      <c r="C2907" s="28" t="s">
        <v>3011</v>
      </c>
      <c r="D2907" s="29">
        <v>35046218</v>
      </c>
      <c r="E2907" s="29" t="s">
        <v>117</v>
      </c>
      <c r="F2907" s="29">
        <v>249.31</v>
      </c>
      <c r="G2907" s="10">
        <f>SUMIFS('Régua SAEB'!$C:$C,'Régua SAEB'!$B:$B,"LP",'Régua SAEB'!$D:$D,"&lt;="&amp;$F2907,'Régua SAEB'!$E:$E,"&gt;"&amp;$F2907,'Régua SAEB'!$A:$A,$E2907)</f>
        <v>2</v>
      </c>
      <c r="H2907" s="10" t="str">
        <f t="array" ref="H2907">INDEX('Régua SAEB'!$F$1:$F$40,MATCH($E2907&amp;"LP"&amp;$G2907,'Régua SAEB'!$G$1:$G$40,0),1)</f>
        <v>Básico</v>
      </c>
      <c r="I2907" s="29">
        <v>251.03</v>
      </c>
      <c r="J2907" s="10">
        <f>SUMIFS('Régua SAEB'!$C:$C,'Régua SAEB'!$B:$B,"MT",'Régua SAEB'!$D:$D,"&lt;="&amp;$I2907,'Régua SAEB'!$E:$E,"&gt;"&amp;$I2907,'Régua SAEB'!$A:$A,$E2907)</f>
        <v>3</v>
      </c>
      <c r="K2907" s="10" t="str">
        <f t="array" ref="K2907">INDEX('Régua SAEB'!$F$1:$F$40,MATCH($E2907&amp;"MT"&amp;$J2907,'Régua SAEB'!$G$1:$G$40,0),1)</f>
        <v>Básico</v>
      </c>
    </row>
    <row r="2908" spans="1:11" x14ac:dyDescent="0.2">
      <c r="A2908" s="28" t="s">
        <v>52</v>
      </c>
      <c r="B2908" s="24">
        <v>46224</v>
      </c>
      <c r="C2908" s="28" t="s">
        <v>3012</v>
      </c>
      <c r="D2908" s="29">
        <v>35046224</v>
      </c>
      <c r="E2908" s="29" t="s">
        <v>117</v>
      </c>
      <c r="F2908" s="29">
        <v>227.35</v>
      </c>
      <c r="G2908" s="10">
        <f>SUMIFS('Régua SAEB'!$C:$C,'Régua SAEB'!$B:$B,"LP",'Régua SAEB'!$D:$D,"&lt;="&amp;$F2908,'Régua SAEB'!$E:$E,"&gt;"&amp;$F2908,'Régua SAEB'!$A:$A,$E2908)</f>
        <v>2</v>
      </c>
      <c r="H2908" s="10" t="str">
        <f t="array" ref="H2908">INDEX('Régua SAEB'!$F$1:$F$40,MATCH($E2908&amp;"LP"&amp;$G2908,'Régua SAEB'!$G$1:$G$40,0),1)</f>
        <v>Básico</v>
      </c>
      <c r="I2908" s="29">
        <v>224.92</v>
      </c>
      <c r="J2908" s="10">
        <f>SUMIFS('Régua SAEB'!$C:$C,'Régua SAEB'!$B:$B,"MT",'Régua SAEB'!$D:$D,"&lt;="&amp;$I2908,'Régua SAEB'!$E:$E,"&gt;"&amp;$I2908,'Régua SAEB'!$A:$A,$E2908)</f>
        <v>1</v>
      </c>
      <c r="K2908" s="10" t="str">
        <f t="array" ref="K2908">INDEX('Régua SAEB'!$F$1:$F$40,MATCH($E2908&amp;"MT"&amp;$J2908,'Régua SAEB'!$G$1:$G$40,0),1)</f>
        <v>Insuficiente</v>
      </c>
    </row>
    <row r="2909" spans="1:11" x14ac:dyDescent="0.2">
      <c r="A2909" s="28" t="s">
        <v>64</v>
      </c>
      <c r="B2909" s="24">
        <v>46243</v>
      </c>
      <c r="C2909" s="28" t="s">
        <v>3013</v>
      </c>
      <c r="D2909" s="29">
        <v>35046243</v>
      </c>
      <c r="E2909" s="29" t="s">
        <v>117</v>
      </c>
      <c r="F2909" s="29">
        <v>244.13</v>
      </c>
      <c r="G2909" s="10">
        <f>SUMIFS('Régua SAEB'!$C:$C,'Régua SAEB'!$B:$B,"LP",'Régua SAEB'!$D:$D,"&lt;="&amp;$F2909,'Régua SAEB'!$E:$E,"&gt;"&amp;$F2909,'Régua SAEB'!$A:$A,$E2909)</f>
        <v>2</v>
      </c>
      <c r="H2909" s="10" t="str">
        <f t="array" ref="H2909">INDEX('Régua SAEB'!$F$1:$F$40,MATCH($E2909&amp;"LP"&amp;$G2909,'Régua SAEB'!$G$1:$G$40,0),1)</f>
        <v>Básico</v>
      </c>
      <c r="I2909" s="29">
        <v>239.22</v>
      </c>
      <c r="J2909" s="10">
        <f>SUMIFS('Régua SAEB'!$C:$C,'Régua SAEB'!$B:$B,"MT",'Régua SAEB'!$D:$D,"&lt;="&amp;$I2909,'Régua SAEB'!$E:$E,"&gt;"&amp;$I2909,'Régua SAEB'!$A:$A,$E2909)</f>
        <v>2</v>
      </c>
      <c r="K2909" s="10" t="str">
        <f t="array" ref="K2909">INDEX('Régua SAEB'!$F$1:$F$40,MATCH($E2909&amp;"MT"&amp;$J2909,'Régua SAEB'!$G$1:$G$40,0),1)</f>
        <v>Básico</v>
      </c>
    </row>
    <row r="2910" spans="1:11" x14ac:dyDescent="0.2">
      <c r="A2910" s="28" t="s">
        <v>54</v>
      </c>
      <c r="B2910" s="24">
        <v>46279</v>
      </c>
      <c r="C2910" s="28" t="s">
        <v>3014</v>
      </c>
      <c r="D2910" s="29">
        <v>35046279</v>
      </c>
      <c r="E2910" s="29" t="s">
        <v>117</v>
      </c>
      <c r="F2910" s="29">
        <v>252.7</v>
      </c>
      <c r="G2910" s="10">
        <f>SUMIFS('Régua SAEB'!$C:$C,'Régua SAEB'!$B:$B,"LP",'Régua SAEB'!$D:$D,"&lt;="&amp;$F2910,'Régua SAEB'!$E:$E,"&gt;"&amp;$F2910,'Régua SAEB'!$A:$A,$E2910)</f>
        <v>3</v>
      </c>
      <c r="H2910" s="10" t="str">
        <f t="array" ref="H2910">INDEX('Régua SAEB'!$F$1:$F$40,MATCH($E2910&amp;"LP"&amp;$G2910,'Régua SAEB'!$G$1:$G$40,0),1)</f>
        <v>Básico</v>
      </c>
      <c r="I2910" s="29">
        <v>254.25</v>
      </c>
      <c r="J2910" s="10">
        <f>SUMIFS('Régua SAEB'!$C:$C,'Régua SAEB'!$B:$B,"MT",'Régua SAEB'!$D:$D,"&lt;="&amp;$I2910,'Régua SAEB'!$E:$E,"&gt;"&amp;$I2910,'Régua SAEB'!$A:$A,$E2910)</f>
        <v>3</v>
      </c>
      <c r="K2910" s="10" t="str">
        <f t="array" ref="K2910">INDEX('Régua SAEB'!$F$1:$F$40,MATCH($E2910&amp;"MT"&amp;$J2910,'Régua SAEB'!$G$1:$G$40,0),1)</f>
        <v>Básico</v>
      </c>
    </row>
    <row r="2911" spans="1:11" x14ac:dyDescent="0.2">
      <c r="A2911" s="28" t="s">
        <v>52</v>
      </c>
      <c r="B2911" s="24">
        <v>46292</v>
      </c>
      <c r="C2911" s="28" t="s">
        <v>3015</v>
      </c>
      <c r="D2911" s="29">
        <v>35046292</v>
      </c>
      <c r="E2911" s="29" t="s">
        <v>117</v>
      </c>
      <c r="F2911" s="29">
        <v>271.23</v>
      </c>
      <c r="G2911" s="10">
        <f>SUMIFS('Régua SAEB'!$C:$C,'Régua SAEB'!$B:$B,"LP",'Régua SAEB'!$D:$D,"&lt;="&amp;$F2911,'Régua SAEB'!$E:$E,"&gt;"&amp;$F2911,'Régua SAEB'!$A:$A,$E2911)</f>
        <v>3</v>
      </c>
      <c r="H2911" s="10" t="str">
        <f t="array" ref="H2911">INDEX('Régua SAEB'!$F$1:$F$40,MATCH($E2911&amp;"LP"&amp;$G2911,'Régua SAEB'!$G$1:$G$40,0),1)</f>
        <v>Básico</v>
      </c>
      <c r="I2911" s="29">
        <v>258.62</v>
      </c>
      <c r="J2911" s="10">
        <f>SUMIFS('Régua SAEB'!$C:$C,'Régua SAEB'!$B:$B,"MT",'Régua SAEB'!$D:$D,"&lt;="&amp;$I2911,'Régua SAEB'!$E:$E,"&gt;"&amp;$I2911,'Régua SAEB'!$A:$A,$E2911)</f>
        <v>3</v>
      </c>
      <c r="K2911" s="10" t="str">
        <f t="array" ref="K2911">INDEX('Régua SAEB'!$F$1:$F$40,MATCH($E2911&amp;"MT"&amp;$J2911,'Régua SAEB'!$G$1:$G$40,0),1)</f>
        <v>Básico</v>
      </c>
    </row>
    <row r="2912" spans="1:11" x14ac:dyDescent="0.2">
      <c r="A2912" s="28" t="s">
        <v>51</v>
      </c>
      <c r="B2912" s="24">
        <v>46310</v>
      </c>
      <c r="C2912" s="28" t="s">
        <v>3016</v>
      </c>
      <c r="D2912" s="29">
        <v>35046310</v>
      </c>
      <c r="E2912" s="29" t="s">
        <v>117</v>
      </c>
      <c r="F2912" s="29">
        <v>247.64</v>
      </c>
      <c r="G2912" s="10">
        <f>SUMIFS('Régua SAEB'!$C:$C,'Régua SAEB'!$B:$B,"LP",'Régua SAEB'!$D:$D,"&lt;="&amp;$F2912,'Régua SAEB'!$E:$E,"&gt;"&amp;$F2912,'Régua SAEB'!$A:$A,$E2912)</f>
        <v>2</v>
      </c>
      <c r="H2912" s="10" t="str">
        <f t="array" ref="H2912">INDEX('Régua SAEB'!$F$1:$F$40,MATCH($E2912&amp;"LP"&amp;$G2912,'Régua SAEB'!$G$1:$G$40,0),1)</f>
        <v>Básico</v>
      </c>
      <c r="I2912" s="29">
        <v>239.26</v>
      </c>
      <c r="J2912" s="10">
        <f>SUMIFS('Régua SAEB'!$C:$C,'Régua SAEB'!$B:$B,"MT",'Régua SAEB'!$D:$D,"&lt;="&amp;$I2912,'Régua SAEB'!$E:$E,"&gt;"&amp;$I2912,'Régua SAEB'!$A:$A,$E2912)</f>
        <v>2</v>
      </c>
      <c r="K2912" s="10" t="str">
        <f t="array" ref="K2912">INDEX('Régua SAEB'!$F$1:$F$40,MATCH($E2912&amp;"MT"&amp;$J2912,'Régua SAEB'!$G$1:$G$40,0),1)</f>
        <v>Básico</v>
      </c>
    </row>
    <row r="2913" spans="1:11" x14ac:dyDescent="0.2">
      <c r="A2913" s="28" t="s">
        <v>89</v>
      </c>
      <c r="B2913" s="24">
        <v>46334</v>
      </c>
      <c r="C2913" s="28" t="s">
        <v>3017</v>
      </c>
      <c r="D2913" s="29">
        <v>35046334</v>
      </c>
      <c r="E2913" s="29" t="s">
        <v>117</v>
      </c>
      <c r="F2913" s="29">
        <v>254.18</v>
      </c>
      <c r="G2913" s="10">
        <f>SUMIFS('Régua SAEB'!$C:$C,'Régua SAEB'!$B:$B,"LP",'Régua SAEB'!$D:$D,"&lt;="&amp;$F2913,'Régua SAEB'!$E:$E,"&gt;"&amp;$F2913,'Régua SAEB'!$A:$A,$E2913)</f>
        <v>3</v>
      </c>
      <c r="H2913" s="10" t="str">
        <f t="array" ref="H2913">INDEX('Régua SAEB'!$F$1:$F$40,MATCH($E2913&amp;"LP"&amp;$G2913,'Régua SAEB'!$G$1:$G$40,0),1)</f>
        <v>Básico</v>
      </c>
      <c r="I2913" s="29">
        <v>249.5</v>
      </c>
      <c r="J2913" s="10">
        <f>SUMIFS('Régua SAEB'!$C:$C,'Régua SAEB'!$B:$B,"MT",'Régua SAEB'!$D:$D,"&lt;="&amp;$I2913,'Régua SAEB'!$E:$E,"&gt;"&amp;$I2913,'Régua SAEB'!$A:$A,$E2913)</f>
        <v>2</v>
      </c>
      <c r="K2913" s="10" t="str">
        <f t="array" ref="K2913">INDEX('Régua SAEB'!$F$1:$F$40,MATCH($E2913&amp;"MT"&amp;$J2913,'Régua SAEB'!$G$1:$G$40,0),1)</f>
        <v>Básico</v>
      </c>
    </row>
    <row r="2914" spans="1:11" x14ac:dyDescent="0.2">
      <c r="A2914" s="28" t="s">
        <v>90</v>
      </c>
      <c r="B2914" s="24">
        <v>46346</v>
      </c>
      <c r="C2914" s="28" t="s">
        <v>3018</v>
      </c>
      <c r="D2914" s="29">
        <v>35046346</v>
      </c>
      <c r="E2914" s="29" t="s">
        <v>117</v>
      </c>
      <c r="F2914" s="29">
        <v>249.4</v>
      </c>
      <c r="G2914" s="10">
        <f>SUMIFS('Régua SAEB'!$C:$C,'Régua SAEB'!$B:$B,"LP",'Régua SAEB'!$D:$D,"&lt;="&amp;$F2914,'Régua SAEB'!$E:$E,"&gt;"&amp;$F2914,'Régua SAEB'!$A:$A,$E2914)</f>
        <v>2</v>
      </c>
      <c r="H2914" s="10" t="str">
        <f t="array" ref="H2914">INDEX('Régua SAEB'!$F$1:$F$40,MATCH($E2914&amp;"LP"&amp;$G2914,'Régua SAEB'!$G$1:$G$40,0),1)</f>
        <v>Básico</v>
      </c>
      <c r="I2914" s="29">
        <v>242.97</v>
      </c>
      <c r="J2914" s="10">
        <f>SUMIFS('Régua SAEB'!$C:$C,'Régua SAEB'!$B:$B,"MT",'Régua SAEB'!$D:$D,"&lt;="&amp;$I2914,'Régua SAEB'!$E:$E,"&gt;"&amp;$I2914,'Régua SAEB'!$A:$A,$E2914)</f>
        <v>2</v>
      </c>
      <c r="K2914" s="10" t="str">
        <f t="array" ref="K2914">INDEX('Régua SAEB'!$F$1:$F$40,MATCH($E2914&amp;"MT"&amp;$J2914,'Régua SAEB'!$G$1:$G$40,0),1)</f>
        <v>Básico</v>
      </c>
    </row>
    <row r="2915" spans="1:11" x14ac:dyDescent="0.2">
      <c r="A2915" s="28" t="s">
        <v>89</v>
      </c>
      <c r="B2915" s="24">
        <v>46358</v>
      </c>
      <c r="C2915" s="28" t="s">
        <v>3019</v>
      </c>
      <c r="D2915" s="29">
        <v>35046358</v>
      </c>
      <c r="E2915" s="29" t="s">
        <v>117</v>
      </c>
      <c r="F2915" s="29">
        <v>252.23</v>
      </c>
      <c r="G2915" s="10">
        <f>SUMIFS('Régua SAEB'!$C:$C,'Régua SAEB'!$B:$B,"LP",'Régua SAEB'!$D:$D,"&lt;="&amp;$F2915,'Régua SAEB'!$E:$E,"&gt;"&amp;$F2915,'Régua SAEB'!$A:$A,$E2915)</f>
        <v>3</v>
      </c>
      <c r="H2915" s="10" t="str">
        <f t="array" ref="H2915">INDEX('Régua SAEB'!$F$1:$F$40,MATCH($E2915&amp;"LP"&amp;$G2915,'Régua SAEB'!$G$1:$G$40,0),1)</f>
        <v>Básico</v>
      </c>
      <c r="I2915" s="29">
        <v>236.82</v>
      </c>
      <c r="J2915" s="10">
        <f>SUMIFS('Régua SAEB'!$C:$C,'Régua SAEB'!$B:$B,"MT",'Régua SAEB'!$D:$D,"&lt;="&amp;$I2915,'Régua SAEB'!$E:$E,"&gt;"&amp;$I2915,'Régua SAEB'!$A:$A,$E2915)</f>
        <v>2</v>
      </c>
      <c r="K2915" s="10" t="str">
        <f t="array" ref="K2915">INDEX('Régua SAEB'!$F$1:$F$40,MATCH($E2915&amp;"MT"&amp;$J2915,'Régua SAEB'!$G$1:$G$40,0),1)</f>
        <v>Básico</v>
      </c>
    </row>
    <row r="2916" spans="1:11" x14ac:dyDescent="0.2">
      <c r="A2916" s="28" t="s">
        <v>91</v>
      </c>
      <c r="B2916" s="24">
        <v>46361</v>
      </c>
      <c r="C2916" s="28" t="s">
        <v>3020</v>
      </c>
      <c r="D2916" s="29">
        <v>35046361</v>
      </c>
      <c r="E2916" s="29" t="s">
        <v>117</v>
      </c>
      <c r="F2916" s="29">
        <v>244.94</v>
      </c>
      <c r="G2916" s="10">
        <f>SUMIFS('Régua SAEB'!$C:$C,'Régua SAEB'!$B:$B,"LP",'Régua SAEB'!$D:$D,"&lt;="&amp;$F2916,'Régua SAEB'!$E:$E,"&gt;"&amp;$F2916,'Régua SAEB'!$A:$A,$E2916)</f>
        <v>2</v>
      </c>
      <c r="H2916" s="10" t="str">
        <f t="array" ref="H2916">INDEX('Régua SAEB'!$F$1:$F$40,MATCH($E2916&amp;"LP"&amp;$G2916,'Régua SAEB'!$G$1:$G$40,0),1)</f>
        <v>Básico</v>
      </c>
      <c r="I2916" s="29">
        <v>242.12</v>
      </c>
      <c r="J2916" s="10">
        <f>SUMIFS('Régua SAEB'!$C:$C,'Régua SAEB'!$B:$B,"MT",'Régua SAEB'!$D:$D,"&lt;="&amp;$I2916,'Régua SAEB'!$E:$E,"&gt;"&amp;$I2916,'Régua SAEB'!$A:$A,$E2916)</f>
        <v>2</v>
      </c>
      <c r="K2916" s="10" t="str">
        <f t="array" ref="K2916">INDEX('Régua SAEB'!$F$1:$F$40,MATCH($E2916&amp;"MT"&amp;$J2916,'Régua SAEB'!$G$1:$G$40,0),1)</f>
        <v>Básico</v>
      </c>
    </row>
    <row r="2917" spans="1:11" x14ac:dyDescent="0.2">
      <c r="A2917" s="28" t="s">
        <v>91</v>
      </c>
      <c r="B2917" s="24">
        <v>48033</v>
      </c>
      <c r="C2917" s="28" t="s">
        <v>3021</v>
      </c>
      <c r="D2917" s="29">
        <v>35048033</v>
      </c>
      <c r="E2917" s="29" t="s">
        <v>117</v>
      </c>
      <c r="F2917" s="29">
        <v>210.05</v>
      </c>
      <c r="G2917" s="10">
        <f>SUMIFS('Régua SAEB'!$C:$C,'Régua SAEB'!$B:$B,"LP",'Régua SAEB'!$D:$D,"&lt;="&amp;$F2917,'Régua SAEB'!$E:$E,"&gt;"&amp;$F2917,'Régua SAEB'!$A:$A,$E2917)</f>
        <v>1</v>
      </c>
      <c r="H2917" s="10" t="str">
        <f t="array" ref="H2917">INDEX('Régua SAEB'!$F$1:$F$40,MATCH($E2917&amp;"LP"&amp;$G2917,'Régua SAEB'!$G$1:$G$40,0),1)</f>
        <v>Básico</v>
      </c>
      <c r="I2917" s="29">
        <v>209.19</v>
      </c>
      <c r="J2917" s="10">
        <f>SUMIFS('Régua SAEB'!$C:$C,'Régua SAEB'!$B:$B,"MT",'Régua SAEB'!$D:$D,"&lt;="&amp;$I2917,'Régua SAEB'!$E:$E,"&gt;"&amp;$I2917,'Régua SAEB'!$A:$A,$E2917)</f>
        <v>1</v>
      </c>
      <c r="K2917" s="10" t="str">
        <f t="array" ref="K2917">INDEX('Régua SAEB'!$F$1:$F$40,MATCH($E2917&amp;"MT"&amp;$J2917,'Régua SAEB'!$G$1:$G$40,0),1)</f>
        <v>Insuficiente</v>
      </c>
    </row>
    <row r="2918" spans="1:11" x14ac:dyDescent="0.2">
      <c r="A2918" s="28" t="s">
        <v>65</v>
      </c>
      <c r="B2918" s="24">
        <v>48616</v>
      </c>
      <c r="C2918" s="28" t="s">
        <v>3022</v>
      </c>
      <c r="D2918" s="29">
        <v>35048616</v>
      </c>
      <c r="E2918" s="29" t="s">
        <v>117</v>
      </c>
      <c r="F2918" s="29">
        <v>255.28</v>
      </c>
      <c r="G2918" s="10">
        <f>SUMIFS('Régua SAEB'!$C:$C,'Régua SAEB'!$B:$B,"LP",'Régua SAEB'!$D:$D,"&lt;="&amp;$F2918,'Régua SAEB'!$E:$E,"&gt;"&amp;$F2918,'Régua SAEB'!$A:$A,$E2918)</f>
        <v>3</v>
      </c>
      <c r="H2918" s="10" t="str">
        <f t="array" ref="H2918">INDEX('Régua SAEB'!$F$1:$F$40,MATCH($E2918&amp;"LP"&amp;$G2918,'Régua SAEB'!$G$1:$G$40,0),1)</f>
        <v>Básico</v>
      </c>
      <c r="I2918" s="29">
        <v>249.91</v>
      </c>
      <c r="J2918" s="10">
        <f>SUMIFS('Régua SAEB'!$C:$C,'Régua SAEB'!$B:$B,"MT",'Régua SAEB'!$D:$D,"&lt;="&amp;$I2918,'Régua SAEB'!$E:$E,"&gt;"&amp;$I2918,'Régua SAEB'!$A:$A,$E2918)</f>
        <v>2</v>
      </c>
      <c r="K2918" s="10" t="str">
        <f t="array" ref="K2918">INDEX('Régua SAEB'!$F$1:$F$40,MATCH($E2918&amp;"MT"&amp;$J2918,'Régua SAEB'!$G$1:$G$40,0),1)</f>
        <v>Básico</v>
      </c>
    </row>
    <row r="2919" spans="1:11" x14ac:dyDescent="0.2">
      <c r="A2919" s="28" t="s">
        <v>54</v>
      </c>
      <c r="B2919" s="24">
        <v>48636</v>
      </c>
      <c r="C2919" s="28" t="s">
        <v>3023</v>
      </c>
      <c r="D2919" s="29">
        <v>35048636</v>
      </c>
      <c r="E2919" s="29" t="s">
        <v>117</v>
      </c>
      <c r="F2919" s="29">
        <v>280.60000000000002</v>
      </c>
      <c r="G2919" s="10">
        <f>SUMIFS('Régua SAEB'!$C:$C,'Régua SAEB'!$B:$B,"LP",'Régua SAEB'!$D:$D,"&lt;="&amp;$F2919,'Régua SAEB'!$E:$E,"&gt;"&amp;$F2919,'Régua SAEB'!$A:$A,$E2919)</f>
        <v>4</v>
      </c>
      <c r="H2919" s="10" t="str">
        <f t="array" ref="H2919">INDEX('Régua SAEB'!$F$1:$F$40,MATCH($E2919&amp;"LP"&amp;$G2919,'Régua SAEB'!$G$1:$G$40,0),1)</f>
        <v>Proficiente</v>
      </c>
      <c r="I2919" s="29">
        <v>285.60000000000002</v>
      </c>
      <c r="J2919" s="10">
        <f>SUMIFS('Régua SAEB'!$C:$C,'Régua SAEB'!$B:$B,"MT",'Régua SAEB'!$D:$D,"&lt;="&amp;$I2919,'Régua SAEB'!$E:$E,"&gt;"&amp;$I2919,'Régua SAEB'!$A:$A,$E2919)</f>
        <v>4</v>
      </c>
      <c r="K2919" s="10" t="str">
        <f t="array" ref="K2919">INDEX('Régua SAEB'!$F$1:$F$40,MATCH($E2919&amp;"MT"&amp;$J2919,'Régua SAEB'!$G$1:$G$40,0),1)</f>
        <v>Básico</v>
      </c>
    </row>
    <row r="2920" spans="1:11" x14ac:dyDescent="0.2">
      <c r="A2920" s="28" t="s">
        <v>54</v>
      </c>
      <c r="B2920" s="24">
        <v>48641</v>
      </c>
      <c r="C2920" s="28" t="s">
        <v>3024</v>
      </c>
      <c r="D2920" s="29">
        <v>35048641</v>
      </c>
      <c r="E2920" s="29" t="s">
        <v>117</v>
      </c>
      <c r="F2920" s="29">
        <v>262.41000000000003</v>
      </c>
      <c r="G2920" s="10">
        <f>SUMIFS('Régua SAEB'!$C:$C,'Régua SAEB'!$B:$B,"LP",'Régua SAEB'!$D:$D,"&lt;="&amp;$F2920,'Régua SAEB'!$E:$E,"&gt;"&amp;$F2920,'Régua SAEB'!$A:$A,$E2920)</f>
        <v>3</v>
      </c>
      <c r="H2920" s="10" t="str">
        <f t="array" ref="H2920">INDEX('Régua SAEB'!$F$1:$F$40,MATCH($E2920&amp;"LP"&amp;$G2920,'Régua SAEB'!$G$1:$G$40,0),1)</f>
        <v>Básico</v>
      </c>
      <c r="I2920" s="29">
        <v>254.36</v>
      </c>
      <c r="J2920" s="10">
        <f>SUMIFS('Régua SAEB'!$C:$C,'Régua SAEB'!$B:$B,"MT",'Régua SAEB'!$D:$D,"&lt;="&amp;$I2920,'Régua SAEB'!$E:$E,"&gt;"&amp;$I2920,'Régua SAEB'!$A:$A,$E2920)</f>
        <v>3</v>
      </c>
      <c r="K2920" s="10" t="str">
        <f t="array" ref="K2920">INDEX('Régua SAEB'!$F$1:$F$40,MATCH($E2920&amp;"MT"&amp;$J2920,'Régua SAEB'!$G$1:$G$40,0),1)</f>
        <v>Básico</v>
      </c>
    </row>
    <row r="2921" spans="1:11" x14ac:dyDescent="0.2">
      <c r="A2921" s="28" t="s">
        <v>53</v>
      </c>
      <c r="B2921" s="24">
        <v>48665</v>
      </c>
      <c r="C2921" s="28" t="s">
        <v>3025</v>
      </c>
      <c r="D2921" s="29">
        <v>35048665</v>
      </c>
      <c r="E2921" s="29" t="s">
        <v>117</v>
      </c>
      <c r="F2921" s="29">
        <v>263.5</v>
      </c>
      <c r="G2921" s="10">
        <f>SUMIFS('Régua SAEB'!$C:$C,'Régua SAEB'!$B:$B,"LP",'Régua SAEB'!$D:$D,"&lt;="&amp;$F2921,'Régua SAEB'!$E:$E,"&gt;"&amp;$F2921,'Régua SAEB'!$A:$A,$E2921)</f>
        <v>3</v>
      </c>
      <c r="H2921" s="10" t="str">
        <f t="array" ref="H2921">INDEX('Régua SAEB'!$F$1:$F$40,MATCH($E2921&amp;"LP"&amp;$G2921,'Régua SAEB'!$G$1:$G$40,0),1)</f>
        <v>Básico</v>
      </c>
      <c r="I2921" s="29">
        <v>252.26</v>
      </c>
      <c r="J2921" s="10">
        <f>SUMIFS('Régua SAEB'!$C:$C,'Régua SAEB'!$B:$B,"MT",'Régua SAEB'!$D:$D,"&lt;="&amp;$I2921,'Régua SAEB'!$E:$E,"&gt;"&amp;$I2921,'Régua SAEB'!$A:$A,$E2921)</f>
        <v>3</v>
      </c>
      <c r="K2921" s="10" t="str">
        <f t="array" ref="K2921">INDEX('Régua SAEB'!$F$1:$F$40,MATCH($E2921&amp;"MT"&amp;$J2921,'Régua SAEB'!$G$1:$G$40,0),1)</f>
        <v>Básico</v>
      </c>
    </row>
    <row r="2922" spans="1:11" x14ac:dyDescent="0.2">
      <c r="A2922" s="28" t="s">
        <v>51</v>
      </c>
      <c r="B2922" s="24">
        <v>48689</v>
      </c>
      <c r="C2922" s="28" t="s">
        <v>3026</v>
      </c>
      <c r="D2922" s="29">
        <v>35048689</v>
      </c>
      <c r="E2922" s="29" t="s">
        <v>117</v>
      </c>
      <c r="F2922" s="29">
        <v>237.52</v>
      </c>
      <c r="G2922" s="10">
        <f>SUMIFS('Régua SAEB'!$C:$C,'Régua SAEB'!$B:$B,"LP",'Régua SAEB'!$D:$D,"&lt;="&amp;$F2922,'Régua SAEB'!$E:$E,"&gt;"&amp;$F2922,'Régua SAEB'!$A:$A,$E2922)</f>
        <v>2</v>
      </c>
      <c r="H2922" s="10" t="str">
        <f t="array" ref="H2922">INDEX('Régua SAEB'!$F$1:$F$40,MATCH($E2922&amp;"LP"&amp;$G2922,'Régua SAEB'!$G$1:$G$40,0),1)</f>
        <v>Básico</v>
      </c>
      <c r="I2922" s="29">
        <v>230.75</v>
      </c>
      <c r="J2922" s="10">
        <f>SUMIFS('Régua SAEB'!$C:$C,'Régua SAEB'!$B:$B,"MT",'Régua SAEB'!$D:$D,"&lt;="&amp;$I2922,'Régua SAEB'!$E:$E,"&gt;"&amp;$I2922,'Régua SAEB'!$A:$A,$E2922)</f>
        <v>2</v>
      </c>
      <c r="K2922" s="10" t="str">
        <f t="array" ref="K2922">INDEX('Régua SAEB'!$F$1:$F$40,MATCH($E2922&amp;"MT"&amp;$J2922,'Régua SAEB'!$G$1:$G$40,0),1)</f>
        <v>Básico</v>
      </c>
    </row>
    <row r="2923" spans="1:11" x14ac:dyDescent="0.2">
      <c r="A2923" s="28" t="s">
        <v>52</v>
      </c>
      <c r="B2923" s="24">
        <v>48690</v>
      </c>
      <c r="C2923" s="28" t="s">
        <v>3027</v>
      </c>
      <c r="D2923" s="29">
        <v>35048690</v>
      </c>
      <c r="E2923" s="29" t="s">
        <v>117</v>
      </c>
      <c r="F2923" s="29">
        <v>270.7</v>
      </c>
      <c r="G2923" s="10">
        <f>SUMIFS('Régua SAEB'!$C:$C,'Régua SAEB'!$B:$B,"LP",'Régua SAEB'!$D:$D,"&lt;="&amp;$F2923,'Régua SAEB'!$E:$E,"&gt;"&amp;$F2923,'Régua SAEB'!$A:$A,$E2923)</f>
        <v>3</v>
      </c>
      <c r="H2923" s="10" t="str">
        <f t="array" ref="H2923">INDEX('Régua SAEB'!$F$1:$F$40,MATCH($E2923&amp;"LP"&amp;$G2923,'Régua SAEB'!$G$1:$G$40,0),1)</f>
        <v>Básico</v>
      </c>
      <c r="I2923" s="29">
        <v>255.6</v>
      </c>
      <c r="J2923" s="10">
        <f>SUMIFS('Régua SAEB'!$C:$C,'Régua SAEB'!$B:$B,"MT",'Régua SAEB'!$D:$D,"&lt;="&amp;$I2923,'Régua SAEB'!$E:$E,"&gt;"&amp;$I2923,'Régua SAEB'!$A:$A,$E2923)</f>
        <v>3</v>
      </c>
      <c r="K2923" s="10" t="str">
        <f t="array" ref="K2923">INDEX('Régua SAEB'!$F$1:$F$40,MATCH($E2923&amp;"MT"&amp;$J2923,'Régua SAEB'!$G$1:$G$40,0),1)</f>
        <v>Básico</v>
      </c>
    </row>
    <row r="2924" spans="1:11" x14ac:dyDescent="0.2">
      <c r="A2924" s="28" t="s">
        <v>90</v>
      </c>
      <c r="B2924" s="24">
        <v>48719</v>
      </c>
      <c r="C2924" s="28" t="s">
        <v>3028</v>
      </c>
      <c r="D2924" s="29">
        <v>35048719</v>
      </c>
      <c r="E2924" s="29" t="s">
        <v>117</v>
      </c>
      <c r="F2924" s="29">
        <v>245.21</v>
      </c>
      <c r="G2924" s="10">
        <f>SUMIFS('Régua SAEB'!$C:$C,'Régua SAEB'!$B:$B,"LP",'Régua SAEB'!$D:$D,"&lt;="&amp;$F2924,'Régua SAEB'!$E:$E,"&gt;"&amp;$F2924,'Régua SAEB'!$A:$A,$E2924)</f>
        <v>2</v>
      </c>
      <c r="H2924" s="10" t="str">
        <f t="array" ref="H2924">INDEX('Régua SAEB'!$F$1:$F$40,MATCH($E2924&amp;"LP"&amp;$G2924,'Régua SAEB'!$G$1:$G$40,0),1)</f>
        <v>Básico</v>
      </c>
      <c r="I2924" s="29">
        <v>236.88</v>
      </c>
      <c r="J2924" s="10">
        <f>SUMIFS('Régua SAEB'!$C:$C,'Régua SAEB'!$B:$B,"MT",'Régua SAEB'!$D:$D,"&lt;="&amp;$I2924,'Régua SAEB'!$E:$E,"&gt;"&amp;$I2924,'Régua SAEB'!$A:$A,$E2924)</f>
        <v>2</v>
      </c>
      <c r="K2924" s="10" t="str">
        <f t="array" ref="K2924">INDEX('Régua SAEB'!$F$1:$F$40,MATCH($E2924&amp;"MT"&amp;$J2924,'Régua SAEB'!$G$1:$G$40,0),1)</f>
        <v>Básico</v>
      </c>
    </row>
    <row r="2925" spans="1:11" x14ac:dyDescent="0.2">
      <c r="A2925" s="28" t="s">
        <v>90</v>
      </c>
      <c r="B2925" s="24">
        <v>48720</v>
      </c>
      <c r="C2925" s="28" t="s">
        <v>3029</v>
      </c>
      <c r="D2925" s="29">
        <v>35048720</v>
      </c>
      <c r="E2925" s="29" t="s">
        <v>117</v>
      </c>
      <c r="F2925" s="29">
        <v>241.52</v>
      </c>
      <c r="G2925" s="10">
        <f>SUMIFS('Régua SAEB'!$C:$C,'Régua SAEB'!$B:$B,"LP",'Régua SAEB'!$D:$D,"&lt;="&amp;$F2925,'Régua SAEB'!$E:$E,"&gt;"&amp;$F2925,'Régua SAEB'!$A:$A,$E2925)</f>
        <v>2</v>
      </c>
      <c r="H2925" s="10" t="str">
        <f t="array" ref="H2925">INDEX('Régua SAEB'!$F$1:$F$40,MATCH($E2925&amp;"LP"&amp;$G2925,'Régua SAEB'!$G$1:$G$40,0),1)</f>
        <v>Básico</v>
      </c>
      <c r="I2925" s="29">
        <v>234.38</v>
      </c>
      <c r="J2925" s="10">
        <f>SUMIFS('Régua SAEB'!$C:$C,'Régua SAEB'!$B:$B,"MT",'Régua SAEB'!$D:$D,"&lt;="&amp;$I2925,'Régua SAEB'!$E:$E,"&gt;"&amp;$I2925,'Régua SAEB'!$A:$A,$E2925)</f>
        <v>2</v>
      </c>
      <c r="K2925" s="10" t="str">
        <f t="array" ref="K2925">INDEX('Régua SAEB'!$F$1:$F$40,MATCH($E2925&amp;"MT"&amp;$J2925,'Régua SAEB'!$G$1:$G$40,0),1)</f>
        <v>Básico</v>
      </c>
    </row>
    <row r="2926" spans="1:11" x14ac:dyDescent="0.2">
      <c r="A2926" s="28" t="s">
        <v>90</v>
      </c>
      <c r="B2926" s="24">
        <v>48744</v>
      </c>
      <c r="C2926" s="28" t="s">
        <v>3030</v>
      </c>
      <c r="D2926" s="29">
        <v>35048744</v>
      </c>
      <c r="E2926" s="29" t="s">
        <v>117</v>
      </c>
      <c r="F2926" s="29">
        <v>247.56</v>
      </c>
      <c r="G2926" s="10">
        <f>SUMIFS('Régua SAEB'!$C:$C,'Régua SAEB'!$B:$B,"LP",'Régua SAEB'!$D:$D,"&lt;="&amp;$F2926,'Régua SAEB'!$E:$E,"&gt;"&amp;$F2926,'Régua SAEB'!$A:$A,$E2926)</f>
        <v>2</v>
      </c>
      <c r="H2926" s="10" t="str">
        <f t="array" ref="H2926">INDEX('Régua SAEB'!$F$1:$F$40,MATCH($E2926&amp;"LP"&amp;$G2926,'Régua SAEB'!$G$1:$G$40,0),1)</f>
        <v>Básico</v>
      </c>
      <c r="I2926" s="29">
        <v>235.51</v>
      </c>
      <c r="J2926" s="10">
        <f>SUMIFS('Régua SAEB'!$C:$C,'Régua SAEB'!$B:$B,"MT",'Régua SAEB'!$D:$D,"&lt;="&amp;$I2926,'Régua SAEB'!$E:$E,"&gt;"&amp;$I2926,'Régua SAEB'!$A:$A,$E2926)</f>
        <v>2</v>
      </c>
      <c r="K2926" s="10" t="str">
        <f t="array" ref="K2926">INDEX('Régua SAEB'!$F$1:$F$40,MATCH($E2926&amp;"MT"&amp;$J2926,'Régua SAEB'!$G$1:$G$40,0),1)</f>
        <v>Básico</v>
      </c>
    </row>
    <row r="2927" spans="1:11" x14ac:dyDescent="0.2">
      <c r="A2927" s="28" t="s">
        <v>64</v>
      </c>
      <c r="B2927" s="24">
        <v>72503</v>
      </c>
      <c r="C2927" s="28" t="s">
        <v>3031</v>
      </c>
      <c r="D2927" s="29">
        <v>35072503</v>
      </c>
      <c r="E2927" s="29" t="s">
        <v>117</v>
      </c>
      <c r="F2927" s="29">
        <v>265.06</v>
      </c>
      <c r="G2927" s="10">
        <f>SUMIFS('Régua SAEB'!$C:$C,'Régua SAEB'!$B:$B,"LP",'Régua SAEB'!$D:$D,"&lt;="&amp;$F2927,'Régua SAEB'!$E:$E,"&gt;"&amp;$F2927,'Régua SAEB'!$A:$A,$E2927)</f>
        <v>3</v>
      </c>
      <c r="H2927" s="10" t="str">
        <f t="array" ref="H2927">INDEX('Régua SAEB'!$F$1:$F$40,MATCH($E2927&amp;"LP"&amp;$G2927,'Régua SAEB'!$G$1:$G$40,0),1)</f>
        <v>Básico</v>
      </c>
      <c r="I2927" s="29">
        <v>259.94</v>
      </c>
      <c r="J2927" s="10">
        <f>SUMIFS('Régua SAEB'!$C:$C,'Régua SAEB'!$B:$B,"MT",'Régua SAEB'!$D:$D,"&lt;="&amp;$I2927,'Régua SAEB'!$E:$E,"&gt;"&amp;$I2927,'Régua SAEB'!$A:$A,$E2927)</f>
        <v>3</v>
      </c>
      <c r="K2927" s="10" t="str">
        <f t="array" ref="K2927">INDEX('Régua SAEB'!$F$1:$F$40,MATCH($E2927&amp;"MT"&amp;$J2927,'Régua SAEB'!$G$1:$G$40,0),1)</f>
        <v>Básico</v>
      </c>
    </row>
    <row r="2928" spans="1:11" x14ac:dyDescent="0.2">
      <c r="A2928" s="28" t="s">
        <v>90</v>
      </c>
      <c r="B2928" s="24">
        <v>121484</v>
      </c>
      <c r="C2928" s="28" t="s">
        <v>3032</v>
      </c>
      <c r="D2928" s="29">
        <v>35121484</v>
      </c>
      <c r="E2928" s="29" t="s">
        <v>117</v>
      </c>
      <c r="F2928" s="29">
        <v>263.45999999999998</v>
      </c>
      <c r="G2928" s="10">
        <f>SUMIFS('Régua SAEB'!$C:$C,'Régua SAEB'!$B:$B,"LP",'Régua SAEB'!$D:$D,"&lt;="&amp;$F2928,'Régua SAEB'!$E:$E,"&gt;"&amp;$F2928,'Régua SAEB'!$A:$A,$E2928)</f>
        <v>3</v>
      </c>
      <c r="H2928" s="10" t="str">
        <f t="array" ref="H2928">INDEX('Régua SAEB'!$F$1:$F$40,MATCH($E2928&amp;"LP"&amp;$G2928,'Régua SAEB'!$G$1:$G$40,0),1)</f>
        <v>Básico</v>
      </c>
      <c r="I2928" s="29">
        <v>259.39</v>
      </c>
      <c r="J2928" s="10">
        <f>SUMIFS('Régua SAEB'!$C:$C,'Régua SAEB'!$B:$B,"MT",'Régua SAEB'!$D:$D,"&lt;="&amp;$I2928,'Régua SAEB'!$E:$E,"&gt;"&amp;$I2928,'Régua SAEB'!$A:$A,$E2928)</f>
        <v>3</v>
      </c>
      <c r="K2928" s="10" t="str">
        <f t="array" ref="K2928">INDEX('Régua SAEB'!$F$1:$F$40,MATCH($E2928&amp;"MT"&amp;$J2928,'Régua SAEB'!$G$1:$G$40,0),1)</f>
        <v>Básico</v>
      </c>
    </row>
    <row r="2929" spans="1:11" x14ac:dyDescent="0.2">
      <c r="A2929" s="28" t="s">
        <v>64</v>
      </c>
      <c r="B2929" s="24">
        <v>130321</v>
      </c>
      <c r="C2929" s="28" t="s">
        <v>3033</v>
      </c>
      <c r="D2929" s="29">
        <v>35130321</v>
      </c>
      <c r="E2929" s="29" t="s">
        <v>117</v>
      </c>
      <c r="F2929" s="29">
        <v>235.12</v>
      </c>
      <c r="G2929" s="10">
        <f>SUMIFS('Régua SAEB'!$C:$C,'Régua SAEB'!$B:$B,"LP",'Régua SAEB'!$D:$D,"&lt;="&amp;$F2929,'Régua SAEB'!$E:$E,"&gt;"&amp;$F2929,'Régua SAEB'!$A:$A,$E2929)</f>
        <v>2</v>
      </c>
      <c r="H2929" s="10" t="str">
        <f t="array" ref="H2929">INDEX('Régua SAEB'!$F$1:$F$40,MATCH($E2929&amp;"LP"&amp;$G2929,'Régua SAEB'!$G$1:$G$40,0),1)</f>
        <v>Básico</v>
      </c>
      <c r="I2929" s="29">
        <v>233.82</v>
      </c>
      <c r="J2929" s="10">
        <f>SUMIFS('Régua SAEB'!$C:$C,'Régua SAEB'!$B:$B,"MT",'Régua SAEB'!$D:$D,"&lt;="&amp;$I2929,'Régua SAEB'!$E:$E,"&gt;"&amp;$I2929,'Régua SAEB'!$A:$A,$E2929)</f>
        <v>2</v>
      </c>
      <c r="K2929" s="10" t="str">
        <f t="array" ref="K2929">INDEX('Régua SAEB'!$F$1:$F$40,MATCH($E2929&amp;"MT"&amp;$J2929,'Régua SAEB'!$G$1:$G$40,0),1)</f>
        <v>Básico</v>
      </c>
    </row>
    <row r="2930" spans="1:11" x14ac:dyDescent="0.2">
      <c r="A2930" s="28" t="s">
        <v>64</v>
      </c>
      <c r="B2930" s="24">
        <v>130333</v>
      </c>
      <c r="C2930" s="28" t="s">
        <v>3034</v>
      </c>
      <c r="D2930" s="29">
        <v>35130333</v>
      </c>
      <c r="E2930" s="29" t="s">
        <v>117</v>
      </c>
      <c r="F2930" s="29">
        <v>220.59</v>
      </c>
      <c r="G2930" s="10">
        <f>SUMIFS('Régua SAEB'!$C:$C,'Régua SAEB'!$B:$B,"LP",'Régua SAEB'!$D:$D,"&lt;="&amp;$F2930,'Régua SAEB'!$E:$E,"&gt;"&amp;$F2930,'Régua SAEB'!$A:$A,$E2930)</f>
        <v>1</v>
      </c>
      <c r="H2930" s="10" t="str">
        <f t="array" ref="H2930">INDEX('Régua SAEB'!$F$1:$F$40,MATCH($E2930&amp;"LP"&amp;$G2930,'Régua SAEB'!$G$1:$G$40,0),1)</f>
        <v>Básico</v>
      </c>
      <c r="I2930" s="29">
        <v>222.09</v>
      </c>
      <c r="J2930" s="10">
        <f>SUMIFS('Régua SAEB'!$C:$C,'Régua SAEB'!$B:$B,"MT",'Régua SAEB'!$D:$D,"&lt;="&amp;$I2930,'Régua SAEB'!$E:$E,"&gt;"&amp;$I2930,'Régua SAEB'!$A:$A,$E2930)</f>
        <v>1</v>
      </c>
      <c r="K2930" s="10" t="str">
        <f t="array" ref="K2930">INDEX('Régua SAEB'!$F$1:$F$40,MATCH($E2930&amp;"MT"&amp;$J2930,'Régua SAEB'!$G$1:$G$40,0),1)</f>
        <v>Insuficiente</v>
      </c>
    </row>
    <row r="2931" spans="1:11" x14ac:dyDescent="0.2">
      <c r="A2931" s="28" t="s">
        <v>90</v>
      </c>
      <c r="B2931" s="24">
        <v>191224</v>
      </c>
      <c r="C2931" s="28" t="s">
        <v>3035</v>
      </c>
      <c r="D2931" s="29">
        <v>35191224</v>
      </c>
      <c r="E2931" s="29" t="s">
        <v>117</v>
      </c>
      <c r="F2931" s="29">
        <v>263.60000000000002</v>
      </c>
      <c r="G2931" s="10">
        <f>SUMIFS('Régua SAEB'!$C:$C,'Régua SAEB'!$B:$B,"LP",'Régua SAEB'!$D:$D,"&lt;="&amp;$F2931,'Régua SAEB'!$E:$E,"&gt;"&amp;$F2931,'Régua SAEB'!$A:$A,$E2931)</f>
        <v>3</v>
      </c>
      <c r="H2931" s="10" t="str">
        <f t="array" ref="H2931">INDEX('Régua SAEB'!$F$1:$F$40,MATCH($E2931&amp;"LP"&amp;$G2931,'Régua SAEB'!$G$1:$G$40,0),1)</f>
        <v>Básico</v>
      </c>
      <c r="I2931" s="29">
        <v>263.10000000000002</v>
      </c>
      <c r="J2931" s="10">
        <f>SUMIFS('Régua SAEB'!$C:$C,'Régua SAEB'!$B:$B,"MT",'Régua SAEB'!$D:$D,"&lt;="&amp;$I2931,'Régua SAEB'!$E:$E,"&gt;"&amp;$I2931,'Régua SAEB'!$A:$A,$E2931)</f>
        <v>3</v>
      </c>
      <c r="K2931" s="10" t="str">
        <f t="array" ref="K2931">INDEX('Régua SAEB'!$F$1:$F$40,MATCH($E2931&amp;"MT"&amp;$J2931,'Régua SAEB'!$G$1:$G$40,0),1)</f>
        <v>Básico</v>
      </c>
    </row>
    <row r="2932" spans="1:11" x14ac:dyDescent="0.2">
      <c r="A2932" s="28" t="s">
        <v>90</v>
      </c>
      <c r="B2932" s="24">
        <v>191905</v>
      </c>
      <c r="C2932" s="28" t="s">
        <v>3036</v>
      </c>
      <c r="D2932" s="29">
        <v>35191905</v>
      </c>
      <c r="E2932" s="29" t="s">
        <v>117</v>
      </c>
      <c r="F2932" s="29">
        <v>239.13</v>
      </c>
      <c r="G2932" s="10">
        <f>SUMIFS('Régua SAEB'!$C:$C,'Régua SAEB'!$B:$B,"LP",'Régua SAEB'!$D:$D,"&lt;="&amp;$F2932,'Régua SAEB'!$E:$E,"&gt;"&amp;$F2932,'Régua SAEB'!$A:$A,$E2932)</f>
        <v>2</v>
      </c>
      <c r="H2932" s="10" t="str">
        <f t="array" ref="H2932">INDEX('Régua SAEB'!$F$1:$F$40,MATCH($E2932&amp;"LP"&amp;$G2932,'Régua SAEB'!$G$1:$G$40,0),1)</f>
        <v>Básico</v>
      </c>
      <c r="I2932" s="29">
        <v>242.34</v>
      </c>
      <c r="J2932" s="10">
        <f>SUMIFS('Régua SAEB'!$C:$C,'Régua SAEB'!$B:$B,"MT",'Régua SAEB'!$D:$D,"&lt;="&amp;$I2932,'Régua SAEB'!$E:$E,"&gt;"&amp;$I2932,'Régua SAEB'!$A:$A,$E2932)</f>
        <v>2</v>
      </c>
      <c r="K2932" s="10" t="str">
        <f t="array" ref="K2932">INDEX('Régua SAEB'!$F$1:$F$40,MATCH($E2932&amp;"MT"&amp;$J2932,'Régua SAEB'!$G$1:$G$40,0),1)</f>
        <v>Básico</v>
      </c>
    </row>
    <row r="2933" spans="1:11" x14ac:dyDescent="0.2">
      <c r="A2933" s="28" t="s">
        <v>90</v>
      </c>
      <c r="B2933" s="24">
        <v>191917</v>
      </c>
      <c r="C2933" s="28" t="s">
        <v>3037</v>
      </c>
      <c r="D2933" s="29">
        <v>35191917</v>
      </c>
      <c r="E2933" s="29" t="s">
        <v>117</v>
      </c>
      <c r="F2933" s="29">
        <v>264.23</v>
      </c>
      <c r="G2933" s="10">
        <f>SUMIFS('Régua SAEB'!$C:$C,'Régua SAEB'!$B:$B,"LP",'Régua SAEB'!$D:$D,"&lt;="&amp;$F2933,'Régua SAEB'!$E:$E,"&gt;"&amp;$F2933,'Régua SAEB'!$A:$A,$E2933)</f>
        <v>3</v>
      </c>
      <c r="H2933" s="10" t="str">
        <f t="array" ref="H2933">INDEX('Régua SAEB'!$F$1:$F$40,MATCH($E2933&amp;"LP"&amp;$G2933,'Régua SAEB'!$G$1:$G$40,0),1)</f>
        <v>Básico</v>
      </c>
      <c r="I2933" s="29">
        <v>255.12</v>
      </c>
      <c r="J2933" s="10">
        <f>SUMIFS('Régua SAEB'!$C:$C,'Régua SAEB'!$B:$B,"MT",'Régua SAEB'!$D:$D,"&lt;="&amp;$I2933,'Régua SAEB'!$E:$E,"&gt;"&amp;$I2933,'Régua SAEB'!$A:$A,$E2933)</f>
        <v>3</v>
      </c>
      <c r="K2933" s="10" t="str">
        <f t="array" ref="K2933">INDEX('Régua SAEB'!$F$1:$F$40,MATCH($E2933&amp;"MT"&amp;$J2933,'Régua SAEB'!$G$1:$G$40,0),1)</f>
        <v>Básico</v>
      </c>
    </row>
    <row r="2934" spans="1:11" x14ac:dyDescent="0.2">
      <c r="A2934" s="28" t="s">
        <v>53</v>
      </c>
      <c r="B2934" s="24">
        <v>267983</v>
      </c>
      <c r="C2934" s="28" t="s">
        <v>3038</v>
      </c>
      <c r="D2934" s="29">
        <v>35267983</v>
      </c>
      <c r="E2934" s="29" t="s">
        <v>117</v>
      </c>
      <c r="F2934" s="29">
        <v>226.24</v>
      </c>
      <c r="G2934" s="10">
        <f>SUMIFS('Régua SAEB'!$C:$C,'Régua SAEB'!$B:$B,"LP",'Régua SAEB'!$D:$D,"&lt;="&amp;$F2934,'Régua SAEB'!$E:$E,"&gt;"&amp;$F2934,'Régua SAEB'!$A:$A,$E2934)</f>
        <v>2</v>
      </c>
      <c r="H2934" s="10" t="str">
        <f t="array" ref="H2934">INDEX('Régua SAEB'!$F$1:$F$40,MATCH($E2934&amp;"LP"&amp;$G2934,'Régua SAEB'!$G$1:$G$40,0),1)</f>
        <v>Básico</v>
      </c>
      <c r="I2934" s="29">
        <v>228.05</v>
      </c>
      <c r="J2934" s="10">
        <f>SUMIFS('Régua SAEB'!$C:$C,'Régua SAEB'!$B:$B,"MT",'Régua SAEB'!$D:$D,"&lt;="&amp;$I2934,'Régua SAEB'!$E:$E,"&gt;"&amp;$I2934,'Régua SAEB'!$A:$A,$E2934)</f>
        <v>2</v>
      </c>
      <c r="K2934" s="10" t="str">
        <f t="array" ref="K2934">INDEX('Régua SAEB'!$F$1:$F$40,MATCH($E2934&amp;"MT"&amp;$J2934,'Régua SAEB'!$G$1:$G$40,0),1)</f>
        <v>Básico</v>
      </c>
    </row>
    <row r="2935" spans="1:11" x14ac:dyDescent="0.2">
      <c r="A2935" s="28" t="s">
        <v>89</v>
      </c>
      <c r="B2935" s="24">
        <v>269384</v>
      </c>
      <c r="C2935" s="28" t="s">
        <v>3039</v>
      </c>
      <c r="D2935" s="29">
        <v>35269384</v>
      </c>
      <c r="E2935" s="29" t="s">
        <v>117</v>
      </c>
      <c r="F2935" s="29">
        <v>244.08</v>
      </c>
      <c r="G2935" s="10">
        <f>SUMIFS('Régua SAEB'!$C:$C,'Régua SAEB'!$B:$B,"LP",'Régua SAEB'!$D:$D,"&lt;="&amp;$F2935,'Régua SAEB'!$E:$E,"&gt;"&amp;$F2935,'Régua SAEB'!$A:$A,$E2935)</f>
        <v>2</v>
      </c>
      <c r="H2935" s="10" t="str">
        <f t="array" ref="H2935">INDEX('Régua SAEB'!$F$1:$F$40,MATCH($E2935&amp;"LP"&amp;$G2935,'Régua SAEB'!$G$1:$G$40,0),1)</f>
        <v>Básico</v>
      </c>
      <c r="I2935" s="29">
        <v>239.96</v>
      </c>
      <c r="J2935" s="10">
        <f>SUMIFS('Régua SAEB'!$C:$C,'Régua SAEB'!$B:$B,"MT",'Régua SAEB'!$D:$D,"&lt;="&amp;$I2935,'Régua SAEB'!$E:$E,"&gt;"&amp;$I2935,'Régua SAEB'!$A:$A,$E2935)</f>
        <v>2</v>
      </c>
      <c r="K2935" s="10" t="str">
        <f t="array" ref="K2935">INDEX('Régua SAEB'!$F$1:$F$40,MATCH($E2935&amp;"MT"&amp;$J2935,'Régua SAEB'!$G$1:$G$40,0),1)</f>
        <v>Básico</v>
      </c>
    </row>
    <row r="2936" spans="1:11" x14ac:dyDescent="0.2">
      <c r="A2936" s="28" t="s">
        <v>52</v>
      </c>
      <c r="B2936" s="24">
        <v>283903</v>
      </c>
      <c r="C2936" s="28" t="s">
        <v>3040</v>
      </c>
      <c r="D2936" s="29">
        <v>35283903</v>
      </c>
      <c r="E2936" s="29" t="s">
        <v>117</v>
      </c>
      <c r="F2936" s="29">
        <v>227.71</v>
      </c>
      <c r="G2936" s="10">
        <f>SUMIFS('Régua SAEB'!$C:$C,'Régua SAEB'!$B:$B,"LP",'Régua SAEB'!$D:$D,"&lt;="&amp;$F2936,'Régua SAEB'!$E:$E,"&gt;"&amp;$F2936,'Régua SAEB'!$A:$A,$E2936)</f>
        <v>2</v>
      </c>
      <c r="H2936" s="10" t="str">
        <f t="array" ref="H2936">INDEX('Régua SAEB'!$F$1:$F$40,MATCH($E2936&amp;"LP"&amp;$G2936,'Régua SAEB'!$G$1:$G$40,0),1)</f>
        <v>Básico</v>
      </c>
      <c r="I2936" s="29">
        <v>234.19</v>
      </c>
      <c r="J2936" s="10">
        <f>SUMIFS('Régua SAEB'!$C:$C,'Régua SAEB'!$B:$B,"MT",'Régua SAEB'!$D:$D,"&lt;="&amp;$I2936,'Régua SAEB'!$E:$E,"&gt;"&amp;$I2936,'Régua SAEB'!$A:$A,$E2936)</f>
        <v>2</v>
      </c>
      <c r="K2936" s="10" t="str">
        <f t="array" ref="K2936">INDEX('Régua SAEB'!$F$1:$F$40,MATCH($E2936&amp;"MT"&amp;$J2936,'Régua SAEB'!$G$1:$G$40,0),1)</f>
        <v>Básico</v>
      </c>
    </row>
    <row r="2937" spans="1:11" x14ac:dyDescent="0.2">
      <c r="A2937" s="28" t="s">
        <v>52</v>
      </c>
      <c r="B2937" s="24">
        <v>284300</v>
      </c>
      <c r="C2937" s="28" t="s">
        <v>3041</v>
      </c>
      <c r="D2937" s="29">
        <v>35284300</v>
      </c>
      <c r="E2937" s="29" t="s">
        <v>117</v>
      </c>
      <c r="F2937" s="29">
        <v>251.99</v>
      </c>
      <c r="G2937" s="10">
        <f>SUMIFS('Régua SAEB'!$C:$C,'Régua SAEB'!$B:$B,"LP",'Régua SAEB'!$D:$D,"&lt;="&amp;$F2937,'Régua SAEB'!$E:$E,"&gt;"&amp;$F2937,'Régua SAEB'!$A:$A,$E2937)</f>
        <v>3</v>
      </c>
      <c r="H2937" s="10" t="str">
        <f t="array" ref="H2937">INDEX('Régua SAEB'!$F$1:$F$40,MATCH($E2937&amp;"LP"&amp;$G2937,'Régua SAEB'!$G$1:$G$40,0),1)</f>
        <v>Básico</v>
      </c>
      <c r="I2937" s="29">
        <v>239.02</v>
      </c>
      <c r="J2937" s="10">
        <f>SUMIFS('Régua SAEB'!$C:$C,'Régua SAEB'!$B:$B,"MT",'Régua SAEB'!$D:$D,"&lt;="&amp;$I2937,'Régua SAEB'!$E:$E,"&gt;"&amp;$I2937,'Régua SAEB'!$A:$A,$E2937)</f>
        <v>2</v>
      </c>
      <c r="K2937" s="10" t="str">
        <f t="array" ref="K2937">INDEX('Régua SAEB'!$F$1:$F$40,MATCH($E2937&amp;"MT"&amp;$J2937,'Régua SAEB'!$G$1:$G$40,0),1)</f>
        <v>Básico</v>
      </c>
    </row>
    <row r="2938" spans="1:11" x14ac:dyDescent="0.2">
      <c r="A2938" s="28" t="s">
        <v>90</v>
      </c>
      <c r="B2938" s="24">
        <v>297501</v>
      </c>
      <c r="C2938" s="28" t="s">
        <v>3042</v>
      </c>
      <c r="D2938" s="29">
        <v>35297501</v>
      </c>
      <c r="E2938" s="29" t="s">
        <v>117</v>
      </c>
      <c r="F2938" s="29">
        <v>259.24</v>
      </c>
      <c r="G2938" s="10">
        <f>SUMIFS('Régua SAEB'!$C:$C,'Régua SAEB'!$B:$B,"LP",'Régua SAEB'!$D:$D,"&lt;="&amp;$F2938,'Régua SAEB'!$E:$E,"&gt;"&amp;$F2938,'Régua SAEB'!$A:$A,$E2938)</f>
        <v>3</v>
      </c>
      <c r="H2938" s="10" t="str">
        <f t="array" ref="H2938">INDEX('Régua SAEB'!$F$1:$F$40,MATCH($E2938&amp;"LP"&amp;$G2938,'Régua SAEB'!$G$1:$G$40,0),1)</f>
        <v>Básico</v>
      </c>
      <c r="I2938" s="29">
        <v>250.83</v>
      </c>
      <c r="J2938" s="10">
        <f>SUMIFS('Régua SAEB'!$C:$C,'Régua SAEB'!$B:$B,"MT",'Régua SAEB'!$D:$D,"&lt;="&amp;$I2938,'Régua SAEB'!$E:$E,"&gt;"&amp;$I2938,'Régua SAEB'!$A:$A,$E2938)</f>
        <v>3</v>
      </c>
      <c r="K2938" s="10" t="str">
        <f t="array" ref="K2938">INDEX('Régua SAEB'!$F$1:$F$40,MATCH($E2938&amp;"MT"&amp;$J2938,'Régua SAEB'!$G$1:$G$40,0),1)</f>
        <v>Básico</v>
      </c>
    </row>
    <row r="2939" spans="1:11" x14ac:dyDescent="0.2">
      <c r="A2939" s="28" t="s">
        <v>31</v>
      </c>
      <c r="B2939" s="24">
        <v>409169</v>
      </c>
      <c r="C2939" s="28" t="s">
        <v>3043</v>
      </c>
      <c r="D2939" s="29">
        <v>35409169</v>
      </c>
      <c r="E2939" s="29" t="s">
        <v>117</v>
      </c>
      <c r="F2939" s="29">
        <v>266.93</v>
      </c>
      <c r="G2939" s="10">
        <f>SUMIFS('Régua SAEB'!$C:$C,'Régua SAEB'!$B:$B,"LP",'Régua SAEB'!$D:$D,"&lt;="&amp;$F2939,'Régua SAEB'!$E:$E,"&gt;"&amp;$F2939,'Régua SAEB'!$A:$A,$E2939)</f>
        <v>3</v>
      </c>
      <c r="H2939" s="10" t="str">
        <f t="array" ref="H2939">INDEX('Régua SAEB'!$F$1:$F$40,MATCH($E2939&amp;"LP"&amp;$G2939,'Régua SAEB'!$G$1:$G$40,0),1)</f>
        <v>Básico</v>
      </c>
      <c r="I2939" s="29">
        <v>260.39</v>
      </c>
      <c r="J2939" s="10">
        <f>SUMIFS('Régua SAEB'!$C:$C,'Régua SAEB'!$B:$B,"MT",'Régua SAEB'!$D:$D,"&lt;="&amp;$I2939,'Régua SAEB'!$E:$E,"&gt;"&amp;$I2939,'Régua SAEB'!$A:$A,$E2939)</f>
        <v>3</v>
      </c>
      <c r="K2939" s="10" t="str">
        <f t="array" ref="K2939">INDEX('Régua SAEB'!$F$1:$F$40,MATCH($E2939&amp;"MT"&amp;$J2939,'Régua SAEB'!$G$1:$G$40,0),1)</f>
        <v>Básico</v>
      </c>
    </row>
    <row r="2940" spans="1:11" x14ac:dyDescent="0.2">
      <c r="A2940" s="28" t="s">
        <v>53</v>
      </c>
      <c r="B2940" s="24">
        <v>412173</v>
      </c>
      <c r="C2940" s="28" t="s">
        <v>3044</v>
      </c>
      <c r="D2940" s="29">
        <v>35412173</v>
      </c>
      <c r="E2940" s="29" t="s">
        <v>117</v>
      </c>
      <c r="F2940" s="29">
        <v>265.18</v>
      </c>
      <c r="G2940" s="10">
        <f>SUMIFS('Régua SAEB'!$C:$C,'Régua SAEB'!$B:$B,"LP",'Régua SAEB'!$D:$D,"&lt;="&amp;$F2940,'Régua SAEB'!$E:$E,"&gt;"&amp;$F2940,'Régua SAEB'!$A:$A,$E2940)</f>
        <v>3</v>
      </c>
      <c r="H2940" s="10" t="str">
        <f t="array" ref="H2940">INDEX('Régua SAEB'!$F$1:$F$40,MATCH($E2940&amp;"LP"&amp;$G2940,'Régua SAEB'!$G$1:$G$40,0),1)</f>
        <v>Básico</v>
      </c>
      <c r="I2940" s="29">
        <v>263.41000000000003</v>
      </c>
      <c r="J2940" s="10">
        <f>SUMIFS('Régua SAEB'!$C:$C,'Régua SAEB'!$B:$B,"MT",'Régua SAEB'!$D:$D,"&lt;="&amp;$I2940,'Régua SAEB'!$E:$E,"&gt;"&amp;$I2940,'Régua SAEB'!$A:$A,$E2940)</f>
        <v>3</v>
      </c>
      <c r="K2940" s="10" t="str">
        <f t="array" ref="K2940">INDEX('Régua SAEB'!$F$1:$F$40,MATCH($E2940&amp;"MT"&amp;$J2940,'Régua SAEB'!$G$1:$G$40,0),1)</f>
        <v>Básico</v>
      </c>
    </row>
    <row r="2941" spans="1:11" x14ac:dyDescent="0.2">
      <c r="A2941" s="28" t="s">
        <v>91</v>
      </c>
      <c r="B2941" s="24">
        <v>415443</v>
      </c>
      <c r="C2941" s="28" t="s">
        <v>3045</v>
      </c>
      <c r="D2941" s="29">
        <v>35415443</v>
      </c>
      <c r="E2941" s="29" t="s">
        <v>117</v>
      </c>
      <c r="F2941" s="29">
        <v>275.58</v>
      </c>
      <c r="G2941" s="10">
        <f>SUMIFS('Régua SAEB'!$C:$C,'Régua SAEB'!$B:$B,"LP",'Régua SAEB'!$D:$D,"&lt;="&amp;$F2941,'Régua SAEB'!$E:$E,"&gt;"&amp;$F2941,'Régua SAEB'!$A:$A,$E2941)</f>
        <v>4</v>
      </c>
      <c r="H2941" s="10" t="str">
        <f t="array" ref="H2941">INDEX('Régua SAEB'!$F$1:$F$40,MATCH($E2941&amp;"LP"&amp;$G2941,'Régua SAEB'!$G$1:$G$40,0),1)</f>
        <v>Proficiente</v>
      </c>
      <c r="I2941" s="29">
        <v>265.82</v>
      </c>
      <c r="J2941" s="10">
        <f>SUMIFS('Régua SAEB'!$C:$C,'Régua SAEB'!$B:$B,"MT",'Régua SAEB'!$D:$D,"&lt;="&amp;$I2941,'Régua SAEB'!$E:$E,"&gt;"&amp;$I2941,'Régua SAEB'!$A:$A,$E2941)</f>
        <v>3</v>
      </c>
      <c r="K2941" s="10" t="str">
        <f t="array" ref="K2941">INDEX('Régua SAEB'!$F$1:$F$40,MATCH($E2941&amp;"MT"&amp;$J2941,'Régua SAEB'!$G$1:$G$40,0),1)</f>
        <v>Básico</v>
      </c>
    </row>
    <row r="2942" spans="1:11" x14ac:dyDescent="0.2">
      <c r="A2942" s="28" t="s">
        <v>53</v>
      </c>
      <c r="B2942" s="24">
        <v>433482</v>
      </c>
      <c r="C2942" s="28" t="s">
        <v>3046</v>
      </c>
      <c r="D2942" s="29">
        <v>35433482</v>
      </c>
      <c r="E2942" s="29" t="s">
        <v>117</v>
      </c>
      <c r="F2942" s="29">
        <v>251.9</v>
      </c>
      <c r="G2942" s="10">
        <f>SUMIFS('Régua SAEB'!$C:$C,'Régua SAEB'!$B:$B,"LP",'Régua SAEB'!$D:$D,"&lt;="&amp;$F2942,'Régua SAEB'!$E:$E,"&gt;"&amp;$F2942,'Régua SAEB'!$A:$A,$E2942)</f>
        <v>3</v>
      </c>
      <c r="H2942" s="10" t="str">
        <f t="array" ref="H2942">INDEX('Régua SAEB'!$F$1:$F$40,MATCH($E2942&amp;"LP"&amp;$G2942,'Régua SAEB'!$G$1:$G$40,0),1)</f>
        <v>Básico</v>
      </c>
      <c r="I2942" s="29">
        <v>237.66</v>
      </c>
      <c r="J2942" s="10">
        <f>SUMIFS('Régua SAEB'!$C:$C,'Régua SAEB'!$B:$B,"MT",'Régua SAEB'!$D:$D,"&lt;="&amp;$I2942,'Régua SAEB'!$E:$E,"&gt;"&amp;$I2942,'Régua SAEB'!$A:$A,$E2942)</f>
        <v>2</v>
      </c>
      <c r="K2942" s="10" t="str">
        <f t="array" ref="K2942">INDEX('Régua SAEB'!$F$1:$F$40,MATCH($E2942&amp;"MT"&amp;$J2942,'Régua SAEB'!$G$1:$G$40,0),1)</f>
        <v>Básico</v>
      </c>
    </row>
    <row r="2943" spans="1:11" x14ac:dyDescent="0.2">
      <c r="A2943" s="28" t="s">
        <v>31</v>
      </c>
      <c r="B2943" s="24">
        <v>433615</v>
      </c>
      <c r="C2943" s="28" t="s">
        <v>3047</v>
      </c>
      <c r="D2943" s="29">
        <v>35433615</v>
      </c>
      <c r="E2943" s="29" t="s">
        <v>117</v>
      </c>
      <c r="F2943" s="29">
        <v>259.02</v>
      </c>
      <c r="G2943" s="10">
        <f>SUMIFS('Régua SAEB'!$C:$C,'Régua SAEB'!$B:$B,"LP",'Régua SAEB'!$D:$D,"&lt;="&amp;$F2943,'Régua SAEB'!$E:$E,"&gt;"&amp;$F2943,'Régua SAEB'!$A:$A,$E2943)</f>
        <v>3</v>
      </c>
      <c r="H2943" s="10" t="str">
        <f t="array" ref="H2943">INDEX('Régua SAEB'!$F$1:$F$40,MATCH($E2943&amp;"LP"&amp;$G2943,'Régua SAEB'!$G$1:$G$40,0),1)</f>
        <v>Básico</v>
      </c>
      <c r="I2943" s="29">
        <v>247.84</v>
      </c>
      <c r="J2943" s="10">
        <f>SUMIFS('Régua SAEB'!$C:$C,'Régua SAEB'!$B:$B,"MT",'Régua SAEB'!$D:$D,"&lt;="&amp;$I2943,'Régua SAEB'!$E:$E,"&gt;"&amp;$I2943,'Régua SAEB'!$A:$A,$E2943)</f>
        <v>2</v>
      </c>
      <c r="K2943" s="10" t="str">
        <f t="array" ref="K2943">INDEX('Régua SAEB'!$F$1:$F$40,MATCH($E2943&amp;"MT"&amp;$J2943,'Régua SAEB'!$G$1:$G$40,0),1)</f>
        <v>Básico</v>
      </c>
    </row>
    <row r="2944" spans="1:11" x14ac:dyDescent="0.2">
      <c r="A2944" s="28" t="s">
        <v>89</v>
      </c>
      <c r="B2944" s="24">
        <v>437050</v>
      </c>
      <c r="C2944" s="28" t="s">
        <v>3048</v>
      </c>
      <c r="D2944" s="29">
        <v>35437050</v>
      </c>
      <c r="E2944" s="29" t="s">
        <v>117</v>
      </c>
      <c r="F2944" s="29">
        <v>250.52</v>
      </c>
      <c r="G2944" s="10">
        <f>SUMIFS('Régua SAEB'!$C:$C,'Régua SAEB'!$B:$B,"LP",'Régua SAEB'!$D:$D,"&lt;="&amp;$F2944,'Régua SAEB'!$E:$E,"&gt;"&amp;$F2944,'Régua SAEB'!$A:$A,$E2944)</f>
        <v>3</v>
      </c>
      <c r="H2944" s="10" t="str">
        <f t="array" ref="H2944">INDEX('Régua SAEB'!$F$1:$F$40,MATCH($E2944&amp;"LP"&amp;$G2944,'Régua SAEB'!$G$1:$G$40,0),1)</f>
        <v>Básico</v>
      </c>
      <c r="I2944" s="29">
        <v>239.8</v>
      </c>
      <c r="J2944" s="10">
        <f>SUMIFS('Régua SAEB'!$C:$C,'Régua SAEB'!$B:$B,"MT",'Régua SAEB'!$D:$D,"&lt;="&amp;$I2944,'Régua SAEB'!$E:$E,"&gt;"&amp;$I2944,'Régua SAEB'!$A:$A,$E2944)</f>
        <v>2</v>
      </c>
      <c r="K2944" s="10" t="str">
        <f t="array" ref="K2944">INDEX('Régua SAEB'!$F$1:$F$40,MATCH($E2944&amp;"MT"&amp;$J2944,'Régua SAEB'!$G$1:$G$40,0),1)</f>
        <v>Básico</v>
      </c>
    </row>
    <row r="2945" spans="1:11" x14ac:dyDescent="0.2">
      <c r="A2945" s="28" t="s">
        <v>90</v>
      </c>
      <c r="B2945" s="24">
        <v>438042</v>
      </c>
      <c r="C2945" s="28" t="s">
        <v>3049</v>
      </c>
      <c r="D2945" s="29">
        <v>35438042</v>
      </c>
      <c r="E2945" s="29" t="s">
        <v>117</v>
      </c>
      <c r="F2945" s="29">
        <v>271.81</v>
      </c>
      <c r="G2945" s="10">
        <f>SUMIFS('Régua SAEB'!$C:$C,'Régua SAEB'!$B:$B,"LP",'Régua SAEB'!$D:$D,"&lt;="&amp;$F2945,'Régua SAEB'!$E:$E,"&gt;"&amp;$F2945,'Régua SAEB'!$A:$A,$E2945)</f>
        <v>3</v>
      </c>
      <c r="H2945" s="10" t="str">
        <f t="array" ref="H2945">INDEX('Régua SAEB'!$F$1:$F$40,MATCH($E2945&amp;"LP"&amp;$G2945,'Régua SAEB'!$G$1:$G$40,0),1)</f>
        <v>Básico</v>
      </c>
      <c r="I2945" s="29">
        <v>264.25</v>
      </c>
      <c r="J2945" s="10">
        <f>SUMIFS('Régua SAEB'!$C:$C,'Régua SAEB'!$B:$B,"MT",'Régua SAEB'!$D:$D,"&lt;="&amp;$I2945,'Régua SAEB'!$E:$E,"&gt;"&amp;$I2945,'Régua SAEB'!$A:$A,$E2945)</f>
        <v>3</v>
      </c>
      <c r="K2945" s="10" t="str">
        <f t="array" ref="K2945">INDEX('Régua SAEB'!$F$1:$F$40,MATCH($E2945&amp;"MT"&amp;$J2945,'Régua SAEB'!$G$1:$G$40,0),1)</f>
        <v>Básico</v>
      </c>
    </row>
    <row r="2946" spans="1:11" x14ac:dyDescent="0.2">
      <c r="A2946" s="28" t="s">
        <v>53</v>
      </c>
      <c r="B2946" s="24">
        <v>438112</v>
      </c>
      <c r="C2946" s="28" t="s">
        <v>3050</v>
      </c>
      <c r="D2946" s="29">
        <v>35438112</v>
      </c>
      <c r="E2946" s="29" t="s">
        <v>117</v>
      </c>
      <c r="F2946" s="29">
        <v>243.21</v>
      </c>
      <c r="G2946" s="10">
        <f>SUMIFS('Régua SAEB'!$C:$C,'Régua SAEB'!$B:$B,"LP",'Régua SAEB'!$D:$D,"&lt;="&amp;$F2946,'Régua SAEB'!$E:$E,"&gt;"&amp;$F2946,'Régua SAEB'!$A:$A,$E2946)</f>
        <v>2</v>
      </c>
      <c r="H2946" s="10" t="str">
        <f t="array" ref="H2946">INDEX('Régua SAEB'!$F$1:$F$40,MATCH($E2946&amp;"LP"&amp;$G2946,'Régua SAEB'!$G$1:$G$40,0),1)</f>
        <v>Básico</v>
      </c>
      <c r="I2946" s="29">
        <v>239.78</v>
      </c>
      <c r="J2946" s="10">
        <f>SUMIFS('Régua SAEB'!$C:$C,'Régua SAEB'!$B:$B,"MT",'Régua SAEB'!$D:$D,"&lt;="&amp;$I2946,'Régua SAEB'!$E:$E,"&gt;"&amp;$I2946,'Régua SAEB'!$A:$A,$E2946)</f>
        <v>2</v>
      </c>
      <c r="K2946" s="10" t="str">
        <f t="array" ref="K2946">INDEX('Régua SAEB'!$F$1:$F$40,MATCH($E2946&amp;"MT"&amp;$J2946,'Régua SAEB'!$G$1:$G$40,0),1)</f>
        <v>Básico</v>
      </c>
    </row>
    <row r="2947" spans="1:11" x14ac:dyDescent="0.2">
      <c r="A2947" s="28" t="s">
        <v>53</v>
      </c>
      <c r="B2947" s="24">
        <v>447663</v>
      </c>
      <c r="C2947" s="28" t="s">
        <v>3051</v>
      </c>
      <c r="D2947" s="29">
        <v>35447663</v>
      </c>
      <c r="E2947" s="29" t="s">
        <v>117</v>
      </c>
      <c r="F2947" s="29">
        <v>263.27</v>
      </c>
      <c r="G2947" s="10">
        <f>SUMIFS('Régua SAEB'!$C:$C,'Régua SAEB'!$B:$B,"LP",'Régua SAEB'!$D:$D,"&lt;="&amp;$F2947,'Régua SAEB'!$E:$E,"&gt;"&amp;$F2947,'Régua SAEB'!$A:$A,$E2947)</f>
        <v>3</v>
      </c>
      <c r="H2947" s="10" t="str">
        <f t="array" ref="H2947">INDEX('Régua SAEB'!$F$1:$F$40,MATCH($E2947&amp;"LP"&amp;$G2947,'Régua SAEB'!$G$1:$G$40,0),1)</f>
        <v>Básico</v>
      </c>
      <c r="I2947" s="29">
        <v>260.52</v>
      </c>
      <c r="J2947" s="10">
        <f>SUMIFS('Régua SAEB'!$C:$C,'Régua SAEB'!$B:$B,"MT",'Régua SAEB'!$D:$D,"&lt;="&amp;$I2947,'Régua SAEB'!$E:$E,"&gt;"&amp;$I2947,'Régua SAEB'!$A:$A,$E2947)</f>
        <v>3</v>
      </c>
      <c r="K2947" s="10" t="str">
        <f t="array" ref="K2947">INDEX('Régua SAEB'!$F$1:$F$40,MATCH($E2947&amp;"MT"&amp;$J2947,'Régua SAEB'!$G$1:$G$40,0),1)</f>
        <v>Básico</v>
      </c>
    </row>
    <row r="2948" spans="1:11" x14ac:dyDescent="0.2">
      <c r="A2948" s="28" t="s">
        <v>64</v>
      </c>
      <c r="B2948" s="24">
        <v>457243</v>
      </c>
      <c r="C2948" s="28" t="s">
        <v>3052</v>
      </c>
      <c r="D2948" s="29">
        <v>35457243</v>
      </c>
      <c r="E2948" s="29" t="s">
        <v>117</v>
      </c>
      <c r="F2948" s="29">
        <v>249.98</v>
      </c>
      <c r="G2948" s="10">
        <f>SUMIFS('Régua SAEB'!$C:$C,'Régua SAEB'!$B:$B,"LP",'Régua SAEB'!$D:$D,"&lt;="&amp;$F2948,'Régua SAEB'!$E:$E,"&gt;"&amp;$F2948,'Régua SAEB'!$A:$A,$E2948)</f>
        <v>2</v>
      </c>
      <c r="H2948" s="10" t="str">
        <f t="array" ref="H2948">INDEX('Régua SAEB'!$F$1:$F$40,MATCH($E2948&amp;"LP"&amp;$G2948,'Régua SAEB'!$G$1:$G$40,0),1)</f>
        <v>Básico</v>
      </c>
      <c r="I2948" s="29">
        <v>246.16</v>
      </c>
      <c r="J2948" s="10">
        <f>SUMIFS('Régua SAEB'!$C:$C,'Régua SAEB'!$B:$B,"MT",'Régua SAEB'!$D:$D,"&lt;="&amp;$I2948,'Régua SAEB'!$E:$E,"&gt;"&amp;$I2948,'Régua SAEB'!$A:$A,$E2948)</f>
        <v>2</v>
      </c>
      <c r="K2948" s="10" t="str">
        <f t="array" ref="K2948">INDEX('Régua SAEB'!$F$1:$F$40,MATCH($E2948&amp;"MT"&amp;$J2948,'Régua SAEB'!$G$1:$G$40,0),1)</f>
        <v>Básico</v>
      </c>
    </row>
    <row r="2949" spans="1:11" x14ac:dyDescent="0.2">
      <c r="A2949" s="28" t="s">
        <v>90</v>
      </c>
      <c r="B2949" s="24">
        <v>461313</v>
      </c>
      <c r="C2949" s="28" t="s">
        <v>3053</v>
      </c>
      <c r="D2949" s="29">
        <v>35461313</v>
      </c>
      <c r="E2949" s="29" t="s">
        <v>117</v>
      </c>
      <c r="F2949" s="29">
        <v>280.52</v>
      </c>
      <c r="G2949" s="10">
        <f>SUMIFS('Régua SAEB'!$C:$C,'Régua SAEB'!$B:$B,"LP",'Régua SAEB'!$D:$D,"&lt;="&amp;$F2949,'Régua SAEB'!$E:$E,"&gt;"&amp;$F2949,'Régua SAEB'!$A:$A,$E2949)</f>
        <v>4</v>
      </c>
      <c r="H2949" s="10" t="str">
        <f t="array" ref="H2949">INDEX('Régua SAEB'!$F$1:$F$40,MATCH($E2949&amp;"LP"&amp;$G2949,'Régua SAEB'!$G$1:$G$40,0),1)</f>
        <v>Proficiente</v>
      </c>
      <c r="I2949" s="29">
        <v>281.02999999999997</v>
      </c>
      <c r="J2949" s="10">
        <f>SUMIFS('Régua SAEB'!$C:$C,'Régua SAEB'!$B:$B,"MT",'Régua SAEB'!$D:$D,"&lt;="&amp;$I2949,'Régua SAEB'!$E:$E,"&gt;"&amp;$I2949,'Régua SAEB'!$A:$A,$E2949)</f>
        <v>4</v>
      </c>
      <c r="K2949" s="10" t="str">
        <f t="array" ref="K2949">INDEX('Régua SAEB'!$F$1:$F$40,MATCH($E2949&amp;"MT"&amp;$J2949,'Régua SAEB'!$G$1:$G$40,0),1)</f>
        <v>Básico</v>
      </c>
    </row>
    <row r="2950" spans="1:11" x14ac:dyDescent="0.2">
      <c r="A2950" s="28" t="s">
        <v>64</v>
      </c>
      <c r="B2950" s="24">
        <v>463073</v>
      </c>
      <c r="C2950" s="28" t="s">
        <v>3054</v>
      </c>
      <c r="D2950" s="29">
        <v>35463073</v>
      </c>
      <c r="E2950" s="29" t="s">
        <v>117</v>
      </c>
      <c r="F2950" s="29">
        <v>244.46</v>
      </c>
      <c r="G2950" s="10">
        <f>SUMIFS('Régua SAEB'!$C:$C,'Régua SAEB'!$B:$B,"LP",'Régua SAEB'!$D:$D,"&lt;="&amp;$F2950,'Régua SAEB'!$E:$E,"&gt;"&amp;$F2950,'Régua SAEB'!$A:$A,$E2950)</f>
        <v>2</v>
      </c>
      <c r="H2950" s="10" t="str">
        <f t="array" ref="H2950">INDEX('Régua SAEB'!$F$1:$F$40,MATCH($E2950&amp;"LP"&amp;$G2950,'Régua SAEB'!$G$1:$G$40,0),1)</f>
        <v>Básico</v>
      </c>
      <c r="I2950" s="29">
        <v>234.35</v>
      </c>
      <c r="J2950" s="10">
        <f>SUMIFS('Régua SAEB'!$C:$C,'Régua SAEB'!$B:$B,"MT",'Régua SAEB'!$D:$D,"&lt;="&amp;$I2950,'Régua SAEB'!$E:$E,"&gt;"&amp;$I2950,'Régua SAEB'!$A:$A,$E2950)</f>
        <v>2</v>
      </c>
      <c r="K2950" s="10" t="str">
        <f t="array" ref="K2950">INDEX('Régua SAEB'!$F$1:$F$40,MATCH($E2950&amp;"MT"&amp;$J2950,'Régua SAEB'!$G$1:$G$40,0),1)</f>
        <v>Básico</v>
      </c>
    </row>
    <row r="2951" spans="1:11" x14ac:dyDescent="0.2">
      <c r="A2951" s="28" t="s">
        <v>91</v>
      </c>
      <c r="B2951" s="24">
        <v>479081</v>
      </c>
      <c r="C2951" s="28" t="s">
        <v>3055</v>
      </c>
      <c r="D2951" s="29">
        <v>35479081</v>
      </c>
      <c r="E2951" s="29" t="s">
        <v>117</v>
      </c>
      <c r="F2951" s="29">
        <v>245.65</v>
      </c>
      <c r="G2951" s="10">
        <f>SUMIFS('Régua SAEB'!$C:$C,'Régua SAEB'!$B:$B,"LP",'Régua SAEB'!$D:$D,"&lt;="&amp;$F2951,'Régua SAEB'!$E:$E,"&gt;"&amp;$F2951,'Régua SAEB'!$A:$A,$E2951)</f>
        <v>2</v>
      </c>
      <c r="H2951" s="10" t="str">
        <f t="array" ref="H2951">INDEX('Régua SAEB'!$F$1:$F$40,MATCH($E2951&amp;"LP"&amp;$G2951,'Régua SAEB'!$G$1:$G$40,0),1)</f>
        <v>Básico</v>
      </c>
      <c r="I2951" s="29">
        <v>241.42</v>
      </c>
      <c r="J2951" s="10">
        <f>SUMIFS('Régua SAEB'!$C:$C,'Régua SAEB'!$B:$B,"MT",'Régua SAEB'!$D:$D,"&lt;="&amp;$I2951,'Régua SAEB'!$E:$E,"&gt;"&amp;$I2951,'Régua SAEB'!$A:$A,$E2951)</f>
        <v>2</v>
      </c>
      <c r="K2951" s="10" t="str">
        <f t="array" ref="K2951">INDEX('Régua SAEB'!$F$1:$F$40,MATCH($E2951&amp;"MT"&amp;$J2951,'Régua SAEB'!$G$1:$G$40,0),1)</f>
        <v>Básico</v>
      </c>
    </row>
    <row r="2952" spans="1:11" x14ac:dyDescent="0.2">
      <c r="A2952" s="28" t="s">
        <v>64</v>
      </c>
      <c r="B2952" s="24">
        <v>479500</v>
      </c>
      <c r="C2952" s="28" t="s">
        <v>3056</v>
      </c>
      <c r="D2952" s="29">
        <v>35479500</v>
      </c>
      <c r="E2952" s="29" t="s">
        <v>117</v>
      </c>
      <c r="F2952" s="29">
        <v>266.23</v>
      </c>
      <c r="G2952" s="10">
        <f>SUMIFS('Régua SAEB'!$C:$C,'Régua SAEB'!$B:$B,"LP",'Régua SAEB'!$D:$D,"&lt;="&amp;$F2952,'Régua SAEB'!$E:$E,"&gt;"&amp;$F2952,'Régua SAEB'!$A:$A,$E2952)</f>
        <v>3</v>
      </c>
      <c r="H2952" s="10" t="str">
        <f t="array" ref="H2952">INDEX('Régua SAEB'!$F$1:$F$40,MATCH($E2952&amp;"LP"&amp;$G2952,'Régua SAEB'!$G$1:$G$40,0),1)</f>
        <v>Básico</v>
      </c>
      <c r="I2952" s="29">
        <v>258.79000000000002</v>
      </c>
      <c r="J2952" s="10">
        <f>SUMIFS('Régua SAEB'!$C:$C,'Régua SAEB'!$B:$B,"MT",'Régua SAEB'!$D:$D,"&lt;="&amp;$I2952,'Régua SAEB'!$E:$E,"&gt;"&amp;$I2952,'Régua SAEB'!$A:$A,$E2952)</f>
        <v>3</v>
      </c>
      <c r="K2952" s="10" t="str">
        <f t="array" ref="K2952">INDEX('Régua SAEB'!$F$1:$F$40,MATCH($E2952&amp;"MT"&amp;$J2952,'Régua SAEB'!$G$1:$G$40,0),1)</f>
        <v>Básico</v>
      </c>
    </row>
    <row r="2953" spans="1:11" x14ac:dyDescent="0.2">
      <c r="A2953" s="28" t="s">
        <v>52</v>
      </c>
      <c r="B2953" s="24">
        <v>483643</v>
      </c>
      <c r="C2953" s="28" t="s">
        <v>3057</v>
      </c>
      <c r="D2953" s="29">
        <v>35483643</v>
      </c>
      <c r="E2953" s="29" t="s">
        <v>117</v>
      </c>
      <c r="F2953" s="29">
        <v>271.89999999999998</v>
      </c>
      <c r="G2953" s="10">
        <f>SUMIFS('Régua SAEB'!$C:$C,'Régua SAEB'!$B:$B,"LP",'Régua SAEB'!$D:$D,"&lt;="&amp;$F2953,'Régua SAEB'!$E:$E,"&gt;"&amp;$F2953,'Régua SAEB'!$A:$A,$E2953)</f>
        <v>3</v>
      </c>
      <c r="H2953" s="10" t="str">
        <f t="array" ref="H2953">INDEX('Régua SAEB'!$F$1:$F$40,MATCH($E2953&amp;"LP"&amp;$G2953,'Régua SAEB'!$G$1:$G$40,0),1)</f>
        <v>Básico</v>
      </c>
      <c r="I2953" s="29">
        <v>263.77</v>
      </c>
      <c r="J2953" s="10">
        <f>SUMIFS('Régua SAEB'!$C:$C,'Régua SAEB'!$B:$B,"MT",'Régua SAEB'!$D:$D,"&lt;="&amp;$I2953,'Régua SAEB'!$E:$E,"&gt;"&amp;$I2953,'Régua SAEB'!$A:$A,$E2953)</f>
        <v>3</v>
      </c>
      <c r="K2953" s="10" t="str">
        <f t="array" ref="K2953">INDEX('Régua SAEB'!$F$1:$F$40,MATCH($E2953&amp;"MT"&amp;$J2953,'Régua SAEB'!$G$1:$G$40,0),1)</f>
        <v>Básico</v>
      </c>
    </row>
    <row r="2954" spans="1:11" x14ac:dyDescent="0.2">
      <c r="A2954" s="28" t="s">
        <v>89</v>
      </c>
      <c r="B2954" s="24">
        <v>566020</v>
      </c>
      <c r="C2954" s="28" t="s">
        <v>3058</v>
      </c>
      <c r="D2954" s="29">
        <v>35566020</v>
      </c>
      <c r="E2954" s="29" t="s">
        <v>117</v>
      </c>
      <c r="F2954" s="29">
        <v>248.81</v>
      </c>
      <c r="G2954" s="10">
        <f>SUMIFS('Régua SAEB'!$C:$C,'Régua SAEB'!$B:$B,"LP",'Régua SAEB'!$D:$D,"&lt;="&amp;$F2954,'Régua SAEB'!$E:$E,"&gt;"&amp;$F2954,'Régua SAEB'!$A:$A,$E2954)</f>
        <v>2</v>
      </c>
      <c r="H2954" s="10" t="str">
        <f t="array" ref="H2954">INDEX('Régua SAEB'!$F$1:$F$40,MATCH($E2954&amp;"LP"&amp;$G2954,'Régua SAEB'!$G$1:$G$40,0),1)</f>
        <v>Básico</v>
      </c>
      <c r="I2954" s="29">
        <v>253.09</v>
      </c>
      <c r="J2954" s="10">
        <f>SUMIFS('Régua SAEB'!$C:$C,'Régua SAEB'!$B:$B,"MT",'Régua SAEB'!$D:$D,"&lt;="&amp;$I2954,'Régua SAEB'!$E:$E,"&gt;"&amp;$I2954,'Régua SAEB'!$A:$A,$E2954)</f>
        <v>3</v>
      </c>
      <c r="K2954" s="10" t="str">
        <f t="array" ref="K2954">INDEX('Régua SAEB'!$F$1:$F$40,MATCH($E2954&amp;"MT"&amp;$J2954,'Régua SAEB'!$G$1:$G$40,0),1)</f>
        <v>Básico</v>
      </c>
    </row>
    <row r="2955" spans="1:11" x14ac:dyDescent="0.2">
      <c r="A2955" s="28" t="s">
        <v>52</v>
      </c>
      <c r="B2955" s="24">
        <v>900060</v>
      </c>
      <c r="C2955" s="28" t="s">
        <v>3059</v>
      </c>
      <c r="D2955" s="29">
        <v>35900060</v>
      </c>
      <c r="E2955" s="29" t="s">
        <v>117</v>
      </c>
      <c r="F2955" s="29">
        <v>244.35</v>
      </c>
      <c r="G2955" s="10">
        <f>SUMIFS('Régua SAEB'!$C:$C,'Régua SAEB'!$B:$B,"LP",'Régua SAEB'!$D:$D,"&lt;="&amp;$F2955,'Régua SAEB'!$E:$E,"&gt;"&amp;$F2955,'Régua SAEB'!$A:$A,$E2955)</f>
        <v>2</v>
      </c>
      <c r="H2955" s="10" t="str">
        <f t="array" ref="H2955">INDEX('Régua SAEB'!$F$1:$F$40,MATCH($E2955&amp;"LP"&amp;$G2955,'Régua SAEB'!$G$1:$G$40,0),1)</f>
        <v>Básico</v>
      </c>
      <c r="I2955" s="29">
        <v>232.73</v>
      </c>
      <c r="J2955" s="10">
        <f>SUMIFS('Régua SAEB'!$C:$C,'Régua SAEB'!$B:$B,"MT",'Régua SAEB'!$D:$D,"&lt;="&amp;$I2955,'Régua SAEB'!$E:$E,"&gt;"&amp;$I2955,'Régua SAEB'!$A:$A,$E2955)</f>
        <v>2</v>
      </c>
      <c r="K2955" s="10" t="str">
        <f t="array" ref="K2955">INDEX('Régua SAEB'!$F$1:$F$40,MATCH($E2955&amp;"MT"&amp;$J2955,'Régua SAEB'!$G$1:$G$40,0),1)</f>
        <v>Básico</v>
      </c>
    </row>
    <row r="2956" spans="1:11" x14ac:dyDescent="0.2">
      <c r="A2956" s="28" t="s">
        <v>90</v>
      </c>
      <c r="B2956" s="24">
        <v>900102</v>
      </c>
      <c r="C2956" s="28" t="s">
        <v>3060</v>
      </c>
      <c r="D2956" s="29">
        <v>35900102</v>
      </c>
      <c r="E2956" s="29" t="s">
        <v>117</v>
      </c>
      <c r="F2956" s="29">
        <v>247.87</v>
      </c>
      <c r="G2956" s="10">
        <f>SUMIFS('Régua SAEB'!$C:$C,'Régua SAEB'!$B:$B,"LP",'Régua SAEB'!$D:$D,"&lt;="&amp;$F2956,'Régua SAEB'!$E:$E,"&gt;"&amp;$F2956,'Régua SAEB'!$A:$A,$E2956)</f>
        <v>2</v>
      </c>
      <c r="H2956" s="10" t="str">
        <f t="array" ref="H2956">INDEX('Régua SAEB'!$F$1:$F$40,MATCH($E2956&amp;"LP"&amp;$G2956,'Régua SAEB'!$G$1:$G$40,0),1)</f>
        <v>Básico</v>
      </c>
      <c r="I2956" s="29">
        <v>241.53</v>
      </c>
      <c r="J2956" s="10">
        <f>SUMIFS('Régua SAEB'!$C:$C,'Régua SAEB'!$B:$B,"MT",'Régua SAEB'!$D:$D,"&lt;="&amp;$I2956,'Régua SAEB'!$E:$E,"&gt;"&amp;$I2956,'Régua SAEB'!$A:$A,$E2956)</f>
        <v>2</v>
      </c>
      <c r="K2956" s="10" t="str">
        <f t="array" ref="K2956">INDEX('Régua SAEB'!$F$1:$F$40,MATCH($E2956&amp;"MT"&amp;$J2956,'Régua SAEB'!$G$1:$G$40,0),1)</f>
        <v>Básico</v>
      </c>
    </row>
    <row r="2957" spans="1:11" x14ac:dyDescent="0.2">
      <c r="A2957" s="28" t="s">
        <v>64</v>
      </c>
      <c r="B2957" s="24">
        <v>901684</v>
      </c>
      <c r="C2957" s="28" t="s">
        <v>3061</v>
      </c>
      <c r="D2957" s="29">
        <v>35901684</v>
      </c>
      <c r="E2957" s="29" t="s">
        <v>117</v>
      </c>
      <c r="F2957" s="29">
        <v>246.95</v>
      </c>
      <c r="G2957" s="10">
        <f>SUMIFS('Régua SAEB'!$C:$C,'Régua SAEB'!$B:$B,"LP",'Régua SAEB'!$D:$D,"&lt;="&amp;$F2957,'Régua SAEB'!$E:$E,"&gt;"&amp;$F2957,'Régua SAEB'!$A:$A,$E2957)</f>
        <v>2</v>
      </c>
      <c r="H2957" s="10" t="str">
        <f t="array" ref="H2957">INDEX('Régua SAEB'!$F$1:$F$40,MATCH($E2957&amp;"LP"&amp;$G2957,'Régua SAEB'!$G$1:$G$40,0),1)</f>
        <v>Básico</v>
      </c>
      <c r="I2957" s="29">
        <v>237.71</v>
      </c>
      <c r="J2957" s="10">
        <f>SUMIFS('Régua SAEB'!$C:$C,'Régua SAEB'!$B:$B,"MT",'Régua SAEB'!$D:$D,"&lt;="&amp;$I2957,'Régua SAEB'!$E:$E,"&gt;"&amp;$I2957,'Régua SAEB'!$A:$A,$E2957)</f>
        <v>2</v>
      </c>
      <c r="K2957" s="10" t="str">
        <f t="array" ref="K2957">INDEX('Régua SAEB'!$F$1:$F$40,MATCH($E2957&amp;"MT"&amp;$J2957,'Régua SAEB'!$G$1:$G$40,0),1)</f>
        <v>Básico</v>
      </c>
    </row>
    <row r="2958" spans="1:11" x14ac:dyDescent="0.2">
      <c r="A2958" s="28" t="s">
        <v>54</v>
      </c>
      <c r="B2958" s="24">
        <v>901702</v>
      </c>
      <c r="C2958" s="28" t="s">
        <v>3062</v>
      </c>
      <c r="D2958" s="29">
        <v>35901702</v>
      </c>
      <c r="E2958" s="29" t="s">
        <v>117</v>
      </c>
      <c r="F2958" s="29">
        <v>261.55</v>
      </c>
      <c r="G2958" s="10">
        <f>SUMIFS('Régua SAEB'!$C:$C,'Régua SAEB'!$B:$B,"LP",'Régua SAEB'!$D:$D,"&lt;="&amp;$F2958,'Régua SAEB'!$E:$E,"&gt;"&amp;$F2958,'Régua SAEB'!$A:$A,$E2958)</f>
        <v>3</v>
      </c>
      <c r="H2958" s="10" t="str">
        <f t="array" ref="H2958">INDEX('Régua SAEB'!$F$1:$F$40,MATCH($E2958&amp;"LP"&amp;$G2958,'Régua SAEB'!$G$1:$G$40,0),1)</f>
        <v>Básico</v>
      </c>
      <c r="I2958" s="29">
        <v>253.87</v>
      </c>
      <c r="J2958" s="10">
        <f>SUMIFS('Régua SAEB'!$C:$C,'Régua SAEB'!$B:$B,"MT",'Régua SAEB'!$D:$D,"&lt;="&amp;$I2958,'Régua SAEB'!$E:$E,"&gt;"&amp;$I2958,'Régua SAEB'!$A:$A,$E2958)</f>
        <v>3</v>
      </c>
      <c r="K2958" s="10" t="str">
        <f t="array" ref="K2958">INDEX('Régua SAEB'!$F$1:$F$40,MATCH($E2958&amp;"MT"&amp;$J2958,'Régua SAEB'!$G$1:$G$40,0),1)</f>
        <v>Básico</v>
      </c>
    </row>
    <row r="2959" spans="1:11" x14ac:dyDescent="0.2">
      <c r="A2959" s="28" t="s">
        <v>54</v>
      </c>
      <c r="B2959" s="24">
        <v>901714</v>
      </c>
      <c r="C2959" s="28" t="s">
        <v>3063</v>
      </c>
      <c r="D2959" s="29">
        <v>35901714</v>
      </c>
      <c r="E2959" s="29" t="s">
        <v>117</v>
      </c>
      <c r="F2959" s="29">
        <v>252.54</v>
      </c>
      <c r="G2959" s="10">
        <f>SUMIFS('Régua SAEB'!$C:$C,'Régua SAEB'!$B:$B,"LP",'Régua SAEB'!$D:$D,"&lt;="&amp;$F2959,'Régua SAEB'!$E:$E,"&gt;"&amp;$F2959,'Régua SAEB'!$A:$A,$E2959)</f>
        <v>3</v>
      </c>
      <c r="H2959" s="10" t="str">
        <f t="array" ref="H2959">INDEX('Régua SAEB'!$F$1:$F$40,MATCH($E2959&amp;"LP"&amp;$G2959,'Régua SAEB'!$G$1:$G$40,0),1)</f>
        <v>Básico</v>
      </c>
      <c r="I2959" s="29">
        <v>246.17</v>
      </c>
      <c r="J2959" s="10">
        <f>SUMIFS('Régua SAEB'!$C:$C,'Régua SAEB'!$B:$B,"MT",'Régua SAEB'!$D:$D,"&lt;="&amp;$I2959,'Régua SAEB'!$E:$E,"&gt;"&amp;$I2959,'Régua SAEB'!$A:$A,$E2959)</f>
        <v>2</v>
      </c>
      <c r="K2959" s="10" t="str">
        <f t="array" ref="K2959">INDEX('Régua SAEB'!$F$1:$F$40,MATCH($E2959&amp;"MT"&amp;$J2959,'Régua SAEB'!$G$1:$G$40,0),1)</f>
        <v>Básico</v>
      </c>
    </row>
    <row r="2960" spans="1:11" x14ac:dyDescent="0.2">
      <c r="A2960" s="28" t="s">
        <v>52</v>
      </c>
      <c r="B2960" s="24">
        <v>901726</v>
      </c>
      <c r="C2960" s="28" t="s">
        <v>3064</v>
      </c>
      <c r="D2960" s="29">
        <v>35901726</v>
      </c>
      <c r="E2960" s="29" t="s">
        <v>117</v>
      </c>
      <c r="F2960" s="29">
        <v>248.21</v>
      </c>
      <c r="G2960" s="10">
        <f>SUMIFS('Régua SAEB'!$C:$C,'Régua SAEB'!$B:$B,"LP",'Régua SAEB'!$D:$D,"&lt;="&amp;$F2960,'Régua SAEB'!$E:$E,"&gt;"&amp;$F2960,'Régua SAEB'!$A:$A,$E2960)</f>
        <v>2</v>
      </c>
      <c r="H2960" s="10" t="str">
        <f t="array" ref="H2960">INDEX('Régua SAEB'!$F$1:$F$40,MATCH($E2960&amp;"LP"&amp;$G2960,'Régua SAEB'!$G$1:$G$40,0),1)</f>
        <v>Básico</v>
      </c>
      <c r="I2960" s="29">
        <v>242.7</v>
      </c>
      <c r="J2960" s="10">
        <f>SUMIFS('Régua SAEB'!$C:$C,'Régua SAEB'!$B:$B,"MT",'Régua SAEB'!$D:$D,"&lt;="&amp;$I2960,'Régua SAEB'!$E:$E,"&gt;"&amp;$I2960,'Régua SAEB'!$A:$A,$E2960)</f>
        <v>2</v>
      </c>
      <c r="K2960" s="10" t="str">
        <f t="array" ref="K2960">INDEX('Régua SAEB'!$F$1:$F$40,MATCH($E2960&amp;"MT"&amp;$J2960,'Régua SAEB'!$G$1:$G$40,0),1)</f>
        <v>Básico</v>
      </c>
    </row>
    <row r="2961" spans="1:11" x14ac:dyDescent="0.2">
      <c r="A2961" s="28" t="s">
        <v>89</v>
      </c>
      <c r="B2961" s="24">
        <v>901748</v>
      </c>
      <c r="C2961" s="28" t="s">
        <v>3065</v>
      </c>
      <c r="D2961" s="29">
        <v>35901748</v>
      </c>
      <c r="E2961" s="29" t="s">
        <v>117</v>
      </c>
      <c r="F2961" s="29">
        <v>256.95999999999998</v>
      </c>
      <c r="G2961" s="10">
        <f>SUMIFS('Régua SAEB'!$C:$C,'Régua SAEB'!$B:$B,"LP",'Régua SAEB'!$D:$D,"&lt;="&amp;$F2961,'Régua SAEB'!$E:$E,"&gt;"&amp;$F2961,'Régua SAEB'!$A:$A,$E2961)</f>
        <v>3</v>
      </c>
      <c r="H2961" s="10" t="str">
        <f t="array" ref="H2961">INDEX('Régua SAEB'!$F$1:$F$40,MATCH($E2961&amp;"LP"&amp;$G2961,'Régua SAEB'!$G$1:$G$40,0),1)</f>
        <v>Básico</v>
      </c>
      <c r="I2961" s="29">
        <v>256.08999999999997</v>
      </c>
      <c r="J2961" s="10">
        <f>SUMIFS('Régua SAEB'!$C:$C,'Régua SAEB'!$B:$B,"MT",'Régua SAEB'!$D:$D,"&lt;="&amp;$I2961,'Régua SAEB'!$E:$E,"&gt;"&amp;$I2961,'Régua SAEB'!$A:$A,$E2961)</f>
        <v>3</v>
      </c>
      <c r="K2961" s="10" t="str">
        <f t="array" ref="K2961">INDEX('Régua SAEB'!$F$1:$F$40,MATCH($E2961&amp;"MT"&amp;$J2961,'Régua SAEB'!$G$1:$G$40,0),1)</f>
        <v>Básico</v>
      </c>
    </row>
    <row r="2962" spans="1:11" x14ac:dyDescent="0.2">
      <c r="A2962" s="28" t="s">
        <v>90</v>
      </c>
      <c r="B2962" s="24">
        <v>901751</v>
      </c>
      <c r="C2962" s="28" t="s">
        <v>3066</v>
      </c>
      <c r="D2962" s="29">
        <v>35901751</v>
      </c>
      <c r="E2962" s="29" t="s">
        <v>117</v>
      </c>
      <c r="F2962" s="29">
        <v>230.87</v>
      </c>
      <c r="G2962" s="10">
        <f>SUMIFS('Régua SAEB'!$C:$C,'Régua SAEB'!$B:$B,"LP",'Régua SAEB'!$D:$D,"&lt;="&amp;$F2962,'Régua SAEB'!$E:$E,"&gt;"&amp;$F2962,'Régua SAEB'!$A:$A,$E2962)</f>
        <v>2</v>
      </c>
      <c r="H2962" s="10" t="str">
        <f t="array" ref="H2962">INDEX('Régua SAEB'!$F$1:$F$40,MATCH($E2962&amp;"LP"&amp;$G2962,'Régua SAEB'!$G$1:$G$40,0),1)</f>
        <v>Básico</v>
      </c>
      <c r="I2962" s="29">
        <v>223.31</v>
      </c>
      <c r="J2962" s="10">
        <f>SUMIFS('Régua SAEB'!$C:$C,'Régua SAEB'!$B:$B,"MT",'Régua SAEB'!$D:$D,"&lt;="&amp;$I2962,'Régua SAEB'!$E:$E,"&gt;"&amp;$I2962,'Régua SAEB'!$A:$A,$E2962)</f>
        <v>1</v>
      </c>
      <c r="K2962" s="10" t="str">
        <f t="array" ref="K2962">INDEX('Régua SAEB'!$F$1:$F$40,MATCH($E2962&amp;"MT"&amp;$J2962,'Régua SAEB'!$G$1:$G$40,0),1)</f>
        <v>Insuficiente</v>
      </c>
    </row>
    <row r="2963" spans="1:11" x14ac:dyDescent="0.2">
      <c r="A2963" s="28" t="s">
        <v>91</v>
      </c>
      <c r="B2963" s="24">
        <v>901799</v>
      </c>
      <c r="C2963" s="28" t="s">
        <v>3067</v>
      </c>
      <c r="D2963" s="29">
        <v>35901799</v>
      </c>
      <c r="E2963" s="29" t="s">
        <v>117</v>
      </c>
      <c r="F2963" s="29">
        <v>239.02</v>
      </c>
      <c r="G2963" s="10">
        <f>SUMIFS('Régua SAEB'!$C:$C,'Régua SAEB'!$B:$B,"LP",'Régua SAEB'!$D:$D,"&lt;="&amp;$F2963,'Régua SAEB'!$E:$E,"&gt;"&amp;$F2963,'Régua SAEB'!$A:$A,$E2963)</f>
        <v>2</v>
      </c>
      <c r="H2963" s="10" t="str">
        <f t="array" ref="H2963">INDEX('Régua SAEB'!$F$1:$F$40,MATCH($E2963&amp;"LP"&amp;$G2963,'Régua SAEB'!$G$1:$G$40,0),1)</f>
        <v>Básico</v>
      </c>
      <c r="I2963" s="29">
        <v>232.07</v>
      </c>
      <c r="J2963" s="10">
        <f>SUMIFS('Régua SAEB'!$C:$C,'Régua SAEB'!$B:$B,"MT",'Régua SAEB'!$D:$D,"&lt;="&amp;$I2963,'Régua SAEB'!$E:$E,"&gt;"&amp;$I2963,'Régua SAEB'!$A:$A,$E2963)</f>
        <v>2</v>
      </c>
      <c r="K2963" s="10" t="str">
        <f t="array" ref="K2963">INDEX('Régua SAEB'!$F$1:$F$40,MATCH($E2963&amp;"MT"&amp;$J2963,'Régua SAEB'!$G$1:$G$40,0),1)</f>
        <v>Básico</v>
      </c>
    </row>
    <row r="2964" spans="1:11" x14ac:dyDescent="0.2">
      <c r="A2964" s="28" t="s">
        <v>54</v>
      </c>
      <c r="B2964" s="24">
        <v>902226</v>
      </c>
      <c r="C2964" s="28" t="s">
        <v>3068</v>
      </c>
      <c r="D2964" s="29">
        <v>35902226</v>
      </c>
      <c r="E2964" s="29" t="s">
        <v>117</v>
      </c>
      <c r="F2964" s="29">
        <v>235.83</v>
      </c>
      <c r="G2964" s="10">
        <f>SUMIFS('Régua SAEB'!$C:$C,'Régua SAEB'!$B:$B,"LP",'Régua SAEB'!$D:$D,"&lt;="&amp;$F2964,'Régua SAEB'!$E:$E,"&gt;"&amp;$F2964,'Régua SAEB'!$A:$A,$E2964)</f>
        <v>2</v>
      </c>
      <c r="H2964" s="10" t="str">
        <f t="array" ref="H2964">INDEX('Régua SAEB'!$F$1:$F$40,MATCH($E2964&amp;"LP"&amp;$G2964,'Régua SAEB'!$G$1:$G$40,0),1)</f>
        <v>Básico</v>
      </c>
      <c r="I2964" s="29">
        <v>243.16</v>
      </c>
      <c r="J2964" s="10">
        <f>SUMIFS('Régua SAEB'!$C:$C,'Régua SAEB'!$B:$B,"MT",'Régua SAEB'!$D:$D,"&lt;="&amp;$I2964,'Régua SAEB'!$E:$E,"&gt;"&amp;$I2964,'Régua SAEB'!$A:$A,$E2964)</f>
        <v>2</v>
      </c>
      <c r="K2964" s="10" t="str">
        <f t="array" ref="K2964">INDEX('Régua SAEB'!$F$1:$F$40,MATCH($E2964&amp;"MT"&amp;$J2964,'Régua SAEB'!$G$1:$G$40,0),1)</f>
        <v>Básico</v>
      </c>
    </row>
    <row r="2965" spans="1:11" x14ac:dyDescent="0.2">
      <c r="A2965" s="28" t="s">
        <v>90</v>
      </c>
      <c r="B2965" s="24">
        <v>902263</v>
      </c>
      <c r="C2965" s="28" t="s">
        <v>3069</v>
      </c>
      <c r="D2965" s="29">
        <v>35902263</v>
      </c>
      <c r="E2965" s="29" t="s">
        <v>117</v>
      </c>
      <c r="F2965" s="29">
        <v>256.12</v>
      </c>
      <c r="G2965" s="10">
        <f>SUMIFS('Régua SAEB'!$C:$C,'Régua SAEB'!$B:$B,"LP",'Régua SAEB'!$D:$D,"&lt;="&amp;$F2965,'Régua SAEB'!$E:$E,"&gt;"&amp;$F2965,'Régua SAEB'!$A:$A,$E2965)</f>
        <v>3</v>
      </c>
      <c r="H2965" s="10" t="str">
        <f t="array" ref="H2965">INDEX('Régua SAEB'!$F$1:$F$40,MATCH($E2965&amp;"LP"&amp;$G2965,'Régua SAEB'!$G$1:$G$40,0),1)</f>
        <v>Básico</v>
      </c>
      <c r="I2965" s="29">
        <v>245.98</v>
      </c>
      <c r="J2965" s="10">
        <f>SUMIFS('Régua SAEB'!$C:$C,'Régua SAEB'!$B:$B,"MT",'Régua SAEB'!$D:$D,"&lt;="&amp;$I2965,'Régua SAEB'!$E:$E,"&gt;"&amp;$I2965,'Régua SAEB'!$A:$A,$E2965)</f>
        <v>2</v>
      </c>
      <c r="K2965" s="10" t="str">
        <f t="array" ref="K2965">INDEX('Régua SAEB'!$F$1:$F$40,MATCH($E2965&amp;"MT"&amp;$J2965,'Régua SAEB'!$G$1:$G$40,0),1)</f>
        <v>Básico</v>
      </c>
    </row>
    <row r="2966" spans="1:11" x14ac:dyDescent="0.2">
      <c r="A2966" s="28" t="s">
        <v>91</v>
      </c>
      <c r="B2966" s="24">
        <v>902287</v>
      </c>
      <c r="C2966" s="28" t="s">
        <v>3070</v>
      </c>
      <c r="D2966" s="29">
        <v>35902287</v>
      </c>
      <c r="E2966" s="29" t="s">
        <v>117</v>
      </c>
      <c r="F2966" s="29">
        <v>248.06</v>
      </c>
      <c r="G2966" s="10">
        <f>SUMIFS('Régua SAEB'!$C:$C,'Régua SAEB'!$B:$B,"LP",'Régua SAEB'!$D:$D,"&lt;="&amp;$F2966,'Régua SAEB'!$E:$E,"&gt;"&amp;$F2966,'Régua SAEB'!$A:$A,$E2966)</f>
        <v>2</v>
      </c>
      <c r="H2966" s="10" t="str">
        <f t="array" ref="H2966">INDEX('Régua SAEB'!$F$1:$F$40,MATCH($E2966&amp;"LP"&amp;$G2966,'Régua SAEB'!$G$1:$G$40,0),1)</f>
        <v>Básico</v>
      </c>
      <c r="I2966" s="29">
        <v>245.22</v>
      </c>
      <c r="J2966" s="10">
        <f>SUMIFS('Régua SAEB'!$C:$C,'Régua SAEB'!$B:$B,"MT",'Régua SAEB'!$D:$D,"&lt;="&amp;$I2966,'Régua SAEB'!$E:$E,"&gt;"&amp;$I2966,'Régua SAEB'!$A:$A,$E2966)</f>
        <v>2</v>
      </c>
      <c r="K2966" s="10" t="str">
        <f t="array" ref="K2966">INDEX('Régua SAEB'!$F$1:$F$40,MATCH($E2966&amp;"MT"&amp;$J2966,'Régua SAEB'!$G$1:$G$40,0),1)</f>
        <v>Básico</v>
      </c>
    </row>
    <row r="2967" spans="1:11" x14ac:dyDescent="0.2">
      <c r="A2967" s="28" t="s">
        <v>90</v>
      </c>
      <c r="B2967" s="24">
        <v>902305</v>
      </c>
      <c r="C2967" s="28" t="s">
        <v>3071</v>
      </c>
      <c r="D2967" s="29">
        <v>35902305</v>
      </c>
      <c r="E2967" s="29" t="s">
        <v>117</v>
      </c>
      <c r="F2967" s="29">
        <v>255.88</v>
      </c>
      <c r="G2967" s="10">
        <f>SUMIFS('Régua SAEB'!$C:$C,'Régua SAEB'!$B:$B,"LP",'Régua SAEB'!$D:$D,"&lt;="&amp;$F2967,'Régua SAEB'!$E:$E,"&gt;"&amp;$F2967,'Régua SAEB'!$A:$A,$E2967)</f>
        <v>3</v>
      </c>
      <c r="H2967" s="10" t="str">
        <f t="array" ref="H2967">INDEX('Régua SAEB'!$F$1:$F$40,MATCH($E2967&amp;"LP"&amp;$G2967,'Régua SAEB'!$G$1:$G$40,0),1)</f>
        <v>Básico</v>
      </c>
      <c r="I2967" s="29">
        <v>252.52</v>
      </c>
      <c r="J2967" s="10">
        <f>SUMIFS('Régua SAEB'!$C:$C,'Régua SAEB'!$B:$B,"MT",'Régua SAEB'!$D:$D,"&lt;="&amp;$I2967,'Régua SAEB'!$E:$E,"&gt;"&amp;$I2967,'Régua SAEB'!$A:$A,$E2967)</f>
        <v>3</v>
      </c>
      <c r="K2967" s="10" t="str">
        <f t="array" ref="K2967">INDEX('Régua SAEB'!$F$1:$F$40,MATCH($E2967&amp;"MT"&amp;$J2967,'Régua SAEB'!$G$1:$G$40,0),1)</f>
        <v>Básico</v>
      </c>
    </row>
    <row r="2968" spans="1:11" x14ac:dyDescent="0.2">
      <c r="A2968" s="28" t="s">
        <v>89</v>
      </c>
      <c r="B2968" s="24">
        <v>902500</v>
      </c>
      <c r="C2968" s="28" t="s">
        <v>3072</v>
      </c>
      <c r="D2968" s="29">
        <v>35902500</v>
      </c>
      <c r="E2968" s="29" t="s">
        <v>117</v>
      </c>
      <c r="F2968" s="29">
        <v>242.67</v>
      </c>
      <c r="G2968" s="10">
        <f>SUMIFS('Régua SAEB'!$C:$C,'Régua SAEB'!$B:$B,"LP",'Régua SAEB'!$D:$D,"&lt;="&amp;$F2968,'Régua SAEB'!$E:$E,"&gt;"&amp;$F2968,'Régua SAEB'!$A:$A,$E2968)</f>
        <v>2</v>
      </c>
      <c r="H2968" s="10" t="str">
        <f t="array" ref="H2968">INDEX('Régua SAEB'!$F$1:$F$40,MATCH($E2968&amp;"LP"&amp;$G2968,'Régua SAEB'!$G$1:$G$40,0),1)</f>
        <v>Básico</v>
      </c>
      <c r="I2968" s="29">
        <v>238.85</v>
      </c>
      <c r="J2968" s="10">
        <f>SUMIFS('Régua SAEB'!$C:$C,'Régua SAEB'!$B:$B,"MT",'Régua SAEB'!$D:$D,"&lt;="&amp;$I2968,'Régua SAEB'!$E:$E,"&gt;"&amp;$I2968,'Régua SAEB'!$A:$A,$E2968)</f>
        <v>2</v>
      </c>
      <c r="K2968" s="10" t="str">
        <f t="array" ref="K2968">INDEX('Régua SAEB'!$F$1:$F$40,MATCH($E2968&amp;"MT"&amp;$J2968,'Régua SAEB'!$G$1:$G$40,0),1)</f>
        <v>Básico</v>
      </c>
    </row>
    <row r="2969" spans="1:11" x14ac:dyDescent="0.2">
      <c r="A2969" s="28" t="s">
        <v>90</v>
      </c>
      <c r="B2969" s="24">
        <v>902512</v>
      </c>
      <c r="C2969" s="28" t="s">
        <v>3073</v>
      </c>
      <c r="D2969" s="29">
        <v>35902512</v>
      </c>
      <c r="E2969" s="29" t="s">
        <v>117</v>
      </c>
      <c r="F2969" s="29">
        <v>251.29</v>
      </c>
      <c r="G2969" s="10">
        <f>SUMIFS('Régua SAEB'!$C:$C,'Régua SAEB'!$B:$B,"LP",'Régua SAEB'!$D:$D,"&lt;="&amp;$F2969,'Régua SAEB'!$E:$E,"&gt;"&amp;$F2969,'Régua SAEB'!$A:$A,$E2969)</f>
        <v>3</v>
      </c>
      <c r="H2969" s="10" t="str">
        <f t="array" ref="H2969">INDEX('Régua SAEB'!$F$1:$F$40,MATCH($E2969&amp;"LP"&amp;$G2969,'Régua SAEB'!$G$1:$G$40,0),1)</f>
        <v>Básico</v>
      </c>
      <c r="I2969" s="29">
        <v>250.85</v>
      </c>
      <c r="J2969" s="10">
        <f>SUMIFS('Régua SAEB'!$C:$C,'Régua SAEB'!$B:$B,"MT",'Régua SAEB'!$D:$D,"&lt;="&amp;$I2969,'Régua SAEB'!$E:$E,"&gt;"&amp;$I2969,'Régua SAEB'!$A:$A,$E2969)</f>
        <v>3</v>
      </c>
      <c r="K2969" s="10" t="str">
        <f t="array" ref="K2969">INDEX('Régua SAEB'!$F$1:$F$40,MATCH($E2969&amp;"MT"&amp;$J2969,'Régua SAEB'!$G$1:$G$40,0),1)</f>
        <v>Básico</v>
      </c>
    </row>
    <row r="2970" spans="1:11" x14ac:dyDescent="0.2">
      <c r="A2970" s="28" t="s">
        <v>51</v>
      </c>
      <c r="B2970" s="24">
        <v>902573</v>
      </c>
      <c r="C2970" s="28" t="s">
        <v>3074</v>
      </c>
      <c r="D2970" s="29">
        <v>35902573</v>
      </c>
      <c r="E2970" s="29" t="s">
        <v>117</v>
      </c>
      <c r="F2970" s="29">
        <v>244.72</v>
      </c>
      <c r="G2970" s="10">
        <f>SUMIFS('Régua SAEB'!$C:$C,'Régua SAEB'!$B:$B,"LP",'Régua SAEB'!$D:$D,"&lt;="&amp;$F2970,'Régua SAEB'!$E:$E,"&gt;"&amp;$F2970,'Régua SAEB'!$A:$A,$E2970)</f>
        <v>2</v>
      </c>
      <c r="H2970" s="10" t="str">
        <f t="array" ref="H2970">INDEX('Régua SAEB'!$F$1:$F$40,MATCH($E2970&amp;"LP"&amp;$G2970,'Régua SAEB'!$G$1:$G$40,0),1)</f>
        <v>Básico</v>
      </c>
      <c r="I2970" s="29">
        <v>241.25</v>
      </c>
      <c r="J2970" s="10">
        <f>SUMIFS('Régua SAEB'!$C:$C,'Régua SAEB'!$B:$B,"MT",'Régua SAEB'!$D:$D,"&lt;="&amp;$I2970,'Régua SAEB'!$E:$E,"&gt;"&amp;$I2970,'Régua SAEB'!$A:$A,$E2970)</f>
        <v>2</v>
      </c>
      <c r="K2970" s="10" t="str">
        <f t="array" ref="K2970">INDEX('Régua SAEB'!$F$1:$F$40,MATCH($E2970&amp;"MT"&amp;$J2970,'Régua SAEB'!$G$1:$G$40,0),1)</f>
        <v>Básico</v>
      </c>
    </row>
    <row r="2971" spans="1:11" x14ac:dyDescent="0.2">
      <c r="A2971" s="28" t="s">
        <v>52</v>
      </c>
      <c r="B2971" s="24">
        <v>902597</v>
      </c>
      <c r="C2971" s="28" t="s">
        <v>3075</v>
      </c>
      <c r="D2971" s="29">
        <v>35902597</v>
      </c>
      <c r="E2971" s="29" t="s">
        <v>117</v>
      </c>
      <c r="F2971" s="29">
        <v>253.87</v>
      </c>
      <c r="G2971" s="10">
        <f>SUMIFS('Régua SAEB'!$C:$C,'Régua SAEB'!$B:$B,"LP",'Régua SAEB'!$D:$D,"&lt;="&amp;$F2971,'Régua SAEB'!$E:$E,"&gt;"&amp;$F2971,'Régua SAEB'!$A:$A,$E2971)</f>
        <v>3</v>
      </c>
      <c r="H2971" s="10" t="str">
        <f t="array" ref="H2971">INDEX('Régua SAEB'!$F$1:$F$40,MATCH($E2971&amp;"LP"&amp;$G2971,'Régua SAEB'!$G$1:$G$40,0),1)</f>
        <v>Básico</v>
      </c>
      <c r="I2971" s="29">
        <v>249.29</v>
      </c>
      <c r="J2971" s="10">
        <f>SUMIFS('Régua SAEB'!$C:$C,'Régua SAEB'!$B:$B,"MT",'Régua SAEB'!$D:$D,"&lt;="&amp;$I2971,'Régua SAEB'!$E:$E,"&gt;"&amp;$I2971,'Régua SAEB'!$A:$A,$E2971)</f>
        <v>2</v>
      </c>
      <c r="K2971" s="10" t="str">
        <f t="array" ref="K2971">INDEX('Régua SAEB'!$F$1:$F$40,MATCH($E2971&amp;"MT"&amp;$J2971,'Régua SAEB'!$G$1:$G$40,0),1)</f>
        <v>Básico</v>
      </c>
    </row>
    <row r="2972" spans="1:11" x14ac:dyDescent="0.2">
      <c r="A2972" s="28" t="s">
        <v>53</v>
      </c>
      <c r="B2972" s="24">
        <v>902615</v>
      </c>
      <c r="C2972" s="28" t="s">
        <v>3076</v>
      </c>
      <c r="D2972" s="29">
        <v>35902615</v>
      </c>
      <c r="E2972" s="29" t="s">
        <v>117</v>
      </c>
      <c r="F2972" s="29">
        <v>243.88</v>
      </c>
      <c r="G2972" s="10">
        <f>SUMIFS('Régua SAEB'!$C:$C,'Régua SAEB'!$B:$B,"LP",'Régua SAEB'!$D:$D,"&lt;="&amp;$F2972,'Régua SAEB'!$E:$E,"&gt;"&amp;$F2972,'Régua SAEB'!$A:$A,$E2972)</f>
        <v>2</v>
      </c>
      <c r="H2972" s="10" t="str">
        <f t="array" ref="H2972">INDEX('Régua SAEB'!$F$1:$F$40,MATCH($E2972&amp;"LP"&amp;$G2972,'Régua SAEB'!$G$1:$G$40,0),1)</f>
        <v>Básico</v>
      </c>
      <c r="I2972" s="29">
        <v>234.4</v>
      </c>
      <c r="J2972" s="10">
        <f>SUMIFS('Régua SAEB'!$C:$C,'Régua SAEB'!$B:$B,"MT",'Régua SAEB'!$D:$D,"&lt;="&amp;$I2972,'Régua SAEB'!$E:$E,"&gt;"&amp;$I2972,'Régua SAEB'!$A:$A,$E2972)</f>
        <v>2</v>
      </c>
      <c r="K2972" s="10" t="str">
        <f t="array" ref="K2972">INDEX('Régua SAEB'!$F$1:$F$40,MATCH($E2972&amp;"MT"&amp;$J2972,'Régua SAEB'!$G$1:$G$40,0),1)</f>
        <v>Básico</v>
      </c>
    </row>
    <row r="2973" spans="1:11" x14ac:dyDescent="0.2">
      <c r="A2973" s="28" t="s">
        <v>53</v>
      </c>
      <c r="B2973" s="24">
        <v>902627</v>
      </c>
      <c r="C2973" s="28" t="s">
        <v>3077</v>
      </c>
      <c r="D2973" s="29">
        <v>35902627</v>
      </c>
      <c r="E2973" s="29" t="s">
        <v>117</v>
      </c>
      <c r="F2973" s="29">
        <v>254.85</v>
      </c>
      <c r="G2973" s="10">
        <f>SUMIFS('Régua SAEB'!$C:$C,'Régua SAEB'!$B:$B,"LP",'Régua SAEB'!$D:$D,"&lt;="&amp;$F2973,'Régua SAEB'!$E:$E,"&gt;"&amp;$F2973,'Régua SAEB'!$A:$A,$E2973)</f>
        <v>3</v>
      </c>
      <c r="H2973" s="10" t="str">
        <f t="array" ref="H2973">INDEX('Régua SAEB'!$F$1:$F$40,MATCH($E2973&amp;"LP"&amp;$G2973,'Régua SAEB'!$G$1:$G$40,0),1)</f>
        <v>Básico</v>
      </c>
      <c r="I2973" s="29">
        <v>247.53</v>
      </c>
      <c r="J2973" s="10">
        <f>SUMIFS('Régua SAEB'!$C:$C,'Régua SAEB'!$B:$B,"MT",'Régua SAEB'!$D:$D,"&lt;="&amp;$I2973,'Régua SAEB'!$E:$E,"&gt;"&amp;$I2973,'Régua SAEB'!$A:$A,$E2973)</f>
        <v>2</v>
      </c>
      <c r="K2973" s="10" t="str">
        <f t="array" ref="K2973">INDEX('Régua SAEB'!$F$1:$F$40,MATCH($E2973&amp;"MT"&amp;$J2973,'Régua SAEB'!$G$1:$G$40,0),1)</f>
        <v>Básico</v>
      </c>
    </row>
    <row r="2974" spans="1:11" x14ac:dyDescent="0.2">
      <c r="A2974" s="28" t="s">
        <v>90</v>
      </c>
      <c r="B2974" s="24">
        <v>902664</v>
      </c>
      <c r="C2974" s="28" t="s">
        <v>3078</v>
      </c>
      <c r="D2974" s="29">
        <v>35902664</v>
      </c>
      <c r="E2974" s="29" t="s">
        <v>117</v>
      </c>
      <c r="F2974" s="29">
        <v>247.43</v>
      </c>
      <c r="G2974" s="10">
        <f>SUMIFS('Régua SAEB'!$C:$C,'Régua SAEB'!$B:$B,"LP",'Régua SAEB'!$D:$D,"&lt;="&amp;$F2974,'Régua SAEB'!$E:$E,"&gt;"&amp;$F2974,'Régua SAEB'!$A:$A,$E2974)</f>
        <v>2</v>
      </c>
      <c r="H2974" s="10" t="str">
        <f t="array" ref="H2974">INDEX('Régua SAEB'!$F$1:$F$40,MATCH($E2974&amp;"LP"&amp;$G2974,'Régua SAEB'!$G$1:$G$40,0),1)</f>
        <v>Básico</v>
      </c>
      <c r="I2974" s="29">
        <v>247.99</v>
      </c>
      <c r="J2974" s="10">
        <f>SUMIFS('Régua SAEB'!$C:$C,'Régua SAEB'!$B:$B,"MT",'Régua SAEB'!$D:$D,"&lt;="&amp;$I2974,'Régua SAEB'!$E:$E,"&gt;"&amp;$I2974,'Régua SAEB'!$A:$A,$E2974)</f>
        <v>2</v>
      </c>
      <c r="K2974" s="10" t="str">
        <f t="array" ref="K2974">INDEX('Régua SAEB'!$F$1:$F$40,MATCH($E2974&amp;"MT"&amp;$J2974,'Régua SAEB'!$G$1:$G$40,0),1)</f>
        <v>Básico</v>
      </c>
    </row>
    <row r="2975" spans="1:11" x14ac:dyDescent="0.2">
      <c r="A2975" s="28" t="s">
        <v>54</v>
      </c>
      <c r="B2975" s="24">
        <v>902792</v>
      </c>
      <c r="C2975" s="28" t="s">
        <v>3079</v>
      </c>
      <c r="D2975" s="29">
        <v>35902792</v>
      </c>
      <c r="E2975" s="29" t="s">
        <v>117</v>
      </c>
      <c r="F2975" s="29">
        <v>229.24</v>
      </c>
      <c r="G2975" s="10">
        <f>SUMIFS('Régua SAEB'!$C:$C,'Régua SAEB'!$B:$B,"LP",'Régua SAEB'!$D:$D,"&lt;="&amp;$F2975,'Régua SAEB'!$E:$E,"&gt;"&amp;$F2975,'Régua SAEB'!$A:$A,$E2975)</f>
        <v>2</v>
      </c>
      <c r="H2975" s="10" t="str">
        <f t="array" ref="H2975">INDEX('Régua SAEB'!$F$1:$F$40,MATCH($E2975&amp;"LP"&amp;$G2975,'Régua SAEB'!$G$1:$G$40,0),1)</f>
        <v>Básico</v>
      </c>
      <c r="I2975" s="29">
        <v>236.62</v>
      </c>
      <c r="J2975" s="10">
        <f>SUMIFS('Régua SAEB'!$C:$C,'Régua SAEB'!$B:$B,"MT",'Régua SAEB'!$D:$D,"&lt;="&amp;$I2975,'Régua SAEB'!$E:$E,"&gt;"&amp;$I2975,'Régua SAEB'!$A:$A,$E2975)</f>
        <v>2</v>
      </c>
      <c r="K2975" s="10" t="str">
        <f t="array" ref="K2975">INDEX('Régua SAEB'!$F$1:$F$40,MATCH($E2975&amp;"MT"&amp;$J2975,'Régua SAEB'!$G$1:$G$40,0),1)</f>
        <v>Básico</v>
      </c>
    </row>
    <row r="2976" spans="1:11" x14ac:dyDescent="0.2">
      <c r="A2976" s="28" t="s">
        <v>54</v>
      </c>
      <c r="B2976" s="24">
        <v>902809</v>
      </c>
      <c r="C2976" s="28" t="s">
        <v>3080</v>
      </c>
      <c r="D2976" s="29">
        <v>35902809</v>
      </c>
      <c r="E2976" s="29" t="s">
        <v>117</v>
      </c>
      <c r="F2976" s="29">
        <v>235.65</v>
      </c>
      <c r="G2976" s="10">
        <f>SUMIFS('Régua SAEB'!$C:$C,'Régua SAEB'!$B:$B,"LP",'Régua SAEB'!$D:$D,"&lt;="&amp;$F2976,'Régua SAEB'!$E:$E,"&gt;"&amp;$F2976,'Régua SAEB'!$A:$A,$E2976)</f>
        <v>2</v>
      </c>
      <c r="H2976" s="10" t="str">
        <f t="array" ref="H2976">INDEX('Régua SAEB'!$F$1:$F$40,MATCH($E2976&amp;"LP"&amp;$G2976,'Régua SAEB'!$G$1:$G$40,0),1)</f>
        <v>Básico</v>
      </c>
      <c r="I2976" s="29">
        <v>232.97</v>
      </c>
      <c r="J2976" s="10">
        <f>SUMIFS('Régua SAEB'!$C:$C,'Régua SAEB'!$B:$B,"MT",'Régua SAEB'!$D:$D,"&lt;="&amp;$I2976,'Régua SAEB'!$E:$E,"&gt;"&amp;$I2976,'Régua SAEB'!$A:$A,$E2976)</f>
        <v>2</v>
      </c>
      <c r="K2976" s="10" t="str">
        <f t="array" ref="K2976">INDEX('Régua SAEB'!$F$1:$F$40,MATCH($E2976&amp;"MT"&amp;$J2976,'Régua SAEB'!$G$1:$G$40,0),1)</f>
        <v>Básico</v>
      </c>
    </row>
    <row r="2977" spans="1:11" x14ac:dyDescent="0.2">
      <c r="A2977" s="28" t="s">
        <v>54</v>
      </c>
      <c r="B2977" s="24">
        <v>902810</v>
      </c>
      <c r="C2977" s="28" t="s">
        <v>3081</v>
      </c>
      <c r="D2977" s="29">
        <v>35902810</v>
      </c>
      <c r="E2977" s="29" t="s">
        <v>117</v>
      </c>
      <c r="F2977" s="29">
        <v>236.42</v>
      </c>
      <c r="G2977" s="10">
        <f>SUMIFS('Régua SAEB'!$C:$C,'Régua SAEB'!$B:$B,"LP",'Régua SAEB'!$D:$D,"&lt;="&amp;$F2977,'Régua SAEB'!$E:$E,"&gt;"&amp;$F2977,'Régua SAEB'!$A:$A,$E2977)</f>
        <v>2</v>
      </c>
      <c r="H2977" s="10" t="str">
        <f t="array" ref="H2977">INDEX('Régua SAEB'!$F$1:$F$40,MATCH($E2977&amp;"LP"&amp;$G2977,'Régua SAEB'!$G$1:$G$40,0),1)</f>
        <v>Básico</v>
      </c>
      <c r="I2977" s="29">
        <v>231.5</v>
      </c>
      <c r="J2977" s="10">
        <f>SUMIFS('Régua SAEB'!$C:$C,'Régua SAEB'!$B:$B,"MT",'Régua SAEB'!$D:$D,"&lt;="&amp;$I2977,'Régua SAEB'!$E:$E,"&gt;"&amp;$I2977,'Régua SAEB'!$A:$A,$E2977)</f>
        <v>2</v>
      </c>
      <c r="K2977" s="10" t="str">
        <f t="array" ref="K2977">INDEX('Régua SAEB'!$F$1:$F$40,MATCH($E2977&amp;"MT"&amp;$J2977,'Régua SAEB'!$G$1:$G$40,0),1)</f>
        <v>Básico</v>
      </c>
    </row>
    <row r="2978" spans="1:11" x14ac:dyDescent="0.2">
      <c r="A2978" s="28" t="s">
        <v>52</v>
      </c>
      <c r="B2978" s="24">
        <v>902834</v>
      </c>
      <c r="C2978" s="28" t="s">
        <v>3082</v>
      </c>
      <c r="D2978" s="29">
        <v>35902834</v>
      </c>
      <c r="E2978" s="29" t="s">
        <v>117</v>
      </c>
      <c r="F2978" s="29">
        <v>255.89</v>
      </c>
      <c r="G2978" s="10">
        <f>SUMIFS('Régua SAEB'!$C:$C,'Régua SAEB'!$B:$B,"LP",'Régua SAEB'!$D:$D,"&lt;="&amp;$F2978,'Régua SAEB'!$E:$E,"&gt;"&amp;$F2978,'Régua SAEB'!$A:$A,$E2978)</f>
        <v>3</v>
      </c>
      <c r="H2978" s="10" t="str">
        <f t="array" ref="H2978">INDEX('Régua SAEB'!$F$1:$F$40,MATCH($E2978&amp;"LP"&amp;$G2978,'Régua SAEB'!$G$1:$G$40,0),1)</f>
        <v>Básico</v>
      </c>
      <c r="I2978" s="29">
        <v>261.48</v>
      </c>
      <c r="J2978" s="10">
        <f>SUMIFS('Régua SAEB'!$C:$C,'Régua SAEB'!$B:$B,"MT",'Régua SAEB'!$D:$D,"&lt;="&amp;$I2978,'Régua SAEB'!$E:$E,"&gt;"&amp;$I2978,'Régua SAEB'!$A:$A,$E2978)</f>
        <v>3</v>
      </c>
      <c r="K2978" s="10" t="str">
        <f t="array" ref="K2978">INDEX('Régua SAEB'!$F$1:$F$40,MATCH($E2978&amp;"MT"&amp;$J2978,'Régua SAEB'!$G$1:$G$40,0),1)</f>
        <v>Básico</v>
      </c>
    </row>
    <row r="2979" spans="1:11" x14ac:dyDescent="0.2">
      <c r="A2979" s="28" t="s">
        <v>52</v>
      </c>
      <c r="B2979" s="24">
        <v>902858</v>
      </c>
      <c r="C2979" s="28" t="s">
        <v>3083</v>
      </c>
      <c r="D2979" s="29">
        <v>35902858</v>
      </c>
      <c r="E2979" s="29" t="s">
        <v>117</v>
      </c>
      <c r="F2979" s="29">
        <v>293.24</v>
      </c>
      <c r="G2979" s="10">
        <f>SUMIFS('Régua SAEB'!$C:$C,'Régua SAEB'!$B:$B,"LP",'Régua SAEB'!$D:$D,"&lt;="&amp;$F2979,'Régua SAEB'!$E:$E,"&gt;"&amp;$F2979,'Régua SAEB'!$A:$A,$E2979)</f>
        <v>4</v>
      </c>
      <c r="H2979" s="10" t="str">
        <f t="array" ref="H2979">INDEX('Régua SAEB'!$F$1:$F$40,MATCH($E2979&amp;"LP"&amp;$G2979,'Régua SAEB'!$G$1:$G$40,0),1)</f>
        <v>Proficiente</v>
      </c>
      <c r="I2979" s="29">
        <v>293</v>
      </c>
      <c r="J2979" s="10">
        <f>SUMIFS('Régua SAEB'!$C:$C,'Régua SAEB'!$B:$B,"MT",'Régua SAEB'!$D:$D,"&lt;="&amp;$I2979,'Régua SAEB'!$E:$E,"&gt;"&amp;$I2979,'Régua SAEB'!$A:$A,$E2979)</f>
        <v>4</v>
      </c>
      <c r="K2979" s="10" t="str">
        <f t="array" ref="K2979">INDEX('Régua SAEB'!$F$1:$F$40,MATCH($E2979&amp;"MT"&amp;$J2979,'Régua SAEB'!$G$1:$G$40,0),1)</f>
        <v>Básico</v>
      </c>
    </row>
    <row r="2980" spans="1:11" x14ac:dyDescent="0.2">
      <c r="A2980" s="28" t="s">
        <v>52</v>
      </c>
      <c r="B2980" s="24">
        <v>902861</v>
      </c>
      <c r="C2980" s="28" t="s">
        <v>3084</v>
      </c>
      <c r="D2980" s="29">
        <v>35902861</v>
      </c>
      <c r="E2980" s="29" t="s">
        <v>117</v>
      </c>
      <c r="F2980" s="29">
        <v>261.61</v>
      </c>
      <c r="G2980" s="10">
        <f>SUMIFS('Régua SAEB'!$C:$C,'Régua SAEB'!$B:$B,"LP",'Régua SAEB'!$D:$D,"&lt;="&amp;$F2980,'Régua SAEB'!$E:$E,"&gt;"&amp;$F2980,'Régua SAEB'!$A:$A,$E2980)</f>
        <v>3</v>
      </c>
      <c r="H2980" s="10" t="str">
        <f t="array" ref="H2980">INDEX('Régua SAEB'!$F$1:$F$40,MATCH($E2980&amp;"LP"&amp;$G2980,'Régua SAEB'!$G$1:$G$40,0),1)</f>
        <v>Básico</v>
      </c>
      <c r="I2980" s="29">
        <v>254.32</v>
      </c>
      <c r="J2980" s="10">
        <f>SUMIFS('Régua SAEB'!$C:$C,'Régua SAEB'!$B:$B,"MT",'Régua SAEB'!$D:$D,"&lt;="&amp;$I2980,'Régua SAEB'!$E:$E,"&gt;"&amp;$I2980,'Régua SAEB'!$A:$A,$E2980)</f>
        <v>3</v>
      </c>
      <c r="K2980" s="10" t="str">
        <f t="array" ref="K2980">INDEX('Régua SAEB'!$F$1:$F$40,MATCH($E2980&amp;"MT"&amp;$J2980,'Régua SAEB'!$G$1:$G$40,0),1)</f>
        <v>Básico</v>
      </c>
    </row>
    <row r="2981" spans="1:11" x14ac:dyDescent="0.2">
      <c r="A2981" s="28" t="s">
        <v>52</v>
      </c>
      <c r="B2981" s="24">
        <v>902871</v>
      </c>
      <c r="C2981" s="28" t="s">
        <v>3085</v>
      </c>
      <c r="D2981" s="29">
        <v>35902871</v>
      </c>
      <c r="E2981" s="29" t="s">
        <v>117</v>
      </c>
      <c r="F2981" s="29">
        <v>257.06</v>
      </c>
      <c r="G2981" s="10">
        <f>SUMIFS('Régua SAEB'!$C:$C,'Régua SAEB'!$B:$B,"LP",'Régua SAEB'!$D:$D,"&lt;="&amp;$F2981,'Régua SAEB'!$E:$E,"&gt;"&amp;$F2981,'Régua SAEB'!$A:$A,$E2981)</f>
        <v>3</v>
      </c>
      <c r="H2981" s="10" t="str">
        <f t="array" ref="H2981">INDEX('Régua SAEB'!$F$1:$F$40,MATCH($E2981&amp;"LP"&amp;$G2981,'Régua SAEB'!$G$1:$G$40,0),1)</f>
        <v>Básico</v>
      </c>
      <c r="I2981" s="29">
        <v>258.64999999999998</v>
      </c>
      <c r="J2981" s="10">
        <f>SUMIFS('Régua SAEB'!$C:$C,'Régua SAEB'!$B:$B,"MT",'Régua SAEB'!$D:$D,"&lt;="&amp;$I2981,'Régua SAEB'!$E:$E,"&gt;"&amp;$I2981,'Régua SAEB'!$A:$A,$E2981)</f>
        <v>3</v>
      </c>
      <c r="K2981" s="10" t="str">
        <f t="array" ref="K2981">INDEX('Régua SAEB'!$F$1:$F$40,MATCH($E2981&amp;"MT"&amp;$J2981,'Régua SAEB'!$G$1:$G$40,0),1)</f>
        <v>Básico</v>
      </c>
    </row>
    <row r="2982" spans="1:11" x14ac:dyDescent="0.2">
      <c r="A2982" s="28" t="s">
        <v>91</v>
      </c>
      <c r="B2982" s="24">
        <v>902901</v>
      </c>
      <c r="C2982" s="28" t="s">
        <v>3086</v>
      </c>
      <c r="D2982" s="29">
        <v>35902901</v>
      </c>
      <c r="E2982" s="29" t="s">
        <v>117</v>
      </c>
      <c r="F2982" s="29">
        <v>252.5</v>
      </c>
      <c r="G2982" s="10">
        <f>SUMIFS('Régua SAEB'!$C:$C,'Régua SAEB'!$B:$B,"LP",'Régua SAEB'!$D:$D,"&lt;="&amp;$F2982,'Régua SAEB'!$E:$E,"&gt;"&amp;$F2982,'Régua SAEB'!$A:$A,$E2982)</f>
        <v>3</v>
      </c>
      <c r="H2982" s="10" t="str">
        <f t="array" ref="H2982">INDEX('Régua SAEB'!$F$1:$F$40,MATCH($E2982&amp;"LP"&amp;$G2982,'Régua SAEB'!$G$1:$G$40,0),1)</f>
        <v>Básico</v>
      </c>
      <c r="I2982" s="29">
        <v>246.99</v>
      </c>
      <c r="J2982" s="10">
        <f>SUMIFS('Régua SAEB'!$C:$C,'Régua SAEB'!$B:$B,"MT",'Régua SAEB'!$D:$D,"&lt;="&amp;$I2982,'Régua SAEB'!$E:$E,"&gt;"&amp;$I2982,'Régua SAEB'!$A:$A,$E2982)</f>
        <v>2</v>
      </c>
      <c r="K2982" s="10" t="str">
        <f t="array" ref="K2982">INDEX('Régua SAEB'!$F$1:$F$40,MATCH($E2982&amp;"MT"&amp;$J2982,'Régua SAEB'!$G$1:$G$40,0),1)</f>
        <v>Básico</v>
      </c>
    </row>
    <row r="2983" spans="1:11" x14ac:dyDescent="0.2">
      <c r="A2983" s="28" t="s">
        <v>91</v>
      </c>
      <c r="B2983" s="24">
        <v>902913</v>
      </c>
      <c r="C2983" s="28" t="s">
        <v>3087</v>
      </c>
      <c r="D2983" s="29">
        <v>35902913</v>
      </c>
      <c r="E2983" s="29" t="s">
        <v>117</v>
      </c>
      <c r="F2983" s="29">
        <v>254.34</v>
      </c>
      <c r="G2983" s="10">
        <f>SUMIFS('Régua SAEB'!$C:$C,'Régua SAEB'!$B:$B,"LP",'Régua SAEB'!$D:$D,"&lt;="&amp;$F2983,'Régua SAEB'!$E:$E,"&gt;"&amp;$F2983,'Régua SAEB'!$A:$A,$E2983)</f>
        <v>3</v>
      </c>
      <c r="H2983" s="10" t="str">
        <f t="array" ref="H2983">INDEX('Régua SAEB'!$F$1:$F$40,MATCH($E2983&amp;"LP"&amp;$G2983,'Régua SAEB'!$G$1:$G$40,0),1)</f>
        <v>Básico</v>
      </c>
      <c r="I2983" s="29">
        <v>243.66</v>
      </c>
      <c r="J2983" s="10">
        <f>SUMIFS('Régua SAEB'!$C:$C,'Régua SAEB'!$B:$B,"MT",'Régua SAEB'!$D:$D,"&lt;="&amp;$I2983,'Régua SAEB'!$E:$E,"&gt;"&amp;$I2983,'Régua SAEB'!$A:$A,$E2983)</f>
        <v>2</v>
      </c>
      <c r="K2983" s="10" t="str">
        <f t="array" ref="K2983">INDEX('Régua SAEB'!$F$1:$F$40,MATCH($E2983&amp;"MT"&amp;$J2983,'Régua SAEB'!$G$1:$G$40,0),1)</f>
        <v>Básico</v>
      </c>
    </row>
    <row r="2984" spans="1:11" x14ac:dyDescent="0.2">
      <c r="A2984" s="28" t="s">
        <v>91</v>
      </c>
      <c r="B2984" s="24">
        <v>902925</v>
      </c>
      <c r="C2984" s="28" t="s">
        <v>3088</v>
      </c>
      <c r="D2984" s="29">
        <v>35902925</v>
      </c>
      <c r="E2984" s="29" t="s">
        <v>117</v>
      </c>
      <c r="F2984" s="29">
        <v>254.98</v>
      </c>
      <c r="G2984" s="10">
        <f>SUMIFS('Régua SAEB'!$C:$C,'Régua SAEB'!$B:$B,"LP",'Régua SAEB'!$D:$D,"&lt;="&amp;$F2984,'Régua SAEB'!$E:$E,"&gt;"&amp;$F2984,'Régua SAEB'!$A:$A,$E2984)</f>
        <v>3</v>
      </c>
      <c r="H2984" s="10" t="str">
        <f t="array" ref="H2984">INDEX('Régua SAEB'!$F$1:$F$40,MATCH($E2984&amp;"LP"&amp;$G2984,'Régua SAEB'!$G$1:$G$40,0),1)</f>
        <v>Básico</v>
      </c>
      <c r="I2984" s="29">
        <v>246.7</v>
      </c>
      <c r="J2984" s="10">
        <f>SUMIFS('Régua SAEB'!$C:$C,'Régua SAEB'!$B:$B,"MT",'Régua SAEB'!$D:$D,"&lt;="&amp;$I2984,'Régua SAEB'!$E:$E,"&gt;"&amp;$I2984,'Régua SAEB'!$A:$A,$E2984)</f>
        <v>2</v>
      </c>
      <c r="K2984" s="10" t="str">
        <f t="array" ref="K2984">INDEX('Régua SAEB'!$F$1:$F$40,MATCH($E2984&amp;"MT"&amp;$J2984,'Régua SAEB'!$G$1:$G$40,0),1)</f>
        <v>Básico</v>
      </c>
    </row>
    <row r="2985" spans="1:11" x14ac:dyDescent="0.2">
      <c r="A2985" s="28" t="s">
        <v>64</v>
      </c>
      <c r="B2985" s="24">
        <v>904259</v>
      </c>
      <c r="C2985" s="28" t="s">
        <v>3089</v>
      </c>
      <c r="D2985" s="29">
        <v>35904259</v>
      </c>
      <c r="E2985" s="29" t="s">
        <v>117</v>
      </c>
      <c r="F2985" s="29">
        <v>237.84</v>
      </c>
      <c r="G2985" s="10">
        <f>SUMIFS('Régua SAEB'!$C:$C,'Régua SAEB'!$B:$B,"LP",'Régua SAEB'!$D:$D,"&lt;="&amp;$F2985,'Régua SAEB'!$E:$E,"&gt;"&amp;$F2985,'Régua SAEB'!$A:$A,$E2985)</f>
        <v>2</v>
      </c>
      <c r="H2985" s="10" t="str">
        <f t="array" ref="H2985">INDEX('Régua SAEB'!$F$1:$F$40,MATCH($E2985&amp;"LP"&amp;$G2985,'Régua SAEB'!$G$1:$G$40,0),1)</f>
        <v>Básico</v>
      </c>
      <c r="I2985" s="29">
        <v>234.12</v>
      </c>
      <c r="J2985" s="10">
        <f>SUMIFS('Régua SAEB'!$C:$C,'Régua SAEB'!$B:$B,"MT",'Régua SAEB'!$D:$D,"&lt;="&amp;$I2985,'Régua SAEB'!$E:$E,"&gt;"&amp;$I2985,'Régua SAEB'!$A:$A,$E2985)</f>
        <v>2</v>
      </c>
      <c r="K2985" s="10" t="str">
        <f t="array" ref="K2985">INDEX('Régua SAEB'!$F$1:$F$40,MATCH($E2985&amp;"MT"&amp;$J2985,'Régua SAEB'!$G$1:$G$40,0),1)</f>
        <v>Básico</v>
      </c>
    </row>
    <row r="2986" spans="1:11" x14ac:dyDescent="0.2">
      <c r="A2986" s="28" t="s">
        <v>53</v>
      </c>
      <c r="B2986" s="24">
        <v>904296</v>
      </c>
      <c r="C2986" s="28" t="s">
        <v>3090</v>
      </c>
      <c r="D2986" s="29">
        <v>35904296</v>
      </c>
      <c r="E2986" s="29" t="s">
        <v>117</v>
      </c>
      <c r="F2986" s="29">
        <v>235.5</v>
      </c>
      <c r="G2986" s="10">
        <f>SUMIFS('Régua SAEB'!$C:$C,'Régua SAEB'!$B:$B,"LP",'Régua SAEB'!$D:$D,"&lt;="&amp;$F2986,'Régua SAEB'!$E:$E,"&gt;"&amp;$F2986,'Régua SAEB'!$A:$A,$E2986)</f>
        <v>2</v>
      </c>
      <c r="H2986" s="10" t="str">
        <f t="array" ref="H2986">INDEX('Régua SAEB'!$F$1:$F$40,MATCH($E2986&amp;"LP"&amp;$G2986,'Régua SAEB'!$G$1:$G$40,0),1)</f>
        <v>Básico</v>
      </c>
      <c r="I2986" s="29">
        <v>222.75</v>
      </c>
      <c r="J2986" s="10">
        <f>SUMIFS('Régua SAEB'!$C:$C,'Régua SAEB'!$B:$B,"MT",'Régua SAEB'!$D:$D,"&lt;="&amp;$I2986,'Régua SAEB'!$E:$E,"&gt;"&amp;$I2986,'Régua SAEB'!$A:$A,$E2986)</f>
        <v>1</v>
      </c>
      <c r="K2986" s="10" t="str">
        <f t="array" ref="K2986">INDEX('Régua SAEB'!$F$1:$F$40,MATCH($E2986&amp;"MT"&amp;$J2986,'Régua SAEB'!$G$1:$G$40,0),1)</f>
        <v>Insuficiente</v>
      </c>
    </row>
    <row r="2987" spans="1:11" x14ac:dyDescent="0.2">
      <c r="A2987" s="28" t="s">
        <v>53</v>
      </c>
      <c r="B2987" s="24">
        <v>904314</v>
      </c>
      <c r="C2987" s="28" t="s">
        <v>3091</v>
      </c>
      <c r="D2987" s="29">
        <v>35904314</v>
      </c>
      <c r="E2987" s="29" t="s">
        <v>117</v>
      </c>
      <c r="F2987" s="29">
        <v>258.74</v>
      </c>
      <c r="G2987" s="10">
        <f>SUMIFS('Régua SAEB'!$C:$C,'Régua SAEB'!$B:$B,"LP",'Régua SAEB'!$D:$D,"&lt;="&amp;$F2987,'Régua SAEB'!$E:$E,"&gt;"&amp;$F2987,'Régua SAEB'!$A:$A,$E2987)</f>
        <v>3</v>
      </c>
      <c r="H2987" s="10" t="str">
        <f t="array" ref="H2987">INDEX('Régua SAEB'!$F$1:$F$40,MATCH($E2987&amp;"LP"&amp;$G2987,'Régua SAEB'!$G$1:$G$40,0),1)</f>
        <v>Básico</v>
      </c>
      <c r="I2987" s="29">
        <v>251.51</v>
      </c>
      <c r="J2987" s="10">
        <f>SUMIFS('Régua SAEB'!$C:$C,'Régua SAEB'!$B:$B,"MT",'Régua SAEB'!$D:$D,"&lt;="&amp;$I2987,'Régua SAEB'!$E:$E,"&gt;"&amp;$I2987,'Régua SAEB'!$A:$A,$E2987)</f>
        <v>3</v>
      </c>
      <c r="K2987" s="10" t="str">
        <f t="array" ref="K2987">INDEX('Régua SAEB'!$F$1:$F$40,MATCH($E2987&amp;"MT"&amp;$J2987,'Régua SAEB'!$G$1:$G$40,0),1)</f>
        <v>Básico</v>
      </c>
    </row>
    <row r="2988" spans="1:11" x14ac:dyDescent="0.2">
      <c r="A2988" s="28" t="s">
        <v>31</v>
      </c>
      <c r="B2988" s="24">
        <v>904326</v>
      </c>
      <c r="C2988" s="28" t="s">
        <v>1013</v>
      </c>
      <c r="D2988" s="29">
        <v>35904326</v>
      </c>
      <c r="E2988" s="29" t="s">
        <v>117</v>
      </c>
      <c r="F2988" s="29">
        <v>262.10000000000002</v>
      </c>
      <c r="G2988" s="10">
        <f>SUMIFS('Régua SAEB'!$C:$C,'Régua SAEB'!$B:$B,"LP",'Régua SAEB'!$D:$D,"&lt;="&amp;$F2988,'Régua SAEB'!$E:$E,"&gt;"&amp;$F2988,'Régua SAEB'!$A:$A,$E2988)</f>
        <v>3</v>
      </c>
      <c r="H2988" s="10" t="str">
        <f t="array" ref="H2988">INDEX('Régua SAEB'!$F$1:$F$40,MATCH($E2988&amp;"LP"&amp;$G2988,'Régua SAEB'!$G$1:$G$40,0),1)</f>
        <v>Básico</v>
      </c>
      <c r="I2988" s="29">
        <v>255.25</v>
      </c>
      <c r="J2988" s="10">
        <f>SUMIFS('Régua SAEB'!$C:$C,'Régua SAEB'!$B:$B,"MT",'Régua SAEB'!$D:$D,"&lt;="&amp;$I2988,'Régua SAEB'!$E:$E,"&gt;"&amp;$I2988,'Régua SAEB'!$A:$A,$E2988)</f>
        <v>3</v>
      </c>
      <c r="K2988" s="10" t="str">
        <f t="array" ref="K2988">INDEX('Régua SAEB'!$F$1:$F$40,MATCH($E2988&amp;"MT"&amp;$J2988,'Régua SAEB'!$G$1:$G$40,0),1)</f>
        <v>Básico</v>
      </c>
    </row>
    <row r="2989" spans="1:11" x14ac:dyDescent="0.2">
      <c r="A2989" s="28" t="s">
        <v>90</v>
      </c>
      <c r="B2989" s="24">
        <v>904348</v>
      </c>
      <c r="C2989" s="28" t="s">
        <v>3092</v>
      </c>
      <c r="D2989" s="29">
        <v>35904348</v>
      </c>
      <c r="E2989" s="29" t="s">
        <v>117</v>
      </c>
      <c r="F2989" s="29">
        <v>264.49</v>
      </c>
      <c r="G2989" s="10">
        <f>SUMIFS('Régua SAEB'!$C:$C,'Régua SAEB'!$B:$B,"LP",'Régua SAEB'!$D:$D,"&lt;="&amp;$F2989,'Régua SAEB'!$E:$E,"&gt;"&amp;$F2989,'Régua SAEB'!$A:$A,$E2989)</f>
        <v>3</v>
      </c>
      <c r="H2989" s="10" t="str">
        <f t="array" ref="H2989">INDEX('Régua SAEB'!$F$1:$F$40,MATCH($E2989&amp;"LP"&amp;$G2989,'Régua SAEB'!$G$1:$G$40,0),1)</f>
        <v>Básico</v>
      </c>
      <c r="I2989" s="29">
        <v>254.25</v>
      </c>
      <c r="J2989" s="10">
        <f>SUMIFS('Régua SAEB'!$C:$C,'Régua SAEB'!$B:$B,"MT",'Régua SAEB'!$D:$D,"&lt;="&amp;$I2989,'Régua SAEB'!$E:$E,"&gt;"&amp;$I2989,'Régua SAEB'!$A:$A,$E2989)</f>
        <v>3</v>
      </c>
      <c r="K2989" s="10" t="str">
        <f t="array" ref="K2989">INDEX('Régua SAEB'!$F$1:$F$40,MATCH($E2989&amp;"MT"&amp;$J2989,'Régua SAEB'!$G$1:$G$40,0),1)</f>
        <v>Básico</v>
      </c>
    </row>
    <row r="2990" spans="1:11" x14ac:dyDescent="0.2">
      <c r="A2990" s="28" t="s">
        <v>91</v>
      </c>
      <c r="B2990" s="24">
        <v>904594</v>
      </c>
      <c r="C2990" s="28" t="s">
        <v>3093</v>
      </c>
      <c r="D2990" s="29">
        <v>35904594</v>
      </c>
      <c r="E2990" s="29" t="s">
        <v>117</v>
      </c>
      <c r="F2990" s="29">
        <v>259.61</v>
      </c>
      <c r="G2990" s="10">
        <f>SUMIFS('Régua SAEB'!$C:$C,'Régua SAEB'!$B:$B,"LP",'Régua SAEB'!$D:$D,"&lt;="&amp;$F2990,'Régua SAEB'!$E:$E,"&gt;"&amp;$F2990,'Régua SAEB'!$A:$A,$E2990)</f>
        <v>3</v>
      </c>
      <c r="H2990" s="10" t="str">
        <f t="array" ref="H2990">INDEX('Régua SAEB'!$F$1:$F$40,MATCH($E2990&amp;"LP"&amp;$G2990,'Régua SAEB'!$G$1:$G$40,0),1)</f>
        <v>Básico</v>
      </c>
      <c r="I2990" s="29">
        <v>249.98</v>
      </c>
      <c r="J2990" s="10">
        <f>SUMIFS('Régua SAEB'!$C:$C,'Régua SAEB'!$B:$B,"MT",'Régua SAEB'!$D:$D,"&lt;="&amp;$I2990,'Régua SAEB'!$E:$E,"&gt;"&amp;$I2990,'Régua SAEB'!$A:$A,$E2990)</f>
        <v>2</v>
      </c>
      <c r="K2990" s="10" t="str">
        <f t="array" ref="K2990">INDEX('Régua SAEB'!$F$1:$F$40,MATCH($E2990&amp;"MT"&amp;$J2990,'Régua SAEB'!$G$1:$G$40,0),1)</f>
        <v>Básico</v>
      </c>
    </row>
    <row r="2991" spans="1:11" x14ac:dyDescent="0.2">
      <c r="A2991" s="28" t="s">
        <v>51</v>
      </c>
      <c r="B2991" s="24">
        <v>904624</v>
      </c>
      <c r="C2991" s="28" t="s">
        <v>3094</v>
      </c>
      <c r="D2991" s="29">
        <v>35904624</v>
      </c>
      <c r="E2991" s="29" t="s">
        <v>117</v>
      </c>
      <c r="F2991" s="29">
        <v>253.42</v>
      </c>
      <c r="G2991" s="10">
        <f>SUMIFS('Régua SAEB'!$C:$C,'Régua SAEB'!$B:$B,"LP",'Régua SAEB'!$D:$D,"&lt;="&amp;$F2991,'Régua SAEB'!$E:$E,"&gt;"&amp;$F2991,'Régua SAEB'!$A:$A,$E2991)</f>
        <v>3</v>
      </c>
      <c r="H2991" s="10" t="str">
        <f t="array" ref="H2991">INDEX('Régua SAEB'!$F$1:$F$40,MATCH($E2991&amp;"LP"&amp;$G2991,'Régua SAEB'!$G$1:$G$40,0),1)</f>
        <v>Básico</v>
      </c>
      <c r="I2991" s="29">
        <v>258.91000000000003</v>
      </c>
      <c r="J2991" s="10">
        <f>SUMIFS('Régua SAEB'!$C:$C,'Régua SAEB'!$B:$B,"MT",'Régua SAEB'!$D:$D,"&lt;="&amp;$I2991,'Régua SAEB'!$E:$E,"&gt;"&amp;$I2991,'Régua SAEB'!$A:$A,$E2991)</f>
        <v>3</v>
      </c>
      <c r="K2991" s="10" t="str">
        <f t="array" ref="K2991">INDEX('Régua SAEB'!$F$1:$F$40,MATCH($E2991&amp;"MT"&amp;$J2991,'Régua SAEB'!$G$1:$G$40,0),1)</f>
        <v>Básico</v>
      </c>
    </row>
    <row r="2992" spans="1:11" x14ac:dyDescent="0.2">
      <c r="A2992" s="28" t="s">
        <v>90</v>
      </c>
      <c r="B2992" s="24">
        <v>904879</v>
      </c>
      <c r="C2992" s="28" t="s">
        <v>3095</v>
      </c>
      <c r="D2992" s="29">
        <v>35904879</v>
      </c>
      <c r="E2992" s="29" t="s">
        <v>117</v>
      </c>
      <c r="F2992" s="29">
        <v>241.61</v>
      </c>
      <c r="G2992" s="10">
        <f>SUMIFS('Régua SAEB'!$C:$C,'Régua SAEB'!$B:$B,"LP",'Régua SAEB'!$D:$D,"&lt;="&amp;$F2992,'Régua SAEB'!$E:$E,"&gt;"&amp;$F2992,'Régua SAEB'!$A:$A,$E2992)</f>
        <v>2</v>
      </c>
      <c r="H2992" s="10" t="str">
        <f t="array" ref="H2992">INDEX('Régua SAEB'!$F$1:$F$40,MATCH($E2992&amp;"LP"&amp;$G2992,'Régua SAEB'!$G$1:$G$40,0),1)</f>
        <v>Básico</v>
      </c>
      <c r="I2992" s="29">
        <v>238.03</v>
      </c>
      <c r="J2992" s="10">
        <f>SUMIFS('Régua SAEB'!$C:$C,'Régua SAEB'!$B:$B,"MT",'Régua SAEB'!$D:$D,"&lt;="&amp;$I2992,'Régua SAEB'!$E:$E,"&gt;"&amp;$I2992,'Régua SAEB'!$A:$A,$E2992)</f>
        <v>2</v>
      </c>
      <c r="K2992" s="10" t="str">
        <f t="array" ref="K2992">INDEX('Régua SAEB'!$F$1:$F$40,MATCH($E2992&amp;"MT"&amp;$J2992,'Régua SAEB'!$G$1:$G$40,0),1)</f>
        <v>Básico</v>
      </c>
    </row>
    <row r="2993" spans="1:11" x14ac:dyDescent="0.2">
      <c r="A2993" s="28" t="s">
        <v>65</v>
      </c>
      <c r="B2993" s="24">
        <v>906141</v>
      </c>
      <c r="C2993" s="28" t="s">
        <v>3096</v>
      </c>
      <c r="D2993" s="29">
        <v>35906141</v>
      </c>
      <c r="E2993" s="29" t="s">
        <v>117</v>
      </c>
      <c r="F2993" s="29">
        <v>240.8</v>
      </c>
      <c r="G2993" s="10">
        <f>SUMIFS('Régua SAEB'!$C:$C,'Régua SAEB'!$B:$B,"LP",'Régua SAEB'!$D:$D,"&lt;="&amp;$F2993,'Régua SAEB'!$E:$E,"&gt;"&amp;$F2993,'Régua SAEB'!$A:$A,$E2993)</f>
        <v>2</v>
      </c>
      <c r="H2993" s="10" t="str">
        <f t="array" ref="H2993">INDEX('Régua SAEB'!$F$1:$F$40,MATCH($E2993&amp;"LP"&amp;$G2993,'Régua SAEB'!$G$1:$G$40,0),1)</f>
        <v>Básico</v>
      </c>
      <c r="I2993" s="29">
        <v>238.62</v>
      </c>
      <c r="J2993" s="10">
        <f>SUMIFS('Régua SAEB'!$C:$C,'Régua SAEB'!$B:$B,"MT",'Régua SAEB'!$D:$D,"&lt;="&amp;$I2993,'Régua SAEB'!$E:$E,"&gt;"&amp;$I2993,'Régua SAEB'!$A:$A,$E2993)</f>
        <v>2</v>
      </c>
      <c r="K2993" s="10" t="str">
        <f t="array" ref="K2993">INDEX('Régua SAEB'!$F$1:$F$40,MATCH($E2993&amp;"MT"&amp;$J2993,'Régua SAEB'!$G$1:$G$40,0),1)</f>
        <v>Básico</v>
      </c>
    </row>
    <row r="2994" spans="1:11" x14ac:dyDescent="0.2">
      <c r="A2994" s="28" t="s">
        <v>52</v>
      </c>
      <c r="B2994" s="24">
        <v>906165</v>
      </c>
      <c r="C2994" s="28" t="s">
        <v>3097</v>
      </c>
      <c r="D2994" s="29">
        <v>35906165</v>
      </c>
      <c r="E2994" s="29" t="s">
        <v>117</v>
      </c>
      <c r="F2994" s="29">
        <v>232.07</v>
      </c>
      <c r="G2994" s="10">
        <f>SUMIFS('Régua SAEB'!$C:$C,'Régua SAEB'!$B:$B,"LP",'Régua SAEB'!$D:$D,"&lt;="&amp;$F2994,'Régua SAEB'!$E:$E,"&gt;"&amp;$F2994,'Régua SAEB'!$A:$A,$E2994)</f>
        <v>2</v>
      </c>
      <c r="H2994" s="10" t="str">
        <f t="array" ref="H2994">INDEX('Régua SAEB'!$F$1:$F$40,MATCH($E2994&amp;"LP"&amp;$G2994,'Régua SAEB'!$G$1:$G$40,0),1)</f>
        <v>Básico</v>
      </c>
      <c r="I2994" s="29">
        <v>229.38</v>
      </c>
      <c r="J2994" s="10">
        <f>SUMIFS('Régua SAEB'!$C:$C,'Régua SAEB'!$B:$B,"MT",'Régua SAEB'!$D:$D,"&lt;="&amp;$I2994,'Régua SAEB'!$E:$E,"&gt;"&amp;$I2994,'Régua SAEB'!$A:$A,$E2994)</f>
        <v>2</v>
      </c>
      <c r="K2994" s="10" t="str">
        <f t="array" ref="K2994">INDEX('Régua SAEB'!$F$1:$F$40,MATCH($E2994&amp;"MT"&amp;$J2994,'Régua SAEB'!$G$1:$G$40,0),1)</f>
        <v>Básico</v>
      </c>
    </row>
    <row r="2995" spans="1:11" x14ac:dyDescent="0.2">
      <c r="A2995" s="28" t="s">
        <v>54</v>
      </c>
      <c r="B2995" s="24">
        <v>906190</v>
      </c>
      <c r="C2995" s="28" t="s">
        <v>3098</v>
      </c>
      <c r="D2995" s="29">
        <v>35906190</v>
      </c>
      <c r="E2995" s="29" t="s">
        <v>117</v>
      </c>
      <c r="F2995" s="29">
        <v>241.53</v>
      </c>
      <c r="G2995" s="10">
        <f>SUMIFS('Régua SAEB'!$C:$C,'Régua SAEB'!$B:$B,"LP",'Régua SAEB'!$D:$D,"&lt;="&amp;$F2995,'Régua SAEB'!$E:$E,"&gt;"&amp;$F2995,'Régua SAEB'!$A:$A,$E2995)</f>
        <v>2</v>
      </c>
      <c r="H2995" s="10" t="str">
        <f t="array" ref="H2995">INDEX('Régua SAEB'!$F$1:$F$40,MATCH($E2995&amp;"LP"&amp;$G2995,'Régua SAEB'!$G$1:$G$40,0),1)</f>
        <v>Básico</v>
      </c>
      <c r="I2995" s="29">
        <v>252.53</v>
      </c>
      <c r="J2995" s="10">
        <f>SUMIFS('Régua SAEB'!$C:$C,'Régua SAEB'!$B:$B,"MT",'Régua SAEB'!$D:$D,"&lt;="&amp;$I2995,'Régua SAEB'!$E:$E,"&gt;"&amp;$I2995,'Régua SAEB'!$A:$A,$E2995)</f>
        <v>3</v>
      </c>
      <c r="K2995" s="10" t="str">
        <f t="array" ref="K2995">INDEX('Régua SAEB'!$F$1:$F$40,MATCH($E2995&amp;"MT"&amp;$J2995,'Régua SAEB'!$G$1:$G$40,0),1)</f>
        <v>Básico</v>
      </c>
    </row>
    <row r="2996" spans="1:11" x14ac:dyDescent="0.2">
      <c r="A2996" s="28" t="s">
        <v>89</v>
      </c>
      <c r="B2996" s="24">
        <v>906530</v>
      </c>
      <c r="C2996" s="28" t="s">
        <v>3099</v>
      </c>
      <c r="D2996" s="29">
        <v>35906530</v>
      </c>
      <c r="E2996" s="29" t="s">
        <v>117</v>
      </c>
      <c r="F2996" s="29">
        <v>240.9</v>
      </c>
      <c r="G2996" s="10">
        <f>SUMIFS('Régua SAEB'!$C:$C,'Régua SAEB'!$B:$B,"LP",'Régua SAEB'!$D:$D,"&lt;="&amp;$F2996,'Régua SAEB'!$E:$E,"&gt;"&amp;$F2996,'Régua SAEB'!$A:$A,$E2996)</f>
        <v>2</v>
      </c>
      <c r="H2996" s="10" t="str">
        <f t="array" ref="H2996">INDEX('Régua SAEB'!$F$1:$F$40,MATCH($E2996&amp;"LP"&amp;$G2996,'Régua SAEB'!$G$1:$G$40,0),1)</f>
        <v>Básico</v>
      </c>
      <c r="I2996" s="29">
        <v>235.96</v>
      </c>
      <c r="J2996" s="10">
        <f>SUMIFS('Régua SAEB'!$C:$C,'Régua SAEB'!$B:$B,"MT",'Régua SAEB'!$D:$D,"&lt;="&amp;$I2996,'Régua SAEB'!$E:$E,"&gt;"&amp;$I2996,'Régua SAEB'!$A:$A,$E2996)</f>
        <v>2</v>
      </c>
      <c r="K2996" s="10" t="str">
        <f t="array" ref="K2996">INDEX('Régua SAEB'!$F$1:$F$40,MATCH($E2996&amp;"MT"&amp;$J2996,'Régua SAEB'!$G$1:$G$40,0),1)</f>
        <v>Básico</v>
      </c>
    </row>
    <row r="2997" spans="1:11" x14ac:dyDescent="0.2">
      <c r="A2997" s="28" t="s">
        <v>89</v>
      </c>
      <c r="B2997" s="24">
        <v>906542</v>
      </c>
      <c r="C2997" s="28" t="s">
        <v>3100</v>
      </c>
      <c r="D2997" s="29">
        <v>35906542</v>
      </c>
      <c r="E2997" s="29" t="s">
        <v>117</v>
      </c>
      <c r="F2997" s="29">
        <v>258.74</v>
      </c>
      <c r="G2997" s="10">
        <f>SUMIFS('Régua SAEB'!$C:$C,'Régua SAEB'!$B:$B,"LP",'Régua SAEB'!$D:$D,"&lt;="&amp;$F2997,'Régua SAEB'!$E:$E,"&gt;"&amp;$F2997,'Régua SAEB'!$A:$A,$E2997)</f>
        <v>3</v>
      </c>
      <c r="H2997" s="10" t="str">
        <f t="array" ref="H2997">INDEX('Régua SAEB'!$F$1:$F$40,MATCH($E2997&amp;"LP"&amp;$G2997,'Régua SAEB'!$G$1:$G$40,0),1)</f>
        <v>Básico</v>
      </c>
      <c r="I2997" s="29">
        <v>257.25</v>
      </c>
      <c r="J2997" s="10">
        <f>SUMIFS('Régua SAEB'!$C:$C,'Régua SAEB'!$B:$B,"MT",'Régua SAEB'!$D:$D,"&lt;="&amp;$I2997,'Régua SAEB'!$E:$E,"&gt;"&amp;$I2997,'Régua SAEB'!$A:$A,$E2997)</f>
        <v>3</v>
      </c>
      <c r="K2997" s="10" t="str">
        <f t="array" ref="K2997">INDEX('Régua SAEB'!$F$1:$F$40,MATCH($E2997&amp;"MT"&amp;$J2997,'Régua SAEB'!$G$1:$G$40,0),1)</f>
        <v>Básico</v>
      </c>
    </row>
    <row r="2998" spans="1:11" x14ac:dyDescent="0.2">
      <c r="A2998" s="28" t="s">
        <v>90</v>
      </c>
      <c r="B2998" s="24">
        <v>906566</v>
      </c>
      <c r="C2998" s="28" t="s">
        <v>3101</v>
      </c>
      <c r="D2998" s="29">
        <v>35906566</v>
      </c>
      <c r="E2998" s="29" t="s">
        <v>117</v>
      </c>
      <c r="F2998" s="29">
        <v>249.44</v>
      </c>
      <c r="G2998" s="10">
        <f>SUMIFS('Régua SAEB'!$C:$C,'Régua SAEB'!$B:$B,"LP",'Régua SAEB'!$D:$D,"&lt;="&amp;$F2998,'Régua SAEB'!$E:$E,"&gt;"&amp;$F2998,'Régua SAEB'!$A:$A,$E2998)</f>
        <v>2</v>
      </c>
      <c r="H2998" s="10" t="str">
        <f t="array" ref="H2998">INDEX('Régua SAEB'!$F$1:$F$40,MATCH($E2998&amp;"LP"&amp;$G2998,'Régua SAEB'!$G$1:$G$40,0),1)</f>
        <v>Básico</v>
      </c>
      <c r="I2998" s="29">
        <v>243.76</v>
      </c>
      <c r="J2998" s="10">
        <f>SUMIFS('Régua SAEB'!$C:$C,'Régua SAEB'!$B:$B,"MT",'Régua SAEB'!$D:$D,"&lt;="&amp;$I2998,'Régua SAEB'!$E:$E,"&gt;"&amp;$I2998,'Régua SAEB'!$A:$A,$E2998)</f>
        <v>2</v>
      </c>
      <c r="K2998" s="10" t="str">
        <f t="array" ref="K2998">INDEX('Régua SAEB'!$F$1:$F$40,MATCH($E2998&amp;"MT"&amp;$J2998,'Régua SAEB'!$G$1:$G$40,0),1)</f>
        <v>Básico</v>
      </c>
    </row>
    <row r="2999" spans="1:11" x14ac:dyDescent="0.2">
      <c r="A2999" s="28" t="s">
        <v>91</v>
      </c>
      <c r="B2999" s="24">
        <v>906591</v>
      </c>
      <c r="C2999" s="28" t="s">
        <v>3102</v>
      </c>
      <c r="D2999" s="29">
        <v>35906591</v>
      </c>
      <c r="E2999" s="29" t="s">
        <v>117</v>
      </c>
      <c r="F2999" s="29">
        <v>242.17</v>
      </c>
      <c r="G2999" s="10">
        <f>SUMIFS('Régua SAEB'!$C:$C,'Régua SAEB'!$B:$B,"LP",'Régua SAEB'!$D:$D,"&lt;="&amp;$F2999,'Régua SAEB'!$E:$E,"&gt;"&amp;$F2999,'Régua SAEB'!$A:$A,$E2999)</f>
        <v>2</v>
      </c>
      <c r="H2999" s="10" t="str">
        <f t="array" ref="H2999">INDEX('Régua SAEB'!$F$1:$F$40,MATCH($E2999&amp;"LP"&amp;$G2999,'Régua SAEB'!$G$1:$G$40,0),1)</f>
        <v>Básico</v>
      </c>
      <c r="I2999" s="29">
        <v>233.21</v>
      </c>
      <c r="J2999" s="10">
        <f>SUMIFS('Régua SAEB'!$C:$C,'Régua SAEB'!$B:$B,"MT",'Régua SAEB'!$D:$D,"&lt;="&amp;$I2999,'Régua SAEB'!$E:$E,"&gt;"&amp;$I2999,'Régua SAEB'!$A:$A,$E2999)</f>
        <v>2</v>
      </c>
      <c r="K2999" s="10" t="str">
        <f t="array" ref="K2999">INDEX('Régua SAEB'!$F$1:$F$40,MATCH($E2999&amp;"MT"&amp;$J2999,'Régua SAEB'!$G$1:$G$40,0),1)</f>
        <v>Básico</v>
      </c>
    </row>
    <row r="3000" spans="1:11" x14ac:dyDescent="0.2">
      <c r="A3000" s="28" t="s">
        <v>65</v>
      </c>
      <c r="B3000" s="24">
        <v>906803</v>
      </c>
      <c r="C3000" s="28" t="s">
        <v>3103</v>
      </c>
      <c r="D3000" s="29">
        <v>35906803</v>
      </c>
      <c r="E3000" s="29" t="s">
        <v>117</v>
      </c>
      <c r="F3000" s="29">
        <v>277.7</v>
      </c>
      <c r="G3000" s="10">
        <f>SUMIFS('Régua SAEB'!$C:$C,'Régua SAEB'!$B:$B,"LP",'Régua SAEB'!$D:$D,"&lt;="&amp;$F3000,'Régua SAEB'!$E:$E,"&gt;"&amp;$F3000,'Régua SAEB'!$A:$A,$E3000)</f>
        <v>4</v>
      </c>
      <c r="H3000" s="10" t="str">
        <f t="array" ref="H3000">INDEX('Régua SAEB'!$F$1:$F$40,MATCH($E3000&amp;"LP"&amp;$G3000,'Régua SAEB'!$G$1:$G$40,0),1)</f>
        <v>Proficiente</v>
      </c>
      <c r="I3000" s="29">
        <v>273.81</v>
      </c>
      <c r="J3000" s="10">
        <f>SUMIFS('Régua SAEB'!$C:$C,'Régua SAEB'!$B:$B,"MT",'Régua SAEB'!$D:$D,"&lt;="&amp;$I3000,'Régua SAEB'!$E:$E,"&gt;"&amp;$I3000,'Régua SAEB'!$A:$A,$E3000)</f>
        <v>3</v>
      </c>
      <c r="K3000" s="10" t="str">
        <f t="array" ref="K3000">INDEX('Régua SAEB'!$F$1:$F$40,MATCH($E3000&amp;"MT"&amp;$J3000,'Régua SAEB'!$G$1:$G$40,0),1)</f>
        <v>Básico</v>
      </c>
    </row>
    <row r="3001" spans="1:11" x14ac:dyDescent="0.2">
      <c r="A3001" s="28" t="s">
        <v>53</v>
      </c>
      <c r="B3001" s="24">
        <v>907017</v>
      </c>
      <c r="C3001" s="28" t="s">
        <v>3104</v>
      </c>
      <c r="D3001" s="29">
        <v>35907017</v>
      </c>
      <c r="E3001" s="29" t="s">
        <v>117</v>
      </c>
      <c r="F3001" s="29">
        <v>259.44</v>
      </c>
      <c r="G3001" s="10">
        <f>SUMIFS('Régua SAEB'!$C:$C,'Régua SAEB'!$B:$B,"LP",'Régua SAEB'!$D:$D,"&lt;="&amp;$F3001,'Régua SAEB'!$E:$E,"&gt;"&amp;$F3001,'Régua SAEB'!$A:$A,$E3001)</f>
        <v>3</v>
      </c>
      <c r="H3001" s="10" t="str">
        <f t="array" ref="H3001">INDEX('Régua SAEB'!$F$1:$F$40,MATCH($E3001&amp;"LP"&amp;$G3001,'Régua SAEB'!$G$1:$G$40,0),1)</f>
        <v>Básico</v>
      </c>
      <c r="I3001" s="29">
        <v>251.83</v>
      </c>
      <c r="J3001" s="10">
        <f>SUMIFS('Régua SAEB'!$C:$C,'Régua SAEB'!$B:$B,"MT",'Régua SAEB'!$D:$D,"&lt;="&amp;$I3001,'Régua SAEB'!$E:$E,"&gt;"&amp;$I3001,'Régua SAEB'!$A:$A,$E3001)</f>
        <v>3</v>
      </c>
      <c r="K3001" s="10" t="str">
        <f t="array" ref="K3001">INDEX('Régua SAEB'!$F$1:$F$40,MATCH($E3001&amp;"MT"&amp;$J3001,'Régua SAEB'!$G$1:$G$40,0),1)</f>
        <v>Básico</v>
      </c>
    </row>
    <row r="3002" spans="1:11" x14ac:dyDescent="0.2">
      <c r="A3002" s="28" t="s">
        <v>54</v>
      </c>
      <c r="B3002" s="24">
        <v>907112</v>
      </c>
      <c r="C3002" s="28" t="s">
        <v>3105</v>
      </c>
      <c r="D3002" s="29">
        <v>35907112</v>
      </c>
      <c r="E3002" s="29" t="s">
        <v>117</v>
      </c>
      <c r="F3002" s="29">
        <v>253.56</v>
      </c>
      <c r="G3002" s="10">
        <f>SUMIFS('Régua SAEB'!$C:$C,'Régua SAEB'!$B:$B,"LP",'Régua SAEB'!$D:$D,"&lt;="&amp;$F3002,'Régua SAEB'!$E:$E,"&gt;"&amp;$F3002,'Régua SAEB'!$A:$A,$E3002)</f>
        <v>3</v>
      </c>
      <c r="H3002" s="10" t="str">
        <f t="array" ref="H3002">INDEX('Régua SAEB'!$F$1:$F$40,MATCH($E3002&amp;"LP"&amp;$G3002,'Régua SAEB'!$G$1:$G$40,0),1)</f>
        <v>Básico</v>
      </c>
      <c r="I3002" s="29">
        <v>243.95</v>
      </c>
      <c r="J3002" s="10">
        <f>SUMIFS('Régua SAEB'!$C:$C,'Régua SAEB'!$B:$B,"MT",'Régua SAEB'!$D:$D,"&lt;="&amp;$I3002,'Régua SAEB'!$E:$E,"&gt;"&amp;$I3002,'Régua SAEB'!$A:$A,$E3002)</f>
        <v>2</v>
      </c>
      <c r="K3002" s="10" t="str">
        <f t="array" ref="K3002">INDEX('Régua SAEB'!$F$1:$F$40,MATCH($E3002&amp;"MT"&amp;$J3002,'Régua SAEB'!$G$1:$G$40,0),1)</f>
        <v>Básico</v>
      </c>
    </row>
    <row r="3003" spans="1:11" x14ac:dyDescent="0.2">
      <c r="A3003" s="28" t="s">
        <v>52</v>
      </c>
      <c r="B3003" s="24">
        <v>907157</v>
      </c>
      <c r="C3003" s="28" t="s">
        <v>3106</v>
      </c>
      <c r="D3003" s="29">
        <v>35907157</v>
      </c>
      <c r="E3003" s="29" t="s">
        <v>117</v>
      </c>
      <c r="F3003" s="29">
        <v>253.22</v>
      </c>
      <c r="G3003" s="10">
        <f>SUMIFS('Régua SAEB'!$C:$C,'Régua SAEB'!$B:$B,"LP",'Régua SAEB'!$D:$D,"&lt;="&amp;$F3003,'Régua SAEB'!$E:$E,"&gt;"&amp;$F3003,'Régua SAEB'!$A:$A,$E3003)</f>
        <v>3</v>
      </c>
      <c r="H3003" s="10" t="str">
        <f t="array" ref="H3003">INDEX('Régua SAEB'!$F$1:$F$40,MATCH($E3003&amp;"LP"&amp;$G3003,'Régua SAEB'!$G$1:$G$40,0),1)</f>
        <v>Básico</v>
      </c>
      <c r="I3003" s="29">
        <v>245.65</v>
      </c>
      <c r="J3003" s="10">
        <f>SUMIFS('Régua SAEB'!$C:$C,'Régua SAEB'!$B:$B,"MT",'Régua SAEB'!$D:$D,"&lt;="&amp;$I3003,'Régua SAEB'!$E:$E,"&gt;"&amp;$I3003,'Régua SAEB'!$A:$A,$E3003)</f>
        <v>2</v>
      </c>
      <c r="K3003" s="10" t="str">
        <f t="array" ref="K3003">INDEX('Régua SAEB'!$F$1:$F$40,MATCH($E3003&amp;"MT"&amp;$J3003,'Régua SAEB'!$G$1:$G$40,0),1)</f>
        <v>Básico</v>
      </c>
    </row>
    <row r="3004" spans="1:11" x14ac:dyDescent="0.2">
      <c r="A3004" s="28" t="s">
        <v>91</v>
      </c>
      <c r="B3004" s="24">
        <v>907194</v>
      </c>
      <c r="C3004" s="28" t="s">
        <v>3107</v>
      </c>
      <c r="D3004" s="29">
        <v>35907194</v>
      </c>
      <c r="E3004" s="29" t="s">
        <v>117</v>
      </c>
      <c r="F3004" s="29">
        <v>253.66</v>
      </c>
      <c r="G3004" s="10">
        <f>SUMIFS('Régua SAEB'!$C:$C,'Régua SAEB'!$B:$B,"LP",'Régua SAEB'!$D:$D,"&lt;="&amp;$F3004,'Régua SAEB'!$E:$E,"&gt;"&amp;$F3004,'Régua SAEB'!$A:$A,$E3004)</f>
        <v>3</v>
      </c>
      <c r="H3004" s="10" t="str">
        <f t="array" ref="H3004">INDEX('Régua SAEB'!$F$1:$F$40,MATCH($E3004&amp;"LP"&amp;$G3004,'Régua SAEB'!$G$1:$G$40,0),1)</f>
        <v>Básico</v>
      </c>
      <c r="I3004" s="29">
        <v>249.14</v>
      </c>
      <c r="J3004" s="10">
        <f>SUMIFS('Régua SAEB'!$C:$C,'Régua SAEB'!$B:$B,"MT",'Régua SAEB'!$D:$D,"&lt;="&amp;$I3004,'Régua SAEB'!$E:$E,"&gt;"&amp;$I3004,'Régua SAEB'!$A:$A,$E3004)</f>
        <v>2</v>
      </c>
      <c r="K3004" s="10" t="str">
        <f t="array" ref="K3004">INDEX('Régua SAEB'!$F$1:$F$40,MATCH($E3004&amp;"MT"&amp;$J3004,'Régua SAEB'!$G$1:$G$40,0),1)</f>
        <v>Básico</v>
      </c>
    </row>
    <row r="3005" spans="1:11" x14ac:dyDescent="0.2">
      <c r="A3005" s="28" t="s">
        <v>89</v>
      </c>
      <c r="B3005" s="24">
        <v>907637</v>
      </c>
      <c r="C3005" s="28" t="s">
        <v>3108</v>
      </c>
      <c r="D3005" s="29">
        <v>35907637</v>
      </c>
      <c r="E3005" s="29" t="s">
        <v>117</v>
      </c>
      <c r="F3005" s="29">
        <v>283.85000000000002</v>
      </c>
      <c r="G3005" s="10">
        <f>SUMIFS('Régua SAEB'!$C:$C,'Régua SAEB'!$B:$B,"LP",'Régua SAEB'!$D:$D,"&lt;="&amp;$F3005,'Régua SAEB'!$E:$E,"&gt;"&amp;$F3005,'Régua SAEB'!$A:$A,$E3005)</f>
        <v>4</v>
      </c>
      <c r="H3005" s="10" t="str">
        <f t="array" ref="H3005">INDEX('Régua SAEB'!$F$1:$F$40,MATCH($E3005&amp;"LP"&amp;$G3005,'Régua SAEB'!$G$1:$G$40,0),1)</f>
        <v>Proficiente</v>
      </c>
      <c r="I3005" s="29">
        <v>272.58</v>
      </c>
      <c r="J3005" s="10">
        <f>SUMIFS('Régua SAEB'!$C:$C,'Régua SAEB'!$B:$B,"MT",'Régua SAEB'!$D:$D,"&lt;="&amp;$I3005,'Régua SAEB'!$E:$E,"&gt;"&amp;$I3005,'Régua SAEB'!$A:$A,$E3005)</f>
        <v>3</v>
      </c>
      <c r="K3005" s="10" t="str">
        <f t="array" ref="K3005">INDEX('Régua SAEB'!$F$1:$F$40,MATCH($E3005&amp;"MT"&amp;$J3005,'Régua SAEB'!$G$1:$G$40,0),1)</f>
        <v>Básico</v>
      </c>
    </row>
    <row r="3006" spans="1:11" x14ac:dyDescent="0.2">
      <c r="A3006" s="28" t="s">
        <v>53</v>
      </c>
      <c r="B3006" s="24">
        <v>908368</v>
      </c>
      <c r="C3006" s="28" t="s">
        <v>3109</v>
      </c>
      <c r="D3006" s="29">
        <v>35908368</v>
      </c>
      <c r="E3006" s="29" t="s">
        <v>117</v>
      </c>
      <c r="F3006" s="29">
        <v>239.18</v>
      </c>
      <c r="G3006" s="10">
        <f>SUMIFS('Régua SAEB'!$C:$C,'Régua SAEB'!$B:$B,"LP",'Régua SAEB'!$D:$D,"&lt;="&amp;$F3006,'Régua SAEB'!$E:$E,"&gt;"&amp;$F3006,'Régua SAEB'!$A:$A,$E3006)</f>
        <v>2</v>
      </c>
      <c r="H3006" s="10" t="str">
        <f t="array" ref="H3006">INDEX('Régua SAEB'!$F$1:$F$40,MATCH($E3006&amp;"LP"&amp;$G3006,'Régua SAEB'!$G$1:$G$40,0),1)</f>
        <v>Básico</v>
      </c>
      <c r="I3006" s="29">
        <v>241.47</v>
      </c>
      <c r="J3006" s="10">
        <f>SUMIFS('Régua SAEB'!$C:$C,'Régua SAEB'!$B:$B,"MT",'Régua SAEB'!$D:$D,"&lt;="&amp;$I3006,'Régua SAEB'!$E:$E,"&gt;"&amp;$I3006,'Régua SAEB'!$A:$A,$E3006)</f>
        <v>2</v>
      </c>
      <c r="K3006" s="10" t="str">
        <f t="array" ref="K3006">INDEX('Régua SAEB'!$F$1:$F$40,MATCH($E3006&amp;"MT"&amp;$J3006,'Régua SAEB'!$G$1:$G$40,0),1)</f>
        <v>Básico</v>
      </c>
    </row>
    <row r="3007" spans="1:11" x14ac:dyDescent="0.2">
      <c r="A3007" s="28" t="s">
        <v>90</v>
      </c>
      <c r="B3007" s="24">
        <v>908373</v>
      </c>
      <c r="C3007" s="28" t="s">
        <v>3110</v>
      </c>
      <c r="D3007" s="29">
        <v>35908373</v>
      </c>
      <c r="E3007" s="29" t="s">
        <v>117</v>
      </c>
      <c r="F3007" s="29">
        <v>281.69</v>
      </c>
      <c r="G3007" s="10">
        <f>SUMIFS('Régua SAEB'!$C:$C,'Régua SAEB'!$B:$B,"LP",'Régua SAEB'!$D:$D,"&lt;="&amp;$F3007,'Régua SAEB'!$E:$E,"&gt;"&amp;$F3007,'Régua SAEB'!$A:$A,$E3007)</f>
        <v>4</v>
      </c>
      <c r="H3007" s="10" t="str">
        <f t="array" ref="H3007">INDEX('Régua SAEB'!$F$1:$F$40,MATCH($E3007&amp;"LP"&amp;$G3007,'Régua SAEB'!$G$1:$G$40,0),1)</f>
        <v>Proficiente</v>
      </c>
      <c r="I3007" s="29">
        <v>273.51</v>
      </c>
      <c r="J3007" s="10">
        <f>SUMIFS('Régua SAEB'!$C:$C,'Régua SAEB'!$B:$B,"MT",'Régua SAEB'!$D:$D,"&lt;="&amp;$I3007,'Régua SAEB'!$E:$E,"&gt;"&amp;$I3007,'Régua SAEB'!$A:$A,$E3007)</f>
        <v>3</v>
      </c>
      <c r="K3007" s="10" t="str">
        <f t="array" ref="K3007">INDEX('Régua SAEB'!$F$1:$F$40,MATCH($E3007&amp;"MT"&amp;$J3007,'Régua SAEB'!$G$1:$G$40,0),1)</f>
        <v>Básico</v>
      </c>
    </row>
    <row r="3008" spans="1:11" x14ac:dyDescent="0.2">
      <c r="A3008" s="28" t="s">
        <v>54</v>
      </c>
      <c r="B3008" s="24">
        <v>908939</v>
      </c>
      <c r="C3008" s="28" t="s">
        <v>3111</v>
      </c>
      <c r="D3008" s="29">
        <v>35908939</v>
      </c>
      <c r="E3008" s="29" t="s">
        <v>117</v>
      </c>
      <c r="F3008" s="29">
        <v>254.2</v>
      </c>
      <c r="G3008" s="10">
        <f>SUMIFS('Régua SAEB'!$C:$C,'Régua SAEB'!$B:$B,"LP",'Régua SAEB'!$D:$D,"&lt;="&amp;$F3008,'Régua SAEB'!$E:$E,"&gt;"&amp;$F3008,'Régua SAEB'!$A:$A,$E3008)</f>
        <v>3</v>
      </c>
      <c r="H3008" s="10" t="str">
        <f t="array" ref="H3008">INDEX('Régua SAEB'!$F$1:$F$40,MATCH($E3008&amp;"LP"&amp;$G3008,'Régua SAEB'!$G$1:$G$40,0),1)</f>
        <v>Básico</v>
      </c>
      <c r="I3008" s="29">
        <v>246.95</v>
      </c>
      <c r="J3008" s="10">
        <f>SUMIFS('Régua SAEB'!$C:$C,'Régua SAEB'!$B:$B,"MT",'Régua SAEB'!$D:$D,"&lt;="&amp;$I3008,'Régua SAEB'!$E:$E,"&gt;"&amp;$I3008,'Régua SAEB'!$A:$A,$E3008)</f>
        <v>2</v>
      </c>
      <c r="K3008" s="10" t="str">
        <f t="array" ref="K3008">INDEX('Régua SAEB'!$F$1:$F$40,MATCH($E3008&amp;"MT"&amp;$J3008,'Régua SAEB'!$G$1:$G$40,0),1)</f>
        <v>Básico</v>
      </c>
    </row>
    <row r="3009" spans="1:11" x14ac:dyDescent="0.2">
      <c r="A3009" s="28" t="s">
        <v>54</v>
      </c>
      <c r="B3009" s="24">
        <v>909051</v>
      </c>
      <c r="C3009" s="28" t="s">
        <v>3112</v>
      </c>
      <c r="D3009" s="29">
        <v>35909051</v>
      </c>
      <c r="E3009" s="29" t="s">
        <v>117</v>
      </c>
      <c r="F3009" s="29">
        <v>260.60000000000002</v>
      </c>
      <c r="G3009" s="10">
        <f>SUMIFS('Régua SAEB'!$C:$C,'Régua SAEB'!$B:$B,"LP",'Régua SAEB'!$D:$D,"&lt;="&amp;$F3009,'Régua SAEB'!$E:$E,"&gt;"&amp;$F3009,'Régua SAEB'!$A:$A,$E3009)</f>
        <v>3</v>
      </c>
      <c r="H3009" s="10" t="str">
        <f t="array" ref="H3009">INDEX('Régua SAEB'!$F$1:$F$40,MATCH($E3009&amp;"LP"&amp;$G3009,'Régua SAEB'!$G$1:$G$40,0),1)</f>
        <v>Básico</v>
      </c>
      <c r="I3009" s="29">
        <v>253.2</v>
      </c>
      <c r="J3009" s="10">
        <f>SUMIFS('Régua SAEB'!$C:$C,'Régua SAEB'!$B:$B,"MT",'Régua SAEB'!$D:$D,"&lt;="&amp;$I3009,'Régua SAEB'!$E:$E,"&gt;"&amp;$I3009,'Régua SAEB'!$A:$A,$E3009)</f>
        <v>3</v>
      </c>
      <c r="K3009" s="10" t="str">
        <f t="array" ref="K3009">INDEX('Régua SAEB'!$F$1:$F$40,MATCH($E3009&amp;"MT"&amp;$J3009,'Régua SAEB'!$G$1:$G$40,0),1)</f>
        <v>Básico</v>
      </c>
    </row>
    <row r="3010" spans="1:11" x14ac:dyDescent="0.2">
      <c r="A3010" s="28" t="s">
        <v>54</v>
      </c>
      <c r="B3010" s="24">
        <v>909105</v>
      </c>
      <c r="C3010" s="28" t="s">
        <v>3113</v>
      </c>
      <c r="D3010" s="29">
        <v>35909105</v>
      </c>
      <c r="E3010" s="29" t="s">
        <v>117</v>
      </c>
      <c r="F3010" s="29">
        <v>263.24</v>
      </c>
      <c r="G3010" s="10">
        <f>SUMIFS('Régua SAEB'!$C:$C,'Régua SAEB'!$B:$B,"LP",'Régua SAEB'!$D:$D,"&lt;="&amp;$F3010,'Régua SAEB'!$E:$E,"&gt;"&amp;$F3010,'Régua SAEB'!$A:$A,$E3010)</f>
        <v>3</v>
      </c>
      <c r="H3010" s="10" t="str">
        <f t="array" ref="H3010">INDEX('Régua SAEB'!$F$1:$F$40,MATCH($E3010&amp;"LP"&amp;$G3010,'Régua SAEB'!$G$1:$G$40,0),1)</f>
        <v>Básico</v>
      </c>
      <c r="I3010" s="29">
        <v>268.38</v>
      </c>
      <c r="J3010" s="10">
        <f>SUMIFS('Régua SAEB'!$C:$C,'Régua SAEB'!$B:$B,"MT",'Régua SAEB'!$D:$D,"&lt;="&amp;$I3010,'Régua SAEB'!$E:$E,"&gt;"&amp;$I3010,'Régua SAEB'!$A:$A,$E3010)</f>
        <v>3</v>
      </c>
      <c r="K3010" s="10" t="str">
        <f t="array" ref="K3010">INDEX('Régua SAEB'!$F$1:$F$40,MATCH($E3010&amp;"MT"&amp;$J3010,'Régua SAEB'!$G$1:$G$40,0),1)</f>
        <v>Básico</v>
      </c>
    </row>
    <row r="3011" spans="1:11" x14ac:dyDescent="0.2">
      <c r="A3011" s="28" t="s">
        <v>53</v>
      </c>
      <c r="B3011" s="24">
        <v>909117</v>
      </c>
      <c r="C3011" s="28" t="s">
        <v>3114</v>
      </c>
      <c r="D3011" s="29">
        <v>35909117</v>
      </c>
      <c r="E3011" s="29" t="s">
        <v>117</v>
      </c>
      <c r="F3011" s="29">
        <v>247.65</v>
      </c>
      <c r="G3011" s="10">
        <f>SUMIFS('Régua SAEB'!$C:$C,'Régua SAEB'!$B:$B,"LP",'Régua SAEB'!$D:$D,"&lt;="&amp;$F3011,'Régua SAEB'!$E:$E,"&gt;"&amp;$F3011,'Régua SAEB'!$A:$A,$E3011)</f>
        <v>2</v>
      </c>
      <c r="H3011" s="10" t="str">
        <f t="array" ref="H3011">INDEX('Régua SAEB'!$F$1:$F$40,MATCH($E3011&amp;"LP"&amp;$G3011,'Régua SAEB'!$G$1:$G$40,0),1)</f>
        <v>Básico</v>
      </c>
      <c r="I3011" s="29">
        <v>243.81</v>
      </c>
      <c r="J3011" s="10">
        <f>SUMIFS('Régua SAEB'!$C:$C,'Régua SAEB'!$B:$B,"MT",'Régua SAEB'!$D:$D,"&lt;="&amp;$I3011,'Régua SAEB'!$E:$E,"&gt;"&amp;$I3011,'Régua SAEB'!$A:$A,$E3011)</f>
        <v>2</v>
      </c>
      <c r="K3011" s="10" t="str">
        <f t="array" ref="K3011">INDEX('Régua SAEB'!$F$1:$F$40,MATCH($E3011&amp;"MT"&amp;$J3011,'Régua SAEB'!$G$1:$G$40,0),1)</f>
        <v>Básico</v>
      </c>
    </row>
    <row r="3012" spans="1:11" x14ac:dyDescent="0.2">
      <c r="A3012" s="28" t="s">
        <v>54</v>
      </c>
      <c r="B3012" s="24">
        <v>909130</v>
      </c>
      <c r="C3012" s="28" t="s">
        <v>3115</v>
      </c>
      <c r="D3012" s="29">
        <v>35909130</v>
      </c>
      <c r="E3012" s="29" t="s">
        <v>117</v>
      </c>
      <c r="F3012" s="29">
        <v>255.31</v>
      </c>
      <c r="G3012" s="10">
        <f>SUMIFS('Régua SAEB'!$C:$C,'Régua SAEB'!$B:$B,"LP",'Régua SAEB'!$D:$D,"&lt;="&amp;$F3012,'Régua SAEB'!$E:$E,"&gt;"&amp;$F3012,'Régua SAEB'!$A:$A,$E3012)</f>
        <v>3</v>
      </c>
      <c r="H3012" s="10" t="str">
        <f t="array" ref="H3012">INDEX('Régua SAEB'!$F$1:$F$40,MATCH($E3012&amp;"LP"&amp;$G3012,'Régua SAEB'!$G$1:$G$40,0),1)</f>
        <v>Básico</v>
      </c>
      <c r="I3012" s="29">
        <v>243.77</v>
      </c>
      <c r="J3012" s="10">
        <f>SUMIFS('Régua SAEB'!$C:$C,'Régua SAEB'!$B:$B,"MT",'Régua SAEB'!$D:$D,"&lt;="&amp;$I3012,'Régua SAEB'!$E:$E,"&gt;"&amp;$I3012,'Régua SAEB'!$A:$A,$E3012)</f>
        <v>2</v>
      </c>
      <c r="K3012" s="10" t="str">
        <f t="array" ref="K3012">INDEX('Régua SAEB'!$F$1:$F$40,MATCH($E3012&amp;"MT"&amp;$J3012,'Régua SAEB'!$G$1:$G$40,0),1)</f>
        <v>Básico</v>
      </c>
    </row>
    <row r="3013" spans="1:11" x14ac:dyDescent="0.2">
      <c r="A3013" s="28" t="s">
        <v>52</v>
      </c>
      <c r="B3013" s="24">
        <v>909154</v>
      </c>
      <c r="C3013" s="28" t="s">
        <v>3116</v>
      </c>
      <c r="D3013" s="29">
        <v>35909154</v>
      </c>
      <c r="E3013" s="29" t="s">
        <v>117</v>
      </c>
      <c r="F3013" s="29">
        <v>245.21</v>
      </c>
      <c r="G3013" s="10">
        <f>SUMIFS('Régua SAEB'!$C:$C,'Régua SAEB'!$B:$B,"LP",'Régua SAEB'!$D:$D,"&lt;="&amp;$F3013,'Régua SAEB'!$E:$E,"&gt;"&amp;$F3013,'Régua SAEB'!$A:$A,$E3013)</f>
        <v>2</v>
      </c>
      <c r="H3013" s="10" t="str">
        <f t="array" ref="H3013">INDEX('Régua SAEB'!$F$1:$F$40,MATCH($E3013&amp;"LP"&amp;$G3013,'Régua SAEB'!$G$1:$G$40,0),1)</f>
        <v>Básico</v>
      </c>
      <c r="I3013" s="29">
        <v>241.76</v>
      </c>
      <c r="J3013" s="10">
        <f>SUMIFS('Régua SAEB'!$C:$C,'Régua SAEB'!$B:$B,"MT",'Régua SAEB'!$D:$D,"&lt;="&amp;$I3013,'Régua SAEB'!$E:$E,"&gt;"&amp;$I3013,'Régua SAEB'!$A:$A,$E3013)</f>
        <v>2</v>
      </c>
      <c r="K3013" s="10" t="str">
        <f t="array" ref="K3013">INDEX('Régua SAEB'!$F$1:$F$40,MATCH($E3013&amp;"MT"&amp;$J3013,'Régua SAEB'!$G$1:$G$40,0),1)</f>
        <v>Básico</v>
      </c>
    </row>
    <row r="3014" spans="1:11" x14ac:dyDescent="0.2">
      <c r="A3014" s="28" t="s">
        <v>53</v>
      </c>
      <c r="B3014" s="24">
        <v>909166</v>
      </c>
      <c r="C3014" s="28" t="s">
        <v>3117</v>
      </c>
      <c r="D3014" s="29">
        <v>35909166</v>
      </c>
      <c r="E3014" s="29" t="s">
        <v>117</v>
      </c>
      <c r="F3014" s="29">
        <v>258.62</v>
      </c>
      <c r="G3014" s="10">
        <f>SUMIFS('Régua SAEB'!$C:$C,'Régua SAEB'!$B:$B,"LP",'Régua SAEB'!$D:$D,"&lt;="&amp;$F3014,'Régua SAEB'!$E:$E,"&gt;"&amp;$F3014,'Régua SAEB'!$A:$A,$E3014)</f>
        <v>3</v>
      </c>
      <c r="H3014" s="10" t="str">
        <f t="array" ref="H3014">INDEX('Régua SAEB'!$F$1:$F$40,MATCH($E3014&amp;"LP"&amp;$G3014,'Régua SAEB'!$G$1:$G$40,0),1)</f>
        <v>Básico</v>
      </c>
      <c r="I3014" s="29">
        <v>247.92</v>
      </c>
      <c r="J3014" s="10">
        <f>SUMIFS('Régua SAEB'!$C:$C,'Régua SAEB'!$B:$B,"MT",'Régua SAEB'!$D:$D,"&lt;="&amp;$I3014,'Régua SAEB'!$E:$E,"&gt;"&amp;$I3014,'Régua SAEB'!$A:$A,$E3014)</f>
        <v>2</v>
      </c>
      <c r="K3014" s="10" t="str">
        <f t="array" ref="K3014">INDEX('Régua SAEB'!$F$1:$F$40,MATCH($E3014&amp;"MT"&amp;$J3014,'Régua SAEB'!$G$1:$G$40,0),1)</f>
        <v>Básico</v>
      </c>
    </row>
    <row r="3015" spans="1:11" x14ac:dyDescent="0.2">
      <c r="A3015" s="28" t="s">
        <v>52</v>
      </c>
      <c r="B3015" s="24">
        <v>909191</v>
      </c>
      <c r="C3015" s="28" t="s">
        <v>3118</v>
      </c>
      <c r="D3015" s="29">
        <v>35909191</v>
      </c>
      <c r="E3015" s="29" t="s">
        <v>117</v>
      </c>
      <c r="F3015" s="29">
        <v>275.11</v>
      </c>
      <c r="G3015" s="10">
        <f>SUMIFS('Régua SAEB'!$C:$C,'Régua SAEB'!$B:$B,"LP",'Régua SAEB'!$D:$D,"&lt;="&amp;$F3015,'Régua SAEB'!$E:$E,"&gt;"&amp;$F3015,'Régua SAEB'!$A:$A,$E3015)</f>
        <v>4</v>
      </c>
      <c r="H3015" s="10" t="str">
        <f t="array" ref="H3015">INDEX('Régua SAEB'!$F$1:$F$40,MATCH($E3015&amp;"LP"&amp;$G3015,'Régua SAEB'!$G$1:$G$40,0),1)</f>
        <v>Proficiente</v>
      </c>
      <c r="I3015" s="29">
        <v>269.38</v>
      </c>
      <c r="J3015" s="10">
        <f>SUMIFS('Régua SAEB'!$C:$C,'Régua SAEB'!$B:$B,"MT",'Régua SAEB'!$D:$D,"&lt;="&amp;$I3015,'Régua SAEB'!$E:$E,"&gt;"&amp;$I3015,'Régua SAEB'!$A:$A,$E3015)</f>
        <v>3</v>
      </c>
      <c r="K3015" s="10" t="str">
        <f t="array" ref="K3015">INDEX('Régua SAEB'!$F$1:$F$40,MATCH($E3015&amp;"MT"&amp;$J3015,'Régua SAEB'!$G$1:$G$40,0),1)</f>
        <v>Básico</v>
      </c>
    </row>
    <row r="3016" spans="1:11" x14ac:dyDescent="0.2">
      <c r="A3016" s="28" t="s">
        <v>52</v>
      </c>
      <c r="B3016" s="24">
        <v>910259</v>
      </c>
      <c r="C3016" s="28" t="s">
        <v>3119</v>
      </c>
      <c r="D3016" s="29">
        <v>35910259</v>
      </c>
      <c r="E3016" s="29" t="s">
        <v>117</v>
      </c>
      <c r="F3016" s="29">
        <v>255.55</v>
      </c>
      <c r="G3016" s="10">
        <f>SUMIFS('Régua SAEB'!$C:$C,'Régua SAEB'!$B:$B,"LP",'Régua SAEB'!$D:$D,"&lt;="&amp;$F3016,'Régua SAEB'!$E:$E,"&gt;"&amp;$F3016,'Régua SAEB'!$A:$A,$E3016)</f>
        <v>3</v>
      </c>
      <c r="H3016" s="10" t="str">
        <f t="array" ref="H3016">INDEX('Régua SAEB'!$F$1:$F$40,MATCH($E3016&amp;"LP"&amp;$G3016,'Régua SAEB'!$G$1:$G$40,0),1)</f>
        <v>Básico</v>
      </c>
      <c r="I3016" s="29">
        <v>247.15</v>
      </c>
      <c r="J3016" s="10">
        <f>SUMIFS('Régua SAEB'!$C:$C,'Régua SAEB'!$B:$B,"MT",'Régua SAEB'!$D:$D,"&lt;="&amp;$I3016,'Régua SAEB'!$E:$E,"&gt;"&amp;$I3016,'Régua SAEB'!$A:$A,$E3016)</f>
        <v>2</v>
      </c>
      <c r="K3016" s="10" t="str">
        <f t="array" ref="K3016">INDEX('Régua SAEB'!$F$1:$F$40,MATCH($E3016&amp;"MT"&amp;$J3016,'Régua SAEB'!$G$1:$G$40,0),1)</f>
        <v>Básico</v>
      </c>
    </row>
    <row r="3017" spans="1:11" x14ac:dyDescent="0.2">
      <c r="A3017" s="28" t="s">
        <v>52</v>
      </c>
      <c r="B3017" s="24">
        <v>910272</v>
      </c>
      <c r="C3017" s="28" t="s">
        <v>3120</v>
      </c>
      <c r="D3017" s="29">
        <v>35910272</v>
      </c>
      <c r="E3017" s="29" t="s">
        <v>117</v>
      </c>
      <c r="F3017" s="29">
        <v>245.03</v>
      </c>
      <c r="G3017" s="10">
        <f>SUMIFS('Régua SAEB'!$C:$C,'Régua SAEB'!$B:$B,"LP",'Régua SAEB'!$D:$D,"&lt;="&amp;$F3017,'Régua SAEB'!$E:$E,"&gt;"&amp;$F3017,'Régua SAEB'!$A:$A,$E3017)</f>
        <v>2</v>
      </c>
      <c r="H3017" s="10" t="str">
        <f t="array" ref="H3017">INDEX('Régua SAEB'!$F$1:$F$40,MATCH($E3017&amp;"LP"&amp;$G3017,'Régua SAEB'!$G$1:$G$40,0),1)</f>
        <v>Básico</v>
      </c>
      <c r="I3017" s="29">
        <v>231.8</v>
      </c>
      <c r="J3017" s="10">
        <f>SUMIFS('Régua SAEB'!$C:$C,'Régua SAEB'!$B:$B,"MT",'Régua SAEB'!$D:$D,"&lt;="&amp;$I3017,'Régua SAEB'!$E:$E,"&gt;"&amp;$I3017,'Régua SAEB'!$A:$A,$E3017)</f>
        <v>2</v>
      </c>
      <c r="K3017" s="10" t="str">
        <f t="array" ref="K3017">INDEX('Régua SAEB'!$F$1:$F$40,MATCH($E3017&amp;"MT"&amp;$J3017,'Régua SAEB'!$G$1:$G$40,0),1)</f>
        <v>Básico</v>
      </c>
    </row>
    <row r="3018" spans="1:11" x14ac:dyDescent="0.2">
      <c r="A3018" s="28" t="s">
        <v>64</v>
      </c>
      <c r="B3018" s="24">
        <v>910302</v>
      </c>
      <c r="C3018" s="28" t="s">
        <v>3121</v>
      </c>
      <c r="D3018" s="29">
        <v>35910302</v>
      </c>
      <c r="E3018" s="29" t="s">
        <v>117</v>
      </c>
      <c r="F3018" s="29">
        <v>244.31</v>
      </c>
      <c r="G3018" s="10">
        <f>SUMIFS('Régua SAEB'!$C:$C,'Régua SAEB'!$B:$B,"LP",'Régua SAEB'!$D:$D,"&lt;="&amp;$F3018,'Régua SAEB'!$E:$E,"&gt;"&amp;$F3018,'Régua SAEB'!$A:$A,$E3018)</f>
        <v>2</v>
      </c>
      <c r="H3018" s="10" t="str">
        <f t="array" ref="H3018">INDEX('Régua SAEB'!$F$1:$F$40,MATCH($E3018&amp;"LP"&amp;$G3018,'Régua SAEB'!$G$1:$G$40,0),1)</f>
        <v>Básico</v>
      </c>
      <c r="I3018" s="29">
        <v>237.92</v>
      </c>
      <c r="J3018" s="10">
        <f>SUMIFS('Régua SAEB'!$C:$C,'Régua SAEB'!$B:$B,"MT",'Régua SAEB'!$D:$D,"&lt;="&amp;$I3018,'Régua SAEB'!$E:$E,"&gt;"&amp;$I3018,'Régua SAEB'!$A:$A,$E3018)</f>
        <v>2</v>
      </c>
      <c r="K3018" s="10" t="str">
        <f t="array" ref="K3018">INDEX('Régua SAEB'!$F$1:$F$40,MATCH($E3018&amp;"MT"&amp;$J3018,'Régua SAEB'!$G$1:$G$40,0),1)</f>
        <v>Básico</v>
      </c>
    </row>
    <row r="3019" spans="1:11" x14ac:dyDescent="0.2">
      <c r="A3019" s="28" t="s">
        <v>89</v>
      </c>
      <c r="B3019" s="24">
        <v>910338</v>
      </c>
      <c r="C3019" s="28" t="s">
        <v>3122</v>
      </c>
      <c r="D3019" s="29">
        <v>35910338</v>
      </c>
      <c r="E3019" s="29" t="s">
        <v>117</v>
      </c>
      <c r="F3019" s="29">
        <v>251.47</v>
      </c>
      <c r="G3019" s="10">
        <f>SUMIFS('Régua SAEB'!$C:$C,'Régua SAEB'!$B:$B,"LP",'Régua SAEB'!$D:$D,"&lt;="&amp;$F3019,'Régua SAEB'!$E:$E,"&gt;"&amp;$F3019,'Régua SAEB'!$A:$A,$E3019)</f>
        <v>3</v>
      </c>
      <c r="H3019" s="10" t="str">
        <f t="array" ref="H3019">INDEX('Régua SAEB'!$F$1:$F$40,MATCH($E3019&amp;"LP"&amp;$G3019,'Régua SAEB'!$G$1:$G$40,0),1)</f>
        <v>Básico</v>
      </c>
      <c r="I3019" s="29">
        <v>245.53</v>
      </c>
      <c r="J3019" s="10">
        <f>SUMIFS('Régua SAEB'!$C:$C,'Régua SAEB'!$B:$B,"MT",'Régua SAEB'!$D:$D,"&lt;="&amp;$I3019,'Régua SAEB'!$E:$E,"&gt;"&amp;$I3019,'Régua SAEB'!$A:$A,$E3019)</f>
        <v>2</v>
      </c>
      <c r="K3019" s="10" t="str">
        <f t="array" ref="K3019">INDEX('Régua SAEB'!$F$1:$F$40,MATCH($E3019&amp;"MT"&amp;$J3019,'Régua SAEB'!$G$1:$G$40,0),1)</f>
        <v>Básico</v>
      </c>
    </row>
    <row r="3020" spans="1:11" x14ac:dyDescent="0.2">
      <c r="A3020" s="28" t="s">
        <v>53</v>
      </c>
      <c r="B3020" s="24">
        <v>910831</v>
      </c>
      <c r="C3020" s="28" t="s">
        <v>3123</v>
      </c>
      <c r="D3020" s="29">
        <v>35910831</v>
      </c>
      <c r="E3020" s="29" t="s">
        <v>117</v>
      </c>
      <c r="F3020" s="29">
        <v>257.64</v>
      </c>
      <c r="G3020" s="10">
        <f>SUMIFS('Régua SAEB'!$C:$C,'Régua SAEB'!$B:$B,"LP",'Régua SAEB'!$D:$D,"&lt;="&amp;$F3020,'Régua SAEB'!$E:$E,"&gt;"&amp;$F3020,'Régua SAEB'!$A:$A,$E3020)</f>
        <v>3</v>
      </c>
      <c r="H3020" s="10" t="str">
        <f t="array" ref="H3020">INDEX('Régua SAEB'!$F$1:$F$40,MATCH($E3020&amp;"LP"&amp;$G3020,'Régua SAEB'!$G$1:$G$40,0),1)</f>
        <v>Básico</v>
      </c>
      <c r="I3020" s="29">
        <v>249.59</v>
      </c>
      <c r="J3020" s="10">
        <f>SUMIFS('Régua SAEB'!$C:$C,'Régua SAEB'!$B:$B,"MT",'Régua SAEB'!$D:$D,"&lt;="&amp;$I3020,'Régua SAEB'!$E:$E,"&gt;"&amp;$I3020,'Régua SAEB'!$A:$A,$E3020)</f>
        <v>2</v>
      </c>
      <c r="K3020" s="10" t="str">
        <f t="array" ref="K3020">INDEX('Régua SAEB'!$F$1:$F$40,MATCH($E3020&amp;"MT"&amp;$J3020,'Régua SAEB'!$G$1:$G$40,0),1)</f>
        <v>Básico</v>
      </c>
    </row>
    <row r="3021" spans="1:11" x14ac:dyDescent="0.2">
      <c r="A3021" s="28" t="s">
        <v>51</v>
      </c>
      <c r="B3021" s="24">
        <v>911008</v>
      </c>
      <c r="C3021" s="28" t="s">
        <v>3124</v>
      </c>
      <c r="D3021" s="29">
        <v>35911008</v>
      </c>
      <c r="E3021" s="29" t="s">
        <v>117</v>
      </c>
      <c r="F3021" s="29">
        <v>231.07</v>
      </c>
      <c r="G3021" s="10">
        <f>SUMIFS('Régua SAEB'!$C:$C,'Régua SAEB'!$B:$B,"LP",'Régua SAEB'!$D:$D,"&lt;="&amp;$F3021,'Régua SAEB'!$E:$E,"&gt;"&amp;$F3021,'Régua SAEB'!$A:$A,$E3021)</f>
        <v>2</v>
      </c>
      <c r="H3021" s="10" t="str">
        <f t="array" ref="H3021">INDEX('Régua SAEB'!$F$1:$F$40,MATCH($E3021&amp;"LP"&amp;$G3021,'Régua SAEB'!$G$1:$G$40,0),1)</f>
        <v>Básico</v>
      </c>
      <c r="I3021" s="29">
        <v>232.34</v>
      </c>
      <c r="J3021" s="10">
        <f>SUMIFS('Régua SAEB'!$C:$C,'Régua SAEB'!$B:$B,"MT",'Régua SAEB'!$D:$D,"&lt;="&amp;$I3021,'Régua SAEB'!$E:$E,"&gt;"&amp;$I3021,'Régua SAEB'!$A:$A,$E3021)</f>
        <v>2</v>
      </c>
      <c r="K3021" s="10" t="str">
        <f t="array" ref="K3021">INDEX('Régua SAEB'!$F$1:$F$40,MATCH($E3021&amp;"MT"&amp;$J3021,'Régua SAEB'!$G$1:$G$40,0),1)</f>
        <v>Básico</v>
      </c>
    </row>
    <row r="3022" spans="1:11" x14ac:dyDescent="0.2">
      <c r="A3022" s="28" t="s">
        <v>65</v>
      </c>
      <c r="B3022" s="24">
        <v>911537</v>
      </c>
      <c r="C3022" s="28" t="s">
        <v>3125</v>
      </c>
      <c r="D3022" s="29">
        <v>35911537</v>
      </c>
      <c r="E3022" s="29" t="s">
        <v>117</v>
      </c>
      <c r="F3022" s="29">
        <v>221.18</v>
      </c>
      <c r="G3022" s="10">
        <f>SUMIFS('Régua SAEB'!$C:$C,'Régua SAEB'!$B:$B,"LP",'Régua SAEB'!$D:$D,"&lt;="&amp;$F3022,'Régua SAEB'!$E:$E,"&gt;"&amp;$F3022,'Régua SAEB'!$A:$A,$E3022)</f>
        <v>1</v>
      </c>
      <c r="H3022" s="10" t="str">
        <f t="array" ref="H3022">INDEX('Régua SAEB'!$F$1:$F$40,MATCH($E3022&amp;"LP"&amp;$G3022,'Régua SAEB'!$G$1:$G$40,0),1)</f>
        <v>Básico</v>
      </c>
      <c r="I3022" s="29">
        <v>223.57</v>
      </c>
      <c r="J3022" s="10">
        <f>SUMIFS('Régua SAEB'!$C:$C,'Régua SAEB'!$B:$B,"MT",'Régua SAEB'!$D:$D,"&lt;="&amp;$I3022,'Régua SAEB'!$E:$E,"&gt;"&amp;$I3022,'Régua SAEB'!$A:$A,$E3022)</f>
        <v>1</v>
      </c>
      <c r="K3022" s="10" t="str">
        <f t="array" ref="K3022">INDEX('Régua SAEB'!$F$1:$F$40,MATCH($E3022&amp;"MT"&amp;$J3022,'Régua SAEB'!$G$1:$G$40,0),1)</f>
        <v>Insuficiente</v>
      </c>
    </row>
    <row r="3023" spans="1:11" x14ac:dyDescent="0.2">
      <c r="A3023" s="28" t="s">
        <v>51</v>
      </c>
      <c r="B3023" s="24">
        <v>912268</v>
      </c>
      <c r="C3023" s="28" t="s">
        <v>3126</v>
      </c>
      <c r="D3023" s="29">
        <v>35912268</v>
      </c>
      <c r="E3023" s="29" t="s">
        <v>117</v>
      </c>
      <c r="F3023" s="29">
        <v>252.27</v>
      </c>
      <c r="G3023" s="10">
        <f>SUMIFS('Régua SAEB'!$C:$C,'Régua SAEB'!$B:$B,"LP",'Régua SAEB'!$D:$D,"&lt;="&amp;$F3023,'Régua SAEB'!$E:$E,"&gt;"&amp;$F3023,'Régua SAEB'!$A:$A,$E3023)</f>
        <v>3</v>
      </c>
      <c r="H3023" s="10" t="str">
        <f t="array" ref="H3023">INDEX('Régua SAEB'!$F$1:$F$40,MATCH($E3023&amp;"LP"&amp;$G3023,'Régua SAEB'!$G$1:$G$40,0),1)</f>
        <v>Básico</v>
      </c>
      <c r="I3023" s="29">
        <v>251.34</v>
      </c>
      <c r="J3023" s="10">
        <f>SUMIFS('Régua SAEB'!$C:$C,'Régua SAEB'!$B:$B,"MT",'Régua SAEB'!$D:$D,"&lt;="&amp;$I3023,'Régua SAEB'!$E:$E,"&gt;"&amp;$I3023,'Régua SAEB'!$A:$A,$E3023)</f>
        <v>3</v>
      </c>
      <c r="K3023" s="10" t="str">
        <f t="array" ref="K3023">INDEX('Régua SAEB'!$F$1:$F$40,MATCH($E3023&amp;"MT"&amp;$J3023,'Régua SAEB'!$G$1:$G$40,0),1)</f>
        <v>Básico</v>
      </c>
    </row>
    <row r="3024" spans="1:11" x14ac:dyDescent="0.2">
      <c r="A3024" s="28" t="s">
        <v>52</v>
      </c>
      <c r="B3024" s="24">
        <v>914691</v>
      </c>
      <c r="C3024" s="28" t="s">
        <v>3127</v>
      </c>
      <c r="D3024" s="29">
        <v>35914691</v>
      </c>
      <c r="E3024" s="29" t="s">
        <v>117</v>
      </c>
      <c r="F3024" s="29">
        <v>251.89</v>
      </c>
      <c r="G3024" s="10">
        <f>SUMIFS('Régua SAEB'!$C:$C,'Régua SAEB'!$B:$B,"LP",'Régua SAEB'!$D:$D,"&lt;="&amp;$F3024,'Régua SAEB'!$E:$E,"&gt;"&amp;$F3024,'Régua SAEB'!$A:$A,$E3024)</f>
        <v>3</v>
      </c>
      <c r="H3024" s="10" t="str">
        <f t="array" ref="H3024">INDEX('Régua SAEB'!$F$1:$F$40,MATCH($E3024&amp;"LP"&amp;$G3024,'Régua SAEB'!$G$1:$G$40,0),1)</f>
        <v>Básico</v>
      </c>
      <c r="I3024" s="29">
        <v>242.75</v>
      </c>
      <c r="J3024" s="10">
        <f>SUMIFS('Régua SAEB'!$C:$C,'Régua SAEB'!$B:$B,"MT",'Régua SAEB'!$D:$D,"&lt;="&amp;$I3024,'Régua SAEB'!$E:$E,"&gt;"&amp;$I3024,'Régua SAEB'!$A:$A,$E3024)</f>
        <v>2</v>
      </c>
      <c r="K3024" s="10" t="str">
        <f t="array" ref="K3024">INDEX('Régua SAEB'!$F$1:$F$40,MATCH($E3024&amp;"MT"&amp;$J3024,'Régua SAEB'!$G$1:$G$40,0),1)</f>
        <v>Básico</v>
      </c>
    </row>
    <row r="3025" spans="1:11" x14ac:dyDescent="0.2">
      <c r="A3025" s="28" t="s">
        <v>52</v>
      </c>
      <c r="B3025" s="24">
        <v>914708</v>
      </c>
      <c r="C3025" s="28" t="s">
        <v>3128</v>
      </c>
      <c r="D3025" s="29">
        <v>35914708</v>
      </c>
      <c r="E3025" s="29" t="s">
        <v>117</v>
      </c>
      <c r="F3025" s="29">
        <v>248.82</v>
      </c>
      <c r="G3025" s="10">
        <f>SUMIFS('Régua SAEB'!$C:$C,'Régua SAEB'!$B:$B,"LP",'Régua SAEB'!$D:$D,"&lt;="&amp;$F3025,'Régua SAEB'!$E:$E,"&gt;"&amp;$F3025,'Régua SAEB'!$A:$A,$E3025)</f>
        <v>2</v>
      </c>
      <c r="H3025" s="10" t="str">
        <f t="array" ref="H3025">INDEX('Régua SAEB'!$F$1:$F$40,MATCH($E3025&amp;"LP"&amp;$G3025,'Régua SAEB'!$G$1:$G$40,0),1)</f>
        <v>Básico</v>
      </c>
      <c r="I3025" s="29">
        <v>237.42</v>
      </c>
      <c r="J3025" s="10">
        <f>SUMIFS('Régua SAEB'!$C:$C,'Régua SAEB'!$B:$B,"MT",'Régua SAEB'!$D:$D,"&lt;="&amp;$I3025,'Régua SAEB'!$E:$E,"&gt;"&amp;$I3025,'Régua SAEB'!$A:$A,$E3025)</f>
        <v>2</v>
      </c>
      <c r="K3025" s="10" t="str">
        <f t="array" ref="K3025">INDEX('Régua SAEB'!$F$1:$F$40,MATCH($E3025&amp;"MT"&amp;$J3025,'Régua SAEB'!$G$1:$G$40,0),1)</f>
        <v>Básico</v>
      </c>
    </row>
    <row r="3026" spans="1:11" x14ac:dyDescent="0.2">
      <c r="A3026" s="28" t="s">
        <v>53</v>
      </c>
      <c r="B3026" s="24">
        <v>914712</v>
      </c>
      <c r="C3026" s="28" t="s">
        <v>3129</v>
      </c>
      <c r="D3026" s="29">
        <v>35914712</v>
      </c>
      <c r="E3026" s="29" t="s">
        <v>117</v>
      </c>
      <c r="F3026" s="29">
        <v>247.6</v>
      </c>
      <c r="G3026" s="10">
        <f>SUMIFS('Régua SAEB'!$C:$C,'Régua SAEB'!$B:$B,"LP",'Régua SAEB'!$D:$D,"&lt;="&amp;$F3026,'Régua SAEB'!$E:$E,"&gt;"&amp;$F3026,'Régua SAEB'!$A:$A,$E3026)</f>
        <v>2</v>
      </c>
      <c r="H3026" s="10" t="str">
        <f t="array" ref="H3026">INDEX('Régua SAEB'!$F$1:$F$40,MATCH($E3026&amp;"LP"&amp;$G3026,'Régua SAEB'!$G$1:$G$40,0),1)</f>
        <v>Básico</v>
      </c>
      <c r="I3026" s="29">
        <v>242.93</v>
      </c>
      <c r="J3026" s="10">
        <f>SUMIFS('Régua SAEB'!$C:$C,'Régua SAEB'!$B:$B,"MT",'Régua SAEB'!$D:$D,"&lt;="&amp;$I3026,'Régua SAEB'!$E:$E,"&gt;"&amp;$I3026,'Régua SAEB'!$A:$A,$E3026)</f>
        <v>2</v>
      </c>
      <c r="K3026" s="10" t="str">
        <f t="array" ref="K3026">INDEX('Régua SAEB'!$F$1:$F$40,MATCH($E3026&amp;"MT"&amp;$J3026,'Régua SAEB'!$G$1:$G$40,0),1)</f>
        <v>Básico</v>
      </c>
    </row>
    <row r="3027" spans="1:11" x14ac:dyDescent="0.2">
      <c r="A3027" s="28" t="s">
        <v>53</v>
      </c>
      <c r="B3027" s="24">
        <v>914721</v>
      </c>
      <c r="C3027" s="28" t="s">
        <v>3130</v>
      </c>
      <c r="D3027" s="29">
        <v>35914721</v>
      </c>
      <c r="E3027" s="29" t="s">
        <v>117</v>
      </c>
      <c r="F3027" s="29">
        <v>250.62</v>
      </c>
      <c r="G3027" s="10">
        <f>SUMIFS('Régua SAEB'!$C:$C,'Régua SAEB'!$B:$B,"LP",'Régua SAEB'!$D:$D,"&lt;="&amp;$F3027,'Régua SAEB'!$E:$E,"&gt;"&amp;$F3027,'Régua SAEB'!$A:$A,$E3027)</f>
        <v>3</v>
      </c>
      <c r="H3027" s="10" t="str">
        <f t="array" ref="H3027">INDEX('Régua SAEB'!$F$1:$F$40,MATCH($E3027&amp;"LP"&amp;$G3027,'Régua SAEB'!$G$1:$G$40,0),1)</f>
        <v>Básico</v>
      </c>
      <c r="I3027" s="29">
        <v>243.58</v>
      </c>
      <c r="J3027" s="10">
        <f>SUMIFS('Régua SAEB'!$C:$C,'Régua SAEB'!$B:$B,"MT",'Régua SAEB'!$D:$D,"&lt;="&amp;$I3027,'Régua SAEB'!$E:$E,"&gt;"&amp;$I3027,'Régua SAEB'!$A:$A,$E3027)</f>
        <v>2</v>
      </c>
      <c r="K3027" s="10" t="str">
        <f t="array" ref="K3027">INDEX('Régua SAEB'!$F$1:$F$40,MATCH($E3027&amp;"MT"&amp;$J3027,'Régua SAEB'!$G$1:$G$40,0),1)</f>
        <v>Básico</v>
      </c>
    </row>
    <row r="3028" spans="1:11" x14ac:dyDescent="0.2">
      <c r="A3028" s="28" t="s">
        <v>90</v>
      </c>
      <c r="B3028" s="24">
        <v>914733</v>
      </c>
      <c r="C3028" s="28" t="s">
        <v>3131</v>
      </c>
      <c r="D3028" s="29">
        <v>35914733</v>
      </c>
      <c r="E3028" s="29" t="s">
        <v>117</v>
      </c>
      <c r="F3028" s="29">
        <v>249.22</v>
      </c>
      <c r="G3028" s="10">
        <f>SUMIFS('Régua SAEB'!$C:$C,'Régua SAEB'!$B:$B,"LP",'Régua SAEB'!$D:$D,"&lt;="&amp;$F3028,'Régua SAEB'!$E:$E,"&gt;"&amp;$F3028,'Régua SAEB'!$A:$A,$E3028)</f>
        <v>2</v>
      </c>
      <c r="H3028" s="10" t="str">
        <f t="array" ref="H3028">INDEX('Régua SAEB'!$F$1:$F$40,MATCH($E3028&amp;"LP"&amp;$G3028,'Régua SAEB'!$G$1:$G$40,0),1)</f>
        <v>Básico</v>
      </c>
      <c r="I3028" s="29">
        <v>251.17</v>
      </c>
      <c r="J3028" s="10">
        <f>SUMIFS('Régua SAEB'!$C:$C,'Régua SAEB'!$B:$B,"MT",'Régua SAEB'!$D:$D,"&lt;="&amp;$I3028,'Régua SAEB'!$E:$E,"&gt;"&amp;$I3028,'Régua SAEB'!$A:$A,$E3028)</f>
        <v>3</v>
      </c>
      <c r="K3028" s="10" t="str">
        <f t="array" ref="K3028">INDEX('Régua SAEB'!$F$1:$F$40,MATCH($E3028&amp;"MT"&amp;$J3028,'Régua SAEB'!$G$1:$G$40,0),1)</f>
        <v>Básico</v>
      </c>
    </row>
    <row r="3029" spans="1:11" x14ac:dyDescent="0.2">
      <c r="A3029" s="28" t="s">
        <v>90</v>
      </c>
      <c r="B3029" s="24">
        <v>914745</v>
      </c>
      <c r="C3029" s="28" t="s">
        <v>3132</v>
      </c>
      <c r="D3029" s="29">
        <v>35914745</v>
      </c>
      <c r="E3029" s="29" t="s">
        <v>117</v>
      </c>
      <c r="F3029" s="29">
        <v>256.61</v>
      </c>
      <c r="G3029" s="10">
        <f>SUMIFS('Régua SAEB'!$C:$C,'Régua SAEB'!$B:$B,"LP",'Régua SAEB'!$D:$D,"&lt;="&amp;$F3029,'Régua SAEB'!$E:$E,"&gt;"&amp;$F3029,'Régua SAEB'!$A:$A,$E3029)</f>
        <v>3</v>
      </c>
      <c r="H3029" s="10" t="str">
        <f t="array" ref="H3029">INDEX('Régua SAEB'!$F$1:$F$40,MATCH($E3029&amp;"LP"&amp;$G3029,'Régua SAEB'!$G$1:$G$40,0),1)</f>
        <v>Básico</v>
      </c>
      <c r="I3029" s="29">
        <v>251.08</v>
      </c>
      <c r="J3029" s="10">
        <f>SUMIFS('Régua SAEB'!$C:$C,'Régua SAEB'!$B:$B,"MT",'Régua SAEB'!$D:$D,"&lt;="&amp;$I3029,'Régua SAEB'!$E:$E,"&gt;"&amp;$I3029,'Régua SAEB'!$A:$A,$E3029)</f>
        <v>3</v>
      </c>
      <c r="K3029" s="10" t="str">
        <f t="array" ref="K3029">INDEX('Régua SAEB'!$F$1:$F$40,MATCH($E3029&amp;"MT"&amp;$J3029,'Régua SAEB'!$G$1:$G$40,0),1)</f>
        <v>Básico</v>
      </c>
    </row>
    <row r="3030" spans="1:11" x14ac:dyDescent="0.2">
      <c r="A3030" s="28" t="s">
        <v>65</v>
      </c>
      <c r="B3030" s="24">
        <v>915658</v>
      </c>
      <c r="C3030" s="28" t="s">
        <v>3133</v>
      </c>
      <c r="D3030" s="29">
        <v>35915658</v>
      </c>
      <c r="E3030" s="29" t="s">
        <v>117</v>
      </c>
      <c r="F3030" s="29">
        <v>264.26</v>
      </c>
      <c r="G3030" s="10">
        <f>SUMIFS('Régua SAEB'!$C:$C,'Régua SAEB'!$B:$B,"LP",'Régua SAEB'!$D:$D,"&lt;="&amp;$F3030,'Régua SAEB'!$E:$E,"&gt;"&amp;$F3030,'Régua SAEB'!$A:$A,$E3030)</f>
        <v>3</v>
      </c>
      <c r="H3030" s="10" t="str">
        <f t="array" ref="H3030">INDEX('Régua SAEB'!$F$1:$F$40,MATCH($E3030&amp;"LP"&amp;$G3030,'Régua SAEB'!$G$1:$G$40,0),1)</f>
        <v>Básico</v>
      </c>
      <c r="I3030" s="29">
        <v>256.7</v>
      </c>
      <c r="J3030" s="10">
        <f>SUMIFS('Régua SAEB'!$C:$C,'Régua SAEB'!$B:$B,"MT",'Régua SAEB'!$D:$D,"&lt;="&amp;$I3030,'Régua SAEB'!$E:$E,"&gt;"&amp;$I3030,'Régua SAEB'!$A:$A,$E3030)</f>
        <v>3</v>
      </c>
      <c r="K3030" s="10" t="str">
        <f t="array" ref="K3030">INDEX('Régua SAEB'!$F$1:$F$40,MATCH($E3030&amp;"MT"&amp;$J3030,'Régua SAEB'!$G$1:$G$40,0),1)</f>
        <v>Básico</v>
      </c>
    </row>
    <row r="3031" spans="1:11" x14ac:dyDescent="0.2">
      <c r="A3031" s="28" t="s">
        <v>65</v>
      </c>
      <c r="B3031" s="24">
        <v>915661</v>
      </c>
      <c r="C3031" s="28" t="s">
        <v>3134</v>
      </c>
      <c r="D3031" s="29">
        <v>35915661</v>
      </c>
      <c r="E3031" s="29" t="s">
        <v>117</v>
      </c>
      <c r="F3031" s="29">
        <v>243.86</v>
      </c>
      <c r="G3031" s="10">
        <f>SUMIFS('Régua SAEB'!$C:$C,'Régua SAEB'!$B:$B,"LP",'Régua SAEB'!$D:$D,"&lt;="&amp;$F3031,'Régua SAEB'!$E:$E,"&gt;"&amp;$F3031,'Régua SAEB'!$A:$A,$E3031)</f>
        <v>2</v>
      </c>
      <c r="H3031" s="10" t="str">
        <f t="array" ref="H3031">INDEX('Régua SAEB'!$F$1:$F$40,MATCH($E3031&amp;"LP"&amp;$G3031,'Régua SAEB'!$G$1:$G$40,0),1)</f>
        <v>Básico</v>
      </c>
      <c r="I3031" s="29">
        <v>247.98</v>
      </c>
      <c r="J3031" s="10">
        <f>SUMIFS('Régua SAEB'!$C:$C,'Régua SAEB'!$B:$B,"MT",'Régua SAEB'!$D:$D,"&lt;="&amp;$I3031,'Régua SAEB'!$E:$E,"&gt;"&amp;$I3031,'Régua SAEB'!$A:$A,$E3031)</f>
        <v>2</v>
      </c>
      <c r="K3031" s="10" t="str">
        <f t="array" ref="K3031">INDEX('Régua SAEB'!$F$1:$F$40,MATCH($E3031&amp;"MT"&amp;$J3031,'Régua SAEB'!$G$1:$G$40,0),1)</f>
        <v>Básico</v>
      </c>
    </row>
    <row r="3032" spans="1:11" x14ac:dyDescent="0.2">
      <c r="A3032" s="28" t="s">
        <v>51</v>
      </c>
      <c r="B3032" s="24">
        <v>915671</v>
      </c>
      <c r="C3032" s="28" t="s">
        <v>3135</v>
      </c>
      <c r="D3032" s="29">
        <v>35915671</v>
      </c>
      <c r="E3032" s="29" t="s">
        <v>117</v>
      </c>
      <c r="F3032" s="29">
        <v>268.45999999999998</v>
      </c>
      <c r="G3032" s="10">
        <f>SUMIFS('Régua SAEB'!$C:$C,'Régua SAEB'!$B:$B,"LP",'Régua SAEB'!$D:$D,"&lt;="&amp;$F3032,'Régua SAEB'!$E:$E,"&gt;"&amp;$F3032,'Régua SAEB'!$A:$A,$E3032)</f>
        <v>3</v>
      </c>
      <c r="H3032" s="10" t="str">
        <f t="array" ref="H3032">INDEX('Régua SAEB'!$F$1:$F$40,MATCH($E3032&amp;"LP"&amp;$G3032,'Régua SAEB'!$G$1:$G$40,0),1)</f>
        <v>Básico</v>
      </c>
      <c r="I3032" s="29">
        <v>269.44</v>
      </c>
      <c r="J3032" s="10">
        <f>SUMIFS('Régua SAEB'!$C:$C,'Régua SAEB'!$B:$B,"MT",'Régua SAEB'!$D:$D,"&lt;="&amp;$I3032,'Régua SAEB'!$E:$E,"&gt;"&amp;$I3032,'Régua SAEB'!$A:$A,$E3032)</f>
        <v>3</v>
      </c>
      <c r="K3032" s="10" t="str">
        <f t="array" ref="K3032">INDEX('Régua SAEB'!$F$1:$F$40,MATCH($E3032&amp;"MT"&amp;$J3032,'Régua SAEB'!$G$1:$G$40,0),1)</f>
        <v>Básico</v>
      </c>
    </row>
    <row r="3033" spans="1:11" x14ac:dyDescent="0.2">
      <c r="A3033" s="28" t="s">
        <v>51</v>
      </c>
      <c r="B3033" s="24">
        <v>915683</v>
      </c>
      <c r="C3033" s="28" t="s">
        <v>3136</v>
      </c>
      <c r="D3033" s="29">
        <v>35915683</v>
      </c>
      <c r="E3033" s="29" t="s">
        <v>117</v>
      </c>
      <c r="F3033" s="29">
        <v>233.77</v>
      </c>
      <c r="G3033" s="10">
        <f>SUMIFS('Régua SAEB'!$C:$C,'Régua SAEB'!$B:$B,"LP",'Régua SAEB'!$D:$D,"&lt;="&amp;$F3033,'Régua SAEB'!$E:$E,"&gt;"&amp;$F3033,'Régua SAEB'!$A:$A,$E3033)</f>
        <v>2</v>
      </c>
      <c r="H3033" s="10" t="str">
        <f t="array" ref="H3033">INDEX('Régua SAEB'!$F$1:$F$40,MATCH($E3033&amp;"LP"&amp;$G3033,'Régua SAEB'!$G$1:$G$40,0),1)</f>
        <v>Básico</v>
      </c>
      <c r="I3033" s="29">
        <v>240.4</v>
      </c>
      <c r="J3033" s="10">
        <f>SUMIFS('Régua SAEB'!$C:$C,'Régua SAEB'!$B:$B,"MT",'Régua SAEB'!$D:$D,"&lt;="&amp;$I3033,'Régua SAEB'!$E:$E,"&gt;"&amp;$I3033,'Régua SAEB'!$A:$A,$E3033)</f>
        <v>2</v>
      </c>
      <c r="K3033" s="10" t="str">
        <f t="array" ref="K3033">INDEX('Régua SAEB'!$F$1:$F$40,MATCH($E3033&amp;"MT"&amp;$J3033,'Régua SAEB'!$G$1:$G$40,0),1)</f>
        <v>Básico</v>
      </c>
    </row>
    <row r="3034" spans="1:11" x14ac:dyDescent="0.2">
      <c r="A3034" s="28" t="s">
        <v>90</v>
      </c>
      <c r="B3034" s="24">
        <v>915725</v>
      </c>
      <c r="C3034" s="28" t="s">
        <v>3137</v>
      </c>
      <c r="D3034" s="29">
        <v>35915725</v>
      </c>
      <c r="E3034" s="29" t="s">
        <v>117</v>
      </c>
      <c r="F3034" s="29">
        <v>265.68</v>
      </c>
      <c r="G3034" s="10">
        <f>SUMIFS('Régua SAEB'!$C:$C,'Régua SAEB'!$B:$B,"LP",'Régua SAEB'!$D:$D,"&lt;="&amp;$F3034,'Régua SAEB'!$E:$E,"&gt;"&amp;$F3034,'Régua SAEB'!$A:$A,$E3034)</f>
        <v>3</v>
      </c>
      <c r="H3034" s="10" t="str">
        <f t="array" ref="H3034">INDEX('Régua SAEB'!$F$1:$F$40,MATCH($E3034&amp;"LP"&amp;$G3034,'Régua SAEB'!$G$1:$G$40,0),1)</f>
        <v>Básico</v>
      </c>
      <c r="I3034" s="29">
        <v>265.05</v>
      </c>
      <c r="J3034" s="10">
        <f>SUMIFS('Régua SAEB'!$C:$C,'Régua SAEB'!$B:$B,"MT",'Régua SAEB'!$D:$D,"&lt;="&amp;$I3034,'Régua SAEB'!$E:$E,"&gt;"&amp;$I3034,'Régua SAEB'!$A:$A,$E3034)</f>
        <v>3</v>
      </c>
      <c r="K3034" s="10" t="str">
        <f t="array" ref="K3034">INDEX('Régua SAEB'!$F$1:$F$40,MATCH($E3034&amp;"MT"&amp;$J3034,'Régua SAEB'!$G$1:$G$40,0),1)</f>
        <v>Básico</v>
      </c>
    </row>
    <row r="3035" spans="1:11" x14ac:dyDescent="0.2">
      <c r="A3035" s="28" t="s">
        <v>51</v>
      </c>
      <c r="B3035" s="24">
        <v>916493</v>
      </c>
      <c r="C3035" s="28" t="s">
        <v>3138</v>
      </c>
      <c r="D3035" s="29">
        <v>35916493</v>
      </c>
      <c r="E3035" s="29" t="s">
        <v>117</v>
      </c>
      <c r="F3035" s="29">
        <v>256.93</v>
      </c>
      <c r="G3035" s="10">
        <f>SUMIFS('Régua SAEB'!$C:$C,'Régua SAEB'!$B:$B,"LP",'Régua SAEB'!$D:$D,"&lt;="&amp;$F3035,'Régua SAEB'!$E:$E,"&gt;"&amp;$F3035,'Régua SAEB'!$A:$A,$E3035)</f>
        <v>3</v>
      </c>
      <c r="H3035" s="10" t="str">
        <f t="array" ref="H3035">INDEX('Régua SAEB'!$F$1:$F$40,MATCH($E3035&amp;"LP"&amp;$G3035,'Régua SAEB'!$G$1:$G$40,0),1)</f>
        <v>Básico</v>
      </c>
      <c r="I3035" s="29">
        <v>241.98</v>
      </c>
      <c r="J3035" s="10">
        <f>SUMIFS('Régua SAEB'!$C:$C,'Régua SAEB'!$B:$B,"MT",'Régua SAEB'!$D:$D,"&lt;="&amp;$I3035,'Régua SAEB'!$E:$E,"&gt;"&amp;$I3035,'Régua SAEB'!$A:$A,$E3035)</f>
        <v>2</v>
      </c>
      <c r="K3035" s="10" t="str">
        <f t="array" ref="K3035">INDEX('Régua SAEB'!$F$1:$F$40,MATCH($E3035&amp;"MT"&amp;$J3035,'Régua SAEB'!$G$1:$G$40,0),1)</f>
        <v>Básico</v>
      </c>
    </row>
    <row r="3036" spans="1:11" x14ac:dyDescent="0.2">
      <c r="A3036" s="28" t="s">
        <v>65</v>
      </c>
      <c r="B3036" s="24">
        <v>916729</v>
      </c>
      <c r="C3036" s="28" t="s">
        <v>3139</v>
      </c>
      <c r="D3036" s="29">
        <v>35916729</v>
      </c>
      <c r="E3036" s="29" t="s">
        <v>117</v>
      </c>
      <c r="F3036" s="29">
        <v>250.24</v>
      </c>
      <c r="G3036" s="10">
        <f>SUMIFS('Régua SAEB'!$C:$C,'Régua SAEB'!$B:$B,"LP",'Régua SAEB'!$D:$D,"&lt;="&amp;$F3036,'Régua SAEB'!$E:$E,"&gt;"&amp;$F3036,'Régua SAEB'!$A:$A,$E3036)</f>
        <v>3</v>
      </c>
      <c r="H3036" s="10" t="str">
        <f t="array" ref="H3036">INDEX('Régua SAEB'!$F$1:$F$40,MATCH($E3036&amp;"LP"&amp;$G3036,'Régua SAEB'!$G$1:$G$40,0),1)</f>
        <v>Básico</v>
      </c>
      <c r="I3036" s="29">
        <v>244.14</v>
      </c>
      <c r="J3036" s="10">
        <f>SUMIFS('Régua SAEB'!$C:$C,'Régua SAEB'!$B:$B,"MT",'Régua SAEB'!$D:$D,"&lt;="&amp;$I3036,'Régua SAEB'!$E:$E,"&gt;"&amp;$I3036,'Régua SAEB'!$A:$A,$E3036)</f>
        <v>2</v>
      </c>
      <c r="K3036" s="10" t="str">
        <f t="array" ref="K3036">INDEX('Régua SAEB'!$F$1:$F$40,MATCH($E3036&amp;"MT"&amp;$J3036,'Régua SAEB'!$G$1:$G$40,0),1)</f>
        <v>Básico</v>
      </c>
    </row>
    <row r="3037" spans="1:11" x14ac:dyDescent="0.2">
      <c r="A3037" s="28" t="s">
        <v>90</v>
      </c>
      <c r="B3037" s="24">
        <v>916791</v>
      </c>
      <c r="C3037" s="28" t="s">
        <v>3140</v>
      </c>
      <c r="D3037" s="29">
        <v>35916791</v>
      </c>
      <c r="E3037" s="29" t="s">
        <v>117</v>
      </c>
      <c r="F3037" s="29">
        <v>262.60000000000002</v>
      </c>
      <c r="G3037" s="10">
        <f>SUMIFS('Régua SAEB'!$C:$C,'Régua SAEB'!$B:$B,"LP",'Régua SAEB'!$D:$D,"&lt;="&amp;$F3037,'Régua SAEB'!$E:$E,"&gt;"&amp;$F3037,'Régua SAEB'!$A:$A,$E3037)</f>
        <v>3</v>
      </c>
      <c r="H3037" s="10" t="str">
        <f t="array" ref="H3037">INDEX('Régua SAEB'!$F$1:$F$40,MATCH($E3037&amp;"LP"&amp;$G3037,'Régua SAEB'!$G$1:$G$40,0),1)</f>
        <v>Básico</v>
      </c>
      <c r="I3037" s="29">
        <v>253.71</v>
      </c>
      <c r="J3037" s="10">
        <f>SUMIFS('Régua SAEB'!$C:$C,'Régua SAEB'!$B:$B,"MT",'Régua SAEB'!$D:$D,"&lt;="&amp;$I3037,'Régua SAEB'!$E:$E,"&gt;"&amp;$I3037,'Régua SAEB'!$A:$A,$E3037)</f>
        <v>3</v>
      </c>
      <c r="K3037" s="10" t="str">
        <f t="array" ref="K3037">INDEX('Régua SAEB'!$F$1:$F$40,MATCH($E3037&amp;"MT"&amp;$J3037,'Régua SAEB'!$G$1:$G$40,0),1)</f>
        <v>Básico</v>
      </c>
    </row>
    <row r="3038" spans="1:11" x14ac:dyDescent="0.2">
      <c r="A3038" s="28" t="s">
        <v>90</v>
      </c>
      <c r="B3038" s="24">
        <v>916808</v>
      </c>
      <c r="C3038" s="28" t="s">
        <v>3141</v>
      </c>
      <c r="D3038" s="29">
        <v>35916808</v>
      </c>
      <c r="E3038" s="29" t="s">
        <v>117</v>
      </c>
      <c r="F3038" s="29">
        <v>251.7</v>
      </c>
      <c r="G3038" s="10">
        <f>SUMIFS('Régua SAEB'!$C:$C,'Régua SAEB'!$B:$B,"LP",'Régua SAEB'!$D:$D,"&lt;="&amp;$F3038,'Régua SAEB'!$E:$E,"&gt;"&amp;$F3038,'Régua SAEB'!$A:$A,$E3038)</f>
        <v>3</v>
      </c>
      <c r="H3038" s="10" t="str">
        <f t="array" ref="H3038">INDEX('Régua SAEB'!$F$1:$F$40,MATCH($E3038&amp;"LP"&amp;$G3038,'Régua SAEB'!$G$1:$G$40,0),1)</f>
        <v>Básico</v>
      </c>
      <c r="I3038" s="29">
        <v>236.58</v>
      </c>
      <c r="J3038" s="10">
        <f>SUMIFS('Régua SAEB'!$C:$C,'Régua SAEB'!$B:$B,"MT",'Régua SAEB'!$D:$D,"&lt;="&amp;$I3038,'Régua SAEB'!$E:$E,"&gt;"&amp;$I3038,'Régua SAEB'!$A:$A,$E3038)</f>
        <v>2</v>
      </c>
      <c r="K3038" s="10" t="str">
        <f t="array" ref="K3038">INDEX('Régua SAEB'!$F$1:$F$40,MATCH($E3038&amp;"MT"&amp;$J3038,'Régua SAEB'!$G$1:$G$40,0),1)</f>
        <v>Básico</v>
      </c>
    </row>
    <row r="3039" spans="1:11" x14ac:dyDescent="0.2">
      <c r="A3039" s="28" t="s">
        <v>52</v>
      </c>
      <c r="B3039" s="24">
        <v>917382</v>
      </c>
      <c r="C3039" s="28" t="s">
        <v>3142</v>
      </c>
      <c r="D3039" s="29">
        <v>35917382</v>
      </c>
      <c r="E3039" s="29" t="s">
        <v>117</v>
      </c>
      <c r="F3039" s="29">
        <v>242.02</v>
      </c>
      <c r="G3039" s="10">
        <f>SUMIFS('Régua SAEB'!$C:$C,'Régua SAEB'!$B:$B,"LP",'Régua SAEB'!$D:$D,"&lt;="&amp;$F3039,'Régua SAEB'!$E:$E,"&gt;"&amp;$F3039,'Régua SAEB'!$A:$A,$E3039)</f>
        <v>2</v>
      </c>
      <c r="H3039" s="10" t="str">
        <f t="array" ref="H3039">INDEX('Régua SAEB'!$F$1:$F$40,MATCH($E3039&amp;"LP"&amp;$G3039,'Régua SAEB'!$G$1:$G$40,0),1)</f>
        <v>Básico</v>
      </c>
      <c r="I3039" s="29">
        <v>230.82</v>
      </c>
      <c r="J3039" s="10">
        <f>SUMIFS('Régua SAEB'!$C:$C,'Régua SAEB'!$B:$B,"MT",'Régua SAEB'!$D:$D,"&lt;="&amp;$I3039,'Régua SAEB'!$E:$E,"&gt;"&amp;$I3039,'Régua SAEB'!$A:$A,$E3039)</f>
        <v>2</v>
      </c>
      <c r="K3039" s="10" t="str">
        <f t="array" ref="K3039">INDEX('Régua SAEB'!$F$1:$F$40,MATCH($E3039&amp;"MT"&amp;$J3039,'Régua SAEB'!$G$1:$G$40,0),1)</f>
        <v>Básico</v>
      </c>
    </row>
    <row r="3040" spans="1:11" x14ac:dyDescent="0.2">
      <c r="A3040" s="28" t="s">
        <v>91</v>
      </c>
      <c r="B3040" s="24">
        <v>917503</v>
      </c>
      <c r="C3040" s="28" t="s">
        <v>3143</v>
      </c>
      <c r="D3040" s="29">
        <v>35917503</v>
      </c>
      <c r="E3040" s="29" t="s">
        <v>117</v>
      </c>
      <c r="F3040" s="29">
        <v>246.2</v>
      </c>
      <c r="G3040" s="10">
        <f>SUMIFS('Régua SAEB'!$C:$C,'Régua SAEB'!$B:$B,"LP",'Régua SAEB'!$D:$D,"&lt;="&amp;$F3040,'Régua SAEB'!$E:$E,"&gt;"&amp;$F3040,'Régua SAEB'!$A:$A,$E3040)</f>
        <v>2</v>
      </c>
      <c r="H3040" s="10" t="str">
        <f t="array" ref="H3040">INDEX('Régua SAEB'!$F$1:$F$40,MATCH($E3040&amp;"LP"&amp;$G3040,'Régua SAEB'!$G$1:$G$40,0),1)</f>
        <v>Básico</v>
      </c>
      <c r="I3040" s="29">
        <v>238.32</v>
      </c>
      <c r="J3040" s="10">
        <f>SUMIFS('Régua SAEB'!$C:$C,'Régua SAEB'!$B:$B,"MT",'Régua SAEB'!$D:$D,"&lt;="&amp;$I3040,'Régua SAEB'!$E:$E,"&gt;"&amp;$I3040,'Régua SAEB'!$A:$A,$E3040)</f>
        <v>2</v>
      </c>
      <c r="K3040" s="10" t="str">
        <f t="array" ref="K3040">INDEX('Régua SAEB'!$F$1:$F$40,MATCH($E3040&amp;"MT"&amp;$J3040,'Régua SAEB'!$G$1:$G$40,0),1)</f>
        <v>Básico</v>
      </c>
    </row>
    <row r="3041" spans="1:11" x14ac:dyDescent="0.2">
      <c r="A3041" s="28" t="s">
        <v>91</v>
      </c>
      <c r="B3041" s="24">
        <v>920997</v>
      </c>
      <c r="C3041" s="28" t="s">
        <v>3144</v>
      </c>
      <c r="D3041" s="29">
        <v>35920997</v>
      </c>
      <c r="E3041" s="29" t="s">
        <v>117</v>
      </c>
      <c r="F3041" s="29">
        <v>246.75</v>
      </c>
      <c r="G3041" s="10">
        <f>SUMIFS('Régua SAEB'!$C:$C,'Régua SAEB'!$B:$B,"LP",'Régua SAEB'!$D:$D,"&lt;="&amp;$F3041,'Régua SAEB'!$E:$E,"&gt;"&amp;$F3041,'Régua SAEB'!$A:$A,$E3041)</f>
        <v>2</v>
      </c>
      <c r="H3041" s="10" t="str">
        <f t="array" ref="H3041">INDEX('Régua SAEB'!$F$1:$F$40,MATCH($E3041&amp;"LP"&amp;$G3041,'Régua SAEB'!$G$1:$G$40,0),1)</f>
        <v>Básico</v>
      </c>
      <c r="I3041" s="29">
        <v>237.96</v>
      </c>
      <c r="J3041" s="10">
        <f>SUMIFS('Régua SAEB'!$C:$C,'Régua SAEB'!$B:$B,"MT",'Régua SAEB'!$D:$D,"&lt;="&amp;$I3041,'Régua SAEB'!$E:$E,"&gt;"&amp;$I3041,'Régua SAEB'!$A:$A,$E3041)</f>
        <v>2</v>
      </c>
      <c r="K3041" s="10" t="str">
        <f t="array" ref="K3041">INDEX('Régua SAEB'!$F$1:$F$40,MATCH($E3041&amp;"MT"&amp;$J3041,'Régua SAEB'!$G$1:$G$40,0),1)</f>
        <v>Básico</v>
      </c>
    </row>
    <row r="3042" spans="1:11" x14ac:dyDescent="0.2">
      <c r="A3042" s="28" t="s">
        <v>52</v>
      </c>
      <c r="B3042" s="24">
        <v>921312</v>
      </c>
      <c r="C3042" s="28" t="s">
        <v>3145</v>
      </c>
      <c r="D3042" s="29">
        <v>35921312</v>
      </c>
      <c r="E3042" s="29" t="s">
        <v>117</v>
      </c>
      <c r="F3042" s="29">
        <v>256.70999999999998</v>
      </c>
      <c r="G3042" s="10">
        <f>SUMIFS('Régua SAEB'!$C:$C,'Régua SAEB'!$B:$B,"LP",'Régua SAEB'!$D:$D,"&lt;="&amp;$F3042,'Régua SAEB'!$E:$E,"&gt;"&amp;$F3042,'Régua SAEB'!$A:$A,$E3042)</f>
        <v>3</v>
      </c>
      <c r="H3042" s="10" t="str">
        <f t="array" ref="H3042">INDEX('Régua SAEB'!$F$1:$F$40,MATCH($E3042&amp;"LP"&amp;$G3042,'Régua SAEB'!$G$1:$G$40,0),1)</f>
        <v>Básico</v>
      </c>
      <c r="I3042" s="29">
        <v>251.46</v>
      </c>
      <c r="J3042" s="10">
        <f>SUMIFS('Régua SAEB'!$C:$C,'Régua SAEB'!$B:$B,"MT",'Régua SAEB'!$D:$D,"&lt;="&amp;$I3042,'Régua SAEB'!$E:$E,"&gt;"&amp;$I3042,'Régua SAEB'!$A:$A,$E3042)</f>
        <v>3</v>
      </c>
      <c r="K3042" s="10" t="str">
        <f t="array" ref="K3042">INDEX('Régua SAEB'!$F$1:$F$40,MATCH($E3042&amp;"MT"&amp;$J3042,'Régua SAEB'!$G$1:$G$40,0),1)</f>
        <v>Básico</v>
      </c>
    </row>
    <row r="3043" spans="1:11" x14ac:dyDescent="0.2">
      <c r="A3043" s="28" t="s">
        <v>91</v>
      </c>
      <c r="B3043" s="24">
        <v>921324</v>
      </c>
      <c r="C3043" s="28" t="s">
        <v>3146</v>
      </c>
      <c r="D3043" s="29">
        <v>35921324</v>
      </c>
      <c r="E3043" s="29" t="s">
        <v>117</v>
      </c>
      <c r="F3043" s="29">
        <v>260.74</v>
      </c>
      <c r="G3043" s="10">
        <f>SUMIFS('Régua SAEB'!$C:$C,'Régua SAEB'!$B:$B,"LP",'Régua SAEB'!$D:$D,"&lt;="&amp;$F3043,'Régua SAEB'!$E:$E,"&gt;"&amp;$F3043,'Régua SAEB'!$A:$A,$E3043)</f>
        <v>3</v>
      </c>
      <c r="H3043" s="10" t="str">
        <f t="array" ref="H3043">INDEX('Régua SAEB'!$F$1:$F$40,MATCH($E3043&amp;"LP"&amp;$G3043,'Régua SAEB'!$G$1:$G$40,0),1)</f>
        <v>Básico</v>
      </c>
      <c r="I3043" s="29">
        <v>257.44</v>
      </c>
      <c r="J3043" s="10">
        <f>SUMIFS('Régua SAEB'!$C:$C,'Régua SAEB'!$B:$B,"MT",'Régua SAEB'!$D:$D,"&lt;="&amp;$I3043,'Régua SAEB'!$E:$E,"&gt;"&amp;$I3043,'Régua SAEB'!$A:$A,$E3043)</f>
        <v>3</v>
      </c>
      <c r="K3043" s="10" t="str">
        <f t="array" ref="K3043">INDEX('Régua SAEB'!$F$1:$F$40,MATCH($E3043&amp;"MT"&amp;$J3043,'Régua SAEB'!$G$1:$G$40,0),1)</f>
        <v>Básico</v>
      </c>
    </row>
    <row r="3044" spans="1:11" x14ac:dyDescent="0.2">
      <c r="A3044" s="28" t="s">
        <v>53</v>
      </c>
      <c r="B3044" s="24">
        <v>922146</v>
      </c>
      <c r="C3044" s="28" t="s">
        <v>3147</v>
      </c>
      <c r="D3044" s="29">
        <v>35922146</v>
      </c>
      <c r="E3044" s="29" t="s">
        <v>117</v>
      </c>
      <c r="F3044" s="29">
        <v>259.08999999999997</v>
      </c>
      <c r="G3044" s="10">
        <f>SUMIFS('Régua SAEB'!$C:$C,'Régua SAEB'!$B:$B,"LP",'Régua SAEB'!$D:$D,"&lt;="&amp;$F3044,'Régua SAEB'!$E:$E,"&gt;"&amp;$F3044,'Régua SAEB'!$A:$A,$E3044)</f>
        <v>3</v>
      </c>
      <c r="H3044" s="10" t="str">
        <f t="array" ref="H3044">INDEX('Régua SAEB'!$F$1:$F$40,MATCH($E3044&amp;"LP"&amp;$G3044,'Régua SAEB'!$G$1:$G$40,0),1)</f>
        <v>Básico</v>
      </c>
      <c r="I3044" s="29">
        <v>251.43</v>
      </c>
      <c r="J3044" s="10">
        <f>SUMIFS('Régua SAEB'!$C:$C,'Régua SAEB'!$B:$B,"MT",'Régua SAEB'!$D:$D,"&lt;="&amp;$I3044,'Régua SAEB'!$E:$E,"&gt;"&amp;$I3044,'Régua SAEB'!$A:$A,$E3044)</f>
        <v>3</v>
      </c>
      <c r="K3044" s="10" t="str">
        <f t="array" ref="K3044">INDEX('Régua SAEB'!$F$1:$F$40,MATCH($E3044&amp;"MT"&amp;$J3044,'Régua SAEB'!$G$1:$G$40,0),1)</f>
        <v>Básico</v>
      </c>
    </row>
    <row r="3045" spans="1:11" x14ac:dyDescent="0.2">
      <c r="A3045" s="28" t="s">
        <v>64</v>
      </c>
      <c r="B3045" s="24">
        <v>922249</v>
      </c>
      <c r="C3045" s="28" t="s">
        <v>3148</v>
      </c>
      <c r="D3045" s="29">
        <v>35922249</v>
      </c>
      <c r="E3045" s="29" t="s">
        <v>117</v>
      </c>
      <c r="F3045" s="29">
        <v>254.29</v>
      </c>
      <c r="G3045" s="10">
        <f>SUMIFS('Régua SAEB'!$C:$C,'Régua SAEB'!$B:$B,"LP",'Régua SAEB'!$D:$D,"&lt;="&amp;$F3045,'Régua SAEB'!$E:$E,"&gt;"&amp;$F3045,'Régua SAEB'!$A:$A,$E3045)</f>
        <v>3</v>
      </c>
      <c r="H3045" s="10" t="str">
        <f t="array" ref="H3045">INDEX('Régua SAEB'!$F$1:$F$40,MATCH($E3045&amp;"LP"&amp;$G3045,'Régua SAEB'!$G$1:$G$40,0),1)</f>
        <v>Básico</v>
      </c>
      <c r="I3045" s="29">
        <v>259.43</v>
      </c>
      <c r="J3045" s="10">
        <f>SUMIFS('Régua SAEB'!$C:$C,'Régua SAEB'!$B:$B,"MT",'Régua SAEB'!$D:$D,"&lt;="&amp;$I3045,'Régua SAEB'!$E:$E,"&gt;"&amp;$I3045,'Régua SAEB'!$A:$A,$E3045)</f>
        <v>3</v>
      </c>
      <c r="K3045" s="10" t="str">
        <f t="array" ref="K3045">INDEX('Régua SAEB'!$F$1:$F$40,MATCH($E3045&amp;"MT"&amp;$J3045,'Régua SAEB'!$G$1:$G$40,0),1)</f>
        <v>Básico</v>
      </c>
    </row>
    <row r="3046" spans="1:11" x14ac:dyDescent="0.2">
      <c r="A3046" s="28" t="s">
        <v>54</v>
      </c>
      <c r="B3046" s="24">
        <v>922894</v>
      </c>
      <c r="C3046" s="28" t="s">
        <v>3149</v>
      </c>
      <c r="D3046" s="29">
        <v>35922894</v>
      </c>
      <c r="E3046" s="29" t="s">
        <v>117</v>
      </c>
      <c r="F3046" s="29">
        <v>253.31</v>
      </c>
      <c r="G3046" s="10">
        <f>SUMIFS('Régua SAEB'!$C:$C,'Régua SAEB'!$B:$B,"LP",'Régua SAEB'!$D:$D,"&lt;="&amp;$F3046,'Régua SAEB'!$E:$E,"&gt;"&amp;$F3046,'Régua SAEB'!$A:$A,$E3046)</f>
        <v>3</v>
      </c>
      <c r="H3046" s="10" t="str">
        <f t="array" ref="H3046">INDEX('Régua SAEB'!$F$1:$F$40,MATCH($E3046&amp;"LP"&amp;$G3046,'Régua SAEB'!$G$1:$G$40,0),1)</f>
        <v>Básico</v>
      </c>
      <c r="I3046" s="29">
        <v>251.19</v>
      </c>
      <c r="J3046" s="10">
        <f>SUMIFS('Régua SAEB'!$C:$C,'Régua SAEB'!$B:$B,"MT",'Régua SAEB'!$D:$D,"&lt;="&amp;$I3046,'Régua SAEB'!$E:$E,"&gt;"&amp;$I3046,'Régua SAEB'!$A:$A,$E3046)</f>
        <v>3</v>
      </c>
      <c r="K3046" s="10" t="str">
        <f t="array" ref="K3046">INDEX('Régua SAEB'!$F$1:$F$40,MATCH($E3046&amp;"MT"&amp;$J3046,'Régua SAEB'!$G$1:$G$40,0),1)</f>
        <v>Básico</v>
      </c>
    </row>
    <row r="3047" spans="1:11" x14ac:dyDescent="0.2">
      <c r="A3047" s="28" t="s">
        <v>53</v>
      </c>
      <c r="B3047" s="24">
        <v>922900</v>
      </c>
      <c r="C3047" s="28" t="s">
        <v>3150</v>
      </c>
      <c r="D3047" s="29">
        <v>35922900</v>
      </c>
      <c r="E3047" s="29" t="s">
        <v>117</v>
      </c>
      <c r="F3047" s="29">
        <v>230.79</v>
      </c>
      <c r="G3047" s="10">
        <f>SUMIFS('Régua SAEB'!$C:$C,'Régua SAEB'!$B:$B,"LP",'Régua SAEB'!$D:$D,"&lt;="&amp;$F3047,'Régua SAEB'!$E:$E,"&gt;"&amp;$F3047,'Régua SAEB'!$A:$A,$E3047)</f>
        <v>2</v>
      </c>
      <c r="H3047" s="10" t="str">
        <f t="array" ref="H3047">INDEX('Régua SAEB'!$F$1:$F$40,MATCH($E3047&amp;"LP"&amp;$G3047,'Régua SAEB'!$G$1:$G$40,0),1)</f>
        <v>Básico</v>
      </c>
      <c r="I3047" s="29">
        <v>227.69</v>
      </c>
      <c r="J3047" s="10">
        <f>SUMIFS('Régua SAEB'!$C:$C,'Régua SAEB'!$B:$B,"MT",'Régua SAEB'!$D:$D,"&lt;="&amp;$I3047,'Régua SAEB'!$E:$E,"&gt;"&amp;$I3047,'Régua SAEB'!$A:$A,$E3047)</f>
        <v>2</v>
      </c>
      <c r="K3047" s="10" t="str">
        <f t="array" ref="K3047">INDEX('Régua SAEB'!$F$1:$F$40,MATCH($E3047&amp;"MT"&amp;$J3047,'Régua SAEB'!$G$1:$G$40,0),1)</f>
        <v>Básico</v>
      </c>
    </row>
    <row r="3048" spans="1:11" x14ac:dyDescent="0.2">
      <c r="A3048" s="28" t="s">
        <v>91</v>
      </c>
      <c r="B3048" s="24">
        <v>923059</v>
      </c>
      <c r="C3048" s="28" t="s">
        <v>3151</v>
      </c>
      <c r="D3048" s="29">
        <v>35923059</v>
      </c>
      <c r="E3048" s="29" t="s">
        <v>117</v>
      </c>
      <c r="F3048" s="29">
        <v>263.72000000000003</v>
      </c>
      <c r="G3048" s="10">
        <f>SUMIFS('Régua SAEB'!$C:$C,'Régua SAEB'!$B:$B,"LP",'Régua SAEB'!$D:$D,"&lt;="&amp;$F3048,'Régua SAEB'!$E:$E,"&gt;"&amp;$F3048,'Régua SAEB'!$A:$A,$E3048)</f>
        <v>3</v>
      </c>
      <c r="H3048" s="10" t="str">
        <f t="array" ref="H3048">INDEX('Régua SAEB'!$F$1:$F$40,MATCH($E3048&amp;"LP"&amp;$G3048,'Régua SAEB'!$G$1:$G$40,0),1)</f>
        <v>Básico</v>
      </c>
      <c r="I3048" s="29">
        <v>257.36</v>
      </c>
      <c r="J3048" s="10">
        <f>SUMIFS('Régua SAEB'!$C:$C,'Régua SAEB'!$B:$B,"MT",'Régua SAEB'!$D:$D,"&lt;="&amp;$I3048,'Régua SAEB'!$E:$E,"&gt;"&amp;$I3048,'Régua SAEB'!$A:$A,$E3048)</f>
        <v>3</v>
      </c>
      <c r="K3048" s="10" t="str">
        <f t="array" ref="K3048">INDEX('Régua SAEB'!$F$1:$F$40,MATCH($E3048&amp;"MT"&amp;$J3048,'Régua SAEB'!$G$1:$G$40,0),1)</f>
        <v>Básico</v>
      </c>
    </row>
    <row r="3049" spans="1:11" x14ac:dyDescent="0.2">
      <c r="A3049" s="28" t="s">
        <v>64</v>
      </c>
      <c r="B3049" s="24">
        <v>923254</v>
      </c>
      <c r="C3049" s="28" t="s">
        <v>3152</v>
      </c>
      <c r="D3049" s="29">
        <v>35923254</v>
      </c>
      <c r="E3049" s="29" t="s">
        <v>117</v>
      </c>
      <c r="F3049" s="29">
        <v>263.8</v>
      </c>
      <c r="G3049" s="10">
        <f>SUMIFS('Régua SAEB'!$C:$C,'Régua SAEB'!$B:$B,"LP",'Régua SAEB'!$D:$D,"&lt;="&amp;$F3049,'Régua SAEB'!$E:$E,"&gt;"&amp;$F3049,'Régua SAEB'!$A:$A,$E3049)</f>
        <v>3</v>
      </c>
      <c r="H3049" s="10" t="str">
        <f t="array" ref="H3049">INDEX('Régua SAEB'!$F$1:$F$40,MATCH($E3049&amp;"LP"&amp;$G3049,'Régua SAEB'!$G$1:$G$40,0),1)</f>
        <v>Básico</v>
      </c>
      <c r="I3049" s="29">
        <v>251.08</v>
      </c>
      <c r="J3049" s="10">
        <f>SUMIFS('Régua SAEB'!$C:$C,'Régua SAEB'!$B:$B,"MT",'Régua SAEB'!$D:$D,"&lt;="&amp;$I3049,'Régua SAEB'!$E:$E,"&gt;"&amp;$I3049,'Régua SAEB'!$A:$A,$E3049)</f>
        <v>3</v>
      </c>
      <c r="K3049" s="10" t="str">
        <f t="array" ref="K3049">INDEX('Régua SAEB'!$F$1:$F$40,MATCH($E3049&amp;"MT"&amp;$J3049,'Régua SAEB'!$G$1:$G$40,0),1)</f>
        <v>Básico</v>
      </c>
    </row>
    <row r="3050" spans="1:11" x14ac:dyDescent="0.2">
      <c r="A3050" s="28" t="s">
        <v>53</v>
      </c>
      <c r="B3050" s="24">
        <v>923266</v>
      </c>
      <c r="C3050" s="28" t="s">
        <v>3153</v>
      </c>
      <c r="D3050" s="29">
        <v>35923266</v>
      </c>
      <c r="E3050" s="29" t="s">
        <v>117</v>
      </c>
      <c r="F3050" s="29">
        <v>287.86</v>
      </c>
      <c r="G3050" s="10">
        <f>SUMIFS('Régua SAEB'!$C:$C,'Régua SAEB'!$B:$B,"LP",'Régua SAEB'!$D:$D,"&lt;="&amp;$F3050,'Régua SAEB'!$E:$E,"&gt;"&amp;$F3050,'Régua SAEB'!$A:$A,$E3050)</f>
        <v>4</v>
      </c>
      <c r="H3050" s="10" t="str">
        <f t="array" ref="H3050">INDEX('Régua SAEB'!$F$1:$F$40,MATCH($E3050&amp;"LP"&amp;$G3050,'Régua SAEB'!$G$1:$G$40,0),1)</f>
        <v>Proficiente</v>
      </c>
      <c r="I3050" s="29">
        <v>276.86</v>
      </c>
      <c r="J3050" s="10">
        <f>SUMIFS('Régua SAEB'!$C:$C,'Régua SAEB'!$B:$B,"MT",'Régua SAEB'!$D:$D,"&lt;="&amp;$I3050,'Régua SAEB'!$E:$E,"&gt;"&amp;$I3050,'Régua SAEB'!$A:$A,$E3050)</f>
        <v>4</v>
      </c>
      <c r="K3050" s="10" t="str">
        <f t="array" ref="K3050">INDEX('Régua SAEB'!$F$1:$F$40,MATCH($E3050&amp;"MT"&amp;$J3050,'Régua SAEB'!$G$1:$G$40,0),1)</f>
        <v>Básico</v>
      </c>
    </row>
    <row r="3051" spans="1:11" x14ac:dyDescent="0.2">
      <c r="A3051" s="28" t="s">
        <v>53</v>
      </c>
      <c r="B3051" s="24">
        <v>923278</v>
      </c>
      <c r="C3051" s="28" t="s">
        <v>3154</v>
      </c>
      <c r="D3051" s="29">
        <v>35923278</v>
      </c>
      <c r="E3051" s="29" t="s">
        <v>117</v>
      </c>
      <c r="F3051" s="29">
        <v>251.89</v>
      </c>
      <c r="G3051" s="10">
        <f>SUMIFS('Régua SAEB'!$C:$C,'Régua SAEB'!$B:$B,"LP",'Régua SAEB'!$D:$D,"&lt;="&amp;$F3051,'Régua SAEB'!$E:$E,"&gt;"&amp;$F3051,'Régua SAEB'!$A:$A,$E3051)</f>
        <v>3</v>
      </c>
      <c r="H3051" s="10" t="str">
        <f t="array" ref="H3051">INDEX('Régua SAEB'!$F$1:$F$40,MATCH($E3051&amp;"LP"&amp;$G3051,'Régua SAEB'!$G$1:$G$40,0),1)</f>
        <v>Básico</v>
      </c>
      <c r="I3051" s="29">
        <v>247.89</v>
      </c>
      <c r="J3051" s="10">
        <f>SUMIFS('Régua SAEB'!$C:$C,'Régua SAEB'!$B:$B,"MT",'Régua SAEB'!$D:$D,"&lt;="&amp;$I3051,'Régua SAEB'!$E:$E,"&gt;"&amp;$I3051,'Régua SAEB'!$A:$A,$E3051)</f>
        <v>2</v>
      </c>
      <c r="K3051" s="10" t="str">
        <f t="array" ref="K3051">INDEX('Régua SAEB'!$F$1:$F$40,MATCH($E3051&amp;"MT"&amp;$J3051,'Régua SAEB'!$G$1:$G$40,0),1)</f>
        <v>Básico</v>
      </c>
    </row>
    <row r="3052" spans="1:11" x14ac:dyDescent="0.2">
      <c r="A3052" s="28" t="s">
        <v>52</v>
      </c>
      <c r="B3052" s="24">
        <v>923285</v>
      </c>
      <c r="C3052" s="28" t="s">
        <v>3155</v>
      </c>
      <c r="D3052" s="29">
        <v>35923285</v>
      </c>
      <c r="E3052" s="29" t="s">
        <v>117</v>
      </c>
      <c r="F3052" s="29">
        <v>236.71</v>
      </c>
      <c r="G3052" s="10">
        <f>SUMIFS('Régua SAEB'!$C:$C,'Régua SAEB'!$B:$B,"LP",'Régua SAEB'!$D:$D,"&lt;="&amp;$F3052,'Régua SAEB'!$E:$E,"&gt;"&amp;$F3052,'Régua SAEB'!$A:$A,$E3052)</f>
        <v>2</v>
      </c>
      <c r="H3052" s="10" t="str">
        <f t="array" ref="H3052">INDEX('Régua SAEB'!$F$1:$F$40,MATCH($E3052&amp;"LP"&amp;$G3052,'Régua SAEB'!$G$1:$G$40,0),1)</f>
        <v>Básico</v>
      </c>
      <c r="I3052" s="29">
        <v>230.87</v>
      </c>
      <c r="J3052" s="10">
        <f>SUMIFS('Régua SAEB'!$C:$C,'Régua SAEB'!$B:$B,"MT",'Régua SAEB'!$D:$D,"&lt;="&amp;$I3052,'Régua SAEB'!$E:$E,"&gt;"&amp;$I3052,'Régua SAEB'!$A:$A,$E3052)</f>
        <v>2</v>
      </c>
      <c r="K3052" s="10" t="str">
        <f t="array" ref="K3052">INDEX('Régua SAEB'!$F$1:$F$40,MATCH($E3052&amp;"MT"&amp;$J3052,'Régua SAEB'!$G$1:$G$40,0),1)</f>
        <v>Básico</v>
      </c>
    </row>
    <row r="3053" spans="1:11" x14ac:dyDescent="0.2">
      <c r="A3053" s="28" t="s">
        <v>91</v>
      </c>
      <c r="B3053" s="24">
        <v>923461</v>
      </c>
      <c r="C3053" s="28" t="s">
        <v>3156</v>
      </c>
      <c r="D3053" s="29">
        <v>35923461</v>
      </c>
      <c r="E3053" s="29" t="s">
        <v>117</v>
      </c>
      <c r="F3053" s="29">
        <v>259.89</v>
      </c>
      <c r="G3053" s="10">
        <f>SUMIFS('Régua SAEB'!$C:$C,'Régua SAEB'!$B:$B,"LP",'Régua SAEB'!$D:$D,"&lt;="&amp;$F3053,'Régua SAEB'!$E:$E,"&gt;"&amp;$F3053,'Régua SAEB'!$A:$A,$E3053)</f>
        <v>3</v>
      </c>
      <c r="H3053" s="10" t="str">
        <f t="array" ref="H3053">INDEX('Régua SAEB'!$F$1:$F$40,MATCH($E3053&amp;"LP"&amp;$G3053,'Régua SAEB'!$G$1:$G$40,0),1)</f>
        <v>Básico</v>
      </c>
      <c r="I3053" s="29">
        <v>246.29</v>
      </c>
      <c r="J3053" s="10">
        <f>SUMIFS('Régua SAEB'!$C:$C,'Régua SAEB'!$B:$B,"MT",'Régua SAEB'!$D:$D,"&lt;="&amp;$I3053,'Régua SAEB'!$E:$E,"&gt;"&amp;$I3053,'Régua SAEB'!$A:$A,$E3053)</f>
        <v>2</v>
      </c>
      <c r="K3053" s="10" t="str">
        <f t="array" ref="K3053">INDEX('Régua SAEB'!$F$1:$F$40,MATCH($E3053&amp;"MT"&amp;$J3053,'Régua SAEB'!$G$1:$G$40,0),1)</f>
        <v>Básico</v>
      </c>
    </row>
    <row r="3054" spans="1:11" x14ac:dyDescent="0.2">
      <c r="A3054" s="28" t="s">
        <v>90</v>
      </c>
      <c r="B3054" s="24">
        <v>923473</v>
      </c>
      <c r="C3054" s="28" t="s">
        <v>3157</v>
      </c>
      <c r="D3054" s="29">
        <v>35923473</v>
      </c>
      <c r="E3054" s="29" t="s">
        <v>117</v>
      </c>
      <c r="F3054" s="29">
        <v>267.08</v>
      </c>
      <c r="G3054" s="10">
        <f>SUMIFS('Régua SAEB'!$C:$C,'Régua SAEB'!$B:$B,"LP",'Régua SAEB'!$D:$D,"&lt;="&amp;$F3054,'Régua SAEB'!$E:$E,"&gt;"&amp;$F3054,'Régua SAEB'!$A:$A,$E3054)</f>
        <v>3</v>
      </c>
      <c r="H3054" s="10" t="str">
        <f t="array" ref="H3054">INDEX('Régua SAEB'!$F$1:$F$40,MATCH($E3054&amp;"LP"&amp;$G3054,'Régua SAEB'!$G$1:$G$40,0),1)</f>
        <v>Básico</v>
      </c>
      <c r="I3054" s="29">
        <v>255.66</v>
      </c>
      <c r="J3054" s="10">
        <f>SUMIFS('Régua SAEB'!$C:$C,'Régua SAEB'!$B:$B,"MT",'Régua SAEB'!$D:$D,"&lt;="&amp;$I3054,'Régua SAEB'!$E:$E,"&gt;"&amp;$I3054,'Régua SAEB'!$A:$A,$E3054)</f>
        <v>3</v>
      </c>
      <c r="K3054" s="10" t="str">
        <f t="array" ref="K3054">INDEX('Régua SAEB'!$F$1:$F$40,MATCH($E3054&amp;"MT"&amp;$J3054,'Régua SAEB'!$G$1:$G$40,0),1)</f>
        <v>Básico</v>
      </c>
    </row>
    <row r="3055" spans="1:11" x14ac:dyDescent="0.2">
      <c r="A3055" s="28" t="s">
        <v>89</v>
      </c>
      <c r="B3055" s="24">
        <v>923497</v>
      </c>
      <c r="C3055" s="28" t="s">
        <v>3158</v>
      </c>
      <c r="D3055" s="29">
        <v>35923497</v>
      </c>
      <c r="E3055" s="29" t="s">
        <v>117</v>
      </c>
      <c r="F3055" s="29">
        <v>259.47000000000003</v>
      </c>
      <c r="G3055" s="10">
        <f>SUMIFS('Régua SAEB'!$C:$C,'Régua SAEB'!$B:$B,"LP",'Régua SAEB'!$D:$D,"&lt;="&amp;$F3055,'Régua SAEB'!$E:$E,"&gt;"&amp;$F3055,'Régua SAEB'!$A:$A,$E3055)</f>
        <v>3</v>
      </c>
      <c r="H3055" s="10" t="str">
        <f t="array" ref="H3055">INDEX('Régua SAEB'!$F$1:$F$40,MATCH($E3055&amp;"LP"&amp;$G3055,'Régua SAEB'!$G$1:$G$40,0),1)</f>
        <v>Básico</v>
      </c>
      <c r="I3055" s="29">
        <v>255.5</v>
      </c>
      <c r="J3055" s="10">
        <f>SUMIFS('Régua SAEB'!$C:$C,'Régua SAEB'!$B:$B,"MT",'Régua SAEB'!$D:$D,"&lt;="&amp;$I3055,'Régua SAEB'!$E:$E,"&gt;"&amp;$I3055,'Régua SAEB'!$A:$A,$E3055)</f>
        <v>3</v>
      </c>
      <c r="K3055" s="10" t="str">
        <f t="array" ref="K3055">INDEX('Régua SAEB'!$F$1:$F$40,MATCH($E3055&amp;"MT"&amp;$J3055,'Régua SAEB'!$G$1:$G$40,0),1)</f>
        <v>Básico</v>
      </c>
    </row>
    <row r="3056" spans="1:11" x14ac:dyDescent="0.2">
      <c r="A3056" s="28" t="s">
        <v>89</v>
      </c>
      <c r="B3056" s="24">
        <v>923503</v>
      </c>
      <c r="C3056" s="28" t="s">
        <v>3159</v>
      </c>
      <c r="D3056" s="29">
        <v>35923503</v>
      </c>
      <c r="E3056" s="29" t="s">
        <v>117</v>
      </c>
      <c r="F3056" s="29">
        <v>241.68</v>
      </c>
      <c r="G3056" s="10">
        <f>SUMIFS('Régua SAEB'!$C:$C,'Régua SAEB'!$B:$B,"LP",'Régua SAEB'!$D:$D,"&lt;="&amp;$F3056,'Régua SAEB'!$E:$E,"&gt;"&amp;$F3056,'Régua SAEB'!$A:$A,$E3056)</f>
        <v>2</v>
      </c>
      <c r="H3056" s="10" t="str">
        <f t="array" ref="H3056">INDEX('Régua SAEB'!$F$1:$F$40,MATCH($E3056&amp;"LP"&amp;$G3056,'Régua SAEB'!$G$1:$G$40,0),1)</f>
        <v>Básico</v>
      </c>
      <c r="I3056" s="29">
        <v>237.62</v>
      </c>
      <c r="J3056" s="10">
        <f>SUMIFS('Régua SAEB'!$C:$C,'Régua SAEB'!$B:$B,"MT",'Régua SAEB'!$D:$D,"&lt;="&amp;$I3056,'Régua SAEB'!$E:$E,"&gt;"&amp;$I3056,'Régua SAEB'!$A:$A,$E3056)</f>
        <v>2</v>
      </c>
      <c r="K3056" s="10" t="str">
        <f t="array" ref="K3056">INDEX('Régua SAEB'!$F$1:$F$40,MATCH($E3056&amp;"MT"&amp;$J3056,'Régua SAEB'!$G$1:$G$40,0),1)</f>
        <v>Básico</v>
      </c>
    </row>
    <row r="3057" spans="1:11" x14ac:dyDescent="0.2">
      <c r="A3057" s="28" t="s">
        <v>52</v>
      </c>
      <c r="B3057" s="24">
        <v>923539</v>
      </c>
      <c r="C3057" s="28" t="s">
        <v>3160</v>
      </c>
      <c r="D3057" s="29">
        <v>35923539</v>
      </c>
      <c r="E3057" s="29" t="s">
        <v>117</v>
      </c>
      <c r="F3057" s="29">
        <v>280.01</v>
      </c>
      <c r="G3057" s="10">
        <f>SUMIFS('Régua SAEB'!$C:$C,'Régua SAEB'!$B:$B,"LP",'Régua SAEB'!$D:$D,"&lt;="&amp;$F3057,'Régua SAEB'!$E:$E,"&gt;"&amp;$F3057,'Régua SAEB'!$A:$A,$E3057)</f>
        <v>4</v>
      </c>
      <c r="H3057" s="10" t="str">
        <f t="array" ref="H3057">INDEX('Régua SAEB'!$F$1:$F$40,MATCH($E3057&amp;"LP"&amp;$G3057,'Régua SAEB'!$G$1:$G$40,0),1)</f>
        <v>Proficiente</v>
      </c>
      <c r="I3057" s="29">
        <v>278.37</v>
      </c>
      <c r="J3057" s="10">
        <f>SUMIFS('Régua SAEB'!$C:$C,'Régua SAEB'!$B:$B,"MT",'Régua SAEB'!$D:$D,"&lt;="&amp;$I3057,'Régua SAEB'!$E:$E,"&gt;"&amp;$I3057,'Régua SAEB'!$A:$A,$E3057)</f>
        <v>4</v>
      </c>
      <c r="K3057" s="10" t="str">
        <f t="array" ref="K3057">INDEX('Régua SAEB'!$F$1:$F$40,MATCH($E3057&amp;"MT"&amp;$J3057,'Régua SAEB'!$G$1:$G$40,0),1)</f>
        <v>Básico</v>
      </c>
    </row>
    <row r="3058" spans="1:11" x14ac:dyDescent="0.2">
      <c r="A3058" s="28" t="s">
        <v>52</v>
      </c>
      <c r="B3058" s="24">
        <v>923588</v>
      </c>
      <c r="C3058" s="28" t="s">
        <v>3161</v>
      </c>
      <c r="D3058" s="29">
        <v>35923588</v>
      </c>
      <c r="E3058" s="29" t="s">
        <v>117</v>
      </c>
      <c r="F3058" s="29">
        <v>265.94</v>
      </c>
      <c r="G3058" s="10">
        <f>SUMIFS('Régua SAEB'!$C:$C,'Régua SAEB'!$B:$B,"LP",'Régua SAEB'!$D:$D,"&lt;="&amp;$F3058,'Régua SAEB'!$E:$E,"&gt;"&amp;$F3058,'Régua SAEB'!$A:$A,$E3058)</f>
        <v>3</v>
      </c>
      <c r="H3058" s="10" t="str">
        <f t="array" ref="H3058">INDEX('Régua SAEB'!$F$1:$F$40,MATCH($E3058&amp;"LP"&amp;$G3058,'Régua SAEB'!$G$1:$G$40,0),1)</f>
        <v>Básico</v>
      </c>
      <c r="I3058" s="29">
        <v>256.97000000000003</v>
      </c>
      <c r="J3058" s="10">
        <f>SUMIFS('Régua SAEB'!$C:$C,'Régua SAEB'!$B:$B,"MT",'Régua SAEB'!$D:$D,"&lt;="&amp;$I3058,'Régua SAEB'!$E:$E,"&gt;"&amp;$I3058,'Régua SAEB'!$A:$A,$E3058)</f>
        <v>3</v>
      </c>
      <c r="K3058" s="10" t="str">
        <f t="array" ref="K3058">INDEX('Régua SAEB'!$F$1:$F$40,MATCH($E3058&amp;"MT"&amp;$J3058,'Régua SAEB'!$G$1:$G$40,0),1)</f>
        <v>Básico</v>
      </c>
    </row>
    <row r="3059" spans="1:11" x14ac:dyDescent="0.2">
      <c r="A3059" s="28" t="s">
        <v>64</v>
      </c>
      <c r="B3059" s="24">
        <v>923624</v>
      </c>
      <c r="C3059" s="28" t="s">
        <v>3162</v>
      </c>
      <c r="D3059" s="29">
        <v>35923624</v>
      </c>
      <c r="E3059" s="29" t="s">
        <v>117</v>
      </c>
      <c r="F3059" s="29">
        <v>251.97</v>
      </c>
      <c r="G3059" s="10">
        <f>SUMIFS('Régua SAEB'!$C:$C,'Régua SAEB'!$B:$B,"LP",'Régua SAEB'!$D:$D,"&lt;="&amp;$F3059,'Régua SAEB'!$E:$E,"&gt;"&amp;$F3059,'Régua SAEB'!$A:$A,$E3059)</f>
        <v>3</v>
      </c>
      <c r="H3059" s="10" t="str">
        <f t="array" ref="H3059">INDEX('Régua SAEB'!$F$1:$F$40,MATCH($E3059&amp;"LP"&amp;$G3059,'Régua SAEB'!$G$1:$G$40,0),1)</f>
        <v>Básico</v>
      </c>
      <c r="I3059" s="29">
        <v>237.79</v>
      </c>
      <c r="J3059" s="10">
        <f>SUMIFS('Régua SAEB'!$C:$C,'Régua SAEB'!$B:$B,"MT",'Régua SAEB'!$D:$D,"&lt;="&amp;$I3059,'Régua SAEB'!$E:$E,"&gt;"&amp;$I3059,'Régua SAEB'!$A:$A,$E3059)</f>
        <v>2</v>
      </c>
      <c r="K3059" s="10" t="str">
        <f t="array" ref="K3059">INDEX('Régua SAEB'!$F$1:$F$40,MATCH($E3059&amp;"MT"&amp;$J3059,'Régua SAEB'!$G$1:$G$40,0),1)</f>
        <v>Básico</v>
      </c>
    </row>
    <row r="3060" spans="1:11" x14ac:dyDescent="0.2">
      <c r="A3060" s="28" t="s">
        <v>91</v>
      </c>
      <c r="B3060" s="24">
        <v>923667</v>
      </c>
      <c r="C3060" s="28" t="s">
        <v>3163</v>
      </c>
      <c r="D3060" s="29">
        <v>35923667</v>
      </c>
      <c r="E3060" s="29" t="s">
        <v>117</v>
      </c>
      <c r="F3060" s="29">
        <v>255.59</v>
      </c>
      <c r="G3060" s="10">
        <f>SUMIFS('Régua SAEB'!$C:$C,'Régua SAEB'!$B:$B,"LP",'Régua SAEB'!$D:$D,"&lt;="&amp;$F3060,'Régua SAEB'!$E:$E,"&gt;"&amp;$F3060,'Régua SAEB'!$A:$A,$E3060)</f>
        <v>3</v>
      </c>
      <c r="H3060" s="10" t="str">
        <f t="array" ref="H3060">INDEX('Régua SAEB'!$F$1:$F$40,MATCH($E3060&amp;"LP"&amp;$G3060,'Régua SAEB'!$G$1:$G$40,0),1)</f>
        <v>Básico</v>
      </c>
      <c r="I3060" s="29">
        <v>251.37</v>
      </c>
      <c r="J3060" s="10">
        <f>SUMIFS('Régua SAEB'!$C:$C,'Régua SAEB'!$B:$B,"MT",'Régua SAEB'!$D:$D,"&lt;="&amp;$I3060,'Régua SAEB'!$E:$E,"&gt;"&amp;$I3060,'Régua SAEB'!$A:$A,$E3060)</f>
        <v>3</v>
      </c>
      <c r="K3060" s="10" t="str">
        <f t="array" ref="K3060">INDEX('Régua SAEB'!$F$1:$F$40,MATCH($E3060&amp;"MT"&amp;$J3060,'Régua SAEB'!$G$1:$G$40,0),1)</f>
        <v>Básico</v>
      </c>
    </row>
    <row r="3061" spans="1:11" x14ac:dyDescent="0.2">
      <c r="A3061" s="28" t="s">
        <v>52</v>
      </c>
      <c r="B3061" s="24">
        <v>923990</v>
      </c>
      <c r="C3061" s="28" t="s">
        <v>3164</v>
      </c>
      <c r="D3061" s="29">
        <v>35923990</v>
      </c>
      <c r="E3061" s="29" t="s">
        <v>117</v>
      </c>
      <c r="F3061" s="29">
        <v>267.26</v>
      </c>
      <c r="G3061" s="10">
        <f>SUMIFS('Régua SAEB'!$C:$C,'Régua SAEB'!$B:$B,"LP",'Régua SAEB'!$D:$D,"&lt;="&amp;$F3061,'Régua SAEB'!$E:$E,"&gt;"&amp;$F3061,'Régua SAEB'!$A:$A,$E3061)</f>
        <v>3</v>
      </c>
      <c r="H3061" s="10" t="str">
        <f t="array" ref="H3061">INDEX('Régua SAEB'!$F$1:$F$40,MATCH($E3061&amp;"LP"&amp;$G3061,'Régua SAEB'!$G$1:$G$40,0),1)</f>
        <v>Básico</v>
      </c>
      <c r="I3061" s="29">
        <v>259.45999999999998</v>
      </c>
      <c r="J3061" s="10">
        <f>SUMIFS('Régua SAEB'!$C:$C,'Régua SAEB'!$B:$B,"MT",'Régua SAEB'!$D:$D,"&lt;="&amp;$I3061,'Régua SAEB'!$E:$E,"&gt;"&amp;$I3061,'Régua SAEB'!$A:$A,$E3061)</f>
        <v>3</v>
      </c>
      <c r="K3061" s="10" t="str">
        <f t="array" ref="K3061">INDEX('Régua SAEB'!$F$1:$F$40,MATCH($E3061&amp;"MT"&amp;$J3061,'Régua SAEB'!$G$1:$G$40,0),1)</f>
        <v>Básico</v>
      </c>
    </row>
    <row r="3062" spans="1:11" x14ac:dyDescent="0.2">
      <c r="A3062" s="28" t="s">
        <v>52</v>
      </c>
      <c r="B3062" s="24">
        <v>924003</v>
      </c>
      <c r="C3062" s="28" t="s">
        <v>3165</v>
      </c>
      <c r="D3062" s="29">
        <v>35924003</v>
      </c>
      <c r="E3062" s="29" t="s">
        <v>117</v>
      </c>
      <c r="F3062" s="29">
        <v>252.85</v>
      </c>
      <c r="G3062" s="10">
        <f>SUMIFS('Régua SAEB'!$C:$C,'Régua SAEB'!$B:$B,"LP",'Régua SAEB'!$D:$D,"&lt;="&amp;$F3062,'Régua SAEB'!$E:$E,"&gt;"&amp;$F3062,'Régua SAEB'!$A:$A,$E3062)</f>
        <v>3</v>
      </c>
      <c r="H3062" s="10" t="str">
        <f t="array" ref="H3062">INDEX('Régua SAEB'!$F$1:$F$40,MATCH($E3062&amp;"LP"&amp;$G3062,'Régua SAEB'!$G$1:$G$40,0),1)</f>
        <v>Básico</v>
      </c>
      <c r="I3062" s="29">
        <v>245.88</v>
      </c>
      <c r="J3062" s="10">
        <f>SUMIFS('Régua SAEB'!$C:$C,'Régua SAEB'!$B:$B,"MT",'Régua SAEB'!$D:$D,"&lt;="&amp;$I3062,'Régua SAEB'!$E:$E,"&gt;"&amp;$I3062,'Régua SAEB'!$A:$A,$E3062)</f>
        <v>2</v>
      </c>
      <c r="K3062" s="10" t="str">
        <f t="array" ref="K3062">INDEX('Régua SAEB'!$F$1:$F$40,MATCH($E3062&amp;"MT"&amp;$J3062,'Régua SAEB'!$G$1:$G$40,0),1)</f>
        <v>Básico</v>
      </c>
    </row>
    <row r="3063" spans="1:11" x14ac:dyDescent="0.2">
      <c r="A3063" s="28" t="s">
        <v>51</v>
      </c>
      <c r="B3063" s="24">
        <v>924246</v>
      </c>
      <c r="C3063" s="28" t="s">
        <v>3166</v>
      </c>
      <c r="D3063" s="29">
        <v>35924246</v>
      </c>
      <c r="E3063" s="29" t="s">
        <v>117</v>
      </c>
      <c r="F3063" s="29">
        <v>235.92</v>
      </c>
      <c r="G3063" s="10">
        <f>SUMIFS('Régua SAEB'!$C:$C,'Régua SAEB'!$B:$B,"LP",'Régua SAEB'!$D:$D,"&lt;="&amp;$F3063,'Régua SAEB'!$E:$E,"&gt;"&amp;$F3063,'Régua SAEB'!$A:$A,$E3063)</f>
        <v>2</v>
      </c>
      <c r="H3063" s="10" t="str">
        <f t="array" ref="H3063">INDEX('Régua SAEB'!$F$1:$F$40,MATCH($E3063&amp;"LP"&amp;$G3063,'Régua SAEB'!$G$1:$G$40,0),1)</f>
        <v>Básico</v>
      </c>
      <c r="I3063" s="29">
        <v>241.52</v>
      </c>
      <c r="J3063" s="10">
        <f>SUMIFS('Régua SAEB'!$C:$C,'Régua SAEB'!$B:$B,"MT",'Régua SAEB'!$D:$D,"&lt;="&amp;$I3063,'Régua SAEB'!$E:$E,"&gt;"&amp;$I3063,'Régua SAEB'!$A:$A,$E3063)</f>
        <v>2</v>
      </c>
      <c r="K3063" s="10" t="str">
        <f t="array" ref="K3063">INDEX('Régua SAEB'!$F$1:$F$40,MATCH($E3063&amp;"MT"&amp;$J3063,'Régua SAEB'!$G$1:$G$40,0),1)</f>
        <v>Básico</v>
      </c>
    </row>
    <row r="3064" spans="1:11" x14ac:dyDescent="0.2">
      <c r="A3064" s="28" t="s">
        <v>51</v>
      </c>
      <c r="B3064" s="24">
        <v>924258</v>
      </c>
      <c r="C3064" s="28" t="s">
        <v>3167</v>
      </c>
      <c r="D3064" s="29">
        <v>35924258</v>
      </c>
      <c r="E3064" s="29" t="s">
        <v>117</v>
      </c>
      <c r="F3064" s="29">
        <v>245.74</v>
      </c>
      <c r="G3064" s="10">
        <f>SUMIFS('Régua SAEB'!$C:$C,'Régua SAEB'!$B:$B,"LP",'Régua SAEB'!$D:$D,"&lt;="&amp;$F3064,'Régua SAEB'!$E:$E,"&gt;"&amp;$F3064,'Régua SAEB'!$A:$A,$E3064)</f>
        <v>2</v>
      </c>
      <c r="H3064" s="10" t="str">
        <f t="array" ref="H3064">INDEX('Régua SAEB'!$F$1:$F$40,MATCH($E3064&amp;"LP"&amp;$G3064,'Régua SAEB'!$G$1:$G$40,0),1)</f>
        <v>Básico</v>
      </c>
      <c r="I3064" s="29">
        <v>231.18</v>
      </c>
      <c r="J3064" s="10">
        <f>SUMIFS('Régua SAEB'!$C:$C,'Régua SAEB'!$B:$B,"MT",'Régua SAEB'!$D:$D,"&lt;="&amp;$I3064,'Régua SAEB'!$E:$E,"&gt;"&amp;$I3064,'Régua SAEB'!$A:$A,$E3064)</f>
        <v>2</v>
      </c>
      <c r="K3064" s="10" t="str">
        <f t="array" ref="K3064">INDEX('Régua SAEB'!$F$1:$F$40,MATCH($E3064&amp;"MT"&amp;$J3064,'Régua SAEB'!$G$1:$G$40,0),1)</f>
        <v>Básico</v>
      </c>
    </row>
    <row r="3065" spans="1:11" x14ac:dyDescent="0.2">
      <c r="A3065" s="28" t="s">
        <v>51</v>
      </c>
      <c r="B3065" s="24">
        <v>924374</v>
      </c>
      <c r="C3065" s="28" t="s">
        <v>3168</v>
      </c>
      <c r="D3065" s="29">
        <v>35924374</v>
      </c>
      <c r="E3065" s="29" t="s">
        <v>117</v>
      </c>
      <c r="F3065" s="29">
        <v>235.68</v>
      </c>
      <c r="G3065" s="10">
        <f>SUMIFS('Régua SAEB'!$C:$C,'Régua SAEB'!$B:$B,"LP",'Régua SAEB'!$D:$D,"&lt;="&amp;$F3065,'Régua SAEB'!$E:$E,"&gt;"&amp;$F3065,'Régua SAEB'!$A:$A,$E3065)</f>
        <v>2</v>
      </c>
      <c r="H3065" s="10" t="str">
        <f t="array" ref="H3065">INDEX('Régua SAEB'!$F$1:$F$40,MATCH($E3065&amp;"LP"&amp;$G3065,'Régua SAEB'!$G$1:$G$40,0),1)</f>
        <v>Básico</v>
      </c>
      <c r="I3065" s="29">
        <v>228.65</v>
      </c>
      <c r="J3065" s="10">
        <f>SUMIFS('Régua SAEB'!$C:$C,'Régua SAEB'!$B:$B,"MT",'Régua SAEB'!$D:$D,"&lt;="&amp;$I3065,'Régua SAEB'!$E:$E,"&gt;"&amp;$I3065,'Régua SAEB'!$A:$A,$E3065)</f>
        <v>2</v>
      </c>
      <c r="K3065" s="10" t="str">
        <f t="array" ref="K3065">INDEX('Régua SAEB'!$F$1:$F$40,MATCH($E3065&amp;"MT"&amp;$J3065,'Régua SAEB'!$G$1:$G$40,0),1)</f>
        <v>Básico</v>
      </c>
    </row>
    <row r="3066" spans="1:11" x14ac:dyDescent="0.2">
      <c r="A3066" s="28" t="s">
        <v>54</v>
      </c>
      <c r="B3066" s="24">
        <v>924647</v>
      </c>
      <c r="C3066" s="28" t="s">
        <v>3169</v>
      </c>
      <c r="D3066" s="29">
        <v>35924647</v>
      </c>
      <c r="E3066" s="29" t="s">
        <v>117</v>
      </c>
      <c r="F3066" s="29">
        <v>256.79000000000002</v>
      </c>
      <c r="G3066" s="10">
        <f>SUMIFS('Régua SAEB'!$C:$C,'Régua SAEB'!$B:$B,"LP",'Régua SAEB'!$D:$D,"&lt;="&amp;$F3066,'Régua SAEB'!$E:$E,"&gt;"&amp;$F3066,'Régua SAEB'!$A:$A,$E3066)</f>
        <v>3</v>
      </c>
      <c r="H3066" s="10" t="str">
        <f t="array" ref="H3066">INDEX('Régua SAEB'!$F$1:$F$40,MATCH($E3066&amp;"LP"&amp;$G3066,'Régua SAEB'!$G$1:$G$40,0),1)</f>
        <v>Básico</v>
      </c>
      <c r="I3066" s="29">
        <v>251.64</v>
      </c>
      <c r="J3066" s="10">
        <f>SUMIFS('Régua SAEB'!$C:$C,'Régua SAEB'!$B:$B,"MT",'Régua SAEB'!$D:$D,"&lt;="&amp;$I3066,'Régua SAEB'!$E:$E,"&gt;"&amp;$I3066,'Régua SAEB'!$A:$A,$E3066)</f>
        <v>3</v>
      </c>
      <c r="K3066" s="10" t="str">
        <f t="array" ref="K3066">INDEX('Régua SAEB'!$F$1:$F$40,MATCH($E3066&amp;"MT"&amp;$J3066,'Régua SAEB'!$G$1:$G$40,0),1)</f>
        <v>Básico</v>
      </c>
    </row>
    <row r="3067" spans="1:11" x14ac:dyDescent="0.2">
      <c r="A3067" s="28" t="s">
        <v>64</v>
      </c>
      <c r="B3067" s="24">
        <v>924748</v>
      </c>
      <c r="C3067" s="28" t="s">
        <v>3170</v>
      </c>
      <c r="D3067" s="29">
        <v>35924748</v>
      </c>
      <c r="E3067" s="29" t="s">
        <v>117</v>
      </c>
      <c r="F3067" s="29">
        <v>230.82</v>
      </c>
      <c r="G3067" s="10">
        <f>SUMIFS('Régua SAEB'!$C:$C,'Régua SAEB'!$B:$B,"LP",'Régua SAEB'!$D:$D,"&lt;="&amp;$F3067,'Régua SAEB'!$E:$E,"&gt;"&amp;$F3067,'Régua SAEB'!$A:$A,$E3067)</f>
        <v>2</v>
      </c>
      <c r="H3067" s="10" t="str">
        <f t="array" ref="H3067">INDEX('Régua SAEB'!$F$1:$F$40,MATCH($E3067&amp;"LP"&amp;$G3067,'Régua SAEB'!$G$1:$G$40,0),1)</f>
        <v>Básico</v>
      </c>
      <c r="I3067" s="29">
        <v>229.02</v>
      </c>
      <c r="J3067" s="10">
        <f>SUMIFS('Régua SAEB'!$C:$C,'Régua SAEB'!$B:$B,"MT",'Régua SAEB'!$D:$D,"&lt;="&amp;$I3067,'Régua SAEB'!$E:$E,"&gt;"&amp;$I3067,'Régua SAEB'!$A:$A,$E3067)</f>
        <v>2</v>
      </c>
      <c r="K3067" s="10" t="str">
        <f t="array" ref="K3067">INDEX('Régua SAEB'!$F$1:$F$40,MATCH($E3067&amp;"MT"&amp;$J3067,'Régua SAEB'!$G$1:$G$40,0),1)</f>
        <v>Básico</v>
      </c>
    </row>
    <row r="3068" spans="1:11" x14ac:dyDescent="0.2">
      <c r="A3068" s="28" t="s">
        <v>64</v>
      </c>
      <c r="B3068" s="24">
        <v>924763</v>
      </c>
      <c r="C3068" s="28" t="s">
        <v>3171</v>
      </c>
      <c r="D3068" s="29">
        <v>35924763</v>
      </c>
      <c r="E3068" s="29" t="s">
        <v>117</v>
      </c>
      <c r="F3068" s="29">
        <v>240.31</v>
      </c>
      <c r="G3068" s="10">
        <f>SUMIFS('Régua SAEB'!$C:$C,'Régua SAEB'!$B:$B,"LP",'Régua SAEB'!$D:$D,"&lt;="&amp;$F3068,'Régua SAEB'!$E:$E,"&gt;"&amp;$F3068,'Régua SAEB'!$A:$A,$E3068)</f>
        <v>2</v>
      </c>
      <c r="H3068" s="10" t="str">
        <f t="array" ref="H3068">INDEX('Régua SAEB'!$F$1:$F$40,MATCH($E3068&amp;"LP"&amp;$G3068,'Régua SAEB'!$G$1:$G$40,0),1)</f>
        <v>Básico</v>
      </c>
      <c r="I3068" s="29">
        <v>248.99</v>
      </c>
      <c r="J3068" s="10">
        <f>SUMIFS('Régua SAEB'!$C:$C,'Régua SAEB'!$B:$B,"MT",'Régua SAEB'!$D:$D,"&lt;="&amp;$I3068,'Régua SAEB'!$E:$E,"&gt;"&amp;$I3068,'Régua SAEB'!$A:$A,$E3068)</f>
        <v>2</v>
      </c>
      <c r="K3068" s="10" t="str">
        <f t="array" ref="K3068">INDEX('Régua SAEB'!$F$1:$F$40,MATCH($E3068&amp;"MT"&amp;$J3068,'Régua SAEB'!$G$1:$G$40,0),1)</f>
        <v>Básico</v>
      </c>
    </row>
    <row r="3069" spans="1:11" x14ac:dyDescent="0.2">
      <c r="A3069" s="28" t="s">
        <v>91</v>
      </c>
      <c r="B3069" s="24">
        <v>924787</v>
      </c>
      <c r="C3069" s="28" t="s">
        <v>3172</v>
      </c>
      <c r="D3069" s="29">
        <v>35924787</v>
      </c>
      <c r="E3069" s="29" t="s">
        <v>117</v>
      </c>
      <c r="F3069" s="29">
        <v>260.94</v>
      </c>
      <c r="G3069" s="10">
        <f>SUMIFS('Régua SAEB'!$C:$C,'Régua SAEB'!$B:$B,"LP",'Régua SAEB'!$D:$D,"&lt;="&amp;$F3069,'Régua SAEB'!$E:$E,"&gt;"&amp;$F3069,'Régua SAEB'!$A:$A,$E3069)</f>
        <v>3</v>
      </c>
      <c r="H3069" s="10" t="str">
        <f t="array" ref="H3069">INDEX('Régua SAEB'!$F$1:$F$40,MATCH($E3069&amp;"LP"&amp;$G3069,'Régua SAEB'!$G$1:$G$40,0),1)</f>
        <v>Básico</v>
      </c>
      <c r="I3069" s="29">
        <v>255.8</v>
      </c>
      <c r="J3069" s="10">
        <f>SUMIFS('Régua SAEB'!$C:$C,'Régua SAEB'!$B:$B,"MT",'Régua SAEB'!$D:$D,"&lt;="&amp;$I3069,'Régua SAEB'!$E:$E,"&gt;"&amp;$I3069,'Régua SAEB'!$A:$A,$E3069)</f>
        <v>3</v>
      </c>
      <c r="K3069" s="10" t="str">
        <f t="array" ref="K3069">INDEX('Régua SAEB'!$F$1:$F$40,MATCH($E3069&amp;"MT"&amp;$J3069,'Régua SAEB'!$G$1:$G$40,0),1)</f>
        <v>Básico</v>
      </c>
    </row>
    <row r="3070" spans="1:11" x14ac:dyDescent="0.2">
      <c r="A3070" s="28" t="s">
        <v>52</v>
      </c>
      <c r="B3070" s="24">
        <v>924829</v>
      </c>
      <c r="C3070" s="28" t="s">
        <v>3173</v>
      </c>
      <c r="D3070" s="29">
        <v>35924829</v>
      </c>
      <c r="E3070" s="29" t="s">
        <v>117</v>
      </c>
      <c r="F3070" s="29">
        <v>256.24</v>
      </c>
      <c r="G3070" s="10">
        <f>SUMIFS('Régua SAEB'!$C:$C,'Régua SAEB'!$B:$B,"LP",'Régua SAEB'!$D:$D,"&lt;="&amp;$F3070,'Régua SAEB'!$E:$E,"&gt;"&amp;$F3070,'Régua SAEB'!$A:$A,$E3070)</f>
        <v>3</v>
      </c>
      <c r="H3070" s="10" t="str">
        <f t="array" ref="H3070">INDEX('Régua SAEB'!$F$1:$F$40,MATCH($E3070&amp;"LP"&amp;$G3070,'Régua SAEB'!$G$1:$G$40,0),1)</f>
        <v>Básico</v>
      </c>
      <c r="I3070" s="29">
        <v>243.23</v>
      </c>
      <c r="J3070" s="10">
        <f>SUMIFS('Régua SAEB'!$C:$C,'Régua SAEB'!$B:$B,"MT",'Régua SAEB'!$D:$D,"&lt;="&amp;$I3070,'Régua SAEB'!$E:$E,"&gt;"&amp;$I3070,'Régua SAEB'!$A:$A,$E3070)</f>
        <v>2</v>
      </c>
      <c r="K3070" s="10" t="str">
        <f t="array" ref="K3070">INDEX('Régua SAEB'!$F$1:$F$40,MATCH($E3070&amp;"MT"&amp;$J3070,'Régua SAEB'!$G$1:$G$40,0),1)</f>
        <v>Básico</v>
      </c>
    </row>
    <row r="3071" spans="1:11" x14ac:dyDescent="0.2">
      <c r="A3071" s="28" t="s">
        <v>91</v>
      </c>
      <c r="B3071" s="24">
        <v>925172</v>
      </c>
      <c r="C3071" s="28" t="s">
        <v>3174</v>
      </c>
      <c r="D3071" s="29">
        <v>35925172</v>
      </c>
      <c r="E3071" s="29" t="s">
        <v>117</v>
      </c>
      <c r="F3071" s="29">
        <v>249.38</v>
      </c>
      <c r="G3071" s="10">
        <f>SUMIFS('Régua SAEB'!$C:$C,'Régua SAEB'!$B:$B,"LP",'Régua SAEB'!$D:$D,"&lt;="&amp;$F3071,'Régua SAEB'!$E:$E,"&gt;"&amp;$F3071,'Régua SAEB'!$A:$A,$E3071)</f>
        <v>2</v>
      </c>
      <c r="H3071" s="10" t="str">
        <f t="array" ref="H3071">INDEX('Régua SAEB'!$F$1:$F$40,MATCH($E3071&amp;"LP"&amp;$G3071,'Régua SAEB'!$G$1:$G$40,0),1)</f>
        <v>Básico</v>
      </c>
      <c r="I3071" s="29">
        <v>244.14</v>
      </c>
      <c r="J3071" s="10">
        <f>SUMIFS('Régua SAEB'!$C:$C,'Régua SAEB'!$B:$B,"MT",'Régua SAEB'!$D:$D,"&lt;="&amp;$I3071,'Régua SAEB'!$E:$E,"&gt;"&amp;$I3071,'Régua SAEB'!$A:$A,$E3071)</f>
        <v>2</v>
      </c>
      <c r="K3071" s="10" t="str">
        <f t="array" ref="K3071">INDEX('Régua SAEB'!$F$1:$F$40,MATCH($E3071&amp;"MT"&amp;$J3071,'Régua SAEB'!$G$1:$G$40,0),1)</f>
        <v>Básico</v>
      </c>
    </row>
    <row r="3072" spans="1:11" x14ac:dyDescent="0.2">
      <c r="A3072" s="28" t="s">
        <v>52</v>
      </c>
      <c r="B3072" s="24">
        <v>925196</v>
      </c>
      <c r="C3072" s="28" t="s">
        <v>3175</v>
      </c>
      <c r="D3072" s="29">
        <v>35925196</v>
      </c>
      <c r="E3072" s="29" t="s">
        <v>117</v>
      </c>
      <c r="F3072" s="29">
        <v>252.81</v>
      </c>
      <c r="G3072" s="10">
        <f>SUMIFS('Régua SAEB'!$C:$C,'Régua SAEB'!$B:$B,"LP",'Régua SAEB'!$D:$D,"&lt;="&amp;$F3072,'Régua SAEB'!$E:$E,"&gt;"&amp;$F3072,'Régua SAEB'!$A:$A,$E3072)</f>
        <v>3</v>
      </c>
      <c r="H3072" s="10" t="str">
        <f t="array" ref="H3072">INDEX('Régua SAEB'!$F$1:$F$40,MATCH($E3072&amp;"LP"&amp;$G3072,'Régua SAEB'!$G$1:$G$40,0),1)</f>
        <v>Básico</v>
      </c>
      <c r="I3072" s="29">
        <v>252.59</v>
      </c>
      <c r="J3072" s="10">
        <f>SUMIFS('Régua SAEB'!$C:$C,'Régua SAEB'!$B:$B,"MT",'Régua SAEB'!$D:$D,"&lt;="&amp;$I3072,'Régua SAEB'!$E:$E,"&gt;"&amp;$I3072,'Régua SAEB'!$A:$A,$E3072)</f>
        <v>3</v>
      </c>
      <c r="K3072" s="10" t="str">
        <f t="array" ref="K3072">INDEX('Régua SAEB'!$F$1:$F$40,MATCH($E3072&amp;"MT"&amp;$J3072,'Régua SAEB'!$G$1:$G$40,0),1)</f>
        <v>Básico</v>
      </c>
    </row>
    <row r="3073" spans="1:11" x14ac:dyDescent="0.2">
      <c r="A3073" s="28" t="s">
        <v>91</v>
      </c>
      <c r="B3073" s="24">
        <v>925317</v>
      </c>
      <c r="C3073" s="28" t="s">
        <v>3176</v>
      </c>
      <c r="D3073" s="29">
        <v>35925317</v>
      </c>
      <c r="E3073" s="29" t="s">
        <v>117</v>
      </c>
      <c r="F3073" s="29">
        <v>243.35</v>
      </c>
      <c r="G3073" s="10">
        <f>SUMIFS('Régua SAEB'!$C:$C,'Régua SAEB'!$B:$B,"LP",'Régua SAEB'!$D:$D,"&lt;="&amp;$F3073,'Régua SAEB'!$E:$E,"&gt;"&amp;$F3073,'Régua SAEB'!$A:$A,$E3073)</f>
        <v>2</v>
      </c>
      <c r="H3073" s="10" t="str">
        <f t="array" ref="H3073">INDEX('Régua SAEB'!$F$1:$F$40,MATCH($E3073&amp;"LP"&amp;$G3073,'Régua SAEB'!$G$1:$G$40,0),1)</f>
        <v>Básico</v>
      </c>
      <c r="I3073" s="29">
        <v>233.79</v>
      </c>
      <c r="J3073" s="10">
        <f>SUMIFS('Régua SAEB'!$C:$C,'Régua SAEB'!$B:$B,"MT",'Régua SAEB'!$D:$D,"&lt;="&amp;$I3073,'Régua SAEB'!$E:$E,"&gt;"&amp;$I3073,'Régua SAEB'!$A:$A,$E3073)</f>
        <v>2</v>
      </c>
      <c r="K3073" s="10" t="str">
        <f t="array" ref="K3073">INDEX('Régua SAEB'!$F$1:$F$40,MATCH($E3073&amp;"MT"&amp;$J3073,'Régua SAEB'!$G$1:$G$40,0),1)</f>
        <v>Básico</v>
      </c>
    </row>
    <row r="3074" spans="1:11" x14ac:dyDescent="0.2">
      <c r="A3074" s="28" t="s">
        <v>91</v>
      </c>
      <c r="B3074" s="24">
        <v>925330</v>
      </c>
      <c r="C3074" s="28" t="s">
        <v>3177</v>
      </c>
      <c r="D3074" s="29">
        <v>35925330</v>
      </c>
      <c r="E3074" s="29" t="s">
        <v>117</v>
      </c>
      <c r="F3074" s="29">
        <v>244.24</v>
      </c>
      <c r="G3074" s="10">
        <f>SUMIFS('Régua SAEB'!$C:$C,'Régua SAEB'!$B:$B,"LP",'Régua SAEB'!$D:$D,"&lt;="&amp;$F3074,'Régua SAEB'!$E:$E,"&gt;"&amp;$F3074,'Régua SAEB'!$A:$A,$E3074)</f>
        <v>2</v>
      </c>
      <c r="H3074" s="10" t="str">
        <f t="array" ref="H3074">INDEX('Régua SAEB'!$F$1:$F$40,MATCH($E3074&amp;"LP"&amp;$G3074,'Régua SAEB'!$G$1:$G$40,0),1)</f>
        <v>Básico</v>
      </c>
      <c r="I3074" s="29">
        <v>237.65</v>
      </c>
      <c r="J3074" s="10">
        <f>SUMIFS('Régua SAEB'!$C:$C,'Régua SAEB'!$B:$B,"MT",'Régua SAEB'!$D:$D,"&lt;="&amp;$I3074,'Régua SAEB'!$E:$E,"&gt;"&amp;$I3074,'Régua SAEB'!$A:$A,$E3074)</f>
        <v>2</v>
      </c>
      <c r="K3074" s="10" t="str">
        <f t="array" ref="K3074">INDEX('Régua SAEB'!$F$1:$F$40,MATCH($E3074&amp;"MT"&amp;$J3074,'Régua SAEB'!$G$1:$G$40,0),1)</f>
        <v>Básico</v>
      </c>
    </row>
    <row r="3075" spans="1:11" x14ac:dyDescent="0.2">
      <c r="A3075" s="28" t="s">
        <v>91</v>
      </c>
      <c r="B3075" s="24">
        <v>925378</v>
      </c>
      <c r="C3075" s="28" t="s">
        <v>3178</v>
      </c>
      <c r="D3075" s="29">
        <v>35925378</v>
      </c>
      <c r="E3075" s="29" t="s">
        <v>117</v>
      </c>
      <c r="F3075" s="29">
        <v>239.31</v>
      </c>
      <c r="G3075" s="10">
        <f>SUMIFS('Régua SAEB'!$C:$C,'Régua SAEB'!$B:$B,"LP",'Régua SAEB'!$D:$D,"&lt;="&amp;$F3075,'Régua SAEB'!$E:$E,"&gt;"&amp;$F3075,'Régua SAEB'!$A:$A,$E3075)</f>
        <v>2</v>
      </c>
      <c r="H3075" s="10" t="str">
        <f t="array" ref="H3075">INDEX('Régua SAEB'!$F$1:$F$40,MATCH($E3075&amp;"LP"&amp;$G3075,'Régua SAEB'!$G$1:$G$40,0),1)</f>
        <v>Básico</v>
      </c>
      <c r="I3075" s="29">
        <v>238.74</v>
      </c>
      <c r="J3075" s="10">
        <f>SUMIFS('Régua SAEB'!$C:$C,'Régua SAEB'!$B:$B,"MT",'Régua SAEB'!$D:$D,"&lt;="&amp;$I3075,'Régua SAEB'!$E:$E,"&gt;"&amp;$I3075,'Régua SAEB'!$A:$A,$E3075)</f>
        <v>2</v>
      </c>
      <c r="K3075" s="10" t="str">
        <f t="array" ref="K3075">INDEX('Régua SAEB'!$F$1:$F$40,MATCH($E3075&amp;"MT"&amp;$J3075,'Régua SAEB'!$G$1:$G$40,0),1)</f>
        <v>Básico</v>
      </c>
    </row>
    <row r="3076" spans="1:11" x14ac:dyDescent="0.2">
      <c r="A3076" s="28" t="s">
        <v>52</v>
      </c>
      <c r="B3076" s="24">
        <v>925391</v>
      </c>
      <c r="C3076" s="28" t="s">
        <v>3179</v>
      </c>
      <c r="D3076" s="29">
        <v>35925391</v>
      </c>
      <c r="E3076" s="29" t="s">
        <v>117</v>
      </c>
      <c r="F3076" s="29">
        <v>270.74</v>
      </c>
      <c r="G3076" s="10">
        <f>SUMIFS('Régua SAEB'!$C:$C,'Régua SAEB'!$B:$B,"LP",'Régua SAEB'!$D:$D,"&lt;="&amp;$F3076,'Régua SAEB'!$E:$E,"&gt;"&amp;$F3076,'Régua SAEB'!$A:$A,$E3076)</f>
        <v>3</v>
      </c>
      <c r="H3076" s="10" t="str">
        <f t="array" ref="H3076">INDEX('Régua SAEB'!$F$1:$F$40,MATCH($E3076&amp;"LP"&amp;$G3076,'Régua SAEB'!$G$1:$G$40,0),1)</f>
        <v>Básico</v>
      </c>
      <c r="I3076" s="29">
        <v>267.72000000000003</v>
      </c>
      <c r="J3076" s="10">
        <f>SUMIFS('Régua SAEB'!$C:$C,'Régua SAEB'!$B:$B,"MT",'Régua SAEB'!$D:$D,"&lt;="&amp;$I3076,'Régua SAEB'!$E:$E,"&gt;"&amp;$I3076,'Régua SAEB'!$A:$A,$E3076)</f>
        <v>3</v>
      </c>
      <c r="K3076" s="10" t="str">
        <f t="array" ref="K3076">INDEX('Régua SAEB'!$F$1:$F$40,MATCH($E3076&amp;"MT"&amp;$J3076,'Régua SAEB'!$G$1:$G$40,0),1)</f>
        <v>Básico</v>
      </c>
    </row>
    <row r="3077" spans="1:11" x14ac:dyDescent="0.2">
      <c r="A3077" s="28" t="s">
        <v>30</v>
      </c>
      <c r="B3077" s="24">
        <v>925433</v>
      </c>
      <c r="C3077" s="28" t="s">
        <v>3180</v>
      </c>
      <c r="D3077" s="29">
        <v>35925433</v>
      </c>
      <c r="E3077" s="29" t="s">
        <v>117</v>
      </c>
      <c r="F3077" s="29">
        <v>256.76</v>
      </c>
      <c r="G3077" s="10">
        <f>SUMIFS('Régua SAEB'!$C:$C,'Régua SAEB'!$B:$B,"LP",'Régua SAEB'!$D:$D,"&lt;="&amp;$F3077,'Régua SAEB'!$E:$E,"&gt;"&amp;$F3077,'Régua SAEB'!$A:$A,$E3077)</f>
        <v>3</v>
      </c>
      <c r="H3077" s="10" t="str">
        <f t="array" ref="H3077">INDEX('Régua SAEB'!$F$1:$F$40,MATCH($E3077&amp;"LP"&amp;$G3077,'Régua SAEB'!$G$1:$G$40,0),1)</f>
        <v>Básico</v>
      </c>
      <c r="I3077" s="29">
        <v>251.3</v>
      </c>
      <c r="J3077" s="10">
        <f>SUMIFS('Régua SAEB'!$C:$C,'Régua SAEB'!$B:$B,"MT",'Régua SAEB'!$D:$D,"&lt;="&amp;$I3077,'Régua SAEB'!$E:$E,"&gt;"&amp;$I3077,'Régua SAEB'!$A:$A,$E3077)</f>
        <v>3</v>
      </c>
      <c r="K3077" s="10" t="str">
        <f t="array" ref="K3077">INDEX('Régua SAEB'!$F$1:$F$40,MATCH($E3077&amp;"MT"&amp;$J3077,'Régua SAEB'!$G$1:$G$40,0),1)</f>
        <v>Básico</v>
      </c>
    </row>
    <row r="3078" spans="1:11" x14ac:dyDescent="0.2">
      <c r="A3078" s="28" t="s">
        <v>51</v>
      </c>
      <c r="B3078" s="24">
        <v>925457</v>
      </c>
      <c r="C3078" s="28" t="s">
        <v>3181</v>
      </c>
      <c r="D3078" s="29">
        <v>35925457</v>
      </c>
      <c r="E3078" s="29" t="s">
        <v>117</v>
      </c>
      <c r="F3078" s="29">
        <v>238.4</v>
      </c>
      <c r="G3078" s="10">
        <f>SUMIFS('Régua SAEB'!$C:$C,'Régua SAEB'!$B:$B,"LP",'Régua SAEB'!$D:$D,"&lt;="&amp;$F3078,'Régua SAEB'!$E:$E,"&gt;"&amp;$F3078,'Régua SAEB'!$A:$A,$E3078)</f>
        <v>2</v>
      </c>
      <c r="H3078" s="10" t="str">
        <f t="array" ref="H3078">INDEX('Régua SAEB'!$F$1:$F$40,MATCH($E3078&amp;"LP"&amp;$G3078,'Régua SAEB'!$G$1:$G$40,0),1)</f>
        <v>Básico</v>
      </c>
      <c r="I3078" s="29">
        <v>241.06</v>
      </c>
      <c r="J3078" s="10">
        <f>SUMIFS('Régua SAEB'!$C:$C,'Régua SAEB'!$B:$B,"MT",'Régua SAEB'!$D:$D,"&lt;="&amp;$I3078,'Régua SAEB'!$E:$E,"&gt;"&amp;$I3078,'Régua SAEB'!$A:$A,$E3078)</f>
        <v>2</v>
      </c>
      <c r="K3078" s="10" t="str">
        <f t="array" ref="K3078">INDEX('Régua SAEB'!$F$1:$F$40,MATCH($E3078&amp;"MT"&amp;$J3078,'Régua SAEB'!$G$1:$G$40,0),1)</f>
        <v>Básico</v>
      </c>
    </row>
    <row r="3079" spans="1:11" x14ac:dyDescent="0.2">
      <c r="A3079" s="28" t="s">
        <v>89</v>
      </c>
      <c r="B3079" s="24">
        <v>925469</v>
      </c>
      <c r="C3079" s="28" t="s">
        <v>3182</v>
      </c>
      <c r="D3079" s="29">
        <v>35925469</v>
      </c>
      <c r="E3079" s="29" t="s">
        <v>117</v>
      </c>
      <c r="F3079" s="29">
        <v>238.66</v>
      </c>
      <c r="G3079" s="10">
        <f>SUMIFS('Régua SAEB'!$C:$C,'Régua SAEB'!$B:$B,"LP",'Régua SAEB'!$D:$D,"&lt;="&amp;$F3079,'Régua SAEB'!$E:$E,"&gt;"&amp;$F3079,'Régua SAEB'!$A:$A,$E3079)</f>
        <v>2</v>
      </c>
      <c r="H3079" s="10" t="str">
        <f t="array" ref="H3079">INDEX('Régua SAEB'!$F$1:$F$40,MATCH($E3079&amp;"LP"&amp;$G3079,'Régua SAEB'!$G$1:$G$40,0),1)</f>
        <v>Básico</v>
      </c>
      <c r="I3079" s="29">
        <v>237.25</v>
      </c>
      <c r="J3079" s="10">
        <f>SUMIFS('Régua SAEB'!$C:$C,'Régua SAEB'!$B:$B,"MT",'Régua SAEB'!$D:$D,"&lt;="&amp;$I3079,'Régua SAEB'!$E:$E,"&gt;"&amp;$I3079,'Régua SAEB'!$A:$A,$E3079)</f>
        <v>2</v>
      </c>
      <c r="K3079" s="10" t="str">
        <f t="array" ref="K3079">INDEX('Régua SAEB'!$F$1:$F$40,MATCH($E3079&amp;"MT"&amp;$J3079,'Régua SAEB'!$G$1:$G$40,0),1)</f>
        <v>Básico</v>
      </c>
    </row>
    <row r="3080" spans="1:11" x14ac:dyDescent="0.2">
      <c r="A3080" s="28" t="s">
        <v>64</v>
      </c>
      <c r="B3080" s="24">
        <v>925500</v>
      </c>
      <c r="C3080" s="28" t="s">
        <v>3183</v>
      </c>
      <c r="D3080" s="29">
        <v>35925500</v>
      </c>
      <c r="E3080" s="29" t="s">
        <v>117</v>
      </c>
      <c r="F3080" s="29">
        <v>254.18</v>
      </c>
      <c r="G3080" s="10">
        <f>SUMIFS('Régua SAEB'!$C:$C,'Régua SAEB'!$B:$B,"LP",'Régua SAEB'!$D:$D,"&lt;="&amp;$F3080,'Régua SAEB'!$E:$E,"&gt;"&amp;$F3080,'Régua SAEB'!$A:$A,$E3080)</f>
        <v>3</v>
      </c>
      <c r="H3080" s="10" t="str">
        <f t="array" ref="H3080">INDEX('Régua SAEB'!$F$1:$F$40,MATCH($E3080&amp;"LP"&amp;$G3080,'Régua SAEB'!$G$1:$G$40,0),1)</f>
        <v>Básico</v>
      </c>
      <c r="I3080" s="29">
        <v>253.08</v>
      </c>
      <c r="J3080" s="10">
        <f>SUMIFS('Régua SAEB'!$C:$C,'Régua SAEB'!$B:$B,"MT",'Régua SAEB'!$D:$D,"&lt;="&amp;$I3080,'Régua SAEB'!$E:$E,"&gt;"&amp;$I3080,'Régua SAEB'!$A:$A,$E3080)</f>
        <v>3</v>
      </c>
      <c r="K3080" s="10" t="str">
        <f t="array" ref="K3080">INDEX('Régua SAEB'!$F$1:$F$40,MATCH($E3080&amp;"MT"&amp;$J3080,'Régua SAEB'!$G$1:$G$40,0),1)</f>
        <v>Básico</v>
      </c>
    </row>
    <row r="3081" spans="1:11" x14ac:dyDescent="0.2">
      <c r="A3081" s="28" t="s">
        <v>90</v>
      </c>
      <c r="B3081" s="24">
        <v>925524</v>
      </c>
      <c r="C3081" s="28" t="s">
        <v>3184</v>
      </c>
      <c r="D3081" s="29">
        <v>35925524</v>
      </c>
      <c r="E3081" s="29" t="s">
        <v>117</v>
      </c>
      <c r="F3081" s="29">
        <v>269.23</v>
      </c>
      <c r="G3081" s="10">
        <f>SUMIFS('Régua SAEB'!$C:$C,'Régua SAEB'!$B:$B,"LP",'Régua SAEB'!$D:$D,"&lt;="&amp;$F3081,'Régua SAEB'!$E:$E,"&gt;"&amp;$F3081,'Régua SAEB'!$A:$A,$E3081)</f>
        <v>3</v>
      </c>
      <c r="H3081" s="10" t="str">
        <f t="array" ref="H3081">INDEX('Régua SAEB'!$F$1:$F$40,MATCH($E3081&amp;"LP"&amp;$G3081,'Régua SAEB'!$G$1:$G$40,0),1)</f>
        <v>Básico</v>
      </c>
      <c r="I3081" s="29">
        <v>249.25</v>
      </c>
      <c r="J3081" s="10">
        <f>SUMIFS('Régua SAEB'!$C:$C,'Régua SAEB'!$B:$B,"MT",'Régua SAEB'!$D:$D,"&lt;="&amp;$I3081,'Régua SAEB'!$E:$E,"&gt;"&amp;$I3081,'Régua SAEB'!$A:$A,$E3081)</f>
        <v>2</v>
      </c>
      <c r="K3081" s="10" t="str">
        <f t="array" ref="K3081">INDEX('Régua SAEB'!$F$1:$F$40,MATCH($E3081&amp;"MT"&amp;$J3081,'Régua SAEB'!$G$1:$G$40,0),1)</f>
        <v>Básico</v>
      </c>
    </row>
    <row r="3082" spans="1:11" x14ac:dyDescent="0.2">
      <c r="A3082" s="28" t="s">
        <v>30</v>
      </c>
      <c r="B3082" s="24">
        <v>925767</v>
      </c>
      <c r="C3082" s="28" t="s">
        <v>3185</v>
      </c>
      <c r="D3082" s="29">
        <v>35925767</v>
      </c>
      <c r="E3082" s="29" t="s">
        <v>117</v>
      </c>
      <c r="F3082" s="29">
        <v>280.06</v>
      </c>
      <c r="G3082" s="10">
        <f>SUMIFS('Régua SAEB'!$C:$C,'Régua SAEB'!$B:$B,"LP",'Régua SAEB'!$D:$D,"&lt;="&amp;$F3082,'Régua SAEB'!$E:$E,"&gt;"&amp;$F3082,'Régua SAEB'!$A:$A,$E3082)</f>
        <v>4</v>
      </c>
      <c r="H3082" s="10" t="str">
        <f t="array" ref="H3082">INDEX('Régua SAEB'!$F$1:$F$40,MATCH($E3082&amp;"LP"&amp;$G3082,'Régua SAEB'!$G$1:$G$40,0),1)</f>
        <v>Proficiente</v>
      </c>
      <c r="I3082" s="29">
        <v>274.94</v>
      </c>
      <c r="J3082" s="10">
        <f>SUMIFS('Régua SAEB'!$C:$C,'Régua SAEB'!$B:$B,"MT",'Régua SAEB'!$D:$D,"&lt;="&amp;$I3082,'Régua SAEB'!$E:$E,"&gt;"&amp;$I3082,'Régua SAEB'!$A:$A,$E3082)</f>
        <v>3</v>
      </c>
      <c r="K3082" s="10" t="str">
        <f t="array" ref="K3082">INDEX('Régua SAEB'!$F$1:$F$40,MATCH($E3082&amp;"MT"&amp;$J3082,'Régua SAEB'!$G$1:$G$40,0),1)</f>
        <v>Básico</v>
      </c>
    </row>
    <row r="3083" spans="1:11" x14ac:dyDescent="0.2">
      <c r="A3083" s="28" t="s">
        <v>91</v>
      </c>
      <c r="B3083" s="24">
        <v>925998</v>
      </c>
      <c r="C3083" s="28" t="s">
        <v>3186</v>
      </c>
      <c r="D3083" s="29">
        <v>35925998</v>
      </c>
      <c r="E3083" s="29" t="s">
        <v>117</v>
      </c>
      <c r="F3083" s="29">
        <v>259.83</v>
      </c>
      <c r="G3083" s="10">
        <f>SUMIFS('Régua SAEB'!$C:$C,'Régua SAEB'!$B:$B,"LP",'Régua SAEB'!$D:$D,"&lt;="&amp;$F3083,'Régua SAEB'!$E:$E,"&gt;"&amp;$F3083,'Régua SAEB'!$A:$A,$E3083)</f>
        <v>3</v>
      </c>
      <c r="H3083" s="10" t="str">
        <f t="array" ref="H3083">INDEX('Régua SAEB'!$F$1:$F$40,MATCH($E3083&amp;"LP"&amp;$G3083,'Régua SAEB'!$G$1:$G$40,0),1)</f>
        <v>Básico</v>
      </c>
      <c r="I3083" s="29">
        <v>255.73</v>
      </c>
      <c r="J3083" s="10">
        <f>SUMIFS('Régua SAEB'!$C:$C,'Régua SAEB'!$B:$B,"MT",'Régua SAEB'!$D:$D,"&lt;="&amp;$I3083,'Régua SAEB'!$E:$E,"&gt;"&amp;$I3083,'Régua SAEB'!$A:$A,$E3083)</f>
        <v>3</v>
      </c>
      <c r="K3083" s="10" t="str">
        <f t="array" ref="K3083">INDEX('Régua SAEB'!$F$1:$F$40,MATCH($E3083&amp;"MT"&amp;$J3083,'Régua SAEB'!$G$1:$G$40,0),1)</f>
        <v>Básico</v>
      </c>
    </row>
    <row r="3084" spans="1:11" x14ac:dyDescent="0.2">
      <c r="A3084" s="28" t="s">
        <v>53</v>
      </c>
      <c r="B3084" s="24">
        <v>926048</v>
      </c>
      <c r="C3084" s="28" t="s">
        <v>3187</v>
      </c>
      <c r="D3084" s="29">
        <v>35926048</v>
      </c>
      <c r="E3084" s="29" t="s">
        <v>117</v>
      </c>
      <c r="F3084" s="29">
        <v>232.59</v>
      </c>
      <c r="G3084" s="10">
        <f>SUMIFS('Régua SAEB'!$C:$C,'Régua SAEB'!$B:$B,"LP",'Régua SAEB'!$D:$D,"&lt;="&amp;$F3084,'Régua SAEB'!$E:$E,"&gt;"&amp;$F3084,'Régua SAEB'!$A:$A,$E3084)</f>
        <v>2</v>
      </c>
      <c r="H3084" s="10" t="str">
        <f t="array" ref="H3084">INDEX('Régua SAEB'!$F$1:$F$40,MATCH($E3084&amp;"LP"&amp;$G3084,'Régua SAEB'!$G$1:$G$40,0),1)</f>
        <v>Básico</v>
      </c>
      <c r="I3084" s="29">
        <v>235.86</v>
      </c>
      <c r="J3084" s="10">
        <f>SUMIFS('Régua SAEB'!$C:$C,'Régua SAEB'!$B:$B,"MT",'Régua SAEB'!$D:$D,"&lt;="&amp;$I3084,'Régua SAEB'!$E:$E,"&gt;"&amp;$I3084,'Régua SAEB'!$A:$A,$E3084)</f>
        <v>2</v>
      </c>
      <c r="K3084" s="10" t="str">
        <f t="array" ref="K3084">INDEX('Régua SAEB'!$F$1:$F$40,MATCH($E3084&amp;"MT"&amp;$J3084,'Régua SAEB'!$G$1:$G$40,0),1)</f>
        <v>Básico</v>
      </c>
    </row>
    <row r="3085" spans="1:11" x14ac:dyDescent="0.2">
      <c r="A3085" s="28" t="s">
        <v>67</v>
      </c>
      <c r="B3085" s="24">
        <v>34265</v>
      </c>
      <c r="C3085" s="28" t="s">
        <v>3188</v>
      </c>
      <c r="D3085" s="29">
        <v>35034265</v>
      </c>
      <c r="E3085" s="29" t="s">
        <v>117</v>
      </c>
      <c r="F3085" s="29">
        <v>271.86</v>
      </c>
      <c r="G3085" s="10">
        <f>SUMIFS('Régua SAEB'!$C:$C,'Régua SAEB'!$B:$B,"LP",'Régua SAEB'!$D:$D,"&lt;="&amp;$F3085,'Régua SAEB'!$E:$E,"&gt;"&amp;$F3085,'Régua SAEB'!$A:$A,$E3085)</f>
        <v>3</v>
      </c>
      <c r="H3085" s="10" t="str">
        <f t="array" ref="H3085">INDEX('Régua SAEB'!$F$1:$F$40,MATCH($E3085&amp;"LP"&amp;$G3085,'Régua SAEB'!$G$1:$G$40,0),1)</f>
        <v>Básico</v>
      </c>
      <c r="I3085" s="29">
        <v>275.2</v>
      </c>
      <c r="J3085" s="10">
        <f>SUMIFS('Régua SAEB'!$C:$C,'Régua SAEB'!$B:$B,"MT",'Régua SAEB'!$D:$D,"&lt;="&amp;$I3085,'Régua SAEB'!$E:$E,"&gt;"&amp;$I3085,'Régua SAEB'!$A:$A,$E3085)</f>
        <v>4</v>
      </c>
      <c r="K3085" s="10" t="str">
        <f t="array" ref="K3085">INDEX('Régua SAEB'!$F$1:$F$40,MATCH($E3085&amp;"MT"&amp;$J3085,'Régua SAEB'!$G$1:$G$40,0),1)</f>
        <v>Básico</v>
      </c>
    </row>
    <row r="3086" spans="1:11" x14ac:dyDescent="0.2">
      <c r="A3086" s="28" t="s">
        <v>81</v>
      </c>
      <c r="B3086" s="24">
        <v>19082</v>
      </c>
      <c r="C3086" s="28" t="s">
        <v>3189</v>
      </c>
      <c r="D3086" s="29">
        <v>35019082</v>
      </c>
      <c r="E3086" s="29" t="s">
        <v>117</v>
      </c>
      <c r="F3086" s="29">
        <v>260.16000000000003</v>
      </c>
      <c r="G3086" s="10">
        <f>SUMIFS('Régua SAEB'!$C:$C,'Régua SAEB'!$B:$B,"LP",'Régua SAEB'!$D:$D,"&lt;="&amp;$F3086,'Régua SAEB'!$E:$E,"&gt;"&amp;$F3086,'Régua SAEB'!$A:$A,$E3086)</f>
        <v>3</v>
      </c>
      <c r="H3086" s="10" t="str">
        <f t="array" ref="H3086">INDEX('Régua SAEB'!$F$1:$F$40,MATCH($E3086&amp;"LP"&amp;$G3086,'Régua SAEB'!$G$1:$G$40,0),1)</f>
        <v>Básico</v>
      </c>
      <c r="I3086" s="29">
        <v>253.29</v>
      </c>
      <c r="J3086" s="10">
        <f>SUMIFS('Régua SAEB'!$C:$C,'Régua SAEB'!$B:$B,"MT",'Régua SAEB'!$D:$D,"&lt;="&amp;$I3086,'Régua SAEB'!$E:$E,"&gt;"&amp;$I3086,'Régua SAEB'!$A:$A,$E3086)</f>
        <v>3</v>
      </c>
      <c r="K3086" s="10" t="str">
        <f t="array" ref="K3086">INDEX('Régua SAEB'!$F$1:$F$40,MATCH($E3086&amp;"MT"&amp;$J3086,'Régua SAEB'!$G$1:$G$40,0),1)</f>
        <v>Básico</v>
      </c>
    </row>
    <row r="3087" spans="1:11" x14ac:dyDescent="0.2">
      <c r="A3087" s="28" t="s">
        <v>81</v>
      </c>
      <c r="B3087" s="24">
        <v>297392</v>
      </c>
      <c r="C3087" s="28" t="s">
        <v>3190</v>
      </c>
      <c r="D3087" s="29">
        <v>35297392</v>
      </c>
      <c r="E3087" s="29" t="s">
        <v>117</v>
      </c>
      <c r="F3087" s="29">
        <v>243.61</v>
      </c>
      <c r="G3087" s="10">
        <f>SUMIFS('Régua SAEB'!$C:$C,'Régua SAEB'!$B:$B,"LP",'Régua SAEB'!$D:$D,"&lt;="&amp;$F3087,'Régua SAEB'!$E:$E,"&gt;"&amp;$F3087,'Régua SAEB'!$A:$A,$E3087)</f>
        <v>2</v>
      </c>
      <c r="H3087" s="10" t="str">
        <f t="array" ref="H3087">INDEX('Régua SAEB'!$F$1:$F$40,MATCH($E3087&amp;"LP"&amp;$G3087,'Régua SAEB'!$G$1:$G$40,0),1)</f>
        <v>Básico</v>
      </c>
      <c r="I3087" s="29">
        <v>254.51</v>
      </c>
      <c r="J3087" s="10">
        <f>SUMIFS('Régua SAEB'!$C:$C,'Régua SAEB'!$B:$B,"MT",'Régua SAEB'!$D:$D,"&lt;="&amp;$I3087,'Régua SAEB'!$E:$E,"&gt;"&amp;$I3087,'Régua SAEB'!$A:$A,$E3087)</f>
        <v>3</v>
      </c>
      <c r="K3087" s="10" t="str">
        <f t="array" ref="K3087">INDEX('Régua SAEB'!$F$1:$F$40,MATCH($E3087&amp;"MT"&amp;$J3087,'Régua SAEB'!$G$1:$G$40,0),1)</f>
        <v>Básico</v>
      </c>
    </row>
    <row r="3088" spans="1:11" x14ac:dyDescent="0.2">
      <c r="A3088" s="28" t="s">
        <v>75</v>
      </c>
      <c r="B3088" s="24">
        <v>24259</v>
      </c>
      <c r="C3088" s="28" t="s">
        <v>3191</v>
      </c>
      <c r="D3088" s="29">
        <v>35024259</v>
      </c>
      <c r="E3088" s="29" t="s">
        <v>117</v>
      </c>
      <c r="F3088" s="29">
        <v>252.13</v>
      </c>
      <c r="G3088" s="10">
        <f>SUMIFS('Régua SAEB'!$C:$C,'Régua SAEB'!$B:$B,"LP",'Régua SAEB'!$D:$D,"&lt;="&amp;$F3088,'Régua SAEB'!$E:$E,"&gt;"&amp;$F3088,'Régua SAEB'!$A:$A,$E3088)</f>
        <v>3</v>
      </c>
      <c r="H3088" s="10" t="str">
        <f t="array" ref="H3088">INDEX('Régua SAEB'!$F$1:$F$40,MATCH($E3088&amp;"LP"&amp;$G3088,'Régua SAEB'!$G$1:$G$40,0),1)</f>
        <v>Básico</v>
      </c>
      <c r="I3088" s="29">
        <v>250.49</v>
      </c>
      <c r="J3088" s="10">
        <f>SUMIFS('Régua SAEB'!$C:$C,'Régua SAEB'!$B:$B,"MT",'Régua SAEB'!$D:$D,"&lt;="&amp;$I3088,'Régua SAEB'!$E:$E,"&gt;"&amp;$I3088,'Régua SAEB'!$A:$A,$E3088)</f>
        <v>3</v>
      </c>
      <c r="K3088" s="10" t="str">
        <f t="array" ref="K3088">INDEX('Régua SAEB'!$F$1:$F$40,MATCH($E3088&amp;"MT"&amp;$J3088,'Régua SAEB'!$G$1:$G$40,0),1)</f>
        <v>Básico</v>
      </c>
    </row>
    <row r="3089" spans="1:11" x14ac:dyDescent="0.2">
      <c r="A3089" s="28" t="s">
        <v>75</v>
      </c>
      <c r="B3089" s="24">
        <v>24375</v>
      </c>
      <c r="C3089" s="28" t="s">
        <v>3192</v>
      </c>
      <c r="D3089" s="29">
        <v>35024375</v>
      </c>
      <c r="E3089" s="29" t="s">
        <v>117</v>
      </c>
      <c r="F3089" s="29">
        <v>267.92</v>
      </c>
      <c r="G3089" s="10">
        <f>SUMIFS('Régua SAEB'!$C:$C,'Régua SAEB'!$B:$B,"LP",'Régua SAEB'!$D:$D,"&lt;="&amp;$F3089,'Régua SAEB'!$E:$E,"&gt;"&amp;$F3089,'Régua SAEB'!$A:$A,$E3089)</f>
        <v>3</v>
      </c>
      <c r="H3089" s="10" t="str">
        <f t="array" ref="H3089">INDEX('Régua SAEB'!$F$1:$F$40,MATCH($E3089&amp;"LP"&amp;$G3089,'Régua SAEB'!$G$1:$G$40,0),1)</f>
        <v>Básico</v>
      </c>
      <c r="I3089" s="29">
        <v>261.07</v>
      </c>
      <c r="J3089" s="10">
        <f>SUMIFS('Régua SAEB'!$C:$C,'Régua SAEB'!$B:$B,"MT",'Régua SAEB'!$D:$D,"&lt;="&amp;$I3089,'Régua SAEB'!$E:$E,"&gt;"&amp;$I3089,'Régua SAEB'!$A:$A,$E3089)</f>
        <v>3</v>
      </c>
      <c r="K3089" s="10" t="str">
        <f t="array" ref="K3089">INDEX('Régua SAEB'!$F$1:$F$40,MATCH($E3089&amp;"MT"&amp;$J3089,'Régua SAEB'!$G$1:$G$40,0),1)</f>
        <v>Básico</v>
      </c>
    </row>
    <row r="3090" spans="1:11" x14ac:dyDescent="0.2">
      <c r="A3090" s="28" t="s">
        <v>86</v>
      </c>
      <c r="B3090" s="24">
        <v>12075</v>
      </c>
      <c r="C3090" s="28" t="s">
        <v>3193</v>
      </c>
      <c r="D3090" s="29">
        <v>35012075</v>
      </c>
      <c r="E3090" s="29" t="s">
        <v>117</v>
      </c>
      <c r="F3090" s="29">
        <v>252.03</v>
      </c>
      <c r="G3090" s="10">
        <f>SUMIFS('Régua SAEB'!$C:$C,'Régua SAEB'!$B:$B,"LP",'Régua SAEB'!$D:$D,"&lt;="&amp;$F3090,'Régua SAEB'!$E:$E,"&gt;"&amp;$F3090,'Régua SAEB'!$A:$A,$E3090)</f>
        <v>3</v>
      </c>
      <c r="H3090" s="10" t="str">
        <f t="array" ref="H3090">INDEX('Régua SAEB'!$F$1:$F$40,MATCH($E3090&amp;"LP"&amp;$G3090,'Régua SAEB'!$G$1:$G$40,0),1)</f>
        <v>Básico</v>
      </c>
      <c r="I3090" s="29">
        <v>243.12</v>
      </c>
      <c r="J3090" s="10">
        <f>SUMIFS('Régua SAEB'!$C:$C,'Régua SAEB'!$B:$B,"MT",'Régua SAEB'!$D:$D,"&lt;="&amp;$I3090,'Régua SAEB'!$E:$E,"&gt;"&amp;$I3090,'Régua SAEB'!$A:$A,$E3090)</f>
        <v>2</v>
      </c>
      <c r="K3090" s="10" t="str">
        <f t="array" ref="K3090">INDEX('Régua SAEB'!$F$1:$F$40,MATCH($E3090&amp;"MT"&amp;$J3090,'Régua SAEB'!$G$1:$G$40,0),1)</f>
        <v>Básico</v>
      </c>
    </row>
    <row r="3091" spans="1:11" x14ac:dyDescent="0.2">
      <c r="A3091" s="28" t="s">
        <v>86</v>
      </c>
      <c r="B3091" s="24">
        <v>12087</v>
      </c>
      <c r="C3091" s="28" t="s">
        <v>3194</v>
      </c>
      <c r="D3091" s="29">
        <v>35012087</v>
      </c>
      <c r="E3091" s="29" t="s">
        <v>117</v>
      </c>
      <c r="F3091" s="29">
        <v>278.5</v>
      </c>
      <c r="G3091" s="10">
        <f>SUMIFS('Régua SAEB'!$C:$C,'Régua SAEB'!$B:$B,"LP",'Régua SAEB'!$D:$D,"&lt;="&amp;$F3091,'Régua SAEB'!$E:$E,"&gt;"&amp;$F3091,'Régua SAEB'!$A:$A,$E3091)</f>
        <v>4</v>
      </c>
      <c r="H3091" s="10" t="str">
        <f t="array" ref="H3091">INDEX('Régua SAEB'!$F$1:$F$40,MATCH($E3091&amp;"LP"&amp;$G3091,'Régua SAEB'!$G$1:$G$40,0),1)</f>
        <v>Proficiente</v>
      </c>
      <c r="I3091" s="29">
        <v>271.88</v>
      </c>
      <c r="J3091" s="10">
        <f>SUMIFS('Régua SAEB'!$C:$C,'Régua SAEB'!$B:$B,"MT",'Régua SAEB'!$D:$D,"&lt;="&amp;$I3091,'Régua SAEB'!$E:$E,"&gt;"&amp;$I3091,'Régua SAEB'!$A:$A,$E3091)</f>
        <v>3</v>
      </c>
      <c r="K3091" s="10" t="str">
        <f t="array" ref="K3091">INDEX('Régua SAEB'!$F$1:$F$40,MATCH($E3091&amp;"MT"&amp;$J3091,'Régua SAEB'!$G$1:$G$40,0),1)</f>
        <v>Básico</v>
      </c>
    </row>
    <row r="3092" spans="1:11" x14ac:dyDescent="0.2">
      <c r="A3092" s="28" t="s">
        <v>86</v>
      </c>
      <c r="B3092" s="24">
        <v>12129</v>
      </c>
      <c r="C3092" s="28" t="s">
        <v>3195</v>
      </c>
      <c r="D3092" s="29">
        <v>35012129</v>
      </c>
      <c r="E3092" s="29" t="s">
        <v>117</v>
      </c>
      <c r="F3092" s="29">
        <v>251.75</v>
      </c>
      <c r="G3092" s="10">
        <f>SUMIFS('Régua SAEB'!$C:$C,'Régua SAEB'!$B:$B,"LP",'Régua SAEB'!$D:$D,"&lt;="&amp;$F3092,'Régua SAEB'!$E:$E,"&gt;"&amp;$F3092,'Régua SAEB'!$A:$A,$E3092)</f>
        <v>3</v>
      </c>
      <c r="H3092" s="10" t="str">
        <f t="array" ref="H3092">INDEX('Régua SAEB'!$F$1:$F$40,MATCH($E3092&amp;"LP"&amp;$G3092,'Régua SAEB'!$G$1:$G$40,0),1)</f>
        <v>Básico</v>
      </c>
      <c r="I3092" s="29">
        <v>247.21</v>
      </c>
      <c r="J3092" s="10">
        <f>SUMIFS('Régua SAEB'!$C:$C,'Régua SAEB'!$B:$B,"MT",'Régua SAEB'!$D:$D,"&lt;="&amp;$I3092,'Régua SAEB'!$E:$E,"&gt;"&amp;$I3092,'Régua SAEB'!$A:$A,$E3092)</f>
        <v>2</v>
      </c>
      <c r="K3092" s="10" t="str">
        <f t="array" ref="K3092">INDEX('Régua SAEB'!$F$1:$F$40,MATCH($E3092&amp;"MT"&amp;$J3092,'Régua SAEB'!$G$1:$G$40,0),1)</f>
        <v>Básico</v>
      </c>
    </row>
    <row r="3093" spans="1:11" x14ac:dyDescent="0.2">
      <c r="A3093" s="28" t="s">
        <v>86</v>
      </c>
      <c r="B3093" s="24">
        <v>12130</v>
      </c>
      <c r="C3093" s="28" t="s">
        <v>3196</v>
      </c>
      <c r="D3093" s="29">
        <v>35012130</v>
      </c>
      <c r="E3093" s="29" t="s">
        <v>117</v>
      </c>
      <c r="F3093" s="29">
        <v>256.01</v>
      </c>
      <c r="G3093" s="10">
        <f>SUMIFS('Régua SAEB'!$C:$C,'Régua SAEB'!$B:$B,"LP",'Régua SAEB'!$D:$D,"&lt;="&amp;$F3093,'Régua SAEB'!$E:$E,"&gt;"&amp;$F3093,'Régua SAEB'!$A:$A,$E3093)</f>
        <v>3</v>
      </c>
      <c r="H3093" s="10" t="str">
        <f t="array" ref="H3093">INDEX('Régua SAEB'!$F$1:$F$40,MATCH($E3093&amp;"LP"&amp;$G3093,'Régua SAEB'!$G$1:$G$40,0),1)</f>
        <v>Básico</v>
      </c>
      <c r="I3093" s="29">
        <v>259.43</v>
      </c>
      <c r="J3093" s="10">
        <f>SUMIFS('Régua SAEB'!$C:$C,'Régua SAEB'!$B:$B,"MT",'Régua SAEB'!$D:$D,"&lt;="&amp;$I3093,'Régua SAEB'!$E:$E,"&gt;"&amp;$I3093,'Régua SAEB'!$A:$A,$E3093)</f>
        <v>3</v>
      </c>
      <c r="K3093" s="10" t="str">
        <f t="array" ref="K3093">INDEX('Régua SAEB'!$F$1:$F$40,MATCH($E3093&amp;"MT"&amp;$J3093,'Régua SAEB'!$G$1:$G$40,0),1)</f>
        <v>Básico</v>
      </c>
    </row>
    <row r="3094" spans="1:11" x14ac:dyDescent="0.2">
      <c r="A3094" s="28" t="s">
        <v>86</v>
      </c>
      <c r="B3094" s="24">
        <v>12300</v>
      </c>
      <c r="C3094" s="28" t="s">
        <v>3197</v>
      </c>
      <c r="D3094" s="29">
        <v>35012300</v>
      </c>
      <c r="E3094" s="29" t="s">
        <v>117</v>
      </c>
      <c r="F3094" s="29">
        <v>237.92</v>
      </c>
      <c r="G3094" s="10">
        <f>SUMIFS('Régua SAEB'!$C:$C,'Régua SAEB'!$B:$B,"LP",'Régua SAEB'!$D:$D,"&lt;="&amp;$F3094,'Régua SAEB'!$E:$E,"&gt;"&amp;$F3094,'Régua SAEB'!$A:$A,$E3094)</f>
        <v>2</v>
      </c>
      <c r="H3094" s="10" t="str">
        <f t="array" ref="H3094">INDEX('Régua SAEB'!$F$1:$F$40,MATCH($E3094&amp;"LP"&amp;$G3094,'Régua SAEB'!$G$1:$G$40,0),1)</f>
        <v>Básico</v>
      </c>
      <c r="I3094" s="29">
        <v>230.74</v>
      </c>
      <c r="J3094" s="10">
        <f>SUMIFS('Régua SAEB'!$C:$C,'Régua SAEB'!$B:$B,"MT",'Régua SAEB'!$D:$D,"&lt;="&amp;$I3094,'Régua SAEB'!$E:$E,"&gt;"&amp;$I3094,'Régua SAEB'!$A:$A,$E3094)</f>
        <v>2</v>
      </c>
      <c r="K3094" s="10" t="str">
        <f t="array" ref="K3094">INDEX('Régua SAEB'!$F$1:$F$40,MATCH($E3094&amp;"MT"&amp;$J3094,'Régua SAEB'!$G$1:$G$40,0),1)</f>
        <v>Básico</v>
      </c>
    </row>
    <row r="3095" spans="1:11" x14ac:dyDescent="0.2">
      <c r="A3095" s="28" t="s">
        <v>86</v>
      </c>
      <c r="B3095" s="24">
        <v>12324</v>
      </c>
      <c r="C3095" s="28" t="s">
        <v>3198</v>
      </c>
      <c r="D3095" s="29">
        <v>35012324</v>
      </c>
      <c r="E3095" s="29" t="s">
        <v>117</v>
      </c>
      <c r="F3095" s="29">
        <v>255.78</v>
      </c>
      <c r="G3095" s="10">
        <f>SUMIFS('Régua SAEB'!$C:$C,'Régua SAEB'!$B:$B,"LP",'Régua SAEB'!$D:$D,"&lt;="&amp;$F3095,'Régua SAEB'!$E:$E,"&gt;"&amp;$F3095,'Régua SAEB'!$A:$A,$E3095)</f>
        <v>3</v>
      </c>
      <c r="H3095" s="10" t="str">
        <f t="array" ref="H3095">INDEX('Régua SAEB'!$F$1:$F$40,MATCH($E3095&amp;"LP"&amp;$G3095,'Régua SAEB'!$G$1:$G$40,0),1)</f>
        <v>Básico</v>
      </c>
      <c r="I3095" s="29">
        <v>250.12</v>
      </c>
      <c r="J3095" s="10">
        <f>SUMIFS('Régua SAEB'!$C:$C,'Régua SAEB'!$B:$B,"MT",'Régua SAEB'!$D:$D,"&lt;="&amp;$I3095,'Régua SAEB'!$E:$E,"&gt;"&amp;$I3095,'Régua SAEB'!$A:$A,$E3095)</f>
        <v>3</v>
      </c>
      <c r="K3095" s="10" t="str">
        <f t="array" ref="K3095">INDEX('Régua SAEB'!$F$1:$F$40,MATCH($E3095&amp;"MT"&amp;$J3095,'Régua SAEB'!$G$1:$G$40,0),1)</f>
        <v>Básico</v>
      </c>
    </row>
    <row r="3096" spans="1:11" x14ac:dyDescent="0.2">
      <c r="A3096" s="28" t="s">
        <v>86</v>
      </c>
      <c r="B3096" s="24">
        <v>12348</v>
      </c>
      <c r="C3096" s="28" t="s">
        <v>3199</v>
      </c>
      <c r="D3096" s="29">
        <v>35012348</v>
      </c>
      <c r="E3096" s="29" t="s">
        <v>117</v>
      </c>
      <c r="F3096" s="29">
        <v>257.54000000000002</v>
      </c>
      <c r="G3096" s="10">
        <f>SUMIFS('Régua SAEB'!$C:$C,'Régua SAEB'!$B:$B,"LP",'Régua SAEB'!$D:$D,"&lt;="&amp;$F3096,'Régua SAEB'!$E:$E,"&gt;"&amp;$F3096,'Régua SAEB'!$A:$A,$E3096)</f>
        <v>3</v>
      </c>
      <c r="H3096" s="10" t="str">
        <f t="array" ref="H3096">INDEX('Régua SAEB'!$F$1:$F$40,MATCH($E3096&amp;"LP"&amp;$G3096,'Régua SAEB'!$G$1:$G$40,0),1)</f>
        <v>Básico</v>
      </c>
      <c r="I3096" s="29">
        <v>246.29</v>
      </c>
      <c r="J3096" s="10">
        <f>SUMIFS('Régua SAEB'!$C:$C,'Régua SAEB'!$B:$B,"MT",'Régua SAEB'!$D:$D,"&lt;="&amp;$I3096,'Régua SAEB'!$E:$E,"&gt;"&amp;$I3096,'Régua SAEB'!$A:$A,$E3096)</f>
        <v>2</v>
      </c>
      <c r="K3096" s="10" t="str">
        <f t="array" ref="K3096">INDEX('Régua SAEB'!$F$1:$F$40,MATCH($E3096&amp;"MT"&amp;$J3096,'Régua SAEB'!$G$1:$G$40,0),1)</f>
        <v>Básico</v>
      </c>
    </row>
    <row r="3097" spans="1:11" x14ac:dyDescent="0.2">
      <c r="A3097" s="28" t="s">
        <v>86</v>
      </c>
      <c r="B3097" s="24">
        <v>37576</v>
      </c>
      <c r="C3097" s="28" t="s">
        <v>3200</v>
      </c>
      <c r="D3097" s="29">
        <v>35037576</v>
      </c>
      <c r="E3097" s="29" t="s">
        <v>117</v>
      </c>
      <c r="F3097" s="29">
        <v>287.44</v>
      </c>
      <c r="G3097" s="10">
        <f>SUMIFS('Régua SAEB'!$C:$C,'Régua SAEB'!$B:$B,"LP",'Régua SAEB'!$D:$D,"&lt;="&amp;$F3097,'Régua SAEB'!$E:$E,"&gt;"&amp;$F3097,'Régua SAEB'!$A:$A,$E3097)</f>
        <v>4</v>
      </c>
      <c r="H3097" s="10" t="str">
        <f t="array" ref="H3097">INDEX('Régua SAEB'!$F$1:$F$40,MATCH($E3097&amp;"LP"&amp;$G3097,'Régua SAEB'!$G$1:$G$40,0),1)</f>
        <v>Proficiente</v>
      </c>
      <c r="I3097" s="29">
        <v>279.37</v>
      </c>
      <c r="J3097" s="10">
        <f>SUMIFS('Régua SAEB'!$C:$C,'Régua SAEB'!$B:$B,"MT",'Régua SAEB'!$D:$D,"&lt;="&amp;$I3097,'Régua SAEB'!$E:$E,"&gt;"&amp;$I3097,'Régua SAEB'!$A:$A,$E3097)</f>
        <v>4</v>
      </c>
      <c r="K3097" s="10" t="str">
        <f t="array" ref="K3097">INDEX('Régua SAEB'!$F$1:$F$40,MATCH($E3097&amp;"MT"&amp;$J3097,'Régua SAEB'!$G$1:$G$40,0),1)</f>
        <v>Básico</v>
      </c>
    </row>
    <row r="3098" spans="1:11" x14ac:dyDescent="0.2">
      <c r="A3098" s="28" t="s">
        <v>86</v>
      </c>
      <c r="B3098" s="24">
        <v>38842</v>
      </c>
      <c r="C3098" s="28" t="s">
        <v>3201</v>
      </c>
      <c r="D3098" s="29">
        <v>35038842</v>
      </c>
      <c r="E3098" s="29" t="s">
        <v>117</v>
      </c>
      <c r="F3098" s="29">
        <v>255.21</v>
      </c>
      <c r="G3098" s="10">
        <f>SUMIFS('Régua SAEB'!$C:$C,'Régua SAEB'!$B:$B,"LP",'Régua SAEB'!$D:$D,"&lt;="&amp;$F3098,'Régua SAEB'!$E:$E,"&gt;"&amp;$F3098,'Régua SAEB'!$A:$A,$E3098)</f>
        <v>3</v>
      </c>
      <c r="H3098" s="10" t="str">
        <f t="array" ref="H3098">INDEX('Régua SAEB'!$F$1:$F$40,MATCH($E3098&amp;"LP"&amp;$G3098,'Régua SAEB'!$G$1:$G$40,0),1)</f>
        <v>Básico</v>
      </c>
      <c r="I3098" s="29">
        <v>248.9</v>
      </c>
      <c r="J3098" s="10">
        <f>SUMIFS('Régua SAEB'!$C:$C,'Régua SAEB'!$B:$B,"MT",'Régua SAEB'!$D:$D,"&lt;="&amp;$I3098,'Régua SAEB'!$E:$E,"&gt;"&amp;$I3098,'Régua SAEB'!$A:$A,$E3098)</f>
        <v>2</v>
      </c>
      <c r="K3098" s="10" t="str">
        <f t="array" ref="K3098">INDEX('Régua SAEB'!$F$1:$F$40,MATCH($E3098&amp;"MT"&amp;$J3098,'Régua SAEB'!$G$1:$G$40,0),1)</f>
        <v>Básico</v>
      </c>
    </row>
    <row r="3099" spans="1:11" x14ac:dyDescent="0.2">
      <c r="A3099" s="28" t="s">
        <v>86</v>
      </c>
      <c r="B3099" s="24">
        <v>41634</v>
      </c>
      <c r="C3099" s="28" t="s">
        <v>3202</v>
      </c>
      <c r="D3099" s="29">
        <v>35041634</v>
      </c>
      <c r="E3099" s="29" t="s">
        <v>117</v>
      </c>
      <c r="F3099" s="29">
        <v>257.22000000000003</v>
      </c>
      <c r="G3099" s="10">
        <f>SUMIFS('Régua SAEB'!$C:$C,'Régua SAEB'!$B:$B,"LP",'Régua SAEB'!$D:$D,"&lt;="&amp;$F3099,'Régua SAEB'!$E:$E,"&gt;"&amp;$F3099,'Régua SAEB'!$A:$A,$E3099)</f>
        <v>3</v>
      </c>
      <c r="H3099" s="10" t="str">
        <f t="array" ref="H3099">INDEX('Régua SAEB'!$F$1:$F$40,MATCH($E3099&amp;"LP"&amp;$G3099,'Régua SAEB'!$G$1:$G$40,0),1)</f>
        <v>Básico</v>
      </c>
      <c r="I3099" s="29">
        <v>248.05</v>
      </c>
      <c r="J3099" s="10">
        <f>SUMIFS('Régua SAEB'!$C:$C,'Régua SAEB'!$B:$B,"MT",'Régua SAEB'!$D:$D,"&lt;="&amp;$I3099,'Régua SAEB'!$E:$E,"&gt;"&amp;$I3099,'Régua SAEB'!$A:$A,$E3099)</f>
        <v>2</v>
      </c>
      <c r="K3099" s="10" t="str">
        <f t="array" ref="K3099">INDEX('Régua SAEB'!$F$1:$F$40,MATCH($E3099&amp;"MT"&amp;$J3099,'Régua SAEB'!$G$1:$G$40,0),1)</f>
        <v>Básico</v>
      </c>
    </row>
    <row r="3100" spans="1:11" x14ac:dyDescent="0.2">
      <c r="A3100" s="28" t="s">
        <v>86</v>
      </c>
      <c r="B3100" s="24">
        <v>49153</v>
      </c>
      <c r="C3100" s="28" t="s">
        <v>3203</v>
      </c>
      <c r="D3100" s="29">
        <v>35049153</v>
      </c>
      <c r="E3100" s="29" t="s">
        <v>117</v>
      </c>
      <c r="F3100" s="29">
        <v>254.66</v>
      </c>
      <c r="G3100" s="10">
        <f>SUMIFS('Régua SAEB'!$C:$C,'Régua SAEB'!$B:$B,"LP",'Régua SAEB'!$D:$D,"&lt;="&amp;$F3100,'Régua SAEB'!$E:$E,"&gt;"&amp;$F3100,'Régua SAEB'!$A:$A,$E3100)</f>
        <v>3</v>
      </c>
      <c r="H3100" s="10" t="str">
        <f t="array" ref="H3100">INDEX('Régua SAEB'!$F$1:$F$40,MATCH($E3100&amp;"LP"&amp;$G3100,'Régua SAEB'!$G$1:$G$40,0),1)</f>
        <v>Básico</v>
      </c>
      <c r="I3100" s="29">
        <v>238.36</v>
      </c>
      <c r="J3100" s="10">
        <f>SUMIFS('Régua SAEB'!$C:$C,'Régua SAEB'!$B:$B,"MT",'Régua SAEB'!$D:$D,"&lt;="&amp;$I3100,'Régua SAEB'!$E:$E,"&gt;"&amp;$I3100,'Régua SAEB'!$A:$A,$E3100)</f>
        <v>2</v>
      </c>
      <c r="K3100" s="10" t="str">
        <f t="array" ref="K3100">INDEX('Régua SAEB'!$F$1:$F$40,MATCH($E3100&amp;"MT"&amp;$J3100,'Régua SAEB'!$G$1:$G$40,0),1)</f>
        <v>Básico</v>
      </c>
    </row>
    <row r="3101" spans="1:11" x14ac:dyDescent="0.2">
      <c r="A3101" s="28" t="s">
        <v>86</v>
      </c>
      <c r="B3101" s="24">
        <v>901404</v>
      </c>
      <c r="C3101" s="28" t="s">
        <v>3204</v>
      </c>
      <c r="D3101" s="29">
        <v>35901404</v>
      </c>
      <c r="E3101" s="29" t="s">
        <v>117</v>
      </c>
      <c r="F3101" s="29">
        <v>253.54</v>
      </c>
      <c r="G3101" s="10">
        <f>SUMIFS('Régua SAEB'!$C:$C,'Régua SAEB'!$B:$B,"LP",'Régua SAEB'!$D:$D,"&lt;="&amp;$F3101,'Régua SAEB'!$E:$E,"&gt;"&amp;$F3101,'Régua SAEB'!$A:$A,$E3101)</f>
        <v>3</v>
      </c>
      <c r="H3101" s="10" t="str">
        <f t="array" ref="H3101">INDEX('Régua SAEB'!$F$1:$F$40,MATCH($E3101&amp;"LP"&amp;$G3101,'Régua SAEB'!$G$1:$G$40,0),1)</f>
        <v>Básico</v>
      </c>
      <c r="I3101" s="29">
        <v>253.1</v>
      </c>
      <c r="J3101" s="10">
        <f>SUMIFS('Régua SAEB'!$C:$C,'Régua SAEB'!$B:$B,"MT",'Régua SAEB'!$D:$D,"&lt;="&amp;$I3101,'Régua SAEB'!$E:$E,"&gt;"&amp;$I3101,'Régua SAEB'!$A:$A,$E3101)</f>
        <v>3</v>
      </c>
      <c r="K3101" s="10" t="str">
        <f t="array" ref="K3101">INDEX('Régua SAEB'!$F$1:$F$40,MATCH($E3101&amp;"MT"&amp;$J3101,'Régua SAEB'!$G$1:$G$40,0),1)</f>
        <v>Básico</v>
      </c>
    </row>
    <row r="3102" spans="1:11" x14ac:dyDescent="0.2">
      <c r="A3102" s="28" t="s">
        <v>86</v>
      </c>
      <c r="B3102" s="24">
        <v>905012</v>
      </c>
      <c r="C3102" s="28" t="s">
        <v>3205</v>
      </c>
      <c r="D3102" s="29">
        <v>35905012</v>
      </c>
      <c r="E3102" s="29" t="s">
        <v>117</v>
      </c>
      <c r="F3102" s="29">
        <v>261.52999999999997</v>
      </c>
      <c r="G3102" s="10">
        <f>SUMIFS('Régua SAEB'!$C:$C,'Régua SAEB'!$B:$B,"LP",'Régua SAEB'!$D:$D,"&lt;="&amp;$F3102,'Régua SAEB'!$E:$E,"&gt;"&amp;$F3102,'Régua SAEB'!$A:$A,$E3102)</f>
        <v>3</v>
      </c>
      <c r="H3102" s="10" t="str">
        <f t="array" ref="H3102">INDEX('Régua SAEB'!$F$1:$F$40,MATCH($E3102&amp;"LP"&amp;$G3102,'Régua SAEB'!$G$1:$G$40,0),1)</f>
        <v>Básico</v>
      </c>
      <c r="I3102" s="29">
        <v>253.3</v>
      </c>
      <c r="J3102" s="10">
        <f>SUMIFS('Régua SAEB'!$C:$C,'Régua SAEB'!$B:$B,"MT",'Régua SAEB'!$D:$D,"&lt;="&amp;$I3102,'Régua SAEB'!$E:$E,"&gt;"&amp;$I3102,'Régua SAEB'!$A:$A,$E3102)</f>
        <v>3</v>
      </c>
      <c r="K3102" s="10" t="str">
        <f t="array" ref="K3102">INDEX('Régua SAEB'!$F$1:$F$40,MATCH($E3102&amp;"MT"&amp;$J3102,'Régua SAEB'!$G$1:$G$40,0),1)</f>
        <v>Básico</v>
      </c>
    </row>
    <row r="3103" spans="1:11" x14ac:dyDescent="0.2">
      <c r="A3103" s="28" t="s">
        <v>86</v>
      </c>
      <c r="B3103" s="24">
        <v>909865</v>
      </c>
      <c r="C3103" s="28" t="s">
        <v>3206</v>
      </c>
      <c r="D3103" s="29">
        <v>35909865</v>
      </c>
      <c r="E3103" s="29" t="s">
        <v>117</v>
      </c>
      <c r="F3103" s="29">
        <v>257.3</v>
      </c>
      <c r="G3103" s="10">
        <f>SUMIFS('Régua SAEB'!$C:$C,'Régua SAEB'!$B:$B,"LP",'Régua SAEB'!$D:$D,"&lt;="&amp;$F3103,'Régua SAEB'!$E:$E,"&gt;"&amp;$F3103,'Régua SAEB'!$A:$A,$E3103)</f>
        <v>3</v>
      </c>
      <c r="H3103" s="10" t="str">
        <f t="array" ref="H3103">INDEX('Régua SAEB'!$F$1:$F$40,MATCH($E3103&amp;"LP"&amp;$G3103,'Régua SAEB'!$G$1:$G$40,0),1)</f>
        <v>Básico</v>
      </c>
      <c r="I3103" s="29">
        <v>246.94</v>
      </c>
      <c r="J3103" s="10">
        <f>SUMIFS('Régua SAEB'!$C:$C,'Régua SAEB'!$B:$B,"MT",'Régua SAEB'!$D:$D,"&lt;="&amp;$I3103,'Régua SAEB'!$E:$E,"&gt;"&amp;$I3103,'Régua SAEB'!$A:$A,$E3103)</f>
        <v>2</v>
      </c>
      <c r="K3103" s="10" t="str">
        <f t="array" ref="K3103">INDEX('Régua SAEB'!$F$1:$F$40,MATCH($E3103&amp;"MT"&amp;$J3103,'Régua SAEB'!$G$1:$G$40,0),1)</f>
        <v>Básico</v>
      </c>
    </row>
    <row r="3104" spans="1:11" x14ac:dyDescent="0.2">
      <c r="A3104" s="28" t="s">
        <v>86</v>
      </c>
      <c r="B3104" s="24">
        <v>909877</v>
      </c>
      <c r="C3104" s="28" t="s">
        <v>3207</v>
      </c>
      <c r="D3104" s="29">
        <v>35909877</v>
      </c>
      <c r="E3104" s="29" t="s">
        <v>117</v>
      </c>
      <c r="F3104" s="29">
        <v>245.66</v>
      </c>
      <c r="G3104" s="10">
        <f>SUMIFS('Régua SAEB'!$C:$C,'Régua SAEB'!$B:$B,"LP",'Régua SAEB'!$D:$D,"&lt;="&amp;$F3104,'Régua SAEB'!$E:$E,"&gt;"&amp;$F3104,'Régua SAEB'!$A:$A,$E3104)</f>
        <v>2</v>
      </c>
      <c r="H3104" s="10" t="str">
        <f t="array" ref="H3104">INDEX('Régua SAEB'!$F$1:$F$40,MATCH($E3104&amp;"LP"&amp;$G3104,'Régua SAEB'!$G$1:$G$40,0),1)</f>
        <v>Básico</v>
      </c>
      <c r="I3104" s="29">
        <v>238.83</v>
      </c>
      <c r="J3104" s="10">
        <f>SUMIFS('Régua SAEB'!$C:$C,'Régua SAEB'!$B:$B,"MT",'Régua SAEB'!$D:$D,"&lt;="&amp;$I3104,'Régua SAEB'!$E:$E,"&gt;"&amp;$I3104,'Régua SAEB'!$A:$A,$E3104)</f>
        <v>2</v>
      </c>
      <c r="K3104" s="10" t="str">
        <f t="array" ref="K3104">INDEX('Régua SAEB'!$F$1:$F$40,MATCH($E3104&amp;"MT"&amp;$J3104,'Régua SAEB'!$G$1:$G$40,0),1)</f>
        <v>Básico</v>
      </c>
    </row>
    <row r="3105" spans="1:11" x14ac:dyDescent="0.2">
      <c r="A3105" s="28" t="s">
        <v>86</v>
      </c>
      <c r="B3105" s="24">
        <v>909889</v>
      </c>
      <c r="C3105" s="28" t="s">
        <v>3208</v>
      </c>
      <c r="D3105" s="29">
        <v>35909889</v>
      </c>
      <c r="E3105" s="29" t="s">
        <v>117</v>
      </c>
      <c r="F3105" s="29">
        <v>281.27</v>
      </c>
      <c r="G3105" s="10">
        <f>SUMIFS('Régua SAEB'!$C:$C,'Régua SAEB'!$B:$B,"LP",'Régua SAEB'!$D:$D,"&lt;="&amp;$F3105,'Régua SAEB'!$E:$E,"&gt;"&amp;$F3105,'Régua SAEB'!$A:$A,$E3105)</f>
        <v>4</v>
      </c>
      <c r="H3105" s="10" t="str">
        <f t="array" ref="H3105">INDEX('Régua SAEB'!$F$1:$F$40,MATCH($E3105&amp;"LP"&amp;$G3105,'Régua SAEB'!$G$1:$G$40,0),1)</f>
        <v>Proficiente</v>
      </c>
      <c r="I3105" s="29">
        <v>271.64999999999998</v>
      </c>
      <c r="J3105" s="10">
        <f>SUMIFS('Régua SAEB'!$C:$C,'Régua SAEB'!$B:$B,"MT",'Régua SAEB'!$D:$D,"&lt;="&amp;$I3105,'Régua SAEB'!$E:$E,"&gt;"&amp;$I3105,'Régua SAEB'!$A:$A,$E3105)</f>
        <v>3</v>
      </c>
      <c r="K3105" s="10" t="str">
        <f t="array" ref="K3105">INDEX('Régua SAEB'!$F$1:$F$40,MATCH($E3105&amp;"MT"&amp;$J3105,'Régua SAEB'!$G$1:$G$40,0),1)</f>
        <v>Básico</v>
      </c>
    </row>
    <row r="3106" spans="1:11" x14ac:dyDescent="0.2">
      <c r="A3106" s="28" t="s">
        <v>86</v>
      </c>
      <c r="B3106" s="24">
        <v>909907</v>
      </c>
      <c r="C3106" s="28" t="s">
        <v>3209</v>
      </c>
      <c r="D3106" s="29">
        <v>35909907</v>
      </c>
      <c r="E3106" s="29" t="s">
        <v>117</v>
      </c>
      <c r="F3106" s="29">
        <v>250.37</v>
      </c>
      <c r="G3106" s="10">
        <f>SUMIFS('Régua SAEB'!$C:$C,'Régua SAEB'!$B:$B,"LP",'Régua SAEB'!$D:$D,"&lt;="&amp;$F3106,'Régua SAEB'!$E:$E,"&gt;"&amp;$F3106,'Régua SAEB'!$A:$A,$E3106)</f>
        <v>3</v>
      </c>
      <c r="H3106" s="10" t="str">
        <f t="array" ref="H3106">INDEX('Régua SAEB'!$F$1:$F$40,MATCH($E3106&amp;"LP"&amp;$G3106,'Régua SAEB'!$G$1:$G$40,0),1)</f>
        <v>Básico</v>
      </c>
      <c r="I3106" s="29">
        <v>248.41</v>
      </c>
      <c r="J3106" s="10">
        <f>SUMIFS('Régua SAEB'!$C:$C,'Régua SAEB'!$B:$B,"MT",'Régua SAEB'!$D:$D,"&lt;="&amp;$I3106,'Régua SAEB'!$E:$E,"&gt;"&amp;$I3106,'Régua SAEB'!$A:$A,$E3106)</f>
        <v>2</v>
      </c>
      <c r="K3106" s="10" t="str">
        <f t="array" ref="K3106">INDEX('Régua SAEB'!$F$1:$F$40,MATCH($E3106&amp;"MT"&amp;$J3106,'Régua SAEB'!$G$1:$G$40,0),1)</f>
        <v>Básico</v>
      </c>
    </row>
    <row r="3107" spans="1:11" x14ac:dyDescent="0.2">
      <c r="A3107" s="28" t="s">
        <v>86</v>
      </c>
      <c r="B3107" s="24">
        <v>923485</v>
      </c>
      <c r="C3107" s="28" t="s">
        <v>3210</v>
      </c>
      <c r="D3107" s="29">
        <v>35923485</v>
      </c>
      <c r="E3107" s="29" t="s">
        <v>117</v>
      </c>
      <c r="F3107" s="29">
        <v>244.86</v>
      </c>
      <c r="G3107" s="10">
        <f>SUMIFS('Régua SAEB'!$C:$C,'Régua SAEB'!$B:$B,"LP",'Régua SAEB'!$D:$D,"&lt;="&amp;$F3107,'Régua SAEB'!$E:$E,"&gt;"&amp;$F3107,'Régua SAEB'!$A:$A,$E3107)</f>
        <v>2</v>
      </c>
      <c r="H3107" s="10" t="str">
        <f t="array" ref="H3107">INDEX('Régua SAEB'!$F$1:$F$40,MATCH($E3107&amp;"LP"&amp;$G3107,'Régua SAEB'!$G$1:$G$40,0),1)</f>
        <v>Básico</v>
      </c>
      <c r="I3107" s="29">
        <v>255.7</v>
      </c>
      <c r="J3107" s="10">
        <f>SUMIFS('Régua SAEB'!$C:$C,'Régua SAEB'!$B:$B,"MT",'Régua SAEB'!$D:$D,"&lt;="&amp;$I3107,'Régua SAEB'!$E:$E,"&gt;"&amp;$I3107,'Régua SAEB'!$A:$A,$E3107)</f>
        <v>3</v>
      </c>
      <c r="K3107" s="10" t="str">
        <f t="array" ref="K3107">INDEX('Régua SAEB'!$F$1:$F$40,MATCH($E3107&amp;"MT"&amp;$J3107,'Régua SAEB'!$G$1:$G$40,0),1)</f>
        <v>Básico</v>
      </c>
    </row>
    <row r="3108" spans="1:11" x14ac:dyDescent="0.2">
      <c r="A3108" s="28" t="s">
        <v>39</v>
      </c>
      <c r="B3108" s="24">
        <v>15124</v>
      </c>
      <c r="C3108" s="28" t="s">
        <v>3211</v>
      </c>
      <c r="D3108" s="29">
        <v>35015124</v>
      </c>
      <c r="E3108" s="29" t="s">
        <v>117</v>
      </c>
      <c r="F3108" s="29">
        <v>259.60000000000002</v>
      </c>
      <c r="G3108" s="10">
        <f>SUMIFS('Régua SAEB'!$C:$C,'Régua SAEB'!$B:$B,"LP",'Régua SAEB'!$D:$D,"&lt;="&amp;$F3108,'Régua SAEB'!$E:$E,"&gt;"&amp;$F3108,'Régua SAEB'!$A:$A,$E3108)</f>
        <v>3</v>
      </c>
      <c r="H3108" s="10" t="str">
        <f t="array" ref="H3108">INDEX('Régua SAEB'!$F$1:$F$40,MATCH($E3108&amp;"LP"&amp;$G3108,'Régua SAEB'!$G$1:$G$40,0),1)</f>
        <v>Básico</v>
      </c>
      <c r="I3108" s="29">
        <v>248.64</v>
      </c>
      <c r="J3108" s="10">
        <f>SUMIFS('Régua SAEB'!$C:$C,'Régua SAEB'!$B:$B,"MT",'Régua SAEB'!$D:$D,"&lt;="&amp;$I3108,'Régua SAEB'!$E:$E,"&gt;"&amp;$I3108,'Régua SAEB'!$A:$A,$E3108)</f>
        <v>2</v>
      </c>
      <c r="K3108" s="10" t="str">
        <f t="array" ref="K3108">INDEX('Régua SAEB'!$F$1:$F$40,MATCH($E3108&amp;"MT"&amp;$J3108,'Régua SAEB'!$G$1:$G$40,0),1)</f>
        <v>Básico</v>
      </c>
    </row>
    <row r="3109" spans="1:11" x14ac:dyDescent="0.2">
      <c r="A3109" s="28" t="s">
        <v>39</v>
      </c>
      <c r="B3109" s="24">
        <v>908290</v>
      </c>
      <c r="C3109" s="28" t="s">
        <v>3212</v>
      </c>
      <c r="D3109" s="29">
        <v>35908290</v>
      </c>
      <c r="E3109" s="29" t="s">
        <v>117</v>
      </c>
      <c r="F3109" s="29">
        <v>272.67</v>
      </c>
      <c r="G3109" s="10">
        <f>SUMIFS('Régua SAEB'!$C:$C,'Régua SAEB'!$B:$B,"LP",'Régua SAEB'!$D:$D,"&lt;="&amp;$F3109,'Régua SAEB'!$E:$E,"&gt;"&amp;$F3109,'Régua SAEB'!$A:$A,$E3109)</f>
        <v>3</v>
      </c>
      <c r="H3109" s="10" t="str">
        <f t="array" ref="H3109">INDEX('Régua SAEB'!$F$1:$F$40,MATCH($E3109&amp;"LP"&amp;$G3109,'Régua SAEB'!$G$1:$G$40,0),1)</f>
        <v>Básico</v>
      </c>
      <c r="I3109" s="29">
        <v>272.74</v>
      </c>
      <c r="J3109" s="10">
        <f>SUMIFS('Régua SAEB'!$C:$C,'Régua SAEB'!$B:$B,"MT",'Régua SAEB'!$D:$D,"&lt;="&amp;$I3109,'Régua SAEB'!$E:$E,"&gt;"&amp;$I3109,'Régua SAEB'!$A:$A,$E3109)</f>
        <v>3</v>
      </c>
      <c r="K3109" s="10" t="str">
        <f t="array" ref="K3109">INDEX('Régua SAEB'!$F$1:$F$40,MATCH($E3109&amp;"MT"&amp;$J3109,'Régua SAEB'!$G$1:$G$40,0),1)</f>
        <v>Básico</v>
      </c>
    </row>
    <row r="3110" spans="1:11" x14ac:dyDescent="0.2">
      <c r="A3110" s="28" t="s">
        <v>71</v>
      </c>
      <c r="B3110" s="24">
        <v>34319</v>
      </c>
      <c r="C3110" s="28" t="s">
        <v>3213</v>
      </c>
      <c r="D3110" s="29">
        <v>35034319</v>
      </c>
      <c r="E3110" s="29" t="s">
        <v>117</v>
      </c>
      <c r="F3110" s="29">
        <v>264.29000000000002</v>
      </c>
      <c r="G3110" s="10">
        <f>SUMIFS('Régua SAEB'!$C:$C,'Régua SAEB'!$B:$B,"LP",'Régua SAEB'!$D:$D,"&lt;="&amp;$F3110,'Régua SAEB'!$E:$E,"&gt;"&amp;$F3110,'Régua SAEB'!$A:$A,$E3110)</f>
        <v>3</v>
      </c>
      <c r="H3110" s="10" t="str">
        <f t="array" ref="H3110">INDEX('Régua SAEB'!$F$1:$F$40,MATCH($E3110&amp;"LP"&amp;$G3110,'Régua SAEB'!$G$1:$G$40,0),1)</f>
        <v>Básico</v>
      </c>
      <c r="I3110" s="29">
        <v>254.64</v>
      </c>
      <c r="J3110" s="10">
        <f>SUMIFS('Régua SAEB'!$C:$C,'Régua SAEB'!$B:$B,"MT",'Régua SAEB'!$D:$D,"&lt;="&amp;$I3110,'Régua SAEB'!$E:$E,"&gt;"&amp;$I3110,'Régua SAEB'!$A:$A,$E3110)</f>
        <v>3</v>
      </c>
      <c r="K3110" s="10" t="str">
        <f t="array" ref="K3110">INDEX('Régua SAEB'!$F$1:$F$40,MATCH($E3110&amp;"MT"&amp;$J3110,'Régua SAEB'!$G$1:$G$40,0),1)</f>
        <v>Básico</v>
      </c>
    </row>
    <row r="3111" spans="1:11" x14ac:dyDescent="0.2">
      <c r="A3111" s="28" t="s">
        <v>75</v>
      </c>
      <c r="B3111" s="24">
        <v>24296</v>
      </c>
      <c r="C3111" s="28" t="s">
        <v>3214</v>
      </c>
      <c r="D3111" s="29">
        <v>35024296</v>
      </c>
      <c r="E3111" s="29" t="s">
        <v>117</v>
      </c>
      <c r="F3111" s="29">
        <v>240.16</v>
      </c>
      <c r="G3111" s="10">
        <f>SUMIFS('Régua SAEB'!$C:$C,'Régua SAEB'!$B:$B,"LP",'Régua SAEB'!$D:$D,"&lt;="&amp;$F3111,'Régua SAEB'!$E:$E,"&gt;"&amp;$F3111,'Régua SAEB'!$A:$A,$E3111)</f>
        <v>2</v>
      </c>
      <c r="H3111" s="10" t="str">
        <f t="array" ref="H3111">INDEX('Régua SAEB'!$F$1:$F$40,MATCH($E3111&amp;"LP"&amp;$G3111,'Régua SAEB'!$G$1:$G$40,0),1)</f>
        <v>Básico</v>
      </c>
      <c r="I3111" s="29">
        <v>248.24</v>
      </c>
      <c r="J3111" s="10">
        <f>SUMIFS('Régua SAEB'!$C:$C,'Régua SAEB'!$B:$B,"MT",'Régua SAEB'!$D:$D,"&lt;="&amp;$I3111,'Régua SAEB'!$E:$E,"&gt;"&amp;$I3111,'Régua SAEB'!$A:$A,$E3111)</f>
        <v>2</v>
      </c>
      <c r="K3111" s="10" t="str">
        <f t="array" ref="K3111">INDEX('Régua SAEB'!$F$1:$F$40,MATCH($E3111&amp;"MT"&amp;$J3111,'Régua SAEB'!$G$1:$G$40,0),1)</f>
        <v>Básico</v>
      </c>
    </row>
    <row r="3112" spans="1:11" x14ac:dyDescent="0.2">
      <c r="A3112" s="28" t="s">
        <v>75</v>
      </c>
      <c r="B3112" s="24">
        <v>85397</v>
      </c>
      <c r="C3112" s="28" t="s">
        <v>3215</v>
      </c>
      <c r="D3112" s="29">
        <v>35085397</v>
      </c>
      <c r="E3112" s="29" t="s">
        <v>117</v>
      </c>
      <c r="F3112" s="29">
        <v>248.81</v>
      </c>
      <c r="G3112" s="10">
        <f>SUMIFS('Régua SAEB'!$C:$C,'Régua SAEB'!$B:$B,"LP",'Régua SAEB'!$D:$D,"&lt;="&amp;$F3112,'Régua SAEB'!$E:$E,"&gt;"&amp;$F3112,'Régua SAEB'!$A:$A,$E3112)</f>
        <v>2</v>
      </c>
      <c r="H3112" s="10" t="str">
        <f t="array" ref="H3112">INDEX('Régua SAEB'!$F$1:$F$40,MATCH($E3112&amp;"LP"&amp;$G3112,'Régua SAEB'!$G$1:$G$40,0),1)</f>
        <v>Básico</v>
      </c>
      <c r="I3112" s="29">
        <v>251.65</v>
      </c>
      <c r="J3112" s="10">
        <f>SUMIFS('Régua SAEB'!$C:$C,'Régua SAEB'!$B:$B,"MT",'Régua SAEB'!$D:$D,"&lt;="&amp;$I3112,'Régua SAEB'!$E:$E,"&gt;"&amp;$I3112,'Régua SAEB'!$A:$A,$E3112)</f>
        <v>3</v>
      </c>
      <c r="K3112" s="10" t="str">
        <f t="array" ref="K3112">INDEX('Régua SAEB'!$F$1:$F$40,MATCH($E3112&amp;"MT"&amp;$J3112,'Régua SAEB'!$G$1:$G$40,0),1)</f>
        <v>Básico</v>
      </c>
    </row>
    <row r="3113" spans="1:11" x14ac:dyDescent="0.2">
      <c r="A3113" s="28" t="s">
        <v>75</v>
      </c>
      <c r="B3113" s="24">
        <v>23991</v>
      </c>
      <c r="C3113" s="28" t="s">
        <v>3216</v>
      </c>
      <c r="D3113" s="29">
        <v>35023991</v>
      </c>
      <c r="E3113" s="29" t="s">
        <v>117</v>
      </c>
      <c r="F3113" s="29">
        <v>261.25</v>
      </c>
      <c r="G3113" s="10">
        <f>SUMIFS('Régua SAEB'!$C:$C,'Régua SAEB'!$B:$B,"LP",'Régua SAEB'!$D:$D,"&lt;="&amp;$F3113,'Régua SAEB'!$E:$E,"&gt;"&amp;$F3113,'Régua SAEB'!$A:$A,$E3113)</f>
        <v>3</v>
      </c>
      <c r="H3113" s="10" t="str">
        <f t="array" ref="H3113">INDEX('Régua SAEB'!$F$1:$F$40,MATCH($E3113&amp;"LP"&amp;$G3113,'Régua SAEB'!$G$1:$G$40,0),1)</f>
        <v>Básico</v>
      </c>
      <c r="I3113" s="29">
        <v>251.28</v>
      </c>
      <c r="J3113" s="10">
        <f>SUMIFS('Régua SAEB'!$C:$C,'Régua SAEB'!$B:$B,"MT",'Régua SAEB'!$D:$D,"&lt;="&amp;$I3113,'Régua SAEB'!$E:$E,"&gt;"&amp;$I3113,'Régua SAEB'!$A:$A,$E3113)</f>
        <v>3</v>
      </c>
      <c r="K3113" s="10" t="str">
        <f t="array" ref="K3113">INDEX('Régua SAEB'!$F$1:$F$40,MATCH($E3113&amp;"MT"&amp;$J3113,'Régua SAEB'!$G$1:$G$40,0),1)</f>
        <v>Básico</v>
      </c>
    </row>
    <row r="3114" spans="1:11" x14ac:dyDescent="0.2">
      <c r="A3114" s="28" t="s">
        <v>75</v>
      </c>
      <c r="B3114" s="24">
        <v>350643</v>
      </c>
      <c r="C3114" s="28" t="s">
        <v>3217</v>
      </c>
      <c r="D3114" s="29">
        <v>35350643</v>
      </c>
      <c r="E3114" s="29" t="s">
        <v>117</v>
      </c>
      <c r="F3114" s="29">
        <v>262.35000000000002</v>
      </c>
      <c r="G3114" s="10">
        <f>SUMIFS('Régua SAEB'!$C:$C,'Régua SAEB'!$B:$B,"LP",'Régua SAEB'!$D:$D,"&lt;="&amp;$F3114,'Régua SAEB'!$E:$E,"&gt;"&amp;$F3114,'Régua SAEB'!$A:$A,$E3114)</f>
        <v>3</v>
      </c>
      <c r="H3114" s="10" t="str">
        <f t="array" ref="H3114">INDEX('Régua SAEB'!$F$1:$F$40,MATCH($E3114&amp;"LP"&amp;$G3114,'Régua SAEB'!$G$1:$G$40,0),1)</f>
        <v>Básico</v>
      </c>
      <c r="I3114" s="29">
        <v>255.31</v>
      </c>
      <c r="J3114" s="10">
        <f>SUMIFS('Régua SAEB'!$C:$C,'Régua SAEB'!$B:$B,"MT",'Régua SAEB'!$D:$D,"&lt;="&amp;$I3114,'Régua SAEB'!$E:$E,"&gt;"&amp;$I3114,'Régua SAEB'!$A:$A,$E3114)</f>
        <v>3</v>
      </c>
      <c r="K3114" s="10" t="str">
        <f t="array" ref="K3114">INDEX('Régua SAEB'!$F$1:$F$40,MATCH($E3114&amp;"MT"&amp;$J3114,'Régua SAEB'!$G$1:$G$40,0),1)</f>
        <v>Básico</v>
      </c>
    </row>
    <row r="3115" spans="1:11" x14ac:dyDescent="0.2">
      <c r="A3115" s="28" t="s">
        <v>75</v>
      </c>
      <c r="B3115" s="24">
        <v>922687</v>
      </c>
      <c r="C3115" s="28" t="s">
        <v>931</v>
      </c>
      <c r="D3115" s="29">
        <v>35922687</v>
      </c>
      <c r="E3115" s="29" t="s">
        <v>117</v>
      </c>
      <c r="F3115" s="29">
        <v>238.31</v>
      </c>
      <c r="G3115" s="10">
        <f>SUMIFS('Régua SAEB'!$C:$C,'Régua SAEB'!$B:$B,"LP",'Régua SAEB'!$D:$D,"&lt;="&amp;$F3115,'Régua SAEB'!$E:$E,"&gt;"&amp;$F3115,'Régua SAEB'!$A:$A,$E3115)</f>
        <v>2</v>
      </c>
      <c r="H3115" s="10" t="str">
        <f t="array" ref="H3115">INDEX('Régua SAEB'!$F$1:$F$40,MATCH($E3115&amp;"LP"&amp;$G3115,'Régua SAEB'!$G$1:$G$40,0),1)</f>
        <v>Básico</v>
      </c>
      <c r="I3115" s="29">
        <v>238.81</v>
      </c>
      <c r="J3115" s="10">
        <f>SUMIFS('Régua SAEB'!$C:$C,'Régua SAEB'!$B:$B,"MT",'Régua SAEB'!$D:$D,"&lt;="&amp;$I3115,'Régua SAEB'!$E:$E,"&gt;"&amp;$I3115,'Régua SAEB'!$A:$A,$E3115)</f>
        <v>2</v>
      </c>
      <c r="K3115" s="10" t="str">
        <f t="array" ref="K3115">INDEX('Régua SAEB'!$F$1:$F$40,MATCH($E3115&amp;"MT"&amp;$J3115,'Régua SAEB'!$G$1:$G$40,0),1)</f>
        <v>Básico</v>
      </c>
    </row>
    <row r="3116" spans="1:11" x14ac:dyDescent="0.2">
      <c r="A3116" s="28" t="s">
        <v>63</v>
      </c>
      <c r="B3116" s="24">
        <v>17644</v>
      </c>
      <c r="C3116" s="28" t="s">
        <v>3218</v>
      </c>
      <c r="D3116" s="29">
        <v>35017644</v>
      </c>
      <c r="E3116" s="29" t="s">
        <v>117</v>
      </c>
      <c r="F3116" s="29">
        <v>273.39999999999998</v>
      </c>
      <c r="G3116" s="10">
        <f>SUMIFS('Régua SAEB'!$C:$C,'Régua SAEB'!$B:$B,"LP",'Régua SAEB'!$D:$D,"&lt;="&amp;$F3116,'Régua SAEB'!$E:$E,"&gt;"&amp;$F3116,'Régua SAEB'!$A:$A,$E3116)</f>
        <v>3</v>
      </c>
      <c r="H3116" s="10" t="str">
        <f t="array" ref="H3116">INDEX('Régua SAEB'!$F$1:$F$40,MATCH($E3116&amp;"LP"&amp;$G3116,'Régua SAEB'!$G$1:$G$40,0),1)</f>
        <v>Básico</v>
      </c>
      <c r="I3116" s="29">
        <v>273.29000000000002</v>
      </c>
      <c r="J3116" s="10">
        <f>SUMIFS('Régua SAEB'!$C:$C,'Régua SAEB'!$B:$B,"MT",'Régua SAEB'!$D:$D,"&lt;="&amp;$I3116,'Régua SAEB'!$E:$E,"&gt;"&amp;$I3116,'Régua SAEB'!$A:$A,$E3116)</f>
        <v>3</v>
      </c>
      <c r="K3116" s="10" t="str">
        <f t="array" ref="K3116">INDEX('Régua SAEB'!$F$1:$F$40,MATCH($E3116&amp;"MT"&amp;$J3116,'Régua SAEB'!$G$1:$G$40,0),1)</f>
        <v>Básico</v>
      </c>
    </row>
    <row r="3117" spans="1:11" x14ac:dyDescent="0.2">
      <c r="A3117" s="28" t="s">
        <v>63</v>
      </c>
      <c r="B3117" s="24">
        <v>17673</v>
      </c>
      <c r="C3117" s="28" t="s">
        <v>3219</v>
      </c>
      <c r="D3117" s="29">
        <v>35017673</v>
      </c>
      <c r="E3117" s="29" t="s">
        <v>117</v>
      </c>
      <c r="F3117" s="29">
        <v>261.8</v>
      </c>
      <c r="G3117" s="10">
        <f>SUMIFS('Régua SAEB'!$C:$C,'Régua SAEB'!$B:$B,"LP",'Régua SAEB'!$D:$D,"&lt;="&amp;$F3117,'Régua SAEB'!$E:$E,"&gt;"&amp;$F3117,'Régua SAEB'!$A:$A,$E3117)</f>
        <v>3</v>
      </c>
      <c r="H3117" s="10" t="str">
        <f t="array" ref="H3117">INDEX('Régua SAEB'!$F$1:$F$40,MATCH($E3117&amp;"LP"&amp;$G3117,'Régua SAEB'!$G$1:$G$40,0),1)</f>
        <v>Básico</v>
      </c>
      <c r="I3117" s="29">
        <v>268.56</v>
      </c>
      <c r="J3117" s="10">
        <f>SUMIFS('Régua SAEB'!$C:$C,'Régua SAEB'!$B:$B,"MT",'Régua SAEB'!$D:$D,"&lt;="&amp;$I3117,'Régua SAEB'!$E:$E,"&gt;"&amp;$I3117,'Régua SAEB'!$A:$A,$E3117)</f>
        <v>3</v>
      </c>
      <c r="K3117" s="10" t="str">
        <f t="array" ref="K3117">INDEX('Régua SAEB'!$F$1:$F$40,MATCH($E3117&amp;"MT"&amp;$J3117,'Régua SAEB'!$G$1:$G$40,0),1)</f>
        <v>Básico</v>
      </c>
    </row>
    <row r="3118" spans="1:11" x14ac:dyDescent="0.2">
      <c r="A3118" s="28" t="s">
        <v>63</v>
      </c>
      <c r="B3118" s="24">
        <v>45603</v>
      </c>
      <c r="C3118" s="28" t="s">
        <v>3220</v>
      </c>
      <c r="D3118" s="29">
        <v>35045603</v>
      </c>
      <c r="E3118" s="29" t="s">
        <v>117</v>
      </c>
      <c r="F3118" s="29">
        <v>269.04000000000002</v>
      </c>
      <c r="G3118" s="10">
        <f>SUMIFS('Régua SAEB'!$C:$C,'Régua SAEB'!$B:$B,"LP",'Régua SAEB'!$D:$D,"&lt;="&amp;$F3118,'Régua SAEB'!$E:$E,"&gt;"&amp;$F3118,'Régua SAEB'!$A:$A,$E3118)</f>
        <v>3</v>
      </c>
      <c r="H3118" s="10" t="str">
        <f t="array" ref="H3118">INDEX('Régua SAEB'!$F$1:$F$40,MATCH($E3118&amp;"LP"&amp;$G3118,'Régua SAEB'!$G$1:$G$40,0),1)</f>
        <v>Básico</v>
      </c>
      <c r="I3118" s="29">
        <v>274.79000000000002</v>
      </c>
      <c r="J3118" s="10">
        <f>SUMIFS('Régua SAEB'!$C:$C,'Régua SAEB'!$B:$B,"MT",'Régua SAEB'!$D:$D,"&lt;="&amp;$I3118,'Régua SAEB'!$E:$E,"&gt;"&amp;$I3118,'Régua SAEB'!$A:$A,$E3118)</f>
        <v>3</v>
      </c>
      <c r="K3118" s="10" t="str">
        <f t="array" ref="K3118">INDEX('Régua SAEB'!$F$1:$F$40,MATCH($E3118&amp;"MT"&amp;$J3118,'Régua SAEB'!$G$1:$G$40,0),1)</f>
        <v>Básico</v>
      </c>
    </row>
    <row r="3119" spans="1:11" x14ac:dyDescent="0.2">
      <c r="A3119" s="28" t="s">
        <v>63</v>
      </c>
      <c r="B3119" s="24">
        <v>921579</v>
      </c>
      <c r="C3119" s="28" t="s">
        <v>3221</v>
      </c>
      <c r="D3119" s="29">
        <v>35921579</v>
      </c>
      <c r="E3119" s="29" t="s">
        <v>117</v>
      </c>
      <c r="F3119" s="29">
        <v>282.60000000000002</v>
      </c>
      <c r="G3119" s="10">
        <f>SUMIFS('Régua SAEB'!$C:$C,'Régua SAEB'!$B:$B,"LP",'Régua SAEB'!$D:$D,"&lt;="&amp;$F3119,'Régua SAEB'!$E:$E,"&gt;"&amp;$F3119,'Régua SAEB'!$A:$A,$E3119)</f>
        <v>4</v>
      </c>
      <c r="H3119" s="10" t="str">
        <f t="array" ref="H3119">INDEX('Régua SAEB'!$F$1:$F$40,MATCH($E3119&amp;"LP"&amp;$G3119,'Régua SAEB'!$G$1:$G$40,0),1)</f>
        <v>Proficiente</v>
      </c>
      <c r="I3119" s="29">
        <v>278.74</v>
      </c>
      <c r="J3119" s="10">
        <f>SUMIFS('Régua SAEB'!$C:$C,'Régua SAEB'!$B:$B,"MT",'Régua SAEB'!$D:$D,"&lt;="&amp;$I3119,'Régua SAEB'!$E:$E,"&gt;"&amp;$I3119,'Régua SAEB'!$A:$A,$E3119)</f>
        <v>4</v>
      </c>
      <c r="K3119" s="10" t="str">
        <f t="array" ref="K3119">INDEX('Régua SAEB'!$F$1:$F$40,MATCH($E3119&amp;"MT"&amp;$J3119,'Régua SAEB'!$G$1:$G$40,0),1)</f>
        <v>Básico</v>
      </c>
    </row>
    <row r="3120" spans="1:11" x14ac:dyDescent="0.2">
      <c r="A3120" s="28" t="s">
        <v>87</v>
      </c>
      <c r="B3120" s="24">
        <v>23486</v>
      </c>
      <c r="C3120" s="28" t="s">
        <v>3222</v>
      </c>
      <c r="D3120" s="29">
        <v>35023486</v>
      </c>
      <c r="E3120" s="29" t="s">
        <v>117</v>
      </c>
      <c r="F3120" s="29">
        <v>266.51</v>
      </c>
      <c r="G3120" s="10">
        <f>SUMIFS('Régua SAEB'!$C:$C,'Régua SAEB'!$B:$B,"LP",'Régua SAEB'!$D:$D,"&lt;="&amp;$F3120,'Régua SAEB'!$E:$E,"&gt;"&amp;$F3120,'Régua SAEB'!$A:$A,$E3120)</f>
        <v>3</v>
      </c>
      <c r="H3120" s="10" t="str">
        <f t="array" ref="H3120">INDEX('Régua SAEB'!$F$1:$F$40,MATCH($E3120&amp;"LP"&amp;$G3120,'Régua SAEB'!$G$1:$G$40,0),1)</f>
        <v>Básico</v>
      </c>
      <c r="I3120" s="29">
        <v>262.55</v>
      </c>
      <c r="J3120" s="10">
        <f>SUMIFS('Régua SAEB'!$C:$C,'Régua SAEB'!$B:$B,"MT",'Régua SAEB'!$D:$D,"&lt;="&amp;$I3120,'Régua SAEB'!$E:$E,"&gt;"&amp;$I3120,'Régua SAEB'!$A:$A,$E3120)</f>
        <v>3</v>
      </c>
      <c r="K3120" s="10" t="str">
        <f t="array" ref="K3120">INDEX('Régua SAEB'!$F$1:$F$40,MATCH($E3120&amp;"MT"&amp;$J3120,'Régua SAEB'!$G$1:$G$40,0),1)</f>
        <v>Básico</v>
      </c>
    </row>
    <row r="3121" spans="1:11" x14ac:dyDescent="0.2">
      <c r="A3121" s="28" t="s">
        <v>87</v>
      </c>
      <c r="B3121" s="24">
        <v>23620</v>
      </c>
      <c r="C3121" s="28" t="s">
        <v>3223</v>
      </c>
      <c r="D3121" s="29">
        <v>35023620</v>
      </c>
      <c r="E3121" s="29" t="s">
        <v>117</v>
      </c>
      <c r="F3121" s="29">
        <v>277.11</v>
      </c>
      <c r="G3121" s="10">
        <f>SUMIFS('Régua SAEB'!$C:$C,'Régua SAEB'!$B:$B,"LP",'Régua SAEB'!$D:$D,"&lt;="&amp;$F3121,'Régua SAEB'!$E:$E,"&gt;"&amp;$F3121,'Régua SAEB'!$A:$A,$E3121)</f>
        <v>4</v>
      </c>
      <c r="H3121" s="10" t="str">
        <f t="array" ref="H3121">INDEX('Régua SAEB'!$F$1:$F$40,MATCH($E3121&amp;"LP"&amp;$G3121,'Régua SAEB'!$G$1:$G$40,0),1)</f>
        <v>Proficiente</v>
      </c>
      <c r="I3121" s="29">
        <v>267.66000000000003</v>
      </c>
      <c r="J3121" s="10">
        <f>SUMIFS('Régua SAEB'!$C:$C,'Régua SAEB'!$B:$B,"MT",'Régua SAEB'!$D:$D,"&lt;="&amp;$I3121,'Régua SAEB'!$E:$E,"&gt;"&amp;$I3121,'Régua SAEB'!$A:$A,$E3121)</f>
        <v>3</v>
      </c>
      <c r="K3121" s="10" t="str">
        <f t="array" ref="K3121">INDEX('Régua SAEB'!$F$1:$F$40,MATCH($E3121&amp;"MT"&amp;$J3121,'Régua SAEB'!$G$1:$G$40,0),1)</f>
        <v>Básico</v>
      </c>
    </row>
    <row r="3122" spans="1:11" x14ac:dyDescent="0.2">
      <c r="A3122" s="28" t="s">
        <v>87</v>
      </c>
      <c r="B3122" s="24">
        <v>44635</v>
      </c>
      <c r="C3122" s="28" t="s">
        <v>3224</v>
      </c>
      <c r="D3122" s="29">
        <v>35044635</v>
      </c>
      <c r="E3122" s="29" t="s">
        <v>117</v>
      </c>
      <c r="F3122" s="29">
        <v>261.69</v>
      </c>
      <c r="G3122" s="10">
        <f>SUMIFS('Régua SAEB'!$C:$C,'Régua SAEB'!$B:$B,"LP",'Régua SAEB'!$D:$D,"&lt;="&amp;$F3122,'Régua SAEB'!$E:$E,"&gt;"&amp;$F3122,'Régua SAEB'!$A:$A,$E3122)</f>
        <v>3</v>
      </c>
      <c r="H3122" s="10" t="str">
        <f t="array" ref="H3122">INDEX('Régua SAEB'!$F$1:$F$40,MATCH($E3122&amp;"LP"&amp;$G3122,'Régua SAEB'!$G$1:$G$40,0),1)</f>
        <v>Básico</v>
      </c>
      <c r="I3122" s="29">
        <v>254.13</v>
      </c>
      <c r="J3122" s="10">
        <f>SUMIFS('Régua SAEB'!$C:$C,'Régua SAEB'!$B:$B,"MT",'Régua SAEB'!$D:$D,"&lt;="&amp;$I3122,'Régua SAEB'!$E:$E,"&gt;"&amp;$I3122,'Régua SAEB'!$A:$A,$E3122)</f>
        <v>3</v>
      </c>
      <c r="K3122" s="10" t="str">
        <f t="array" ref="K3122">INDEX('Régua SAEB'!$F$1:$F$40,MATCH($E3122&amp;"MT"&amp;$J3122,'Régua SAEB'!$G$1:$G$40,0),1)</f>
        <v>Básico</v>
      </c>
    </row>
    <row r="3123" spans="1:11" x14ac:dyDescent="0.2">
      <c r="A3123" s="28" t="s">
        <v>87</v>
      </c>
      <c r="B3123" s="24">
        <v>49585</v>
      </c>
      <c r="C3123" s="28" t="s">
        <v>3225</v>
      </c>
      <c r="D3123" s="29">
        <v>35049585</v>
      </c>
      <c r="E3123" s="29" t="s">
        <v>117</v>
      </c>
      <c r="F3123" s="29">
        <v>267.5</v>
      </c>
      <c r="G3123" s="10">
        <f>SUMIFS('Régua SAEB'!$C:$C,'Régua SAEB'!$B:$B,"LP",'Régua SAEB'!$D:$D,"&lt;="&amp;$F3123,'Régua SAEB'!$E:$E,"&gt;"&amp;$F3123,'Régua SAEB'!$A:$A,$E3123)</f>
        <v>3</v>
      </c>
      <c r="H3123" s="10" t="str">
        <f t="array" ref="H3123">INDEX('Régua SAEB'!$F$1:$F$40,MATCH($E3123&amp;"LP"&amp;$G3123,'Régua SAEB'!$G$1:$G$40,0),1)</f>
        <v>Básico</v>
      </c>
      <c r="I3123" s="29">
        <v>259.43</v>
      </c>
      <c r="J3123" s="10">
        <f>SUMIFS('Régua SAEB'!$C:$C,'Régua SAEB'!$B:$B,"MT",'Régua SAEB'!$D:$D,"&lt;="&amp;$I3123,'Régua SAEB'!$E:$E,"&gt;"&amp;$I3123,'Régua SAEB'!$A:$A,$E3123)</f>
        <v>3</v>
      </c>
      <c r="K3123" s="10" t="str">
        <f t="array" ref="K3123">INDEX('Régua SAEB'!$F$1:$F$40,MATCH($E3123&amp;"MT"&amp;$J3123,'Régua SAEB'!$G$1:$G$40,0),1)</f>
        <v>Básico</v>
      </c>
    </row>
    <row r="3124" spans="1:11" x14ac:dyDescent="0.2">
      <c r="A3124" s="28" t="s">
        <v>87</v>
      </c>
      <c r="B3124" s="24">
        <v>905847</v>
      </c>
      <c r="C3124" s="28" t="s">
        <v>3226</v>
      </c>
      <c r="D3124" s="29">
        <v>35905847</v>
      </c>
      <c r="E3124" s="29" t="s">
        <v>117</v>
      </c>
      <c r="F3124" s="29">
        <v>258.57</v>
      </c>
      <c r="G3124" s="10">
        <f>SUMIFS('Régua SAEB'!$C:$C,'Régua SAEB'!$B:$B,"LP",'Régua SAEB'!$D:$D,"&lt;="&amp;$F3124,'Régua SAEB'!$E:$E,"&gt;"&amp;$F3124,'Régua SAEB'!$A:$A,$E3124)</f>
        <v>3</v>
      </c>
      <c r="H3124" s="10" t="str">
        <f t="array" ref="H3124">INDEX('Régua SAEB'!$F$1:$F$40,MATCH($E3124&amp;"LP"&amp;$G3124,'Régua SAEB'!$G$1:$G$40,0),1)</f>
        <v>Básico</v>
      </c>
      <c r="I3124" s="29">
        <v>257.83999999999997</v>
      </c>
      <c r="J3124" s="10">
        <f>SUMIFS('Régua SAEB'!$C:$C,'Régua SAEB'!$B:$B,"MT",'Régua SAEB'!$D:$D,"&lt;="&amp;$I3124,'Régua SAEB'!$E:$E,"&gt;"&amp;$I3124,'Régua SAEB'!$A:$A,$E3124)</f>
        <v>3</v>
      </c>
      <c r="K3124" s="10" t="str">
        <f t="array" ref="K3124">INDEX('Régua SAEB'!$F$1:$F$40,MATCH($E3124&amp;"MT"&amp;$J3124,'Régua SAEB'!$G$1:$G$40,0),1)</f>
        <v>Básico</v>
      </c>
    </row>
    <row r="3125" spans="1:11" x14ac:dyDescent="0.2">
      <c r="A3125" s="28" t="s">
        <v>87</v>
      </c>
      <c r="B3125" s="24">
        <v>922717</v>
      </c>
      <c r="C3125" s="28" t="s">
        <v>3227</v>
      </c>
      <c r="D3125" s="29">
        <v>35922717</v>
      </c>
      <c r="E3125" s="29" t="s">
        <v>117</v>
      </c>
      <c r="F3125" s="29">
        <v>272.20999999999998</v>
      </c>
      <c r="G3125" s="10">
        <f>SUMIFS('Régua SAEB'!$C:$C,'Régua SAEB'!$B:$B,"LP",'Régua SAEB'!$D:$D,"&lt;="&amp;$F3125,'Régua SAEB'!$E:$E,"&gt;"&amp;$F3125,'Régua SAEB'!$A:$A,$E3125)</f>
        <v>3</v>
      </c>
      <c r="H3125" s="10" t="str">
        <f t="array" ref="H3125">INDEX('Régua SAEB'!$F$1:$F$40,MATCH($E3125&amp;"LP"&amp;$G3125,'Régua SAEB'!$G$1:$G$40,0),1)</f>
        <v>Básico</v>
      </c>
      <c r="I3125" s="29">
        <v>270.85000000000002</v>
      </c>
      <c r="J3125" s="10">
        <f>SUMIFS('Régua SAEB'!$C:$C,'Régua SAEB'!$B:$B,"MT",'Régua SAEB'!$D:$D,"&lt;="&amp;$I3125,'Régua SAEB'!$E:$E,"&gt;"&amp;$I3125,'Régua SAEB'!$A:$A,$E3125)</f>
        <v>3</v>
      </c>
      <c r="K3125" s="10" t="str">
        <f t="array" ref="K3125">INDEX('Régua SAEB'!$F$1:$F$40,MATCH($E3125&amp;"MT"&amp;$J3125,'Régua SAEB'!$G$1:$G$40,0),1)</f>
        <v>Básico</v>
      </c>
    </row>
    <row r="3126" spans="1:11" x14ac:dyDescent="0.2">
      <c r="A3126" s="28" t="s">
        <v>87</v>
      </c>
      <c r="B3126" s="24">
        <v>923023</v>
      </c>
      <c r="C3126" s="28" t="s">
        <v>3228</v>
      </c>
      <c r="D3126" s="29">
        <v>35923023</v>
      </c>
      <c r="E3126" s="29" t="s">
        <v>117</v>
      </c>
      <c r="F3126" s="29">
        <v>286.87</v>
      </c>
      <c r="G3126" s="10">
        <f>SUMIFS('Régua SAEB'!$C:$C,'Régua SAEB'!$B:$B,"LP",'Régua SAEB'!$D:$D,"&lt;="&amp;$F3126,'Régua SAEB'!$E:$E,"&gt;"&amp;$F3126,'Régua SAEB'!$A:$A,$E3126)</f>
        <v>4</v>
      </c>
      <c r="H3126" s="10" t="str">
        <f t="array" ref="H3126">INDEX('Régua SAEB'!$F$1:$F$40,MATCH($E3126&amp;"LP"&amp;$G3126,'Régua SAEB'!$G$1:$G$40,0),1)</f>
        <v>Proficiente</v>
      </c>
      <c r="I3126" s="29">
        <v>283.38</v>
      </c>
      <c r="J3126" s="10">
        <f>SUMIFS('Régua SAEB'!$C:$C,'Régua SAEB'!$B:$B,"MT",'Régua SAEB'!$D:$D,"&lt;="&amp;$I3126,'Régua SAEB'!$E:$E,"&gt;"&amp;$I3126,'Régua SAEB'!$A:$A,$E3126)</f>
        <v>4</v>
      </c>
      <c r="K3126" s="10" t="str">
        <f t="array" ref="K3126">INDEX('Régua SAEB'!$F$1:$F$40,MATCH($E3126&amp;"MT"&amp;$J3126,'Régua SAEB'!$G$1:$G$40,0),1)</f>
        <v>Básico</v>
      </c>
    </row>
    <row r="3127" spans="1:11" x14ac:dyDescent="0.2">
      <c r="A3127" s="28" t="s">
        <v>74</v>
      </c>
      <c r="B3127" s="24">
        <v>35142</v>
      </c>
      <c r="C3127" s="28" t="s">
        <v>3229</v>
      </c>
      <c r="D3127" s="29">
        <v>35035142</v>
      </c>
      <c r="E3127" s="29" t="s">
        <v>117</v>
      </c>
      <c r="F3127" s="29">
        <v>245.07</v>
      </c>
      <c r="G3127" s="10">
        <f>SUMIFS('Régua SAEB'!$C:$C,'Régua SAEB'!$B:$B,"LP",'Régua SAEB'!$D:$D,"&lt;="&amp;$F3127,'Régua SAEB'!$E:$E,"&gt;"&amp;$F3127,'Régua SAEB'!$A:$A,$E3127)</f>
        <v>2</v>
      </c>
      <c r="H3127" s="10" t="str">
        <f t="array" ref="H3127">INDEX('Régua SAEB'!$F$1:$F$40,MATCH($E3127&amp;"LP"&amp;$G3127,'Régua SAEB'!$G$1:$G$40,0),1)</f>
        <v>Básico</v>
      </c>
      <c r="I3127" s="29">
        <v>253.1</v>
      </c>
      <c r="J3127" s="10">
        <f>SUMIFS('Régua SAEB'!$C:$C,'Régua SAEB'!$B:$B,"MT",'Régua SAEB'!$D:$D,"&lt;="&amp;$I3127,'Régua SAEB'!$E:$E,"&gt;"&amp;$I3127,'Régua SAEB'!$A:$A,$E3127)</f>
        <v>3</v>
      </c>
      <c r="K3127" s="10" t="str">
        <f t="array" ref="K3127">INDEX('Régua SAEB'!$F$1:$F$40,MATCH($E3127&amp;"MT"&amp;$J3127,'Régua SAEB'!$G$1:$G$40,0),1)</f>
        <v>Básico</v>
      </c>
    </row>
    <row r="3128" spans="1:11" x14ac:dyDescent="0.2">
      <c r="A3128" s="28" t="s">
        <v>74</v>
      </c>
      <c r="B3128" s="24">
        <v>35154</v>
      </c>
      <c r="C3128" s="28" t="s">
        <v>3230</v>
      </c>
      <c r="D3128" s="29">
        <v>35035154</v>
      </c>
      <c r="E3128" s="29" t="s">
        <v>117</v>
      </c>
      <c r="F3128" s="29">
        <v>238.65</v>
      </c>
      <c r="G3128" s="10">
        <f>SUMIFS('Régua SAEB'!$C:$C,'Régua SAEB'!$B:$B,"LP",'Régua SAEB'!$D:$D,"&lt;="&amp;$F3128,'Régua SAEB'!$E:$E,"&gt;"&amp;$F3128,'Régua SAEB'!$A:$A,$E3128)</f>
        <v>2</v>
      </c>
      <c r="H3128" s="10" t="str">
        <f t="array" ref="H3128">INDEX('Régua SAEB'!$F$1:$F$40,MATCH($E3128&amp;"LP"&amp;$G3128,'Régua SAEB'!$G$1:$G$40,0),1)</f>
        <v>Básico</v>
      </c>
      <c r="I3128" s="29">
        <v>234.42</v>
      </c>
      <c r="J3128" s="10">
        <f>SUMIFS('Régua SAEB'!$C:$C,'Régua SAEB'!$B:$B,"MT",'Régua SAEB'!$D:$D,"&lt;="&amp;$I3128,'Régua SAEB'!$E:$E,"&gt;"&amp;$I3128,'Régua SAEB'!$A:$A,$E3128)</f>
        <v>2</v>
      </c>
      <c r="K3128" s="10" t="str">
        <f t="array" ref="K3128">INDEX('Régua SAEB'!$F$1:$F$40,MATCH($E3128&amp;"MT"&amp;$J3128,'Régua SAEB'!$G$1:$G$40,0),1)</f>
        <v>Básico</v>
      </c>
    </row>
    <row r="3129" spans="1:11" x14ac:dyDescent="0.2">
      <c r="A3129" s="28" t="s">
        <v>74</v>
      </c>
      <c r="B3129" s="24">
        <v>35282</v>
      </c>
      <c r="C3129" s="28" t="s">
        <v>3231</v>
      </c>
      <c r="D3129" s="29">
        <v>35035282</v>
      </c>
      <c r="E3129" s="29" t="s">
        <v>117</v>
      </c>
      <c r="F3129" s="29">
        <v>248.27</v>
      </c>
      <c r="G3129" s="10">
        <f>SUMIFS('Régua SAEB'!$C:$C,'Régua SAEB'!$B:$B,"LP",'Régua SAEB'!$D:$D,"&lt;="&amp;$F3129,'Régua SAEB'!$E:$E,"&gt;"&amp;$F3129,'Régua SAEB'!$A:$A,$E3129)</f>
        <v>2</v>
      </c>
      <c r="H3129" s="10" t="str">
        <f t="array" ref="H3129">INDEX('Régua SAEB'!$F$1:$F$40,MATCH($E3129&amp;"LP"&amp;$G3129,'Régua SAEB'!$G$1:$G$40,0),1)</f>
        <v>Básico</v>
      </c>
      <c r="I3129" s="29">
        <v>239.49</v>
      </c>
      <c r="J3129" s="10">
        <f>SUMIFS('Régua SAEB'!$C:$C,'Régua SAEB'!$B:$B,"MT",'Régua SAEB'!$D:$D,"&lt;="&amp;$I3129,'Régua SAEB'!$E:$E,"&gt;"&amp;$I3129,'Régua SAEB'!$A:$A,$E3129)</f>
        <v>2</v>
      </c>
      <c r="K3129" s="10" t="str">
        <f t="array" ref="K3129">INDEX('Régua SAEB'!$F$1:$F$40,MATCH($E3129&amp;"MT"&amp;$J3129,'Régua SAEB'!$G$1:$G$40,0),1)</f>
        <v>Básico</v>
      </c>
    </row>
    <row r="3130" spans="1:11" x14ac:dyDescent="0.2">
      <c r="A3130" s="28" t="s">
        <v>35</v>
      </c>
      <c r="B3130" s="24">
        <v>12555</v>
      </c>
      <c r="C3130" s="28" t="s">
        <v>3232</v>
      </c>
      <c r="D3130" s="29">
        <v>35012555</v>
      </c>
      <c r="E3130" s="29" t="s">
        <v>117</v>
      </c>
      <c r="F3130" s="29">
        <v>263.83</v>
      </c>
      <c r="G3130" s="10">
        <f>SUMIFS('Régua SAEB'!$C:$C,'Régua SAEB'!$B:$B,"LP",'Régua SAEB'!$D:$D,"&lt;="&amp;$F3130,'Régua SAEB'!$E:$E,"&gt;"&amp;$F3130,'Régua SAEB'!$A:$A,$E3130)</f>
        <v>3</v>
      </c>
      <c r="H3130" s="10" t="str">
        <f t="array" ref="H3130">INDEX('Régua SAEB'!$F$1:$F$40,MATCH($E3130&amp;"LP"&amp;$G3130,'Régua SAEB'!$G$1:$G$40,0),1)</f>
        <v>Básico</v>
      </c>
      <c r="I3130" s="29">
        <v>266.14</v>
      </c>
      <c r="J3130" s="10">
        <f>SUMIFS('Régua SAEB'!$C:$C,'Régua SAEB'!$B:$B,"MT",'Régua SAEB'!$D:$D,"&lt;="&amp;$I3130,'Régua SAEB'!$E:$E,"&gt;"&amp;$I3130,'Régua SAEB'!$A:$A,$E3130)</f>
        <v>3</v>
      </c>
      <c r="K3130" s="10" t="str">
        <f t="array" ref="K3130">INDEX('Régua SAEB'!$F$1:$F$40,MATCH($E3130&amp;"MT"&amp;$J3130,'Régua SAEB'!$G$1:$G$40,0),1)</f>
        <v>Básico</v>
      </c>
    </row>
    <row r="3131" spans="1:11" x14ac:dyDescent="0.2">
      <c r="A3131" s="28" t="s">
        <v>21</v>
      </c>
      <c r="B3131" s="24">
        <v>17711</v>
      </c>
      <c r="C3131" s="28" t="s">
        <v>3233</v>
      </c>
      <c r="D3131" s="29">
        <v>35017711</v>
      </c>
      <c r="E3131" s="29" t="s">
        <v>117</v>
      </c>
      <c r="F3131" s="29">
        <v>265.83999999999997</v>
      </c>
      <c r="G3131" s="10">
        <f>SUMIFS('Régua SAEB'!$C:$C,'Régua SAEB'!$B:$B,"LP",'Régua SAEB'!$D:$D,"&lt;="&amp;$F3131,'Régua SAEB'!$E:$E,"&gt;"&amp;$F3131,'Régua SAEB'!$A:$A,$E3131)</f>
        <v>3</v>
      </c>
      <c r="H3131" s="10" t="str">
        <f t="array" ref="H3131">INDEX('Régua SAEB'!$F$1:$F$40,MATCH($E3131&amp;"LP"&amp;$G3131,'Régua SAEB'!$G$1:$G$40,0),1)</f>
        <v>Básico</v>
      </c>
      <c r="I3131" s="29">
        <v>252.55</v>
      </c>
      <c r="J3131" s="10">
        <f>SUMIFS('Régua SAEB'!$C:$C,'Régua SAEB'!$B:$B,"MT",'Régua SAEB'!$D:$D,"&lt;="&amp;$I3131,'Régua SAEB'!$E:$E,"&gt;"&amp;$I3131,'Régua SAEB'!$A:$A,$E3131)</f>
        <v>3</v>
      </c>
      <c r="K3131" s="10" t="str">
        <f t="array" ref="K3131">INDEX('Régua SAEB'!$F$1:$F$40,MATCH($E3131&amp;"MT"&amp;$J3131,'Régua SAEB'!$G$1:$G$40,0),1)</f>
        <v>Básico</v>
      </c>
    </row>
    <row r="3132" spans="1:11" x14ac:dyDescent="0.2">
      <c r="A3132" s="28" t="s">
        <v>21</v>
      </c>
      <c r="B3132" s="24">
        <v>17735</v>
      </c>
      <c r="C3132" s="28" t="s">
        <v>3234</v>
      </c>
      <c r="D3132" s="29">
        <v>35017735</v>
      </c>
      <c r="E3132" s="29" t="s">
        <v>117</v>
      </c>
      <c r="F3132" s="29">
        <v>262.25</v>
      </c>
      <c r="G3132" s="10">
        <f>SUMIFS('Régua SAEB'!$C:$C,'Régua SAEB'!$B:$B,"LP",'Régua SAEB'!$D:$D,"&lt;="&amp;$F3132,'Régua SAEB'!$E:$E,"&gt;"&amp;$F3132,'Régua SAEB'!$A:$A,$E3132)</f>
        <v>3</v>
      </c>
      <c r="H3132" s="10" t="str">
        <f t="array" ref="H3132">INDEX('Régua SAEB'!$F$1:$F$40,MATCH($E3132&amp;"LP"&amp;$G3132,'Régua SAEB'!$G$1:$G$40,0),1)</f>
        <v>Básico</v>
      </c>
      <c r="I3132" s="29">
        <v>258.63</v>
      </c>
      <c r="J3132" s="10">
        <f>SUMIFS('Régua SAEB'!$C:$C,'Régua SAEB'!$B:$B,"MT",'Régua SAEB'!$D:$D,"&lt;="&amp;$I3132,'Régua SAEB'!$E:$E,"&gt;"&amp;$I3132,'Régua SAEB'!$A:$A,$E3132)</f>
        <v>3</v>
      </c>
      <c r="K3132" s="10" t="str">
        <f t="array" ref="K3132">INDEX('Régua SAEB'!$F$1:$F$40,MATCH($E3132&amp;"MT"&amp;$J3132,'Régua SAEB'!$G$1:$G$40,0),1)</f>
        <v>Básico</v>
      </c>
    </row>
    <row r="3133" spans="1:11" x14ac:dyDescent="0.2">
      <c r="A3133" s="28" t="s">
        <v>21</v>
      </c>
      <c r="B3133" s="24">
        <v>17759</v>
      </c>
      <c r="C3133" s="28" t="s">
        <v>3235</v>
      </c>
      <c r="D3133" s="29">
        <v>35017759</v>
      </c>
      <c r="E3133" s="29" t="s">
        <v>117</v>
      </c>
      <c r="F3133" s="29">
        <v>266.83999999999997</v>
      </c>
      <c r="G3133" s="10">
        <f>SUMIFS('Régua SAEB'!$C:$C,'Régua SAEB'!$B:$B,"LP",'Régua SAEB'!$D:$D,"&lt;="&amp;$F3133,'Régua SAEB'!$E:$E,"&gt;"&amp;$F3133,'Régua SAEB'!$A:$A,$E3133)</f>
        <v>3</v>
      </c>
      <c r="H3133" s="10" t="str">
        <f t="array" ref="H3133">INDEX('Régua SAEB'!$F$1:$F$40,MATCH($E3133&amp;"LP"&amp;$G3133,'Régua SAEB'!$G$1:$G$40,0),1)</f>
        <v>Básico</v>
      </c>
      <c r="I3133" s="29">
        <v>259.33999999999997</v>
      </c>
      <c r="J3133" s="10">
        <f>SUMIFS('Régua SAEB'!$C:$C,'Régua SAEB'!$B:$B,"MT",'Régua SAEB'!$D:$D,"&lt;="&amp;$I3133,'Régua SAEB'!$E:$E,"&gt;"&amp;$I3133,'Régua SAEB'!$A:$A,$E3133)</f>
        <v>3</v>
      </c>
      <c r="K3133" s="10" t="str">
        <f t="array" ref="K3133">INDEX('Régua SAEB'!$F$1:$F$40,MATCH($E3133&amp;"MT"&amp;$J3133,'Régua SAEB'!$G$1:$G$40,0),1)</f>
        <v>Básico</v>
      </c>
    </row>
    <row r="3134" spans="1:11" x14ac:dyDescent="0.2">
      <c r="A3134" s="28" t="s">
        <v>21</v>
      </c>
      <c r="B3134" s="24">
        <v>912906</v>
      </c>
      <c r="C3134" s="28" t="s">
        <v>3236</v>
      </c>
      <c r="D3134" s="29">
        <v>35912906</v>
      </c>
      <c r="E3134" s="29" t="s">
        <v>117</v>
      </c>
      <c r="F3134" s="29">
        <v>262.39</v>
      </c>
      <c r="G3134" s="10">
        <f>SUMIFS('Régua SAEB'!$C:$C,'Régua SAEB'!$B:$B,"LP",'Régua SAEB'!$D:$D,"&lt;="&amp;$F3134,'Régua SAEB'!$E:$E,"&gt;"&amp;$F3134,'Régua SAEB'!$A:$A,$E3134)</f>
        <v>3</v>
      </c>
      <c r="H3134" s="10" t="str">
        <f t="array" ref="H3134">INDEX('Régua SAEB'!$F$1:$F$40,MATCH($E3134&amp;"LP"&amp;$G3134,'Régua SAEB'!$G$1:$G$40,0),1)</f>
        <v>Básico</v>
      </c>
      <c r="I3134" s="29">
        <v>264.18</v>
      </c>
      <c r="J3134" s="10">
        <f>SUMIFS('Régua SAEB'!$C:$C,'Régua SAEB'!$B:$B,"MT",'Régua SAEB'!$D:$D,"&lt;="&amp;$I3134,'Régua SAEB'!$E:$E,"&gt;"&amp;$I3134,'Régua SAEB'!$A:$A,$E3134)</f>
        <v>3</v>
      </c>
      <c r="K3134" s="10" t="str">
        <f t="array" ref="K3134">INDEX('Régua SAEB'!$F$1:$F$40,MATCH($E3134&amp;"MT"&amp;$J3134,'Régua SAEB'!$G$1:$G$40,0),1)</f>
        <v>Básico</v>
      </c>
    </row>
    <row r="3135" spans="1:11" x14ac:dyDescent="0.2">
      <c r="A3135" s="28" t="s">
        <v>21</v>
      </c>
      <c r="B3135" s="24">
        <v>912918</v>
      </c>
      <c r="C3135" s="28" t="s">
        <v>3237</v>
      </c>
      <c r="D3135" s="29">
        <v>35912918</v>
      </c>
      <c r="E3135" s="29" t="s">
        <v>117</v>
      </c>
      <c r="F3135" s="29">
        <v>262.02</v>
      </c>
      <c r="G3135" s="10">
        <f>SUMIFS('Régua SAEB'!$C:$C,'Régua SAEB'!$B:$B,"LP",'Régua SAEB'!$D:$D,"&lt;="&amp;$F3135,'Régua SAEB'!$E:$E,"&gt;"&amp;$F3135,'Régua SAEB'!$A:$A,$E3135)</f>
        <v>3</v>
      </c>
      <c r="H3135" s="10" t="str">
        <f t="array" ref="H3135">INDEX('Régua SAEB'!$F$1:$F$40,MATCH($E3135&amp;"LP"&amp;$G3135,'Régua SAEB'!$G$1:$G$40,0),1)</f>
        <v>Básico</v>
      </c>
      <c r="I3135" s="29">
        <v>259.18</v>
      </c>
      <c r="J3135" s="10">
        <f>SUMIFS('Régua SAEB'!$C:$C,'Régua SAEB'!$B:$B,"MT",'Régua SAEB'!$D:$D,"&lt;="&amp;$I3135,'Régua SAEB'!$E:$E,"&gt;"&amp;$I3135,'Régua SAEB'!$A:$A,$E3135)</f>
        <v>3</v>
      </c>
      <c r="K3135" s="10" t="str">
        <f t="array" ref="K3135">INDEX('Régua SAEB'!$F$1:$F$40,MATCH($E3135&amp;"MT"&amp;$J3135,'Régua SAEB'!$G$1:$G$40,0),1)</f>
        <v>Básico</v>
      </c>
    </row>
    <row r="3136" spans="1:11" x14ac:dyDescent="0.2">
      <c r="A3136" s="28" t="s">
        <v>21</v>
      </c>
      <c r="B3136" s="24">
        <v>917746</v>
      </c>
      <c r="C3136" s="28" t="s">
        <v>3238</v>
      </c>
      <c r="D3136" s="29">
        <v>35917746</v>
      </c>
      <c r="E3136" s="29" t="s">
        <v>117</v>
      </c>
      <c r="F3136" s="29">
        <v>250.34</v>
      </c>
      <c r="G3136" s="10">
        <f>SUMIFS('Régua SAEB'!$C:$C,'Régua SAEB'!$B:$B,"LP",'Régua SAEB'!$D:$D,"&lt;="&amp;$F3136,'Régua SAEB'!$E:$E,"&gt;"&amp;$F3136,'Régua SAEB'!$A:$A,$E3136)</f>
        <v>3</v>
      </c>
      <c r="H3136" s="10" t="str">
        <f t="array" ref="H3136">INDEX('Régua SAEB'!$F$1:$F$40,MATCH($E3136&amp;"LP"&amp;$G3136,'Régua SAEB'!$G$1:$G$40,0),1)</f>
        <v>Básico</v>
      </c>
      <c r="I3136" s="29">
        <v>268.60000000000002</v>
      </c>
      <c r="J3136" s="10">
        <f>SUMIFS('Régua SAEB'!$C:$C,'Régua SAEB'!$B:$B,"MT",'Régua SAEB'!$D:$D,"&lt;="&amp;$I3136,'Régua SAEB'!$E:$E,"&gt;"&amp;$I3136,'Régua SAEB'!$A:$A,$E3136)</f>
        <v>3</v>
      </c>
      <c r="K3136" s="10" t="str">
        <f t="array" ref="K3136">INDEX('Régua SAEB'!$F$1:$F$40,MATCH($E3136&amp;"MT"&amp;$J3136,'Régua SAEB'!$G$1:$G$40,0),1)</f>
        <v>Básico</v>
      </c>
    </row>
    <row r="3137" spans="1:11" x14ac:dyDescent="0.2">
      <c r="A3137" s="28" t="s">
        <v>88</v>
      </c>
      <c r="B3137" s="24">
        <v>16093</v>
      </c>
      <c r="C3137" s="28" t="s">
        <v>3239</v>
      </c>
      <c r="D3137" s="29">
        <v>35016093</v>
      </c>
      <c r="E3137" s="29" t="s">
        <v>117</v>
      </c>
      <c r="F3137" s="29">
        <v>260.43</v>
      </c>
      <c r="G3137" s="10">
        <f>SUMIFS('Régua SAEB'!$C:$C,'Régua SAEB'!$B:$B,"LP",'Régua SAEB'!$D:$D,"&lt;="&amp;$F3137,'Régua SAEB'!$E:$E,"&gt;"&amp;$F3137,'Régua SAEB'!$A:$A,$E3137)</f>
        <v>3</v>
      </c>
      <c r="H3137" s="10" t="str">
        <f t="array" ref="H3137">INDEX('Régua SAEB'!$F$1:$F$40,MATCH($E3137&amp;"LP"&amp;$G3137,'Régua SAEB'!$G$1:$G$40,0),1)</f>
        <v>Básico</v>
      </c>
      <c r="I3137" s="29">
        <v>260.77</v>
      </c>
      <c r="J3137" s="10">
        <f>SUMIFS('Régua SAEB'!$C:$C,'Régua SAEB'!$B:$B,"MT",'Régua SAEB'!$D:$D,"&lt;="&amp;$I3137,'Régua SAEB'!$E:$E,"&gt;"&amp;$I3137,'Régua SAEB'!$A:$A,$E3137)</f>
        <v>3</v>
      </c>
      <c r="K3137" s="10" t="str">
        <f t="array" ref="K3137">INDEX('Régua SAEB'!$F$1:$F$40,MATCH($E3137&amp;"MT"&amp;$J3137,'Régua SAEB'!$G$1:$G$40,0),1)</f>
        <v>Básico</v>
      </c>
    </row>
    <row r="3138" spans="1:11" x14ac:dyDescent="0.2">
      <c r="A3138" s="28" t="s">
        <v>88</v>
      </c>
      <c r="B3138" s="24">
        <v>16100</v>
      </c>
      <c r="C3138" s="28" t="s">
        <v>3240</v>
      </c>
      <c r="D3138" s="29">
        <v>35016100</v>
      </c>
      <c r="E3138" s="29" t="s">
        <v>117</v>
      </c>
      <c r="F3138" s="29">
        <v>274.45999999999998</v>
      </c>
      <c r="G3138" s="10">
        <f>SUMIFS('Régua SAEB'!$C:$C,'Régua SAEB'!$B:$B,"LP",'Régua SAEB'!$D:$D,"&lt;="&amp;$F3138,'Régua SAEB'!$E:$E,"&gt;"&amp;$F3138,'Régua SAEB'!$A:$A,$E3138)</f>
        <v>3</v>
      </c>
      <c r="H3138" s="10" t="str">
        <f t="array" ref="H3138">INDEX('Régua SAEB'!$F$1:$F$40,MATCH($E3138&amp;"LP"&amp;$G3138,'Régua SAEB'!$G$1:$G$40,0),1)</f>
        <v>Básico</v>
      </c>
      <c r="I3138" s="29">
        <v>274.68</v>
      </c>
      <c r="J3138" s="10">
        <f>SUMIFS('Régua SAEB'!$C:$C,'Régua SAEB'!$B:$B,"MT",'Régua SAEB'!$D:$D,"&lt;="&amp;$I3138,'Régua SAEB'!$E:$E,"&gt;"&amp;$I3138,'Régua SAEB'!$A:$A,$E3138)</f>
        <v>3</v>
      </c>
      <c r="K3138" s="10" t="str">
        <f t="array" ref="K3138">INDEX('Régua SAEB'!$F$1:$F$40,MATCH($E3138&amp;"MT"&amp;$J3138,'Régua SAEB'!$G$1:$G$40,0),1)</f>
        <v>Básico</v>
      </c>
    </row>
    <row r="3139" spans="1:11" x14ac:dyDescent="0.2">
      <c r="A3139" s="28" t="s">
        <v>88</v>
      </c>
      <c r="B3139" s="24">
        <v>16111</v>
      </c>
      <c r="C3139" s="28" t="s">
        <v>3241</v>
      </c>
      <c r="D3139" s="29">
        <v>35016111</v>
      </c>
      <c r="E3139" s="29" t="s">
        <v>117</v>
      </c>
      <c r="F3139" s="29">
        <v>263.56</v>
      </c>
      <c r="G3139" s="10">
        <f>SUMIFS('Régua SAEB'!$C:$C,'Régua SAEB'!$B:$B,"LP",'Régua SAEB'!$D:$D,"&lt;="&amp;$F3139,'Régua SAEB'!$E:$E,"&gt;"&amp;$F3139,'Régua SAEB'!$A:$A,$E3139)</f>
        <v>3</v>
      </c>
      <c r="H3139" s="10" t="str">
        <f t="array" ref="H3139">INDEX('Régua SAEB'!$F$1:$F$40,MATCH($E3139&amp;"LP"&amp;$G3139,'Régua SAEB'!$G$1:$G$40,0),1)</f>
        <v>Básico</v>
      </c>
      <c r="I3139" s="29">
        <v>260.08</v>
      </c>
      <c r="J3139" s="10">
        <f>SUMIFS('Régua SAEB'!$C:$C,'Régua SAEB'!$B:$B,"MT",'Régua SAEB'!$D:$D,"&lt;="&amp;$I3139,'Régua SAEB'!$E:$E,"&gt;"&amp;$I3139,'Régua SAEB'!$A:$A,$E3139)</f>
        <v>3</v>
      </c>
      <c r="K3139" s="10" t="str">
        <f t="array" ref="K3139">INDEX('Régua SAEB'!$F$1:$F$40,MATCH($E3139&amp;"MT"&amp;$J3139,'Régua SAEB'!$G$1:$G$40,0),1)</f>
        <v>Básico</v>
      </c>
    </row>
    <row r="3140" spans="1:11" x14ac:dyDescent="0.2">
      <c r="A3140" s="28" t="s">
        <v>88</v>
      </c>
      <c r="B3140" s="24">
        <v>16147</v>
      </c>
      <c r="C3140" s="28" t="s">
        <v>3242</v>
      </c>
      <c r="D3140" s="29">
        <v>35016147</v>
      </c>
      <c r="E3140" s="29" t="s">
        <v>117</v>
      </c>
      <c r="F3140" s="29">
        <v>282.93</v>
      </c>
      <c r="G3140" s="10">
        <f>SUMIFS('Régua SAEB'!$C:$C,'Régua SAEB'!$B:$B,"LP",'Régua SAEB'!$D:$D,"&lt;="&amp;$F3140,'Régua SAEB'!$E:$E,"&gt;"&amp;$F3140,'Régua SAEB'!$A:$A,$E3140)</f>
        <v>4</v>
      </c>
      <c r="H3140" s="10" t="str">
        <f t="array" ref="H3140">INDEX('Régua SAEB'!$F$1:$F$40,MATCH($E3140&amp;"LP"&amp;$G3140,'Régua SAEB'!$G$1:$G$40,0),1)</f>
        <v>Proficiente</v>
      </c>
      <c r="I3140" s="29">
        <v>280.31</v>
      </c>
      <c r="J3140" s="10">
        <f>SUMIFS('Régua SAEB'!$C:$C,'Régua SAEB'!$B:$B,"MT",'Régua SAEB'!$D:$D,"&lt;="&amp;$I3140,'Régua SAEB'!$E:$E,"&gt;"&amp;$I3140,'Régua SAEB'!$A:$A,$E3140)</f>
        <v>4</v>
      </c>
      <c r="K3140" s="10" t="str">
        <f t="array" ref="K3140">INDEX('Régua SAEB'!$F$1:$F$40,MATCH($E3140&amp;"MT"&amp;$J3140,'Régua SAEB'!$G$1:$G$40,0),1)</f>
        <v>Básico</v>
      </c>
    </row>
    <row r="3141" spans="1:11" x14ac:dyDescent="0.2">
      <c r="A3141" s="28" t="s">
        <v>88</v>
      </c>
      <c r="B3141" s="24">
        <v>16159</v>
      </c>
      <c r="C3141" s="28" t="s">
        <v>3243</v>
      </c>
      <c r="D3141" s="29">
        <v>35016159</v>
      </c>
      <c r="E3141" s="29" t="s">
        <v>117</v>
      </c>
      <c r="F3141" s="29">
        <v>289.36</v>
      </c>
      <c r="G3141" s="10">
        <f>SUMIFS('Régua SAEB'!$C:$C,'Régua SAEB'!$B:$B,"LP",'Régua SAEB'!$D:$D,"&lt;="&amp;$F3141,'Régua SAEB'!$E:$E,"&gt;"&amp;$F3141,'Régua SAEB'!$A:$A,$E3141)</f>
        <v>4</v>
      </c>
      <c r="H3141" s="10" t="str">
        <f t="array" ref="H3141">INDEX('Régua SAEB'!$F$1:$F$40,MATCH($E3141&amp;"LP"&amp;$G3141,'Régua SAEB'!$G$1:$G$40,0),1)</f>
        <v>Proficiente</v>
      </c>
      <c r="I3141" s="29">
        <v>280.16000000000003</v>
      </c>
      <c r="J3141" s="10">
        <f>SUMIFS('Régua SAEB'!$C:$C,'Régua SAEB'!$B:$B,"MT",'Régua SAEB'!$D:$D,"&lt;="&amp;$I3141,'Régua SAEB'!$E:$E,"&gt;"&amp;$I3141,'Régua SAEB'!$A:$A,$E3141)</f>
        <v>4</v>
      </c>
      <c r="K3141" s="10" t="str">
        <f t="array" ref="K3141">INDEX('Régua SAEB'!$F$1:$F$40,MATCH($E3141&amp;"MT"&amp;$J3141,'Régua SAEB'!$G$1:$G$40,0),1)</f>
        <v>Básico</v>
      </c>
    </row>
    <row r="3142" spans="1:11" x14ac:dyDescent="0.2">
      <c r="A3142" s="28" t="s">
        <v>88</v>
      </c>
      <c r="B3142" s="24">
        <v>16160</v>
      </c>
      <c r="C3142" s="28" t="s">
        <v>3244</v>
      </c>
      <c r="D3142" s="29">
        <v>35016160</v>
      </c>
      <c r="E3142" s="29" t="s">
        <v>117</v>
      </c>
      <c r="F3142" s="29">
        <v>290.38</v>
      </c>
      <c r="G3142" s="10">
        <f>SUMIFS('Régua SAEB'!$C:$C,'Régua SAEB'!$B:$B,"LP",'Régua SAEB'!$D:$D,"&lt;="&amp;$F3142,'Régua SAEB'!$E:$E,"&gt;"&amp;$F3142,'Régua SAEB'!$A:$A,$E3142)</f>
        <v>4</v>
      </c>
      <c r="H3142" s="10" t="str">
        <f t="array" ref="H3142">INDEX('Régua SAEB'!$F$1:$F$40,MATCH($E3142&amp;"LP"&amp;$G3142,'Régua SAEB'!$G$1:$G$40,0),1)</f>
        <v>Proficiente</v>
      </c>
      <c r="I3142" s="29">
        <v>282.19</v>
      </c>
      <c r="J3142" s="10">
        <f>SUMIFS('Régua SAEB'!$C:$C,'Régua SAEB'!$B:$B,"MT",'Régua SAEB'!$D:$D,"&lt;="&amp;$I3142,'Régua SAEB'!$E:$E,"&gt;"&amp;$I3142,'Régua SAEB'!$A:$A,$E3142)</f>
        <v>4</v>
      </c>
      <c r="K3142" s="10" t="str">
        <f t="array" ref="K3142">INDEX('Régua SAEB'!$F$1:$F$40,MATCH($E3142&amp;"MT"&amp;$J3142,'Régua SAEB'!$G$1:$G$40,0),1)</f>
        <v>Básico</v>
      </c>
    </row>
    <row r="3143" spans="1:11" x14ac:dyDescent="0.2">
      <c r="A3143" s="28" t="s">
        <v>88</v>
      </c>
      <c r="B3143" s="24">
        <v>16172</v>
      </c>
      <c r="C3143" s="28" t="s">
        <v>3245</v>
      </c>
      <c r="D3143" s="29">
        <v>35016172</v>
      </c>
      <c r="E3143" s="29" t="s">
        <v>117</v>
      </c>
      <c r="F3143" s="29">
        <v>265.10000000000002</v>
      </c>
      <c r="G3143" s="10">
        <f>SUMIFS('Régua SAEB'!$C:$C,'Régua SAEB'!$B:$B,"LP",'Régua SAEB'!$D:$D,"&lt;="&amp;$F3143,'Régua SAEB'!$E:$E,"&gt;"&amp;$F3143,'Régua SAEB'!$A:$A,$E3143)</f>
        <v>3</v>
      </c>
      <c r="H3143" s="10" t="str">
        <f t="array" ref="H3143">INDEX('Régua SAEB'!$F$1:$F$40,MATCH($E3143&amp;"LP"&amp;$G3143,'Régua SAEB'!$G$1:$G$40,0),1)</f>
        <v>Básico</v>
      </c>
      <c r="I3143" s="29">
        <v>268.06</v>
      </c>
      <c r="J3143" s="10">
        <f>SUMIFS('Régua SAEB'!$C:$C,'Régua SAEB'!$B:$B,"MT",'Régua SAEB'!$D:$D,"&lt;="&amp;$I3143,'Régua SAEB'!$E:$E,"&gt;"&amp;$I3143,'Régua SAEB'!$A:$A,$E3143)</f>
        <v>3</v>
      </c>
      <c r="K3143" s="10" t="str">
        <f t="array" ref="K3143">INDEX('Régua SAEB'!$F$1:$F$40,MATCH($E3143&amp;"MT"&amp;$J3143,'Régua SAEB'!$G$1:$G$40,0),1)</f>
        <v>Básico</v>
      </c>
    </row>
    <row r="3144" spans="1:11" x14ac:dyDescent="0.2">
      <c r="A3144" s="28" t="s">
        <v>88</v>
      </c>
      <c r="B3144" s="24">
        <v>16184</v>
      </c>
      <c r="C3144" s="28" t="s">
        <v>3246</v>
      </c>
      <c r="D3144" s="29">
        <v>35016184</v>
      </c>
      <c r="E3144" s="29" t="s">
        <v>117</v>
      </c>
      <c r="F3144" s="29">
        <v>292.20999999999998</v>
      </c>
      <c r="G3144" s="10">
        <f>SUMIFS('Régua SAEB'!$C:$C,'Régua SAEB'!$B:$B,"LP",'Régua SAEB'!$D:$D,"&lt;="&amp;$F3144,'Régua SAEB'!$E:$E,"&gt;"&amp;$F3144,'Régua SAEB'!$A:$A,$E3144)</f>
        <v>4</v>
      </c>
      <c r="H3144" s="10" t="str">
        <f t="array" ref="H3144">INDEX('Régua SAEB'!$F$1:$F$40,MATCH($E3144&amp;"LP"&amp;$G3144,'Régua SAEB'!$G$1:$G$40,0),1)</f>
        <v>Proficiente</v>
      </c>
      <c r="I3144" s="29">
        <v>291.77999999999997</v>
      </c>
      <c r="J3144" s="10">
        <f>SUMIFS('Régua SAEB'!$C:$C,'Régua SAEB'!$B:$B,"MT",'Régua SAEB'!$D:$D,"&lt;="&amp;$I3144,'Régua SAEB'!$E:$E,"&gt;"&amp;$I3144,'Régua SAEB'!$A:$A,$E3144)</f>
        <v>4</v>
      </c>
      <c r="K3144" s="10" t="str">
        <f t="array" ref="K3144">INDEX('Régua SAEB'!$F$1:$F$40,MATCH($E3144&amp;"MT"&amp;$J3144,'Régua SAEB'!$G$1:$G$40,0),1)</f>
        <v>Básico</v>
      </c>
    </row>
    <row r="3145" spans="1:11" x14ac:dyDescent="0.2">
      <c r="A3145" s="28" t="s">
        <v>88</v>
      </c>
      <c r="B3145" s="24">
        <v>16196</v>
      </c>
      <c r="C3145" s="28" t="s">
        <v>3247</v>
      </c>
      <c r="D3145" s="29">
        <v>35016196</v>
      </c>
      <c r="E3145" s="29" t="s">
        <v>117</v>
      </c>
      <c r="F3145" s="29">
        <v>266.8</v>
      </c>
      <c r="G3145" s="10">
        <f>SUMIFS('Régua SAEB'!$C:$C,'Régua SAEB'!$B:$B,"LP",'Régua SAEB'!$D:$D,"&lt;="&amp;$F3145,'Régua SAEB'!$E:$E,"&gt;"&amp;$F3145,'Régua SAEB'!$A:$A,$E3145)</f>
        <v>3</v>
      </c>
      <c r="H3145" s="10" t="str">
        <f t="array" ref="H3145">INDEX('Régua SAEB'!$F$1:$F$40,MATCH($E3145&amp;"LP"&amp;$G3145,'Régua SAEB'!$G$1:$G$40,0),1)</f>
        <v>Básico</v>
      </c>
      <c r="I3145" s="29">
        <v>259.85000000000002</v>
      </c>
      <c r="J3145" s="10">
        <f>SUMIFS('Régua SAEB'!$C:$C,'Régua SAEB'!$B:$B,"MT",'Régua SAEB'!$D:$D,"&lt;="&amp;$I3145,'Régua SAEB'!$E:$E,"&gt;"&amp;$I3145,'Régua SAEB'!$A:$A,$E3145)</f>
        <v>3</v>
      </c>
      <c r="K3145" s="10" t="str">
        <f t="array" ref="K3145">INDEX('Régua SAEB'!$F$1:$F$40,MATCH($E3145&amp;"MT"&amp;$J3145,'Régua SAEB'!$G$1:$G$40,0),1)</f>
        <v>Básico</v>
      </c>
    </row>
    <row r="3146" spans="1:11" x14ac:dyDescent="0.2">
      <c r="A3146" s="28" t="s">
        <v>88</v>
      </c>
      <c r="B3146" s="24">
        <v>16202</v>
      </c>
      <c r="C3146" s="28" t="s">
        <v>3248</v>
      </c>
      <c r="D3146" s="29">
        <v>35016202</v>
      </c>
      <c r="E3146" s="29" t="s">
        <v>117</v>
      </c>
      <c r="F3146" s="29">
        <v>278.55</v>
      </c>
      <c r="G3146" s="10">
        <f>SUMIFS('Régua SAEB'!$C:$C,'Régua SAEB'!$B:$B,"LP",'Régua SAEB'!$D:$D,"&lt;="&amp;$F3146,'Régua SAEB'!$E:$E,"&gt;"&amp;$F3146,'Régua SAEB'!$A:$A,$E3146)</f>
        <v>4</v>
      </c>
      <c r="H3146" s="10" t="str">
        <f t="array" ref="H3146">INDEX('Régua SAEB'!$F$1:$F$40,MATCH($E3146&amp;"LP"&amp;$G3146,'Régua SAEB'!$G$1:$G$40,0),1)</f>
        <v>Proficiente</v>
      </c>
      <c r="I3146" s="29">
        <v>274.45</v>
      </c>
      <c r="J3146" s="10">
        <f>SUMIFS('Régua SAEB'!$C:$C,'Régua SAEB'!$B:$B,"MT",'Régua SAEB'!$D:$D,"&lt;="&amp;$I3146,'Régua SAEB'!$E:$E,"&gt;"&amp;$I3146,'Régua SAEB'!$A:$A,$E3146)</f>
        <v>3</v>
      </c>
      <c r="K3146" s="10" t="str">
        <f t="array" ref="K3146">INDEX('Régua SAEB'!$F$1:$F$40,MATCH($E3146&amp;"MT"&amp;$J3146,'Régua SAEB'!$G$1:$G$40,0),1)</f>
        <v>Básico</v>
      </c>
    </row>
    <row r="3147" spans="1:11" x14ac:dyDescent="0.2">
      <c r="A3147" s="28" t="s">
        <v>88</v>
      </c>
      <c r="B3147" s="24">
        <v>16214</v>
      </c>
      <c r="C3147" s="28" t="s">
        <v>3249</v>
      </c>
      <c r="D3147" s="29">
        <v>35016214</v>
      </c>
      <c r="E3147" s="29" t="s">
        <v>117</v>
      </c>
      <c r="F3147" s="29">
        <v>251.39</v>
      </c>
      <c r="G3147" s="10">
        <f>SUMIFS('Régua SAEB'!$C:$C,'Régua SAEB'!$B:$B,"LP",'Régua SAEB'!$D:$D,"&lt;="&amp;$F3147,'Régua SAEB'!$E:$E,"&gt;"&amp;$F3147,'Régua SAEB'!$A:$A,$E3147)</f>
        <v>3</v>
      </c>
      <c r="H3147" s="10" t="str">
        <f t="array" ref="H3147">INDEX('Régua SAEB'!$F$1:$F$40,MATCH($E3147&amp;"LP"&amp;$G3147,'Régua SAEB'!$G$1:$G$40,0),1)</f>
        <v>Básico</v>
      </c>
      <c r="I3147" s="29">
        <v>256.05</v>
      </c>
      <c r="J3147" s="10">
        <f>SUMIFS('Régua SAEB'!$C:$C,'Régua SAEB'!$B:$B,"MT",'Régua SAEB'!$D:$D,"&lt;="&amp;$I3147,'Régua SAEB'!$E:$E,"&gt;"&amp;$I3147,'Régua SAEB'!$A:$A,$E3147)</f>
        <v>3</v>
      </c>
      <c r="K3147" s="10" t="str">
        <f t="array" ref="K3147">INDEX('Régua SAEB'!$F$1:$F$40,MATCH($E3147&amp;"MT"&amp;$J3147,'Régua SAEB'!$G$1:$G$40,0),1)</f>
        <v>Básico</v>
      </c>
    </row>
    <row r="3148" spans="1:11" x14ac:dyDescent="0.2">
      <c r="A3148" s="28" t="s">
        <v>88</v>
      </c>
      <c r="B3148" s="24">
        <v>16226</v>
      </c>
      <c r="C3148" s="28" t="s">
        <v>3250</v>
      </c>
      <c r="D3148" s="29">
        <v>35016226</v>
      </c>
      <c r="E3148" s="29" t="s">
        <v>117</v>
      </c>
      <c r="F3148" s="29">
        <v>286.87</v>
      </c>
      <c r="G3148" s="10">
        <f>SUMIFS('Régua SAEB'!$C:$C,'Régua SAEB'!$B:$B,"LP",'Régua SAEB'!$D:$D,"&lt;="&amp;$F3148,'Régua SAEB'!$E:$E,"&gt;"&amp;$F3148,'Régua SAEB'!$A:$A,$E3148)</f>
        <v>4</v>
      </c>
      <c r="H3148" s="10" t="str">
        <f t="array" ref="H3148">INDEX('Régua SAEB'!$F$1:$F$40,MATCH($E3148&amp;"LP"&amp;$G3148,'Régua SAEB'!$G$1:$G$40,0),1)</f>
        <v>Proficiente</v>
      </c>
      <c r="I3148" s="29">
        <v>275.13</v>
      </c>
      <c r="J3148" s="10">
        <f>SUMIFS('Régua SAEB'!$C:$C,'Régua SAEB'!$B:$B,"MT",'Régua SAEB'!$D:$D,"&lt;="&amp;$I3148,'Régua SAEB'!$E:$E,"&gt;"&amp;$I3148,'Régua SAEB'!$A:$A,$E3148)</f>
        <v>4</v>
      </c>
      <c r="K3148" s="10" t="str">
        <f t="array" ref="K3148">INDEX('Régua SAEB'!$F$1:$F$40,MATCH($E3148&amp;"MT"&amp;$J3148,'Régua SAEB'!$G$1:$G$40,0),1)</f>
        <v>Básico</v>
      </c>
    </row>
    <row r="3149" spans="1:11" x14ac:dyDescent="0.2">
      <c r="A3149" s="28" t="s">
        <v>88</v>
      </c>
      <c r="B3149" s="24">
        <v>16248</v>
      </c>
      <c r="C3149" s="28" t="s">
        <v>3251</v>
      </c>
      <c r="D3149" s="29">
        <v>35016248</v>
      </c>
      <c r="E3149" s="29" t="s">
        <v>117</v>
      </c>
      <c r="F3149" s="29">
        <v>269.33</v>
      </c>
      <c r="G3149" s="10">
        <f>SUMIFS('Régua SAEB'!$C:$C,'Régua SAEB'!$B:$B,"LP",'Régua SAEB'!$D:$D,"&lt;="&amp;$F3149,'Régua SAEB'!$E:$E,"&gt;"&amp;$F3149,'Régua SAEB'!$A:$A,$E3149)</f>
        <v>3</v>
      </c>
      <c r="H3149" s="10" t="str">
        <f t="array" ref="H3149">INDEX('Régua SAEB'!$F$1:$F$40,MATCH($E3149&amp;"LP"&amp;$G3149,'Régua SAEB'!$G$1:$G$40,0),1)</f>
        <v>Básico</v>
      </c>
      <c r="I3149" s="29">
        <v>273.22000000000003</v>
      </c>
      <c r="J3149" s="10">
        <f>SUMIFS('Régua SAEB'!$C:$C,'Régua SAEB'!$B:$B,"MT",'Régua SAEB'!$D:$D,"&lt;="&amp;$I3149,'Régua SAEB'!$E:$E,"&gt;"&amp;$I3149,'Régua SAEB'!$A:$A,$E3149)</f>
        <v>3</v>
      </c>
      <c r="K3149" s="10" t="str">
        <f t="array" ref="K3149">INDEX('Régua SAEB'!$F$1:$F$40,MATCH($E3149&amp;"MT"&amp;$J3149,'Régua SAEB'!$G$1:$G$40,0),1)</f>
        <v>Básico</v>
      </c>
    </row>
    <row r="3150" spans="1:11" x14ac:dyDescent="0.2">
      <c r="A3150" s="28" t="s">
        <v>88</v>
      </c>
      <c r="B3150" s="24">
        <v>16251</v>
      </c>
      <c r="C3150" s="28" t="s">
        <v>3252</v>
      </c>
      <c r="D3150" s="29">
        <v>35016251</v>
      </c>
      <c r="E3150" s="29" t="s">
        <v>117</v>
      </c>
      <c r="F3150" s="29">
        <v>266.14999999999998</v>
      </c>
      <c r="G3150" s="10">
        <f>SUMIFS('Régua SAEB'!$C:$C,'Régua SAEB'!$B:$B,"LP",'Régua SAEB'!$D:$D,"&lt;="&amp;$F3150,'Régua SAEB'!$E:$E,"&gt;"&amp;$F3150,'Régua SAEB'!$A:$A,$E3150)</f>
        <v>3</v>
      </c>
      <c r="H3150" s="10" t="str">
        <f t="array" ref="H3150">INDEX('Régua SAEB'!$F$1:$F$40,MATCH($E3150&amp;"LP"&amp;$G3150,'Régua SAEB'!$G$1:$G$40,0),1)</f>
        <v>Básico</v>
      </c>
      <c r="I3150" s="29">
        <v>262.48</v>
      </c>
      <c r="J3150" s="10">
        <f>SUMIFS('Régua SAEB'!$C:$C,'Régua SAEB'!$B:$B,"MT",'Régua SAEB'!$D:$D,"&lt;="&amp;$I3150,'Régua SAEB'!$E:$E,"&gt;"&amp;$I3150,'Régua SAEB'!$A:$A,$E3150)</f>
        <v>3</v>
      </c>
      <c r="K3150" s="10" t="str">
        <f t="array" ref="K3150">INDEX('Régua SAEB'!$F$1:$F$40,MATCH($E3150&amp;"MT"&amp;$J3150,'Régua SAEB'!$G$1:$G$40,0),1)</f>
        <v>Básico</v>
      </c>
    </row>
    <row r="3151" spans="1:11" x14ac:dyDescent="0.2">
      <c r="A3151" s="28" t="s">
        <v>88</v>
      </c>
      <c r="B3151" s="24">
        <v>16263</v>
      </c>
      <c r="C3151" s="28" t="s">
        <v>3253</v>
      </c>
      <c r="D3151" s="29">
        <v>35016263</v>
      </c>
      <c r="E3151" s="29" t="s">
        <v>117</v>
      </c>
      <c r="F3151" s="29">
        <v>261.75</v>
      </c>
      <c r="G3151" s="10">
        <f>SUMIFS('Régua SAEB'!$C:$C,'Régua SAEB'!$B:$B,"LP",'Régua SAEB'!$D:$D,"&lt;="&amp;$F3151,'Régua SAEB'!$E:$E,"&gt;"&amp;$F3151,'Régua SAEB'!$A:$A,$E3151)</f>
        <v>3</v>
      </c>
      <c r="H3151" s="10" t="str">
        <f t="array" ref="H3151">INDEX('Régua SAEB'!$F$1:$F$40,MATCH($E3151&amp;"LP"&amp;$G3151,'Régua SAEB'!$G$1:$G$40,0),1)</f>
        <v>Básico</v>
      </c>
      <c r="I3151" s="29">
        <v>246.38</v>
      </c>
      <c r="J3151" s="10">
        <f>SUMIFS('Régua SAEB'!$C:$C,'Régua SAEB'!$B:$B,"MT",'Régua SAEB'!$D:$D,"&lt;="&amp;$I3151,'Régua SAEB'!$E:$E,"&gt;"&amp;$I3151,'Régua SAEB'!$A:$A,$E3151)</f>
        <v>2</v>
      </c>
      <c r="K3151" s="10" t="str">
        <f t="array" ref="K3151">INDEX('Régua SAEB'!$F$1:$F$40,MATCH($E3151&amp;"MT"&amp;$J3151,'Régua SAEB'!$G$1:$G$40,0),1)</f>
        <v>Básico</v>
      </c>
    </row>
    <row r="3152" spans="1:11" x14ac:dyDescent="0.2">
      <c r="A3152" s="28" t="s">
        <v>88</v>
      </c>
      <c r="B3152" s="24">
        <v>16275</v>
      </c>
      <c r="C3152" s="28" t="s">
        <v>3254</v>
      </c>
      <c r="D3152" s="29">
        <v>35016275</v>
      </c>
      <c r="E3152" s="29" t="s">
        <v>117</v>
      </c>
      <c r="F3152" s="29">
        <v>250.01</v>
      </c>
      <c r="G3152" s="10">
        <f>SUMIFS('Régua SAEB'!$C:$C,'Régua SAEB'!$B:$B,"LP",'Régua SAEB'!$D:$D,"&lt;="&amp;$F3152,'Régua SAEB'!$E:$E,"&gt;"&amp;$F3152,'Régua SAEB'!$A:$A,$E3152)</f>
        <v>3</v>
      </c>
      <c r="H3152" s="10" t="str">
        <f t="array" ref="H3152">INDEX('Régua SAEB'!$F$1:$F$40,MATCH($E3152&amp;"LP"&amp;$G3152,'Régua SAEB'!$G$1:$G$40,0),1)</f>
        <v>Básico</v>
      </c>
      <c r="I3152" s="29">
        <v>242.23</v>
      </c>
      <c r="J3152" s="10">
        <f>SUMIFS('Régua SAEB'!$C:$C,'Régua SAEB'!$B:$B,"MT",'Régua SAEB'!$D:$D,"&lt;="&amp;$I3152,'Régua SAEB'!$E:$E,"&gt;"&amp;$I3152,'Régua SAEB'!$A:$A,$E3152)</f>
        <v>2</v>
      </c>
      <c r="K3152" s="10" t="str">
        <f t="array" ref="K3152">INDEX('Régua SAEB'!$F$1:$F$40,MATCH($E3152&amp;"MT"&amp;$J3152,'Régua SAEB'!$G$1:$G$40,0),1)</f>
        <v>Básico</v>
      </c>
    </row>
    <row r="3153" spans="1:11" x14ac:dyDescent="0.2">
      <c r="A3153" s="28" t="s">
        <v>88</v>
      </c>
      <c r="B3153" s="24">
        <v>16287</v>
      </c>
      <c r="C3153" s="28" t="s">
        <v>3255</v>
      </c>
      <c r="D3153" s="29">
        <v>35016287</v>
      </c>
      <c r="E3153" s="29" t="s">
        <v>117</v>
      </c>
      <c r="F3153" s="29">
        <v>268.2</v>
      </c>
      <c r="G3153" s="10">
        <f>SUMIFS('Régua SAEB'!$C:$C,'Régua SAEB'!$B:$B,"LP",'Régua SAEB'!$D:$D,"&lt;="&amp;$F3153,'Régua SAEB'!$E:$E,"&gt;"&amp;$F3153,'Régua SAEB'!$A:$A,$E3153)</f>
        <v>3</v>
      </c>
      <c r="H3153" s="10" t="str">
        <f t="array" ref="H3153">INDEX('Régua SAEB'!$F$1:$F$40,MATCH($E3153&amp;"LP"&amp;$G3153,'Régua SAEB'!$G$1:$G$40,0),1)</f>
        <v>Básico</v>
      </c>
      <c r="I3153" s="29">
        <v>257.89</v>
      </c>
      <c r="J3153" s="10">
        <f>SUMIFS('Régua SAEB'!$C:$C,'Régua SAEB'!$B:$B,"MT",'Régua SAEB'!$D:$D,"&lt;="&amp;$I3153,'Régua SAEB'!$E:$E,"&gt;"&amp;$I3153,'Régua SAEB'!$A:$A,$E3153)</f>
        <v>3</v>
      </c>
      <c r="K3153" s="10" t="str">
        <f t="array" ref="K3153">INDEX('Régua SAEB'!$F$1:$F$40,MATCH($E3153&amp;"MT"&amp;$J3153,'Régua SAEB'!$G$1:$G$40,0),1)</f>
        <v>Básico</v>
      </c>
    </row>
    <row r="3154" spans="1:11" x14ac:dyDescent="0.2">
      <c r="A3154" s="28" t="s">
        <v>88</v>
      </c>
      <c r="B3154" s="24">
        <v>16299</v>
      </c>
      <c r="C3154" s="28" t="s">
        <v>3256</v>
      </c>
      <c r="D3154" s="29">
        <v>35016299</v>
      </c>
      <c r="E3154" s="29" t="s">
        <v>117</v>
      </c>
      <c r="F3154" s="29">
        <v>286.3</v>
      </c>
      <c r="G3154" s="10">
        <f>SUMIFS('Régua SAEB'!$C:$C,'Régua SAEB'!$B:$B,"LP",'Régua SAEB'!$D:$D,"&lt;="&amp;$F3154,'Régua SAEB'!$E:$E,"&gt;"&amp;$F3154,'Régua SAEB'!$A:$A,$E3154)</f>
        <v>4</v>
      </c>
      <c r="H3154" s="10" t="str">
        <f t="array" ref="H3154">INDEX('Régua SAEB'!$F$1:$F$40,MATCH($E3154&amp;"LP"&amp;$G3154,'Régua SAEB'!$G$1:$G$40,0),1)</f>
        <v>Proficiente</v>
      </c>
      <c r="I3154" s="29">
        <v>280.45999999999998</v>
      </c>
      <c r="J3154" s="10">
        <f>SUMIFS('Régua SAEB'!$C:$C,'Régua SAEB'!$B:$B,"MT",'Régua SAEB'!$D:$D,"&lt;="&amp;$I3154,'Régua SAEB'!$E:$E,"&gt;"&amp;$I3154,'Régua SAEB'!$A:$A,$E3154)</f>
        <v>4</v>
      </c>
      <c r="K3154" s="10" t="str">
        <f t="array" ref="K3154">INDEX('Régua SAEB'!$F$1:$F$40,MATCH($E3154&amp;"MT"&amp;$J3154,'Régua SAEB'!$G$1:$G$40,0),1)</f>
        <v>Básico</v>
      </c>
    </row>
    <row r="3155" spans="1:11" x14ac:dyDescent="0.2">
      <c r="A3155" s="28" t="s">
        <v>88</v>
      </c>
      <c r="B3155" s="24">
        <v>16305</v>
      </c>
      <c r="C3155" s="28" t="s">
        <v>3257</v>
      </c>
      <c r="D3155" s="29">
        <v>35016305</v>
      </c>
      <c r="E3155" s="29" t="s">
        <v>117</v>
      </c>
      <c r="F3155" s="29">
        <v>284.88</v>
      </c>
      <c r="G3155" s="10">
        <f>SUMIFS('Régua SAEB'!$C:$C,'Régua SAEB'!$B:$B,"LP",'Régua SAEB'!$D:$D,"&lt;="&amp;$F3155,'Régua SAEB'!$E:$E,"&gt;"&amp;$F3155,'Régua SAEB'!$A:$A,$E3155)</f>
        <v>4</v>
      </c>
      <c r="H3155" s="10" t="str">
        <f t="array" ref="H3155">INDEX('Régua SAEB'!$F$1:$F$40,MATCH($E3155&amp;"LP"&amp;$G3155,'Régua SAEB'!$G$1:$G$40,0),1)</f>
        <v>Proficiente</v>
      </c>
      <c r="I3155" s="29">
        <v>294.98</v>
      </c>
      <c r="J3155" s="10">
        <f>SUMIFS('Régua SAEB'!$C:$C,'Régua SAEB'!$B:$B,"MT",'Régua SAEB'!$D:$D,"&lt;="&amp;$I3155,'Régua SAEB'!$E:$E,"&gt;"&amp;$I3155,'Régua SAEB'!$A:$A,$E3155)</f>
        <v>4</v>
      </c>
      <c r="K3155" s="10" t="str">
        <f t="array" ref="K3155">INDEX('Régua SAEB'!$F$1:$F$40,MATCH($E3155&amp;"MT"&amp;$J3155,'Régua SAEB'!$G$1:$G$40,0),1)</f>
        <v>Básico</v>
      </c>
    </row>
    <row r="3156" spans="1:11" x14ac:dyDescent="0.2">
      <c r="A3156" s="28" t="s">
        <v>88</v>
      </c>
      <c r="B3156" s="24">
        <v>16317</v>
      </c>
      <c r="C3156" s="28" t="s">
        <v>3258</v>
      </c>
      <c r="D3156" s="29">
        <v>35016317</v>
      </c>
      <c r="E3156" s="29" t="s">
        <v>117</v>
      </c>
      <c r="F3156" s="29">
        <v>282.75</v>
      </c>
      <c r="G3156" s="10">
        <f>SUMIFS('Régua SAEB'!$C:$C,'Régua SAEB'!$B:$B,"LP",'Régua SAEB'!$D:$D,"&lt;="&amp;$F3156,'Régua SAEB'!$E:$E,"&gt;"&amp;$F3156,'Régua SAEB'!$A:$A,$E3156)</f>
        <v>4</v>
      </c>
      <c r="H3156" s="10" t="str">
        <f t="array" ref="H3156">INDEX('Régua SAEB'!$F$1:$F$40,MATCH($E3156&amp;"LP"&amp;$G3156,'Régua SAEB'!$G$1:$G$40,0),1)</f>
        <v>Proficiente</v>
      </c>
      <c r="I3156" s="29">
        <v>270.88</v>
      </c>
      <c r="J3156" s="10">
        <f>SUMIFS('Régua SAEB'!$C:$C,'Régua SAEB'!$B:$B,"MT",'Régua SAEB'!$D:$D,"&lt;="&amp;$I3156,'Régua SAEB'!$E:$E,"&gt;"&amp;$I3156,'Régua SAEB'!$A:$A,$E3156)</f>
        <v>3</v>
      </c>
      <c r="K3156" s="10" t="str">
        <f t="array" ref="K3156">INDEX('Régua SAEB'!$F$1:$F$40,MATCH($E3156&amp;"MT"&amp;$J3156,'Régua SAEB'!$G$1:$G$40,0),1)</f>
        <v>Básico</v>
      </c>
    </row>
    <row r="3157" spans="1:11" x14ac:dyDescent="0.2">
      <c r="A3157" s="28" t="s">
        <v>88</v>
      </c>
      <c r="B3157" s="24">
        <v>16329</v>
      </c>
      <c r="C3157" s="28" t="s">
        <v>3259</v>
      </c>
      <c r="D3157" s="29">
        <v>35016329</v>
      </c>
      <c r="E3157" s="29" t="s">
        <v>117</v>
      </c>
      <c r="F3157" s="29">
        <v>280.61</v>
      </c>
      <c r="G3157" s="10">
        <f>SUMIFS('Régua SAEB'!$C:$C,'Régua SAEB'!$B:$B,"LP",'Régua SAEB'!$D:$D,"&lt;="&amp;$F3157,'Régua SAEB'!$E:$E,"&gt;"&amp;$F3157,'Régua SAEB'!$A:$A,$E3157)</f>
        <v>4</v>
      </c>
      <c r="H3157" s="10" t="str">
        <f t="array" ref="H3157">INDEX('Régua SAEB'!$F$1:$F$40,MATCH($E3157&amp;"LP"&amp;$G3157,'Régua SAEB'!$G$1:$G$40,0),1)</f>
        <v>Proficiente</v>
      </c>
      <c r="I3157" s="29">
        <v>263.02</v>
      </c>
      <c r="J3157" s="10">
        <f>SUMIFS('Régua SAEB'!$C:$C,'Régua SAEB'!$B:$B,"MT",'Régua SAEB'!$D:$D,"&lt;="&amp;$I3157,'Régua SAEB'!$E:$E,"&gt;"&amp;$I3157,'Régua SAEB'!$A:$A,$E3157)</f>
        <v>3</v>
      </c>
      <c r="K3157" s="10" t="str">
        <f t="array" ref="K3157">INDEX('Régua SAEB'!$F$1:$F$40,MATCH($E3157&amp;"MT"&amp;$J3157,'Régua SAEB'!$G$1:$G$40,0),1)</f>
        <v>Básico</v>
      </c>
    </row>
    <row r="3158" spans="1:11" x14ac:dyDescent="0.2">
      <c r="A3158" s="28" t="s">
        <v>88</v>
      </c>
      <c r="B3158" s="24">
        <v>16330</v>
      </c>
      <c r="C3158" s="28" t="s">
        <v>3260</v>
      </c>
      <c r="D3158" s="29">
        <v>35016330</v>
      </c>
      <c r="E3158" s="29" t="s">
        <v>117</v>
      </c>
      <c r="F3158" s="29">
        <v>287.14</v>
      </c>
      <c r="G3158" s="10">
        <f>SUMIFS('Régua SAEB'!$C:$C,'Régua SAEB'!$B:$B,"LP",'Régua SAEB'!$D:$D,"&lt;="&amp;$F3158,'Régua SAEB'!$E:$E,"&gt;"&amp;$F3158,'Régua SAEB'!$A:$A,$E3158)</f>
        <v>4</v>
      </c>
      <c r="H3158" s="10" t="str">
        <f t="array" ref="H3158">INDEX('Régua SAEB'!$F$1:$F$40,MATCH($E3158&amp;"LP"&amp;$G3158,'Régua SAEB'!$G$1:$G$40,0),1)</f>
        <v>Proficiente</v>
      </c>
      <c r="I3158" s="29">
        <v>275.95999999999998</v>
      </c>
      <c r="J3158" s="10">
        <f>SUMIFS('Régua SAEB'!$C:$C,'Régua SAEB'!$B:$B,"MT",'Régua SAEB'!$D:$D,"&lt;="&amp;$I3158,'Régua SAEB'!$E:$E,"&gt;"&amp;$I3158,'Régua SAEB'!$A:$A,$E3158)</f>
        <v>4</v>
      </c>
      <c r="K3158" s="10" t="str">
        <f t="array" ref="K3158">INDEX('Régua SAEB'!$F$1:$F$40,MATCH($E3158&amp;"MT"&amp;$J3158,'Régua SAEB'!$G$1:$G$40,0),1)</f>
        <v>Básico</v>
      </c>
    </row>
    <row r="3159" spans="1:11" x14ac:dyDescent="0.2">
      <c r="A3159" s="28" t="s">
        <v>88</v>
      </c>
      <c r="B3159" s="24">
        <v>16366</v>
      </c>
      <c r="C3159" s="28" t="s">
        <v>3261</v>
      </c>
      <c r="D3159" s="29">
        <v>35016366</v>
      </c>
      <c r="E3159" s="29" t="s">
        <v>117</v>
      </c>
      <c r="F3159" s="29">
        <v>291.8</v>
      </c>
      <c r="G3159" s="10">
        <f>SUMIFS('Régua SAEB'!$C:$C,'Régua SAEB'!$B:$B,"LP",'Régua SAEB'!$D:$D,"&lt;="&amp;$F3159,'Régua SAEB'!$E:$E,"&gt;"&amp;$F3159,'Régua SAEB'!$A:$A,$E3159)</f>
        <v>4</v>
      </c>
      <c r="H3159" s="10" t="str">
        <f t="array" ref="H3159">INDEX('Régua SAEB'!$F$1:$F$40,MATCH($E3159&amp;"LP"&amp;$G3159,'Régua SAEB'!$G$1:$G$40,0),1)</f>
        <v>Proficiente</v>
      </c>
      <c r="I3159" s="29">
        <v>285.29000000000002</v>
      </c>
      <c r="J3159" s="10">
        <f>SUMIFS('Régua SAEB'!$C:$C,'Régua SAEB'!$B:$B,"MT",'Régua SAEB'!$D:$D,"&lt;="&amp;$I3159,'Régua SAEB'!$E:$E,"&gt;"&amp;$I3159,'Régua SAEB'!$A:$A,$E3159)</f>
        <v>4</v>
      </c>
      <c r="K3159" s="10" t="str">
        <f t="array" ref="K3159">INDEX('Régua SAEB'!$F$1:$F$40,MATCH($E3159&amp;"MT"&amp;$J3159,'Régua SAEB'!$G$1:$G$40,0),1)</f>
        <v>Básico</v>
      </c>
    </row>
    <row r="3160" spans="1:11" x14ac:dyDescent="0.2">
      <c r="A3160" s="28" t="s">
        <v>88</v>
      </c>
      <c r="B3160" s="24">
        <v>16378</v>
      </c>
      <c r="C3160" s="28" t="s">
        <v>3262</v>
      </c>
      <c r="D3160" s="29">
        <v>35016378</v>
      </c>
      <c r="E3160" s="29" t="s">
        <v>117</v>
      </c>
      <c r="F3160" s="29">
        <v>269.74</v>
      </c>
      <c r="G3160" s="10">
        <f>SUMIFS('Régua SAEB'!$C:$C,'Régua SAEB'!$B:$B,"LP",'Régua SAEB'!$D:$D,"&lt;="&amp;$F3160,'Régua SAEB'!$E:$E,"&gt;"&amp;$F3160,'Régua SAEB'!$A:$A,$E3160)</f>
        <v>3</v>
      </c>
      <c r="H3160" s="10" t="str">
        <f t="array" ref="H3160">INDEX('Régua SAEB'!$F$1:$F$40,MATCH($E3160&amp;"LP"&amp;$G3160,'Régua SAEB'!$G$1:$G$40,0),1)</f>
        <v>Básico</v>
      </c>
      <c r="I3160" s="29">
        <v>266.75</v>
      </c>
      <c r="J3160" s="10">
        <f>SUMIFS('Régua SAEB'!$C:$C,'Régua SAEB'!$B:$B,"MT",'Régua SAEB'!$D:$D,"&lt;="&amp;$I3160,'Régua SAEB'!$E:$E,"&gt;"&amp;$I3160,'Régua SAEB'!$A:$A,$E3160)</f>
        <v>3</v>
      </c>
      <c r="K3160" s="10" t="str">
        <f t="array" ref="K3160">INDEX('Régua SAEB'!$F$1:$F$40,MATCH($E3160&amp;"MT"&amp;$J3160,'Régua SAEB'!$G$1:$G$40,0),1)</f>
        <v>Básico</v>
      </c>
    </row>
    <row r="3161" spans="1:11" x14ac:dyDescent="0.2">
      <c r="A3161" s="28" t="s">
        <v>88</v>
      </c>
      <c r="B3161" s="24">
        <v>16391</v>
      </c>
      <c r="C3161" s="28" t="s">
        <v>3263</v>
      </c>
      <c r="D3161" s="29">
        <v>35016391</v>
      </c>
      <c r="E3161" s="29" t="s">
        <v>117</v>
      </c>
      <c r="F3161" s="29">
        <v>274.58</v>
      </c>
      <c r="G3161" s="10">
        <f>SUMIFS('Régua SAEB'!$C:$C,'Régua SAEB'!$B:$B,"LP",'Régua SAEB'!$D:$D,"&lt;="&amp;$F3161,'Régua SAEB'!$E:$E,"&gt;"&amp;$F3161,'Régua SAEB'!$A:$A,$E3161)</f>
        <v>3</v>
      </c>
      <c r="H3161" s="10" t="str">
        <f t="array" ref="H3161">INDEX('Régua SAEB'!$F$1:$F$40,MATCH($E3161&amp;"LP"&amp;$G3161,'Régua SAEB'!$G$1:$G$40,0),1)</f>
        <v>Básico</v>
      </c>
      <c r="I3161" s="29">
        <v>274.54000000000002</v>
      </c>
      <c r="J3161" s="10">
        <f>SUMIFS('Régua SAEB'!$C:$C,'Régua SAEB'!$B:$B,"MT",'Régua SAEB'!$D:$D,"&lt;="&amp;$I3161,'Régua SAEB'!$E:$E,"&gt;"&amp;$I3161,'Régua SAEB'!$A:$A,$E3161)</f>
        <v>3</v>
      </c>
      <c r="K3161" s="10" t="str">
        <f t="array" ref="K3161">INDEX('Régua SAEB'!$F$1:$F$40,MATCH($E3161&amp;"MT"&amp;$J3161,'Régua SAEB'!$G$1:$G$40,0),1)</f>
        <v>Básico</v>
      </c>
    </row>
    <row r="3162" spans="1:11" x14ac:dyDescent="0.2">
      <c r="A3162" s="28" t="s">
        <v>88</v>
      </c>
      <c r="B3162" s="24">
        <v>16408</v>
      </c>
      <c r="C3162" s="28" t="s">
        <v>3264</v>
      </c>
      <c r="D3162" s="29">
        <v>35016408</v>
      </c>
      <c r="E3162" s="29" t="s">
        <v>117</v>
      </c>
      <c r="F3162" s="29">
        <v>309.24</v>
      </c>
      <c r="G3162" s="10">
        <f>SUMIFS('Régua SAEB'!$C:$C,'Régua SAEB'!$B:$B,"LP",'Régua SAEB'!$D:$D,"&lt;="&amp;$F3162,'Régua SAEB'!$E:$E,"&gt;"&amp;$F3162,'Régua SAEB'!$A:$A,$E3162)</f>
        <v>5</v>
      </c>
      <c r="H3162" s="10" t="str">
        <f t="array" ref="H3162">INDEX('Régua SAEB'!$F$1:$F$40,MATCH($E3162&amp;"LP"&amp;$G3162,'Régua SAEB'!$G$1:$G$40,0),1)</f>
        <v>Proficiente</v>
      </c>
      <c r="I3162" s="29">
        <v>305</v>
      </c>
      <c r="J3162" s="10">
        <f>SUMIFS('Régua SAEB'!$C:$C,'Régua SAEB'!$B:$B,"MT",'Régua SAEB'!$D:$D,"&lt;="&amp;$I3162,'Régua SAEB'!$E:$E,"&gt;"&amp;$I3162,'Régua SAEB'!$A:$A,$E3162)</f>
        <v>5</v>
      </c>
      <c r="K3162" s="10" t="str">
        <f t="array" ref="K3162">INDEX('Régua SAEB'!$F$1:$F$40,MATCH($E3162&amp;"MT"&amp;$J3162,'Régua SAEB'!$G$1:$G$40,0),1)</f>
        <v>Proficiente</v>
      </c>
    </row>
    <row r="3163" spans="1:11" x14ac:dyDescent="0.2">
      <c r="A3163" s="28" t="s">
        <v>88</v>
      </c>
      <c r="B3163" s="24">
        <v>16412</v>
      </c>
      <c r="C3163" s="28" t="s">
        <v>3265</v>
      </c>
      <c r="D3163" s="29">
        <v>35016412</v>
      </c>
      <c r="E3163" s="29" t="s">
        <v>117</v>
      </c>
      <c r="F3163" s="29">
        <v>287.43</v>
      </c>
      <c r="G3163" s="10">
        <f>SUMIFS('Régua SAEB'!$C:$C,'Régua SAEB'!$B:$B,"LP",'Régua SAEB'!$D:$D,"&lt;="&amp;$F3163,'Régua SAEB'!$E:$E,"&gt;"&amp;$F3163,'Régua SAEB'!$A:$A,$E3163)</f>
        <v>4</v>
      </c>
      <c r="H3163" s="10" t="str">
        <f t="array" ref="H3163">INDEX('Régua SAEB'!$F$1:$F$40,MATCH($E3163&amp;"LP"&amp;$G3163,'Régua SAEB'!$G$1:$G$40,0),1)</f>
        <v>Proficiente</v>
      </c>
      <c r="I3163" s="29">
        <v>283.5</v>
      </c>
      <c r="J3163" s="10">
        <f>SUMIFS('Régua SAEB'!$C:$C,'Régua SAEB'!$B:$B,"MT",'Régua SAEB'!$D:$D,"&lt;="&amp;$I3163,'Régua SAEB'!$E:$E,"&gt;"&amp;$I3163,'Régua SAEB'!$A:$A,$E3163)</f>
        <v>4</v>
      </c>
      <c r="K3163" s="10" t="str">
        <f t="array" ref="K3163">INDEX('Régua SAEB'!$F$1:$F$40,MATCH($E3163&amp;"MT"&amp;$J3163,'Régua SAEB'!$G$1:$G$40,0),1)</f>
        <v>Básico</v>
      </c>
    </row>
    <row r="3164" spans="1:11" x14ac:dyDescent="0.2">
      <c r="A3164" s="28" t="s">
        <v>88</v>
      </c>
      <c r="B3164" s="24">
        <v>16421</v>
      </c>
      <c r="C3164" s="28" t="s">
        <v>3266</v>
      </c>
      <c r="D3164" s="29">
        <v>35016421</v>
      </c>
      <c r="E3164" s="29" t="s">
        <v>117</v>
      </c>
      <c r="F3164" s="29">
        <v>267.13</v>
      </c>
      <c r="G3164" s="10">
        <f>SUMIFS('Régua SAEB'!$C:$C,'Régua SAEB'!$B:$B,"LP",'Régua SAEB'!$D:$D,"&lt;="&amp;$F3164,'Régua SAEB'!$E:$E,"&gt;"&amp;$F3164,'Régua SAEB'!$A:$A,$E3164)</f>
        <v>3</v>
      </c>
      <c r="H3164" s="10" t="str">
        <f t="array" ref="H3164">INDEX('Régua SAEB'!$F$1:$F$40,MATCH($E3164&amp;"LP"&amp;$G3164,'Régua SAEB'!$G$1:$G$40,0),1)</f>
        <v>Básico</v>
      </c>
      <c r="I3164" s="29">
        <v>259.19</v>
      </c>
      <c r="J3164" s="10">
        <f>SUMIFS('Régua SAEB'!$C:$C,'Régua SAEB'!$B:$B,"MT",'Régua SAEB'!$D:$D,"&lt;="&amp;$I3164,'Régua SAEB'!$E:$E,"&gt;"&amp;$I3164,'Régua SAEB'!$A:$A,$E3164)</f>
        <v>3</v>
      </c>
      <c r="K3164" s="10" t="str">
        <f t="array" ref="K3164">INDEX('Régua SAEB'!$F$1:$F$40,MATCH($E3164&amp;"MT"&amp;$J3164,'Régua SAEB'!$G$1:$G$40,0),1)</f>
        <v>Básico</v>
      </c>
    </row>
    <row r="3165" spans="1:11" x14ac:dyDescent="0.2">
      <c r="A3165" s="28" t="s">
        <v>88</v>
      </c>
      <c r="B3165" s="24">
        <v>16433</v>
      </c>
      <c r="C3165" s="28" t="s">
        <v>3267</v>
      </c>
      <c r="D3165" s="29">
        <v>35016433</v>
      </c>
      <c r="E3165" s="29" t="s">
        <v>117</v>
      </c>
      <c r="F3165" s="29">
        <v>288.7</v>
      </c>
      <c r="G3165" s="10">
        <f>SUMIFS('Régua SAEB'!$C:$C,'Régua SAEB'!$B:$B,"LP",'Régua SAEB'!$D:$D,"&lt;="&amp;$F3165,'Régua SAEB'!$E:$E,"&gt;"&amp;$F3165,'Régua SAEB'!$A:$A,$E3165)</f>
        <v>4</v>
      </c>
      <c r="H3165" s="10" t="str">
        <f t="array" ref="H3165">INDEX('Régua SAEB'!$F$1:$F$40,MATCH($E3165&amp;"LP"&amp;$G3165,'Régua SAEB'!$G$1:$G$40,0),1)</f>
        <v>Proficiente</v>
      </c>
      <c r="I3165" s="29">
        <v>289.08999999999997</v>
      </c>
      <c r="J3165" s="10">
        <f>SUMIFS('Régua SAEB'!$C:$C,'Régua SAEB'!$B:$B,"MT",'Régua SAEB'!$D:$D,"&lt;="&amp;$I3165,'Régua SAEB'!$E:$E,"&gt;"&amp;$I3165,'Régua SAEB'!$A:$A,$E3165)</f>
        <v>4</v>
      </c>
      <c r="K3165" s="10" t="str">
        <f t="array" ref="K3165">INDEX('Régua SAEB'!$F$1:$F$40,MATCH($E3165&amp;"MT"&amp;$J3165,'Régua SAEB'!$G$1:$G$40,0),1)</f>
        <v>Básico</v>
      </c>
    </row>
    <row r="3166" spans="1:11" x14ac:dyDescent="0.2">
      <c r="A3166" s="28" t="s">
        <v>88</v>
      </c>
      <c r="B3166" s="24">
        <v>36651</v>
      </c>
      <c r="C3166" s="28" t="s">
        <v>3268</v>
      </c>
      <c r="D3166" s="29">
        <v>35036651</v>
      </c>
      <c r="E3166" s="29" t="s">
        <v>117</v>
      </c>
      <c r="F3166" s="29">
        <v>269.5</v>
      </c>
      <c r="G3166" s="10">
        <f>SUMIFS('Régua SAEB'!$C:$C,'Régua SAEB'!$B:$B,"LP",'Régua SAEB'!$D:$D,"&lt;="&amp;$F3166,'Régua SAEB'!$E:$E,"&gt;"&amp;$F3166,'Régua SAEB'!$A:$A,$E3166)</f>
        <v>3</v>
      </c>
      <c r="H3166" s="10" t="str">
        <f t="array" ref="H3166">INDEX('Régua SAEB'!$F$1:$F$40,MATCH($E3166&amp;"LP"&amp;$G3166,'Régua SAEB'!$G$1:$G$40,0),1)</f>
        <v>Básico</v>
      </c>
      <c r="I3166" s="29">
        <v>253.04</v>
      </c>
      <c r="J3166" s="10">
        <f>SUMIFS('Régua SAEB'!$C:$C,'Régua SAEB'!$B:$B,"MT",'Régua SAEB'!$D:$D,"&lt;="&amp;$I3166,'Régua SAEB'!$E:$E,"&gt;"&amp;$I3166,'Régua SAEB'!$A:$A,$E3166)</f>
        <v>3</v>
      </c>
      <c r="K3166" s="10" t="str">
        <f t="array" ref="K3166">INDEX('Régua SAEB'!$F$1:$F$40,MATCH($E3166&amp;"MT"&amp;$J3166,'Régua SAEB'!$G$1:$G$40,0),1)</f>
        <v>Básico</v>
      </c>
    </row>
    <row r="3167" spans="1:11" x14ac:dyDescent="0.2">
      <c r="A3167" s="28" t="s">
        <v>88</v>
      </c>
      <c r="B3167" s="24">
        <v>39780</v>
      </c>
      <c r="C3167" s="28" t="s">
        <v>3269</v>
      </c>
      <c r="D3167" s="29">
        <v>35039780</v>
      </c>
      <c r="E3167" s="29" t="s">
        <v>117</v>
      </c>
      <c r="F3167" s="29">
        <v>270.07</v>
      </c>
      <c r="G3167" s="10">
        <f>SUMIFS('Régua SAEB'!$C:$C,'Régua SAEB'!$B:$B,"LP",'Régua SAEB'!$D:$D,"&lt;="&amp;$F3167,'Régua SAEB'!$E:$E,"&gt;"&amp;$F3167,'Régua SAEB'!$A:$A,$E3167)</f>
        <v>3</v>
      </c>
      <c r="H3167" s="10" t="str">
        <f t="array" ref="H3167">INDEX('Régua SAEB'!$F$1:$F$40,MATCH($E3167&amp;"LP"&amp;$G3167,'Régua SAEB'!$G$1:$G$40,0),1)</f>
        <v>Básico</v>
      </c>
      <c r="I3167" s="29">
        <v>262.39999999999998</v>
      </c>
      <c r="J3167" s="10">
        <f>SUMIFS('Régua SAEB'!$C:$C,'Régua SAEB'!$B:$B,"MT",'Régua SAEB'!$D:$D,"&lt;="&amp;$I3167,'Régua SAEB'!$E:$E,"&gt;"&amp;$I3167,'Régua SAEB'!$A:$A,$E3167)</f>
        <v>3</v>
      </c>
      <c r="K3167" s="10" t="str">
        <f t="array" ref="K3167">INDEX('Régua SAEB'!$F$1:$F$40,MATCH($E3167&amp;"MT"&amp;$J3167,'Régua SAEB'!$G$1:$G$40,0),1)</f>
        <v>Básico</v>
      </c>
    </row>
    <row r="3168" spans="1:11" x14ac:dyDescent="0.2">
      <c r="A3168" s="28" t="s">
        <v>88</v>
      </c>
      <c r="B3168" s="24">
        <v>42419</v>
      </c>
      <c r="C3168" s="28" t="s">
        <v>3270</v>
      </c>
      <c r="D3168" s="29">
        <v>35042419</v>
      </c>
      <c r="E3168" s="29" t="s">
        <v>117</v>
      </c>
      <c r="F3168" s="29">
        <v>270.25</v>
      </c>
      <c r="G3168" s="10">
        <f>SUMIFS('Régua SAEB'!$C:$C,'Régua SAEB'!$B:$B,"LP",'Régua SAEB'!$D:$D,"&lt;="&amp;$F3168,'Régua SAEB'!$E:$E,"&gt;"&amp;$F3168,'Régua SAEB'!$A:$A,$E3168)</f>
        <v>3</v>
      </c>
      <c r="H3168" s="10" t="str">
        <f t="array" ref="H3168">INDEX('Régua SAEB'!$F$1:$F$40,MATCH($E3168&amp;"LP"&amp;$G3168,'Régua SAEB'!$G$1:$G$40,0),1)</f>
        <v>Básico</v>
      </c>
      <c r="I3168" s="29">
        <v>262.98</v>
      </c>
      <c r="J3168" s="10">
        <f>SUMIFS('Régua SAEB'!$C:$C,'Régua SAEB'!$B:$B,"MT",'Régua SAEB'!$D:$D,"&lt;="&amp;$I3168,'Régua SAEB'!$E:$E,"&gt;"&amp;$I3168,'Régua SAEB'!$A:$A,$E3168)</f>
        <v>3</v>
      </c>
      <c r="K3168" s="10" t="str">
        <f t="array" ref="K3168">INDEX('Régua SAEB'!$F$1:$F$40,MATCH($E3168&amp;"MT"&amp;$J3168,'Régua SAEB'!$G$1:$G$40,0),1)</f>
        <v>Básico</v>
      </c>
    </row>
    <row r="3169" spans="1:11" x14ac:dyDescent="0.2">
      <c r="A3169" s="28" t="s">
        <v>88</v>
      </c>
      <c r="B3169" s="24">
        <v>42420</v>
      </c>
      <c r="C3169" s="28" t="s">
        <v>3271</v>
      </c>
      <c r="D3169" s="29">
        <v>35042420</v>
      </c>
      <c r="E3169" s="29" t="s">
        <v>117</v>
      </c>
      <c r="F3169" s="29">
        <v>292.64999999999998</v>
      </c>
      <c r="G3169" s="10">
        <f>SUMIFS('Régua SAEB'!$C:$C,'Régua SAEB'!$B:$B,"LP",'Régua SAEB'!$D:$D,"&lt;="&amp;$F3169,'Régua SAEB'!$E:$E,"&gt;"&amp;$F3169,'Régua SAEB'!$A:$A,$E3169)</f>
        <v>4</v>
      </c>
      <c r="H3169" s="10" t="str">
        <f t="array" ref="H3169">INDEX('Régua SAEB'!$F$1:$F$40,MATCH($E3169&amp;"LP"&amp;$G3169,'Régua SAEB'!$G$1:$G$40,0),1)</f>
        <v>Proficiente</v>
      </c>
      <c r="I3169" s="29">
        <v>283.95999999999998</v>
      </c>
      <c r="J3169" s="10">
        <f>SUMIFS('Régua SAEB'!$C:$C,'Régua SAEB'!$B:$B,"MT",'Régua SAEB'!$D:$D,"&lt;="&amp;$I3169,'Régua SAEB'!$E:$E,"&gt;"&amp;$I3169,'Régua SAEB'!$A:$A,$E3169)</f>
        <v>4</v>
      </c>
      <c r="K3169" s="10" t="str">
        <f t="array" ref="K3169">INDEX('Régua SAEB'!$F$1:$F$40,MATCH($E3169&amp;"MT"&amp;$J3169,'Régua SAEB'!$G$1:$G$40,0),1)</f>
        <v>Básico</v>
      </c>
    </row>
    <row r="3170" spans="1:11" x14ac:dyDescent="0.2">
      <c r="A3170" s="28" t="s">
        <v>88</v>
      </c>
      <c r="B3170" s="24">
        <v>43497</v>
      </c>
      <c r="C3170" s="28" t="s">
        <v>3272</v>
      </c>
      <c r="D3170" s="29">
        <v>35043497</v>
      </c>
      <c r="E3170" s="29" t="s">
        <v>117</v>
      </c>
      <c r="F3170" s="29">
        <v>268.11</v>
      </c>
      <c r="G3170" s="10">
        <f>SUMIFS('Régua SAEB'!$C:$C,'Régua SAEB'!$B:$B,"LP",'Régua SAEB'!$D:$D,"&lt;="&amp;$F3170,'Régua SAEB'!$E:$E,"&gt;"&amp;$F3170,'Régua SAEB'!$A:$A,$E3170)</f>
        <v>3</v>
      </c>
      <c r="H3170" s="10" t="str">
        <f t="array" ref="H3170">INDEX('Régua SAEB'!$F$1:$F$40,MATCH($E3170&amp;"LP"&amp;$G3170,'Régua SAEB'!$G$1:$G$40,0),1)</f>
        <v>Básico</v>
      </c>
      <c r="I3170" s="29">
        <v>266.45999999999998</v>
      </c>
      <c r="J3170" s="10">
        <f>SUMIFS('Régua SAEB'!$C:$C,'Régua SAEB'!$B:$B,"MT",'Régua SAEB'!$D:$D,"&lt;="&amp;$I3170,'Régua SAEB'!$E:$E,"&gt;"&amp;$I3170,'Régua SAEB'!$A:$A,$E3170)</f>
        <v>3</v>
      </c>
      <c r="K3170" s="10" t="str">
        <f t="array" ref="K3170">INDEX('Régua SAEB'!$F$1:$F$40,MATCH($E3170&amp;"MT"&amp;$J3170,'Régua SAEB'!$G$1:$G$40,0),1)</f>
        <v>Básico</v>
      </c>
    </row>
    <row r="3171" spans="1:11" x14ac:dyDescent="0.2">
      <c r="A3171" s="28" t="s">
        <v>88</v>
      </c>
      <c r="B3171" s="24">
        <v>70282</v>
      </c>
      <c r="C3171" s="28" t="s">
        <v>3273</v>
      </c>
      <c r="D3171" s="29">
        <v>35070282</v>
      </c>
      <c r="E3171" s="29" t="s">
        <v>117</v>
      </c>
      <c r="F3171" s="29">
        <v>275.45999999999998</v>
      </c>
      <c r="G3171" s="10">
        <f>SUMIFS('Régua SAEB'!$C:$C,'Régua SAEB'!$B:$B,"LP",'Régua SAEB'!$D:$D,"&lt;="&amp;$F3171,'Régua SAEB'!$E:$E,"&gt;"&amp;$F3171,'Régua SAEB'!$A:$A,$E3171)</f>
        <v>4</v>
      </c>
      <c r="H3171" s="10" t="str">
        <f t="array" ref="H3171">INDEX('Régua SAEB'!$F$1:$F$40,MATCH($E3171&amp;"LP"&amp;$G3171,'Régua SAEB'!$G$1:$G$40,0),1)</f>
        <v>Proficiente</v>
      </c>
      <c r="I3171" s="29">
        <v>257.63</v>
      </c>
      <c r="J3171" s="10">
        <f>SUMIFS('Régua SAEB'!$C:$C,'Régua SAEB'!$B:$B,"MT",'Régua SAEB'!$D:$D,"&lt;="&amp;$I3171,'Régua SAEB'!$E:$E,"&gt;"&amp;$I3171,'Régua SAEB'!$A:$A,$E3171)</f>
        <v>3</v>
      </c>
      <c r="K3171" s="10" t="str">
        <f t="array" ref="K3171">INDEX('Régua SAEB'!$F$1:$F$40,MATCH($E3171&amp;"MT"&amp;$J3171,'Régua SAEB'!$G$1:$G$40,0),1)</f>
        <v>Básico</v>
      </c>
    </row>
    <row r="3172" spans="1:11" x14ac:dyDescent="0.2">
      <c r="A3172" s="28" t="s">
        <v>88</v>
      </c>
      <c r="B3172" s="24">
        <v>478912</v>
      </c>
      <c r="C3172" s="28" t="s">
        <v>3274</v>
      </c>
      <c r="D3172" s="29">
        <v>35478912</v>
      </c>
      <c r="E3172" s="29" t="s">
        <v>117</v>
      </c>
      <c r="F3172" s="29">
        <v>272.04000000000002</v>
      </c>
      <c r="G3172" s="10">
        <f>SUMIFS('Régua SAEB'!$C:$C,'Régua SAEB'!$B:$B,"LP",'Régua SAEB'!$D:$D,"&lt;="&amp;$F3172,'Régua SAEB'!$E:$E,"&gt;"&amp;$F3172,'Régua SAEB'!$A:$A,$E3172)</f>
        <v>3</v>
      </c>
      <c r="H3172" s="10" t="str">
        <f t="array" ref="H3172">INDEX('Régua SAEB'!$F$1:$F$40,MATCH($E3172&amp;"LP"&amp;$G3172,'Régua SAEB'!$G$1:$G$40,0),1)</f>
        <v>Básico</v>
      </c>
      <c r="I3172" s="29">
        <v>262.81</v>
      </c>
      <c r="J3172" s="10">
        <f>SUMIFS('Régua SAEB'!$C:$C,'Régua SAEB'!$B:$B,"MT",'Régua SAEB'!$D:$D,"&lt;="&amp;$I3172,'Régua SAEB'!$E:$E,"&gt;"&amp;$I3172,'Régua SAEB'!$A:$A,$E3172)</f>
        <v>3</v>
      </c>
      <c r="K3172" s="10" t="str">
        <f t="array" ref="K3172">INDEX('Régua SAEB'!$F$1:$F$40,MATCH($E3172&amp;"MT"&amp;$J3172,'Régua SAEB'!$G$1:$G$40,0),1)</f>
        <v>Básico</v>
      </c>
    </row>
    <row r="3173" spans="1:11" x14ac:dyDescent="0.2">
      <c r="A3173" s="28" t="s">
        <v>88</v>
      </c>
      <c r="B3173" s="24">
        <v>495104</v>
      </c>
      <c r="C3173" s="28" t="s">
        <v>3275</v>
      </c>
      <c r="D3173" s="29">
        <v>35495104</v>
      </c>
      <c r="E3173" s="29" t="s">
        <v>117</v>
      </c>
      <c r="F3173" s="29">
        <v>263.91000000000003</v>
      </c>
      <c r="G3173" s="10">
        <f>SUMIFS('Régua SAEB'!$C:$C,'Régua SAEB'!$B:$B,"LP",'Régua SAEB'!$D:$D,"&lt;="&amp;$F3173,'Régua SAEB'!$E:$E,"&gt;"&amp;$F3173,'Régua SAEB'!$A:$A,$E3173)</f>
        <v>3</v>
      </c>
      <c r="H3173" s="10" t="str">
        <f t="array" ref="H3173">INDEX('Régua SAEB'!$F$1:$F$40,MATCH($E3173&amp;"LP"&amp;$G3173,'Régua SAEB'!$G$1:$G$40,0),1)</f>
        <v>Básico</v>
      </c>
      <c r="I3173" s="29">
        <v>247.62</v>
      </c>
      <c r="J3173" s="10">
        <f>SUMIFS('Régua SAEB'!$C:$C,'Régua SAEB'!$B:$B,"MT",'Régua SAEB'!$D:$D,"&lt;="&amp;$I3173,'Régua SAEB'!$E:$E,"&gt;"&amp;$I3173,'Régua SAEB'!$A:$A,$E3173)</f>
        <v>2</v>
      </c>
      <c r="K3173" s="10" t="str">
        <f t="array" ref="K3173">INDEX('Régua SAEB'!$F$1:$F$40,MATCH($E3173&amp;"MT"&amp;$J3173,'Régua SAEB'!$G$1:$G$40,0),1)</f>
        <v>Básico</v>
      </c>
    </row>
    <row r="3174" spans="1:11" x14ac:dyDescent="0.2">
      <c r="A3174" s="28" t="s">
        <v>88</v>
      </c>
      <c r="B3174" s="24">
        <v>518591</v>
      </c>
      <c r="C3174" s="28" t="s">
        <v>3276</v>
      </c>
      <c r="D3174" s="29">
        <v>35518591</v>
      </c>
      <c r="E3174" s="29" t="s">
        <v>117</v>
      </c>
      <c r="F3174" s="29">
        <v>279.01</v>
      </c>
      <c r="G3174" s="10">
        <f>SUMIFS('Régua SAEB'!$C:$C,'Régua SAEB'!$B:$B,"LP",'Régua SAEB'!$D:$D,"&lt;="&amp;$F3174,'Régua SAEB'!$E:$E,"&gt;"&amp;$F3174,'Régua SAEB'!$A:$A,$E3174)</f>
        <v>4</v>
      </c>
      <c r="H3174" s="10" t="str">
        <f t="array" ref="H3174">INDEX('Régua SAEB'!$F$1:$F$40,MATCH($E3174&amp;"LP"&amp;$G3174,'Régua SAEB'!$G$1:$G$40,0),1)</f>
        <v>Proficiente</v>
      </c>
      <c r="I3174" s="29">
        <v>272.10000000000002</v>
      </c>
      <c r="J3174" s="10">
        <f>SUMIFS('Régua SAEB'!$C:$C,'Régua SAEB'!$B:$B,"MT",'Régua SAEB'!$D:$D,"&lt;="&amp;$I3174,'Régua SAEB'!$E:$E,"&gt;"&amp;$I3174,'Régua SAEB'!$A:$A,$E3174)</f>
        <v>3</v>
      </c>
      <c r="K3174" s="10" t="str">
        <f t="array" ref="K3174">INDEX('Régua SAEB'!$F$1:$F$40,MATCH($E3174&amp;"MT"&amp;$J3174,'Régua SAEB'!$G$1:$G$40,0),1)</f>
        <v>Básico</v>
      </c>
    </row>
    <row r="3175" spans="1:11" x14ac:dyDescent="0.2">
      <c r="A3175" s="28" t="s">
        <v>88</v>
      </c>
      <c r="B3175" s="24">
        <v>560510</v>
      </c>
      <c r="C3175" s="28" t="s">
        <v>3277</v>
      </c>
      <c r="D3175" s="29">
        <v>35560510</v>
      </c>
      <c r="E3175" s="29" t="s">
        <v>117</v>
      </c>
      <c r="F3175" s="29">
        <v>268.22000000000003</v>
      </c>
      <c r="G3175" s="10">
        <f>SUMIFS('Régua SAEB'!$C:$C,'Régua SAEB'!$B:$B,"LP",'Régua SAEB'!$D:$D,"&lt;="&amp;$F3175,'Régua SAEB'!$E:$E,"&gt;"&amp;$F3175,'Régua SAEB'!$A:$A,$E3175)</f>
        <v>3</v>
      </c>
      <c r="H3175" s="10" t="str">
        <f t="array" ref="H3175">INDEX('Régua SAEB'!$F$1:$F$40,MATCH($E3175&amp;"LP"&amp;$G3175,'Régua SAEB'!$G$1:$G$40,0),1)</f>
        <v>Básico</v>
      </c>
      <c r="I3175" s="29">
        <v>262.57</v>
      </c>
      <c r="J3175" s="10">
        <f>SUMIFS('Régua SAEB'!$C:$C,'Régua SAEB'!$B:$B,"MT",'Régua SAEB'!$D:$D,"&lt;="&amp;$I3175,'Régua SAEB'!$E:$E,"&gt;"&amp;$I3175,'Régua SAEB'!$A:$A,$E3175)</f>
        <v>3</v>
      </c>
      <c r="K3175" s="10" t="str">
        <f t="array" ref="K3175">INDEX('Régua SAEB'!$F$1:$F$40,MATCH($E3175&amp;"MT"&amp;$J3175,'Régua SAEB'!$G$1:$G$40,0),1)</f>
        <v>Básico</v>
      </c>
    </row>
    <row r="3176" spans="1:11" x14ac:dyDescent="0.2">
      <c r="A3176" s="28" t="s">
        <v>88</v>
      </c>
      <c r="B3176" s="24">
        <v>564953</v>
      </c>
      <c r="C3176" s="28" t="s">
        <v>3278</v>
      </c>
      <c r="D3176" s="29">
        <v>35564953</v>
      </c>
      <c r="E3176" s="29" t="s">
        <v>117</v>
      </c>
      <c r="F3176" s="29">
        <v>266.11</v>
      </c>
      <c r="G3176" s="10">
        <f>SUMIFS('Régua SAEB'!$C:$C,'Régua SAEB'!$B:$B,"LP",'Régua SAEB'!$D:$D,"&lt;="&amp;$F3176,'Régua SAEB'!$E:$E,"&gt;"&amp;$F3176,'Régua SAEB'!$A:$A,$E3176)</f>
        <v>3</v>
      </c>
      <c r="H3176" s="10" t="str">
        <f t="array" ref="H3176">INDEX('Régua SAEB'!$F$1:$F$40,MATCH($E3176&amp;"LP"&amp;$G3176,'Régua SAEB'!$G$1:$G$40,0),1)</f>
        <v>Básico</v>
      </c>
      <c r="I3176" s="29">
        <v>262.56</v>
      </c>
      <c r="J3176" s="10">
        <f>SUMIFS('Régua SAEB'!$C:$C,'Régua SAEB'!$B:$B,"MT",'Régua SAEB'!$D:$D,"&lt;="&amp;$I3176,'Régua SAEB'!$E:$E,"&gt;"&amp;$I3176,'Régua SAEB'!$A:$A,$E3176)</f>
        <v>3</v>
      </c>
      <c r="K3176" s="10" t="str">
        <f t="array" ref="K3176">INDEX('Régua SAEB'!$F$1:$F$40,MATCH($E3176&amp;"MT"&amp;$J3176,'Régua SAEB'!$G$1:$G$40,0),1)</f>
        <v>Básico</v>
      </c>
    </row>
    <row r="3177" spans="1:11" x14ac:dyDescent="0.2">
      <c r="A3177" s="28" t="s">
        <v>88</v>
      </c>
      <c r="B3177" s="24">
        <v>900345</v>
      </c>
      <c r="C3177" s="28" t="s">
        <v>3279</v>
      </c>
      <c r="D3177" s="29">
        <v>35900345</v>
      </c>
      <c r="E3177" s="29" t="s">
        <v>117</v>
      </c>
      <c r="F3177" s="29">
        <v>263.87</v>
      </c>
      <c r="G3177" s="10">
        <f>SUMIFS('Régua SAEB'!$C:$C,'Régua SAEB'!$B:$B,"LP",'Régua SAEB'!$D:$D,"&lt;="&amp;$F3177,'Régua SAEB'!$E:$E,"&gt;"&amp;$F3177,'Régua SAEB'!$A:$A,$E3177)</f>
        <v>3</v>
      </c>
      <c r="H3177" s="10" t="str">
        <f t="array" ref="H3177">INDEX('Régua SAEB'!$F$1:$F$40,MATCH($E3177&amp;"LP"&amp;$G3177,'Régua SAEB'!$G$1:$G$40,0),1)</f>
        <v>Básico</v>
      </c>
      <c r="I3177" s="29">
        <v>259.33999999999997</v>
      </c>
      <c r="J3177" s="10">
        <f>SUMIFS('Régua SAEB'!$C:$C,'Régua SAEB'!$B:$B,"MT",'Régua SAEB'!$D:$D,"&lt;="&amp;$I3177,'Régua SAEB'!$E:$E,"&gt;"&amp;$I3177,'Régua SAEB'!$A:$A,$E3177)</f>
        <v>3</v>
      </c>
      <c r="K3177" s="10" t="str">
        <f t="array" ref="K3177">INDEX('Régua SAEB'!$F$1:$F$40,MATCH($E3177&amp;"MT"&amp;$J3177,'Régua SAEB'!$G$1:$G$40,0),1)</f>
        <v>Básico</v>
      </c>
    </row>
    <row r="3178" spans="1:11" x14ac:dyDescent="0.2">
      <c r="A3178" s="28" t="s">
        <v>88</v>
      </c>
      <c r="B3178" s="24">
        <v>900357</v>
      </c>
      <c r="C3178" s="28" t="s">
        <v>3280</v>
      </c>
      <c r="D3178" s="29">
        <v>35900357</v>
      </c>
      <c r="E3178" s="29" t="s">
        <v>117</v>
      </c>
      <c r="F3178" s="29">
        <v>257.25</v>
      </c>
      <c r="G3178" s="10">
        <f>SUMIFS('Régua SAEB'!$C:$C,'Régua SAEB'!$B:$B,"LP",'Régua SAEB'!$D:$D,"&lt;="&amp;$F3178,'Régua SAEB'!$E:$E,"&gt;"&amp;$F3178,'Régua SAEB'!$A:$A,$E3178)</f>
        <v>3</v>
      </c>
      <c r="H3178" s="10" t="str">
        <f t="array" ref="H3178">INDEX('Régua SAEB'!$F$1:$F$40,MATCH($E3178&amp;"LP"&amp;$G3178,'Régua SAEB'!$G$1:$G$40,0),1)</f>
        <v>Básico</v>
      </c>
      <c r="I3178" s="29">
        <v>242.66</v>
      </c>
      <c r="J3178" s="10">
        <f>SUMIFS('Régua SAEB'!$C:$C,'Régua SAEB'!$B:$B,"MT",'Régua SAEB'!$D:$D,"&lt;="&amp;$I3178,'Régua SAEB'!$E:$E,"&gt;"&amp;$I3178,'Régua SAEB'!$A:$A,$E3178)</f>
        <v>2</v>
      </c>
      <c r="K3178" s="10" t="str">
        <f t="array" ref="K3178">INDEX('Régua SAEB'!$F$1:$F$40,MATCH($E3178&amp;"MT"&amp;$J3178,'Régua SAEB'!$G$1:$G$40,0),1)</f>
        <v>Básico</v>
      </c>
    </row>
    <row r="3179" spans="1:11" x14ac:dyDescent="0.2">
      <c r="A3179" s="28" t="s">
        <v>88</v>
      </c>
      <c r="B3179" s="24">
        <v>900369</v>
      </c>
      <c r="C3179" s="28" t="s">
        <v>3281</v>
      </c>
      <c r="D3179" s="29">
        <v>35900369</v>
      </c>
      <c r="E3179" s="29" t="s">
        <v>117</v>
      </c>
      <c r="F3179" s="29">
        <v>260.38</v>
      </c>
      <c r="G3179" s="10">
        <f>SUMIFS('Régua SAEB'!$C:$C,'Régua SAEB'!$B:$B,"LP",'Régua SAEB'!$D:$D,"&lt;="&amp;$F3179,'Régua SAEB'!$E:$E,"&gt;"&amp;$F3179,'Régua SAEB'!$A:$A,$E3179)</f>
        <v>3</v>
      </c>
      <c r="H3179" s="10" t="str">
        <f t="array" ref="H3179">INDEX('Régua SAEB'!$F$1:$F$40,MATCH($E3179&amp;"LP"&amp;$G3179,'Régua SAEB'!$G$1:$G$40,0),1)</f>
        <v>Básico</v>
      </c>
      <c r="I3179" s="29">
        <v>260.43</v>
      </c>
      <c r="J3179" s="10">
        <f>SUMIFS('Régua SAEB'!$C:$C,'Régua SAEB'!$B:$B,"MT",'Régua SAEB'!$D:$D,"&lt;="&amp;$I3179,'Régua SAEB'!$E:$E,"&gt;"&amp;$I3179,'Régua SAEB'!$A:$A,$E3179)</f>
        <v>3</v>
      </c>
      <c r="K3179" s="10" t="str">
        <f t="array" ref="K3179">INDEX('Régua SAEB'!$F$1:$F$40,MATCH($E3179&amp;"MT"&amp;$J3179,'Régua SAEB'!$G$1:$G$40,0),1)</f>
        <v>Básico</v>
      </c>
    </row>
    <row r="3180" spans="1:11" x14ac:dyDescent="0.2">
      <c r="A3180" s="28" t="s">
        <v>88</v>
      </c>
      <c r="B3180" s="24">
        <v>900370</v>
      </c>
      <c r="C3180" s="28" t="s">
        <v>3282</v>
      </c>
      <c r="D3180" s="29">
        <v>35900370</v>
      </c>
      <c r="E3180" s="29" t="s">
        <v>117</v>
      </c>
      <c r="F3180" s="29">
        <v>273.42</v>
      </c>
      <c r="G3180" s="10">
        <f>SUMIFS('Régua SAEB'!$C:$C,'Régua SAEB'!$B:$B,"LP",'Régua SAEB'!$D:$D,"&lt;="&amp;$F3180,'Régua SAEB'!$E:$E,"&gt;"&amp;$F3180,'Régua SAEB'!$A:$A,$E3180)</f>
        <v>3</v>
      </c>
      <c r="H3180" s="10" t="str">
        <f t="array" ref="H3180">INDEX('Régua SAEB'!$F$1:$F$40,MATCH($E3180&amp;"LP"&amp;$G3180,'Régua SAEB'!$G$1:$G$40,0),1)</f>
        <v>Básico</v>
      </c>
      <c r="I3180" s="29">
        <v>261.37</v>
      </c>
      <c r="J3180" s="10">
        <f>SUMIFS('Régua SAEB'!$C:$C,'Régua SAEB'!$B:$B,"MT",'Régua SAEB'!$D:$D,"&lt;="&amp;$I3180,'Régua SAEB'!$E:$E,"&gt;"&amp;$I3180,'Régua SAEB'!$A:$A,$E3180)</f>
        <v>3</v>
      </c>
      <c r="K3180" s="10" t="str">
        <f t="array" ref="K3180">INDEX('Régua SAEB'!$F$1:$F$40,MATCH($E3180&amp;"MT"&amp;$J3180,'Régua SAEB'!$G$1:$G$40,0),1)</f>
        <v>Básico</v>
      </c>
    </row>
    <row r="3181" spans="1:11" x14ac:dyDescent="0.2">
      <c r="A3181" s="28" t="s">
        <v>88</v>
      </c>
      <c r="B3181" s="24">
        <v>900382</v>
      </c>
      <c r="C3181" s="28" t="s">
        <v>3283</v>
      </c>
      <c r="D3181" s="29">
        <v>35900382</v>
      </c>
      <c r="E3181" s="29" t="s">
        <v>117</v>
      </c>
      <c r="F3181" s="29">
        <v>264.20999999999998</v>
      </c>
      <c r="G3181" s="10">
        <f>SUMIFS('Régua SAEB'!$C:$C,'Régua SAEB'!$B:$B,"LP",'Régua SAEB'!$D:$D,"&lt;="&amp;$F3181,'Régua SAEB'!$E:$E,"&gt;"&amp;$F3181,'Régua SAEB'!$A:$A,$E3181)</f>
        <v>3</v>
      </c>
      <c r="H3181" s="10" t="str">
        <f t="array" ref="H3181">INDEX('Régua SAEB'!$F$1:$F$40,MATCH($E3181&amp;"LP"&amp;$G3181,'Régua SAEB'!$G$1:$G$40,0),1)</f>
        <v>Básico</v>
      </c>
      <c r="I3181" s="29">
        <v>258.75</v>
      </c>
      <c r="J3181" s="10">
        <f>SUMIFS('Régua SAEB'!$C:$C,'Régua SAEB'!$B:$B,"MT",'Régua SAEB'!$D:$D,"&lt;="&amp;$I3181,'Régua SAEB'!$E:$E,"&gt;"&amp;$I3181,'Régua SAEB'!$A:$A,$E3181)</f>
        <v>3</v>
      </c>
      <c r="K3181" s="10" t="str">
        <f t="array" ref="K3181">INDEX('Régua SAEB'!$F$1:$F$40,MATCH($E3181&amp;"MT"&amp;$J3181,'Régua SAEB'!$G$1:$G$40,0),1)</f>
        <v>Básico</v>
      </c>
    </row>
    <row r="3182" spans="1:11" x14ac:dyDescent="0.2">
      <c r="A3182" s="28" t="s">
        <v>88</v>
      </c>
      <c r="B3182" s="24">
        <v>900400</v>
      </c>
      <c r="C3182" s="28" t="s">
        <v>3284</v>
      </c>
      <c r="D3182" s="29">
        <v>35900400</v>
      </c>
      <c r="E3182" s="29" t="s">
        <v>117</v>
      </c>
      <c r="F3182" s="29">
        <v>293.52999999999997</v>
      </c>
      <c r="G3182" s="10">
        <f>SUMIFS('Régua SAEB'!$C:$C,'Régua SAEB'!$B:$B,"LP",'Régua SAEB'!$D:$D,"&lt;="&amp;$F3182,'Régua SAEB'!$E:$E,"&gt;"&amp;$F3182,'Régua SAEB'!$A:$A,$E3182)</f>
        <v>4</v>
      </c>
      <c r="H3182" s="10" t="str">
        <f t="array" ref="H3182">INDEX('Régua SAEB'!$F$1:$F$40,MATCH($E3182&amp;"LP"&amp;$G3182,'Régua SAEB'!$G$1:$G$40,0),1)</f>
        <v>Proficiente</v>
      </c>
      <c r="I3182" s="29">
        <v>294.10000000000002</v>
      </c>
      <c r="J3182" s="10">
        <f>SUMIFS('Régua SAEB'!$C:$C,'Régua SAEB'!$B:$B,"MT",'Régua SAEB'!$D:$D,"&lt;="&amp;$I3182,'Régua SAEB'!$E:$E,"&gt;"&amp;$I3182,'Régua SAEB'!$A:$A,$E3182)</f>
        <v>4</v>
      </c>
      <c r="K3182" s="10" t="str">
        <f t="array" ref="K3182">INDEX('Régua SAEB'!$F$1:$F$40,MATCH($E3182&amp;"MT"&amp;$J3182,'Régua SAEB'!$G$1:$G$40,0),1)</f>
        <v>Básico</v>
      </c>
    </row>
    <row r="3183" spans="1:11" x14ac:dyDescent="0.2">
      <c r="A3183" s="28" t="s">
        <v>88</v>
      </c>
      <c r="B3183" s="24">
        <v>903255</v>
      </c>
      <c r="C3183" s="28" t="s">
        <v>3285</v>
      </c>
      <c r="D3183" s="29">
        <v>35903255</v>
      </c>
      <c r="E3183" s="29" t="s">
        <v>117</v>
      </c>
      <c r="F3183" s="29">
        <v>256.66000000000003</v>
      </c>
      <c r="G3183" s="10">
        <f>SUMIFS('Régua SAEB'!$C:$C,'Régua SAEB'!$B:$B,"LP",'Régua SAEB'!$D:$D,"&lt;="&amp;$F3183,'Régua SAEB'!$E:$E,"&gt;"&amp;$F3183,'Régua SAEB'!$A:$A,$E3183)</f>
        <v>3</v>
      </c>
      <c r="H3183" s="10" t="str">
        <f t="array" ref="H3183">INDEX('Régua SAEB'!$F$1:$F$40,MATCH($E3183&amp;"LP"&amp;$G3183,'Régua SAEB'!$G$1:$G$40,0),1)</f>
        <v>Básico</v>
      </c>
      <c r="I3183" s="29">
        <v>257.41000000000003</v>
      </c>
      <c r="J3183" s="10">
        <f>SUMIFS('Régua SAEB'!$C:$C,'Régua SAEB'!$B:$B,"MT",'Régua SAEB'!$D:$D,"&lt;="&amp;$I3183,'Régua SAEB'!$E:$E,"&gt;"&amp;$I3183,'Régua SAEB'!$A:$A,$E3183)</f>
        <v>3</v>
      </c>
      <c r="K3183" s="10" t="str">
        <f t="array" ref="K3183">INDEX('Régua SAEB'!$F$1:$F$40,MATCH($E3183&amp;"MT"&amp;$J3183,'Régua SAEB'!$G$1:$G$40,0),1)</f>
        <v>Básico</v>
      </c>
    </row>
    <row r="3184" spans="1:11" x14ac:dyDescent="0.2">
      <c r="A3184" s="28" t="s">
        <v>88</v>
      </c>
      <c r="B3184" s="24">
        <v>903267</v>
      </c>
      <c r="C3184" s="28" t="s">
        <v>3286</v>
      </c>
      <c r="D3184" s="29">
        <v>35903267</v>
      </c>
      <c r="E3184" s="29" t="s">
        <v>117</v>
      </c>
      <c r="F3184" s="29">
        <v>255.55</v>
      </c>
      <c r="G3184" s="10">
        <f>SUMIFS('Régua SAEB'!$C:$C,'Régua SAEB'!$B:$B,"LP",'Régua SAEB'!$D:$D,"&lt;="&amp;$F3184,'Régua SAEB'!$E:$E,"&gt;"&amp;$F3184,'Régua SAEB'!$A:$A,$E3184)</f>
        <v>3</v>
      </c>
      <c r="H3184" s="10" t="str">
        <f t="array" ref="H3184">INDEX('Régua SAEB'!$F$1:$F$40,MATCH($E3184&amp;"LP"&amp;$G3184,'Régua SAEB'!$G$1:$G$40,0),1)</f>
        <v>Básico</v>
      </c>
      <c r="I3184" s="29">
        <v>251.74</v>
      </c>
      <c r="J3184" s="10">
        <f>SUMIFS('Régua SAEB'!$C:$C,'Régua SAEB'!$B:$B,"MT",'Régua SAEB'!$D:$D,"&lt;="&amp;$I3184,'Régua SAEB'!$E:$E,"&gt;"&amp;$I3184,'Régua SAEB'!$A:$A,$E3184)</f>
        <v>3</v>
      </c>
      <c r="K3184" s="10" t="str">
        <f t="array" ref="K3184">INDEX('Régua SAEB'!$F$1:$F$40,MATCH($E3184&amp;"MT"&amp;$J3184,'Régua SAEB'!$G$1:$G$40,0),1)</f>
        <v>Básico</v>
      </c>
    </row>
    <row r="3185" spans="1:11" x14ac:dyDescent="0.2">
      <c r="A3185" s="28" t="s">
        <v>88</v>
      </c>
      <c r="B3185" s="24">
        <v>903279</v>
      </c>
      <c r="C3185" s="28" t="s">
        <v>3287</v>
      </c>
      <c r="D3185" s="29">
        <v>35903279</v>
      </c>
      <c r="E3185" s="29" t="s">
        <v>117</v>
      </c>
      <c r="F3185" s="29">
        <v>275.26</v>
      </c>
      <c r="G3185" s="10">
        <f>SUMIFS('Régua SAEB'!$C:$C,'Régua SAEB'!$B:$B,"LP",'Régua SAEB'!$D:$D,"&lt;="&amp;$F3185,'Régua SAEB'!$E:$E,"&gt;"&amp;$F3185,'Régua SAEB'!$A:$A,$E3185)</f>
        <v>4</v>
      </c>
      <c r="H3185" s="10" t="str">
        <f t="array" ref="H3185">INDEX('Régua SAEB'!$F$1:$F$40,MATCH($E3185&amp;"LP"&amp;$G3185,'Régua SAEB'!$G$1:$G$40,0),1)</f>
        <v>Proficiente</v>
      </c>
      <c r="I3185" s="29">
        <v>286.82</v>
      </c>
      <c r="J3185" s="10">
        <f>SUMIFS('Régua SAEB'!$C:$C,'Régua SAEB'!$B:$B,"MT",'Régua SAEB'!$D:$D,"&lt;="&amp;$I3185,'Régua SAEB'!$E:$E,"&gt;"&amp;$I3185,'Régua SAEB'!$A:$A,$E3185)</f>
        <v>4</v>
      </c>
      <c r="K3185" s="10" t="str">
        <f t="array" ref="K3185">INDEX('Régua SAEB'!$F$1:$F$40,MATCH($E3185&amp;"MT"&amp;$J3185,'Régua SAEB'!$G$1:$G$40,0),1)</f>
        <v>Básico</v>
      </c>
    </row>
    <row r="3186" spans="1:11" x14ac:dyDescent="0.2">
      <c r="A3186" s="28" t="s">
        <v>88</v>
      </c>
      <c r="B3186" s="24">
        <v>903280</v>
      </c>
      <c r="C3186" s="28" t="s">
        <v>3288</v>
      </c>
      <c r="D3186" s="29">
        <v>35903280</v>
      </c>
      <c r="E3186" s="29" t="s">
        <v>117</v>
      </c>
      <c r="F3186" s="29">
        <v>284.3</v>
      </c>
      <c r="G3186" s="10">
        <f>SUMIFS('Régua SAEB'!$C:$C,'Régua SAEB'!$B:$B,"LP",'Régua SAEB'!$D:$D,"&lt;="&amp;$F3186,'Régua SAEB'!$E:$E,"&gt;"&amp;$F3186,'Régua SAEB'!$A:$A,$E3186)</f>
        <v>4</v>
      </c>
      <c r="H3186" s="10" t="str">
        <f t="array" ref="H3186">INDEX('Régua SAEB'!$F$1:$F$40,MATCH($E3186&amp;"LP"&amp;$G3186,'Régua SAEB'!$G$1:$G$40,0),1)</f>
        <v>Proficiente</v>
      </c>
      <c r="I3186" s="29">
        <v>295.45</v>
      </c>
      <c r="J3186" s="10">
        <f>SUMIFS('Régua SAEB'!$C:$C,'Régua SAEB'!$B:$B,"MT",'Régua SAEB'!$D:$D,"&lt;="&amp;$I3186,'Régua SAEB'!$E:$E,"&gt;"&amp;$I3186,'Régua SAEB'!$A:$A,$E3186)</f>
        <v>4</v>
      </c>
      <c r="K3186" s="10" t="str">
        <f t="array" ref="K3186">INDEX('Régua SAEB'!$F$1:$F$40,MATCH($E3186&amp;"MT"&amp;$J3186,'Régua SAEB'!$G$1:$G$40,0),1)</f>
        <v>Básico</v>
      </c>
    </row>
    <row r="3187" spans="1:11" x14ac:dyDescent="0.2">
      <c r="A3187" s="28" t="s">
        <v>88</v>
      </c>
      <c r="B3187" s="24">
        <v>905297</v>
      </c>
      <c r="C3187" s="28" t="s">
        <v>3289</v>
      </c>
      <c r="D3187" s="29">
        <v>35905297</v>
      </c>
      <c r="E3187" s="29" t="s">
        <v>117</v>
      </c>
      <c r="F3187" s="29">
        <v>274.79000000000002</v>
      </c>
      <c r="G3187" s="10">
        <f>SUMIFS('Régua SAEB'!$C:$C,'Régua SAEB'!$B:$B,"LP",'Régua SAEB'!$D:$D,"&lt;="&amp;$F3187,'Régua SAEB'!$E:$E,"&gt;"&amp;$F3187,'Régua SAEB'!$A:$A,$E3187)</f>
        <v>3</v>
      </c>
      <c r="H3187" s="10" t="str">
        <f t="array" ref="H3187">INDEX('Régua SAEB'!$F$1:$F$40,MATCH($E3187&amp;"LP"&amp;$G3187,'Régua SAEB'!$G$1:$G$40,0),1)</f>
        <v>Básico</v>
      </c>
      <c r="I3187" s="29">
        <v>270.89</v>
      </c>
      <c r="J3187" s="10">
        <f>SUMIFS('Régua SAEB'!$C:$C,'Régua SAEB'!$B:$B,"MT",'Régua SAEB'!$D:$D,"&lt;="&amp;$I3187,'Régua SAEB'!$E:$E,"&gt;"&amp;$I3187,'Régua SAEB'!$A:$A,$E3187)</f>
        <v>3</v>
      </c>
      <c r="K3187" s="10" t="str">
        <f t="array" ref="K3187">INDEX('Régua SAEB'!$F$1:$F$40,MATCH($E3187&amp;"MT"&amp;$J3187,'Régua SAEB'!$G$1:$G$40,0),1)</f>
        <v>Básico</v>
      </c>
    </row>
    <row r="3188" spans="1:11" x14ac:dyDescent="0.2">
      <c r="A3188" s="28" t="s">
        <v>88</v>
      </c>
      <c r="B3188" s="24">
        <v>905306</v>
      </c>
      <c r="C3188" s="28" t="s">
        <v>3290</v>
      </c>
      <c r="D3188" s="29">
        <v>35905306</v>
      </c>
      <c r="E3188" s="29" t="s">
        <v>117</v>
      </c>
      <c r="F3188" s="29">
        <v>258.48</v>
      </c>
      <c r="G3188" s="10">
        <f>SUMIFS('Régua SAEB'!$C:$C,'Régua SAEB'!$B:$B,"LP",'Régua SAEB'!$D:$D,"&lt;="&amp;$F3188,'Régua SAEB'!$E:$E,"&gt;"&amp;$F3188,'Régua SAEB'!$A:$A,$E3188)</f>
        <v>3</v>
      </c>
      <c r="H3188" s="10" t="str">
        <f t="array" ref="H3188">INDEX('Régua SAEB'!$F$1:$F$40,MATCH($E3188&amp;"LP"&amp;$G3188,'Régua SAEB'!$G$1:$G$40,0),1)</f>
        <v>Básico</v>
      </c>
      <c r="I3188" s="29">
        <v>259.52</v>
      </c>
      <c r="J3188" s="10">
        <f>SUMIFS('Régua SAEB'!$C:$C,'Régua SAEB'!$B:$B,"MT",'Régua SAEB'!$D:$D,"&lt;="&amp;$I3188,'Régua SAEB'!$E:$E,"&gt;"&amp;$I3188,'Régua SAEB'!$A:$A,$E3188)</f>
        <v>3</v>
      </c>
      <c r="K3188" s="10" t="str">
        <f t="array" ref="K3188">INDEX('Régua SAEB'!$F$1:$F$40,MATCH($E3188&amp;"MT"&amp;$J3188,'Régua SAEB'!$G$1:$G$40,0),1)</f>
        <v>Básico</v>
      </c>
    </row>
    <row r="3189" spans="1:11" x14ac:dyDescent="0.2">
      <c r="A3189" s="28" t="s">
        <v>88</v>
      </c>
      <c r="B3189" s="24">
        <v>905331</v>
      </c>
      <c r="C3189" s="28" t="s">
        <v>3291</v>
      </c>
      <c r="D3189" s="29">
        <v>35905331</v>
      </c>
      <c r="E3189" s="29" t="s">
        <v>117</v>
      </c>
      <c r="F3189" s="29">
        <v>265.55</v>
      </c>
      <c r="G3189" s="10">
        <f>SUMIFS('Régua SAEB'!$C:$C,'Régua SAEB'!$B:$B,"LP",'Régua SAEB'!$D:$D,"&lt;="&amp;$F3189,'Régua SAEB'!$E:$E,"&gt;"&amp;$F3189,'Régua SAEB'!$A:$A,$E3189)</f>
        <v>3</v>
      </c>
      <c r="H3189" s="10" t="str">
        <f t="array" ref="H3189">INDEX('Régua SAEB'!$F$1:$F$40,MATCH($E3189&amp;"LP"&amp;$G3189,'Régua SAEB'!$G$1:$G$40,0),1)</f>
        <v>Básico</v>
      </c>
      <c r="I3189" s="29">
        <v>258.31</v>
      </c>
      <c r="J3189" s="10">
        <f>SUMIFS('Régua SAEB'!$C:$C,'Régua SAEB'!$B:$B,"MT",'Régua SAEB'!$D:$D,"&lt;="&amp;$I3189,'Régua SAEB'!$E:$E,"&gt;"&amp;$I3189,'Régua SAEB'!$A:$A,$E3189)</f>
        <v>3</v>
      </c>
      <c r="K3189" s="10" t="str">
        <f t="array" ref="K3189">INDEX('Régua SAEB'!$F$1:$F$40,MATCH($E3189&amp;"MT"&amp;$J3189,'Régua SAEB'!$G$1:$G$40,0),1)</f>
        <v>Básico</v>
      </c>
    </row>
    <row r="3190" spans="1:11" x14ac:dyDescent="0.2">
      <c r="A3190" s="28" t="s">
        <v>88</v>
      </c>
      <c r="B3190" s="24">
        <v>914605</v>
      </c>
      <c r="C3190" s="28" t="s">
        <v>3292</v>
      </c>
      <c r="D3190" s="29">
        <v>35914605</v>
      </c>
      <c r="E3190" s="29" t="s">
        <v>117</v>
      </c>
      <c r="F3190" s="29">
        <v>277.17</v>
      </c>
      <c r="G3190" s="10">
        <f>SUMIFS('Régua SAEB'!$C:$C,'Régua SAEB'!$B:$B,"LP",'Régua SAEB'!$D:$D,"&lt;="&amp;$F3190,'Régua SAEB'!$E:$E,"&gt;"&amp;$F3190,'Régua SAEB'!$A:$A,$E3190)</f>
        <v>4</v>
      </c>
      <c r="H3190" s="10" t="str">
        <f t="array" ref="H3190">INDEX('Régua SAEB'!$F$1:$F$40,MATCH($E3190&amp;"LP"&amp;$G3190,'Régua SAEB'!$G$1:$G$40,0),1)</f>
        <v>Proficiente</v>
      </c>
      <c r="I3190" s="29">
        <v>275.64</v>
      </c>
      <c r="J3190" s="10">
        <f>SUMIFS('Régua SAEB'!$C:$C,'Régua SAEB'!$B:$B,"MT",'Régua SAEB'!$D:$D,"&lt;="&amp;$I3190,'Régua SAEB'!$E:$E,"&gt;"&amp;$I3190,'Régua SAEB'!$A:$A,$E3190)</f>
        <v>4</v>
      </c>
      <c r="K3190" s="10" t="str">
        <f t="array" ref="K3190">INDEX('Régua SAEB'!$F$1:$F$40,MATCH($E3190&amp;"MT"&amp;$J3190,'Régua SAEB'!$G$1:$G$40,0),1)</f>
        <v>Básico</v>
      </c>
    </row>
    <row r="3191" spans="1:11" x14ac:dyDescent="0.2">
      <c r="A3191" s="28" t="s">
        <v>88</v>
      </c>
      <c r="B3191" s="24">
        <v>914617</v>
      </c>
      <c r="C3191" s="28" t="s">
        <v>3293</v>
      </c>
      <c r="D3191" s="29">
        <v>35914617</v>
      </c>
      <c r="E3191" s="29" t="s">
        <v>117</v>
      </c>
      <c r="F3191" s="29">
        <v>257.87</v>
      </c>
      <c r="G3191" s="10">
        <f>SUMIFS('Régua SAEB'!$C:$C,'Régua SAEB'!$B:$B,"LP",'Régua SAEB'!$D:$D,"&lt;="&amp;$F3191,'Régua SAEB'!$E:$E,"&gt;"&amp;$F3191,'Régua SAEB'!$A:$A,$E3191)</f>
        <v>3</v>
      </c>
      <c r="H3191" s="10" t="str">
        <f t="array" ref="H3191">INDEX('Régua SAEB'!$F$1:$F$40,MATCH($E3191&amp;"LP"&amp;$G3191,'Régua SAEB'!$G$1:$G$40,0),1)</f>
        <v>Básico</v>
      </c>
      <c r="I3191" s="29">
        <v>241.18</v>
      </c>
      <c r="J3191" s="10">
        <f>SUMIFS('Régua SAEB'!$C:$C,'Régua SAEB'!$B:$B,"MT",'Régua SAEB'!$D:$D,"&lt;="&amp;$I3191,'Régua SAEB'!$E:$E,"&gt;"&amp;$I3191,'Régua SAEB'!$A:$A,$E3191)</f>
        <v>2</v>
      </c>
      <c r="K3191" s="10" t="str">
        <f t="array" ref="K3191">INDEX('Régua SAEB'!$F$1:$F$40,MATCH($E3191&amp;"MT"&amp;$J3191,'Régua SAEB'!$G$1:$G$40,0),1)</f>
        <v>Básico</v>
      </c>
    </row>
    <row r="3192" spans="1:11" x14ac:dyDescent="0.2">
      <c r="A3192" s="28" t="s">
        <v>88</v>
      </c>
      <c r="B3192" s="24">
        <v>914629</v>
      </c>
      <c r="C3192" s="28" t="s">
        <v>3294</v>
      </c>
      <c r="D3192" s="29">
        <v>35914629</v>
      </c>
      <c r="E3192" s="29" t="s">
        <v>117</v>
      </c>
      <c r="F3192" s="29">
        <v>291.77</v>
      </c>
      <c r="G3192" s="10">
        <f>SUMIFS('Régua SAEB'!$C:$C,'Régua SAEB'!$B:$B,"LP",'Régua SAEB'!$D:$D,"&lt;="&amp;$F3192,'Régua SAEB'!$E:$E,"&gt;"&amp;$F3192,'Régua SAEB'!$A:$A,$E3192)</f>
        <v>4</v>
      </c>
      <c r="H3192" s="10" t="str">
        <f t="array" ref="H3192">INDEX('Régua SAEB'!$F$1:$F$40,MATCH($E3192&amp;"LP"&amp;$G3192,'Régua SAEB'!$G$1:$G$40,0),1)</f>
        <v>Proficiente</v>
      </c>
      <c r="I3192" s="29">
        <v>289.88</v>
      </c>
      <c r="J3192" s="10">
        <f>SUMIFS('Régua SAEB'!$C:$C,'Régua SAEB'!$B:$B,"MT",'Régua SAEB'!$D:$D,"&lt;="&amp;$I3192,'Régua SAEB'!$E:$E,"&gt;"&amp;$I3192,'Régua SAEB'!$A:$A,$E3192)</f>
        <v>4</v>
      </c>
      <c r="K3192" s="10" t="str">
        <f t="array" ref="K3192">INDEX('Régua SAEB'!$F$1:$F$40,MATCH($E3192&amp;"MT"&amp;$J3192,'Régua SAEB'!$G$1:$G$40,0),1)</f>
        <v>Básico</v>
      </c>
    </row>
    <row r="3193" spans="1:11" x14ac:dyDescent="0.2">
      <c r="A3193" s="28" t="s">
        <v>88</v>
      </c>
      <c r="B3193" s="24">
        <v>914630</v>
      </c>
      <c r="C3193" s="28" t="s">
        <v>3295</v>
      </c>
      <c r="D3193" s="29">
        <v>35914630</v>
      </c>
      <c r="E3193" s="29" t="s">
        <v>117</v>
      </c>
      <c r="F3193" s="29">
        <v>270.73</v>
      </c>
      <c r="G3193" s="10">
        <f>SUMIFS('Régua SAEB'!$C:$C,'Régua SAEB'!$B:$B,"LP",'Régua SAEB'!$D:$D,"&lt;="&amp;$F3193,'Régua SAEB'!$E:$E,"&gt;"&amp;$F3193,'Régua SAEB'!$A:$A,$E3193)</f>
        <v>3</v>
      </c>
      <c r="H3193" s="10" t="str">
        <f t="array" ref="H3193">INDEX('Régua SAEB'!$F$1:$F$40,MATCH($E3193&amp;"LP"&amp;$G3193,'Régua SAEB'!$G$1:$G$40,0),1)</f>
        <v>Básico</v>
      </c>
      <c r="I3193" s="29">
        <v>261.73</v>
      </c>
      <c r="J3193" s="10">
        <f>SUMIFS('Régua SAEB'!$C:$C,'Régua SAEB'!$B:$B,"MT",'Régua SAEB'!$D:$D,"&lt;="&amp;$I3193,'Régua SAEB'!$E:$E,"&gt;"&amp;$I3193,'Régua SAEB'!$A:$A,$E3193)</f>
        <v>3</v>
      </c>
      <c r="K3193" s="10" t="str">
        <f t="array" ref="K3193">INDEX('Régua SAEB'!$F$1:$F$40,MATCH($E3193&amp;"MT"&amp;$J3193,'Régua SAEB'!$G$1:$G$40,0),1)</f>
        <v>Básico</v>
      </c>
    </row>
    <row r="3194" spans="1:11" x14ac:dyDescent="0.2">
      <c r="A3194" s="28" t="s">
        <v>88</v>
      </c>
      <c r="B3194" s="24">
        <v>918593</v>
      </c>
      <c r="C3194" s="28" t="s">
        <v>3296</v>
      </c>
      <c r="D3194" s="29">
        <v>35918593</v>
      </c>
      <c r="E3194" s="29" t="s">
        <v>117</v>
      </c>
      <c r="F3194" s="29">
        <v>271.72000000000003</v>
      </c>
      <c r="G3194" s="10">
        <f>SUMIFS('Régua SAEB'!$C:$C,'Régua SAEB'!$B:$B,"LP",'Régua SAEB'!$D:$D,"&lt;="&amp;$F3194,'Régua SAEB'!$E:$E,"&gt;"&amp;$F3194,'Régua SAEB'!$A:$A,$E3194)</f>
        <v>3</v>
      </c>
      <c r="H3194" s="10" t="str">
        <f t="array" ref="H3194">INDEX('Régua SAEB'!$F$1:$F$40,MATCH($E3194&amp;"LP"&amp;$G3194,'Régua SAEB'!$G$1:$G$40,0),1)</f>
        <v>Básico</v>
      </c>
      <c r="I3194" s="29">
        <v>267.33999999999997</v>
      </c>
      <c r="J3194" s="10">
        <f>SUMIFS('Régua SAEB'!$C:$C,'Régua SAEB'!$B:$B,"MT",'Régua SAEB'!$D:$D,"&lt;="&amp;$I3194,'Régua SAEB'!$E:$E,"&gt;"&amp;$I3194,'Régua SAEB'!$A:$A,$E3194)</f>
        <v>3</v>
      </c>
      <c r="K3194" s="10" t="str">
        <f t="array" ref="K3194">INDEX('Régua SAEB'!$F$1:$F$40,MATCH($E3194&amp;"MT"&amp;$J3194,'Régua SAEB'!$G$1:$G$40,0),1)</f>
        <v>Básico</v>
      </c>
    </row>
    <row r="3195" spans="1:11" x14ac:dyDescent="0.2">
      <c r="A3195" s="28" t="s">
        <v>88</v>
      </c>
      <c r="B3195" s="24">
        <v>919913</v>
      </c>
      <c r="C3195" s="28" t="s">
        <v>3297</v>
      </c>
      <c r="D3195" s="29">
        <v>35919913</v>
      </c>
      <c r="E3195" s="29" t="s">
        <v>117</v>
      </c>
      <c r="F3195" s="29">
        <v>272.31</v>
      </c>
      <c r="G3195" s="10">
        <f>SUMIFS('Régua SAEB'!$C:$C,'Régua SAEB'!$B:$B,"LP",'Régua SAEB'!$D:$D,"&lt;="&amp;$F3195,'Régua SAEB'!$E:$E,"&gt;"&amp;$F3195,'Régua SAEB'!$A:$A,$E3195)</f>
        <v>3</v>
      </c>
      <c r="H3195" s="10" t="str">
        <f t="array" ref="H3195">INDEX('Régua SAEB'!$F$1:$F$40,MATCH($E3195&amp;"LP"&amp;$G3195,'Régua SAEB'!$G$1:$G$40,0),1)</f>
        <v>Básico</v>
      </c>
      <c r="I3195" s="29">
        <v>266.37</v>
      </c>
      <c r="J3195" s="10">
        <f>SUMIFS('Régua SAEB'!$C:$C,'Régua SAEB'!$B:$B,"MT",'Régua SAEB'!$D:$D,"&lt;="&amp;$I3195,'Régua SAEB'!$E:$E,"&gt;"&amp;$I3195,'Régua SAEB'!$A:$A,$E3195)</f>
        <v>3</v>
      </c>
      <c r="K3195" s="10" t="str">
        <f t="array" ref="K3195">INDEX('Régua SAEB'!$F$1:$F$40,MATCH($E3195&amp;"MT"&amp;$J3195,'Régua SAEB'!$G$1:$G$40,0),1)</f>
        <v>Básico</v>
      </c>
    </row>
    <row r="3196" spans="1:11" x14ac:dyDescent="0.2">
      <c r="A3196" s="28" t="s">
        <v>88</v>
      </c>
      <c r="B3196" s="24">
        <v>920228</v>
      </c>
      <c r="C3196" s="28" t="s">
        <v>3298</v>
      </c>
      <c r="D3196" s="29">
        <v>35920228</v>
      </c>
      <c r="E3196" s="29" t="s">
        <v>117</v>
      </c>
      <c r="F3196" s="29">
        <v>289.5</v>
      </c>
      <c r="G3196" s="10">
        <f>SUMIFS('Régua SAEB'!$C:$C,'Régua SAEB'!$B:$B,"LP",'Régua SAEB'!$D:$D,"&lt;="&amp;$F3196,'Régua SAEB'!$E:$E,"&gt;"&amp;$F3196,'Régua SAEB'!$A:$A,$E3196)</f>
        <v>4</v>
      </c>
      <c r="H3196" s="10" t="str">
        <f t="array" ref="H3196">INDEX('Régua SAEB'!$F$1:$F$40,MATCH($E3196&amp;"LP"&amp;$G3196,'Régua SAEB'!$G$1:$G$40,0),1)</f>
        <v>Proficiente</v>
      </c>
      <c r="I3196" s="29">
        <v>290.5</v>
      </c>
      <c r="J3196" s="10">
        <f>SUMIFS('Régua SAEB'!$C:$C,'Régua SAEB'!$B:$B,"MT",'Régua SAEB'!$D:$D,"&lt;="&amp;$I3196,'Régua SAEB'!$E:$E,"&gt;"&amp;$I3196,'Régua SAEB'!$A:$A,$E3196)</f>
        <v>4</v>
      </c>
      <c r="K3196" s="10" t="str">
        <f t="array" ref="K3196">INDEX('Régua SAEB'!$F$1:$F$40,MATCH($E3196&amp;"MT"&amp;$J3196,'Régua SAEB'!$G$1:$G$40,0),1)</f>
        <v>Básico</v>
      </c>
    </row>
    <row r="3197" spans="1:11" x14ac:dyDescent="0.2">
      <c r="A3197" s="28" t="s">
        <v>88</v>
      </c>
      <c r="B3197" s="24">
        <v>920236</v>
      </c>
      <c r="C3197" s="28" t="s">
        <v>3299</v>
      </c>
      <c r="D3197" s="29">
        <v>35920236</v>
      </c>
      <c r="E3197" s="29" t="s">
        <v>117</v>
      </c>
      <c r="F3197" s="29">
        <v>250.79</v>
      </c>
      <c r="G3197" s="10">
        <f>SUMIFS('Régua SAEB'!$C:$C,'Régua SAEB'!$B:$B,"LP",'Régua SAEB'!$D:$D,"&lt;="&amp;$F3197,'Régua SAEB'!$E:$E,"&gt;"&amp;$F3197,'Régua SAEB'!$A:$A,$E3197)</f>
        <v>3</v>
      </c>
      <c r="H3197" s="10" t="str">
        <f t="array" ref="H3197">INDEX('Régua SAEB'!$F$1:$F$40,MATCH($E3197&amp;"LP"&amp;$G3197,'Régua SAEB'!$G$1:$G$40,0),1)</f>
        <v>Básico</v>
      </c>
      <c r="I3197" s="29">
        <v>248.8</v>
      </c>
      <c r="J3197" s="10">
        <f>SUMIFS('Régua SAEB'!$C:$C,'Régua SAEB'!$B:$B,"MT",'Régua SAEB'!$D:$D,"&lt;="&amp;$I3197,'Régua SAEB'!$E:$E,"&gt;"&amp;$I3197,'Régua SAEB'!$A:$A,$E3197)</f>
        <v>2</v>
      </c>
      <c r="K3197" s="10" t="str">
        <f t="array" ref="K3197">INDEX('Régua SAEB'!$F$1:$F$40,MATCH($E3197&amp;"MT"&amp;$J3197,'Régua SAEB'!$G$1:$G$40,0),1)</f>
        <v>Básico</v>
      </c>
    </row>
    <row r="3198" spans="1:11" x14ac:dyDescent="0.2">
      <c r="A3198" s="28" t="s">
        <v>88</v>
      </c>
      <c r="B3198" s="24">
        <v>922031</v>
      </c>
      <c r="C3198" s="28" t="s">
        <v>3300</v>
      </c>
      <c r="D3198" s="29">
        <v>35922031</v>
      </c>
      <c r="E3198" s="29" t="s">
        <v>117</v>
      </c>
      <c r="F3198" s="29">
        <v>261.29000000000002</v>
      </c>
      <c r="G3198" s="10">
        <f>SUMIFS('Régua SAEB'!$C:$C,'Régua SAEB'!$B:$B,"LP",'Régua SAEB'!$D:$D,"&lt;="&amp;$F3198,'Régua SAEB'!$E:$E,"&gt;"&amp;$F3198,'Régua SAEB'!$A:$A,$E3198)</f>
        <v>3</v>
      </c>
      <c r="H3198" s="10" t="str">
        <f t="array" ref="H3198">INDEX('Régua SAEB'!$F$1:$F$40,MATCH($E3198&amp;"LP"&amp;$G3198,'Régua SAEB'!$G$1:$G$40,0),1)</f>
        <v>Básico</v>
      </c>
      <c r="I3198" s="29">
        <v>259.33</v>
      </c>
      <c r="J3198" s="10">
        <f>SUMIFS('Régua SAEB'!$C:$C,'Régua SAEB'!$B:$B,"MT",'Régua SAEB'!$D:$D,"&lt;="&amp;$I3198,'Régua SAEB'!$E:$E,"&gt;"&amp;$I3198,'Régua SAEB'!$A:$A,$E3198)</f>
        <v>3</v>
      </c>
      <c r="K3198" s="10" t="str">
        <f t="array" ref="K3198">INDEX('Régua SAEB'!$F$1:$F$40,MATCH($E3198&amp;"MT"&amp;$J3198,'Régua SAEB'!$G$1:$G$40,0),1)</f>
        <v>Básico</v>
      </c>
    </row>
    <row r="3199" spans="1:11" x14ac:dyDescent="0.2">
      <c r="A3199" s="28" t="s">
        <v>88</v>
      </c>
      <c r="B3199" s="24">
        <v>922754</v>
      </c>
      <c r="C3199" s="28" t="s">
        <v>3301</v>
      </c>
      <c r="D3199" s="29">
        <v>35922754</v>
      </c>
      <c r="E3199" s="29" t="s">
        <v>117</v>
      </c>
      <c r="F3199" s="29">
        <v>261.45999999999998</v>
      </c>
      <c r="G3199" s="10">
        <f>SUMIFS('Régua SAEB'!$C:$C,'Régua SAEB'!$B:$B,"LP",'Régua SAEB'!$D:$D,"&lt;="&amp;$F3199,'Régua SAEB'!$E:$E,"&gt;"&amp;$F3199,'Régua SAEB'!$A:$A,$E3199)</f>
        <v>3</v>
      </c>
      <c r="H3199" s="10" t="str">
        <f t="array" ref="H3199">INDEX('Régua SAEB'!$F$1:$F$40,MATCH($E3199&amp;"LP"&amp;$G3199,'Régua SAEB'!$G$1:$G$40,0),1)</f>
        <v>Básico</v>
      </c>
      <c r="I3199" s="29">
        <v>252.13</v>
      </c>
      <c r="J3199" s="10">
        <f>SUMIFS('Régua SAEB'!$C:$C,'Régua SAEB'!$B:$B,"MT",'Régua SAEB'!$D:$D,"&lt;="&amp;$I3199,'Régua SAEB'!$E:$E,"&gt;"&amp;$I3199,'Régua SAEB'!$A:$A,$E3199)</f>
        <v>3</v>
      </c>
      <c r="K3199" s="10" t="str">
        <f t="array" ref="K3199">INDEX('Régua SAEB'!$F$1:$F$40,MATCH($E3199&amp;"MT"&amp;$J3199,'Régua SAEB'!$G$1:$G$40,0),1)</f>
        <v>Básico</v>
      </c>
    </row>
    <row r="3200" spans="1:11" x14ac:dyDescent="0.2">
      <c r="A3200" s="28" t="s">
        <v>88</v>
      </c>
      <c r="B3200" s="24">
        <v>924106</v>
      </c>
      <c r="C3200" s="28" t="s">
        <v>3302</v>
      </c>
      <c r="D3200" s="29">
        <v>35924106</v>
      </c>
      <c r="E3200" s="29" t="s">
        <v>117</v>
      </c>
      <c r="F3200" s="29">
        <v>267.05</v>
      </c>
      <c r="G3200" s="10">
        <f>SUMIFS('Régua SAEB'!$C:$C,'Régua SAEB'!$B:$B,"LP",'Régua SAEB'!$D:$D,"&lt;="&amp;$F3200,'Régua SAEB'!$E:$E,"&gt;"&amp;$F3200,'Régua SAEB'!$A:$A,$E3200)</f>
        <v>3</v>
      </c>
      <c r="H3200" s="10" t="str">
        <f t="array" ref="H3200">INDEX('Régua SAEB'!$F$1:$F$40,MATCH($E3200&amp;"LP"&amp;$G3200,'Régua SAEB'!$G$1:$G$40,0),1)</f>
        <v>Básico</v>
      </c>
      <c r="I3200" s="29">
        <v>267.38</v>
      </c>
      <c r="J3200" s="10">
        <f>SUMIFS('Régua SAEB'!$C:$C,'Régua SAEB'!$B:$B,"MT",'Régua SAEB'!$D:$D,"&lt;="&amp;$I3200,'Régua SAEB'!$E:$E,"&gt;"&amp;$I3200,'Régua SAEB'!$A:$A,$E3200)</f>
        <v>3</v>
      </c>
      <c r="K3200" s="10" t="str">
        <f t="array" ref="K3200">INDEX('Régua SAEB'!$F$1:$F$40,MATCH($E3200&amp;"MT"&amp;$J3200,'Régua SAEB'!$G$1:$G$40,0),1)</f>
        <v>Básico</v>
      </c>
    </row>
    <row r="3201" spans="1:11" x14ac:dyDescent="0.2">
      <c r="A3201" s="28" t="s">
        <v>88</v>
      </c>
      <c r="B3201" s="24">
        <v>924885</v>
      </c>
      <c r="C3201" s="28" t="s">
        <v>3303</v>
      </c>
      <c r="D3201" s="29">
        <v>35924885</v>
      </c>
      <c r="E3201" s="29" t="s">
        <v>117</v>
      </c>
      <c r="F3201" s="29">
        <v>227.81</v>
      </c>
      <c r="G3201" s="10">
        <f>SUMIFS('Régua SAEB'!$C:$C,'Régua SAEB'!$B:$B,"LP",'Régua SAEB'!$D:$D,"&lt;="&amp;$F3201,'Régua SAEB'!$E:$E,"&gt;"&amp;$F3201,'Régua SAEB'!$A:$A,$E3201)</f>
        <v>2</v>
      </c>
      <c r="H3201" s="10" t="str">
        <f t="array" ref="H3201">INDEX('Régua SAEB'!$F$1:$F$40,MATCH($E3201&amp;"LP"&amp;$G3201,'Régua SAEB'!$G$1:$G$40,0),1)</f>
        <v>Básico</v>
      </c>
      <c r="I3201" s="29">
        <v>219.41</v>
      </c>
      <c r="J3201" s="10">
        <f>SUMIFS('Régua SAEB'!$C:$C,'Régua SAEB'!$B:$B,"MT",'Régua SAEB'!$D:$D,"&lt;="&amp;$I3201,'Régua SAEB'!$E:$E,"&gt;"&amp;$I3201,'Régua SAEB'!$A:$A,$E3201)</f>
        <v>1</v>
      </c>
      <c r="K3201" s="10" t="str">
        <f t="array" ref="K3201">INDEX('Régua SAEB'!$F$1:$F$40,MATCH($E3201&amp;"MT"&amp;$J3201,'Régua SAEB'!$G$1:$G$40,0),1)</f>
        <v>Insuficiente</v>
      </c>
    </row>
    <row r="3202" spans="1:11" x14ac:dyDescent="0.2">
      <c r="A3202" s="28" t="s">
        <v>92</v>
      </c>
      <c r="B3202" s="24">
        <v>17243</v>
      </c>
      <c r="C3202" s="28" t="s">
        <v>3304</v>
      </c>
      <c r="D3202" s="29">
        <v>35017243</v>
      </c>
      <c r="E3202" s="29" t="s">
        <v>117</v>
      </c>
      <c r="F3202" s="29">
        <v>258.98</v>
      </c>
      <c r="G3202" s="10">
        <f>SUMIFS('Régua SAEB'!$C:$C,'Régua SAEB'!$B:$B,"LP",'Régua SAEB'!$D:$D,"&lt;="&amp;$F3202,'Régua SAEB'!$E:$E,"&gt;"&amp;$F3202,'Régua SAEB'!$A:$A,$E3202)</f>
        <v>3</v>
      </c>
      <c r="H3202" s="10" t="str">
        <f t="array" ref="H3202">INDEX('Régua SAEB'!$F$1:$F$40,MATCH($E3202&amp;"LP"&amp;$G3202,'Régua SAEB'!$G$1:$G$40,0),1)</f>
        <v>Básico</v>
      </c>
      <c r="I3202" s="29">
        <v>252.07</v>
      </c>
      <c r="J3202" s="10">
        <f>SUMIFS('Régua SAEB'!$C:$C,'Régua SAEB'!$B:$B,"MT",'Régua SAEB'!$D:$D,"&lt;="&amp;$I3202,'Régua SAEB'!$E:$E,"&gt;"&amp;$I3202,'Régua SAEB'!$A:$A,$E3202)</f>
        <v>3</v>
      </c>
      <c r="K3202" s="10" t="str">
        <f t="array" ref="K3202">INDEX('Régua SAEB'!$F$1:$F$40,MATCH($E3202&amp;"MT"&amp;$J3202,'Régua SAEB'!$G$1:$G$40,0),1)</f>
        <v>Básico</v>
      </c>
    </row>
    <row r="3203" spans="1:11" x14ac:dyDescent="0.2">
      <c r="A3203" s="28" t="s">
        <v>92</v>
      </c>
      <c r="B3203" s="24">
        <v>17267</v>
      </c>
      <c r="C3203" s="28" t="s">
        <v>3305</v>
      </c>
      <c r="D3203" s="29">
        <v>35017267</v>
      </c>
      <c r="E3203" s="29" t="s">
        <v>117</v>
      </c>
      <c r="F3203" s="29">
        <v>264.58</v>
      </c>
      <c r="G3203" s="10">
        <f>SUMIFS('Régua SAEB'!$C:$C,'Régua SAEB'!$B:$B,"LP",'Régua SAEB'!$D:$D,"&lt;="&amp;$F3203,'Régua SAEB'!$E:$E,"&gt;"&amp;$F3203,'Régua SAEB'!$A:$A,$E3203)</f>
        <v>3</v>
      </c>
      <c r="H3203" s="10" t="str">
        <f t="array" ref="H3203">INDEX('Régua SAEB'!$F$1:$F$40,MATCH($E3203&amp;"LP"&amp;$G3203,'Régua SAEB'!$G$1:$G$40,0),1)</f>
        <v>Básico</v>
      </c>
      <c r="I3203" s="29">
        <v>268.25</v>
      </c>
      <c r="J3203" s="10">
        <f>SUMIFS('Régua SAEB'!$C:$C,'Régua SAEB'!$B:$B,"MT",'Régua SAEB'!$D:$D,"&lt;="&amp;$I3203,'Régua SAEB'!$E:$E,"&gt;"&amp;$I3203,'Régua SAEB'!$A:$A,$E3203)</f>
        <v>3</v>
      </c>
      <c r="K3203" s="10" t="str">
        <f t="array" ref="K3203">INDEX('Régua SAEB'!$F$1:$F$40,MATCH($E3203&amp;"MT"&amp;$J3203,'Régua SAEB'!$G$1:$G$40,0),1)</f>
        <v>Básico</v>
      </c>
    </row>
    <row r="3204" spans="1:11" x14ac:dyDescent="0.2">
      <c r="A3204" s="28" t="s">
        <v>92</v>
      </c>
      <c r="B3204" s="24">
        <v>17310</v>
      </c>
      <c r="C3204" s="28" t="s">
        <v>3306</v>
      </c>
      <c r="D3204" s="29">
        <v>35017310</v>
      </c>
      <c r="E3204" s="29" t="s">
        <v>117</v>
      </c>
      <c r="F3204" s="29">
        <v>256.45</v>
      </c>
      <c r="G3204" s="10">
        <f>SUMIFS('Régua SAEB'!$C:$C,'Régua SAEB'!$B:$B,"LP",'Régua SAEB'!$D:$D,"&lt;="&amp;$F3204,'Régua SAEB'!$E:$E,"&gt;"&amp;$F3204,'Régua SAEB'!$A:$A,$E3204)</f>
        <v>3</v>
      </c>
      <c r="H3204" s="10" t="str">
        <f t="array" ref="H3204">INDEX('Régua SAEB'!$F$1:$F$40,MATCH($E3204&amp;"LP"&amp;$G3204,'Régua SAEB'!$G$1:$G$40,0),1)</f>
        <v>Básico</v>
      </c>
      <c r="I3204" s="29">
        <v>246.94</v>
      </c>
      <c r="J3204" s="10">
        <f>SUMIFS('Régua SAEB'!$C:$C,'Régua SAEB'!$B:$B,"MT",'Régua SAEB'!$D:$D,"&lt;="&amp;$I3204,'Régua SAEB'!$E:$E,"&gt;"&amp;$I3204,'Régua SAEB'!$A:$A,$E3204)</f>
        <v>2</v>
      </c>
      <c r="K3204" s="10" t="str">
        <f t="array" ref="K3204">INDEX('Régua SAEB'!$F$1:$F$40,MATCH($E3204&amp;"MT"&amp;$J3204,'Régua SAEB'!$G$1:$G$40,0),1)</f>
        <v>Básico</v>
      </c>
    </row>
    <row r="3205" spans="1:11" x14ac:dyDescent="0.2">
      <c r="A3205" s="28" t="s">
        <v>92</v>
      </c>
      <c r="B3205" s="24">
        <v>37941</v>
      </c>
      <c r="C3205" s="28" t="s">
        <v>3307</v>
      </c>
      <c r="D3205" s="29">
        <v>35037941</v>
      </c>
      <c r="E3205" s="29" t="s">
        <v>117</v>
      </c>
      <c r="F3205" s="29">
        <v>277.05</v>
      </c>
      <c r="G3205" s="10">
        <f>SUMIFS('Régua SAEB'!$C:$C,'Régua SAEB'!$B:$B,"LP",'Régua SAEB'!$D:$D,"&lt;="&amp;$F3205,'Régua SAEB'!$E:$E,"&gt;"&amp;$F3205,'Régua SAEB'!$A:$A,$E3205)</f>
        <v>4</v>
      </c>
      <c r="H3205" s="10" t="str">
        <f t="array" ref="H3205">INDEX('Régua SAEB'!$F$1:$F$40,MATCH($E3205&amp;"LP"&amp;$G3205,'Régua SAEB'!$G$1:$G$40,0),1)</f>
        <v>Proficiente</v>
      </c>
      <c r="I3205" s="29">
        <v>270.33</v>
      </c>
      <c r="J3205" s="10">
        <f>SUMIFS('Régua SAEB'!$C:$C,'Régua SAEB'!$B:$B,"MT",'Régua SAEB'!$D:$D,"&lt;="&amp;$I3205,'Régua SAEB'!$E:$E,"&gt;"&amp;$I3205,'Régua SAEB'!$A:$A,$E3205)</f>
        <v>3</v>
      </c>
      <c r="K3205" s="10" t="str">
        <f t="array" ref="K3205">INDEX('Régua SAEB'!$F$1:$F$40,MATCH($E3205&amp;"MT"&amp;$J3205,'Régua SAEB'!$G$1:$G$40,0),1)</f>
        <v>Básico</v>
      </c>
    </row>
    <row r="3206" spans="1:11" x14ac:dyDescent="0.2">
      <c r="A3206" s="28" t="s">
        <v>92</v>
      </c>
      <c r="B3206" s="24">
        <v>39834</v>
      </c>
      <c r="C3206" s="28" t="s">
        <v>3308</v>
      </c>
      <c r="D3206" s="29">
        <v>35039834</v>
      </c>
      <c r="E3206" s="29" t="s">
        <v>117</v>
      </c>
      <c r="F3206" s="29">
        <v>253.28</v>
      </c>
      <c r="G3206" s="10">
        <f>SUMIFS('Régua SAEB'!$C:$C,'Régua SAEB'!$B:$B,"LP",'Régua SAEB'!$D:$D,"&lt;="&amp;$F3206,'Régua SAEB'!$E:$E,"&gt;"&amp;$F3206,'Régua SAEB'!$A:$A,$E3206)</f>
        <v>3</v>
      </c>
      <c r="H3206" s="10" t="str">
        <f t="array" ref="H3206">INDEX('Régua SAEB'!$F$1:$F$40,MATCH($E3206&amp;"LP"&amp;$G3206,'Régua SAEB'!$G$1:$G$40,0),1)</f>
        <v>Básico</v>
      </c>
      <c r="I3206" s="29">
        <v>242.21</v>
      </c>
      <c r="J3206" s="10">
        <f>SUMIFS('Régua SAEB'!$C:$C,'Régua SAEB'!$B:$B,"MT",'Régua SAEB'!$D:$D,"&lt;="&amp;$I3206,'Régua SAEB'!$E:$E,"&gt;"&amp;$I3206,'Régua SAEB'!$A:$A,$E3206)</f>
        <v>2</v>
      </c>
      <c r="K3206" s="10" t="str">
        <f t="array" ref="K3206">INDEX('Régua SAEB'!$F$1:$F$40,MATCH($E3206&amp;"MT"&amp;$J3206,'Régua SAEB'!$G$1:$G$40,0),1)</f>
        <v>Básico</v>
      </c>
    </row>
    <row r="3207" spans="1:11" x14ac:dyDescent="0.2">
      <c r="A3207" s="28" t="s">
        <v>92</v>
      </c>
      <c r="B3207" s="24">
        <v>42523</v>
      </c>
      <c r="C3207" s="28" t="s">
        <v>3309</v>
      </c>
      <c r="D3207" s="29">
        <v>35042523</v>
      </c>
      <c r="E3207" s="29" t="s">
        <v>117</v>
      </c>
      <c r="F3207" s="29">
        <v>259.89</v>
      </c>
      <c r="G3207" s="10">
        <f>SUMIFS('Régua SAEB'!$C:$C,'Régua SAEB'!$B:$B,"LP",'Régua SAEB'!$D:$D,"&lt;="&amp;$F3207,'Régua SAEB'!$E:$E,"&gt;"&amp;$F3207,'Régua SAEB'!$A:$A,$E3207)</f>
        <v>3</v>
      </c>
      <c r="H3207" s="10" t="str">
        <f t="array" ref="H3207">INDEX('Régua SAEB'!$F$1:$F$40,MATCH($E3207&amp;"LP"&amp;$G3207,'Régua SAEB'!$G$1:$G$40,0),1)</f>
        <v>Básico</v>
      </c>
      <c r="I3207" s="29">
        <v>255.46</v>
      </c>
      <c r="J3207" s="10">
        <f>SUMIFS('Régua SAEB'!$C:$C,'Régua SAEB'!$B:$B,"MT",'Régua SAEB'!$D:$D,"&lt;="&amp;$I3207,'Régua SAEB'!$E:$E,"&gt;"&amp;$I3207,'Régua SAEB'!$A:$A,$E3207)</f>
        <v>3</v>
      </c>
      <c r="K3207" s="10" t="str">
        <f t="array" ref="K3207">INDEX('Régua SAEB'!$F$1:$F$40,MATCH($E3207&amp;"MT"&amp;$J3207,'Régua SAEB'!$G$1:$G$40,0),1)</f>
        <v>Básico</v>
      </c>
    </row>
    <row r="3208" spans="1:11" x14ac:dyDescent="0.2">
      <c r="A3208" s="28" t="s">
        <v>92</v>
      </c>
      <c r="B3208" s="24">
        <v>42547</v>
      </c>
      <c r="C3208" s="28" t="s">
        <v>3310</v>
      </c>
      <c r="D3208" s="29">
        <v>35042547</v>
      </c>
      <c r="E3208" s="29" t="s">
        <v>117</v>
      </c>
      <c r="F3208" s="29">
        <v>268.93</v>
      </c>
      <c r="G3208" s="10">
        <f>SUMIFS('Régua SAEB'!$C:$C,'Régua SAEB'!$B:$B,"LP",'Régua SAEB'!$D:$D,"&lt;="&amp;$F3208,'Régua SAEB'!$E:$E,"&gt;"&amp;$F3208,'Régua SAEB'!$A:$A,$E3208)</f>
        <v>3</v>
      </c>
      <c r="H3208" s="10" t="str">
        <f t="array" ref="H3208">INDEX('Régua SAEB'!$F$1:$F$40,MATCH($E3208&amp;"LP"&amp;$G3208,'Régua SAEB'!$G$1:$G$40,0),1)</f>
        <v>Básico</v>
      </c>
      <c r="I3208" s="29">
        <v>265.25</v>
      </c>
      <c r="J3208" s="10">
        <f>SUMIFS('Régua SAEB'!$C:$C,'Régua SAEB'!$B:$B,"MT",'Régua SAEB'!$D:$D,"&lt;="&amp;$I3208,'Régua SAEB'!$E:$E,"&gt;"&amp;$I3208,'Régua SAEB'!$A:$A,$E3208)</f>
        <v>3</v>
      </c>
      <c r="K3208" s="10" t="str">
        <f t="array" ref="K3208">INDEX('Régua SAEB'!$F$1:$F$40,MATCH($E3208&amp;"MT"&amp;$J3208,'Régua SAEB'!$G$1:$G$40,0),1)</f>
        <v>Básico</v>
      </c>
    </row>
    <row r="3209" spans="1:11" x14ac:dyDescent="0.2">
      <c r="A3209" s="28" t="s">
        <v>92</v>
      </c>
      <c r="B3209" s="24">
        <v>42559</v>
      </c>
      <c r="C3209" s="28" t="s">
        <v>3311</v>
      </c>
      <c r="D3209" s="29">
        <v>35042559</v>
      </c>
      <c r="E3209" s="29" t="s">
        <v>117</v>
      </c>
      <c r="F3209" s="29">
        <v>269.95999999999998</v>
      </c>
      <c r="G3209" s="10">
        <f>SUMIFS('Régua SAEB'!$C:$C,'Régua SAEB'!$B:$B,"LP",'Régua SAEB'!$D:$D,"&lt;="&amp;$F3209,'Régua SAEB'!$E:$E,"&gt;"&amp;$F3209,'Régua SAEB'!$A:$A,$E3209)</f>
        <v>3</v>
      </c>
      <c r="H3209" s="10" t="str">
        <f t="array" ref="H3209">INDEX('Régua SAEB'!$F$1:$F$40,MATCH($E3209&amp;"LP"&amp;$G3209,'Régua SAEB'!$G$1:$G$40,0),1)</f>
        <v>Básico</v>
      </c>
      <c r="I3209" s="29">
        <v>278.27</v>
      </c>
      <c r="J3209" s="10">
        <f>SUMIFS('Régua SAEB'!$C:$C,'Régua SAEB'!$B:$B,"MT",'Régua SAEB'!$D:$D,"&lt;="&amp;$I3209,'Régua SAEB'!$E:$E,"&gt;"&amp;$I3209,'Régua SAEB'!$A:$A,$E3209)</f>
        <v>4</v>
      </c>
      <c r="K3209" s="10" t="str">
        <f t="array" ref="K3209">INDEX('Régua SAEB'!$F$1:$F$40,MATCH($E3209&amp;"MT"&amp;$J3209,'Régua SAEB'!$G$1:$G$40,0),1)</f>
        <v>Básico</v>
      </c>
    </row>
    <row r="3210" spans="1:11" x14ac:dyDescent="0.2">
      <c r="A3210" s="28" t="s">
        <v>92</v>
      </c>
      <c r="B3210" s="24">
        <v>42560</v>
      </c>
      <c r="C3210" s="28" t="s">
        <v>3312</v>
      </c>
      <c r="D3210" s="29">
        <v>35042560</v>
      </c>
      <c r="E3210" s="29" t="s">
        <v>117</v>
      </c>
      <c r="F3210" s="29">
        <v>253.61</v>
      </c>
      <c r="G3210" s="10">
        <f>SUMIFS('Régua SAEB'!$C:$C,'Régua SAEB'!$B:$B,"LP",'Régua SAEB'!$D:$D,"&lt;="&amp;$F3210,'Régua SAEB'!$E:$E,"&gt;"&amp;$F3210,'Régua SAEB'!$A:$A,$E3210)</f>
        <v>3</v>
      </c>
      <c r="H3210" s="10" t="str">
        <f t="array" ref="H3210">INDEX('Régua SAEB'!$F$1:$F$40,MATCH($E3210&amp;"LP"&amp;$G3210,'Régua SAEB'!$G$1:$G$40,0),1)</f>
        <v>Básico</v>
      </c>
      <c r="I3210" s="29">
        <v>251.76</v>
      </c>
      <c r="J3210" s="10">
        <f>SUMIFS('Régua SAEB'!$C:$C,'Régua SAEB'!$B:$B,"MT",'Régua SAEB'!$D:$D,"&lt;="&amp;$I3210,'Régua SAEB'!$E:$E,"&gt;"&amp;$I3210,'Régua SAEB'!$A:$A,$E3210)</f>
        <v>3</v>
      </c>
      <c r="K3210" s="10" t="str">
        <f t="array" ref="K3210">INDEX('Régua SAEB'!$F$1:$F$40,MATCH($E3210&amp;"MT"&amp;$J3210,'Régua SAEB'!$G$1:$G$40,0),1)</f>
        <v>Básico</v>
      </c>
    </row>
    <row r="3211" spans="1:11" x14ac:dyDescent="0.2">
      <c r="A3211" s="28" t="s">
        <v>92</v>
      </c>
      <c r="B3211" s="24">
        <v>42572</v>
      </c>
      <c r="C3211" s="28" t="s">
        <v>3313</v>
      </c>
      <c r="D3211" s="29">
        <v>35042572</v>
      </c>
      <c r="E3211" s="29" t="s">
        <v>117</v>
      </c>
      <c r="F3211" s="29">
        <v>253.27</v>
      </c>
      <c r="G3211" s="10">
        <f>SUMIFS('Régua SAEB'!$C:$C,'Régua SAEB'!$B:$B,"LP",'Régua SAEB'!$D:$D,"&lt;="&amp;$F3211,'Régua SAEB'!$E:$E,"&gt;"&amp;$F3211,'Régua SAEB'!$A:$A,$E3211)</f>
        <v>3</v>
      </c>
      <c r="H3211" s="10" t="str">
        <f t="array" ref="H3211">INDEX('Régua SAEB'!$F$1:$F$40,MATCH($E3211&amp;"LP"&amp;$G3211,'Régua SAEB'!$G$1:$G$40,0),1)</f>
        <v>Básico</v>
      </c>
      <c r="I3211" s="29">
        <v>248.37</v>
      </c>
      <c r="J3211" s="10">
        <f>SUMIFS('Régua SAEB'!$C:$C,'Régua SAEB'!$B:$B,"MT",'Régua SAEB'!$D:$D,"&lt;="&amp;$I3211,'Régua SAEB'!$E:$E,"&gt;"&amp;$I3211,'Régua SAEB'!$A:$A,$E3211)</f>
        <v>2</v>
      </c>
      <c r="K3211" s="10" t="str">
        <f t="array" ref="K3211">INDEX('Régua SAEB'!$F$1:$F$40,MATCH($E3211&amp;"MT"&amp;$J3211,'Régua SAEB'!$G$1:$G$40,0),1)</f>
        <v>Básico</v>
      </c>
    </row>
    <row r="3212" spans="1:11" x14ac:dyDescent="0.2">
      <c r="A3212" s="28" t="s">
        <v>92</v>
      </c>
      <c r="B3212" s="24">
        <v>45536</v>
      </c>
      <c r="C3212" s="28" t="s">
        <v>3314</v>
      </c>
      <c r="D3212" s="29">
        <v>35045536</v>
      </c>
      <c r="E3212" s="29" t="s">
        <v>117</v>
      </c>
      <c r="F3212" s="29">
        <v>246.59</v>
      </c>
      <c r="G3212" s="10">
        <f>SUMIFS('Régua SAEB'!$C:$C,'Régua SAEB'!$B:$B,"LP",'Régua SAEB'!$D:$D,"&lt;="&amp;$F3212,'Régua SAEB'!$E:$E,"&gt;"&amp;$F3212,'Régua SAEB'!$A:$A,$E3212)</f>
        <v>2</v>
      </c>
      <c r="H3212" s="10" t="str">
        <f t="array" ref="H3212">INDEX('Régua SAEB'!$F$1:$F$40,MATCH($E3212&amp;"LP"&amp;$G3212,'Régua SAEB'!$G$1:$G$40,0),1)</f>
        <v>Básico</v>
      </c>
      <c r="I3212" s="29">
        <v>237.08</v>
      </c>
      <c r="J3212" s="10">
        <f>SUMIFS('Régua SAEB'!$C:$C,'Régua SAEB'!$B:$B,"MT",'Régua SAEB'!$D:$D,"&lt;="&amp;$I3212,'Régua SAEB'!$E:$E,"&gt;"&amp;$I3212,'Régua SAEB'!$A:$A,$E3212)</f>
        <v>2</v>
      </c>
      <c r="K3212" s="10" t="str">
        <f t="array" ref="K3212">INDEX('Régua SAEB'!$F$1:$F$40,MATCH($E3212&amp;"MT"&amp;$J3212,'Régua SAEB'!$G$1:$G$40,0),1)</f>
        <v>Básico</v>
      </c>
    </row>
    <row r="3213" spans="1:11" x14ac:dyDescent="0.2">
      <c r="A3213" s="28" t="s">
        <v>92</v>
      </c>
      <c r="B3213" s="24">
        <v>45548</v>
      </c>
      <c r="C3213" s="28" t="s">
        <v>3315</v>
      </c>
      <c r="D3213" s="29">
        <v>35045548</v>
      </c>
      <c r="E3213" s="29" t="s">
        <v>117</v>
      </c>
      <c r="F3213" s="29">
        <v>257.18</v>
      </c>
      <c r="G3213" s="10">
        <f>SUMIFS('Régua SAEB'!$C:$C,'Régua SAEB'!$B:$B,"LP",'Régua SAEB'!$D:$D,"&lt;="&amp;$F3213,'Régua SAEB'!$E:$E,"&gt;"&amp;$F3213,'Régua SAEB'!$A:$A,$E3213)</f>
        <v>3</v>
      </c>
      <c r="H3213" s="10" t="str">
        <f t="array" ref="H3213">INDEX('Régua SAEB'!$F$1:$F$40,MATCH($E3213&amp;"LP"&amp;$G3213,'Régua SAEB'!$G$1:$G$40,0),1)</f>
        <v>Básico</v>
      </c>
      <c r="I3213" s="29">
        <v>257.39</v>
      </c>
      <c r="J3213" s="10">
        <f>SUMIFS('Régua SAEB'!$C:$C,'Régua SAEB'!$B:$B,"MT",'Régua SAEB'!$D:$D,"&lt;="&amp;$I3213,'Régua SAEB'!$E:$E,"&gt;"&amp;$I3213,'Régua SAEB'!$A:$A,$E3213)</f>
        <v>3</v>
      </c>
      <c r="K3213" s="10" t="str">
        <f t="array" ref="K3213">INDEX('Régua SAEB'!$F$1:$F$40,MATCH($E3213&amp;"MT"&amp;$J3213,'Régua SAEB'!$G$1:$G$40,0),1)</f>
        <v>Básico</v>
      </c>
    </row>
    <row r="3214" spans="1:11" x14ac:dyDescent="0.2">
      <c r="A3214" s="28" t="s">
        <v>92</v>
      </c>
      <c r="B3214" s="24">
        <v>45561</v>
      </c>
      <c r="C3214" s="28" t="s">
        <v>3316</v>
      </c>
      <c r="D3214" s="29">
        <v>35045561</v>
      </c>
      <c r="E3214" s="29" t="s">
        <v>117</v>
      </c>
      <c r="F3214" s="29">
        <v>254.14</v>
      </c>
      <c r="G3214" s="10">
        <f>SUMIFS('Régua SAEB'!$C:$C,'Régua SAEB'!$B:$B,"LP",'Régua SAEB'!$D:$D,"&lt;="&amp;$F3214,'Régua SAEB'!$E:$E,"&gt;"&amp;$F3214,'Régua SAEB'!$A:$A,$E3214)</f>
        <v>3</v>
      </c>
      <c r="H3214" s="10" t="str">
        <f t="array" ref="H3214">INDEX('Régua SAEB'!$F$1:$F$40,MATCH($E3214&amp;"LP"&amp;$G3214,'Régua SAEB'!$G$1:$G$40,0),1)</f>
        <v>Básico</v>
      </c>
      <c r="I3214" s="29">
        <v>245.96</v>
      </c>
      <c r="J3214" s="10">
        <f>SUMIFS('Régua SAEB'!$C:$C,'Régua SAEB'!$B:$B,"MT",'Régua SAEB'!$D:$D,"&lt;="&amp;$I3214,'Régua SAEB'!$E:$E,"&gt;"&amp;$I3214,'Régua SAEB'!$A:$A,$E3214)</f>
        <v>2</v>
      </c>
      <c r="K3214" s="10" t="str">
        <f t="array" ref="K3214">INDEX('Régua SAEB'!$F$1:$F$40,MATCH($E3214&amp;"MT"&amp;$J3214,'Régua SAEB'!$G$1:$G$40,0),1)</f>
        <v>Básico</v>
      </c>
    </row>
    <row r="3215" spans="1:11" x14ac:dyDescent="0.2">
      <c r="A3215" s="28" t="s">
        <v>92</v>
      </c>
      <c r="B3215" s="24">
        <v>45573</v>
      </c>
      <c r="C3215" s="28" t="s">
        <v>3317</v>
      </c>
      <c r="D3215" s="29">
        <v>35045573</v>
      </c>
      <c r="E3215" s="29" t="s">
        <v>117</v>
      </c>
      <c r="F3215" s="29">
        <v>262.75</v>
      </c>
      <c r="G3215" s="10">
        <f>SUMIFS('Régua SAEB'!$C:$C,'Régua SAEB'!$B:$B,"LP",'Régua SAEB'!$D:$D,"&lt;="&amp;$F3215,'Régua SAEB'!$E:$E,"&gt;"&amp;$F3215,'Régua SAEB'!$A:$A,$E3215)</f>
        <v>3</v>
      </c>
      <c r="H3215" s="10" t="str">
        <f t="array" ref="H3215">INDEX('Régua SAEB'!$F$1:$F$40,MATCH($E3215&amp;"LP"&amp;$G3215,'Régua SAEB'!$G$1:$G$40,0),1)</f>
        <v>Básico</v>
      </c>
      <c r="I3215" s="29">
        <v>254.2</v>
      </c>
      <c r="J3215" s="10">
        <f>SUMIFS('Régua SAEB'!$C:$C,'Régua SAEB'!$B:$B,"MT",'Régua SAEB'!$D:$D,"&lt;="&amp;$I3215,'Régua SAEB'!$E:$E,"&gt;"&amp;$I3215,'Régua SAEB'!$A:$A,$E3215)</f>
        <v>3</v>
      </c>
      <c r="K3215" s="10" t="str">
        <f t="array" ref="K3215">INDEX('Régua SAEB'!$F$1:$F$40,MATCH($E3215&amp;"MT"&amp;$J3215,'Régua SAEB'!$G$1:$G$40,0),1)</f>
        <v>Básico</v>
      </c>
    </row>
    <row r="3216" spans="1:11" x14ac:dyDescent="0.2">
      <c r="A3216" s="28" t="s">
        <v>92</v>
      </c>
      <c r="B3216" s="24">
        <v>45585</v>
      </c>
      <c r="C3216" s="28" t="s">
        <v>3318</v>
      </c>
      <c r="D3216" s="29">
        <v>35045585</v>
      </c>
      <c r="E3216" s="29" t="s">
        <v>117</v>
      </c>
      <c r="F3216" s="29">
        <v>273.10000000000002</v>
      </c>
      <c r="G3216" s="10">
        <f>SUMIFS('Régua SAEB'!$C:$C,'Régua SAEB'!$B:$B,"LP",'Régua SAEB'!$D:$D,"&lt;="&amp;$F3216,'Régua SAEB'!$E:$E,"&gt;"&amp;$F3216,'Régua SAEB'!$A:$A,$E3216)</f>
        <v>3</v>
      </c>
      <c r="H3216" s="10" t="str">
        <f t="array" ref="H3216">INDEX('Régua SAEB'!$F$1:$F$40,MATCH($E3216&amp;"LP"&amp;$G3216,'Régua SAEB'!$G$1:$G$40,0),1)</f>
        <v>Básico</v>
      </c>
      <c r="I3216" s="29">
        <v>270.77</v>
      </c>
      <c r="J3216" s="10">
        <f>SUMIFS('Régua SAEB'!$C:$C,'Régua SAEB'!$B:$B,"MT",'Régua SAEB'!$D:$D,"&lt;="&amp;$I3216,'Régua SAEB'!$E:$E,"&gt;"&amp;$I3216,'Régua SAEB'!$A:$A,$E3216)</f>
        <v>3</v>
      </c>
      <c r="K3216" s="10" t="str">
        <f t="array" ref="K3216">INDEX('Régua SAEB'!$F$1:$F$40,MATCH($E3216&amp;"MT"&amp;$J3216,'Régua SAEB'!$G$1:$G$40,0),1)</f>
        <v>Básico</v>
      </c>
    </row>
    <row r="3217" spans="1:11" x14ac:dyDescent="0.2">
      <c r="A3217" s="28" t="s">
        <v>92</v>
      </c>
      <c r="B3217" s="24">
        <v>49414</v>
      </c>
      <c r="C3217" s="28" t="s">
        <v>3319</v>
      </c>
      <c r="D3217" s="29">
        <v>35049414</v>
      </c>
      <c r="E3217" s="29" t="s">
        <v>117</v>
      </c>
      <c r="F3217" s="29">
        <v>243.31</v>
      </c>
      <c r="G3217" s="10">
        <f>SUMIFS('Régua SAEB'!$C:$C,'Régua SAEB'!$B:$B,"LP",'Régua SAEB'!$D:$D,"&lt;="&amp;$F3217,'Régua SAEB'!$E:$E,"&gt;"&amp;$F3217,'Régua SAEB'!$A:$A,$E3217)</f>
        <v>2</v>
      </c>
      <c r="H3217" s="10" t="str">
        <f t="array" ref="H3217">INDEX('Régua SAEB'!$F$1:$F$40,MATCH($E3217&amp;"LP"&amp;$G3217,'Régua SAEB'!$G$1:$G$40,0),1)</f>
        <v>Básico</v>
      </c>
      <c r="I3217" s="29">
        <v>248.82</v>
      </c>
      <c r="J3217" s="10">
        <f>SUMIFS('Régua SAEB'!$C:$C,'Régua SAEB'!$B:$B,"MT",'Régua SAEB'!$D:$D,"&lt;="&amp;$I3217,'Régua SAEB'!$E:$E,"&gt;"&amp;$I3217,'Régua SAEB'!$A:$A,$E3217)</f>
        <v>2</v>
      </c>
      <c r="K3217" s="10" t="str">
        <f t="array" ref="K3217">INDEX('Régua SAEB'!$F$1:$F$40,MATCH($E3217&amp;"MT"&amp;$J3217,'Régua SAEB'!$G$1:$G$40,0),1)</f>
        <v>Básico</v>
      </c>
    </row>
    <row r="3218" spans="1:11" x14ac:dyDescent="0.2">
      <c r="A3218" s="28" t="s">
        <v>92</v>
      </c>
      <c r="B3218" s="24">
        <v>267703</v>
      </c>
      <c r="C3218" s="28" t="s">
        <v>3320</v>
      </c>
      <c r="D3218" s="29">
        <v>35267703</v>
      </c>
      <c r="E3218" s="29" t="s">
        <v>117</v>
      </c>
      <c r="F3218" s="29">
        <v>289.63</v>
      </c>
      <c r="G3218" s="10">
        <f>SUMIFS('Régua SAEB'!$C:$C,'Régua SAEB'!$B:$B,"LP",'Régua SAEB'!$D:$D,"&lt;="&amp;$F3218,'Régua SAEB'!$E:$E,"&gt;"&amp;$F3218,'Régua SAEB'!$A:$A,$E3218)</f>
        <v>4</v>
      </c>
      <c r="H3218" s="10" t="str">
        <f t="array" ref="H3218">INDEX('Régua SAEB'!$F$1:$F$40,MATCH($E3218&amp;"LP"&amp;$G3218,'Régua SAEB'!$G$1:$G$40,0),1)</f>
        <v>Proficiente</v>
      </c>
      <c r="I3218" s="29">
        <v>283.35000000000002</v>
      </c>
      <c r="J3218" s="10">
        <f>SUMIFS('Régua SAEB'!$C:$C,'Régua SAEB'!$B:$B,"MT",'Régua SAEB'!$D:$D,"&lt;="&amp;$I3218,'Régua SAEB'!$E:$E,"&gt;"&amp;$I3218,'Régua SAEB'!$A:$A,$E3218)</f>
        <v>4</v>
      </c>
      <c r="K3218" s="10" t="str">
        <f t="array" ref="K3218">INDEX('Régua SAEB'!$F$1:$F$40,MATCH($E3218&amp;"MT"&amp;$J3218,'Régua SAEB'!$G$1:$G$40,0),1)</f>
        <v>Básico</v>
      </c>
    </row>
    <row r="3219" spans="1:11" x14ac:dyDescent="0.2">
      <c r="A3219" s="28" t="s">
        <v>92</v>
      </c>
      <c r="B3219" s="24">
        <v>576670</v>
      </c>
      <c r="C3219" s="28" t="s">
        <v>3321</v>
      </c>
      <c r="D3219" s="29">
        <v>35576670</v>
      </c>
      <c r="E3219" s="29" t="s">
        <v>117</v>
      </c>
      <c r="F3219" s="29">
        <v>267.31</v>
      </c>
      <c r="G3219" s="10">
        <f>SUMIFS('Régua SAEB'!$C:$C,'Régua SAEB'!$B:$B,"LP",'Régua SAEB'!$D:$D,"&lt;="&amp;$F3219,'Régua SAEB'!$E:$E,"&gt;"&amp;$F3219,'Régua SAEB'!$A:$A,$E3219)</f>
        <v>3</v>
      </c>
      <c r="H3219" s="10" t="str">
        <f t="array" ref="H3219">INDEX('Régua SAEB'!$F$1:$F$40,MATCH($E3219&amp;"LP"&amp;$G3219,'Régua SAEB'!$G$1:$G$40,0),1)</f>
        <v>Básico</v>
      </c>
      <c r="I3219" s="29">
        <v>258.89</v>
      </c>
      <c r="J3219" s="10">
        <f>SUMIFS('Régua SAEB'!$C:$C,'Régua SAEB'!$B:$B,"MT",'Régua SAEB'!$D:$D,"&lt;="&amp;$I3219,'Régua SAEB'!$E:$E,"&gt;"&amp;$I3219,'Régua SAEB'!$A:$A,$E3219)</f>
        <v>3</v>
      </c>
      <c r="K3219" s="10" t="str">
        <f t="array" ref="K3219">INDEX('Régua SAEB'!$F$1:$F$40,MATCH($E3219&amp;"MT"&amp;$J3219,'Régua SAEB'!$G$1:$G$40,0),1)</f>
        <v>Básico</v>
      </c>
    </row>
    <row r="3220" spans="1:11" x14ac:dyDescent="0.2">
      <c r="A3220" s="28" t="s">
        <v>92</v>
      </c>
      <c r="B3220" s="24">
        <v>900515</v>
      </c>
      <c r="C3220" s="28" t="s">
        <v>3322</v>
      </c>
      <c r="D3220" s="29">
        <v>35900515</v>
      </c>
      <c r="E3220" s="29" t="s">
        <v>117</v>
      </c>
      <c r="F3220" s="29">
        <v>258.77999999999997</v>
      </c>
      <c r="G3220" s="10">
        <f>SUMIFS('Régua SAEB'!$C:$C,'Régua SAEB'!$B:$B,"LP",'Régua SAEB'!$D:$D,"&lt;="&amp;$F3220,'Régua SAEB'!$E:$E,"&gt;"&amp;$F3220,'Régua SAEB'!$A:$A,$E3220)</f>
        <v>3</v>
      </c>
      <c r="H3220" s="10" t="str">
        <f t="array" ref="H3220">INDEX('Régua SAEB'!$F$1:$F$40,MATCH($E3220&amp;"LP"&amp;$G3220,'Régua SAEB'!$G$1:$G$40,0),1)</f>
        <v>Básico</v>
      </c>
      <c r="I3220" s="29">
        <v>256.86</v>
      </c>
      <c r="J3220" s="10">
        <f>SUMIFS('Régua SAEB'!$C:$C,'Régua SAEB'!$B:$B,"MT",'Régua SAEB'!$D:$D,"&lt;="&amp;$I3220,'Régua SAEB'!$E:$E,"&gt;"&amp;$I3220,'Régua SAEB'!$A:$A,$E3220)</f>
        <v>3</v>
      </c>
      <c r="K3220" s="10" t="str">
        <f t="array" ref="K3220">INDEX('Régua SAEB'!$F$1:$F$40,MATCH($E3220&amp;"MT"&amp;$J3220,'Régua SAEB'!$G$1:$G$40,0),1)</f>
        <v>Básico</v>
      </c>
    </row>
    <row r="3221" spans="1:11" x14ac:dyDescent="0.2">
      <c r="A3221" s="28" t="s">
        <v>92</v>
      </c>
      <c r="B3221" s="24">
        <v>905641</v>
      </c>
      <c r="C3221" s="28" t="s">
        <v>3323</v>
      </c>
      <c r="D3221" s="29">
        <v>35905641</v>
      </c>
      <c r="E3221" s="29" t="s">
        <v>117</v>
      </c>
      <c r="F3221" s="29">
        <v>282.41000000000003</v>
      </c>
      <c r="G3221" s="10">
        <f>SUMIFS('Régua SAEB'!$C:$C,'Régua SAEB'!$B:$B,"LP",'Régua SAEB'!$D:$D,"&lt;="&amp;$F3221,'Régua SAEB'!$E:$E,"&gt;"&amp;$F3221,'Régua SAEB'!$A:$A,$E3221)</f>
        <v>4</v>
      </c>
      <c r="H3221" s="10" t="str">
        <f t="array" ref="H3221">INDEX('Régua SAEB'!$F$1:$F$40,MATCH($E3221&amp;"LP"&amp;$G3221,'Régua SAEB'!$G$1:$G$40,0),1)</f>
        <v>Proficiente</v>
      </c>
      <c r="I3221" s="29">
        <v>277.64999999999998</v>
      </c>
      <c r="J3221" s="10">
        <f>SUMIFS('Régua SAEB'!$C:$C,'Régua SAEB'!$B:$B,"MT",'Régua SAEB'!$D:$D,"&lt;="&amp;$I3221,'Régua SAEB'!$E:$E,"&gt;"&amp;$I3221,'Régua SAEB'!$A:$A,$E3221)</f>
        <v>4</v>
      </c>
      <c r="K3221" s="10" t="str">
        <f t="array" ref="K3221">INDEX('Régua SAEB'!$F$1:$F$40,MATCH($E3221&amp;"MT"&amp;$J3221,'Régua SAEB'!$G$1:$G$40,0),1)</f>
        <v>Básico</v>
      </c>
    </row>
    <row r="3222" spans="1:11" x14ac:dyDescent="0.2">
      <c r="A3222" s="28" t="s">
        <v>92</v>
      </c>
      <c r="B3222" s="24">
        <v>909609</v>
      </c>
      <c r="C3222" s="28" t="s">
        <v>3324</v>
      </c>
      <c r="D3222" s="29">
        <v>35909609</v>
      </c>
      <c r="E3222" s="29" t="s">
        <v>117</v>
      </c>
      <c r="F3222" s="29">
        <v>276.20999999999998</v>
      </c>
      <c r="G3222" s="10">
        <f>SUMIFS('Régua SAEB'!$C:$C,'Régua SAEB'!$B:$B,"LP",'Régua SAEB'!$D:$D,"&lt;="&amp;$F3222,'Régua SAEB'!$E:$E,"&gt;"&amp;$F3222,'Régua SAEB'!$A:$A,$E3222)</f>
        <v>4</v>
      </c>
      <c r="H3222" s="10" t="str">
        <f t="array" ref="H3222">INDEX('Régua SAEB'!$F$1:$F$40,MATCH($E3222&amp;"LP"&amp;$G3222,'Régua SAEB'!$G$1:$G$40,0),1)</f>
        <v>Proficiente</v>
      </c>
      <c r="I3222" s="29">
        <v>254.43</v>
      </c>
      <c r="J3222" s="10">
        <f>SUMIFS('Régua SAEB'!$C:$C,'Régua SAEB'!$B:$B,"MT",'Régua SAEB'!$D:$D,"&lt;="&amp;$I3222,'Régua SAEB'!$E:$E,"&gt;"&amp;$I3222,'Régua SAEB'!$A:$A,$E3222)</f>
        <v>3</v>
      </c>
      <c r="K3222" s="10" t="str">
        <f t="array" ref="K3222">INDEX('Régua SAEB'!$F$1:$F$40,MATCH($E3222&amp;"MT"&amp;$J3222,'Régua SAEB'!$G$1:$G$40,0),1)</f>
        <v>Básico</v>
      </c>
    </row>
    <row r="3223" spans="1:11" x14ac:dyDescent="0.2">
      <c r="A3223" s="28" t="s">
        <v>92</v>
      </c>
      <c r="B3223" s="24">
        <v>910351</v>
      </c>
      <c r="C3223" s="28" t="s">
        <v>3325</v>
      </c>
      <c r="D3223" s="29">
        <v>35910351</v>
      </c>
      <c r="E3223" s="29" t="s">
        <v>117</v>
      </c>
      <c r="F3223" s="29">
        <v>250.63</v>
      </c>
      <c r="G3223" s="10">
        <f>SUMIFS('Régua SAEB'!$C:$C,'Régua SAEB'!$B:$B,"LP",'Régua SAEB'!$D:$D,"&lt;="&amp;$F3223,'Régua SAEB'!$E:$E,"&gt;"&amp;$F3223,'Régua SAEB'!$A:$A,$E3223)</f>
        <v>3</v>
      </c>
      <c r="H3223" s="10" t="str">
        <f t="array" ref="H3223">INDEX('Régua SAEB'!$F$1:$F$40,MATCH($E3223&amp;"LP"&amp;$G3223,'Régua SAEB'!$G$1:$G$40,0),1)</f>
        <v>Básico</v>
      </c>
      <c r="I3223" s="29">
        <v>244.06</v>
      </c>
      <c r="J3223" s="10">
        <f>SUMIFS('Régua SAEB'!$C:$C,'Régua SAEB'!$B:$B,"MT",'Régua SAEB'!$D:$D,"&lt;="&amp;$I3223,'Régua SAEB'!$E:$E,"&gt;"&amp;$I3223,'Régua SAEB'!$A:$A,$E3223)</f>
        <v>2</v>
      </c>
      <c r="K3223" s="10" t="str">
        <f t="array" ref="K3223">INDEX('Régua SAEB'!$F$1:$F$40,MATCH($E3223&amp;"MT"&amp;$J3223,'Régua SAEB'!$G$1:$G$40,0),1)</f>
        <v>Básico</v>
      </c>
    </row>
    <row r="3224" spans="1:11" x14ac:dyDescent="0.2">
      <c r="A3224" s="28" t="s">
        <v>92</v>
      </c>
      <c r="B3224" s="24">
        <v>914940</v>
      </c>
      <c r="C3224" s="28" t="s">
        <v>3326</v>
      </c>
      <c r="D3224" s="29">
        <v>35914940</v>
      </c>
      <c r="E3224" s="29" t="s">
        <v>117</v>
      </c>
      <c r="F3224" s="29">
        <v>259.31</v>
      </c>
      <c r="G3224" s="10">
        <f>SUMIFS('Régua SAEB'!$C:$C,'Régua SAEB'!$B:$B,"LP",'Régua SAEB'!$D:$D,"&lt;="&amp;$F3224,'Régua SAEB'!$E:$E,"&gt;"&amp;$F3224,'Régua SAEB'!$A:$A,$E3224)</f>
        <v>3</v>
      </c>
      <c r="H3224" s="10" t="str">
        <f t="array" ref="H3224">INDEX('Régua SAEB'!$F$1:$F$40,MATCH($E3224&amp;"LP"&amp;$G3224,'Régua SAEB'!$G$1:$G$40,0),1)</f>
        <v>Básico</v>
      </c>
      <c r="I3224" s="29">
        <v>261.01</v>
      </c>
      <c r="J3224" s="10">
        <f>SUMIFS('Régua SAEB'!$C:$C,'Régua SAEB'!$B:$B,"MT",'Régua SAEB'!$D:$D,"&lt;="&amp;$I3224,'Régua SAEB'!$E:$E,"&gt;"&amp;$I3224,'Régua SAEB'!$A:$A,$E3224)</f>
        <v>3</v>
      </c>
      <c r="K3224" s="10" t="str">
        <f t="array" ref="K3224">INDEX('Régua SAEB'!$F$1:$F$40,MATCH($E3224&amp;"MT"&amp;$J3224,'Régua SAEB'!$G$1:$G$40,0),1)</f>
        <v>Básico</v>
      </c>
    </row>
    <row r="3225" spans="1:11" x14ac:dyDescent="0.2">
      <c r="A3225" s="28" t="s">
        <v>92</v>
      </c>
      <c r="B3225" s="24">
        <v>924672</v>
      </c>
      <c r="C3225" s="28" t="s">
        <v>3327</v>
      </c>
      <c r="D3225" s="29">
        <v>35924672</v>
      </c>
      <c r="E3225" s="29" t="s">
        <v>117</v>
      </c>
      <c r="F3225" s="29">
        <v>257.98</v>
      </c>
      <c r="G3225" s="10">
        <f>SUMIFS('Régua SAEB'!$C:$C,'Régua SAEB'!$B:$B,"LP",'Régua SAEB'!$D:$D,"&lt;="&amp;$F3225,'Régua SAEB'!$E:$E,"&gt;"&amp;$F3225,'Régua SAEB'!$A:$A,$E3225)</f>
        <v>3</v>
      </c>
      <c r="H3225" s="10" t="str">
        <f t="array" ref="H3225">INDEX('Régua SAEB'!$F$1:$F$40,MATCH($E3225&amp;"LP"&amp;$G3225,'Régua SAEB'!$G$1:$G$40,0),1)</f>
        <v>Básico</v>
      </c>
      <c r="I3225" s="29">
        <v>256.02</v>
      </c>
      <c r="J3225" s="10">
        <f>SUMIFS('Régua SAEB'!$C:$C,'Régua SAEB'!$B:$B,"MT",'Régua SAEB'!$D:$D,"&lt;="&amp;$I3225,'Régua SAEB'!$E:$E,"&gt;"&amp;$I3225,'Régua SAEB'!$A:$A,$E3225)</f>
        <v>3</v>
      </c>
      <c r="K3225" s="10" t="str">
        <f t="array" ref="K3225">INDEX('Régua SAEB'!$F$1:$F$40,MATCH($E3225&amp;"MT"&amp;$J3225,'Régua SAEB'!$G$1:$G$40,0),1)</f>
        <v>Básico</v>
      </c>
    </row>
    <row r="3226" spans="1:11" x14ac:dyDescent="0.2">
      <c r="A3226" s="28" t="s">
        <v>92</v>
      </c>
      <c r="B3226" s="24">
        <v>925731</v>
      </c>
      <c r="C3226" s="28" t="s">
        <v>3328</v>
      </c>
      <c r="D3226" s="29">
        <v>35925731</v>
      </c>
      <c r="E3226" s="29" t="s">
        <v>117</v>
      </c>
      <c r="F3226" s="29">
        <v>262.48</v>
      </c>
      <c r="G3226" s="10">
        <f>SUMIFS('Régua SAEB'!$C:$C,'Régua SAEB'!$B:$B,"LP",'Régua SAEB'!$D:$D,"&lt;="&amp;$F3226,'Régua SAEB'!$E:$E,"&gt;"&amp;$F3226,'Régua SAEB'!$A:$A,$E3226)</f>
        <v>3</v>
      </c>
      <c r="H3226" s="10" t="str">
        <f t="array" ref="H3226">INDEX('Régua SAEB'!$F$1:$F$40,MATCH($E3226&amp;"LP"&amp;$G3226,'Régua SAEB'!$G$1:$G$40,0),1)</f>
        <v>Básico</v>
      </c>
      <c r="I3226" s="29">
        <v>269.42</v>
      </c>
      <c r="J3226" s="10">
        <f>SUMIFS('Régua SAEB'!$C:$C,'Régua SAEB'!$B:$B,"MT",'Régua SAEB'!$D:$D,"&lt;="&amp;$I3226,'Régua SAEB'!$E:$E,"&gt;"&amp;$I3226,'Régua SAEB'!$A:$A,$E3226)</f>
        <v>3</v>
      </c>
      <c r="K3226" s="10" t="str">
        <f t="array" ref="K3226">INDEX('Régua SAEB'!$F$1:$F$40,MATCH($E3226&amp;"MT"&amp;$J3226,'Régua SAEB'!$G$1:$G$40,0),1)</f>
        <v>Básico</v>
      </c>
    </row>
    <row r="3227" spans="1:11" x14ac:dyDescent="0.2">
      <c r="A3227" s="28" t="s">
        <v>93</v>
      </c>
      <c r="B3227" s="24">
        <v>6973</v>
      </c>
      <c r="C3227" s="28" t="s">
        <v>3329</v>
      </c>
      <c r="D3227" s="29">
        <v>35006973</v>
      </c>
      <c r="E3227" s="29" t="s">
        <v>117</v>
      </c>
      <c r="F3227" s="29">
        <v>269.86</v>
      </c>
      <c r="G3227" s="10">
        <f>SUMIFS('Régua SAEB'!$C:$C,'Régua SAEB'!$B:$B,"LP",'Régua SAEB'!$D:$D,"&lt;="&amp;$F3227,'Régua SAEB'!$E:$E,"&gt;"&amp;$F3227,'Régua SAEB'!$A:$A,$E3227)</f>
        <v>3</v>
      </c>
      <c r="H3227" s="10" t="str">
        <f t="array" ref="H3227">INDEX('Régua SAEB'!$F$1:$F$40,MATCH($E3227&amp;"LP"&amp;$G3227,'Régua SAEB'!$G$1:$G$40,0),1)</f>
        <v>Básico</v>
      </c>
      <c r="I3227" s="29">
        <v>253.05</v>
      </c>
      <c r="J3227" s="10">
        <f>SUMIFS('Régua SAEB'!$C:$C,'Régua SAEB'!$B:$B,"MT",'Régua SAEB'!$D:$D,"&lt;="&amp;$I3227,'Régua SAEB'!$E:$E,"&gt;"&amp;$I3227,'Régua SAEB'!$A:$A,$E3227)</f>
        <v>3</v>
      </c>
      <c r="K3227" s="10" t="str">
        <f t="array" ref="K3227">INDEX('Régua SAEB'!$F$1:$F$40,MATCH($E3227&amp;"MT"&amp;$J3227,'Régua SAEB'!$G$1:$G$40,0),1)</f>
        <v>Básico</v>
      </c>
    </row>
    <row r="3228" spans="1:11" x14ac:dyDescent="0.2">
      <c r="A3228" s="28" t="s">
        <v>93</v>
      </c>
      <c r="B3228" s="24">
        <v>6981</v>
      </c>
      <c r="C3228" s="28" t="s">
        <v>3330</v>
      </c>
      <c r="D3228" s="29">
        <v>35006981</v>
      </c>
      <c r="E3228" s="29" t="s">
        <v>117</v>
      </c>
      <c r="F3228" s="29">
        <v>267.36</v>
      </c>
      <c r="G3228" s="10">
        <f>SUMIFS('Régua SAEB'!$C:$C,'Régua SAEB'!$B:$B,"LP",'Régua SAEB'!$D:$D,"&lt;="&amp;$F3228,'Régua SAEB'!$E:$E,"&gt;"&amp;$F3228,'Régua SAEB'!$A:$A,$E3228)</f>
        <v>3</v>
      </c>
      <c r="H3228" s="10" t="str">
        <f t="array" ref="H3228">INDEX('Régua SAEB'!$F$1:$F$40,MATCH($E3228&amp;"LP"&amp;$G3228,'Régua SAEB'!$G$1:$G$40,0),1)</f>
        <v>Básico</v>
      </c>
      <c r="I3228" s="29">
        <v>257.14</v>
      </c>
      <c r="J3228" s="10">
        <f>SUMIFS('Régua SAEB'!$C:$C,'Régua SAEB'!$B:$B,"MT",'Régua SAEB'!$D:$D,"&lt;="&amp;$I3228,'Régua SAEB'!$E:$E,"&gt;"&amp;$I3228,'Régua SAEB'!$A:$A,$E3228)</f>
        <v>3</v>
      </c>
      <c r="K3228" s="10" t="str">
        <f t="array" ref="K3228">INDEX('Régua SAEB'!$F$1:$F$40,MATCH($E3228&amp;"MT"&amp;$J3228,'Régua SAEB'!$G$1:$G$40,0),1)</f>
        <v>Básico</v>
      </c>
    </row>
    <row r="3229" spans="1:11" x14ac:dyDescent="0.2">
      <c r="A3229" s="28" t="s">
        <v>93</v>
      </c>
      <c r="B3229" s="24">
        <v>6993</v>
      </c>
      <c r="C3229" s="28" t="s">
        <v>3331</v>
      </c>
      <c r="D3229" s="29">
        <v>35006993</v>
      </c>
      <c r="E3229" s="29" t="s">
        <v>117</v>
      </c>
      <c r="F3229" s="29">
        <v>250.85</v>
      </c>
      <c r="G3229" s="10">
        <f>SUMIFS('Régua SAEB'!$C:$C,'Régua SAEB'!$B:$B,"LP",'Régua SAEB'!$D:$D,"&lt;="&amp;$F3229,'Régua SAEB'!$E:$E,"&gt;"&amp;$F3229,'Régua SAEB'!$A:$A,$E3229)</f>
        <v>3</v>
      </c>
      <c r="H3229" s="10" t="str">
        <f t="array" ref="H3229">INDEX('Régua SAEB'!$F$1:$F$40,MATCH($E3229&amp;"LP"&amp;$G3229,'Régua SAEB'!$G$1:$G$40,0),1)</f>
        <v>Básico</v>
      </c>
      <c r="I3229" s="29">
        <v>238.02</v>
      </c>
      <c r="J3229" s="10">
        <f>SUMIFS('Régua SAEB'!$C:$C,'Régua SAEB'!$B:$B,"MT",'Régua SAEB'!$D:$D,"&lt;="&amp;$I3229,'Régua SAEB'!$E:$E,"&gt;"&amp;$I3229,'Régua SAEB'!$A:$A,$E3229)</f>
        <v>2</v>
      </c>
      <c r="K3229" s="10" t="str">
        <f t="array" ref="K3229">INDEX('Régua SAEB'!$F$1:$F$40,MATCH($E3229&amp;"MT"&amp;$J3229,'Régua SAEB'!$G$1:$G$40,0),1)</f>
        <v>Básico</v>
      </c>
    </row>
    <row r="3230" spans="1:11" x14ac:dyDescent="0.2">
      <c r="A3230" s="28" t="s">
        <v>93</v>
      </c>
      <c r="B3230" s="24">
        <v>7055</v>
      </c>
      <c r="C3230" s="28" t="s">
        <v>3332</v>
      </c>
      <c r="D3230" s="29">
        <v>35007055</v>
      </c>
      <c r="E3230" s="29" t="s">
        <v>117</v>
      </c>
      <c r="F3230" s="29">
        <v>265.12</v>
      </c>
      <c r="G3230" s="10">
        <f>SUMIFS('Régua SAEB'!$C:$C,'Régua SAEB'!$B:$B,"LP",'Régua SAEB'!$D:$D,"&lt;="&amp;$F3230,'Régua SAEB'!$E:$E,"&gt;"&amp;$F3230,'Régua SAEB'!$A:$A,$E3230)</f>
        <v>3</v>
      </c>
      <c r="H3230" s="10" t="str">
        <f t="array" ref="H3230">INDEX('Régua SAEB'!$F$1:$F$40,MATCH($E3230&amp;"LP"&amp;$G3230,'Régua SAEB'!$G$1:$G$40,0),1)</f>
        <v>Básico</v>
      </c>
      <c r="I3230" s="29">
        <v>256.01</v>
      </c>
      <c r="J3230" s="10">
        <f>SUMIFS('Régua SAEB'!$C:$C,'Régua SAEB'!$B:$B,"MT",'Régua SAEB'!$D:$D,"&lt;="&amp;$I3230,'Régua SAEB'!$E:$E,"&gt;"&amp;$I3230,'Régua SAEB'!$A:$A,$E3230)</f>
        <v>3</v>
      </c>
      <c r="K3230" s="10" t="str">
        <f t="array" ref="K3230">INDEX('Régua SAEB'!$F$1:$F$40,MATCH($E3230&amp;"MT"&amp;$J3230,'Régua SAEB'!$G$1:$G$40,0),1)</f>
        <v>Básico</v>
      </c>
    </row>
    <row r="3231" spans="1:11" x14ac:dyDescent="0.2">
      <c r="A3231" s="28" t="s">
        <v>93</v>
      </c>
      <c r="B3231" s="24">
        <v>7067</v>
      </c>
      <c r="C3231" s="28" t="s">
        <v>3333</v>
      </c>
      <c r="D3231" s="29">
        <v>35007067</v>
      </c>
      <c r="E3231" s="29" t="s">
        <v>117</v>
      </c>
      <c r="F3231" s="29">
        <v>281.93</v>
      </c>
      <c r="G3231" s="10">
        <f>SUMIFS('Régua SAEB'!$C:$C,'Régua SAEB'!$B:$B,"LP",'Régua SAEB'!$D:$D,"&lt;="&amp;$F3231,'Régua SAEB'!$E:$E,"&gt;"&amp;$F3231,'Régua SAEB'!$A:$A,$E3231)</f>
        <v>4</v>
      </c>
      <c r="H3231" s="10" t="str">
        <f t="array" ref="H3231">INDEX('Régua SAEB'!$F$1:$F$40,MATCH($E3231&amp;"LP"&amp;$G3231,'Régua SAEB'!$G$1:$G$40,0),1)</f>
        <v>Proficiente</v>
      </c>
      <c r="I3231" s="29">
        <v>268.85000000000002</v>
      </c>
      <c r="J3231" s="10">
        <f>SUMIFS('Régua SAEB'!$C:$C,'Régua SAEB'!$B:$B,"MT",'Régua SAEB'!$D:$D,"&lt;="&amp;$I3231,'Régua SAEB'!$E:$E,"&gt;"&amp;$I3231,'Régua SAEB'!$A:$A,$E3231)</f>
        <v>3</v>
      </c>
      <c r="K3231" s="10" t="str">
        <f t="array" ref="K3231">INDEX('Régua SAEB'!$F$1:$F$40,MATCH($E3231&amp;"MT"&amp;$J3231,'Régua SAEB'!$G$1:$G$40,0),1)</f>
        <v>Básico</v>
      </c>
    </row>
    <row r="3232" spans="1:11" x14ac:dyDescent="0.2">
      <c r="A3232" s="28" t="s">
        <v>93</v>
      </c>
      <c r="B3232" s="24">
        <v>7158</v>
      </c>
      <c r="C3232" s="28" t="s">
        <v>3334</v>
      </c>
      <c r="D3232" s="29">
        <v>35007158</v>
      </c>
      <c r="E3232" s="29" t="s">
        <v>117</v>
      </c>
      <c r="F3232" s="29">
        <v>261.97000000000003</v>
      </c>
      <c r="G3232" s="10">
        <f>SUMIFS('Régua SAEB'!$C:$C,'Régua SAEB'!$B:$B,"LP",'Régua SAEB'!$D:$D,"&lt;="&amp;$F3232,'Régua SAEB'!$E:$E,"&gt;"&amp;$F3232,'Régua SAEB'!$A:$A,$E3232)</f>
        <v>3</v>
      </c>
      <c r="H3232" s="10" t="str">
        <f t="array" ref="H3232">INDEX('Régua SAEB'!$F$1:$F$40,MATCH($E3232&amp;"LP"&amp;$G3232,'Régua SAEB'!$G$1:$G$40,0),1)</f>
        <v>Básico</v>
      </c>
      <c r="I3232" s="29">
        <v>269.47000000000003</v>
      </c>
      <c r="J3232" s="10">
        <f>SUMIFS('Régua SAEB'!$C:$C,'Régua SAEB'!$B:$B,"MT",'Régua SAEB'!$D:$D,"&lt;="&amp;$I3232,'Régua SAEB'!$E:$E,"&gt;"&amp;$I3232,'Régua SAEB'!$A:$A,$E3232)</f>
        <v>3</v>
      </c>
      <c r="K3232" s="10" t="str">
        <f t="array" ref="K3232">INDEX('Régua SAEB'!$F$1:$F$40,MATCH($E3232&amp;"MT"&amp;$J3232,'Régua SAEB'!$G$1:$G$40,0),1)</f>
        <v>Básico</v>
      </c>
    </row>
    <row r="3233" spans="1:11" x14ac:dyDescent="0.2">
      <c r="A3233" s="28" t="s">
        <v>93</v>
      </c>
      <c r="B3233" s="24">
        <v>7161</v>
      </c>
      <c r="C3233" s="28" t="s">
        <v>3335</v>
      </c>
      <c r="D3233" s="29">
        <v>35007161</v>
      </c>
      <c r="E3233" s="29" t="s">
        <v>117</v>
      </c>
      <c r="F3233" s="29">
        <v>272.54000000000002</v>
      </c>
      <c r="G3233" s="10">
        <f>SUMIFS('Régua SAEB'!$C:$C,'Régua SAEB'!$B:$B,"LP",'Régua SAEB'!$D:$D,"&lt;="&amp;$F3233,'Régua SAEB'!$E:$E,"&gt;"&amp;$F3233,'Régua SAEB'!$A:$A,$E3233)</f>
        <v>3</v>
      </c>
      <c r="H3233" s="10" t="str">
        <f t="array" ref="H3233">INDEX('Régua SAEB'!$F$1:$F$40,MATCH($E3233&amp;"LP"&amp;$G3233,'Régua SAEB'!$G$1:$G$40,0),1)</f>
        <v>Básico</v>
      </c>
      <c r="I3233" s="29">
        <v>260.82</v>
      </c>
      <c r="J3233" s="10">
        <f>SUMIFS('Régua SAEB'!$C:$C,'Régua SAEB'!$B:$B,"MT",'Régua SAEB'!$D:$D,"&lt;="&amp;$I3233,'Régua SAEB'!$E:$E,"&gt;"&amp;$I3233,'Régua SAEB'!$A:$A,$E3233)</f>
        <v>3</v>
      </c>
      <c r="K3233" s="10" t="str">
        <f t="array" ref="K3233">INDEX('Régua SAEB'!$F$1:$F$40,MATCH($E3233&amp;"MT"&amp;$J3233,'Régua SAEB'!$G$1:$G$40,0),1)</f>
        <v>Básico</v>
      </c>
    </row>
    <row r="3234" spans="1:11" x14ac:dyDescent="0.2">
      <c r="A3234" s="28" t="s">
        <v>93</v>
      </c>
      <c r="B3234" s="24">
        <v>7171</v>
      </c>
      <c r="C3234" s="28" t="s">
        <v>3336</v>
      </c>
      <c r="D3234" s="29">
        <v>35007171</v>
      </c>
      <c r="E3234" s="29" t="s">
        <v>117</v>
      </c>
      <c r="F3234" s="29">
        <v>254.09</v>
      </c>
      <c r="G3234" s="10">
        <f>SUMIFS('Régua SAEB'!$C:$C,'Régua SAEB'!$B:$B,"LP",'Régua SAEB'!$D:$D,"&lt;="&amp;$F3234,'Régua SAEB'!$E:$E,"&gt;"&amp;$F3234,'Régua SAEB'!$A:$A,$E3234)</f>
        <v>3</v>
      </c>
      <c r="H3234" s="10" t="str">
        <f t="array" ref="H3234">INDEX('Régua SAEB'!$F$1:$F$40,MATCH($E3234&amp;"LP"&amp;$G3234,'Régua SAEB'!$G$1:$G$40,0),1)</f>
        <v>Básico</v>
      </c>
      <c r="I3234" s="29">
        <v>253.02</v>
      </c>
      <c r="J3234" s="10">
        <f>SUMIFS('Régua SAEB'!$C:$C,'Régua SAEB'!$B:$B,"MT",'Régua SAEB'!$D:$D,"&lt;="&amp;$I3234,'Régua SAEB'!$E:$E,"&gt;"&amp;$I3234,'Régua SAEB'!$A:$A,$E3234)</f>
        <v>3</v>
      </c>
      <c r="K3234" s="10" t="str">
        <f t="array" ref="K3234">INDEX('Régua SAEB'!$F$1:$F$40,MATCH($E3234&amp;"MT"&amp;$J3234,'Régua SAEB'!$G$1:$G$40,0),1)</f>
        <v>Básico</v>
      </c>
    </row>
    <row r="3235" spans="1:11" x14ac:dyDescent="0.2">
      <c r="A3235" s="28" t="s">
        <v>93</v>
      </c>
      <c r="B3235" s="24">
        <v>7183</v>
      </c>
      <c r="C3235" s="28" t="s">
        <v>3337</v>
      </c>
      <c r="D3235" s="29">
        <v>35007183</v>
      </c>
      <c r="E3235" s="29" t="s">
        <v>117</v>
      </c>
      <c r="F3235" s="29">
        <v>267.76</v>
      </c>
      <c r="G3235" s="10">
        <f>SUMIFS('Régua SAEB'!$C:$C,'Régua SAEB'!$B:$B,"LP",'Régua SAEB'!$D:$D,"&lt;="&amp;$F3235,'Régua SAEB'!$E:$E,"&gt;"&amp;$F3235,'Régua SAEB'!$A:$A,$E3235)</f>
        <v>3</v>
      </c>
      <c r="H3235" s="10" t="str">
        <f t="array" ref="H3235">INDEX('Régua SAEB'!$F$1:$F$40,MATCH($E3235&amp;"LP"&amp;$G3235,'Régua SAEB'!$G$1:$G$40,0),1)</f>
        <v>Básico</v>
      </c>
      <c r="I3235" s="29">
        <v>262.20999999999998</v>
      </c>
      <c r="J3235" s="10">
        <f>SUMIFS('Régua SAEB'!$C:$C,'Régua SAEB'!$B:$B,"MT",'Régua SAEB'!$D:$D,"&lt;="&amp;$I3235,'Régua SAEB'!$E:$E,"&gt;"&amp;$I3235,'Régua SAEB'!$A:$A,$E3235)</f>
        <v>3</v>
      </c>
      <c r="K3235" s="10" t="str">
        <f t="array" ref="K3235">INDEX('Régua SAEB'!$F$1:$F$40,MATCH($E3235&amp;"MT"&amp;$J3235,'Régua SAEB'!$G$1:$G$40,0),1)</f>
        <v>Básico</v>
      </c>
    </row>
    <row r="3236" spans="1:11" x14ac:dyDescent="0.2">
      <c r="A3236" s="28" t="s">
        <v>93</v>
      </c>
      <c r="B3236" s="24">
        <v>35518</v>
      </c>
      <c r="C3236" s="28" t="s">
        <v>3338</v>
      </c>
      <c r="D3236" s="29">
        <v>35035518</v>
      </c>
      <c r="E3236" s="29" t="s">
        <v>117</v>
      </c>
      <c r="F3236" s="29">
        <v>265.58</v>
      </c>
      <c r="G3236" s="10">
        <f>SUMIFS('Régua SAEB'!$C:$C,'Régua SAEB'!$B:$B,"LP",'Régua SAEB'!$D:$D,"&lt;="&amp;$F3236,'Régua SAEB'!$E:$E,"&gt;"&amp;$F3236,'Régua SAEB'!$A:$A,$E3236)</f>
        <v>3</v>
      </c>
      <c r="H3236" s="10" t="str">
        <f t="array" ref="H3236">INDEX('Régua SAEB'!$F$1:$F$40,MATCH($E3236&amp;"LP"&amp;$G3236,'Régua SAEB'!$G$1:$G$40,0),1)</f>
        <v>Básico</v>
      </c>
      <c r="I3236" s="29">
        <v>252.34</v>
      </c>
      <c r="J3236" s="10">
        <f>SUMIFS('Régua SAEB'!$C:$C,'Régua SAEB'!$B:$B,"MT",'Régua SAEB'!$D:$D,"&lt;="&amp;$I3236,'Régua SAEB'!$E:$E,"&gt;"&amp;$I3236,'Régua SAEB'!$A:$A,$E3236)</f>
        <v>3</v>
      </c>
      <c r="K3236" s="10" t="str">
        <f t="array" ref="K3236">INDEX('Régua SAEB'!$F$1:$F$40,MATCH($E3236&amp;"MT"&amp;$J3236,'Régua SAEB'!$G$1:$G$40,0),1)</f>
        <v>Básico</v>
      </c>
    </row>
    <row r="3237" spans="1:11" x14ac:dyDescent="0.2">
      <c r="A3237" s="28" t="s">
        <v>93</v>
      </c>
      <c r="B3237" s="24">
        <v>40514</v>
      </c>
      <c r="C3237" s="28" t="s">
        <v>3339</v>
      </c>
      <c r="D3237" s="29">
        <v>35040514</v>
      </c>
      <c r="E3237" s="29" t="s">
        <v>117</v>
      </c>
      <c r="F3237" s="29">
        <v>281.08</v>
      </c>
      <c r="G3237" s="10">
        <f>SUMIFS('Régua SAEB'!$C:$C,'Régua SAEB'!$B:$B,"LP",'Régua SAEB'!$D:$D,"&lt;="&amp;$F3237,'Régua SAEB'!$E:$E,"&gt;"&amp;$F3237,'Régua SAEB'!$A:$A,$E3237)</f>
        <v>4</v>
      </c>
      <c r="H3237" s="10" t="str">
        <f t="array" ref="H3237">INDEX('Régua SAEB'!$F$1:$F$40,MATCH($E3237&amp;"LP"&amp;$G3237,'Régua SAEB'!$G$1:$G$40,0),1)</f>
        <v>Proficiente</v>
      </c>
      <c r="I3237" s="29">
        <v>272.77999999999997</v>
      </c>
      <c r="J3237" s="10">
        <f>SUMIFS('Régua SAEB'!$C:$C,'Régua SAEB'!$B:$B,"MT",'Régua SAEB'!$D:$D,"&lt;="&amp;$I3237,'Régua SAEB'!$E:$E,"&gt;"&amp;$I3237,'Régua SAEB'!$A:$A,$E3237)</f>
        <v>3</v>
      </c>
      <c r="K3237" s="10" t="str">
        <f t="array" ref="K3237">INDEX('Régua SAEB'!$F$1:$F$40,MATCH($E3237&amp;"MT"&amp;$J3237,'Régua SAEB'!$G$1:$G$40,0),1)</f>
        <v>Básico</v>
      </c>
    </row>
    <row r="3238" spans="1:11" x14ac:dyDescent="0.2">
      <c r="A3238" s="28" t="s">
        <v>93</v>
      </c>
      <c r="B3238" s="24">
        <v>41956</v>
      </c>
      <c r="C3238" s="28" t="s">
        <v>3340</v>
      </c>
      <c r="D3238" s="29">
        <v>35041956</v>
      </c>
      <c r="E3238" s="29" t="s">
        <v>117</v>
      </c>
      <c r="F3238" s="29">
        <v>275.07</v>
      </c>
      <c r="G3238" s="10">
        <f>SUMIFS('Régua SAEB'!$C:$C,'Régua SAEB'!$B:$B,"LP",'Régua SAEB'!$D:$D,"&lt;="&amp;$F3238,'Régua SAEB'!$E:$E,"&gt;"&amp;$F3238,'Régua SAEB'!$A:$A,$E3238)</f>
        <v>4</v>
      </c>
      <c r="H3238" s="10" t="str">
        <f t="array" ref="H3238">INDEX('Régua SAEB'!$F$1:$F$40,MATCH($E3238&amp;"LP"&amp;$G3238,'Régua SAEB'!$G$1:$G$40,0),1)</f>
        <v>Proficiente</v>
      </c>
      <c r="I3238" s="29">
        <v>276.24</v>
      </c>
      <c r="J3238" s="10">
        <f>SUMIFS('Régua SAEB'!$C:$C,'Régua SAEB'!$B:$B,"MT",'Régua SAEB'!$D:$D,"&lt;="&amp;$I3238,'Régua SAEB'!$E:$E,"&gt;"&amp;$I3238,'Régua SAEB'!$A:$A,$E3238)</f>
        <v>4</v>
      </c>
      <c r="K3238" s="10" t="str">
        <f t="array" ref="K3238">INDEX('Régua SAEB'!$F$1:$F$40,MATCH($E3238&amp;"MT"&amp;$J3238,'Régua SAEB'!$G$1:$G$40,0),1)</f>
        <v>Básico</v>
      </c>
    </row>
    <row r="3239" spans="1:11" x14ac:dyDescent="0.2">
      <c r="A3239" s="28" t="s">
        <v>93</v>
      </c>
      <c r="B3239" s="24">
        <v>46197</v>
      </c>
      <c r="C3239" s="28" t="s">
        <v>3341</v>
      </c>
      <c r="D3239" s="29">
        <v>35046197</v>
      </c>
      <c r="E3239" s="29" t="s">
        <v>117</v>
      </c>
      <c r="F3239" s="29">
        <v>255.05</v>
      </c>
      <c r="G3239" s="10">
        <f>SUMIFS('Régua SAEB'!$C:$C,'Régua SAEB'!$B:$B,"LP",'Régua SAEB'!$D:$D,"&lt;="&amp;$F3239,'Régua SAEB'!$E:$E,"&gt;"&amp;$F3239,'Régua SAEB'!$A:$A,$E3239)</f>
        <v>3</v>
      </c>
      <c r="H3239" s="10" t="str">
        <f t="array" ref="H3239">INDEX('Régua SAEB'!$F$1:$F$40,MATCH($E3239&amp;"LP"&amp;$G3239,'Régua SAEB'!$G$1:$G$40,0),1)</f>
        <v>Básico</v>
      </c>
      <c r="I3239" s="29">
        <v>250.4</v>
      </c>
      <c r="J3239" s="10">
        <f>SUMIFS('Régua SAEB'!$C:$C,'Régua SAEB'!$B:$B,"MT",'Régua SAEB'!$D:$D,"&lt;="&amp;$I3239,'Régua SAEB'!$E:$E,"&gt;"&amp;$I3239,'Régua SAEB'!$A:$A,$E3239)</f>
        <v>3</v>
      </c>
      <c r="K3239" s="10" t="str">
        <f t="array" ref="K3239">INDEX('Régua SAEB'!$F$1:$F$40,MATCH($E3239&amp;"MT"&amp;$J3239,'Régua SAEB'!$G$1:$G$40,0),1)</f>
        <v>Básico</v>
      </c>
    </row>
    <row r="3240" spans="1:11" x14ac:dyDescent="0.2">
      <c r="A3240" s="28" t="s">
        <v>93</v>
      </c>
      <c r="B3240" s="24">
        <v>46450</v>
      </c>
      <c r="C3240" s="28" t="s">
        <v>3342</v>
      </c>
      <c r="D3240" s="29">
        <v>35046450</v>
      </c>
      <c r="E3240" s="29" t="s">
        <v>117</v>
      </c>
      <c r="F3240" s="29">
        <v>249.51</v>
      </c>
      <c r="G3240" s="10">
        <f>SUMIFS('Régua SAEB'!$C:$C,'Régua SAEB'!$B:$B,"LP",'Régua SAEB'!$D:$D,"&lt;="&amp;$F3240,'Régua SAEB'!$E:$E,"&gt;"&amp;$F3240,'Régua SAEB'!$A:$A,$E3240)</f>
        <v>2</v>
      </c>
      <c r="H3240" s="10" t="str">
        <f t="array" ref="H3240">INDEX('Régua SAEB'!$F$1:$F$40,MATCH($E3240&amp;"LP"&amp;$G3240,'Régua SAEB'!$G$1:$G$40,0),1)</f>
        <v>Básico</v>
      </c>
      <c r="I3240" s="29">
        <v>244.04</v>
      </c>
      <c r="J3240" s="10">
        <f>SUMIFS('Régua SAEB'!$C:$C,'Régua SAEB'!$B:$B,"MT",'Régua SAEB'!$D:$D,"&lt;="&amp;$I3240,'Régua SAEB'!$E:$E,"&gt;"&amp;$I3240,'Régua SAEB'!$A:$A,$E3240)</f>
        <v>2</v>
      </c>
      <c r="K3240" s="10" t="str">
        <f t="array" ref="K3240">INDEX('Régua SAEB'!$F$1:$F$40,MATCH($E3240&amp;"MT"&amp;$J3240,'Régua SAEB'!$G$1:$G$40,0),1)</f>
        <v>Básico</v>
      </c>
    </row>
    <row r="3241" spans="1:11" x14ac:dyDescent="0.2">
      <c r="A3241" s="28" t="s">
        <v>93</v>
      </c>
      <c r="B3241" s="24">
        <v>268297</v>
      </c>
      <c r="C3241" s="28" t="s">
        <v>3343</v>
      </c>
      <c r="D3241" s="29">
        <v>35268297</v>
      </c>
      <c r="E3241" s="29" t="s">
        <v>117</v>
      </c>
      <c r="F3241" s="29">
        <v>257.77</v>
      </c>
      <c r="G3241" s="10">
        <f>SUMIFS('Régua SAEB'!$C:$C,'Régua SAEB'!$B:$B,"LP",'Régua SAEB'!$D:$D,"&lt;="&amp;$F3241,'Régua SAEB'!$E:$E,"&gt;"&amp;$F3241,'Régua SAEB'!$A:$A,$E3241)</f>
        <v>3</v>
      </c>
      <c r="H3241" s="10" t="str">
        <f t="array" ref="H3241">INDEX('Régua SAEB'!$F$1:$F$40,MATCH($E3241&amp;"LP"&amp;$G3241,'Régua SAEB'!$G$1:$G$40,0),1)</f>
        <v>Básico</v>
      </c>
      <c r="I3241" s="29">
        <v>244.96</v>
      </c>
      <c r="J3241" s="10">
        <f>SUMIFS('Régua SAEB'!$C:$C,'Régua SAEB'!$B:$B,"MT",'Régua SAEB'!$D:$D,"&lt;="&amp;$I3241,'Régua SAEB'!$E:$E,"&gt;"&amp;$I3241,'Régua SAEB'!$A:$A,$E3241)</f>
        <v>2</v>
      </c>
      <c r="K3241" s="10" t="str">
        <f t="array" ref="K3241">INDEX('Régua SAEB'!$F$1:$F$40,MATCH($E3241&amp;"MT"&amp;$J3241,'Régua SAEB'!$G$1:$G$40,0),1)</f>
        <v>Básico</v>
      </c>
    </row>
    <row r="3242" spans="1:11" x14ac:dyDescent="0.2">
      <c r="A3242" s="28" t="s">
        <v>93</v>
      </c>
      <c r="B3242" s="24">
        <v>284361</v>
      </c>
      <c r="C3242" s="28" t="s">
        <v>3344</v>
      </c>
      <c r="D3242" s="29">
        <v>35284361</v>
      </c>
      <c r="E3242" s="29" t="s">
        <v>117</v>
      </c>
      <c r="F3242" s="29">
        <v>258.82</v>
      </c>
      <c r="G3242" s="10">
        <f>SUMIFS('Régua SAEB'!$C:$C,'Régua SAEB'!$B:$B,"LP",'Régua SAEB'!$D:$D,"&lt;="&amp;$F3242,'Régua SAEB'!$E:$E,"&gt;"&amp;$F3242,'Régua SAEB'!$A:$A,$E3242)</f>
        <v>3</v>
      </c>
      <c r="H3242" s="10" t="str">
        <f t="array" ref="H3242">INDEX('Régua SAEB'!$F$1:$F$40,MATCH($E3242&amp;"LP"&amp;$G3242,'Régua SAEB'!$G$1:$G$40,0),1)</f>
        <v>Básico</v>
      </c>
      <c r="I3242" s="29">
        <v>249.14</v>
      </c>
      <c r="J3242" s="10">
        <f>SUMIFS('Régua SAEB'!$C:$C,'Régua SAEB'!$B:$B,"MT",'Régua SAEB'!$D:$D,"&lt;="&amp;$I3242,'Régua SAEB'!$E:$E,"&gt;"&amp;$I3242,'Régua SAEB'!$A:$A,$E3242)</f>
        <v>2</v>
      </c>
      <c r="K3242" s="10" t="str">
        <f t="array" ref="K3242">INDEX('Régua SAEB'!$F$1:$F$40,MATCH($E3242&amp;"MT"&amp;$J3242,'Régua SAEB'!$G$1:$G$40,0),1)</f>
        <v>Básico</v>
      </c>
    </row>
    <row r="3243" spans="1:11" x14ac:dyDescent="0.2">
      <c r="A3243" s="28" t="s">
        <v>93</v>
      </c>
      <c r="B3243" s="24">
        <v>352603</v>
      </c>
      <c r="C3243" s="28" t="s">
        <v>3345</v>
      </c>
      <c r="D3243" s="29">
        <v>35352603</v>
      </c>
      <c r="E3243" s="29" t="s">
        <v>117</v>
      </c>
      <c r="F3243" s="29">
        <v>245.73</v>
      </c>
      <c r="G3243" s="10">
        <f>SUMIFS('Régua SAEB'!$C:$C,'Régua SAEB'!$B:$B,"LP",'Régua SAEB'!$D:$D,"&lt;="&amp;$F3243,'Régua SAEB'!$E:$E,"&gt;"&amp;$F3243,'Régua SAEB'!$A:$A,$E3243)</f>
        <v>2</v>
      </c>
      <c r="H3243" s="10" t="str">
        <f t="array" ref="H3243">INDEX('Régua SAEB'!$F$1:$F$40,MATCH($E3243&amp;"LP"&amp;$G3243,'Régua SAEB'!$G$1:$G$40,0),1)</f>
        <v>Básico</v>
      </c>
      <c r="I3243" s="29">
        <v>245.4</v>
      </c>
      <c r="J3243" s="10">
        <f>SUMIFS('Régua SAEB'!$C:$C,'Régua SAEB'!$B:$B,"MT",'Régua SAEB'!$D:$D,"&lt;="&amp;$I3243,'Régua SAEB'!$E:$E,"&gt;"&amp;$I3243,'Régua SAEB'!$A:$A,$E3243)</f>
        <v>2</v>
      </c>
      <c r="K3243" s="10" t="str">
        <f t="array" ref="K3243">INDEX('Régua SAEB'!$F$1:$F$40,MATCH($E3243&amp;"MT"&amp;$J3243,'Régua SAEB'!$G$1:$G$40,0),1)</f>
        <v>Básico</v>
      </c>
    </row>
    <row r="3244" spans="1:11" x14ac:dyDescent="0.2">
      <c r="A3244" s="28" t="s">
        <v>93</v>
      </c>
      <c r="B3244" s="24">
        <v>901885</v>
      </c>
      <c r="C3244" s="28" t="s">
        <v>3346</v>
      </c>
      <c r="D3244" s="29">
        <v>35901885</v>
      </c>
      <c r="E3244" s="29" t="s">
        <v>117</v>
      </c>
      <c r="F3244" s="29">
        <v>269.64</v>
      </c>
      <c r="G3244" s="10">
        <f>SUMIFS('Régua SAEB'!$C:$C,'Régua SAEB'!$B:$B,"LP",'Régua SAEB'!$D:$D,"&lt;="&amp;$F3244,'Régua SAEB'!$E:$E,"&gt;"&amp;$F3244,'Régua SAEB'!$A:$A,$E3244)</f>
        <v>3</v>
      </c>
      <c r="H3244" s="10" t="str">
        <f t="array" ref="H3244">INDEX('Régua SAEB'!$F$1:$F$40,MATCH($E3244&amp;"LP"&amp;$G3244,'Régua SAEB'!$G$1:$G$40,0),1)</f>
        <v>Básico</v>
      </c>
      <c r="I3244" s="29">
        <v>262.43</v>
      </c>
      <c r="J3244" s="10">
        <f>SUMIFS('Régua SAEB'!$C:$C,'Régua SAEB'!$B:$B,"MT",'Régua SAEB'!$D:$D,"&lt;="&amp;$I3244,'Régua SAEB'!$E:$E,"&gt;"&amp;$I3244,'Régua SAEB'!$A:$A,$E3244)</f>
        <v>3</v>
      </c>
      <c r="K3244" s="10" t="str">
        <f t="array" ref="K3244">INDEX('Régua SAEB'!$F$1:$F$40,MATCH($E3244&amp;"MT"&amp;$J3244,'Régua SAEB'!$G$1:$G$40,0),1)</f>
        <v>Básico</v>
      </c>
    </row>
    <row r="3245" spans="1:11" x14ac:dyDescent="0.2">
      <c r="A3245" s="28" t="s">
        <v>93</v>
      </c>
      <c r="B3245" s="24">
        <v>902937</v>
      </c>
      <c r="C3245" s="28" t="s">
        <v>3347</v>
      </c>
      <c r="D3245" s="29">
        <v>35902937</v>
      </c>
      <c r="E3245" s="29" t="s">
        <v>117</v>
      </c>
      <c r="F3245" s="29">
        <v>256.74</v>
      </c>
      <c r="G3245" s="10">
        <f>SUMIFS('Régua SAEB'!$C:$C,'Régua SAEB'!$B:$B,"LP",'Régua SAEB'!$D:$D,"&lt;="&amp;$F3245,'Régua SAEB'!$E:$E,"&gt;"&amp;$F3245,'Régua SAEB'!$A:$A,$E3245)</f>
        <v>3</v>
      </c>
      <c r="H3245" s="10" t="str">
        <f t="array" ref="H3245">INDEX('Régua SAEB'!$F$1:$F$40,MATCH($E3245&amp;"LP"&amp;$G3245,'Régua SAEB'!$G$1:$G$40,0),1)</f>
        <v>Básico</v>
      </c>
      <c r="I3245" s="29">
        <v>245.46</v>
      </c>
      <c r="J3245" s="10">
        <f>SUMIFS('Régua SAEB'!$C:$C,'Régua SAEB'!$B:$B,"MT",'Régua SAEB'!$D:$D,"&lt;="&amp;$I3245,'Régua SAEB'!$E:$E,"&gt;"&amp;$I3245,'Régua SAEB'!$A:$A,$E3245)</f>
        <v>2</v>
      </c>
      <c r="K3245" s="10" t="str">
        <f t="array" ref="K3245">INDEX('Régua SAEB'!$F$1:$F$40,MATCH($E3245&amp;"MT"&amp;$J3245,'Régua SAEB'!$G$1:$G$40,0),1)</f>
        <v>Básico</v>
      </c>
    </row>
    <row r="3246" spans="1:11" x14ac:dyDescent="0.2">
      <c r="A3246" s="28" t="s">
        <v>93</v>
      </c>
      <c r="B3246" s="24">
        <v>902949</v>
      </c>
      <c r="C3246" s="28" t="s">
        <v>3348</v>
      </c>
      <c r="D3246" s="29">
        <v>35902949</v>
      </c>
      <c r="E3246" s="29" t="s">
        <v>117</v>
      </c>
      <c r="F3246" s="29">
        <v>244.67</v>
      </c>
      <c r="G3246" s="10">
        <f>SUMIFS('Régua SAEB'!$C:$C,'Régua SAEB'!$B:$B,"LP",'Régua SAEB'!$D:$D,"&lt;="&amp;$F3246,'Régua SAEB'!$E:$E,"&gt;"&amp;$F3246,'Régua SAEB'!$A:$A,$E3246)</f>
        <v>2</v>
      </c>
      <c r="H3246" s="10" t="str">
        <f t="array" ref="H3246">INDEX('Régua SAEB'!$F$1:$F$40,MATCH($E3246&amp;"LP"&amp;$G3246,'Régua SAEB'!$G$1:$G$40,0),1)</f>
        <v>Básico</v>
      </c>
      <c r="I3246" s="29">
        <v>241.59</v>
      </c>
      <c r="J3246" s="10">
        <f>SUMIFS('Régua SAEB'!$C:$C,'Régua SAEB'!$B:$B,"MT",'Régua SAEB'!$D:$D,"&lt;="&amp;$I3246,'Régua SAEB'!$E:$E,"&gt;"&amp;$I3246,'Régua SAEB'!$A:$A,$E3246)</f>
        <v>2</v>
      </c>
      <c r="K3246" s="10" t="str">
        <f t="array" ref="K3246">INDEX('Régua SAEB'!$F$1:$F$40,MATCH($E3246&amp;"MT"&amp;$J3246,'Régua SAEB'!$G$1:$G$40,0),1)</f>
        <v>Básico</v>
      </c>
    </row>
    <row r="3247" spans="1:11" x14ac:dyDescent="0.2">
      <c r="A3247" s="28" t="s">
        <v>93</v>
      </c>
      <c r="B3247" s="24">
        <v>904405</v>
      </c>
      <c r="C3247" s="28" t="s">
        <v>3349</v>
      </c>
      <c r="D3247" s="29">
        <v>35904405</v>
      </c>
      <c r="E3247" s="29" t="s">
        <v>117</v>
      </c>
      <c r="F3247" s="29">
        <v>265.82</v>
      </c>
      <c r="G3247" s="10">
        <f>SUMIFS('Régua SAEB'!$C:$C,'Régua SAEB'!$B:$B,"LP",'Régua SAEB'!$D:$D,"&lt;="&amp;$F3247,'Régua SAEB'!$E:$E,"&gt;"&amp;$F3247,'Régua SAEB'!$A:$A,$E3247)</f>
        <v>3</v>
      </c>
      <c r="H3247" s="10" t="str">
        <f t="array" ref="H3247">INDEX('Régua SAEB'!$F$1:$F$40,MATCH($E3247&amp;"LP"&amp;$G3247,'Régua SAEB'!$G$1:$G$40,0),1)</f>
        <v>Básico</v>
      </c>
      <c r="I3247" s="29">
        <v>258.08999999999997</v>
      </c>
      <c r="J3247" s="10">
        <f>SUMIFS('Régua SAEB'!$C:$C,'Régua SAEB'!$B:$B,"MT",'Régua SAEB'!$D:$D,"&lt;="&amp;$I3247,'Régua SAEB'!$E:$E,"&gt;"&amp;$I3247,'Régua SAEB'!$A:$A,$E3247)</f>
        <v>3</v>
      </c>
      <c r="K3247" s="10" t="str">
        <f t="array" ref="K3247">INDEX('Régua SAEB'!$F$1:$F$40,MATCH($E3247&amp;"MT"&amp;$J3247,'Régua SAEB'!$G$1:$G$40,0),1)</f>
        <v>Básico</v>
      </c>
    </row>
    <row r="3248" spans="1:11" x14ac:dyDescent="0.2">
      <c r="A3248" s="28" t="s">
        <v>93</v>
      </c>
      <c r="B3248" s="24">
        <v>906281</v>
      </c>
      <c r="C3248" s="28" t="s">
        <v>3350</v>
      </c>
      <c r="D3248" s="29">
        <v>35906281</v>
      </c>
      <c r="E3248" s="29" t="s">
        <v>117</v>
      </c>
      <c r="F3248" s="29">
        <v>262.47000000000003</v>
      </c>
      <c r="G3248" s="10">
        <f>SUMIFS('Régua SAEB'!$C:$C,'Régua SAEB'!$B:$B,"LP",'Régua SAEB'!$D:$D,"&lt;="&amp;$F3248,'Régua SAEB'!$E:$E,"&gt;"&amp;$F3248,'Régua SAEB'!$A:$A,$E3248)</f>
        <v>3</v>
      </c>
      <c r="H3248" s="10" t="str">
        <f t="array" ref="H3248">INDEX('Régua SAEB'!$F$1:$F$40,MATCH($E3248&amp;"LP"&amp;$G3248,'Régua SAEB'!$G$1:$G$40,0),1)</f>
        <v>Básico</v>
      </c>
      <c r="I3248" s="29">
        <v>255.22</v>
      </c>
      <c r="J3248" s="10">
        <f>SUMIFS('Régua SAEB'!$C:$C,'Régua SAEB'!$B:$B,"MT",'Régua SAEB'!$D:$D,"&lt;="&amp;$I3248,'Régua SAEB'!$E:$E,"&gt;"&amp;$I3248,'Régua SAEB'!$A:$A,$E3248)</f>
        <v>3</v>
      </c>
      <c r="K3248" s="10" t="str">
        <f t="array" ref="K3248">INDEX('Régua SAEB'!$F$1:$F$40,MATCH($E3248&amp;"MT"&amp;$J3248,'Régua SAEB'!$G$1:$G$40,0),1)</f>
        <v>Básico</v>
      </c>
    </row>
    <row r="3249" spans="1:11" x14ac:dyDescent="0.2">
      <c r="A3249" s="28" t="s">
        <v>93</v>
      </c>
      <c r="B3249" s="24">
        <v>906293</v>
      </c>
      <c r="C3249" s="28" t="s">
        <v>3351</v>
      </c>
      <c r="D3249" s="29">
        <v>35906293</v>
      </c>
      <c r="E3249" s="29" t="s">
        <v>117</v>
      </c>
      <c r="F3249" s="29">
        <v>262.10000000000002</v>
      </c>
      <c r="G3249" s="10">
        <f>SUMIFS('Régua SAEB'!$C:$C,'Régua SAEB'!$B:$B,"LP",'Régua SAEB'!$D:$D,"&lt;="&amp;$F3249,'Régua SAEB'!$E:$E,"&gt;"&amp;$F3249,'Régua SAEB'!$A:$A,$E3249)</f>
        <v>3</v>
      </c>
      <c r="H3249" s="10" t="str">
        <f t="array" ref="H3249">INDEX('Régua SAEB'!$F$1:$F$40,MATCH($E3249&amp;"LP"&amp;$G3249,'Régua SAEB'!$G$1:$G$40,0),1)</f>
        <v>Básico</v>
      </c>
      <c r="I3249" s="29">
        <v>258.18</v>
      </c>
      <c r="J3249" s="10">
        <f>SUMIFS('Régua SAEB'!$C:$C,'Régua SAEB'!$B:$B,"MT",'Régua SAEB'!$D:$D,"&lt;="&amp;$I3249,'Régua SAEB'!$E:$E,"&gt;"&amp;$I3249,'Régua SAEB'!$A:$A,$E3249)</f>
        <v>3</v>
      </c>
      <c r="K3249" s="10" t="str">
        <f t="array" ref="K3249">INDEX('Régua SAEB'!$F$1:$F$40,MATCH($E3249&amp;"MT"&amp;$J3249,'Régua SAEB'!$G$1:$G$40,0),1)</f>
        <v>Básico</v>
      </c>
    </row>
    <row r="3250" spans="1:11" x14ac:dyDescent="0.2">
      <c r="A3250" s="28" t="s">
        <v>93</v>
      </c>
      <c r="B3250" s="24">
        <v>906300</v>
      </c>
      <c r="C3250" s="28" t="s">
        <v>3352</v>
      </c>
      <c r="D3250" s="29">
        <v>35906300</v>
      </c>
      <c r="E3250" s="29" t="s">
        <v>117</v>
      </c>
      <c r="F3250" s="29">
        <v>234.16</v>
      </c>
      <c r="G3250" s="10">
        <f>SUMIFS('Régua SAEB'!$C:$C,'Régua SAEB'!$B:$B,"LP",'Régua SAEB'!$D:$D,"&lt;="&amp;$F3250,'Régua SAEB'!$E:$E,"&gt;"&amp;$F3250,'Régua SAEB'!$A:$A,$E3250)</f>
        <v>2</v>
      </c>
      <c r="H3250" s="10" t="str">
        <f t="array" ref="H3250">INDEX('Régua SAEB'!$F$1:$F$40,MATCH($E3250&amp;"LP"&amp;$G3250,'Régua SAEB'!$G$1:$G$40,0),1)</f>
        <v>Básico</v>
      </c>
      <c r="I3250" s="29">
        <v>230.62</v>
      </c>
      <c r="J3250" s="10">
        <f>SUMIFS('Régua SAEB'!$C:$C,'Régua SAEB'!$B:$B,"MT",'Régua SAEB'!$D:$D,"&lt;="&amp;$I3250,'Régua SAEB'!$E:$E,"&gt;"&amp;$I3250,'Régua SAEB'!$A:$A,$E3250)</f>
        <v>2</v>
      </c>
      <c r="K3250" s="10" t="str">
        <f t="array" ref="K3250">INDEX('Régua SAEB'!$F$1:$F$40,MATCH($E3250&amp;"MT"&amp;$J3250,'Régua SAEB'!$G$1:$G$40,0),1)</f>
        <v>Básico</v>
      </c>
    </row>
    <row r="3251" spans="1:11" x14ac:dyDescent="0.2">
      <c r="A3251" s="28" t="s">
        <v>93</v>
      </c>
      <c r="B3251" s="24">
        <v>908460</v>
      </c>
      <c r="C3251" s="28" t="s">
        <v>3353</v>
      </c>
      <c r="D3251" s="29">
        <v>35908460</v>
      </c>
      <c r="E3251" s="29" t="s">
        <v>117</v>
      </c>
      <c r="F3251" s="29">
        <v>256.72000000000003</v>
      </c>
      <c r="G3251" s="10">
        <f>SUMIFS('Régua SAEB'!$C:$C,'Régua SAEB'!$B:$B,"LP",'Régua SAEB'!$D:$D,"&lt;="&amp;$F3251,'Régua SAEB'!$E:$E,"&gt;"&amp;$F3251,'Régua SAEB'!$A:$A,$E3251)</f>
        <v>3</v>
      </c>
      <c r="H3251" s="10" t="str">
        <f t="array" ref="H3251">INDEX('Régua SAEB'!$F$1:$F$40,MATCH($E3251&amp;"LP"&amp;$G3251,'Régua SAEB'!$G$1:$G$40,0),1)</f>
        <v>Básico</v>
      </c>
      <c r="I3251" s="29">
        <v>259.97000000000003</v>
      </c>
      <c r="J3251" s="10">
        <f>SUMIFS('Régua SAEB'!$C:$C,'Régua SAEB'!$B:$B,"MT",'Régua SAEB'!$D:$D,"&lt;="&amp;$I3251,'Régua SAEB'!$E:$E,"&gt;"&amp;$I3251,'Régua SAEB'!$A:$A,$E3251)</f>
        <v>3</v>
      </c>
      <c r="K3251" s="10" t="str">
        <f t="array" ref="K3251">INDEX('Régua SAEB'!$F$1:$F$40,MATCH($E3251&amp;"MT"&amp;$J3251,'Régua SAEB'!$G$1:$G$40,0),1)</f>
        <v>Básico</v>
      </c>
    </row>
    <row r="3252" spans="1:11" x14ac:dyDescent="0.2">
      <c r="A3252" s="28" t="s">
        <v>93</v>
      </c>
      <c r="B3252" s="24">
        <v>908484</v>
      </c>
      <c r="C3252" s="28" t="s">
        <v>3354</v>
      </c>
      <c r="D3252" s="29">
        <v>35908484</v>
      </c>
      <c r="E3252" s="29" t="s">
        <v>117</v>
      </c>
      <c r="F3252" s="29">
        <v>280.49</v>
      </c>
      <c r="G3252" s="10">
        <f>SUMIFS('Régua SAEB'!$C:$C,'Régua SAEB'!$B:$B,"LP",'Régua SAEB'!$D:$D,"&lt;="&amp;$F3252,'Régua SAEB'!$E:$E,"&gt;"&amp;$F3252,'Régua SAEB'!$A:$A,$E3252)</f>
        <v>4</v>
      </c>
      <c r="H3252" s="10" t="str">
        <f t="array" ref="H3252">INDEX('Régua SAEB'!$F$1:$F$40,MATCH($E3252&amp;"LP"&amp;$G3252,'Régua SAEB'!$G$1:$G$40,0),1)</f>
        <v>Proficiente</v>
      </c>
      <c r="I3252" s="29">
        <v>267.73</v>
      </c>
      <c r="J3252" s="10">
        <f>SUMIFS('Régua SAEB'!$C:$C,'Régua SAEB'!$B:$B,"MT",'Régua SAEB'!$D:$D,"&lt;="&amp;$I3252,'Régua SAEB'!$E:$E,"&gt;"&amp;$I3252,'Régua SAEB'!$A:$A,$E3252)</f>
        <v>3</v>
      </c>
      <c r="K3252" s="10" t="str">
        <f t="array" ref="K3252">INDEX('Régua SAEB'!$F$1:$F$40,MATCH($E3252&amp;"MT"&amp;$J3252,'Régua SAEB'!$G$1:$G$40,0),1)</f>
        <v>Básico</v>
      </c>
    </row>
    <row r="3253" spans="1:11" x14ac:dyDescent="0.2">
      <c r="A3253" s="28" t="s">
        <v>93</v>
      </c>
      <c r="B3253" s="24">
        <v>908915</v>
      </c>
      <c r="C3253" s="28" t="s">
        <v>3355</v>
      </c>
      <c r="D3253" s="29">
        <v>35908915</v>
      </c>
      <c r="E3253" s="29" t="s">
        <v>117</v>
      </c>
      <c r="F3253" s="29">
        <v>251.73</v>
      </c>
      <c r="G3253" s="10">
        <f>SUMIFS('Régua SAEB'!$C:$C,'Régua SAEB'!$B:$B,"LP",'Régua SAEB'!$D:$D,"&lt;="&amp;$F3253,'Régua SAEB'!$E:$E,"&gt;"&amp;$F3253,'Régua SAEB'!$A:$A,$E3253)</f>
        <v>3</v>
      </c>
      <c r="H3253" s="10" t="str">
        <f t="array" ref="H3253">INDEX('Régua SAEB'!$F$1:$F$40,MATCH($E3253&amp;"LP"&amp;$G3253,'Régua SAEB'!$G$1:$G$40,0),1)</f>
        <v>Básico</v>
      </c>
      <c r="I3253" s="29">
        <v>244.15</v>
      </c>
      <c r="J3253" s="10">
        <f>SUMIFS('Régua SAEB'!$C:$C,'Régua SAEB'!$B:$B,"MT",'Régua SAEB'!$D:$D,"&lt;="&amp;$I3253,'Régua SAEB'!$E:$E,"&gt;"&amp;$I3253,'Régua SAEB'!$A:$A,$E3253)</f>
        <v>2</v>
      </c>
      <c r="K3253" s="10" t="str">
        <f t="array" ref="K3253">INDEX('Régua SAEB'!$F$1:$F$40,MATCH($E3253&amp;"MT"&amp;$J3253,'Régua SAEB'!$G$1:$G$40,0),1)</f>
        <v>Básico</v>
      </c>
    </row>
    <row r="3254" spans="1:11" x14ac:dyDescent="0.2">
      <c r="A3254" s="28" t="s">
        <v>93</v>
      </c>
      <c r="B3254" s="24">
        <v>912612</v>
      </c>
      <c r="C3254" s="28" t="s">
        <v>3356</v>
      </c>
      <c r="D3254" s="29">
        <v>35912612</v>
      </c>
      <c r="E3254" s="29" t="s">
        <v>117</v>
      </c>
      <c r="F3254" s="29">
        <v>264.97000000000003</v>
      </c>
      <c r="G3254" s="10">
        <f>SUMIFS('Régua SAEB'!$C:$C,'Régua SAEB'!$B:$B,"LP",'Régua SAEB'!$D:$D,"&lt;="&amp;$F3254,'Régua SAEB'!$E:$E,"&gt;"&amp;$F3254,'Régua SAEB'!$A:$A,$E3254)</f>
        <v>3</v>
      </c>
      <c r="H3254" s="10" t="str">
        <f t="array" ref="H3254">INDEX('Régua SAEB'!$F$1:$F$40,MATCH($E3254&amp;"LP"&amp;$G3254,'Régua SAEB'!$G$1:$G$40,0),1)</f>
        <v>Básico</v>
      </c>
      <c r="I3254" s="29">
        <v>254.85</v>
      </c>
      <c r="J3254" s="10">
        <f>SUMIFS('Régua SAEB'!$C:$C,'Régua SAEB'!$B:$B,"MT",'Régua SAEB'!$D:$D,"&lt;="&amp;$I3254,'Régua SAEB'!$E:$E,"&gt;"&amp;$I3254,'Régua SAEB'!$A:$A,$E3254)</f>
        <v>3</v>
      </c>
      <c r="K3254" s="10" t="str">
        <f t="array" ref="K3254">INDEX('Régua SAEB'!$F$1:$F$40,MATCH($E3254&amp;"MT"&amp;$J3254,'Régua SAEB'!$G$1:$G$40,0),1)</f>
        <v>Básico</v>
      </c>
    </row>
    <row r="3255" spans="1:11" x14ac:dyDescent="0.2">
      <c r="A3255" s="28" t="s">
        <v>93</v>
      </c>
      <c r="B3255" s="24">
        <v>916900</v>
      </c>
      <c r="C3255" s="28" t="s">
        <v>3357</v>
      </c>
      <c r="D3255" s="29">
        <v>35916900</v>
      </c>
      <c r="E3255" s="29" t="s">
        <v>117</v>
      </c>
      <c r="F3255" s="29">
        <v>262.60000000000002</v>
      </c>
      <c r="G3255" s="10">
        <f>SUMIFS('Régua SAEB'!$C:$C,'Régua SAEB'!$B:$B,"LP",'Régua SAEB'!$D:$D,"&lt;="&amp;$F3255,'Régua SAEB'!$E:$E,"&gt;"&amp;$F3255,'Régua SAEB'!$A:$A,$E3255)</f>
        <v>3</v>
      </c>
      <c r="H3255" s="10" t="str">
        <f t="array" ref="H3255">INDEX('Régua SAEB'!$F$1:$F$40,MATCH($E3255&amp;"LP"&amp;$G3255,'Régua SAEB'!$G$1:$G$40,0),1)</f>
        <v>Básico</v>
      </c>
      <c r="I3255" s="29">
        <v>259.14</v>
      </c>
      <c r="J3255" s="10">
        <f>SUMIFS('Régua SAEB'!$C:$C,'Régua SAEB'!$B:$B,"MT",'Régua SAEB'!$D:$D,"&lt;="&amp;$I3255,'Régua SAEB'!$E:$E,"&gt;"&amp;$I3255,'Régua SAEB'!$A:$A,$E3255)</f>
        <v>3</v>
      </c>
      <c r="K3255" s="10" t="str">
        <f t="array" ref="K3255">INDEX('Régua SAEB'!$F$1:$F$40,MATCH($E3255&amp;"MT"&amp;$J3255,'Régua SAEB'!$G$1:$G$40,0),1)</f>
        <v>Básico</v>
      </c>
    </row>
    <row r="3256" spans="1:11" x14ac:dyDescent="0.2">
      <c r="A3256" s="28" t="s">
        <v>93</v>
      </c>
      <c r="B3256" s="24">
        <v>918684</v>
      </c>
      <c r="C3256" s="28" t="s">
        <v>3358</v>
      </c>
      <c r="D3256" s="29">
        <v>35918684</v>
      </c>
      <c r="E3256" s="29" t="s">
        <v>117</v>
      </c>
      <c r="F3256" s="29">
        <v>276.70999999999998</v>
      </c>
      <c r="G3256" s="10">
        <f>SUMIFS('Régua SAEB'!$C:$C,'Régua SAEB'!$B:$B,"LP",'Régua SAEB'!$D:$D,"&lt;="&amp;$F3256,'Régua SAEB'!$E:$E,"&gt;"&amp;$F3256,'Régua SAEB'!$A:$A,$E3256)</f>
        <v>4</v>
      </c>
      <c r="H3256" s="10" t="str">
        <f t="array" ref="H3256">INDEX('Régua SAEB'!$F$1:$F$40,MATCH($E3256&amp;"LP"&amp;$G3256,'Régua SAEB'!$G$1:$G$40,0),1)</f>
        <v>Proficiente</v>
      </c>
      <c r="I3256" s="29">
        <v>258.64</v>
      </c>
      <c r="J3256" s="10">
        <f>SUMIFS('Régua SAEB'!$C:$C,'Régua SAEB'!$B:$B,"MT",'Régua SAEB'!$D:$D,"&lt;="&amp;$I3256,'Régua SAEB'!$E:$E,"&gt;"&amp;$I3256,'Régua SAEB'!$A:$A,$E3256)</f>
        <v>3</v>
      </c>
      <c r="K3256" s="10" t="str">
        <f t="array" ref="K3256">INDEX('Régua SAEB'!$F$1:$F$40,MATCH($E3256&amp;"MT"&amp;$J3256,'Régua SAEB'!$G$1:$G$40,0),1)</f>
        <v>Básico</v>
      </c>
    </row>
    <row r="3257" spans="1:11" x14ac:dyDescent="0.2">
      <c r="A3257" s="28" t="s">
        <v>93</v>
      </c>
      <c r="B3257" s="24">
        <v>921518</v>
      </c>
      <c r="C3257" s="28" t="s">
        <v>3359</v>
      </c>
      <c r="D3257" s="29">
        <v>35921518</v>
      </c>
      <c r="E3257" s="29" t="s">
        <v>117</v>
      </c>
      <c r="F3257" s="29">
        <v>252.11</v>
      </c>
      <c r="G3257" s="10">
        <f>SUMIFS('Régua SAEB'!$C:$C,'Régua SAEB'!$B:$B,"LP",'Régua SAEB'!$D:$D,"&lt;="&amp;$F3257,'Régua SAEB'!$E:$E,"&gt;"&amp;$F3257,'Régua SAEB'!$A:$A,$E3257)</f>
        <v>3</v>
      </c>
      <c r="H3257" s="10" t="str">
        <f t="array" ref="H3257">INDEX('Régua SAEB'!$F$1:$F$40,MATCH($E3257&amp;"LP"&amp;$G3257,'Régua SAEB'!$G$1:$G$40,0),1)</f>
        <v>Básico</v>
      </c>
      <c r="I3257" s="29">
        <v>242.82</v>
      </c>
      <c r="J3257" s="10">
        <f>SUMIFS('Régua SAEB'!$C:$C,'Régua SAEB'!$B:$B,"MT",'Régua SAEB'!$D:$D,"&lt;="&amp;$I3257,'Régua SAEB'!$E:$E,"&gt;"&amp;$I3257,'Régua SAEB'!$A:$A,$E3257)</f>
        <v>2</v>
      </c>
      <c r="K3257" s="10" t="str">
        <f t="array" ref="K3257">INDEX('Régua SAEB'!$F$1:$F$40,MATCH($E3257&amp;"MT"&amp;$J3257,'Régua SAEB'!$G$1:$G$40,0),1)</f>
        <v>Básico</v>
      </c>
    </row>
    <row r="3258" spans="1:11" x14ac:dyDescent="0.2">
      <c r="A3258" s="28" t="s">
        <v>93</v>
      </c>
      <c r="B3258" s="24">
        <v>923448</v>
      </c>
      <c r="C3258" s="28" t="s">
        <v>3360</v>
      </c>
      <c r="D3258" s="29">
        <v>35923448</v>
      </c>
      <c r="E3258" s="29" t="s">
        <v>117</v>
      </c>
      <c r="F3258" s="29">
        <v>273.45</v>
      </c>
      <c r="G3258" s="10">
        <f>SUMIFS('Régua SAEB'!$C:$C,'Régua SAEB'!$B:$B,"LP",'Régua SAEB'!$D:$D,"&lt;="&amp;$F3258,'Régua SAEB'!$E:$E,"&gt;"&amp;$F3258,'Régua SAEB'!$A:$A,$E3258)</f>
        <v>3</v>
      </c>
      <c r="H3258" s="10" t="str">
        <f t="array" ref="H3258">INDEX('Régua SAEB'!$F$1:$F$40,MATCH($E3258&amp;"LP"&amp;$G3258,'Régua SAEB'!$G$1:$G$40,0),1)</f>
        <v>Básico</v>
      </c>
      <c r="I3258" s="29">
        <v>269.02</v>
      </c>
      <c r="J3258" s="10">
        <f>SUMIFS('Régua SAEB'!$C:$C,'Régua SAEB'!$B:$B,"MT",'Régua SAEB'!$D:$D,"&lt;="&amp;$I3258,'Régua SAEB'!$E:$E,"&gt;"&amp;$I3258,'Régua SAEB'!$A:$A,$E3258)</f>
        <v>3</v>
      </c>
      <c r="K3258" s="10" t="str">
        <f t="array" ref="K3258">INDEX('Régua SAEB'!$F$1:$F$40,MATCH($E3258&amp;"MT"&amp;$J3258,'Régua SAEB'!$G$1:$G$40,0),1)</f>
        <v>Básico</v>
      </c>
    </row>
    <row r="3259" spans="1:11" x14ac:dyDescent="0.2">
      <c r="A3259" s="28" t="s">
        <v>93</v>
      </c>
      <c r="B3259" s="24">
        <v>923849</v>
      </c>
      <c r="C3259" s="28" t="s">
        <v>3361</v>
      </c>
      <c r="D3259" s="29">
        <v>35923849</v>
      </c>
      <c r="E3259" s="29" t="s">
        <v>117</v>
      </c>
      <c r="F3259" s="29">
        <v>253.84</v>
      </c>
      <c r="G3259" s="10">
        <f>SUMIFS('Régua SAEB'!$C:$C,'Régua SAEB'!$B:$B,"LP",'Régua SAEB'!$D:$D,"&lt;="&amp;$F3259,'Régua SAEB'!$E:$E,"&gt;"&amp;$F3259,'Régua SAEB'!$A:$A,$E3259)</f>
        <v>3</v>
      </c>
      <c r="H3259" s="10" t="str">
        <f t="array" ref="H3259">INDEX('Régua SAEB'!$F$1:$F$40,MATCH($E3259&amp;"LP"&amp;$G3259,'Régua SAEB'!$G$1:$G$40,0),1)</f>
        <v>Básico</v>
      </c>
      <c r="I3259" s="29">
        <v>253.36</v>
      </c>
      <c r="J3259" s="10">
        <f>SUMIFS('Régua SAEB'!$C:$C,'Régua SAEB'!$B:$B,"MT",'Régua SAEB'!$D:$D,"&lt;="&amp;$I3259,'Régua SAEB'!$E:$E,"&gt;"&amp;$I3259,'Régua SAEB'!$A:$A,$E3259)</f>
        <v>3</v>
      </c>
      <c r="K3259" s="10" t="str">
        <f t="array" ref="K3259">INDEX('Régua SAEB'!$F$1:$F$40,MATCH($E3259&amp;"MT"&amp;$J3259,'Régua SAEB'!$G$1:$G$40,0),1)</f>
        <v>Básico</v>
      </c>
    </row>
    <row r="3260" spans="1:11" x14ac:dyDescent="0.2">
      <c r="A3260" s="28" t="s">
        <v>93</v>
      </c>
      <c r="B3260" s="24">
        <v>923850</v>
      </c>
      <c r="C3260" s="28" t="s">
        <v>3362</v>
      </c>
      <c r="D3260" s="29">
        <v>35923850</v>
      </c>
      <c r="E3260" s="29" t="s">
        <v>117</v>
      </c>
      <c r="F3260" s="29">
        <v>252.95</v>
      </c>
      <c r="G3260" s="10">
        <f>SUMIFS('Régua SAEB'!$C:$C,'Régua SAEB'!$B:$B,"LP",'Régua SAEB'!$D:$D,"&lt;="&amp;$F3260,'Régua SAEB'!$E:$E,"&gt;"&amp;$F3260,'Régua SAEB'!$A:$A,$E3260)</f>
        <v>3</v>
      </c>
      <c r="H3260" s="10" t="str">
        <f t="array" ref="H3260">INDEX('Régua SAEB'!$F$1:$F$40,MATCH($E3260&amp;"LP"&amp;$G3260,'Régua SAEB'!$G$1:$G$40,0),1)</f>
        <v>Básico</v>
      </c>
      <c r="I3260" s="29">
        <v>243.35</v>
      </c>
      <c r="J3260" s="10">
        <f>SUMIFS('Régua SAEB'!$C:$C,'Régua SAEB'!$B:$B,"MT",'Régua SAEB'!$D:$D,"&lt;="&amp;$I3260,'Régua SAEB'!$E:$E,"&gt;"&amp;$I3260,'Régua SAEB'!$A:$A,$E3260)</f>
        <v>2</v>
      </c>
      <c r="K3260" s="10" t="str">
        <f t="array" ref="K3260">INDEX('Régua SAEB'!$F$1:$F$40,MATCH($E3260&amp;"MT"&amp;$J3260,'Régua SAEB'!$G$1:$G$40,0),1)</f>
        <v>Básico</v>
      </c>
    </row>
    <row r="3261" spans="1:11" x14ac:dyDescent="0.2">
      <c r="A3261" s="28" t="s">
        <v>93</v>
      </c>
      <c r="B3261" s="24">
        <v>925846</v>
      </c>
      <c r="C3261" s="28" t="s">
        <v>3363</v>
      </c>
      <c r="D3261" s="29">
        <v>35925846</v>
      </c>
      <c r="E3261" s="29" t="s">
        <v>117</v>
      </c>
      <c r="F3261" s="29">
        <v>262.58</v>
      </c>
      <c r="G3261" s="10">
        <f>SUMIFS('Régua SAEB'!$C:$C,'Régua SAEB'!$B:$B,"LP",'Régua SAEB'!$D:$D,"&lt;="&amp;$F3261,'Régua SAEB'!$E:$E,"&gt;"&amp;$F3261,'Régua SAEB'!$A:$A,$E3261)</f>
        <v>3</v>
      </c>
      <c r="H3261" s="10" t="str">
        <f t="array" ref="H3261">INDEX('Régua SAEB'!$F$1:$F$40,MATCH($E3261&amp;"LP"&amp;$G3261,'Régua SAEB'!$G$1:$G$40,0),1)</f>
        <v>Básico</v>
      </c>
      <c r="I3261" s="29">
        <v>254.43</v>
      </c>
      <c r="J3261" s="10">
        <f>SUMIFS('Régua SAEB'!$C:$C,'Régua SAEB'!$B:$B,"MT",'Régua SAEB'!$D:$D,"&lt;="&amp;$I3261,'Régua SAEB'!$E:$E,"&gt;"&amp;$I3261,'Régua SAEB'!$A:$A,$E3261)</f>
        <v>3</v>
      </c>
      <c r="K3261" s="10" t="str">
        <f t="array" ref="K3261">INDEX('Régua SAEB'!$F$1:$F$40,MATCH($E3261&amp;"MT"&amp;$J3261,'Régua SAEB'!$G$1:$G$40,0),1)</f>
        <v>Básico</v>
      </c>
    </row>
    <row r="3262" spans="1:11" x14ac:dyDescent="0.2">
      <c r="A3262" s="28" t="s">
        <v>47</v>
      </c>
      <c r="B3262" s="24">
        <v>30582</v>
      </c>
      <c r="C3262" s="28" t="s">
        <v>3364</v>
      </c>
      <c r="D3262" s="29">
        <v>35030582</v>
      </c>
      <c r="E3262" s="29" t="s">
        <v>117</v>
      </c>
      <c r="F3262" s="29">
        <v>264.88</v>
      </c>
      <c r="G3262" s="10">
        <f>SUMIFS('Régua SAEB'!$C:$C,'Régua SAEB'!$B:$B,"LP",'Régua SAEB'!$D:$D,"&lt;="&amp;$F3262,'Régua SAEB'!$E:$E,"&gt;"&amp;$F3262,'Régua SAEB'!$A:$A,$E3262)</f>
        <v>3</v>
      </c>
      <c r="H3262" s="10" t="str">
        <f t="array" ref="H3262">INDEX('Régua SAEB'!$F$1:$F$40,MATCH($E3262&amp;"LP"&amp;$G3262,'Régua SAEB'!$G$1:$G$40,0),1)</f>
        <v>Básico</v>
      </c>
      <c r="I3262" s="29">
        <v>262.33</v>
      </c>
      <c r="J3262" s="10">
        <f>SUMIFS('Régua SAEB'!$C:$C,'Régua SAEB'!$B:$B,"MT",'Régua SAEB'!$D:$D,"&lt;="&amp;$I3262,'Régua SAEB'!$E:$E,"&gt;"&amp;$I3262,'Régua SAEB'!$A:$A,$E3262)</f>
        <v>3</v>
      </c>
      <c r="K3262" s="10" t="str">
        <f t="array" ref="K3262">INDEX('Régua SAEB'!$F$1:$F$40,MATCH($E3262&amp;"MT"&amp;$J3262,'Régua SAEB'!$G$1:$G$40,0),1)</f>
        <v>Básico</v>
      </c>
    </row>
    <row r="3263" spans="1:11" x14ac:dyDescent="0.2">
      <c r="A3263" s="28" t="s">
        <v>28</v>
      </c>
      <c r="B3263" s="24">
        <v>28162</v>
      </c>
      <c r="C3263" s="28" t="s">
        <v>3365</v>
      </c>
      <c r="D3263" s="29">
        <v>35028162</v>
      </c>
      <c r="E3263" s="29" t="s">
        <v>117</v>
      </c>
      <c r="F3263" s="29">
        <v>266.81</v>
      </c>
      <c r="G3263" s="10">
        <f>SUMIFS('Régua SAEB'!$C:$C,'Régua SAEB'!$B:$B,"LP",'Régua SAEB'!$D:$D,"&lt;="&amp;$F3263,'Régua SAEB'!$E:$E,"&gt;"&amp;$F3263,'Régua SAEB'!$A:$A,$E3263)</f>
        <v>3</v>
      </c>
      <c r="H3263" s="10" t="str">
        <f t="array" ref="H3263">INDEX('Régua SAEB'!$F$1:$F$40,MATCH($E3263&amp;"LP"&amp;$G3263,'Régua SAEB'!$G$1:$G$40,0),1)</f>
        <v>Básico</v>
      </c>
      <c r="I3263" s="29">
        <v>277.70999999999998</v>
      </c>
      <c r="J3263" s="10">
        <f>SUMIFS('Régua SAEB'!$C:$C,'Régua SAEB'!$B:$B,"MT",'Régua SAEB'!$D:$D,"&lt;="&amp;$I3263,'Régua SAEB'!$E:$E,"&gt;"&amp;$I3263,'Régua SAEB'!$A:$A,$E3263)</f>
        <v>4</v>
      </c>
      <c r="K3263" s="10" t="str">
        <f t="array" ref="K3263">INDEX('Régua SAEB'!$F$1:$F$40,MATCH($E3263&amp;"MT"&amp;$J3263,'Régua SAEB'!$G$1:$G$40,0),1)</f>
        <v>Básico</v>
      </c>
    </row>
    <row r="3264" spans="1:11" x14ac:dyDescent="0.2">
      <c r="A3264" s="28" t="s">
        <v>95</v>
      </c>
      <c r="B3264" s="24">
        <v>22056</v>
      </c>
      <c r="C3264" s="28" t="s">
        <v>3366</v>
      </c>
      <c r="D3264" s="29">
        <v>35022056</v>
      </c>
      <c r="E3264" s="29" t="s">
        <v>117</v>
      </c>
      <c r="F3264" s="29">
        <v>241.02</v>
      </c>
      <c r="G3264" s="10">
        <f>SUMIFS('Régua SAEB'!$C:$C,'Régua SAEB'!$B:$B,"LP",'Régua SAEB'!$D:$D,"&lt;="&amp;$F3264,'Régua SAEB'!$E:$E,"&gt;"&amp;$F3264,'Régua SAEB'!$A:$A,$E3264)</f>
        <v>2</v>
      </c>
      <c r="H3264" s="10" t="str">
        <f t="array" ref="H3264">INDEX('Régua SAEB'!$F$1:$F$40,MATCH($E3264&amp;"LP"&amp;$G3264,'Régua SAEB'!$G$1:$G$40,0),1)</f>
        <v>Básico</v>
      </c>
      <c r="I3264" s="29">
        <v>249.14</v>
      </c>
      <c r="J3264" s="10">
        <f>SUMIFS('Régua SAEB'!$C:$C,'Régua SAEB'!$B:$B,"MT",'Régua SAEB'!$D:$D,"&lt;="&amp;$I3264,'Régua SAEB'!$E:$E,"&gt;"&amp;$I3264,'Régua SAEB'!$A:$A,$E3264)</f>
        <v>2</v>
      </c>
      <c r="K3264" s="10" t="str">
        <f t="array" ref="K3264">INDEX('Régua SAEB'!$F$1:$F$40,MATCH($E3264&amp;"MT"&amp;$J3264,'Régua SAEB'!$G$1:$G$40,0),1)</f>
        <v>Básico</v>
      </c>
    </row>
    <row r="3265" spans="1:11" x14ac:dyDescent="0.2">
      <c r="A3265" s="28" t="s">
        <v>95</v>
      </c>
      <c r="B3265" s="24">
        <v>22100</v>
      </c>
      <c r="C3265" s="28" t="s">
        <v>3367</v>
      </c>
      <c r="D3265" s="29">
        <v>35022100</v>
      </c>
      <c r="E3265" s="29" t="s">
        <v>117</v>
      </c>
      <c r="F3265" s="29">
        <v>256.05</v>
      </c>
      <c r="G3265" s="10">
        <f>SUMIFS('Régua SAEB'!$C:$C,'Régua SAEB'!$B:$B,"LP",'Régua SAEB'!$D:$D,"&lt;="&amp;$F3265,'Régua SAEB'!$E:$E,"&gt;"&amp;$F3265,'Régua SAEB'!$A:$A,$E3265)</f>
        <v>3</v>
      </c>
      <c r="H3265" s="10" t="str">
        <f t="array" ref="H3265">INDEX('Régua SAEB'!$F$1:$F$40,MATCH($E3265&amp;"LP"&amp;$G3265,'Régua SAEB'!$G$1:$G$40,0),1)</f>
        <v>Básico</v>
      </c>
      <c r="I3265" s="29">
        <v>248.98</v>
      </c>
      <c r="J3265" s="10">
        <f>SUMIFS('Régua SAEB'!$C:$C,'Régua SAEB'!$B:$B,"MT",'Régua SAEB'!$D:$D,"&lt;="&amp;$I3265,'Régua SAEB'!$E:$E,"&gt;"&amp;$I3265,'Régua SAEB'!$A:$A,$E3265)</f>
        <v>2</v>
      </c>
      <c r="K3265" s="10" t="str">
        <f t="array" ref="K3265">INDEX('Régua SAEB'!$F$1:$F$40,MATCH($E3265&amp;"MT"&amp;$J3265,'Régua SAEB'!$G$1:$G$40,0),1)</f>
        <v>Básico</v>
      </c>
    </row>
    <row r="3266" spans="1:11" x14ac:dyDescent="0.2">
      <c r="A3266" s="28" t="s">
        <v>94</v>
      </c>
      <c r="B3266" s="24">
        <v>10169</v>
      </c>
      <c r="C3266" s="28" t="s">
        <v>3368</v>
      </c>
      <c r="D3266" s="29">
        <v>35010169</v>
      </c>
      <c r="E3266" s="29" t="s">
        <v>117</v>
      </c>
      <c r="F3266" s="29">
        <v>240.25</v>
      </c>
      <c r="G3266" s="10">
        <f>SUMIFS('Régua SAEB'!$C:$C,'Régua SAEB'!$B:$B,"LP",'Régua SAEB'!$D:$D,"&lt;="&amp;$F3266,'Régua SAEB'!$E:$E,"&gt;"&amp;$F3266,'Régua SAEB'!$A:$A,$E3266)</f>
        <v>2</v>
      </c>
      <c r="H3266" s="10" t="str">
        <f t="array" ref="H3266">INDEX('Régua SAEB'!$F$1:$F$40,MATCH($E3266&amp;"LP"&amp;$G3266,'Régua SAEB'!$G$1:$G$40,0),1)</f>
        <v>Básico</v>
      </c>
      <c r="I3266" s="29">
        <v>237.95</v>
      </c>
      <c r="J3266" s="10">
        <f>SUMIFS('Régua SAEB'!$C:$C,'Régua SAEB'!$B:$B,"MT",'Régua SAEB'!$D:$D,"&lt;="&amp;$I3266,'Régua SAEB'!$E:$E,"&gt;"&amp;$I3266,'Régua SAEB'!$A:$A,$E3266)</f>
        <v>2</v>
      </c>
      <c r="K3266" s="10" t="str">
        <f t="array" ref="K3266">INDEX('Régua SAEB'!$F$1:$F$40,MATCH($E3266&amp;"MT"&amp;$J3266,'Régua SAEB'!$G$1:$G$40,0),1)</f>
        <v>Básico</v>
      </c>
    </row>
    <row r="3267" spans="1:11" x14ac:dyDescent="0.2">
      <c r="A3267" s="28" t="s">
        <v>94</v>
      </c>
      <c r="B3267" s="24">
        <v>10170</v>
      </c>
      <c r="C3267" s="28" t="s">
        <v>3369</v>
      </c>
      <c r="D3267" s="29">
        <v>35010170</v>
      </c>
      <c r="E3267" s="29" t="s">
        <v>117</v>
      </c>
      <c r="F3267" s="29">
        <v>282.72000000000003</v>
      </c>
      <c r="G3267" s="10">
        <f>SUMIFS('Régua SAEB'!$C:$C,'Régua SAEB'!$B:$B,"LP",'Régua SAEB'!$D:$D,"&lt;="&amp;$F3267,'Régua SAEB'!$E:$E,"&gt;"&amp;$F3267,'Régua SAEB'!$A:$A,$E3267)</f>
        <v>4</v>
      </c>
      <c r="H3267" s="10" t="str">
        <f t="array" ref="H3267">INDEX('Régua SAEB'!$F$1:$F$40,MATCH($E3267&amp;"LP"&amp;$G3267,'Régua SAEB'!$G$1:$G$40,0),1)</f>
        <v>Proficiente</v>
      </c>
      <c r="I3267" s="29">
        <v>282.35000000000002</v>
      </c>
      <c r="J3267" s="10">
        <f>SUMIFS('Régua SAEB'!$C:$C,'Régua SAEB'!$B:$B,"MT",'Régua SAEB'!$D:$D,"&lt;="&amp;$I3267,'Régua SAEB'!$E:$E,"&gt;"&amp;$I3267,'Régua SAEB'!$A:$A,$E3267)</f>
        <v>4</v>
      </c>
      <c r="K3267" s="10" t="str">
        <f t="array" ref="K3267">INDEX('Régua SAEB'!$F$1:$F$40,MATCH($E3267&amp;"MT"&amp;$J3267,'Régua SAEB'!$G$1:$G$40,0),1)</f>
        <v>Básico</v>
      </c>
    </row>
    <row r="3268" spans="1:11" x14ac:dyDescent="0.2">
      <c r="A3268" s="28" t="s">
        <v>94</v>
      </c>
      <c r="B3268" s="24">
        <v>10182</v>
      </c>
      <c r="C3268" s="28" t="s">
        <v>3370</v>
      </c>
      <c r="D3268" s="29">
        <v>35010182</v>
      </c>
      <c r="E3268" s="29" t="s">
        <v>117</v>
      </c>
      <c r="F3268" s="29">
        <v>262.51</v>
      </c>
      <c r="G3268" s="10">
        <f>SUMIFS('Régua SAEB'!$C:$C,'Régua SAEB'!$B:$B,"LP",'Régua SAEB'!$D:$D,"&lt;="&amp;$F3268,'Régua SAEB'!$E:$E,"&gt;"&amp;$F3268,'Régua SAEB'!$A:$A,$E3268)</f>
        <v>3</v>
      </c>
      <c r="H3268" s="10" t="str">
        <f t="array" ref="H3268">INDEX('Régua SAEB'!$F$1:$F$40,MATCH($E3268&amp;"LP"&amp;$G3268,'Régua SAEB'!$G$1:$G$40,0),1)</f>
        <v>Básico</v>
      </c>
      <c r="I3268" s="29">
        <v>252.56</v>
      </c>
      <c r="J3268" s="10">
        <f>SUMIFS('Régua SAEB'!$C:$C,'Régua SAEB'!$B:$B,"MT",'Régua SAEB'!$D:$D,"&lt;="&amp;$I3268,'Régua SAEB'!$E:$E,"&gt;"&amp;$I3268,'Régua SAEB'!$A:$A,$E3268)</f>
        <v>3</v>
      </c>
      <c r="K3268" s="10" t="str">
        <f t="array" ref="K3268">INDEX('Régua SAEB'!$F$1:$F$40,MATCH($E3268&amp;"MT"&amp;$J3268,'Régua SAEB'!$G$1:$G$40,0),1)</f>
        <v>Básico</v>
      </c>
    </row>
    <row r="3269" spans="1:11" x14ac:dyDescent="0.2">
      <c r="A3269" s="28" t="s">
        <v>94</v>
      </c>
      <c r="B3269" s="24">
        <v>10194</v>
      </c>
      <c r="C3269" s="28" t="s">
        <v>3371</v>
      </c>
      <c r="D3269" s="29">
        <v>35010194</v>
      </c>
      <c r="E3269" s="29" t="s">
        <v>117</v>
      </c>
      <c r="F3269" s="29">
        <v>271.7</v>
      </c>
      <c r="G3269" s="10">
        <f>SUMIFS('Régua SAEB'!$C:$C,'Régua SAEB'!$B:$B,"LP",'Régua SAEB'!$D:$D,"&lt;="&amp;$F3269,'Régua SAEB'!$E:$E,"&gt;"&amp;$F3269,'Régua SAEB'!$A:$A,$E3269)</f>
        <v>3</v>
      </c>
      <c r="H3269" s="10" t="str">
        <f t="array" ref="H3269">INDEX('Régua SAEB'!$F$1:$F$40,MATCH($E3269&amp;"LP"&amp;$G3269,'Régua SAEB'!$G$1:$G$40,0),1)</f>
        <v>Básico</v>
      </c>
      <c r="I3269" s="29">
        <v>259.72000000000003</v>
      </c>
      <c r="J3269" s="10">
        <f>SUMIFS('Régua SAEB'!$C:$C,'Régua SAEB'!$B:$B,"MT",'Régua SAEB'!$D:$D,"&lt;="&amp;$I3269,'Régua SAEB'!$E:$E,"&gt;"&amp;$I3269,'Régua SAEB'!$A:$A,$E3269)</f>
        <v>3</v>
      </c>
      <c r="K3269" s="10" t="str">
        <f t="array" ref="K3269">INDEX('Régua SAEB'!$F$1:$F$40,MATCH($E3269&amp;"MT"&amp;$J3269,'Régua SAEB'!$G$1:$G$40,0),1)</f>
        <v>Básico</v>
      </c>
    </row>
    <row r="3270" spans="1:11" x14ac:dyDescent="0.2">
      <c r="A3270" s="28" t="s">
        <v>94</v>
      </c>
      <c r="B3270" s="24">
        <v>10236</v>
      </c>
      <c r="C3270" s="28" t="s">
        <v>3372</v>
      </c>
      <c r="D3270" s="29">
        <v>35010236</v>
      </c>
      <c r="E3270" s="29" t="s">
        <v>117</v>
      </c>
      <c r="F3270" s="29">
        <v>232.75</v>
      </c>
      <c r="G3270" s="10">
        <f>SUMIFS('Régua SAEB'!$C:$C,'Régua SAEB'!$B:$B,"LP",'Régua SAEB'!$D:$D,"&lt;="&amp;$F3270,'Régua SAEB'!$E:$E,"&gt;"&amp;$F3270,'Régua SAEB'!$A:$A,$E3270)</f>
        <v>2</v>
      </c>
      <c r="H3270" s="10" t="str">
        <f t="array" ref="H3270">INDEX('Régua SAEB'!$F$1:$F$40,MATCH($E3270&amp;"LP"&amp;$G3270,'Régua SAEB'!$G$1:$G$40,0),1)</f>
        <v>Básico</v>
      </c>
      <c r="I3270" s="29">
        <v>228.76</v>
      </c>
      <c r="J3270" s="10">
        <f>SUMIFS('Régua SAEB'!$C:$C,'Régua SAEB'!$B:$B,"MT",'Régua SAEB'!$D:$D,"&lt;="&amp;$I3270,'Régua SAEB'!$E:$E,"&gt;"&amp;$I3270,'Régua SAEB'!$A:$A,$E3270)</f>
        <v>2</v>
      </c>
      <c r="K3270" s="10" t="str">
        <f t="array" ref="K3270">INDEX('Régua SAEB'!$F$1:$F$40,MATCH($E3270&amp;"MT"&amp;$J3270,'Régua SAEB'!$G$1:$G$40,0),1)</f>
        <v>Básico</v>
      </c>
    </row>
    <row r="3271" spans="1:11" x14ac:dyDescent="0.2">
      <c r="A3271" s="28" t="s">
        <v>94</v>
      </c>
      <c r="B3271" s="24">
        <v>10248</v>
      </c>
      <c r="C3271" s="28" t="s">
        <v>3373</v>
      </c>
      <c r="D3271" s="29">
        <v>35010248</v>
      </c>
      <c r="E3271" s="29" t="s">
        <v>117</v>
      </c>
      <c r="F3271" s="29">
        <v>260.32</v>
      </c>
      <c r="G3271" s="10">
        <f>SUMIFS('Régua SAEB'!$C:$C,'Régua SAEB'!$B:$B,"LP",'Régua SAEB'!$D:$D,"&lt;="&amp;$F3271,'Régua SAEB'!$E:$E,"&gt;"&amp;$F3271,'Régua SAEB'!$A:$A,$E3271)</f>
        <v>3</v>
      </c>
      <c r="H3271" s="10" t="str">
        <f t="array" ref="H3271">INDEX('Régua SAEB'!$F$1:$F$40,MATCH($E3271&amp;"LP"&amp;$G3271,'Régua SAEB'!$G$1:$G$40,0),1)</f>
        <v>Básico</v>
      </c>
      <c r="I3271" s="29">
        <v>248.79</v>
      </c>
      <c r="J3271" s="10">
        <f>SUMIFS('Régua SAEB'!$C:$C,'Régua SAEB'!$B:$B,"MT",'Régua SAEB'!$D:$D,"&lt;="&amp;$I3271,'Régua SAEB'!$E:$E,"&gt;"&amp;$I3271,'Régua SAEB'!$A:$A,$E3271)</f>
        <v>2</v>
      </c>
      <c r="K3271" s="10" t="str">
        <f t="array" ref="K3271">INDEX('Régua SAEB'!$F$1:$F$40,MATCH($E3271&amp;"MT"&amp;$J3271,'Régua SAEB'!$G$1:$G$40,0),1)</f>
        <v>Básico</v>
      </c>
    </row>
    <row r="3272" spans="1:11" x14ac:dyDescent="0.2">
      <c r="A3272" s="28" t="s">
        <v>94</v>
      </c>
      <c r="B3272" s="24">
        <v>10259</v>
      </c>
      <c r="C3272" s="28" t="s">
        <v>3374</v>
      </c>
      <c r="D3272" s="29">
        <v>35010259</v>
      </c>
      <c r="E3272" s="29" t="s">
        <v>117</v>
      </c>
      <c r="F3272" s="29">
        <v>279.8</v>
      </c>
      <c r="G3272" s="10">
        <f>SUMIFS('Régua SAEB'!$C:$C,'Régua SAEB'!$B:$B,"LP",'Régua SAEB'!$D:$D,"&lt;="&amp;$F3272,'Régua SAEB'!$E:$E,"&gt;"&amp;$F3272,'Régua SAEB'!$A:$A,$E3272)</f>
        <v>4</v>
      </c>
      <c r="H3272" s="10" t="str">
        <f t="array" ref="H3272">INDEX('Régua SAEB'!$F$1:$F$40,MATCH($E3272&amp;"LP"&amp;$G3272,'Régua SAEB'!$G$1:$G$40,0),1)</f>
        <v>Proficiente</v>
      </c>
      <c r="I3272" s="29">
        <v>275.89</v>
      </c>
      <c r="J3272" s="10">
        <f>SUMIFS('Régua SAEB'!$C:$C,'Régua SAEB'!$B:$B,"MT",'Régua SAEB'!$D:$D,"&lt;="&amp;$I3272,'Régua SAEB'!$E:$E,"&gt;"&amp;$I3272,'Régua SAEB'!$A:$A,$E3272)</f>
        <v>4</v>
      </c>
      <c r="K3272" s="10" t="str">
        <f t="array" ref="K3272">INDEX('Régua SAEB'!$F$1:$F$40,MATCH($E3272&amp;"MT"&amp;$J3272,'Régua SAEB'!$G$1:$G$40,0),1)</f>
        <v>Básico</v>
      </c>
    </row>
    <row r="3273" spans="1:11" x14ac:dyDescent="0.2">
      <c r="A3273" s="28" t="s">
        <v>94</v>
      </c>
      <c r="B3273" s="24">
        <v>10261</v>
      </c>
      <c r="C3273" s="28" t="s">
        <v>3375</v>
      </c>
      <c r="D3273" s="29">
        <v>35010261</v>
      </c>
      <c r="E3273" s="29" t="s">
        <v>117</v>
      </c>
      <c r="F3273" s="29">
        <v>265.44</v>
      </c>
      <c r="G3273" s="10">
        <f>SUMIFS('Régua SAEB'!$C:$C,'Régua SAEB'!$B:$B,"LP",'Régua SAEB'!$D:$D,"&lt;="&amp;$F3273,'Régua SAEB'!$E:$E,"&gt;"&amp;$F3273,'Régua SAEB'!$A:$A,$E3273)</f>
        <v>3</v>
      </c>
      <c r="H3273" s="10" t="str">
        <f t="array" ref="H3273">INDEX('Régua SAEB'!$F$1:$F$40,MATCH($E3273&amp;"LP"&amp;$G3273,'Régua SAEB'!$G$1:$G$40,0),1)</f>
        <v>Básico</v>
      </c>
      <c r="I3273" s="29">
        <v>255.93</v>
      </c>
      <c r="J3273" s="10">
        <f>SUMIFS('Régua SAEB'!$C:$C,'Régua SAEB'!$B:$B,"MT",'Régua SAEB'!$D:$D,"&lt;="&amp;$I3273,'Régua SAEB'!$E:$E,"&gt;"&amp;$I3273,'Régua SAEB'!$A:$A,$E3273)</f>
        <v>3</v>
      </c>
      <c r="K3273" s="10" t="str">
        <f t="array" ref="K3273">INDEX('Régua SAEB'!$F$1:$F$40,MATCH($E3273&amp;"MT"&amp;$J3273,'Régua SAEB'!$G$1:$G$40,0),1)</f>
        <v>Básico</v>
      </c>
    </row>
    <row r="3274" spans="1:11" x14ac:dyDescent="0.2">
      <c r="A3274" s="28" t="s">
        <v>94</v>
      </c>
      <c r="B3274" s="24">
        <v>10297</v>
      </c>
      <c r="C3274" s="28" t="s">
        <v>3376</v>
      </c>
      <c r="D3274" s="29">
        <v>35010297</v>
      </c>
      <c r="E3274" s="29" t="s">
        <v>117</v>
      </c>
      <c r="F3274" s="29">
        <v>262.36</v>
      </c>
      <c r="G3274" s="10">
        <f>SUMIFS('Régua SAEB'!$C:$C,'Régua SAEB'!$B:$B,"LP",'Régua SAEB'!$D:$D,"&lt;="&amp;$F3274,'Régua SAEB'!$E:$E,"&gt;"&amp;$F3274,'Régua SAEB'!$A:$A,$E3274)</f>
        <v>3</v>
      </c>
      <c r="H3274" s="10" t="str">
        <f t="array" ref="H3274">INDEX('Régua SAEB'!$F$1:$F$40,MATCH($E3274&amp;"LP"&amp;$G3274,'Régua SAEB'!$G$1:$G$40,0),1)</f>
        <v>Básico</v>
      </c>
      <c r="I3274" s="29">
        <v>263.12</v>
      </c>
      <c r="J3274" s="10">
        <f>SUMIFS('Régua SAEB'!$C:$C,'Régua SAEB'!$B:$B,"MT",'Régua SAEB'!$D:$D,"&lt;="&amp;$I3274,'Régua SAEB'!$E:$E,"&gt;"&amp;$I3274,'Régua SAEB'!$A:$A,$E3274)</f>
        <v>3</v>
      </c>
      <c r="K3274" s="10" t="str">
        <f t="array" ref="K3274">INDEX('Régua SAEB'!$F$1:$F$40,MATCH($E3274&amp;"MT"&amp;$J3274,'Régua SAEB'!$G$1:$G$40,0),1)</f>
        <v>Básico</v>
      </c>
    </row>
    <row r="3275" spans="1:11" x14ac:dyDescent="0.2">
      <c r="A3275" s="28" t="s">
        <v>94</v>
      </c>
      <c r="B3275" s="24">
        <v>10352</v>
      </c>
      <c r="C3275" s="28" t="s">
        <v>3377</v>
      </c>
      <c r="D3275" s="29">
        <v>35010352</v>
      </c>
      <c r="E3275" s="29" t="s">
        <v>117</v>
      </c>
      <c r="F3275" s="29">
        <v>274.7</v>
      </c>
      <c r="G3275" s="10">
        <f>SUMIFS('Régua SAEB'!$C:$C,'Régua SAEB'!$B:$B,"LP",'Régua SAEB'!$D:$D,"&lt;="&amp;$F3275,'Régua SAEB'!$E:$E,"&gt;"&amp;$F3275,'Régua SAEB'!$A:$A,$E3275)</f>
        <v>3</v>
      </c>
      <c r="H3275" s="10" t="str">
        <f t="array" ref="H3275">INDEX('Régua SAEB'!$F$1:$F$40,MATCH($E3275&amp;"LP"&amp;$G3275,'Régua SAEB'!$G$1:$G$40,0),1)</f>
        <v>Básico</v>
      </c>
      <c r="I3275" s="29">
        <v>271.68</v>
      </c>
      <c r="J3275" s="10">
        <f>SUMIFS('Régua SAEB'!$C:$C,'Régua SAEB'!$B:$B,"MT",'Régua SAEB'!$D:$D,"&lt;="&amp;$I3275,'Régua SAEB'!$E:$E,"&gt;"&amp;$I3275,'Régua SAEB'!$A:$A,$E3275)</f>
        <v>3</v>
      </c>
      <c r="K3275" s="10" t="str">
        <f t="array" ref="K3275">INDEX('Régua SAEB'!$F$1:$F$40,MATCH($E3275&amp;"MT"&amp;$J3275,'Régua SAEB'!$G$1:$G$40,0),1)</f>
        <v>Básico</v>
      </c>
    </row>
    <row r="3276" spans="1:11" x14ac:dyDescent="0.2">
      <c r="A3276" s="28" t="s">
        <v>94</v>
      </c>
      <c r="B3276" s="24">
        <v>40769</v>
      </c>
      <c r="C3276" s="28" t="s">
        <v>3378</v>
      </c>
      <c r="D3276" s="29">
        <v>35040769</v>
      </c>
      <c r="E3276" s="29" t="s">
        <v>117</v>
      </c>
      <c r="F3276" s="29">
        <v>268.89</v>
      </c>
      <c r="G3276" s="10">
        <f>SUMIFS('Régua SAEB'!$C:$C,'Régua SAEB'!$B:$B,"LP",'Régua SAEB'!$D:$D,"&lt;="&amp;$F3276,'Régua SAEB'!$E:$E,"&gt;"&amp;$F3276,'Régua SAEB'!$A:$A,$E3276)</f>
        <v>3</v>
      </c>
      <c r="H3276" s="10" t="str">
        <f t="array" ref="H3276">INDEX('Régua SAEB'!$F$1:$F$40,MATCH($E3276&amp;"LP"&amp;$G3276,'Régua SAEB'!$G$1:$G$40,0),1)</f>
        <v>Básico</v>
      </c>
      <c r="I3276" s="29">
        <v>265.54000000000002</v>
      </c>
      <c r="J3276" s="10">
        <f>SUMIFS('Régua SAEB'!$C:$C,'Régua SAEB'!$B:$B,"MT",'Régua SAEB'!$D:$D,"&lt;="&amp;$I3276,'Régua SAEB'!$E:$E,"&gt;"&amp;$I3276,'Régua SAEB'!$A:$A,$E3276)</f>
        <v>3</v>
      </c>
      <c r="K3276" s="10" t="str">
        <f t="array" ref="K3276">INDEX('Régua SAEB'!$F$1:$F$40,MATCH($E3276&amp;"MT"&amp;$J3276,'Régua SAEB'!$G$1:$G$40,0),1)</f>
        <v>Básico</v>
      </c>
    </row>
    <row r="3277" spans="1:11" x14ac:dyDescent="0.2">
      <c r="A3277" s="28" t="s">
        <v>94</v>
      </c>
      <c r="B3277" s="24">
        <v>42067</v>
      </c>
      <c r="C3277" s="28" t="s">
        <v>3379</v>
      </c>
      <c r="D3277" s="29">
        <v>35042067</v>
      </c>
      <c r="E3277" s="29" t="s">
        <v>117</v>
      </c>
      <c r="F3277" s="29">
        <v>258.39</v>
      </c>
      <c r="G3277" s="10">
        <f>SUMIFS('Régua SAEB'!$C:$C,'Régua SAEB'!$B:$B,"LP",'Régua SAEB'!$D:$D,"&lt;="&amp;$F3277,'Régua SAEB'!$E:$E,"&gt;"&amp;$F3277,'Régua SAEB'!$A:$A,$E3277)</f>
        <v>3</v>
      </c>
      <c r="H3277" s="10" t="str">
        <f t="array" ref="H3277">INDEX('Régua SAEB'!$F$1:$F$40,MATCH($E3277&amp;"LP"&amp;$G3277,'Régua SAEB'!$G$1:$G$40,0),1)</f>
        <v>Básico</v>
      </c>
      <c r="I3277" s="29">
        <v>251.41</v>
      </c>
      <c r="J3277" s="10">
        <f>SUMIFS('Régua SAEB'!$C:$C,'Régua SAEB'!$B:$B,"MT",'Régua SAEB'!$D:$D,"&lt;="&amp;$I3277,'Régua SAEB'!$E:$E,"&gt;"&amp;$I3277,'Régua SAEB'!$A:$A,$E3277)</f>
        <v>3</v>
      </c>
      <c r="K3277" s="10" t="str">
        <f t="array" ref="K3277">INDEX('Régua SAEB'!$F$1:$F$40,MATCH($E3277&amp;"MT"&amp;$J3277,'Régua SAEB'!$G$1:$G$40,0),1)</f>
        <v>Básico</v>
      </c>
    </row>
    <row r="3278" spans="1:11" x14ac:dyDescent="0.2">
      <c r="A3278" s="28" t="s">
        <v>94</v>
      </c>
      <c r="B3278" s="24">
        <v>44885</v>
      </c>
      <c r="C3278" s="28" t="s">
        <v>3380</v>
      </c>
      <c r="D3278" s="29">
        <v>35044885</v>
      </c>
      <c r="E3278" s="29" t="s">
        <v>117</v>
      </c>
      <c r="F3278" s="29">
        <v>262.88</v>
      </c>
      <c r="G3278" s="10">
        <f>SUMIFS('Régua SAEB'!$C:$C,'Régua SAEB'!$B:$B,"LP",'Régua SAEB'!$D:$D,"&lt;="&amp;$F3278,'Régua SAEB'!$E:$E,"&gt;"&amp;$F3278,'Régua SAEB'!$A:$A,$E3278)</f>
        <v>3</v>
      </c>
      <c r="H3278" s="10" t="str">
        <f t="array" ref="H3278">INDEX('Régua SAEB'!$F$1:$F$40,MATCH($E3278&amp;"LP"&amp;$G3278,'Régua SAEB'!$G$1:$G$40,0),1)</f>
        <v>Básico</v>
      </c>
      <c r="I3278" s="29">
        <v>266.97000000000003</v>
      </c>
      <c r="J3278" s="10">
        <f>SUMIFS('Régua SAEB'!$C:$C,'Régua SAEB'!$B:$B,"MT",'Régua SAEB'!$D:$D,"&lt;="&amp;$I3278,'Régua SAEB'!$E:$E,"&gt;"&amp;$I3278,'Régua SAEB'!$A:$A,$E3278)</f>
        <v>3</v>
      </c>
      <c r="K3278" s="10" t="str">
        <f t="array" ref="K3278">INDEX('Régua SAEB'!$F$1:$F$40,MATCH($E3278&amp;"MT"&amp;$J3278,'Régua SAEB'!$G$1:$G$40,0),1)</f>
        <v>Básico</v>
      </c>
    </row>
    <row r="3279" spans="1:11" x14ac:dyDescent="0.2">
      <c r="A3279" s="28" t="s">
        <v>94</v>
      </c>
      <c r="B3279" s="24">
        <v>46565</v>
      </c>
      <c r="C3279" s="28" t="s">
        <v>3381</v>
      </c>
      <c r="D3279" s="29">
        <v>35046565</v>
      </c>
      <c r="E3279" s="29" t="s">
        <v>117</v>
      </c>
      <c r="F3279" s="29">
        <v>258.67</v>
      </c>
      <c r="G3279" s="10">
        <f>SUMIFS('Régua SAEB'!$C:$C,'Régua SAEB'!$B:$B,"LP",'Régua SAEB'!$D:$D,"&lt;="&amp;$F3279,'Régua SAEB'!$E:$E,"&gt;"&amp;$F3279,'Régua SAEB'!$A:$A,$E3279)</f>
        <v>3</v>
      </c>
      <c r="H3279" s="10" t="str">
        <f t="array" ref="H3279">INDEX('Régua SAEB'!$F$1:$F$40,MATCH($E3279&amp;"LP"&amp;$G3279,'Régua SAEB'!$G$1:$G$40,0),1)</f>
        <v>Básico</v>
      </c>
      <c r="I3279" s="29">
        <v>250.34</v>
      </c>
      <c r="J3279" s="10">
        <f>SUMIFS('Régua SAEB'!$C:$C,'Régua SAEB'!$B:$B,"MT",'Régua SAEB'!$D:$D,"&lt;="&amp;$I3279,'Régua SAEB'!$E:$E,"&gt;"&amp;$I3279,'Régua SAEB'!$A:$A,$E3279)</f>
        <v>3</v>
      </c>
      <c r="K3279" s="10" t="str">
        <f t="array" ref="K3279">INDEX('Régua SAEB'!$F$1:$F$40,MATCH($E3279&amp;"MT"&amp;$J3279,'Régua SAEB'!$G$1:$G$40,0),1)</f>
        <v>Básico</v>
      </c>
    </row>
    <row r="3280" spans="1:11" x14ac:dyDescent="0.2">
      <c r="A3280" s="28" t="s">
        <v>94</v>
      </c>
      <c r="B3280" s="24">
        <v>49104</v>
      </c>
      <c r="C3280" s="28" t="s">
        <v>3382</v>
      </c>
      <c r="D3280" s="29">
        <v>35049104</v>
      </c>
      <c r="E3280" s="29" t="s">
        <v>117</v>
      </c>
      <c r="F3280" s="29">
        <v>239.12</v>
      </c>
      <c r="G3280" s="10">
        <f>SUMIFS('Régua SAEB'!$C:$C,'Régua SAEB'!$B:$B,"LP",'Régua SAEB'!$D:$D,"&lt;="&amp;$F3280,'Régua SAEB'!$E:$E,"&gt;"&amp;$F3280,'Régua SAEB'!$A:$A,$E3280)</f>
        <v>2</v>
      </c>
      <c r="H3280" s="10" t="str">
        <f t="array" ref="H3280">INDEX('Régua SAEB'!$F$1:$F$40,MATCH($E3280&amp;"LP"&amp;$G3280,'Régua SAEB'!$G$1:$G$40,0),1)</f>
        <v>Básico</v>
      </c>
      <c r="I3280" s="29">
        <v>230.19</v>
      </c>
      <c r="J3280" s="10">
        <f>SUMIFS('Régua SAEB'!$C:$C,'Régua SAEB'!$B:$B,"MT",'Régua SAEB'!$D:$D,"&lt;="&amp;$I3280,'Régua SAEB'!$E:$E,"&gt;"&amp;$I3280,'Régua SAEB'!$A:$A,$E3280)</f>
        <v>2</v>
      </c>
      <c r="K3280" s="10" t="str">
        <f t="array" ref="K3280">INDEX('Régua SAEB'!$F$1:$F$40,MATCH($E3280&amp;"MT"&amp;$J3280,'Régua SAEB'!$G$1:$G$40,0),1)</f>
        <v>Básico</v>
      </c>
    </row>
    <row r="3281" spans="1:11" x14ac:dyDescent="0.2">
      <c r="A3281" s="28" t="s">
        <v>94</v>
      </c>
      <c r="B3281" s="24">
        <v>902494</v>
      </c>
      <c r="C3281" s="28" t="s">
        <v>3383</v>
      </c>
      <c r="D3281" s="29">
        <v>35902494</v>
      </c>
      <c r="E3281" s="29" t="s">
        <v>117</v>
      </c>
      <c r="F3281" s="29">
        <v>261.67</v>
      </c>
      <c r="G3281" s="10">
        <f>SUMIFS('Régua SAEB'!$C:$C,'Régua SAEB'!$B:$B,"LP",'Régua SAEB'!$D:$D,"&lt;="&amp;$F3281,'Régua SAEB'!$E:$E,"&gt;"&amp;$F3281,'Régua SAEB'!$A:$A,$E3281)</f>
        <v>3</v>
      </c>
      <c r="H3281" s="10" t="str">
        <f t="array" ref="H3281">INDEX('Régua SAEB'!$F$1:$F$40,MATCH($E3281&amp;"LP"&amp;$G3281,'Régua SAEB'!$G$1:$G$40,0),1)</f>
        <v>Básico</v>
      </c>
      <c r="I3281" s="29">
        <v>257.68</v>
      </c>
      <c r="J3281" s="10">
        <f>SUMIFS('Régua SAEB'!$C:$C,'Régua SAEB'!$B:$B,"MT",'Régua SAEB'!$D:$D,"&lt;="&amp;$I3281,'Régua SAEB'!$E:$E,"&gt;"&amp;$I3281,'Régua SAEB'!$A:$A,$E3281)</f>
        <v>3</v>
      </c>
      <c r="K3281" s="10" t="str">
        <f t="array" ref="K3281">INDEX('Régua SAEB'!$F$1:$F$40,MATCH($E3281&amp;"MT"&amp;$J3281,'Régua SAEB'!$G$1:$G$40,0),1)</f>
        <v>Básico</v>
      </c>
    </row>
    <row r="3282" spans="1:11" x14ac:dyDescent="0.2">
      <c r="A3282" s="28" t="s">
        <v>94</v>
      </c>
      <c r="B3282" s="24">
        <v>903061</v>
      </c>
      <c r="C3282" s="28" t="s">
        <v>3384</v>
      </c>
      <c r="D3282" s="29">
        <v>35903061</v>
      </c>
      <c r="E3282" s="29" t="s">
        <v>117</v>
      </c>
      <c r="F3282" s="29">
        <v>256.63</v>
      </c>
      <c r="G3282" s="10">
        <f>SUMIFS('Régua SAEB'!$C:$C,'Régua SAEB'!$B:$B,"LP",'Régua SAEB'!$D:$D,"&lt;="&amp;$F3282,'Régua SAEB'!$E:$E,"&gt;"&amp;$F3282,'Régua SAEB'!$A:$A,$E3282)</f>
        <v>3</v>
      </c>
      <c r="H3282" s="10" t="str">
        <f t="array" ref="H3282">INDEX('Régua SAEB'!$F$1:$F$40,MATCH($E3282&amp;"LP"&amp;$G3282,'Régua SAEB'!$G$1:$G$40,0),1)</f>
        <v>Básico</v>
      </c>
      <c r="I3282" s="29">
        <v>253.39</v>
      </c>
      <c r="J3282" s="10">
        <f>SUMIFS('Régua SAEB'!$C:$C,'Régua SAEB'!$B:$B,"MT",'Régua SAEB'!$D:$D,"&lt;="&amp;$I3282,'Régua SAEB'!$E:$E,"&gt;"&amp;$I3282,'Régua SAEB'!$A:$A,$E3282)</f>
        <v>3</v>
      </c>
      <c r="K3282" s="10" t="str">
        <f t="array" ref="K3282">INDEX('Régua SAEB'!$F$1:$F$40,MATCH($E3282&amp;"MT"&amp;$J3282,'Régua SAEB'!$G$1:$G$40,0),1)</f>
        <v>Básico</v>
      </c>
    </row>
    <row r="3283" spans="1:11" x14ac:dyDescent="0.2">
      <c r="A3283" s="28" t="s">
        <v>94</v>
      </c>
      <c r="B3283" s="24">
        <v>906426</v>
      </c>
      <c r="C3283" s="28" t="s">
        <v>3385</v>
      </c>
      <c r="D3283" s="29">
        <v>35906426</v>
      </c>
      <c r="E3283" s="29" t="s">
        <v>117</v>
      </c>
      <c r="F3283" s="29">
        <v>270.2</v>
      </c>
      <c r="G3283" s="10">
        <f>SUMIFS('Régua SAEB'!$C:$C,'Régua SAEB'!$B:$B,"LP",'Régua SAEB'!$D:$D,"&lt;="&amp;$F3283,'Régua SAEB'!$E:$E,"&gt;"&amp;$F3283,'Régua SAEB'!$A:$A,$E3283)</f>
        <v>3</v>
      </c>
      <c r="H3283" s="10" t="str">
        <f t="array" ref="H3283">INDEX('Régua SAEB'!$F$1:$F$40,MATCH($E3283&amp;"LP"&amp;$G3283,'Régua SAEB'!$G$1:$G$40,0),1)</f>
        <v>Básico</v>
      </c>
      <c r="I3283" s="29">
        <v>266.38</v>
      </c>
      <c r="J3283" s="10">
        <f>SUMIFS('Régua SAEB'!$C:$C,'Régua SAEB'!$B:$B,"MT",'Régua SAEB'!$D:$D,"&lt;="&amp;$I3283,'Régua SAEB'!$E:$E,"&gt;"&amp;$I3283,'Régua SAEB'!$A:$A,$E3283)</f>
        <v>3</v>
      </c>
      <c r="K3283" s="10" t="str">
        <f t="array" ref="K3283">INDEX('Régua SAEB'!$F$1:$F$40,MATCH($E3283&amp;"MT"&amp;$J3283,'Régua SAEB'!$G$1:$G$40,0),1)</f>
        <v>Básico</v>
      </c>
    </row>
    <row r="3284" spans="1:11" x14ac:dyDescent="0.2">
      <c r="A3284" s="28" t="s">
        <v>94</v>
      </c>
      <c r="B3284" s="24">
        <v>906438</v>
      </c>
      <c r="C3284" s="28" t="s">
        <v>3386</v>
      </c>
      <c r="D3284" s="29">
        <v>35906438</v>
      </c>
      <c r="E3284" s="29" t="s">
        <v>117</v>
      </c>
      <c r="F3284" s="29">
        <v>270.62</v>
      </c>
      <c r="G3284" s="10">
        <f>SUMIFS('Régua SAEB'!$C:$C,'Régua SAEB'!$B:$B,"LP",'Régua SAEB'!$D:$D,"&lt;="&amp;$F3284,'Régua SAEB'!$E:$E,"&gt;"&amp;$F3284,'Régua SAEB'!$A:$A,$E3284)</f>
        <v>3</v>
      </c>
      <c r="H3284" s="10" t="str">
        <f t="array" ref="H3284">INDEX('Régua SAEB'!$F$1:$F$40,MATCH($E3284&amp;"LP"&amp;$G3284,'Régua SAEB'!$G$1:$G$40,0),1)</f>
        <v>Básico</v>
      </c>
      <c r="I3284" s="29">
        <v>259.05</v>
      </c>
      <c r="J3284" s="10">
        <f>SUMIFS('Régua SAEB'!$C:$C,'Régua SAEB'!$B:$B,"MT",'Régua SAEB'!$D:$D,"&lt;="&amp;$I3284,'Régua SAEB'!$E:$E,"&gt;"&amp;$I3284,'Régua SAEB'!$A:$A,$E3284)</f>
        <v>3</v>
      </c>
      <c r="K3284" s="10" t="str">
        <f t="array" ref="K3284">INDEX('Régua SAEB'!$F$1:$F$40,MATCH($E3284&amp;"MT"&amp;$J3284,'Régua SAEB'!$G$1:$G$40,0),1)</f>
        <v>Básico</v>
      </c>
    </row>
    <row r="3285" spans="1:11" x14ac:dyDescent="0.2">
      <c r="A3285" s="28" t="s">
        <v>94</v>
      </c>
      <c r="B3285" s="24">
        <v>906448</v>
      </c>
      <c r="C3285" s="28" t="s">
        <v>3387</v>
      </c>
      <c r="D3285" s="29">
        <v>35906448</v>
      </c>
      <c r="E3285" s="29" t="s">
        <v>117</v>
      </c>
      <c r="F3285" s="29">
        <v>257.16000000000003</v>
      </c>
      <c r="G3285" s="10">
        <f>SUMIFS('Régua SAEB'!$C:$C,'Régua SAEB'!$B:$B,"LP",'Régua SAEB'!$D:$D,"&lt;="&amp;$F3285,'Régua SAEB'!$E:$E,"&gt;"&amp;$F3285,'Régua SAEB'!$A:$A,$E3285)</f>
        <v>3</v>
      </c>
      <c r="H3285" s="10" t="str">
        <f t="array" ref="H3285">INDEX('Régua SAEB'!$F$1:$F$40,MATCH($E3285&amp;"LP"&amp;$G3285,'Régua SAEB'!$G$1:$G$40,0),1)</f>
        <v>Básico</v>
      </c>
      <c r="I3285" s="29">
        <v>253.52</v>
      </c>
      <c r="J3285" s="10">
        <f>SUMIFS('Régua SAEB'!$C:$C,'Régua SAEB'!$B:$B,"MT",'Régua SAEB'!$D:$D,"&lt;="&amp;$I3285,'Régua SAEB'!$E:$E,"&gt;"&amp;$I3285,'Régua SAEB'!$A:$A,$E3285)</f>
        <v>3</v>
      </c>
      <c r="K3285" s="10" t="str">
        <f t="array" ref="K3285">INDEX('Régua SAEB'!$F$1:$F$40,MATCH($E3285&amp;"MT"&amp;$J3285,'Régua SAEB'!$G$1:$G$40,0),1)</f>
        <v>Básico</v>
      </c>
    </row>
    <row r="3286" spans="1:11" x14ac:dyDescent="0.2">
      <c r="A3286" s="28" t="s">
        <v>94</v>
      </c>
      <c r="B3286" s="24">
        <v>906463</v>
      </c>
      <c r="C3286" s="28" t="s">
        <v>3388</v>
      </c>
      <c r="D3286" s="29">
        <v>35906463</v>
      </c>
      <c r="E3286" s="29" t="s">
        <v>117</v>
      </c>
      <c r="F3286" s="29">
        <v>241.36</v>
      </c>
      <c r="G3286" s="10">
        <f>SUMIFS('Régua SAEB'!$C:$C,'Régua SAEB'!$B:$B,"LP",'Régua SAEB'!$D:$D,"&lt;="&amp;$F3286,'Régua SAEB'!$E:$E,"&gt;"&amp;$F3286,'Régua SAEB'!$A:$A,$E3286)</f>
        <v>2</v>
      </c>
      <c r="H3286" s="10" t="str">
        <f t="array" ref="H3286">INDEX('Régua SAEB'!$F$1:$F$40,MATCH($E3286&amp;"LP"&amp;$G3286,'Régua SAEB'!$G$1:$G$40,0),1)</f>
        <v>Básico</v>
      </c>
      <c r="I3286" s="29">
        <v>237.22</v>
      </c>
      <c r="J3286" s="10">
        <f>SUMIFS('Régua SAEB'!$C:$C,'Régua SAEB'!$B:$B,"MT",'Régua SAEB'!$D:$D,"&lt;="&amp;$I3286,'Régua SAEB'!$E:$E,"&gt;"&amp;$I3286,'Régua SAEB'!$A:$A,$E3286)</f>
        <v>2</v>
      </c>
      <c r="K3286" s="10" t="str">
        <f t="array" ref="K3286">INDEX('Régua SAEB'!$F$1:$F$40,MATCH($E3286&amp;"MT"&amp;$J3286,'Régua SAEB'!$G$1:$G$40,0),1)</f>
        <v>Básico</v>
      </c>
    </row>
    <row r="3287" spans="1:11" x14ac:dyDescent="0.2">
      <c r="A3287" s="28" t="s">
        <v>94</v>
      </c>
      <c r="B3287" s="24">
        <v>908708</v>
      </c>
      <c r="C3287" s="28" t="s">
        <v>3389</v>
      </c>
      <c r="D3287" s="29">
        <v>35908708</v>
      </c>
      <c r="E3287" s="29" t="s">
        <v>117</v>
      </c>
      <c r="F3287" s="29">
        <v>250.12</v>
      </c>
      <c r="G3287" s="10">
        <f>SUMIFS('Régua SAEB'!$C:$C,'Régua SAEB'!$B:$B,"LP",'Régua SAEB'!$D:$D,"&lt;="&amp;$F3287,'Régua SAEB'!$E:$E,"&gt;"&amp;$F3287,'Régua SAEB'!$A:$A,$E3287)</f>
        <v>3</v>
      </c>
      <c r="H3287" s="10" t="str">
        <f t="array" ref="H3287">INDEX('Régua SAEB'!$F$1:$F$40,MATCH($E3287&amp;"LP"&amp;$G3287,'Régua SAEB'!$G$1:$G$40,0),1)</f>
        <v>Básico</v>
      </c>
      <c r="I3287" s="29">
        <v>251.51</v>
      </c>
      <c r="J3287" s="10">
        <f>SUMIFS('Régua SAEB'!$C:$C,'Régua SAEB'!$B:$B,"MT",'Régua SAEB'!$D:$D,"&lt;="&amp;$I3287,'Régua SAEB'!$E:$E,"&gt;"&amp;$I3287,'Régua SAEB'!$A:$A,$E3287)</f>
        <v>3</v>
      </c>
      <c r="K3287" s="10" t="str">
        <f t="array" ref="K3287">INDEX('Régua SAEB'!$F$1:$F$40,MATCH($E3287&amp;"MT"&amp;$J3287,'Régua SAEB'!$G$1:$G$40,0),1)</f>
        <v>Básico</v>
      </c>
    </row>
    <row r="3288" spans="1:11" x14ac:dyDescent="0.2">
      <c r="A3288" s="28" t="s">
        <v>94</v>
      </c>
      <c r="B3288" s="24">
        <v>912585</v>
      </c>
      <c r="C3288" s="28" t="s">
        <v>3390</v>
      </c>
      <c r="D3288" s="29">
        <v>35912585</v>
      </c>
      <c r="E3288" s="29" t="s">
        <v>117</v>
      </c>
      <c r="F3288" s="29">
        <v>279.36</v>
      </c>
      <c r="G3288" s="10">
        <f>SUMIFS('Régua SAEB'!$C:$C,'Régua SAEB'!$B:$B,"LP",'Régua SAEB'!$D:$D,"&lt;="&amp;$F3288,'Régua SAEB'!$E:$E,"&gt;"&amp;$F3288,'Régua SAEB'!$A:$A,$E3288)</f>
        <v>4</v>
      </c>
      <c r="H3288" s="10" t="str">
        <f t="array" ref="H3288">INDEX('Régua SAEB'!$F$1:$F$40,MATCH($E3288&amp;"LP"&amp;$G3288,'Régua SAEB'!$G$1:$G$40,0),1)</f>
        <v>Proficiente</v>
      </c>
      <c r="I3288" s="29">
        <v>265.58999999999997</v>
      </c>
      <c r="J3288" s="10">
        <f>SUMIFS('Régua SAEB'!$C:$C,'Régua SAEB'!$B:$B,"MT",'Régua SAEB'!$D:$D,"&lt;="&amp;$I3288,'Régua SAEB'!$E:$E,"&gt;"&amp;$I3288,'Régua SAEB'!$A:$A,$E3288)</f>
        <v>3</v>
      </c>
      <c r="K3288" s="10" t="str">
        <f t="array" ref="K3288">INDEX('Régua SAEB'!$F$1:$F$40,MATCH($E3288&amp;"MT"&amp;$J3288,'Régua SAEB'!$G$1:$G$40,0),1)</f>
        <v>Básico</v>
      </c>
    </row>
    <row r="3289" spans="1:11" x14ac:dyDescent="0.2">
      <c r="A3289" s="28" t="s">
        <v>94</v>
      </c>
      <c r="B3289" s="24">
        <v>912682</v>
      </c>
      <c r="C3289" s="28" t="s">
        <v>3391</v>
      </c>
      <c r="D3289" s="29">
        <v>35912682</v>
      </c>
      <c r="E3289" s="29" t="s">
        <v>117</v>
      </c>
      <c r="F3289" s="29">
        <v>245.18</v>
      </c>
      <c r="G3289" s="10">
        <f>SUMIFS('Régua SAEB'!$C:$C,'Régua SAEB'!$B:$B,"LP",'Régua SAEB'!$D:$D,"&lt;="&amp;$F3289,'Régua SAEB'!$E:$E,"&gt;"&amp;$F3289,'Régua SAEB'!$A:$A,$E3289)</f>
        <v>2</v>
      </c>
      <c r="H3289" s="10" t="str">
        <f t="array" ref="H3289">INDEX('Régua SAEB'!$F$1:$F$40,MATCH($E3289&amp;"LP"&amp;$G3289,'Régua SAEB'!$G$1:$G$40,0),1)</f>
        <v>Básico</v>
      </c>
      <c r="I3289" s="29">
        <v>238.71</v>
      </c>
      <c r="J3289" s="10">
        <f>SUMIFS('Régua SAEB'!$C:$C,'Régua SAEB'!$B:$B,"MT",'Régua SAEB'!$D:$D,"&lt;="&amp;$I3289,'Régua SAEB'!$E:$E,"&gt;"&amp;$I3289,'Régua SAEB'!$A:$A,$E3289)</f>
        <v>2</v>
      </c>
      <c r="K3289" s="10" t="str">
        <f t="array" ref="K3289">INDEX('Régua SAEB'!$F$1:$F$40,MATCH($E3289&amp;"MT"&amp;$J3289,'Régua SAEB'!$G$1:$G$40,0),1)</f>
        <v>Básico</v>
      </c>
    </row>
    <row r="3290" spans="1:11" x14ac:dyDescent="0.2">
      <c r="A3290" s="28" t="s">
        <v>94</v>
      </c>
      <c r="B3290" s="24">
        <v>918799</v>
      </c>
      <c r="C3290" s="28" t="s">
        <v>3392</v>
      </c>
      <c r="D3290" s="29">
        <v>35918799</v>
      </c>
      <c r="E3290" s="29" t="s">
        <v>117</v>
      </c>
      <c r="F3290" s="29">
        <v>258.83999999999997</v>
      </c>
      <c r="G3290" s="10">
        <f>SUMIFS('Régua SAEB'!$C:$C,'Régua SAEB'!$B:$B,"LP",'Régua SAEB'!$D:$D,"&lt;="&amp;$F3290,'Régua SAEB'!$E:$E,"&gt;"&amp;$F3290,'Régua SAEB'!$A:$A,$E3290)</f>
        <v>3</v>
      </c>
      <c r="H3290" s="10" t="str">
        <f t="array" ref="H3290">INDEX('Régua SAEB'!$F$1:$F$40,MATCH($E3290&amp;"LP"&amp;$G3290,'Régua SAEB'!$G$1:$G$40,0),1)</f>
        <v>Básico</v>
      </c>
      <c r="I3290" s="29">
        <v>256.91000000000003</v>
      </c>
      <c r="J3290" s="10">
        <f>SUMIFS('Régua SAEB'!$C:$C,'Régua SAEB'!$B:$B,"MT",'Régua SAEB'!$D:$D,"&lt;="&amp;$I3290,'Régua SAEB'!$E:$E,"&gt;"&amp;$I3290,'Régua SAEB'!$A:$A,$E3290)</f>
        <v>3</v>
      </c>
      <c r="K3290" s="10" t="str">
        <f t="array" ref="K3290">INDEX('Régua SAEB'!$F$1:$F$40,MATCH($E3290&amp;"MT"&amp;$J3290,'Régua SAEB'!$G$1:$G$40,0),1)</f>
        <v>Básico</v>
      </c>
    </row>
    <row r="3291" spans="1:11" x14ac:dyDescent="0.2">
      <c r="A3291" s="28" t="s">
        <v>94</v>
      </c>
      <c r="B3291" s="24">
        <v>921154</v>
      </c>
      <c r="C3291" s="28" t="s">
        <v>3393</v>
      </c>
      <c r="D3291" s="29">
        <v>35921154</v>
      </c>
      <c r="E3291" s="29" t="s">
        <v>117</v>
      </c>
      <c r="F3291" s="29">
        <v>263.32</v>
      </c>
      <c r="G3291" s="10">
        <f>SUMIFS('Régua SAEB'!$C:$C,'Régua SAEB'!$B:$B,"LP",'Régua SAEB'!$D:$D,"&lt;="&amp;$F3291,'Régua SAEB'!$E:$E,"&gt;"&amp;$F3291,'Régua SAEB'!$A:$A,$E3291)</f>
        <v>3</v>
      </c>
      <c r="H3291" s="10" t="str">
        <f t="array" ref="H3291">INDEX('Régua SAEB'!$F$1:$F$40,MATCH($E3291&amp;"LP"&amp;$G3291,'Régua SAEB'!$G$1:$G$40,0),1)</f>
        <v>Básico</v>
      </c>
      <c r="I3291" s="29">
        <v>267.36</v>
      </c>
      <c r="J3291" s="10">
        <f>SUMIFS('Régua SAEB'!$C:$C,'Régua SAEB'!$B:$B,"MT",'Régua SAEB'!$D:$D,"&lt;="&amp;$I3291,'Régua SAEB'!$E:$E,"&gt;"&amp;$I3291,'Régua SAEB'!$A:$A,$E3291)</f>
        <v>3</v>
      </c>
      <c r="K3291" s="10" t="str">
        <f t="array" ref="K3291">INDEX('Régua SAEB'!$F$1:$F$40,MATCH($E3291&amp;"MT"&amp;$J3291,'Régua SAEB'!$G$1:$G$40,0),1)</f>
        <v>Básico</v>
      </c>
    </row>
    <row r="3292" spans="1:11" x14ac:dyDescent="0.2">
      <c r="A3292" s="28" t="s">
        <v>94</v>
      </c>
      <c r="B3292" s="24">
        <v>923886</v>
      </c>
      <c r="C3292" s="28" t="s">
        <v>3394</v>
      </c>
      <c r="D3292" s="29">
        <v>35923886</v>
      </c>
      <c r="E3292" s="29" t="s">
        <v>117</v>
      </c>
      <c r="F3292" s="29">
        <v>258.14</v>
      </c>
      <c r="G3292" s="10">
        <f>SUMIFS('Régua SAEB'!$C:$C,'Régua SAEB'!$B:$B,"LP",'Régua SAEB'!$D:$D,"&lt;="&amp;$F3292,'Régua SAEB'!$E:$E,"&gt;"&amp;$F3292,'Régua SAEB'!$A:$A,$E3292)</f>
        <v>3</v>
      </c>
      <c r="H3292" s="10" t="str">
        <f t="array" ref="H3292">INDEX('Régua SAEB'!$F$1:$F$40,MATCH($E3292&amp;"LP"&amp;$G3292,'Régua SAEB'!$G$1:$G$40,0),1)</f>
        <v>Básico</v>
      </c>
      <c r="I3292" s="29">
        <v>248.82</v>
      </c>
      <c r="J3292" s="10">
        <f>SUMIFS('Régua SAEB'!$C:$C,'Régua SAEB'!$B:$B,"MT",'Régua SAEB'!$D:$D,"&lt;="&amp;$I3292,'Régua SAEB'!$E:$E,"&gt;"&amp;$I3292,'Régua SAEB'!$A:$A,$E3292)</f>
        <v>2</v>
      </c>
      <c r="K3292" s="10" t="str">
        <f t="array" ref="K3292">INDEX('Régua SAEB'!$F$1:$F$40,MATCH($E3292&amp;"MT"&amp;$J3292,'Régua SAEB'!$G$1:$G$40,0),1)</f>
        <v>Básico</v>
      </c>
    </row>
    <row r="3293" spans="1:11" x14ac:dyDescent="0.2">
      <c r="A3293" s="28" t="s">
        <v>73</v>
      </c>
      <c r="B3293" s="24">
        <v>32657</v>
      </c>
      <c r="C3293" s="28" t="s">
        <v>3395</v>
      </c>
      <c r="D3293" s="29">
        <v>35032657</v>
      </c>
      <c r="E3293" s="29" t="s">
        <v>117</v>
      </c>
      <c r="F3293" s="29">
        <v>254.45</v>
      </c>
      <c r="G3293" s="10">
        <f>SUMIFS('Régua SAEB'!$C:$C,'Régua SAEB'!$B:$B,"LP",'Régua SAEB'!$D:$D,"&lt;="&amp;$F3293,'Régua SAEB'!$E:$E,"&gt;"&amp;$F3293,'Régua SAEB'!$A:$A,$E3293)</f>
        <v>3</v>
      </c>
      <c r="H3293" s="10" t="str">
        <f t="array" ref="H3293">INDEX('Régua SAEB'!$F$1:$F$40,MATCH($E3293&amp;"LP"&amp;$G3293,'Régua SAEB'!$G$1:$G$40,0),1)</f>
        <v>Básico</v>
      </c>
      <c r="I3293" s="29">
        <v>258.58999999999997</v>
      </c>
      <c r="J3293" s="10">
        <f>SUMIFS('Régua SAEB'!$C:$C,'Régua SAEB'!$B:$B,"MT",'Régua SAEB'!$D:$D,"&lt;="&amp;$I3293,'Régua SAEB'!$E:$E,"&gt;"&amp;$I3293,'Régua SAEB'!$A:$A,$E3293)</f>
        <v>3</v>
      </c>
      <c r="K3293" s="10" t="str">
        <f t="array" ref="K3293">INDEX('Régua SAEB'!$F$1:$F$40,MATCH($E3293&amp;"MT"&amp;$J3293,'Régua SAEB'!$G$1:$G$40,0),1)</f>
        <v>Básico</v>
      </c>
    </row>
    <row r="3294" spans="1:11" x14ac:dyDescent="0.2">
      <c r="A3294" s="28" t="s">
        <v>71</v>
      </c>
      <c r="B3294" s="24">
        <v>34241</v>
      </c>
      <c r="C3294" s="28" t="s">
        <v>3396</v>
      </c>
      <c r="D3294" s="29">
        <v>35034241</v>
      </c>
      <c r="E3294" s="29" t="s">
        <v>117</v>
      </c>
      <c r="F3294" s="29">
        <v>273.73</v>
      </c>
      <c r="G3294" s="10">
        <f>SUMIFS('Régua SAEB'!$C:$C,'Régua SAEB'!$B:$B,"LP",'Régua SAEB'!$D:$D,"&lt;="&amp;$F3294,'Régua SAEB'!$E:$E,"&gt;"&amp;$F3294,'Régua SAEB'!$A:$A,$E3294)</f>
        <v>3</v>
      </c>
      <c r="H3294" s="10" t="str">
        <f t="array" ref="H3294">INDEX('Régua SAEB'!$F$1:$F$40,MATCH($E3294&amp;"LP"&amp;$G3294,'Régua SAEB'!$G$1:$G$40,0),1)</f>
        <v>Básico</v>
      </c>
      <c r="I3294" s="29">
        <v>278.68</v>
      </c>
      <c r="J3294" s="10">
        <f>SUMIFS('Régua SAEB'!$C:$C,'Régua SAEB'!$B:$B,"MT",'Régua SAEB'!$D:$D,"&lt;="&amp;$I3294,'Régua SAEB'!$E:$E,"&gt;"&amp;$I3294,'Régua SAEB'!$A:$A,$E3294)</f>
        <v>4</v>
      </c>
      <c r="K3294" s="10" t="str">
        <f t="array" ref="K3294">INDEX('Régua SAEB'!$F$1:$F$40,MATCH($E3294&amp;"MT"&amp;$J3294,'Régua SAEB'!$G$1:$G$40,0),1)</f>
        <v>Básico</v>
      </c>
    </row>
    <row r="3295" spans="1:11" x14ac:dyDescent="0.2">
      <c r="A3295" s="28" t="s">
        <v>45</v>
      </c>
      <c r="B3295" s="24">
        <v>22500</v>
      </c>
      <c r="C3295" s="28" t="s">
        <v>3397</v>
      </c>
      <c r="D3295" s="29">
        <v>35022500</v>
      </c>
      <c r="E3295" s="29" t="s">
        <v>117</v>
      </c>
      <c r="F3295" s="29">
        <v>255.88</v>
      </c>
      <c r="G3295" s="10">
        <f>SUMIFS('Régua SAEB'!$C:$C,'Régua SAEB'!$B:$B,"LP",'Régua SAEB'!$D:$D,"&lt;="&amp;$F3295,'Régua SAEB'!$E:$E,"&gt;"&amp;$F3295,'Régua SAEB'!$A:$A,$E3295)</f>
        <v>3</v>
      </c>
      <c r="H3295" s="10" t="str">
        <f t="array" ref="H3295">INDEX('Régua SAEB'!$F$1:$F$40,MATCH($E3295&amp;"LP"&amp;$G3295,'Régua SAEB'!$G$1:$G$40,0),1)</f>
        <v>Básico</v>
      </c>
      <c r="I3295" s="29">
        <v>252.22</v>
      </c>
      <c r="J3295" s="10">
        <f>SUMIFS('Régua SAEB'!$C:$C,'Régua SAEB'!$B:$B,"MT",'Régua SAEB'!$D:$D,"&lt;="&amp;$I3295,'Régua SAEB'!$E:$E,"&gt;"&amp;$I3295,'Régua SAEB'!$A:$A,$E3295)</f>
        <v>3</v>
      </c>
      <c r="K3295" s="10" t="str">
        <f t="array" ref="K3295">INDEX('Régua SAEB'!$F$1:$F$40,MATCH($E3295&amp;"MT"&amp;$J3295,'Régua SAEB'!$G$1:$G$40,0),1)</f>
        <v>Básico</v>
      </c>
    </row>
    <row r="3296" spans="1:11" x14ac:dyDescent="0.2">
      <c r="A3296" s="28" t="s">
        <v>45</v>
      </c>
      <c r="B3296" s="24">
        <v>22512</v>
      </c>
      <c r="C3296" s="28" t="s">
        <v>3398</v>
      </c>
      <c r="D3296" s="29">
        <v>35022512</v>
      </c>
      <c r="E3296" s="29" t="s">
        <v>117</v>
      </c>
      <c r="F3296" s="29">
        <v>270.7</v>
      </c>
      <c r="G3296" s="10">
        <f>SUMIFS('Régua SAEB'!$C:$C,'Régua SAEB'!$B:$B,"LP",'Régua SAEB'!$D:$D,"&lt;="&amp;$F3296,'Régua SAEB'!$E:$E,"&gt;"&amp;$F3296,'Régua SAEB'!$A:$A,$E3296)</f>
        <v>3</v>
      </c>
      <c r="H3296" s="10" t="str">
        <f t="array" ref="H3296">INDEX('Régua SAEB'!$F$1:$F$40,MATCH($E3296&amp;"LP"&amp;$G3296,'Régua SAEB'!$G$1:$G$40,0),1)</f>
        <v>Básico</v>
      </c>
      <c r="I3296" s="29">
        <v>267.93</v>
      </c>
      <c r="J3296" s="10">
        <f>SUMIFS('Régua SAEB'!$C:$C,'Régua SAEB'!$B:$B,"MT",'Régua SAEB'!$D:$D,"&lt;="&amp;$I3296,'Régua SAEB'!$E:$E,"&gt;"&amp;$I3296,'Régua SAEB'!$A:$A,$E3296)</f>
        <v>3</v>
      </c>
      <c r="K3296" s="10" t="str">
        <f t="array" ref="K3296">INDEX('Régua SAEB'!$F$1:$F$40,MATCH($E3296&amp;"MT"&amp;$J3296,'Régua SAEB'!$G$1:$G$40,0),1)</f>
        <v>Básico</v>
      </c>
    </row>
    <row r="3297" spans="1:11" x14ac:dyDescent="0.2">
      <c r="A3297" s="28" t="s">
        <v>81</v>
      </c>
      <c r="B3297" s="24">
        <v>18983</v>
      </c>
      <c r="C3297" s="28" t="s">
        <v>3399</v>
      </c>
      <c r="D3297" s="29">
        <v>35018983</v>
      </c>
      <c r="E3297" s="29" t="s">
        <v>117</v>
      </c>
      <c r="F3297" s="29">
        <v>242.72</v>
      </c>
      <c r="G3297" s="10">
        <f>SUMIFS('Régua SAEB'!$C:$C,'Régua SAEB'!$B:$B,"LP",'Régua SAEB'!$D:$D,"&lt;="&amp;$F3297,'Régua SAEB'!$E:$E,"&gt;"&amp;$F3297,'Régua SAEB'!$A:$A,$E3297)</f>
        <v>2</v>
      </c>
      <c r="H3297" s="10" t="str">
        <f t="array" ref="H3297">INDEX('Régua SAEB'!$F$1:$F$40,MATCH($E3297&amp;"LP"&amp;$G3297,'Régua SAEB'!$G$1:$G$40,0),1)</f>
        <v>Básico</v>
      </c>
      <c r="I3297" s="29">
        <v>242.92</v>
      </c>
      <c r="J3297" s="10">
        <f>SUMIFS('Régua SAEB'!$C:$C,'Régua SAEB'!$B:$B,"MT",'Régua SAEB'!$D:$D,"&lt;="&amp;$I3297,'Régua SAEB'!$E:$E,"&gt;"&amp;$I3297,'Régua SAEB'!$A:$A,$E3297)</f>
        <v>2</v>
      </c>
      <c r="K3297" s="10" t="str">
        <f t="array" ref="K3297">INDEX('Régua SAEB'!$F$1:$F$40,MATCH($E3297&amp;"MT"&amp;$J3297,'Régua SAEB'!$G$1:$G$40,0),1)</f>
        <v>Básico</v>
      </c>
    </row>
    <row r="3298" spans="1:11" x14ac:dyDescent="0.2">
      <c r="A3298" s="28" t="s">
        <v>81</v>
      </c>
      <c r="B3298" s="24">
        <v>49487</v>
      </c>
      <c r="C3298" s="28" t="s">
        <v>3400</v>
      </c>
      <c r="D3298" s="29">
        <v>35049487</v>
      </c>
      <c r="E3298" s="29" t="s">
        <v>117</v>
      </c>
      <c r="F3298" s="29">
        <v>243.87</v>
      </c>
      <c r="G3298" s="10">
        <f>SUMIFS('Régua SAEB'!$C:$C,'Régua SAEB'!$B:$B,"LP",'Régua SAEB'!$D:$D,"&lt;="&amp;$F3298,'Régua SAEB'!$E:$E,"&gt;"&amp;$F3298,'Régua SAEB'!$A:$A,$E3298)</f>
        <v>2</v>
      </c>
      <c r="H3298" s="10" t="str">
        <f t="array" ref="H3298">INDEX('Régua SAEB'!$F$1:$F$40,MATCH($E3298&amp;"LP"&amp;$G3298,'Régua SAEB'!$G$1:$G$40,0),1)</f>
        <v>Básico</v>
      </c>
      <c r="I3298" s="29">
        <v>252.97</v>
      </c>
      <c r="J3298" s="10">
        <f>SUMIFS('Régua SAEB'!$C:$C,'Régua SAEB'!$B:$B,"MT",'Régua SAEB'!$D:$D,"&lt;="&amp;$I3298,'Régua SAEB'!$E:$E,"&gt;"&amp;$I3298,'Régua SAEB'!$A:$A,$E3298)</f>
        <v>3</v>
      </c>
      <c r="K3298" s="10" t="str">
        <f t="array" ref="K3298">INDEX('Régua SAEB'!$F$1:$F$40,MATCH($E3298&amp;"MT"&amp;$J3298,'Régua SAEB'!$G$1:$G$40,0),1)</f>
        <v>Básico</v>
      </c>
    </row>
    <row r="3299" spans="1:11" x14ac:dyDescent="0.2">
      <c r="A3299" s="28" t="s">
        <v>49</v>
      </c>
      <c r="B3299" s="24">
        <v>28940</v>
      </c>
      <c r="C3299" s="28" t="s">
        <v>3401</v>
      </c>
      <c r="D3299" s="29">
        <v>35028940</v>
      </c>
      <c r="E3299" s="29" t="s">
        <v>117</v>
      </c>
      <c r="F3299" s="29">
        <v>263.23</v>
      </c>
      <c r="G3299" s="10">
        <f>SUMIFS('Régua SAEB'!$C:$C,'Régua SAEB'!$B:$B,"LP",'Régua SAEB'!$D:$D,"&lt;="&amp;$F3299,'Régua SAEB'!$E:$E,"&gt;"&amp;$F3299,'Régua SAEB'!$A:$A,$E3299)</f>
        <v>3</v>
      </c>
      <c r="H3299" s="10" t="str">
        <f t="array" ref="H3299">INDEX('Régua SAEB'!$F$1:$F$40,MATCH($E3299&amp;"LP"&amp;$G3299,'Régua SAEB'!$G$1:$G$40,0),1)</f>
        <v>Básico</v>
      </c>
      <c r="I3299" s="29">
        <v>262.69</v>
      </c>
      <c r="J3299" s="10">
        <f>SUMIFS('Régua SAEB'!$C:$C,'Régua SAEB'!$B:$B,"MT",'Régua SAEB'!$D:$D,"&lt;="&amp;$I3299,'Régua SAEB'!$E:$E,"&gt;"&amp;$I3299,'Régua SAEB'!$A:$A,$E3299)</f>
        <v>3</v>
      </c>
      <c r="K3299" s="10" t="str">
        <f t="array" ref="K3299">INDEX('Régua SAEB'!$F$1:$F$40,MATCH($E3299&amp;"MT"&amp;$J3299,'Régua SAEB'!$G$1:$G$40,0),1)</f>
        <v>Básico</v>
      </c>
    </row>
    <row r="3300" spans="1:11" x14ac:dyDescent="0.2">
      <c r="A3300" s="28" t="s">
        <v>49</v>
      </c>
      <c r="B3300" s="24">
        <v>29300</v>
      </c>
      <c r="C3300" s="28" t="s">
        <v>3402</v>
      </c>
      <c r="D3300" s="29">
        <v>35029300</v>
      </c>
      <c r="E3300" s="29" t="s">
        <v>117</v>
      </c>
      <c r="F3300" s="29">
        <v>286.38</v>
      </c>
      <c r="G3300" s="10">
        <f>SUMIFS('Régua SAEB'!$C:$C,'Régua SAEB'!$B:$B,"LP",'Régua SAEB'!$D:$D,"&lt;="&amp;$F3300,'Régua SAEB'!$E:$E,"&gt;"&amp;$F3300,'Régua SAEB'!$A:$A,$E3300)</f>
        <v>4</v>
      </c>
      <c r="H3300" s="10" t="str">
        <f t="array" ref="H3300">INDEX('Régua SAEB'!$F$1:$F$40,MATCH($E3300&amp;"LP"&amp;$G3300,'Régua SAEB'!$G$1:$G$40,0),1)</f>
        <v>Proficiente</v>
      </c>
      <c r="I3300" s="29">
        <v>281.57</v>
      </c>
      <c r="J3300" s="10">
        <f>SUMIFS('Régua SAEB'!$C:$C,'Régua SAEB'!$B:$B,"MT",'Régua SAEB'!$D:$D,"&lt;="&amp;$I3300,'Régua SAEB'!$E:$E,"&gt;"&amp;$I3300,'Régua SAEB'!$A:$A,$E3300)</f>
        <v>4</v>
      </c>
      <c r="K3300" s="10" t="str">
        <f t="array" ref="K3300">INDEX('Régua SAEB'!$F$1:$F$40,MATCH($E3300&amp;"MT"&amp;$J3300,'Régua SAEB'!$G$1:$G$40,0),1)</f>
        <v>Básico</v>
      </c>
    </row>
    <row r="3301" spans="1:11" x14ac:dyDescent="0.2">
      <c r="A3301" s="28" t="s">
        <v>98</v>
      </c>
      <c r="B3301" s="24">
        <v>16871</v>
      </c>
      <c r="C3301" s="28" t="s">
        <v>3403</v>
      </c>
      <c r="D3301" s="29">
        <v>35016871</v>
      </c>
      <c r="E3301" s="29" t="s">
        <v>117</v>
      </c>
      <c r="F3301" s="29">
        <v>242.34</v>
      </c>
      <c r="G3301" s="10">
        <f>SUMIFS('Régua SAEB'!$C:$C,'Régua SAEB'!$B:$B,"LP",'Régua SAEB'!$D:$D,"&lt;="&amp;$F3301,'Régua SAEB'!$E:$E,"&gt;"&amp;$F3301,'Régua SAEB'!$A:$A,$E3301)</f>
        <v>2</v>
      </c>
      <c r="H3301" s="10" t="str">
        <f t="array" ref="H3301">INDEX('Régua SAEB'!$F$1:$F$40,MATCH($E3301&amp;"LP"&amp;$G3301,'Régua SAEB'!$G$1:$G$40,0),1)</f>
        <v>Básico</v>
      </c>
      <c r="I3301" s="29">
        <v>246.87</v>
      </c>
      <c r="J3301" s="10">
        <f>SUMIFS('Régua SAEB'!$C:$C,'Régua SAEB'!$B:$B,"MT",'Régua SAEB'!$D:$D,"&lt;="&amp;$I3301,'Régua SAEB'!$E:$E,"&gt;"&amp;$I3301,'Régua SAEB'!$A:$A,$E3301)</f>
        <v>2</v>
      </c>
      <c r="K3301" s="10" t="str">
        <f t="array" ref="K3301">INDEX('Régua SAEB'!$F$1:$F$40,MATCH($E3301&amp;"MT"&amp;$J3301,'Régua SAEB'!$G$1:$G$40,0),1)</f>
        <v>Básico</v>
      </c>
    </row>
    <row r="3302" spans="1:11" x14ac:dyDescent="0.2">
      <c r="A3302" s="28" t="s">
        <v>98</v>
      </c>
      <c r="B3302" s="24">
        <v>498403</v>
      </c>
      <c r="C3302" s="28" t="s">
        <v>3404</v>
      </c>
      <c r="D3302" s="29">
        <v>35498403</v>
      </c>
      <c r="E3302" s="29" t="s">
        <v>117</v>
      </c>
      <c r="F3302" s="29">
        <v>241.51</v>
      </c>
      <c r="G3302" s="10">
        <f>SUMIFS('Régua SAEB'!$C:$C,'Régua SAEB'!$B:$B,"LP",'Régua SAEB'!$D:$D,"&lt;="&amp;$F3302,'Régua SAEB'!$E:$E,"&gt;"&amp;$F3302,'Régua SAEB'!$A:$A,$E3302)</f>
        <v>2</v>
      </c>
      <c r="H3302" s="10" t="str">
        <f t="array" ref="H3302">INDEX('Régua SAEB'!$F$1:$F$40,MATCH($E3302&amp;"LP"&amp;$G3302,'Régua SAEB'!$G$1:$G$40,0),1)</f>
        <v>Básico</v>
      </c>
      <c r="I3302" s="29">
        <v>249.03</v>
      </c>
      <c r="J3302" s="10">
        <f>SUMIFS('Régua SAEB'!$C:$C,'Régua SAEB'!$B:$B,"MT",'Régua SAEB'!$D:$D,"&lt;="&amp;$I3302,'Régua SAEB'!$E:$E,"&gt;"&amp;$I3302,'Régua SAEB'!$A:$A,$E3302)</f>
        <v>2</v>
      </c>
      <c r="K3302" s="10" t="str">
        <f t="array" ref="K3302">INDEX('Régua SAEB'!$F$1:$F$40,MATCH($E3302&amp;"MT"&amp;$J3302,'Régua SAEB'!$G$1:$G$40,0),1)</f>
        <v>Básico</v>
      </c>
    </row>
    <row r="3303" spans="1:11" x14ac:dyDescent="0.2">
      <c r="A3303" s="28" t="s">
        <v>45</v>
      </c>
      <c r="B3303" s="24">
        <v>22652</v>
      </c>
      <c r="C3303" s="28" t="s">
        <v>3405</v>
      </c>
      <c r="D3303" s="29">
        <v>35022652</v>
      </c>
      <c r="E3303" s="29" t="s">
        <v>117</v>
      </c>
      <c r="F3303" s="29">
        <v>259.04000000000002</v>
      </c>
      <c r="G3303" s="10">
        <f>SUMIFS('Régua SAEB'!$C:$C,'Régua SAEB'!$B:$B,"LP",'Régua SAEB'!$D:$D,"&lt;="&amp;$F3303,'Régua SAEB'!$E:$E,"&gt;"&amp;$F3303,'Régua SAEB'!$A:$A,$E3303)</f>
        <v>3</v>
      </c>
      <c r="H3303" s="10" t="str">
        <f t="array" ref="H3303">INDEX('Régua SAEB'!$F$1:$F$40,MATCH($E3303&amp;"LP"&amp;$G3303,'Régua SAEB'!$G$1:$G$40,0),1)</f>
        <v>Básico</v>
      </c>
      <c r="I3303" s="29">
        <v>271.35000000000002</v>
      </c>
      <c r="J3303" s="10">
        <f>SUMIFS('Régua SAEB'!$C:$C,'Régua SAEB'!$B:$B,"MT",'Régua SAEB'!$D:$D,"&lt;="&amp;$I3303,'Régua SAEB'!$E:$E,"&gt;"&amp;$I3303,'Régua SAEB'!$A:$A,$E3303)</f>
        <v>3</v>
      </c>
      <c r="K3303" s="10" t="str">
        <f t="array" ref="K3303">INDEX('Régua SAEB'!$F$1:$F$40,MATCH($E3303&amp;"MT"&amp;$J3303,'Régua SAEB'!$G$1:$G$40,0),1)</f>
        <v>Básico</v>
      </c>
    </row>
    <row r="3304" spans="1:11" x14ac:dyDescent="0.2">
      <c r="A3304" s="28" t="s">
        <v>95</v>
      </c>
      <c r="B3304" s="24">
        <v>24880</v>
      </c>
      <c r="C3304" s="28" t="s">
        <v>776</v>
      </c>
      <c r="D3304" s="29">
        <v>35024880</v>
      </c>
      <c r="E3304" s="29" t="s">
        <v>117</v>
      </c>
      <c r="F3304" s="29">
        <v>315</v>
      </c>
      <c r="G3304" s="10">
        <f>SUMIFS('Régua SAEB'!$C:$C,'Régua SAEB'!$B:$B,"LP",'Régua SAEB'!$D:$D,"&lt;="&amp;$F3304,'Régua SAEB'!$E:$E,"&gt;"&amp;$F3304,'Régua SAEB'!$A:$A,$E3304)</f>
        <v>5</v>
      </c>
      <c r="H3304" s="10" t="str">
        <f t="array" ref="H3304">INDEX('Régua SAEB'!$F$1:$F$40,MATCH($E3304&amp;"LP"&amp;$G3304,'Régua SAEB'!$G$1:$G$40,0),1)</f>
        <v>Proficiente</v>
      </c>
      <c r="I3304" s="29">
        <v>332.37</v>
      </c>
      <c r="J3304" s="10">
        <f>SUMIFS('Régua SAEB'!$C:$C,'Régua SAEB'!$B:$B,"MT",'Régua SAEB'!$D:$D,"&lt;="&amp;$I3304,'Régua SAEB'!$E:$E,"&gt;"&amp;$I3304,'Régua SAEB'!$A:$A,$E3304)</f>
        <v>6</v>
      </c>
      <c r="K3304" s="10" t="str">
        <f t="array" ref="K3304">INDEX('Régua SAEB'!$F$1:$F$40,MATCH($E3304&amp;"MT"&amp;$J3304,'Régua SAEB'!$G$1:$G$40,0),1)</f>
        <v>Proficiente</v>
      </c>
    </row>
    <row r="3305" spans="1:11" x14ac:dyDescent="0.2">
      <c r="A3305" s="28" t="s">
        <v>95</v>
      </c>
      <c r="B3305" s="24">
        <v>24909</v>
      </c>
      <c r="C3305" s="28" t="s">
        <v>3406</v>
      </c>
      <c r="D3305" s="29">
        <v>35024909</v>
      </c>
      <c r="E3305" s="29" t="s">
        <v>117</v>
      </c>
      <c r="F3305" s="29">
        <v>283.45</v>
      </c>
      <c r="G3305" s="10">
        <f>SUMIFS('Régua SAEB'!$C:$C,'Régua SAEB'!$B:$B,"LP",'Régua SAEB'!$D:$D,"&lt;="&amp;$F3305,'Régua SAEB'!$E:$E,"&gt;"&amp;$F3305,'Régua SAEB'!$A:$A,$E3305)</f>
        <v>4</v>
      </c>
      <c r="H3305" s="10" t="str">
        <f t="array" ref="H3305">INDEX('Régua SAEB'!$F$1:$F$40,MATCH($E3305&amp;"LP"&amp;$G3305,'Régua SAEB'!$G$1:$G$40,0),1)</f>
        <v>Proficiente</v>
      </c>
      <c r="I3305" s="29">
        <v>300.51</v>
      </c>
      <c r="J3305" s="10">
        <f>SUMIFS('Régua SAEB'!$C:$C,'Régua SAEB'!$B:$B,"MT",'Régua SAEB'!$D:$D,"&lt;="&amp;$I3305,'Régua SAEB'!$E:$E,"&gt;"&amp;$I3305,'Régua SAEB'!$A:$A,$E3305)</f>
        <v>5</v>
      </c>
      <c r="K3305" s="10" t="str">
        <f t="array" ref="K3305">INDEX('Régua SAEB'!$F$1:$F$40,MATCH($E3305&amp;"MT"&amp;$J3305,'Régua SAEB'!$G$1:$G$40,0),1)</f>
        <v>Proficiente</v>
      </c>
    </row>
    <row r="3306" spans="1:11" x14ac:dyDescent="0.2">
      <c r="A3306" s="28" t="s">
        <v>95</v>
      </c>
      <c r="B3306" s="24">
        <v>25124</v>
      </c>
      <c r="C3306" s="28" t="s">
        <v>3407</v>
      </c>
      <c r="D3306" s="29">
        <v>35025124</v>
      </c>
      <c r="E3306" s="29" t="s">
        <v>117</v>
      </c>
      <c r="F3306" s="29">
        <v>241.02</v>
      </c>
      <c r="G3306" s="10">
        <f>SUMIFS('Régua SAEB'!$C:$C,'Régua SAEB'!$B:$B,"LP",'Régua SAEB'!$D:$D,"&lt;="&amp;$F3306,'Régua SAEB'!$E:$E,"&gt;"&amp;$F3306,'Régua SAEB'!$A:$A,$E3306)</f>
        <v>2</v>
      </c>
      <c r="H3306" s="10" t="str">
        <f t="array" ref="H3306">INDEX('Régua SAEB'!$F$1:$F$40,MATCH($E3306&amp;"LP"&amp;$G3306,'Régua SAEB'!$G$1:$G$40,0),1)</f>
        <v>Básico</v>
      </c>
      <c r="I3306" s="29">
        <v>245.76</v>
      </c>
      <c r="J3306" s="10">
        <f>SUMIFS('Régua SAEB'!$C:$C,'Régua SAEB'!$B:$B,"MT",'Régua SAEB'!$D:$D,"&lt;="&amp;$I3306,'Régua SAEB'!$E:$E,"&gt;"&amp;$I3306,'Régua SAEB'!$A:$A,$E3306)</f>
        <v>2</v>
      </c>
      <c r="K3306" s="10" t="str">
        <f t="array" ref="K3306">INDEX('Régua SAEB'!$F$1:$F$40,MATCH($E3306&amp;"MT"&amp;$J3306,'Régua SAEB'!$G$1:$G$40,0),1)</f>
        <v>Básico</v>
      </c>
    </row>
    <row r="3307" spans="1:11" x14ac:dyDescent="0.2">
      <c r="A3307" s="28" t="s">
        <v>95</v>
      </c>
      <c r="B3307" s="24">
        <v>25159</v>
      </c>
      <c r="C3307" s="28" t="s">
        <v>3408</v>
      </c>
      <c r="D3307" s="29">
        <v>35025159</v>
      </c>
      <c r="E3307" s="29" t="s">
        <v>117</v>
      </c>
      <c r="F3307" s="29">
        <v>239.51</v>
      </c>
      <c r="G3307" s="10">
        <f>SUMIFS('Régua SAEB'!$C:$C,'Régua SAEB'!$B:$B,"LP",'Régua SAEB'!$D:$D,"&lt;="&amp;$F3307,'Régua SAEB'!$E:$E,"&gt;"&amp;$F3307,'Régua SAEB'!$A:$A,$E3307)</f>
        <v>2</v>
      </c>
      <c r="H3307" s="10" t="str">
        <f t="array" ref="H3307">INDEX('Régua SAEB'!$F$1:$F$40,MATCH($E3307&amp;"LP"&amp;$G3307,'Régua SAEB'!$G$1:$G$40,0),1)</f>
        <v>Básico</v>
      </c>
      <c r="I3307" s="29">
        <v>243.3</v>
      </c>
      <c r="J3307" s="10">
        <f>SUMIFS('Régua SAEB'!$C:$C,'Régua SAEB'!$B:$B,"MT",'Régua SAEB'!$D:$D,"&lt;="&amp;$I3307,'Régua SAEB'!$E:$E,"&gt;"&amp;$I3307,'Régua SAEB'!$A:$A,$E3307)</f>
        <v>2</v>
      </c>
      <c r="K3307" s="10" t="str">
        <f t="array" ref="K3307">INDEX('Régua SAEB'!$F$1:$F$40,MATCH($E3307&amp;"MT"&amp;$J3307,'Régua SAEB'!$G$1:$G$40,0),1)</f>
        <v>Básico</v>
      </c>
    </row>
    <row r="3308" spans="1:11" x14ac:dyDescent="0.2">
      <c r="A3308" s="28" t="s">
        <v>95</v>
      </c>
      <c r="B3308" s="24">
        <v>48379</v>
      </c>
      <c r="C3308" s="28" t="s">
        <v>3409</v>
      </c>
      <c r="D3308" s="29">
        <v>35048379</v>
      </c>
      <c r="E3308" s="29" t="s">
        <v>117</v>
      </c>
      <c r="F3308" s="29">
        <v>254.41</v>
      </c>
      <c r="G3308" s="10">
        <f>SUMIFS('Régua SAEB'!$C:$C,'Régua SAEB'!$B:$B,"LP",'Régua SAEB'!$D:$D,"&lt;="&amp;$F3308,'Régua SAEB'!$E:$E,"&gt;"&amp;$F3308,'Régua SAEB'!$A:$A,$E3308)</f>
        <v>3</v>
      </c>
      <c r="H3308" s="10" t="str">
        <f t="array" ref="H3308">INDEX('Régua SAEB'!$F$1:$F$40,MATCH($E3308&amp;"LP"&amp;$G3308,'Régua SAEB'!$G$1:$G$40,0),1)</f>
        <v>Básico</v>
      </c>
      <c r="I3308" s="29">
        <v>259.16000000000003</v>
      </c>
      <c r="J3308" s="10">
        <f>SUMIFS('Régua SAEB'!$C:$C,'Régua SAEB'!$B:$B,"MT",'Régua SAEB'!$D:$D,"&lt;="&amp;$I3308,'Régua SAEB'!$E:$E,"&gt;"&amp;$I3308,'Régua SAEB'!$A:$A,$E3308)</f>
        <v>3</v>
      </c>
      <c r="K3308" s="10" t="str">
        <f t="array" ref="K3308">INDEX('Régua SAEB'!$F$1:$F$40,MATCH($E3308&amp;"MT"&amp;$J3308,'Régua SAEB'!$G$1:$G$40,0),1)</f>
        <v>Básico</v>
      </c>
    </row>
    <row r="3309" spans="1:11" x14ac:dyDescent="0.2">
      <c r="A3309" s="28" t="s">
        <v>16</v>
      </c>
      <c r="B3309" s="24">
        <v>14540</v>
      </c>
      <c r="C3309" s="28" t="s">
        <v>3410</v>
      </c>
      <c r="D3309" s="29">
        <v>35014540</v>
      </c>
      <c r="E3309" s="29" t="s">
        <v>117</v>
      </c>
      <c r="F3309" s="29">
        <v>271.10000000000002</v>
      </c>
      <c r="G3309" s="10">
        <f>SUMIFS('Régua SAEB'!$C:$C,'Régua SAEB'!$B:$B,"LP",'Régua SAEB'!$D:$D,"&lt;="&amp;$F3309,'Régua SAEB'!$E:$E,"&gt;"&amp;$F3309,'Régua SAEB'!$A:$A,$E3309)</f>
        <v>3</v>
      </c>
      <c r="H3309" s="10" t="str">
        <f t="array" ref="H3309">INDEX('Régua SAEB'!$F$1:$F$40,MATCH($E3309&amp;"LP"&amp;$G3309,'Régua SAEB'!$G$1:$G$40,0),1)</f>
        <v>Básico</v>
      </c>
      <c r="I3309" s="29">
        <v>269.57</v>
      </c>
      <c r="J3309" s="10">
        <f>SUMIFS('Régua SAEB'!$C:$C,'Régua SAEB'!$B:$B,"MT",'Régua SAEB'!$D:$D,"&lt;="&amp;$I3309,'Régua SAEB'!$E:$E,"&gt;"&amp;$I3309,'Régua SAEB'!$A:$A,$E3309)</f>
        <v>3</v>
      </c>
      <c r="K3309" s="10" t="str">
        <f t="array" ref="K3309">INDEX('Régua SAEB'!$F$1:$F$40,MATCH($E3309&amp;"MT"&amp;$J3309,'Régua SAEB'!$G$1:$G$40,0),1)</f>
        <v>Básico</v>
      </c>
    </row>
    <row r="3310" spans="1:11" x14ac:dyDescent="0.2">
      <c r="A3310" s="28" t="s">
        <v>16</v>
      </c>
      <c r="B3310" s="24">
        <v>900424</v>
      </c>
      <c r="C3310" s="28" t="s">
        <v>3411</v>
      </c>
      <c r="D3310" s="29">
        <v>35900424</v>
      </c>
      <c r="E3310" s="29" t="s">
        <v>117</v>
      </c>
      <c r="F3310" s="29">
        <v>267.97000000000003</v>
      </c>
      <c r="G3310" s="10">
        <f>SUMIFS('Régua SAEB'!$C:$C,'Régua SAEB'!$B:$B,"LP",'Régua SAEB'!$D:$D,"&lt;="&amp;$F3310,'Régua SAEB'!$E:$E,"&gt;"&amp;$F3310,'Régua SAEB'!$A:$A,$E3310)</f>
        <v>3</v>
      </c>
      <c r="H3310" s="10" t="str">
        <f t="array" ref="H3310">INDEX('Régua SAEB'!$F$1:$F$40,MATCH($E3310&amp;"LP"&amp;$G3310,'Régua SAEB'!$G$1:$G$40,0),1)</f>
        <v>Básico</v>
      </c>
      <c r="I3310" s="29">
        <v>271.16000000000003</v>
      </c>
      <c r="J3310" s="10">
        <f>SUMIFS('Régua SAEB'!$C:$C,'Régua SAEB'!$B:$B,"MT",'Régua SAEB'!$D:$D,"&lt;="&amp;$I3310,'Régua SAEB'!$E:$E,"&gt;"&amp;$I3310,'Régua SAEB'!$A:$A,$E3310)</f>
        <v>3</v>
      </c>
      <c r="K3310" s="10" t="str">
        <f t="array" ref="K3310">INDEX('Régua SAEB'!$F$1:$F$40,MATCH($E3310&amp;"MT"&amp;$J3310,'Régua SAEB'!$G$1:$G$40,0),1)</f>
        <v>Básico</v>
      </c>
    </row>
    <row r="3311" spans="1:11" x14ac:dyDescent="0.2">
      <c r="A3311" s="28" t="s">
        <v>16</v>
      </c>
      <c r="B3311" s="24">
        <v>910119</v>
      </c>
      <c r="C3311" s="28" t="s">
        <v>3412</v>
      </c>
      <c r="D3311" s="29">
        <v>35910119</v>
      </c>
      <c r="E3311" s="29" t="s">
        <v>117</v>
      </c>
      <c r="F3311" s="29">
        <v>267.08</v>
      </c>
      <c r="G3311" s="10">
        <f>SUMIFS('Régua SAEB'!$C:$C,'Régua SAEB'!$B:$B,"LP",'Régua SAEB'!$D:$D,"&lt;="&amp;$F3311,'Régua SAEB'!$E:$E,"&gt;"&amp;$F3311,'Régua SAEB'!$A:$A,$E3311)</f>
        <v>3</v>
      </c>
      <c r="H3311" s="10" t="str">
        <f t="array" ref="H3311">INDEX('Régua SAEB'!$F$1:$F$40,MATCH($E3311&amp;"LP"&amp;$G3311,'Régua SAEB'!$G$1:$G$40,0),1)</f>
        <v>Básico</v>
      </c>
      <c r="I3311" s="29">
        <v>280.55</v>
      </c>
      <c r="J3311" s="10">
        <f>SUMIFS('Régua SAEB'!$C:$C,'Régua SAEB'!$B:$B,"MT",'Régua SAEB'!$D:$D,"&lt;="&amp;$I3311,'Régua SAEB'!$E:$E,"&gt;"&amp;$I3311,'Régua SAEB'!$A:$A,$E3311)</f>
        <v>4</v>
      </c>
      <c r="K3311" s="10" t="str">
        <f t="array" ref="K3311">INDEX('Régua SAEB'!$F$1:$F$40,MATCH($E3311&amp;"MT"&amp;$J3311,'Régua SAEB'!$G$1:$G$40,0),1)</f>
        <v>Básico</v>
      </c>
    </row>
    <row r="3312" spans="1:11" x14ac:dyDescent="0.2">
      <c r="A3312" s="28" t="s">
        <v>16</v>
      </c>
      <c r="B3312" s="24">
        <v>924088</v>
      </c>
      <c r="C3312" s="28" t="s">
        <v>3413</v>
      </c>
      <c r="D3312" s="29">
        <v>35924088</v>
      </c>
      <c r="E3312" s="29" t="s">
        <v>117</v>
      </c>
      <c r="F3312" s="29">
        <v>274.89</v>
      </c>
      <c r="G3312" s="10">
        <f>SUMIFS('Régua SAEB'!$C:$C,'Régua SAEB'!$B:$B,"LP",'Régua SAEB'!$D:$D,"&lt;="&amp;$F3312,'Régua SAEB'!$E:$E,"&gt;"&amp;$F3312,'Régua SAEB'!$A:$A,$E3312)</f>
        <v>3</v>
      </c>
      <c r="H3312" s="10" t="str">
        <f t="array" ref="H3312">INDEX('Régua SAEB'!$F$1:$F$40,MATCH($E3312&amp;"LP"&amp;$G3312,'Régua SAEB'!$G$1:$G$40,0),1)</f>
        <v>Básico</v>
      </c>
      <c r="I3312" s="29">
        <v>262.55</v>
      </c>
      <c r="J3312" s="10">
        <f>SUMIFS('Régua SAEB'!$C:$C,'Régua SAEB'!$B:$B,"MT",'Régua SAEB'!$D:$D,"&lt;="&amp;$I3312,'Régua SAEB'!$E:$E,"&gt;"&amp;$I3312,'Régua SAEB'!$A:$A,$E3312)</f>
        <v>3</v>
      </c>
      <c r="K3312" s="10" t="str">
        <f t="array" ref="K3312">INDEX('Régua SAEB'!$F$1:$F$40,MATCH($E3312&amp;"MT"&amp;$J3312,'Régua SAEB'!$G$1:$G$40,0),1)</f>
        <v>Básico</v>
      </c>
    </row>
    <row r="3313" spans="1:11" x14ac:dyDescent="0.2">
      <c r="A3313" s="28" t="s">
        <v>15</v>
      </c>
      <c r="B3313" s="24">
        <v>33133</v>
      </c>
      <c r="C3313" s="28" t="s">
        <v>3414</v>
      </c>
      <c r="D3313" s="29">
        <v>35033133</v>
      </c>
      <c r="E3313" s="29" t="s">
        <v>117</v>
      </c>
      <c r="F3313" s="29">
        <v>256.45999999999998</v>
      </c>
      <c r="G3313" s="10">
        <f>SUMIFS('Régua SAEB'!$C:$C,'Régua SAEB'!$B:$B,"LP",'Régua SAEB'!$D:$D,"&lt;="&amp;$F3313,'Régua SAEB'!$E:$E,"&gt;"&amp;$F3313,'Régua SAEB'!$A:$A,$E3313)</f>
        <v>3</v>
      </c>
      <c r="H3313" s="10" t="str">
        <f t="array" ref="H3313">INDEX('Régua SAEB'!$F$1:$F$40,MATCH($E3313&amp;"LP"&amp;$G3313,'Régua SAEB'!$G$1:$G$40,0),1)</f>
        <v>Básico</v>
      </c>
      <c r="I3313" s="29">
        <v>247.54</v>
      </c>
      <c r="J3313" s="10">
        <f>SUMIFS('Régua SAEB'!$C:$C,'Régua SAEB'!$B:$B,"MT",'Régua SAEB'!$D:$D,"&lt;="&amp;$I3313,'Régua SAEB'!$E:$E,"&gt;"&amp;$I3313,'Régua SAEB'!$A:$A,$E3313)</f>
        <v>2</v>
      </c>
      <c r="K3313" s="10" t="str">
        <f t="array" ref="K3313">INDEX('Régua SAEB'!$F$1:$F$40,MATCH($E3313&amp;"MT"&amp;$J3313,'Régua SAEB'!$G$1:$G$40,0),1)</f>
        <v>Básico</v>
      </c>
    </row>
    <row r="3314" spans="1:11" x14ac:dyDescent="0.2">
      <c r="A3314" s="28" t="s">
        <v>15</v>
      </c>
      <c r="B3314" s="24">
        <v>900862</v>
      </c>
      <c r="C3314" s="28" t="s">
        <v>3415</v>
      </c>
      <c r="D3314" s="29">
        <v>35900862</v>
      </c>
      <c r="E3314" s="29" t="s">
        <v>117</v>
      </c>
      <c r="F3314" s="29">
        <v>242.8</v>
      </c>
      <c r="G3314" s="10">
        <f>SUMIFS('Régua SAEB'!$C:$C,'Régua SAEB'!$B:$B,"LP",'Régua SAEB'!$D:$D,"&lt;="&amp;$F3314,'Régua SAEB'!$E:$E,"&gt;"&amp;$F3314,'Régua SAEB'!$A:$A,$E3314)</f>
        <v>2</v>
      </c>
      <c r="H3314" s="10" t="str">
        <f t="array" ref="H3314">INDEX('Régua SAEB'!$F$1:$F$40,MATCH($E3314&amp;"LP"&amp;$G3314,'Régua SAEB'!$G$1:$G$40,0),1)</f>
        <v>Básico</v>
      </c>
      <c r="I3314" s="29">
        <v>249.36</v>
      </c>
      <c r="J3314" s="10">
        <f>SUMIFS('Régua SAEB'!$C:$C,'Régua SAEB'!$B:$B,"MT",'Régua SAEB'!$D:$D,"&lt;="&amp;$I3314,'Régua SAEB'!$E:$E,"&gt;"&amp;$I3314,'Régua SAEB'!$A:$A,$E3314)</f>
        <v>2</v>
      </c>
      <c r="K3314" s="10" t="str">
        <f t="array" ref="K3314">INDEX('Régua SAEB'!$F$1:$F$40,MATCH($E3314&amp;"MT"&amp;$J3314,'Régua SAEB'!$G$1:$G$40,0),1)</f>
        <v>Básico</v>
      </c>
    </row>
    <row r="3315" spans="1:11" x14ac:dyDescent="0.2">
      <c r="A3315" s="28" t="s">
        <v>15</v>
      </c>
      <c r="B3315" s="24">
        <v>906815</v>
      </c>
      <c r="C3315" s="28" t="s">
        <v>3416</v>
      </c>
      <c r="D3315" s="29">
        <v>35906815</v>
      </c>
      <c r="E3315" s="29" t="s">
        <v>117</v>
      </c>
      <c r="F3315" s="29">
        <v>265.97000000000003</v>
      </c>
      <c r="G3315" s="10">
        <f>SUMIFS('Régua SAEB'!$C:$C,'Régua SAEB'!$B:$B,"LP",'Régua SAEB'!$D:$D,"&lt;="&amp;$F3315,'Régua SAEB'!$E:$E,"&gt;"&amp;$F3315,'Régua SAEB'!$A:$A,$E3315)</f>
        <v>3</v>
      </c>
      <c r="H3315" s="10" t="str">
        <f t="array" ref="H3315">INDEX('Régua SAEB'!$F$1:$F$40,MATCH($E3315&amp;"LP"&amp;$G3315,'Régua SAEB'!$G$1:$G$40,0),1)</f>
        <v>Básico</v>
      </c>
      <c r="I3315" s="29">
        <v>269.94</v>
      </c>
      <c r="J3315" s="10">
        <f>SUMIFS('Régua SAEB'!$C:$C,'Régua SAEB'!$B:$B,"MT",'Régua SAEB'!$D:$D,"&lt;="&amp;$I3315,'Régua SAEB'!$E:$E,"&gt;"&amp;$I3315,'Régua SAEB'!$A:$A,$E3315)</f>
        <v>3</v>
      </c>
      <c r="K3315" s="10" t="str">
        <f t="array" ref="K3315">INDEX('Régua SAEB'!$F$1:$F$40,MATCH($E3315&amp;"MT"&amp;$J3315,'Régua SAEB'!$G$1:$G$40,0),1)</f>
        <v>Básico</v>
      </c>
    </row>
    <row r="3316" spans="1:11" x14ac:dyDescent="0.2">
      <c r="A3316" s="28" t="s">
        <v>39</v>
      </c>
      <c r="B3316" s="24">
        <v>16494</v>
      </c>
      <c r="C3316" s="28" t="s">
        <v>3417</v>
      </c>
      <c r="D3316" s="29">
        <v>35016494</v>
      </c>
      <c r="E3316" s="29" t="s">
        <v>117</v>
      </c>
      <c r="F3316" s="29">
        <v>253.25</v>
      </c>
      <c r="G3316" s="10">
        <f>SUMIFS('Régua SAEB'!$C:$C,'Régua SAEB'!$B:$B,"LP",'Régua SAEB'!$D:$D,"&lt;="&amp;$F3316,'Régua SAEB'!$E:$E,"&gt;"&amp;$F3316,'Régua SAEB'!$A:$A,$E3316)</f>
        <v>3</v>
      </c>
      <c r="H3316" s="10" t="str">
        <f t="array" ref="H3316">INDEX('Régua SAEB'!$F$1:$F$40,MATCH($E3316&amp;"LP"&amp;$G3316,'Régua SAEB'!$G$1:$G$40,0),1)</f>
        <v>Básico</v>
      </c>
      <c r="I3316" s="29">
        <v>258.04000000000002</v>
      </c>
      <c r="J3316" s="10">
        <f>SUMIFS('Régua SAEB'!$C:$C,'Régua SAEB'!$B:$B,"MT",'Régua SAEB'!$D:$D,"&lt;="&amp;$I3316,'Régua SAEB'!$E:$E,"&gt;"&amp;$I3316,'Régua SAEB'!$A:$A,$E3316)</f>
        <v>3</v>
      </c>
      <c r="K3316" s="10" t="str">
        <f t="array" ref="K3316">INDEX('Régua SAEB'!$F$1:$F$40,MATCH($E3316&amp;"MT"&amp;$J3316,'Régua SAEB'!$G$1:$G$40,0),1)</f>
        <v>Básico</v>
      </c>
    </row>
    <row r="3317" spans="1:11" x14ac:dyDescent="0.2">
      <c r="A3317" s="28" t="s">
        <v>39</v>
      </c>
      <c r="B3317" s="24">
        <v>16627</v>
      </c>
      <c r="C3317" s="28" t="s">
        <v>3418</v>
      </c>
      <c r="D3317" s="29">
        <v>35016627</v>
      </c>
      <c r="E3317" s="29" t="s">
        <v>117</v>
      </c>
      <c r="F3317" s="29">
        <v>287.39</v>
      </c>
      <c r="G3317" s="10">
        <f>SUMIFS('Régua SAEB'!$C:$C,'Régua SAEB'!$B:$B,"LP",'Régua SAEB'!$D:$D,"&lt;="&amp;$F3317,'Régua SAEB'!$E:$E,"&gt;"&amp;$F3317,'Régua SAEB'!$A:$A,$E3317)</f>
        <v>4</v>
      </c>
      <c r="H3317" s="10" t="str">
        <f t="array" ref="H3317">INDEX('Régua SAEB'!$F$1:$F$40,MATCH($E3317&amp;"LP"&amp;$G3317,'Régua SAEB'!$G$1:$G$40,0),1)</f>
        <v>Proficiente</v>
      </c>
      <c r="I3317" s="29">
        <v>280.12</v>
      </c>
      <c r="J3317" s="10">
        <f>SUMIFS('Régua SAEB'!$C:$C,'Régua SAEB'!$B:$B,"MT",'Régua SAEB'!$D:$D,"&lt;="&amp;$I3317,'Régua SAEB'!$E:$E,"&gt;"&amp;$I3317,'Régua SAEB'!$A:$A,$E3317)</f>
        <v>4</v>
      </c>
      <c r="K3317" s="10" t="str">
        <f t="array" ref="K3317">INDEX('Régua SAEB'!$F$1:$F$40,MATCH($E3317&amp;"MT"&amp;$J3317,'Régua SAEB'!$G$1:$G$40,0),1)</f>
        <v>Básico</v>
      </c>
    </row>
    <row r="3318" spans="1:11" x14ac:dyDescent="0.2">
      <c r="A3318" s="28" t="s">
        <v>39</v>
      </c>
      <c r="B3318" s="24">
        <v>16639</v>
      </c>
      <c r="C3318" s="28" t="s">
        <v>3419</v>
      </c>
      <c r="D3318" s="29">
        <v>35016639</v>
      </c>
      <c r="E3318" s="29" t="s">
        <v>117</v>
      </c>
      <c r="F3318" s="29">
        <v>265.67</v>
      </c>
      <c r="G3318" s="10">
        <f>SUMIFS('Régua SAEB'!$C:$C,'Régua SAEB'!$B:$B,"LP",'Régua SAEB'!$D:$D,"&lt;="&amp;$F3318,'Régua SAEB'!$E:$E,"&gt;"&amp;$F3318,'Régua SAEB'!$A:$A,$E3318)</f>
        <v>3</v>
      </c>
      <c r="H3318" s="10" t="str">
        <f t="array" ref="H3318">INDEX('Régua SAEB'!$F$1:$F$40,MATCH($E3318&amp;"LP"&amp;$G3318,'Régua SAEB'!$G$1:$G$40,0),1)</f>
        <v>Básico</v>
      </c>
      <c r="I3318" s="29">
        <v>260.63</v>
      </c>
      <c r="J3318" s="10">
        <f>SUMIFS('Régua SAEB'!$C:$C,'Régua SAEB'!$B:$B,"MT",'Régua SAEB'!$D:$D,"&lt;="&amp;$I3318,'Régua SAEB'!$E:$E,"&gt;"&amp;$I3318,'Régua SAEB'!$A:$A,$E3318)</f>
        <v>3</v>
      </c>
      <c r="K3318" s="10" t="str">
        <f t="array" ref="K3318">INDEX('Régua SAEB'!$F$1:$F$40,MATCH($E3318&amp;"MT"&amp;$J3318,'Régua SAEB'!$G$1:$G$40,0),1)</f>
        <v>Básico</v>
      </c>
    </row>
    <row r="3319" spans="1:11" x14ac:dyDescent="0.2">
      <c r="A3319" s="28" t="s">
        <v>39</v>
      </c>
      <c r="B3319" s="24">
        <v>16676</v>
      </c>
      <c r="C3319" s="28" t="s">
        <v>3420</v>
      </c>
      <c r="D3319" s="29">
        <v>35016676</v>
      </c>
      <c r="E3319" s="29" t="s">
        <v>117</v>
      </c>
      <c r="F3319" s="29">
        <v>251.17</v>
      </c>
      <c r="G3319" s="10">
        <f>SUMIFS('Régua SAEB'!$C:$C,'Régua SAEB'!$B:$B,"LP",'Régua SAEB'!$D:$D,"&lt;="&amp;$F3319,'Régua SAEB'!$E:$E,"&gt;"&amp;$F3319,'Régua SAEB'!$A:$A,$E3319)</f>
        <v>3</v>
      </c>
      <c r="H3319" s="10" t="str">
        <f t="array" ref="H3319">INDEX('Régua SAEB'!$F$1:$F$40,MATCH($E3319&amp;"LP"&amp;$G3319,'Régua SAEB'!$G$1:$G$40,0),1)</f>
        <v>Básico</v>
      </c>
      <c r="I3319" s="29">
        <v>245.71</v>
      </c>
      <c r="J3319" s="10">
        <f>SUMIFS('Régua SAEB'!$C:$C,'Régua SAEB'!$B:$B,"MT",'Régua SAEB'!$D:$D,"&lt;="&amp;$I3319,'Régua SAEB'!$E:$E,"&gt;"&amp;$I3319,'Régua SAEB'!$A:$A,$E3319)</f>
        <v>2</v>
      </c>
      <c r="K3319" s="10" t="str">
        <f t="array" ref="K3319">INDEX('Régua SAEB'!$F$1:$F$40,MATCH($E3319&amp;"MT"&amp;$J3319,'Régua SAEB'!$G$1:$G$40,0),1)</f>
        <v>Básico</v>
      </c>
    </row>
    <row r="3320" spans="1:11" x14ac:dyDescent="0.2">
      <c r="A3320" s="28" t="s">
        <v>39</v>
      </c>
      <c r="B3320" s="24">
        <v>903309</v>
      </c>
      <c r="C3320" s="28" t="s">
        <v>3421</v>
      </c>
      <c r="D3320" s="29">
        <v>35903309</v>
      </c>
      <c r="E3320" s="29" t="s">
        <v>117</v>
      </c>
      <c r="F3320" s="29">
        <v>251.36</v>
      </c>
      <c r="G3320" s="10">
        <f>SUMIFS('Régua SAEB'!$C:$C,'Régua SAEB'!$B:$B,"LP",'Régua SAEB'!$D:$D,"&lt;="&amp;$F3320,'Régua SAEB'!$E:$E,"&gt;"&amp;$F3320,'Régua SAEB'!$A:$A,$E3320)</f>
        <v>3</v>
      </c>
      <c r="H3320" s="10" t="str">
        <f t="array" ref="H3320">INDEX('Régua SAEB'!$F$1:$F$40,MATCH($E3320&amp;"LP"&amp;$G3320,'Régua SAEB'!$G$1:$G$40,0),1)</f>
        <v>Básico</v>
      </c>
      <c r="I3320" s="29">
        <v>245.8</v>
      </c>
      <c r="J3320" s="10">
        <f>SUMIFS('Régua SAEB'!$C:$C,'Régua SAEB'!$B:$B,"MT",'Régua SAEB'!$D:$D,"&lt;="&amp;$I3320,'Régua SAEB'!$E:$E,"&gt;"&amp;$I3320,'Régua SAEB'!$A:$A,$E3320)</f>
        <v>2</v>
      </c>
      <c r="K3320" s="10" t="str">
        <f t="array" ref="K3320">INDEX('Régua SAEB'!$F$1:$F$40,MATCH($E3320&amp;"MT"&amp;$J3320,'Régua SAEB'!$G$1:$G$40,0),1)</f>
        <v>Básico</v>
      </c>
    </row>
    <row r="3321" spans="1:11" x14ac:dyDescent="0.2">
      <c r="A3321" s="28" t="s">
        <v>39</v>
      </c>
      <c r="B3321" s="24">
        <v>905343</v>
      </c>
      <c r="C3321" s="28" t="s">
        <v>3422</v>
      </c>
      <c r="D3321" s="29">
        <v>35905343</v>
      </c>
      <c r="E3321" s="29" t="s">
        <v>117</v>
      </c>
      <c r="F3321" s="29">
        <v>275.58999999999997</v>
      </c>
      <c r="G3321" s="10">
        <f>SUMIFS('Régua SAEB'!$C:$C,'Régua SAEB'!$B:$B,"LP",'Régua SAEB'!$D:$D,"&lt;="&amp;$F3321,'Régua SAEB'!$E:$E,"&gt;"&amp;$F3321,'Régua SAEB'!$A:$A,$E3321)</f>
        <v>4</v>
      </c>
      <c r="H3321" s="10" t="str">
        <f t="array" ref="H3321">INDEX('Régua SAEB'!$F$1:$F$40,MATCH($E3321&amp;"LP"&amp;$G3321,'Régua SAEB'!$G$1:$G$40,0),1)</f>
        <v>Proficiente</v>
      </c>
      <c r="I3321" s="29">
        <v>270.94</v>
      </c>
      <c r="J3321" s="10">
        <f>SUMIFS('Régua SAEB'!$C:$C,'Régua SAEB'!$B:$B,"MT",'Régua SAEB'!$D:$D,"&lt;="&amp;$I3321,'Régua SAEB'!$E:$E,"&gt;"&amp;$I3321,'Régua SAEB'!$A:$A,$E3321)</f>
        <v>3</v>
      </c>
      <c r="K3321" s="10" t="str">
        <f t="array" ref="K3321">INDEX('Régua SAEB'!$F$1:$F$40,MATCH($E3321&amp;"MT"&amp;$J3321,'Régua SAEB'!$G$1:$G$40,0),1)</f>
        <v>Básico</v>
      </c>
    </row>
    <row r="3322" spans="1:11" x14ac:dyDescent="0.2">
      <c r="A3322" s="28" t="s">
        <v>39</v>
      </c>
      <c r="B3322" s="24">
        <v>916432</v>
      </c>
      <c r="C3322" s="28" t="s">
        <v>3423</v>
      </c>
      <c r="D3322" s="29">
        <v>35916432</v>
      </c>
      <c r="E3322" s="29" t="s">
        <v>117</v>
      </c>
      <c r="F3322" s="29">
        <v>259.12</v>
      </c>
      <c r="G3322" s="10">
        <f>SUMIFS('Régua SAEB'!$C:$C,'Régua SAEB'!$B:$B,"LP",'Régua SAEB'!$D:$D,"&lt;="&amp;$F3322,'Régua SAEB'!$E:$E,"&gt;"&amp;$F3322,'Régua SAEB'!$A:$A,$E3322)</f>
        <v>3</v>
      </c>
      <c r="H3322" s="10" t="str">
        <f t="array" ref="H3322">INDEX('Régua SAEB'!$F$1:$F$40,MATCH($E3322&amp;"LP"&amp;$G3322,'Régua SAEB'!$G$1:$G$40,0),1)</f>
        <v>Básico</v>
      </c>
      <c r="I3322" s="29">
        <v>253.03</v>
      </c>
      <c r="J3322" s="10">
        <f>SUMIFS('Régua SAEB'!$C:$C,'Régua SAEB'!$B:$B,"MT",'Régua SAEB'!$D:$D,"&lt;="&amp;$I3322,'Régua SAEB'!$E:$E,"&gt;"&amp;$I3322,'Régua SAEB'!$A:$A,$E3322)</f>
        <v>3</v>
      </c>
      <c r="K3322" s="10" t="str">
        <f t="array" ref="K3322">INDEX('Régua SAEB'!$F$1:$F$40,MATCH($E3322&amp;"MT"&amp;$J3322,'Régua SAEB'!$G$1:$G$40,0),1)</f>
        <v>Básico</v>
      </c>
    </row>
    <row r="3323" spans="1:11" x14ac:dyDescent="0.2">
      <c r="A3323" s="28" t="s">
        <v>39</v>
      </c>
      <c r="B3323" s="24">
        <v>923035</v>
      </c>
      <c r="C3323" s="28" t="s">
        <v>3424</v>
      </c>
      <c r="D3323" s="29">
        <v>35923035</v>
      </c>
      <c r="E3323" s="29" t="s">
        <v>117</v>
      </c>
      <c r="F3323" s="29">
        <v>277.55</v>
      </c>
      <c r="G3323" s="10">
        <f>SUMIFS('Régua SAEB'!$C:$C,'Régua SAEB'!$B:$B,"LP",'Régua SAEB'!$D:$D,"&lt;="&amp;$F3323,'Régua SAEB'!$E:$E,"&gt;"&amp;$F3323,'Régua SAEB'!$A:$A,$E3323)</f>
        <v>4</v>
      </c>
      <c r="H3323" s="10" t="str">
        <f t="array" ref="H3323">INDEX('Régua SAEB'!$F$1:$F$40,MATCH($E3323&amp;"LP"&amp;$G3323,'Régua SAEB'!$G$1:$G$40,0),1)</f>
        <v>Proficiente</v>
      </c>
      <c r="I3323" s="29">
        <v>274.61</v>
      </c>
      <c r="J3323" s="10">
        <f>SUMIFS('Régua SAEB'!$C:$C,'Régua SAEB'!$B:$B,"MT",'Régua SAEB'!$D:$D,"&lt;="&amp;$I3323,'Régua SAEB'!$E:$E,"&gt;"&amp;$I3323,'Régua SAEB'!$A:$A,$E3323)</f>
        <v>3</v>
      </c>
      <c r="K3323" s="10" t="str">
        <f t="array" ref="K3323">INDEX('Régua SAEB'!$F$1:$F$40,MATCH($E3323&amp;"MT"&amp;$J3323,'Régua SAEB'!$G$1:$G$40,0),1)</f>
        <v>Básico</v>
      </c>
    </row>
    <row r="3324" spans="1:11" x14ac:dyDescent="0.2">
      <c r="A3324" s="28" t="s">
        <v>39</v>
      </c>
      <c r="B3324" s="24">
        <v>924076</v>
      </c>
      <c r="C3324" s="28" t="s">
        <v>3425</v>
      </c>
      <c r="D3324" s="29">
        <v>35924076</v>
      </c>
      <c r="E3324" s="29" t="s">
        <v>117</v>
      </c>
      <c r="F3324" s="29">
        <v>251.27</v>
      </c>
      <c r="G3324" s="10">
        <f>SUMIFS('Régua SAEB'!$C:$C,'Régua SAEB'!$B:$B,"LP",'Régua SAEB'!$D:$D,"&lt;="&amp;$F3324,'Régua SAEB'!$E:$E,"&gt;"&amp;$F3324,'Régua SAEB'!$A:$A,$E3324)</f>
        <v>3</v>
      </c>
      <c r="H3324" s="10" t="str">
        <f t="array" ref="H3324">INDEX('Régua SAEB'!$F$1:$F$40,MATCH($E3324&amp;"LP"&amp;$G3324,'Régua SAEB'!$G$1:$G$40,0),1)</f>
        <v>Básico</v>
      </c>
      <c r="I3324" s="29">
        <v>251.98</v>
      </c>
      <c r="J3324" s="10">
        <f>SUMIFS('Régua SAEB'!$C:$C,'Régua SAEB'!$B:$B,"MT",'Régua SAEB'!$D:$D,"&lt;="&amp;$I3324,'Régua SAEB'!$E:$E,"&gt;"&amp;$I3324,'Régua SAEB'!$A:$A,$E3324)</f>
        <v>3</v>
      </c>
      <c r="K3324" s="10" t="str">
        <f t="array" ref="K3324">INDEX('Régua SAEB'!$F$1:$F$40,MATCH($E3324&amp;"MT"&amp;$J3324,'Régua SAEB'!$G$1:$G$40,0),1)</f>
        <v>Básico</v>
      </c>
    </row>
    <row r="3325" spans="1:11" x14ac:dyDescent="0.2">
      <c r="A3325" s="28" t="s">
        <v>96</v>
      </c>
      <c r="B3325" s="24">
        <v>14000</v>
      </c>
      <c r="C3325" s="28" t="s">
        <v>3426</v>
      </c>
      <c r="D3325" s="29">
        <v>35014000</v>
      </c>
      <c r="E3325" s="29" t="s">
        <v>117</v>
      </c>
      <c r="F3325" s="29">
        <v>282.72000000000003</v>
      </c>
      <c r="G3325" s="10">
        <f>SUMIFS('Régua SAEB'!$C:$C,'Régua SAEB'!$B:$B,"LP",'Régua SAEB'!$D:$D,"&lt;="&amp;$F3325,'Régua SAEB'!$E:$E,"&gt;"&amp;$F3325,'Régua SAEB'!$A:$A,$E3325)</f>
        <v>4</v>
      </c>
      <c r="H3325" s="10" t="str">
        <f t="array" ref="H3325">INDEX('Régua SAEB'!$F$1:$F$40,MATCH($E3325&amp;"LP"&amp;$G3325,'Régua SAEB'!$G$1:$G$40,0),1)</f>
        <v>Proficiente</v>
      </c>
      <c r="I3325" s="29">
        <v>281.8</v>
      </c>
      <c r="J3325" s="10">
        <f>SUMIFS('Régua SAEB'!$C:$C,'Régua SAEB'!$B:$B,"MT",'Régua SAEB'!$D:$D,"&lt;="&amp;$I3325,'Régua SAEB'!$E:$E,"&gt;"&amp;$I3325,'Régua SAEB'!$A:$A,$E3325)</f>
        <v>4</v>
      </c>
      <c r="K3325" s="10" t="str">
        <f t="array" ref="K3325">INDEX('Régua SAEB'!$F$1:$F$40,MATCH($E3325&amp;"MT"&amp;$J3325,'Régua SAEB'!$G$1:$G$40,0),1)</f>
        <v>Básico</v>
      </c>
    </row>
    <row r="3326" spans="1:11" x14ac:dyDescent="0.2">
      <c r="A3326" s="28" t="s">
        <v>71</v>
      </c>
      <c r="B3326" s="24">
        <v>34236</v>
      </c>
      <c r="C3326" s="28" t="s">
        <v>3427</v>
      </c>
      <c r="D3326" s="29">
        <v>35034236</v>
      </c>
      <c r="E3326" s="29" t="s">
        <v>117</v>
      </c>
      <c r="F3326" s="29">
        <v>242.86</v>
      </c>
      <c r="G3326" s="10">
        <f>SUMIFS('Régua SAEB'!$C:$C,'Régua SAEB'!$B:$B,"LP",'Régua SAEB'!$D:$D,"&lt;="&amp;$F3326,'Régua SAEB'!$E:$E,"&gt;"&amp;$F3326,'Régua SAEB'!$A:$A,$E3326)</f>
        <v>2</v>
      </c>
      <c r="H3326" s="10" t="str">
        <f t="array" ref="H3326">INDEX('Régua SAEB'!$F$1:$F$40,MATCH($E3326&amp;"LP"&amp;$G3326,'Régua SAEB'!$G$1:$G$40,0),1)</f>
        <v>Básico</v>
      </c>
      <c r="I3326" s="29">
        <v>246.98</v>
      </c>
      <c r="J3326" s="10">
        <f>SUMIFS('Régua SAEB'!$C:$C,'Régua SAEB'!$B:$B,"MT",'Régua SAEB'!$D:$D,"&lt;="&amp;$I3326,'Régua SAEB'!$E:$E,"&gt;"&amp;$I3326,'Régua SAEB'!$A:$A,$E3326)</f>
        <v>2</v>
      </c>
      <c r="K3326" s="10" t="str">
        <f t="array" ref="K3326">INDEX('Régua SAEB'!$F$1:$F$40,MATCH($E3326&amp;"MT"&amp;$J3326,'Régua SAEB'!$G$1:$G$40,0),1)</f>
        <v>Básico</v>
      </c>
    </row>
    <row r="3327" spans="1:11" x14ac:dyDescent="0.2">
      <c r="A3327" s="28" t="s">
        <v>71</v>
      </c>
      <c r="B3327" s="24">
        <v>906840</v>
      </c>
      <c r="C3327" s="28" t="s">
        <v>3428</v>
      </c>
      <c r="D3327" s="29">
        <v>35906840</v>
      </c>
      <c r="E3327" s="29" t="s">
        <v>117</v>
      </c>
      <c r="F3327" s="29">
        <v>228.29</v>
      </c>
      <c r="G3327" s="10">
        <f>SUMIFS('Régua SAEB'!$C:$C,'Régua SAEB'!$B:$B,"LP",'Régua SAEB'!$D:$D,"&lt;="&amp;$F3327,'Régua SAEB'!$E:$E,"&gt;"&amp;$F3327,'Régua SAEB'!$A:$A,$E3327)</f>
        <v>2</v>
      </c>
      <c r="H3327" s="10" t="str">
        <f t="array" ref="H3327">INDEX('Régua SAEB'!$F$1:$F$40,MATCH($E3327&amp;"LP"&amp;$G3327,'Régua SAEB'!$G$1:$G$40,0),1)</f>
        <v>Básico</v>
      </c>
      <c r="I3327" s="29">
        <v>233.53</v>
      </c>
      <c r="J3327" s="10">
        <f>SUMIFS('Régua SAEB'!$C:$C,'Régua SAEB'!$B:$B,"MT",'Régua SAEB'!$D:$D,"&lt;="&amp;$I3327,'Régua SAEB'!$E:$E,"&gt;"&amp;$I3327,'Régua SAEB'!$A:$A,$E3327)</f>
        <v>2</v>
      </c>
      <c r="K3327" s="10" t="str">
        <f t="array" ref="K3327">INDEX('Régua SAEB'!$F$1:$F$40,MATCH($E3327&amp;"MT"&amp;$J3327,'Régua SAEB'!$G$1:$G$40,0),1)</f>
        <v>Básico</v>
      </c>
    </row>
    <row r="3328" spans="1:11" x14ac:dyDescent="0.2">
      <c r="A3328" s="28" t="s">
        <v>61</v>
      </c>
      <c r="B3328" s="24">
        <v>32177</v>
      </c>
      <c r="C3328" s="28" t="s">
        <v>3429</v>
      </c>
      <c r="D3328" s="29">
        <v>35032177</v>
      </c>
      <c r="E3328" s="29" t="s">
        <v>117</v>
      </c>
      <c r="F3328" s="29">
        <v>259.95</v>
      </c>
      <c r="G3328" s="10">
        <f>SUMIFS('Régua SAEB'!$C:$C,'Régua SAEB'!$B:$B,"LP",'Régua SAEB'!$D:$D,"&lt;="&amp;$F3328,'Régua SAEB'!$E:$E,"&gt;"&amp;$F3328,'Régua SAEB'!$A:$A,$E3328)</f>
        <v>3</v>
      </c>
      <c r="H3328" s="10" t="str">
        <f t="array" ref="H3328">INDEX('Régua SAEB'!$F$1:$F$40,MATCH($E3328&amp;"LP"&amp;$G3328,'Régua SAEB'!$G$1:$G$40,0),1)</f>
        <v>Básico</v>
      </c>
      <c r="I3328" s="29">
        <v>257.92</v>
      </c>
      <c r="J3328" s="10">
        <f>SUMIFS('Régua SAEB'!$C:$C,'Régua SAEB'!$B:$B,"MT",'Régua SAEB'!$D:$D,"&lt;="&amp;$I3328,'Régua SAEB'!$E:$E,"&gt;"&amp;$I3328,'Régua SAEB'!$A:$A,$E3328)</f>
        <v>3</v>
      </c>
      <c r="K3328" s="10" t="str">
        <f t="array" ref="K3328">INDEX('Régua SAEB'!$F$1:$F$40,MATCH($E3328&amp;"MT"&amp;$J3328,'Régua SAEB'!$G$1:$G$40,0),1)</f>
        <v>Básico</v>
      </c>
    </row>
    <row r="3329" spans="1:11" x14ac:dyDescent="0.2">
      <c r="A3329" s="28" t="s">
        <v>61</v>
      </c>
      <c r="B3329" s="24">
        <v>32273</v>
      </c>
      <c r="C3329" s="28" t="s">
        <v>3430</v>
      </c>
      <c r="D3329" s="29">
        <v>35032273</v>
      </c>
      <c r="E3329" s="29" t="s">
        <v>117</v>
      </c>
      <c r="F3329" s="29">
        <v>241.48</v>
      </c>
      <c r="G3329" s="10">
        <f>SUMIFS('Régua SAEB'!$C:$C,'Régua SAEB'!$B:$B,"LP",'Régua SAEB'!$D:$D,"&lt;="&amp;$F3329,'Régua SAEB'!$E:$E,"&gt;"&amp;$F3329,'Régua SAEB'!$A:$A,$E3329)</f>
        <v>2</v>
      </c>
      <c r="H3329" s="10" t="str">
        <f t="array" ref="H3329">INDEX('Régua SAEB'!$F$1:$F$40,MATCH($E3329&amp;"LP"&amp;$G3329,'Régua SAEB'!$G$1:$G$40,0),1)</f>
        <v>Básico</v>
      </c>
      <c r="I3329" s="29">
        <v>240.47</v>
      </c>
      <c r="J3329" s="10">
        <f>SUMIFS('Régua SAEB'!$C:$C,'Régua SAEB'!$B:$B,"MT",'Régua SAEB'!$D:$D,"&lt;="&amp;$I3329,'Régua SAEB'!$E:$E,"&gt;"&amp;$I3329,'Régua SAEB'!$A:$A,$E3329)</f>
        <v>2</v>
      </c>
      <c r="K3329" s="10" t="str">
        <f t="array" ref="K3329">INDEX('Régua SAEB'!$F$1:$F$40,MATCH($E3329&amp;"MT"&amp;$J3329,'Régua SAEB'!$G$1:$G$40,0),1)</f>
        <v>Básico</v>
      </c>
    </row>
    <row r="3330" spans="1:11" x14ac:dyDescent="0.2">
      <c r="A3330" s="28" t="s">
        <v>61</v>
      </c>
      <c r="B3330" s="24">
        <v>32372</v>
      </c>
      <c r="C3330" s="28" t="s">
        <v>3431</v>
      </c>
      <c r="D3330" s="29">
        <v>35032372</v>
      </c>
      <c r="E3330" s="29" t="s">
        <v>117</v>
      </c>
      <c r="F3330" s="29">
        <v>259.29000000000002</v>
      </c>
      <c r="G3330" s="10">
        <f>SUMIFS('Régua SAEB'!$C:$C,'Régua SAEB'!$B:$B,"LP",'Régua SAEB'!$D:$D,"&lt;="&amp;$F3330,'Régua SAEB'!$E:$E,"&gt;"&amp;$F3330,'Régua SAEB'!$A:$A,$E3330)</f>
        <v>3</v>
      </c>
      <c r="H3330" s="10" t="str">
        <f t="array" ref="H3330">INDEX('Régua SAEB'!$F$1:$F$40,MATCH($E3330&amp;"LP"&amp;$G3330,'Régua SAEB'!$G$1:$G$40,0),1)</f>
        <v>Básico</v>
      </c>
      <c r="I3330" s="29">
        <v>269.77</v>
      </c>
      <c r="J3330" s="10">
        <f>SUMIFS('Régua SAEB'!$C:$C,'Régua SAEB'!$B:$B,"MT",'Régua SAEB'!$D:$D,"&lt;="&amp;$I3330,'Régua SAEB'!$E:$E,"&gt;"&amp;$I3330,'Régua SAEB'!$A:$A,$E3330)</f>
        <v>3</v>
      </c>
      <c r="K3330" s="10" t="str">
        <f t="array" ref="K3330">INDEX('Régua SAEB'!$F$1:$F$40,MATCH($E3330&amp;"MT"&amp;$J3330,'Régua SAEB'!$G$1:$G$40,0),1)</f>
        <v>Básico</v>
      </c>
    </row>
    <row r="3331" spans="1:11" x14ac:dyDescent="0.2">
      <c r="A3331" s="28" t="s">
        <v>61</v>
      </c>
      <c r="B3331" s="24">
        <v>913674</v>
      </c>
      <c r="C3331" s="28" t="s">
        <v>3432</v>
      </c>
      <c r="D3331" s="29">
        <v>35913674</v>
      </c>
      <c r="E3331" s="29" t="s">
        <v>117</v>
      </c>
      <c r="F3331" s="29">
        <v>279.14999999999998</v>
      </c>
      <c r="G3331" s="10">
        <f>SUMIFS('Régua SAEB'!$C:$C,'Régua SAEB'!$B:$B,"LP",'Régua SAEB'!$D:$D,"&lt;="&amp;$F3331,'Régua SAEB'!$E:$E,"&gt;"&amp;$F3331,'Régua SAEB'!$A:$A,$E3331)</f>
        <v>4</v>
      </c>
      <c r="H3331" s="10" t="str">
        <f t="array" ref="H3331">INDEX('Régua SAEB'!$F$1:$F$40,MATCH($E3331&amp;"LP"&amp;$G3331,'Régua SAEB'!$G$1:$G$40,0),1)</f>
        <v>Proficiente</v>
      </c>
      <c r="I3331" s="29">
        <v>298.92</v>
      </c>
      <c r="J3331" s="10">
        <f>SUMIFS('Régua SAEB'!$C:$C,'Régua SAEB'!$B:$B,"MT",'Régua SAEB'!$D:$D,"&lt;="&amp;$I3331,'Régua SAEB'!$E:$E,"&gt;"&amp;$I3331,'Régua SAEB'!$A:$A,$E3331)</f>
        <v>4</v>
      </c>
      <c r="K3331" s="10" t="str">
        <f t="array" ref="K3331">INDEX('Régua SAEB'!$F$1:$F$40,MATCH($E3331&amp;"MT"&amp;$J3331,'Régua SAEB'!$G$1:$G$40,0),1)</f>
        <v>Básico</v>
      </c>
    </row>
    <row r="3332" spans="1:11" x14ac:dyDescent="0.2">
      <c r="A3332" s="28" t="s">
        <v>71</v>
      </c>
      <c r="B3332" s="24">
        <v>34095</v>
      </c>
      <c r="C3332" s="28" t="s">
        <v>3433</v>
      </c>
      <c r="D3332" s="29">
        <v>35034095</v>
      </c>
      <c r="E3332" s="29" t="s">
        <v>117</v>
      </c>
      <c r="F3332" s="29">
        <v>253.71</v>
      </c>
      <c r="G3332" s="10">
        <f>SUMIFS('Régua SAEB'!$C:$C,'Régua SAEB'!$B:$B,"LP",'Régua SAEB'!$D:$D,"&lt;="&amp;$F3332,'Régua SAEB'!$E:$E,"&gt;"&amp;$F3332,'Régua SAEB'!$A:$A,$E3332)</f>
        <v>3</v>
      </c>
      <c r="H3332" s="10" t="str">
        <f t="array" ref="H3332">INDEX('Régua SAEB'!$F$1:$F$40,MATCH($E3332&amp;"LP"&amp;$G3332,'Régua SAEB'!$G$1:$G$40,0),1)</f>
        <v>Básico</v>
      </c>
      <c r="I3332" s="29">
        <v>260.67</v>
      </c>
      <c r="J3332" s="10">
        <f>SUMIFS('Régua SAEB'!$C:$C,'Régua SAEB'!$B:$B,"MT",'Régua SAEB'!$D:$D,"&lt;="&amp;$I3332,'Régua SAEB'!$E:$E,"&gt;"&amp;$I3332,'Régua SAEB'!$A:$A,$E3332)</f>
        <v>3</v>
      </c>
      <c r="K3332" s="10" t="str">
        <f t="array" ref="K3332">INDEX('Régua SAEB'!$F$1:$F$40,MATCH($E3332&amp;"MT"&amp;$J3332,'Régua SAEB'!$G$1:$G$40,0),1)</f>
        <v>Básico</v>
      </c>
    </row>
    <row r="3333" spans="1:11" x14ac:dyDescent="0.2">
      <c r="A3333" s="28" t="s">
        <v>48</v>
      </c>
      <c r="B3333" s="24">
        <v>21714</v>
      </c>
      <c r="C3333" s="28" t="s">
        <v>3434</v>
      </c>
      <c r="D3333" s="29">
        <v>35021714</v>
      </c>
      <c r="E3333" s="29" t="s">
        <v>117</v>
      </c>
      <c r="F3333" s="29">
        <v>248.78</v>
      </c>
      <c r="G3333" s="10">
        <f>SUMIFS('Régua SAEB'!$C:$C,'Régua SAEB'!$B:$B,"LP",'Régua SAEB'!$D:$D,"&lt;="&amp;$F3333,'Régua SAEB'!$E:$E,"&gt;"&amp;$F3333,'Régua SAEB'!$A:$A,$E3333)</f>
        <v>2</v>
      </c>
      <c r="H3333" s="10" t="str">
        <f t="array" ref="H3333">INDEX('Régua SAEB'!$F$1:$F$40,MATCH($E3333&amp;"LP"&amp;$G3333,'Régua SAEB'!$G$1:$G$40,0),1)</f>
        <v>Básico</v>
      </c>
      <c r="I3333" s="29">
        <v>260.32</v>
      </c>
      <c r="J3333" s="10">
        <f>SUMIFS('Régua SAEB'!$C:$C,'Régua SAEB'!$B:$B,"MT",'Régua SAEB'!$D:$D,"&lt;="&amp;$I3333,'Régua SAEB'!$E:$E,"&gt;"&amp;$I3333,'Régua SAEB'!$A:$A,$E3333)</f>
        <v>3</v>
      </c>
      <c r="K3333" s="10" t="str">
        <f t="array" ref="K3333">INDEX('Régua SAEB'!$F$1:$F$40,MATCH($E3333&amp;"MT"&amp;$J3333,'Régua SAEB'!$G$1:$G$40,0),1)</f>
        <v>Básico</v>
      </c>
    </row>
    <row r="3334" spans="1:11" x14ac:dyDescent="0.2">
      <c r="A3334" s="28" t="s">
        <v>47</v>
      </c>
      <c r="B3334" s="24">
        <v>28319</v>
      </c>
      <c r="C3334" s="28" t="s">
        <v>3435</v>
      </c>
      <c r="D3334" s="29">
        <v>35028319</v>
      </c>
      <c r="E3334" s="29" t="s">
        <v>117</v>
      </c>
      <c r="F3334" s="29">
        <v>267.87</v>
      </c>
      <c r="G3334" s="10">
        <f>SUMIFS('Régua SAEB'!$C:$C,'Régua SAEB'!$B:$B,"LP",'Régua SAEB'!$D:$D,"&lt;="&amp;$F3334,'Régua SAEB'!$E:$E,"&gt;"&amp;$F3334,'Régua SAEB'!$A:$A,$E3334)</f>
        <v>3</v>
      </c>
      <c r="H3334" s="10" t="str">
        <f t="array" ref="H3334">INDEX('Régua SAEB'!$F$1:$F$40,MATCH($E3334&amp;"LP"&amp;$G3334,'Régua SAEB'!$G$1:$G$40,0),1)</f>
        <v>Básico</v>
      </c>
      <c r="I3334" s="29">
        <v>267.02</v>
      </c>
      <c r="J3334" s="10">
        <f>SUMIFS('Régua SAEB'!$C:$C,'Régua SAEB'!$B:$B,"MT",'Régua SAEB'!$D:$D,"&lt;="&amp;$I3334,'Régua SAEB'!$E:$E,"&gt;"&amp;$I3334,'Régua SAEB'!$A:$A,$E3334)</f>
        <v>3</v>
      </c>
      <c r="K3334" s="10" t="str">
        <f t="array" ref="K3334">INDEX('Régua SAEB'!$F$1:$F$40,MATCH($E3334&amp;"MT"&amp;$J3334,'Régua SAEB'!$G$1:$G$40,0),1)</f>
        <v>Básico</v>
      </c>
    </row>
    <row r="3335" spans="1:11" x14ac:dyDescent="0.2">
      <c r="A3335" s="28" t="s">
        <v>97</v>
      </c>
      <c r="B3335" s="24">
        <v>34551</v>
      </c>
      <c r="C3335" s="28" t="s">
        <v>3436</v>
      </c>
      <c r="D3335" s="29">
        <v>35034551</v>
      </c>
      <c r="E3335" s="29" t="s">
        <v>117</v>
      </c>
      <c r="F3335" s="29">
        <v>256.39</v>
      </c>
      <c r="G3335" s="10">
        <f>SUMIFS('Régua SAEB'!$C:$C,'Régua SAEB'!$B:$B,"LP",'Régua SAEB'!$D:$D,"&lt;="&amp;$F3335,'Régua SAEB'!$E:$E,"&gt;"&amp;$F3335,'Régua SAEB'!$A:$A,$E3335)</f>
        <v>3</v>
      </c>
      <c r="H3335" s="10" t="str">
        <f t="array" ref="H3335">INDEX('Régua SAEB'!$F$1:$F$40,MATCH($E3335&amp;"LP"&amp;$G3335,'Régua SAEB'!$G$1:$G$40,0),1)</f>
        <v>Básico</v>
      </c>
      <c r="I3335" s="29">
        <v>262.06</v>
      </c>
      <c r="J3335" s="10">
        <f>SUMIFS('Régua SAEB'!$C:$C,'Régua SAEB'!$B:$B,"MT",'Régua SAEB'!$D:$D,"&lt;="&amp;$I3335,'Régua SAEB'!$E:$E,"&gt;"&amp;$I3335,'Régua SAEB'!$A:$A,$E3335)</f>
        <v>3</v>
      </c>
      <c r="K3335" s="10" t="str">
        <f t="array" ref="K3335">INDEX('Régua SAEB'!$F$1:$F$40,MATCH($E3335&amp;"MT"&amp;$J3335,'Régua SAEB'!$G$1:$G$40,0),1)</f>
        <v>Básico</v>
      </c>
    </row>
    <row r="3336" spans="1:11" x14ac:dyDescent="0.2">
      <c r="A3336" s="28" t="s">
        <v>97</v>
      </c>
      <c r="B3336" s="24">
        <v>34575</v>
      </c>
      <c r="C3336" s="28" t="s">
        <v>3437</v>
      </c>
      <c r="D3336" s="29">
        <v>35034575</v>
      </c>
      <c r="E3336" s="29" t="s">
        <v>117</v>
      </c>
      <c r="F3336" s="29">
        <v>263.31</v>
      </c>
      <c r="G3336" s="10">
        <f>SUMIFS('Régua SAEB'!$C:$C,'Régua SAEB'!$B:$B,"LP",'Régua SAEB'!$D:$D,"&lt;="&amp;$F3336,'Régua SAEB'!$E:$E,"&gt;"&amp;$F3336,'Régua SAEB'!$A:$A,$E3336)</f>
        <v>3</v>
      </c>
      <c r="H3336" s="10" t="str">
        <f t="array" ref="H3336">INDEX('Régua SAEB'!$F$1:$F$40,MATCH($E3336&amp;"LP"&amp;$G3336,'Régua SAEB'!$G$1:$G$40,0),1)</f>
        <v>Básico</v>
      </c>
      <c r="I3336" s="29">
        <v>266.2</v>
      </c>
      <c r="J3336" s="10">
        <f>SUMIFS('Régua SAEB'!$C:$C,'Régua SAEB'!$B:$B,"MT",'Régua SAEB'!$D:$D,"&lt;="&amp;$I3336,'Régua SAEB'!$E:$E,"&gt;"&amp;$I3336,'Régua SAEB'!$A:$A,$E3336)</f>
        <v>3</v>
      </c>
      <c r="K3336" s="10" t="str">
        <f t="array" ref="K3336">INDEX('Régua SAEB'!$F$1:$F$40,MATCH($E3336&amp;"MT"&amp;$J3336,'Régua SAEB'!$G$1:$G$40,0),1)</f>
        <v>Básico</v>
      </c>
    </row>
    <row r="3337" spans="1:11" x14ac:dyDescent="0.2">
      <c r="A3337" s="28" t="s">
        <v>97</v>
      </c>
      <c r="B3337" s="24">
        <v>34587</v>
      </c>
      <c r="C3337" s="28" t="s">
        <v>3438</v>
      </c>
      <c r="D3337" s="29">
        <v>35034587</v>
      </c>
      <c r="E3337" s="29" t="s">
        <v>117</v>
      </c>
      <c r="F3337" s="29">
        <v>279.57</v>
      </c>
      <c r="G3337" s="10">
        <f>SUMIFS('Régua SAEB'!$C:$C,'Régua SAEB'!$B:$B,"LP",'Régua SAEB'!$D:$D,"&lt;="&amp;$F3337,'Régua SAEB'!$E:$E,"&gt;"&amp;$F3337,'Régua SAEB'!$A:$A,$E3337)</f>
        <v>4</v>
      </c>
      <c r="H3337" s="10" t="str">
        <f t="array" ref="H3337">INDEX('Régua SAEB'!$F$1:$F$40,MATCH($E3337&amp;"LP"&amp;$G3337,'Régua SAEB'!$G$1:$G$40,0),1)</f>
        <v>Proficiente</v>
      </c>
      <c r="I3337" s="29">
        <v>280.77</v>
      </c>
      <c r="J3337" s="10">
        <f>SUMIFS('Régua SAEB'!$C:$C,'Régua SAEB'!$B:$B,"MT",'Régua SAEB'!$D:$D,"&lt;="&amp;$I3337,'Régua SAEB'!$E:$E,"&gt;"&amp;$I3337,'Régua SAEB'!$A:$A,$E3337)</f>
        <v>4</v>
      </c>
      <c r="K3337" s="10" t="str">
        <f t="array" ref="K3337">INDEX('Régua SAEB'!$F$1:$F$40,MATCH($E3337&amp;"MT"&amp;$J3337,'Régua SAEB'!$G$1:$G$40,0),1)</f>
        <v>Básico</v>
      </c>
    </row>
    <row r="3338" spans="1:11" x14ac:dyDescent="0.2">
      <c r="A3338" s="28" t="s">
        <v>97</v>
      </c>
      <c r="B3338" s="24">
        <v>34599</v>
      </c>
      <c r="C3338" s="28" t="s">
        <v>3439</v>
      </c>
      <c r="D3338" s="29">
        <v>35034599</v>
      </c>
      <c r="E3338" s="29" t="s">
        <v>117</v>
      </c>
      <c r="F3338" s="29">
        <v>307.2</v>
      </c>
      <c r="G3338" s="10">
        <f>SUMIFS('Régua SAEB'!$C:$C,'Régua SAEB'!$B:$B,"LP",'Régua SAEB'!$D:$D,"&lt;="&amp;$F3338,'Régua SAEB'!$E:$E,"&gt;"&amp;$F3338,'Régua SAEB'!$A:$A,$E3338)</f>
        <v>5</v>
      </c>
      <c r="H3338" s="10" t="str">
        <f t="array" ref="H3338">INDEX('Régua SAEB'!$F$1:$F$40,MATCH($E3338&amp;"LP"&amp;$G3338,'Régua SAEB'!$G$1:$G$40,0),1)</f>
        <v>Proficiente</v>
      </c>
      <c r="I3338" s="29">
        <v>306.58999999999997</v>
      </c>
      <c r="J3338" s="10">
        <f>SUMIFS('Régua SAEB'!$C:$C,'Régua SAEB'!$B:$B,"MT",'Régua SAEB'!$D:$D,"&lt;="&amp;$I3338,'Régua SAEB'!$E:$E,"&gt;"&amp;$I3338,'Régua SAEB'!$A:$A,$E3338)</f>
        <v>5</v>
      </c>
      <c r="K3338" s="10" t="str">
        <f t="array" ref="K3338">INDEX('Régua SAEB'!$F$1:$F$40,MATCH($E3338&amp;"MT"&amp;$J3338,'Régua SAEB'!$G$1:$G$40,0),1)</f>
        <v>Proficiente</v>
      </c>
    </row>
    <row r="3339" spans="1:11" x14ac:dyDescent="0.2">
      <c r="A3339" s="28" t="s">
        <v>97</v>
      </c>
      <c r="B3339" s="24">
        <v>34617</v>
      </c>
      <c r="C3339" s="28" t="s">
        <v>3440</v>
      </c>
      <c r="D3339" s="29">
        <v>35034617</v>
      </c>
      <c r="E3339" s="29" t="s">
        <v>117</v>
      </c>
      <c r="F3339" s="29">
        <v>266.07</v>
      </c>
      <c r="G3339" s="10">
        <f>SUMIFS('Régua SAEB'!$C:$C,'Régua SAEB'!$B:$B,"LP",'Régua SAEB'!$D:$D,"&lt;="&amp;$F3339,'Régua SAEB'!$E:$E,"&gt;"&amp;$F3339,'Régua SAEB'!$A:$A,$E3339)</f>
        <v>3</v>
      </c>
      <c r="H3339" s="10" t="str">
        <f t="array" ref="H3339">INDEX('Régua SAEB'!$F$1:$F$40,MATCH($E3339&amp;"LP"&amp;$G3339,'Régua SAEB'!$G$1:$G$40,0),1)</f>
        <v>Básico</v>
      </c>
      <c r="I3339" s="29">
        <v>256.79000000000002</v>
      </c>
      <c r="J3339" s="10">
        <f>SUMIFS('Régua SAEB'!$C:$C,'Régua SAEB'!$B:$B,"MT",'Régua SAEB'!$D:$D,"&lt;="&amp;$I3339,'Régua SAEB'!$E:$E,"&gt;"&amp;$I3339,'Régua SAEB'!$A:$A,$E3339)</f>
        <v>3</v>
      </c>
      <c r="K3339" s="10" t="str">
        <f t="array" ref="K3339">INDEX('Régua SAEB'!$F$1:$F$40,MATCH($E3339&amp;"MT"&amp;$J3339,'Régua SAEB'!$G$1:$G$40,0),1)</f>
        <v>Básico</v>
      </c>
    </row>
    <row r="3340" spans="1:11" x14ac:dyDescent="0.2">
      <c r="A3340" s="28" t="s">
        <v>97</v>
      </c>
      <c r="B3340" s="24">
        <v>903711</v>
      </c>
      <c r="C3340" s="28" t="s">
        <v>3441</v>
      </c>
      <c r="D3340" s="29">
        <v>35903711</v>
      </c>
      <c r="E3340" s="29" t="s">
        <v>117</v>
      </c>
      <c r="F3340" s="29">
        <v>246.22</v>
      </c>
      <c r="G3340" s="10">
        <f>SUMIFS('Régua SAEB'!$C:$C,'Régua SAEB'!$B:$B,"LP",'Régua SAEB'!$D:$D,"&lt;="&amp;$F3340,'Régua SAEB'!$E:$E,"&gt;"&amp;$F3340,'Régua SAEB'!$A:$A,$E3340)</f>
        <v>2</v>
      </c>
      <c r="H3340" s="10" t="str">
        <f t="array" ref="H3340">INDEX('Régua SAEB'!$F$1:$F$40,MATCH($E3340&amp;"LP"&amp;$G3340,'Régua SAEB'!$G$1:$G$40,0),1)</f>
        <v>Básico</v>
      </c>
      <c r="I3340" s="29">
        <v>245.38</v>
      </c>
      <c r="J3340" s="10">
        <f>SUMIFS('Régua SAEB'!$C:$C,'Régua SAEB'!$B:$B,"MT",'Régua SAEB'!$D:$D,"&lt;="&amp;$I3340,'Régua SAEB'!$E:$E,"&gt;"&amp;$I3340,'Régua SAEB'!$A:$A,$E3340)</f>
        <v>2</v>
      </c>
      <c r="K3340" s="10" t="str">
        <f t="array" ref="K3340">INDEX('Régua SAEB'!$F$1:$F$40,MATCH($E3340&amp;"MT"&amp;$J3340,'Régua SAEB'!$G$1:$G$40,0),1)</f>
        <v>Básico</v>
      </c>
    </row>
    <row r="3341" spans="1:11" x14ac:dyDescent="0.2">
      <c r="A3341" s="28" t="s">
        <v>19</v>
      </c>
      <c r="B3341" s="24">
        <v>30247</v>
      </c>
      <c r="C3341" s="28" t="s">
        <v>3442</v>
      </c>
      <c r="D3341" s="29">
        <v>35030247</v>
      </c>
      <c r="E3341" s="29" t="s">
        <v>117</v>
      </c>
      <c r="F3341" s="29">
        <v>241.64</v>
      </c>
      <c r="G3341" s="10">
        <f>SUMIFS('Régua SAEB'!$C:$C,'Régua SAEB'!$B:$B,"LP",'Régua SAEB'!$D:$D,"&lt;="&amp;$F3341,'Régua SAEB'!$E:$E,"&gt;"&amp;$F3341,'Régua SAEB'!$A:$A,$E3341)</f>
        <v>2</v>
      </c>
      <c r="H3341" s="10" t="str">
        <f t="array" ref="H3341">INDEX('Régua SAEB'!$F$1:$F$40,MATCH($E3341&amp;"LP"&amp;$G3341,'Régua SAEB'!$G$1:$G$40,0),1)</f>
        <v>Básico</v>
      </c>
      <c r="I3341" s="29">
        <v>251.25</v>
      </c>
      <c r="J3341" s="10">
        <f>SUMIFS('Régua SAEB'!$C:$C,'Régua SAEB'!$B:$B,"MT",'Régua SAEB'!$D:$D,"&lt;="&amp;$I3341,'Régua SAEB'!$E:$E,"&gt;"&amp;$I3341,'Régua SAEB'!$A:$A,$E3341)</f>
        <v>3</v>
      </c>
      <c r="K3341" s="10" t="str">
        <f t="array" ref="K3341">INDEX('Régua SAEB'!$F$1:$F$40,MATCH($E3341&amp;"MT"&amp;$J3341,'Régua SAEB'!$G$1:$G$40,0),1)</f>
        <v>Básico</v>
      </c>
    </row>
    <row r="3342" spans="1:11" x14ac:dyDescent="0.2">
      <c r="A3342" s="28" t="s">
        <v>33</v>
      </c>
      <c r="B3342" s="24">
        <v>27091</v>
      </c>
      <c r="C3342" s="28" t="s">
        <v>3443</v>
      </c>
      <c r="D3342" s="29">
        <v>35027091</v>
      </c>
      <c r="E3342" s="29" t="s">
        <v>117</v>
      </c>
      <c r="F3342" s="29">
        <v>263</v>
      </c>
      <c r="G3342" s="10">
        <f>SUMIFS('Régua SAEB'!$C:$C,'Régua SAEB'!$B:$B,"LP",'Régua SAEB'!$D:$D,"&lt;="&amp;$F3342,'Régua SAEB'!$E:$E,"&gt;"&amp;$F3342,'Régua SAEB'!$A:$A,$E3342)</f>
        <v>3</v>
      </c>
      <c r="H3342" s="10" t="str">
        <f t="array" ref="H3342">INDEX('Régua SAEB'!$F$1:$F$40,MATCH($E3342&amp;"LP"&amp;$G3342,'Régua SAEB'!$G$1:$G$40,0),1)</f>
        <v>Básico</v>
      </c>
      <c r="I3342" s="29">
        <v>280.66000000000003</v>
      </c>
      <c r="J3342" s="10">
        <f>SUMIFS('Régua SAEB'!$C:$C,'Régua SAEB'!$B:$B,"MT",'Régua SAEB'!$D:$D,"&lt;="&amp;$I3342,'Régua SAEB'!$E:$E,"&gt;"&amp;$I3342,'Régua SAEB'!$A:$A,$E3342)</f>
        <v>4</v>
      </c>
      <c r="K3342" s="10" t="str">
        <f t="array" ref="K3342">INDEX('Régua SAEB'!$F$1:$F$40,MATCH($E3342&amp;"MT"&amp;$J3342,'Régua SAEB'!$G$1:$G$40,0),1)</f>
        <v>Básico</v>
      </c>
    </row>
    <row r="3343" spans="1:11" x14ac:dyDescent="0.2">
      <c r="A3343" s="28" t="s">
        <v>26</v>
      </c>
      <c r="B3343" s="24">
        <v>11150</v>
      </c>
      <c r="C3343" s="28" t="s">
        <v>3444</v>
      </c>
      <c r="D3343" s="29">
        <v>35011150</v>
      </c>
      <c r="E3343" s="29" t="s">
        <v>117</v>
      </c>
      <c r="F3343" s="29">
        <v>247.78</v>
      </c>
      <c r="G3343" s="10">
        <f>SUMIFS('Régua SAEB'!$C:$C,'Régua SAEB'!$B:$B,"LP",'Régua SAEB'!$D:$D,"&lt;="&amp;$F3343,'Régua SAEB'!$E:$E,"&gt;"&amp;$F3343,'Régua SAEB'!$A:$A,$E3343)</f>
        <v>2</v>
      </c>
      <c r="H3343" s="10" t="str">
        <f t="array" ref="H3343">INDEX('Régua SAEB'!$F$1:$F$40,MATCH($E3343&amp;"LP"&amp;$G3343,'Régua SAEB'!$G$1:$G$40,0),1)</f>
        <v>Básico</v>
      </c>
      <c r="I3343" s="29">
        <v>245.63</v>
      </c>
      <c r="J3343" s="10">
        <f>SUMIFS('Régua SAEB'!$C:$C,'Régua SAEB'!$B:$B,"MT",'Régua SAEB'!$D:$D,"&lt;="&amp;$I3343,'Régua SAEB'!$E:$E,"&gt;"&amp;$I3343,'Régua SAEB'!$A:$A,$E3343)</f>
        <v>2</v>
      </c>
      <c r="K3343" s="10" t="str">
        <f t="array" ref="K3343">INDEX('Régua SAEB'!$F$1:$F$40,MATCH($E3343&amp;"MT"&amp;$J3343,'Régua SAEB'!$G$1:$G$40,0),1)</f>
        <v>Básico</v>
      </c>
    </row>
    <row r="3344" spans="1:11" x14ac:dyDescent="0.2">
      <c r="A3344" s="28" t="s">
        <v>26</v>
      </c>
      <c r="B3344" s="24">
        <v>11162</v>
      </c>
      <c r="C3344" s="28" t="s">
        <v>3445</v>
      </c>
      <c r="D3344" s="29">
        <v>35011162</v>
      </c>
      <c r="E3344" s="29" t="s">
        <v>117</v>
      </c>
      <c r="F3344" s="29">
        <v>259.55</v>
      </c>
      <c r="G3344" s="10">
        <f>SUMIFS('Régua SAEB'!$C:$C,'Régua SAEB'!$B:$B,"LP",'Régua SAEB'!$D:$D,"&lt;="&amp;$F3344,'Régua SAEB'!$E:$E,"&gt;"&amp;$F3344,'Régua SAEB'!$A:$A,$E3344)</f>
        <v>3</v>
      </c>
      <c r="H3344" s="10" t="str">
        <f t="array" ref="H3344">INDEX('Régua SAEB'!$F$1:$F$40,MATCH($E3344&amp;"LP"&amp;$G3344,'Régua SAEB'!$G$1:$G$40,0),1)</f>
        <v>Básico</v>
      </c>
      <c r="I3344" s="29">
        <v>239.96</v>
      </c>
      <c r="J3344" s="10">
        <f>SUMIFS('Régua SAEB'!$C:$C,'Régua SAEB'!$B:$B,"MT",'Régua SAEB'!$D:$D,"&lt;="&amp;$I3344,'Régua SAEB'!$E:$E,"&gt;"&amp;$I3344,'Régua SAEB'!$A:$A,$E3344)</f>
        <v>2</v>
      </c>
      <c r="K3344" s="10" t="str">
        <f t="array" ref="K3344">INDEX('Régua SAEB'!$F$1:$F$40,MATCH($E3344&amp;"MT"&amp;$J3344,'Régua SAEB'!$G$1:$G$40,0),1)</f>
        <v>Básico</v>
      </c>
    </row>
    <row r="3345" spans="1:11" x14ac:dyDescent="0.2">
      <c r="A3345" s="28" t="s">
        <v>26</v>
      </c>
      <c r="B3345" s="24">
        <v>11186</v>
      </c>
      <c r="C3345" s="28" t="s">
        <v>3446</v>
      </c>
      <c r="D3345" s="29">
        <v>35011186</v>
      </c>
      <c r="E3345" s="29" t="s">
        <v>117</v>
      </c>
      <c r="F3345" s="29">
        <v>245.37</v>
      </c>
      <c r="G3345" s="10">
        <f>SUMIFS('Régua SAEB'!$C:$C,'Régua SAEB'!$B:$B,"LP",'Régua SAEB'!$D:$D,"&lt;="&amp;$F3345,'Régua SAEB'!$E:$E,"&gt;"&amp;$F3345,'Régua SAEB'!$A:$A,$E3345)</f>
        <v>2</v>
      </c>
      <c r="H3345" s="10" t="str">
        <f t="array" ref="H3345">INDEX('Régua SAEB'!$F$1:$F$40,MATCH($E3345&amp;"LP"&amp;$G3345,'Régua SAEB'!$G$1:$G$40,0),1)</f>
        <v>Básico</v>
      </c>
      <c r="I3345" s="29">
        <v>242.75</v>
      </c>
      <c r="J3345" s="10">
        <f>SUMIFS('Régua SAEB'!$C:$C,'Régua SAEB'!$B:$B,"MT",'Régua SAEB'!$D:$D,"&lt;="&amp;$I3345,'Régua SAEB'!$E:$E,"&gt;"&amp;$I3345,'Régua SAEB'!$A:$A,$E3345)</f>
        <v>2</v>
      </c>
      <c r="K3345" s="10" t="str">
        <f t="array" ref="K3345">INDEX('Régua SAEB'!$F$1:$F$40,MATCH($E3345&amp;"MT"&amp;$J3345,'Régua SAEB'!$G$1:$G$40,0),1)</f>
        <v>Básico</v>
      </c>
    </row>
    <row r="3346" spans="1:11" x14ac:dyDescent="0.2">
      <c r="A3346" s="28" t="s">
        <v>26</v>
      </c>
      <c r="B3346" s="24">
        <v>11198</v>
      </c>
      <c r="C3346" s="28" t="s">
        <v>3447</v>
      </c>
      <c r="D3346" s="29">
        <v>35011198</v>
      </c>
      <c r="E3346" s="29" t="s">
        <v>117</v>
      </c>
      <c r="F3346" s="29">
        <v>253.03</v>
      </c>
      <c r="G3346" s="10">
        <f>SUMIFS('Régua SAEB'!$C:$C,'Régua SAEB'!$B:$B,"LP",'Régua SAEB'!$D:$D,"&lt;="&amp;$F3346,'Régua SAEB'!$E:$E,"&gt;"&amp;$F3346,'Régua SAEB'!$A:$A,$E3346)</f>
        <v>3</v>
      </c>
      <c r="H3346" s="10" t="str">
        <f t="array" ref="H3346">INDEX('Régua SAEB'!$F$1:$F$40,MATCH($E3346&amp;"LP"&amp;$G3346,'Régua SAEB'!$G$1:$G$40,0),1)</f>
        <v>Básico</v>
      </c>
      <c r="I3346" s="29">
        <v>244.3</v>
      </c>
      <c r="J3346" s="10">
        <f>SUMIFS('Régua SAEB'!$C:$C,'Régua SAEB'!$B:$B,"MT",'Régua SAEB'!$D:$D,"&lt;="&amp;$I3346,'Régua SAEB'!$E:$E,"&gt;"&amp;$I3346,'Régua SAEB'!$A:$A,$E3346)</f>
        <v>2</v>
      </c>
      <c r="K3346" s="10" t="str">
        <f t="array" ref="K3346">INDEX('Régua SAEB'!$F$1:$F$40,MATCH($E3346&amp;"MT"&amp;$J3346,'Régua SAEB'!$G$1:$G$40,0),1)</f>
        <v>Básico</v>
      </c>
    </row>
    <row r="3347" spans="1:11" x14ac:dyDescent="0.2">
      <c r="A3347" s="28" t="s">
        <v>26</v>
      </c>
      <c r="B3347" s="24">
        <v>11253</v>
      </c>
      <c r="C3347" s="28" t="s">
        <v>3448</v>
      </c>
      <c r="D3347" s="29">
        <v>35011253</v>
      </c>
      <c r="E3347" s="29" t="s">
        <v>117</v>
      </c>
      <c r="F3347" s="29">
        <v>252.46</v>
      </c>
      <c r="G3347" s="10">
        <f>SUMIFS('Régua SAEB'!$C:$C,'Régua SAEB'!$B:$B,"LP",'Régua SAEB'!$D:$D,"&lt;="&amp;$F3347,'Régua SAEB'!$E:$E,"&gt;"&amp;$F3347,'Régua SAEB'!$A:$A,$E3347)</f>
        <v>3</v>
      </c>
      <c r="H3347" s="10" t="str">
        <f t="array" ref="H3347">INDEX('Régua SAEB'!$F$1:$F$40,MATCH($E3347&amp;"LP"&amp;$G3347,'Régua SAEB'!$G$1:$G$40,0),1)</f>
        <v>Básico</v>
      </c>
      <c r="I3347" s="29">
        <v>252.56</v>
      </c>
      <c r="J3347" s="10">
        <f>SUMIFS('Régua SAEB'!$C:$C,'Régua SAEB'!$B:$B,"MT",'Régua SAEB'!$D:$D,"&lt;="&amp;$I3347,'Régua SAEB'!$E:$E,"&gt;"&amp;$I3347,'Régua SAEB'!$A:$A,$E3347)</f>
        <v>3</v>
      </c>
      <c r="K3347" s="10" t="str">
        <f t="array" ref="K3347">INDEX('Régua SAEB'!$F$1:$F$40,MATCH($E3347&amp;"MT"&amp;$J3347,'Régua SAEB'!$G$1:$G$40,0),1)</f>
        <v>Básico</v>
      </c>
    </row>
    <row r="3348" spans="1:11" x14ac:dyDescent="0.2">
      <c r="A3348" s="28" t="s">
        <v>26</v>
      </c>
      <c r="B3348" s="24">
        <v>38751</v>
      </c>
      <c r="C3348" s="28" t="s">
        <v>3449</v>
      </c>
      <c r="D3348" s="29">
        <v>35038751</v>
      </c>
      <c r="E3348" s="29" t="s">
        <v>117</v>
      </c>
      <c r="F3348" s="29">
        <v>242.62</v>
      </c>
      <c r="G3348" s="10">
        <f>SUMIFS('Régua SAEB'!$C:$C,'Régua SAEB'!$B:$B,"LP",'Régua SAEB'!$D:$D,"&lt;="&amp;$F3348,'Régua SAEB'!$E:$E,"&gt;"&amp;$F3348,'Régua SAEB'!$A:$A,$E3348)</f>
        <v>2</v>
      </c>
      <c r="H3348" s="10" t="str">
        <f t="array" ref="H3348">INDEX('Régua SAEB'!$F$1:$F$40,MATCH($E3348&amp;"LP"&amp;$G3348,'Régua SAEB'!$G$1:$G$40,0),1)</f>
        <v>Básico</v>
      </c>
      <c r="I3348" s="29">
        <v>229.35</v>
      </c>
      <c r="J3348" s="10">
        <f>SUMIFS('Régua SAEB'!$C:$C,'Régua SAEB'!$B:$B,"MT",'Régua SAEB'!$D:$D,"&lt;="&amp;$I3348,'Régua SAEB'!$E:$E,"&gt;"&amp;$I3348,'Régua SAEB'!$A:$A,$E3348)</f>
        <v>2</v>
      </c>
      <c r="K3348" s="10" t="str">
        <f t="array" ref="K3348">INDEX('Régua SAEB'!$F$1:$F$40,MATCH($E3348&amp;"MT"&amp;$J3348,'Régua SAEB'!$G$1:$G$40,0),1)</f>
        <v>Básico</v>
      </c>
    </row>
    <row r="3349" spans="1:11" x14ac:dyDescent="0.2">
      <c r="A3349" s="28" t="s">
        <v>26</v>
      </c>
      <c r="B3349" s="24">
        <v>38763</v>
      </c>
      <c r="C3349" s="28" t="s">
        <v>3450</v>
      </c>
      <c r="D3349" s="29">
        <v>35038763</v>
      </c>
      <c r="E3349" s="29" t="s">
        <v>117</v>
      </c>
      <c r="F3349" s="29">
        <v>244.14</v>
      </c>
      <c r="G3349" s="10">
        <f>SUMIFS('Régua SAEB'!$C:$C,'Régua SAEB'!$B:$B,"LP",'Régua SAEB'!$D:$D,"&lt;="&amp;$F3349,'Régua SAEB'!$E:$E,"&gt;"&amp;$F3349,'Régua SAEB'!$A:$A,$E3349)</f>
        <v>2</v>
      </c>
      <c r="H3349" s="10" t="str">
        <f t="array" ref="H3349">INDEX('Régua SAEB'!$F$1:$F$40,MATCH($E3349&amp;"LP"&amp;$G3349,'Régua SAEB'!$G$1:$G$40,0),1)</f>
        <v>Básico</v>
      </c>
      <c r="I3349" s="29">
        <v>237.32</v>
      </c>
      <c r="J3349" s="10">
        <f>SUMIFS('Régua SAEB'!$C:$C,'Régua SAEB'!$B:$B,"MT",'Régua SAEB'!$D:$D,"&lt;="&amp;$I3349,'Régua SAEB'!$E:$E,"&gt;"&amp;$I3349,'Régua SAEB'!$A:$A,$E3349)</f>
        <v>2</v>
      </c>
      <c r="K3349" s="10" t="str">
        <f t="array" ref="K3349">INDEX('Régua SAEB'!$F$1:$F$40,MATCH($E3349&amp;"MT"&amp;$J3349,'Régua SAEB'!$G$1:$G$40,0),1)</f>
        <v>Básico</v>
      </c>
    </row>
    <row r="3350" spans="1:11" x14ac:dyDescent="0.2">
      <c r="A3350" s="28" t="s">
        <v>26</v>
      </c>
      <c r="B3350" s="24">
        <v>45123</v>
      </c>
      <c r="C3350" s="28" t="s">
        <v>3451</v>
      </c>
      <c r="D3350" s="29">
        <v>35045123</v>
      </c>
      <c r="E3350" s="29" t="s">
        <v>117</v>
      </c>
      <c r="F3350" s="29">
        <v>256.33</v>
      </c>
      <c r="G3350" s="10">
        <f>SUMIFS('Régua SAEB'!$C:$C,'Régua SAEB'!$B:$B,"LP",'Régua SAEB'!$D:$D,"&lt;="&amp;$F3350,'Régua SAEB'!$E:$E,"&gt;"&amp;$F3350,'Régua SAEB'!$A:$A,$E3350)</f>
        <v>3</v>
      </c>
      <c r="H3350" s="10" t="str">
        <f t="array" ref="H3350">INDEX('Régua SAEB'!$F$1:$F$40,MATCH($E3350&amp;"LP"&amp;$G3350,'Régua SAEB'!$G$1:$G$40,0),1)</f>
        <v>Básico</v>
      </c>
      <c r="I3350" s="29">
        <v>252.26</v>
      </c>
      <c r="J3350" s="10">
        <f>SUMIFS('Régua SAEB'!$C:$C,'Régua SAEB'!$B:$B,"MT",'Régua SAEB'!$D:$D,"&lt;="&amp;$I3350,'Régua SAEB'!$E:$E,"&gt;"&amp;$I3350,'Régua SAEB'!$A:$A,$E3350)</f>
        <v>3</v>
      </c>
      <c r="K3350" s="10" t="str">
        <f t="array" ref="K3350">INDEX('Régua SAEB'!$F$1:$F$40,MATCH($E3350&amp;"MT"&amp;$J3350,'Régua SAEB'!$G$1:$G$40,0),1)</f>
        <v>Básico</v>
      </c>
    </row>
    <row r="3351" spans="1:11" x14ac:dyDescent="0.2">
      <c r="A3351" s="28" t="s">
        <v>26</v>
      </c>
      <c r="B3351" s="24">
        <v>46747</v>
      </c>
      <c r="C3351" s="28" t="s">
        <v>3452</v>
      </c>
      <c r="D3351" s="29">
        <v>35046747</v>
      </c>
      <c r="E3351" s="29" t="s">
        <v>117</v>
      </c>
      <c r="F3351" s="29">
        <v>258.52999999999997</v>
      </c>
      <c r="G3351" s="10">
        <f>SUMIFS('Régua SAEB'!$C:$C,'Régua SAEB'!$B:$B,"LP",'Régua SAEB'!$D:$D,"&lt;="&amp;$F3351,'Régua SAEB'!$E:$E,"&gt;"&amp;$F3351,'Régua SAEB'!$A:$A,$E3351)</f>
        <v>3</v>
      </c>
      <c r="H3351" s="10" t="str">
        <f t="array" ref="H3351">INDEX('Régua SAEB'!$F$1:$F$40,MATCH($E3351&amp;"LP"&amp;$G3351,'Régua SAEB'!$G$1:$G$40,0),1)</f>
        <v>Básico</v>
      </c>
      <c r="I3351" s="29">
        <v>250.02</v>
      </c>
      <c r="J3351" s="10">
        <f>SUMIFS('Régua SAEB'!$C:$C,'Régua SAEB'!$B:$B,"MT",'Régua SAEB'!$D:$D,"&lt;="&amp;$I3351,'Régua SAEB'!$E:$E,"&gt;"&amp;$I3351,'Régua SAEB'!$A:$A,$E3351)</f>
        <v>3</v>
      </c>
      <c r="K3351" s="10" t="str">
        <f t="array" ref="K3351">INDEX('Régua SAEB'!$F$1:$F$40,MATCH($E3351&amp;"MT"&amp;$J3351,'Régua SAEB'!$G$1:$G$40,0),1)</f>
        <v>Básico</v>
      </c>
    </row>
    <row r="3352" spans="1:11" x14ac:dyDescent="0.2">
      <c r="A3352" s="28" t="s">
        <v>26</v>
      </c>
      <c r="B3352" s="24">
        <v>47824</v>
      </c>
      <c r="C3352" s="28" t="s">
        <v>3453</v>
      </c>
      <c r="D3352" s="29">
        <v>35047824</v>
      </c>
      <c r="E3352" s="29" t="s">
        <v>117</v>
      </c>
      <c r="F3352" s="29">
        <v>237.4</v>
      </c>
      <c r="G3352" s="10">
        <f>SUMIFS('Régua SAEB'!$C:$C,'Régua SAEB'!$B:$B,"LP",'Régua SAEB'!$D:$D,"&lt;="&amp;$F3352,'Régua SAEB'!$E:$E,"&gt;"&amp;$F3352,'Régua SAEB'!$A:$A,$E3352)</f>
        <v>2</v>
      </c>
      <c r="H3352" s="10" t="str">
        <f t="array" ref="H3352">INDEX('Régua SAEB'!$F$1:$F$40,MATCH($E3352&amp;"LP"&amp;$G3352,'Régua SAEB'!$G$1:$G$40,0),1)</f>
        <v>Básico</v>
      </c>
      <c r="I3352" s="29">
        <v>231.61</v>
      </c>
      <c r="J3352" s="10">
        <f>SUMIFS('Régua SAEB'!$C:$C,'Régua SAEB'!$B:$B,"MT",'Régua SAEB'!$D:$D,"&lt;="&amp;$I3352,'Régua SAEB'!$E:$E,"&gt;"&amp;$I3352,'Régua SAEB'!$A:$A,$E3352)</f>
        <v>2</v>
      </c>
      <c r="K3352" s="10" t="str">
        <f t="array" ref="K3352">INDEX('Régua SAEB'!$F$1:$F$40,MATCH($E3352&amp;"MT"&amp;$J3352,'Régua SAEB'!$G$1:$G$40,0),1)</f>
        <v>Básico</v>
      </c>
    </row>
    <row r="3353" spans="1:11" x14ac:dyDescent="0.2">
      <c r="A3353" s="28" t="s">
        <v>49</v>
      </c>
      <c r="B3353" s="24">
        <v>27455</v>
      </c>
      <c r="C3353" s="28" t="s">
        <v>3454</v>
      </c>
      <c r="D3353" s="29">
        <v>35027455</v>
      </c>
      <c r="E3353" s="29" t="s">
        <v>117</v>
      </c>
      <c r="F3353" s="29">
        <v>239.92</v>
      </c>
      <c r="G3353" s="10">
        <f>SUMIFS('Régua SAEB'!$C:$C,'Régua SAEB'!$B:$B,"LP",'Régua SAEB'!$D:$D,"&lt;="&amp;$F3353,'Régua SAEB'!$E:$E,"&gt;"&amp;$F3353,'Régua SAEB'!$A:$A,$E3353)</f>
        <v>2</v>
      </c>
      <c r="H3353" s="10" t="str">
        <f t="array" ref="H3353">INDEX('Régua SAEB'!$F$1:$F$40,MATCH($E3353&amp;"LP"&amp;$G3353,'Régua SAEB'!$G$1:$G$40,0),1)</f>
        <v>Básico</v>
      </c>
      <c r="I3353" s="29">
        <v>245.98</v>
      </c>
      <c r="J3353" s="10">
        <f>SUMIFS('Régua SAEB'!$C:$C,'Régua SAEB'!$B:$B,"MT",'Régua SAEB'!$D:$D,"&lt;="&amp;$I3353,'Régua SAEB'!$E:$E,"&gt;"&amp;$I3353,'Régua SAEB'!$A:$A,$E3353)</f>
        <v>2</v>
      </c>
      <c r="K3353" s="10" t="str">
        <f t="array" ref="K3353">INDEX('Régua SAEB'!$F$1:$F$40,MATCH($E3353&amp;"MT"&amp;$J3353,'Régua SAEB'!$G$1:$G$40,0),1)</f>
        <v>Básico</v>
      </c>
    </row>
    <row r="3354" spans="1:11" x14ac:dyDescent="0.2">
      <c r="A3354" s="28" t="s">
        <v>47</v>
      </c>
      <c r="B3354" s="24">
        <v>27248</v>
      </c>
      <c r="C3354" s="28" t="s">
        <v>3455</v>
      </c>
      <c r="D3354" s="29">
        <v>35027248</v>
      </c>
      <c r="E3354" s="29" t="s">
        <v>117</v>
      </c>
      <c r="F3354" s="29">
        <v>268.77999999999997</v>
      </c>
      <c r="G3354" s="10">
        <f>SUMIFS('Régua SAEB'!$C:$C,'Régua SAEB'!$B:$B,"LP",'Régua SAEB'!$D:$D,"&lt;="&amp;$F3354,'Régua SAEB'!$E:$E,"&gt;"&amp;$F3354,'Régua SAEB'!$A:$A,$E3354)</f>
        <v>3</v>
      </c>
      <c r="H3354" s="10" t="str">
        <f t="array" ref="H3354">INDEX('Régua SAEB'!$F$1:$F$40,MATCH($E3354&amp;"LP"&amp;$G3354,'Régua SAEB'!$G$1:$G$40,0),1)</f>
        <v>Básico</v>
      </c>
      <c r="I3354" s="29">
        <v>272.39</v>
      </c>
      <c r="J3354" s="10">
        <f>SUMIFS('Régua SAEB'!$C:$C,'Régua SAEB'!$B:$B,"MT",'Régua SAEB'!$D:$D,"&lt;="&amp;$I3354,'Régua SAEB'!$E:$E,"&gt;"&amp;$I3354,'Régua SAEB'!$A:$A,$E3354)</f>
        <v>3</v>
      </c>
      <c r="K3354" s="10" t="str">
        <f t="array" ref="K3354">INDEX('Régua SAEB'!$F$1:$F$40,MATCH($E3354&amp;"MT"&amp;$J3354,'Régua SAEB'!$G$1:$G$40,0),1)</f>
        <v>Básico</v>
      </c>
    </row>
    <row r="3355" spans="1:11" x14ac:dyDescent="0.2">
      <c r="A3355" s="28" t="s">
        <v>57</v>
      </c>
      <c r="B3355" s="24">
        <v>26190</v>
      </c>
      <c r="C3355" s="28" t="s">
        <v>3456</v>
      </c>
      <c r="D3355" s="29">
        <v>35026190</v>
      </c>
      <c r="E3355" s="29" t="s">
        <v>117</v>
      </c>
      <c r="F3355" s="29">
        <v>266.77999999999997</v>
      </c>
      <c r="G3355" s="10">
        <f>SUMIFS('Régua SAEB'!$C:$C,'Régua SAEB'!$B:$B,"LP",'Régua SAEB'!$D:$D,"&lt;="&amp;$F3355,'Régua SAEB'!$E:$E,"&gt;"&amp;$F3355,'Régua SAEB'!$A:$A,$E3355)</f>
        <v>3</v>
      </c>
      <c r="H3355" s="10" t="str">
        <f t="array" ref="H3355">INDEX('Régua SAEB'!$F$1:$F$40,MATCH($E3355&amp;"LP"&amp;$G3355,'Régua SAEB'!$G$1:$G$40,0),1)</f>
        <v>Básico</v>
      </c>
      <c r="I3355" s="29">
        <v>273.5</v>
      </c>
      <c r="J3355" s="10">
        <f>SUMIFS('Régua SAEB'!$C:$C,'Régua SAEB'!$B:$B,"MT",'Régua SAEB'!$D:$D,"&lt;="&amp;$I3355,'Régua SAEB'!$E:$E,"&gt;"&amp;$I3355,'Régua SAEB'!$A:$A,$E3355)</f>
        <v>3</v>
      </c>
      <c r="K3355" s="10" t="str">
        <f t="array" ref="K3355">INDEX('Régua SAEB'!$F$1:$F$40,MATCH($E3355&amp;"MT"&amp;$J3355,'Régua SAEB'!$G$1:$G$40,0),1)</f>
        <v>Básico</v>
      </c>
    </row>
    <row r="3356" spans="1:11" x14ac:dyDescent="0.2">
      <c r="A3356" s="28" t="s">
        <v>99</v>
      </c>
      <c r="B3356" s="24">
        <v>28976</v>
      </c>
      <c r="C3356" s="28" t="s">
        <v>3457</v>
      </c>
      <c r="D3356" s="29">
        <v>35028976</v>
      </c>
      <c r="E3356" s="29" t="s">
        <v>117</v>
      </c>
      <c r="F3356" s="29">
        <v>257.33999999999997</v>
      </c>
      <c r="G3356" s="10">
        <f>SUMIFS('Régua SAEB'!$C:$C,'Régua SAEB'!$B:$B,"LP",'Régua SAEB'!$D:$D,"&lt;="&amp;$F3356,'Régua SAEB'!$E:$E,"&gt;"&amp;$F3356,'Régua SAEB'!$A:$A,$E3356)</f>
        <v>3</v>
      </c>
      <c r="H3356" s="10" t="str">
        <f t="array" ref="H3356">INDEX('Régua SAEB'!$F$1:$F$40,MATCH($E3356&amp;"LP"&amp;$G3356,'Régua SAEB'!$G$1:$G$40,0),1)</f>
        <v>Básico</v>
      </c>
      <c r="I3356" s="29">
        <v>249.67</v>
      </c>
      <c r="J3356" s="10">
        <f>SUMIFS('Régua SAEB'!$C:$C,'Régua SAEB'!$B:$B,"MT",'Régua SAEB'!$D:$D,"&lt;="&amp;$I3356,'Régua SAEB'!$E:$E,"&gt;"&amp;$I3356,'Régua SAEB'!$A:$A,$E3356)</f>
        <v>2</v>
      </c>
      <c r="K3356" s="10" t="str">
        <f t="array" ref="K3356">INDEX('Régua SAEB'!$F$1:$F$40,MATCH($E3356&amp;"MT"&amp;$J3356,'Régua SAEB'!$G$1:$G$40,0),1)</f>
        <v>Básico</v>
      </c>
    </row>
    <row r="3357" spans="1:11" x14ac:dyDescent="0.2">
      <c r="A3357" s="28" t="s">
        <v>24</v>
      </c>
      <c r="B3357" s="24">
        <v>18089</v>
      </c>
      <c r="C3357" s="28" t="s">
        <v>3458</v>
      </c>
      <c r="D3357" s="29">
        <v>35018089</v>
      </c>
      <c r="E3357" s="29" t="s">
        <v>117</v>
      </c>
      <c r="F3357" s="29">
        <v>273.33</v>
      </c>
      <c r="G3357" s="10">
        <f>SUMIFS('Régua SAEB'!$C:$C,'Régua SAEB'!$B:$B,"LP",'Régua SAEB'!$D:$D,"&lt;="&amp;$F3357,'Régua SAEB'!$E:$E,"&gt;"&amp;$F3357,'Régua SAEB'!$A:$A,$E3357)</f>
        <v>3</v>
      </c>
      <c r="H3357" s="10" t="str">
        <f t="array" ref="H3357">INDEX('Régua SAEB'!$F$1:$F$40,MATCH($E3357&amp;"LP"&amp;$G3357,'Régua SAEB'!$G$1:$G$40,0),1)</f>
        <v>Básico</v>
      </c>
      <c r="I3357" s="29">
        <v>256.88</v>
      </c>
      <c r="J3357" s="10">
        <f>SUMIFS('Régua SAEB'!$C:$C,'Régua SAEB'!$B:$B,"MT",'Régua SAEB'!$D:$D,"&lt;="&amp;$I3357,'Régua SAEB'!$E:$E,"&gt;"&amp;$I3357,'Régua SAEB'!$A:$A,$E3357)</f>
        <v>3</v>
      </c>
      <c r="K3357" s="10" t="str">
        <f t="array" ref="K3357">INDEX('Régua SAEB'!$F$1:$F$40,MATCH($E3357&amp;"MT"&amp;$J3357,'Régua SAEB'!$G$1:$G$40,0),1)</f>
        <v>Básico</v>
      </c>
    </row>
    <row r="3358" spans="1:11" x14ac:dyDescent="0.2">
      <c r="A3358" s="28" t="s">
        <v>24</v>
      </c>
      <c r="B3358" s="24">
        <v>18168</v>
      </c>
      <c r="C3358" s="28" t="s">
        <v>3459</v>
      </c>
      <c r="D3358" s="29">
        <v>35018168</v>
      </c>
      <c r="E3358" s="29" t="s">
        <v>117</v>
      </c>
      <c r="F3358" s="29">
        <v>271.17</v>
      </c>
      <c r="G3358" s="10">
        <f>SUMIFS('Régua SAEB'!$C:$C,'Régua SAEB'!$B:$B,"LP",'Régua SAEB'!$D:$D,"&lt;="&amp;$F3358,'Régua SAEB'!$E:$E,"&gt;"&amp;$F3358,'Régua SAEB'!$A:$A,$E3358)</f>
        <v>3</v>
      </c>
      <c r="H3358" s="10" t="str">
        <f t="array" ref="H3358">INDEX('Régua SAEB'!$F$1:$F$40,MATCH($E3358&amp;"LP"&amp;$G3358,'Régua SAEB'!$G$1:$G$40,0),1)</f>
        <v>Básico</v>
      </c>
      <c r="I3358" s="29">
        <v>270.94</v>
      </c>
      <c r="J3358" s="10">
        <f>SUMIFS('Régua SAEB'!$C:$C,'Régua SAEB'!$B:$B,"MT",'Régua SAEB'!$D:$D,"&lt;="&amp;$I3358,'Régua SAEB'!$E:$E,"&gt;"&amp;$I3358,'Régua SAEB'!$A:$A,$E3358)</f>
        <v>3</v>
      </c>
      <c r="K3358" s="10" t="str">
        <f t="array" ref="K3358">INDEX('Régua SAEB'!$F$1:$F$40,MATCH($E3358&amp;"MT"&amp;$J3358,'Régua SAEB'!$G$1:$G$40,0),1)</f>
        <v>Básico</v>
      </c>
    </row>
    <row r="3359" spans="1:11" x14ac:dyDescent="0.2">
      <c r="A3359" s="28" t="s">
        <v>24</v>
      </c>
      <c r="B3359" s="24">
        <v>18181</v>
      </c>
      <c r="C3359" s="28" t="s">
        <v>3460</v>
      </c>
      <c r="D3359" s="29">
        <v>35018181</v>
      </c>
      <c r="E3359" s="29" t="s">
        <v>117</v>
      </c>
      <c r="F3359" s="29">
        <v>261.83</v>
      </c>
      <c r="G3359" s="10">
        <f>SUMIFS('Régua SAEB'!$C:$C,'Régua SAEB'!$B:$B,"LP",'Régua SAEB'!$D:$D,"&lt;="&amp;$F3359,'Régua SAEB'!$E:$E,"&gt;"&amp;$F3359,'Régua SAEB'!$A:$A,$E3359)</f>
        <v>3</v>
      </c>
      <c r="H3359" s="10" t="str">
        <f t="array" ref="H3359">INDEX('Régua SAEB'!$F$1:$F$40,MATCH($E3359&amp;"LP"&amp;$G3359,'Régua SAEB'!$G$1:$G$40,0),1)</f>
        <v>Básico</v>
      </c>
      <c r="I3359" s="29">
        <v>270.31</v>
      </c>
      <c r="J3359" s="10">
        <f>SUMIFS('Régua SAEB'!$C:$C,'Régua SAEB'!$B:$B,"MT",'Régua SAEB'!$D:$D,"&lt;="&amp;$I3359,'Régua SAEB'!$E:$E,"&gt;"&amp;$I3359,'Régua SAEB'!$A:$A,$E3359)</f>
        <v>3</v>
      </c>
      <c r="K3359" s="10" t="str">
        <f t="array" ref="K3359">INDEX('Régua SAEB'!$F$1:$F$40,MATCH($E3359&amp;"MT"&amp;$J3359,'Régua SAEB'!$G$1:$G$40,0),1)</f>
        <v>Básico</v>
      </c>
    </row>
    <row r="3360" spans="1:11" x14ac:dyDescent="0.2">
      <c r="A3360" s="28" t="s">
        <v>24</v>
      </c>
      <c r="B3360" s="24">
        <v>40400</v>
      </c>
      <c r="C3360" s="28" t="s">
        <v>3461</v>
      </c>
      <c r="D3360" s="29">
        <v>35040400</v>
      </c>
      <c r="E3360" s="29" t="s">
        <v>117</v>
      </c>
      <c r="F3360" s="29">
        <v>290.68</v>
      </c>
      <c r="G3360" s="10">
        <f>SUMIFS('Régua SAEB'!$C:$C,'Régua SAEB'!$B:$B,"LP",'Régua SAEB'!$D:$D,"&lt;="&amp;$F3360,'Régua SAEB'!$E:$E,"&gt;"&amp;$F3360,'Régua SAEB'!$A:$A,$E3360)</f>
        <v>4</v>
      </c>
      <c r="H3360" s="10" t="str">
        <f t="array" ref="H3360">INDEX('Régua SAEB'!$F$1:$F$40,MATCH($E3360&amp;"LP"&amp;$G3360,'Régua SAEB'!$G$1:$G$40,0),1)</f>
        <v>Proficiente</v>
      </c>
      <c r="I3360" s="29">
        <v>275.07</v>
      </c>
      <c r="J3360" s="10">
        <f>SUMIFS('Régua SAEB'!$C:$C,'Régua SAEB'!$B:$B,"MT",'Régua SAEB'!$D:$D,"&lt;="&amp;$I3360,'Régua SAEB'!$E:$E,"&gt;"&amp;$I3360,'Régua SAEB'!$A:$A,$E3360)</f>
        <v>4</v>
      </c>
      <c r="K3360" s="10" t="str">
        <f t="array" ref="K3360">INDEX('Régua SAEB'!$F$1:$F$40,MATCH($E3360&amp;"MT"&amp;$J3360,'Régua SAEB'!$G$1:$G$40,0),1)</f>
        <v>Básico</v>
      </c>
    </row>
    <row r="3361" spans="1:11" x14ac:dyDescent="0.2">
      <c r="A3361" s="28" t="s">
        <v>24</v>
      </c>
      <c r="B3361" s="24">
        <v>920630</v>
      </c>
      <c r="C3361" s="28" t="s">
        <v>3462</v>
      </c>
      <c r="D3361" s="29">
        <v>35920630</v>
      </c>
      <c r="E3361" s="29" t="s">
        <v>117</v>
      </c>
      <c r="F3361" s="29">
        <v>260.12</v>
      </c>
      <c r="G3361" s="10">
        <f>SUMIFS('Régua SAEB'!$C:$C,'Régua SAEB'!$B:$B,"LP",'Régua SAEB'!$D:$D,"&lt;="&amp;$F3361,'Régua SAEB'!$E:$E,"&gt;"&amp;$F3361,'Régua SAEB'!$A:$A,$E3361)</f>
        <v>3</v>
      </c>
      <c r="H3361" s="10" t="str">
        <f t="array" ref="H3361">INDEX('Régua SAEB'!$F$1:$F$40,MATCH($E3361&amp;"LP"&amp;$G3361,'Régua SAEB'!$G$1:$G$40,0),1)</f>
        <v>Básico</v>
      </c>
      <c r="I3361" s="29">
        <v>251.13</v>
      </c>
      <c r="J3361" s="10">
        <f>SUMIFS('Régua SAEB'!$C:$C,'Régua SAEB'!$B:$B,"MT",'Régua SAEB'!$D:$D,"&lt;="&amp;$I3361,'Régua SAEB'!$E:$E,"&gt;"&amp;$I3361,'Régua SAEB'!$A:$A,$E3361)</f>
        <v>3</v>
      </c>
      <c r="K3361" s="10" t="str">
        <f t="array" ref="K3361">INDEX('Régua SAEB'!$F$1:$F$40,MATCH($E3361&amp;"MT"&amp;$J3361,'Régua SAEB'!$G$1:$G$40,0),1)</f>
        <v>Básico</v>
      </c>
    </row>
    <row r="3362" spans="1:11" x14ac:dyDescent="0.2">
      <c r="A3362" s="28" t="s">
        <v>13</v>
      </c>
      <c r="B3362" s="24">
        <v>29973</v>
      </c>
      <c r="C3362" s="28" t="s">
        <v>3463</v>
      </c>
      <c r="D3362" s="29">
        <v>35029973</v>
      </c>
      <c r="E3362" s="29" t="s">
        <v>117</v>
      </c>
      <c r="F3362" s="29">
        <v>238.19</v>
      </c>
      <c r="G3362" s="10">
        <f>SUMIFS('Régua SAEB'!$C:$C,'Régua SAEB'!$B:$B,"LP",'Régua SAEB'!$D:$D,"&lt;="&amp;$F3362,'Régua SAEB'!$E:$E,"&gt;"&amp;$F3362,'Régua SAEB'!$A:$A,$E3362)</f>
        <v>2</v>
      </c>
      <c r="H3362" s="10" t="str">
        <f t="array" ref="H3362">INDEX('Régua SAEB'!$F$1:$F$40,MATCH($E3362&amp;"LP"&amp;$G3362,'Régua SAEB'!$G$1:$G$40,0),1)</f>
        <v>Básico</v>
      </c>
      <c r="I3362" s="29">
        <v>234.08</v>
      </c>
      <c r="J3362" s="10">
        <f>SUMIFS('Régua SAEB'!$C:$C,'Régua SAEB'!$B:$B,"MT",'Régua SAEB'!$D:$D,"&lt;="&amp;$I3362,'Régua SAEB'!$E:$E,"&gt;"&amp;$I3362,'Régua SAEB'!$A:$A,$E3362)</f>
        <v>2</v>
      </c>
      <c r="K3362" s="10" t="str">
        <f t="array" ref="K3362">INDEX('Régua SAEB'!$F$1:$F$40,MATCH($E3362&amp;"MT"&amp;$J3362,'Régua SAEB'!$G$1:$G$40,0),1)</f>
        <v>Básico</v>
      </c>
    </row>
    <row r="3363" spans="1:11" x14ac:dyDescent="0.2">
      <c r="A3363" s="28" t="s">
        <v>13</v>
      </c>
      <c r="B3363" s="24">
        <v>29981</v>
      </c>
      <c r="C3363" s="28" t="s">
        <v>3464</v>
      </c>
      <c r="D3363" s="29">
        <v>35029981</v>
      </c>
      <c r="E3363" s="29" t="s">
        <v>117</v>
      </c>
      <c r="F3363" s="29">
        <v>272.10000000000002</v>
      </c>
      <c r="G3363" s="10">
        <f>SUMIFS('Régua SAEB'!$C:$C,'Régua SAEB'!$B:$B,"LP",'Régua SAEB'!$D:$D,"&lt;="&amp;$F3363,'Régua SAEB'!$E:$E,"&gt;"&amp;$F3363,'Régua SAEB'!$A:$A,$E3363)</f>
        <v>3</v>
      </c>
      <c r="H3363" s="10" t="str">
        <f t="array" ref="H3363">INDEX('Régua SAEB'!$F$1:$F$40,MATCH($E3363&amp;"LP"&amp;$G3363,'Régua SAEB'!$G$1:$G$40,0),1)</f>
        <v>Básico</v>
      </c>
      <c r="I3363" s="29">
        <v>267.89999999999998</v>
      </c>
      <c r="J3363" s="10">
        <f>SUMIFS('Régua SAEB'!$C:$C,'Régua SAEB'!$B:$B,"MT",'Régua SAEB'!$D:$D,"&lt;="&amp;$I3363,'Régua SAEB'!$E:$E,"&gt;"&amp;$I3363,'Régua SAEB'!$A:$A,$E3363)</f>
        <v>3</v>
      </c>
      <c r="K3363" s="10" t="str">
        <f t="array" ref="K3363">INDEX('Régua SAEB'!$F$1:$F$40,MATCH($E3363&amp;"MT"&amp;$J3363,'Régua SAEB'!$G$1:$G$40,0),1)</f>
        <v>Básico</v>
      </c>
    </row>
    <row r="3364" spans="1:11" x14ac:dyDescent="0.2">
      <c r="A3364" s="28" t="s">
        <v>13</v>
      </c>
      <c r="B3364" s="24">
        <v>498087</v>
      </c>
      <c r="C3364" s="28" t="s">
        <v>3465</v>
      </c>
      <c r="D3364" s="29">
        <v>35498087</v>
      </c>
      <c r="E3364" s="29" t="s">
        <v>117</v>
      </c>
      <c r="F3364" s="29">
        <v>263.86</v>
      </c>
      <c r="G3364" s="10">
        <f>SUMIFS('Régua SAEB'!$C:$C,'Régua SAEB'!$B:$B,"LP",'Régua SAEB'!$D:$D,"&lt;="&amp;$F3364,'Régua SAEB'!$E:$E,"&gt;"&amp;$F3364,'Régua SAEB'!$A:$A,$E3364)</f>
        <v>3</v>
      </c>
      <c r="H3364" s="10" t="str">
        <f t="array" ref="H3364">INDEX('Régua SAEB'!$F$1:$F$40,MATCH($E3364&amp;"LP"&amp;$G3364,'Régua SAEB'!$G$1:$G$40,0),1)</f>
        <v>Básico</v>
      </c>
      <c r="I3364" s="29">
        <v>257.64999999999998</v>
      </c>
      <c r="J3364" s="10">
        <f>SUMIFS('Régua SAEB'!$C:$C,'Régua SAEB'!$B:$B,"MT",'Régua SAEB'!$D:$D,"&lt;="&amp;$I3364,'Régua SAEB'!$E:$E,"&gt;"&amp;$I3364,'Régua SAEB'!$A:$A,$E3364)</f>
        <v>3</v>
      </c>
      <c r="K3364" s="10" t="str">
        <f t="array" ref="K3364">INDEX('Régua SAEB'!$F$1:$F$40,MATCH($E3364&amp;"MT"&amp;$J3364,'Régua SAEB'!$G$1:$G$40,0),1)</f>
        <v>Básico</v>
      </c>
    </row>
    <row r="3365" spans="1:11" x14ac:dyDescent="0.2">
      <c r="A3365" s="28" t="s">
        <v>81</v>
      </c>
      <c r="B3365" s="24">
        <v>19021</v>
      </c>
      <c r="C3365" s="28" t="s">
        <v>3466</v>
      </c>
      <c r="D3365" s="29">
        <v>35019021</v>
      </c>
      <c r="E3365" s="29" t="s">
        <v>117</v>
      </c>
      <c r="F3365" s="29">
        <v>282.20999999999998</v>
      </c>
      <c r="G3365" s="10">
        <f>SUMIFS('Régua SAEB'!$C:$C,'Régua SAEB'!$B:$B,"LP",'Régua SAEB'!$D:$D,"&lt;="&amp;$F3365,'Régua SAEB'!$E:$E,"&gt;"&amp;$F3365,'Régua SAEB'!$A:$A,$E3365)</f>
        <v>4</v>
      </c>
      <c r="H3365" s="10" t="str">
        <f t="array" ref="H3365">INDEX('Régua SAEB'!$F$1:$F$40,MATCH($E3365&amp;"LP"&amp;$G3365,'Régua SAEB'!$G$1:$G$40,0),1)</f>
        <v>Proficiente</v>
      </c>
      <c r="I3365" s="29">
        <v>279.44</v>
      </c>
      <c r="J3365" s="10">
        <f>SUMIFS('Régua SAEB'!$C:$C,'Régua SAEB'!$B:$B,"MT",'Régua SAEB'!$D:$D,"&lt;="&amp;$I3365,'Régua SAEB'!$E:$E,"&gt;"&amp;$I3365,'Régua SAEB'!$A:$A,$E3365)</f>
        <v>4</v>
      </c>
      <c r="K3365" s="10" t="str">
        <f t="array" ref="K3365">INDEX('Régua SAEB'!$F$1:$F$40,MATCH($E3365&amp;"MT"&amp;$J3365,'Régua SAEB'!$G$1:$G$40,0),1)</f>
        <v>Básico</v>
      </c>
    </row>
    <row r="3366" spans="1:11" x14ac:dyDescent="0.2">
      <c r="A3366" s="28" t="s">
        <v>81</v>
      </c>
      <c r="B3366" s="24">
        <v>19033</v>
      </c>
      <c r="C3366" s="28" t="s">
        <v>3467</v>
      </c>
      <c r="D3366" s="29">
        <v>35019033</v>
      </c>
      <c r="E3366" s="29" t="s">
        <v>117</v>
      </c>
      <c r="F3366" s="29">
        <v>259.8</v>
      </c>
      <c r="G3366" s="10">
        <f>SUMIFS('Régua SAEB'!$C:$C,'Régua SAEB'!$B:$B,"LP",'Régua SAEB'!$D:$D,"&lt;="&amp;$F3366,'Régua SAEB'!$E:$E,"&gt;"&amp;$F3366,'Régua SAEB'!$A:$A,$E3366)</f>
        <v>3</v>
      </c>
      <c r="H3366" s="10" t="str">
        <f t="array" ref="H3366">INDEX('Régua SAEB'!$F$1:$F$40,MATCH($E3366&amp;"LP"&amp;$G3366,'Régua SAEB'!$G$1:$G$40,0),1)</f>
        <v>Básico</v>
      </c>
      <c r="I3366" s="29">
        <v>258.47000000000003</v>
      </c>
      <c r="J3366" s="10">
        <f>SUMIFS('Régua SAEB'!$C:$C,'Régua SAEB'!$B:$B,"MT",'Régua SAEB'!$D:$D,"&lt;="&amp;$I3366,'Régua SAEB'!$E:$E,"&gt;"&amp;$I3366,'Régua SAEB'!$A:$A,$E3366)</f>
        <v>3</v>
      </c>
      <c r="K3366" s="10" t="str">
        <f t="array" ref="K3366">INDEX('Régua SAEB'!$F$1:$F$40,MATCH($E3366&amp;"MT"&amp;$J3366,'Régua SAEB'!$G$1:$G$40,0),1)</f>
        <v>Básico</v>
      </c>
    </row>
    <row r="3367" spans="1:11" x14ac:dyDescent="0.2">
      <c r="A3367" s="28" t="s">
        <v>81</v>
      </c>
      <c r="B3367" s="24">
        <v>19057</v>
      </c>
      <c r="C3367" s="28" t="s">
        <v>3468</v>
      </c>
      <c r="D3367" s="29">
        <v>35019057</v>
      </c>
      <c r="E3367" s="29" t="s">
        <v>117</v>
      </c>
      <c r="F3367" s="29">
        <v>261.14999999999998</v>
      </c>
      <c r="G3367" s="10">
        <f>SUMIFS('Régua SAEB'!$C:$C,'Régua SAEB'!$B:$B,"LP",'Régua SAEB'!$D:$D,"&lt;="&amp;$F3367,'Régua SAEB'!$E:$E,"&gt;"&amp;$F3367,'Régua SAEB'!$A:$A,$E3367)</f>
        <v>3</v>
      </c>
      <c r="H3367" s="10" t="str">
        <f t="array" ref="H3367">INDEX('Régua SAEB'!$F$1:$F$40,MATCH($E3367&amp;"LP"&amp;$G3367,'Régua SAEB'!$G$1:$G$40,0),1)</f>
        <v>Básico</v>
      </c>
      <c r="I3367" s="29">
        <v>268.86</v>
      </c>
      <c r="J3367" s="10">
        <f>SUMIFS('Régua SAEB'!$C:$C,'Régua SAEB'!$B:$B,"MT",'Régua SAEB'!$D:$D,"&lt;="&amp;$I3367,'Régua SAEB'!$E:$E,"&gt;"&amp;$I3367,'Régua SAEB'!$A:$A,$E3367)</f>
        <v>3</v>
      </c>
      <c r="K3367" s="10" t="str">
        <f t="array" ref="K3367">INDEX('Régua SAEB'!$F$1:$F$40,MATCH($E3367&amp;"MT"&amp;$J3367,'Régua SAEB'!$G$1:$G$40,0),1)</f>
        <v>Básico</v>
      </c>
    </row>
    <row r="3368" spans="1:11" x14ac:dyDescent="0.2">
      <c r="A3368" s="28" t="s">
        <v>81</v>
      </c>
      <c r="B3368" s="24">
        <v>900576</v>
      </c>
      <c r="C3368" s="28" t="s">
        <v>3469</v>
      </c>
      <c r="D3368" s="29">
        <v>35900576</v>
      </c>
      <c r="E3368" s="29" t="s">
        <v>117</v>
      </c>
      <c r="F3368" s="29">
        <v>248.8</v>
      </c>
      <c r="G3368" s="10">
        <f>SUMIFS('Régua SAEB'!$C:$C,'Régua SAEB'!$B:$B,"LP",'Régua SAEB'!$D:$D,"&lt;="&amp;$F3368,'Régua SAEB'!$E:$E,"&gt;"&amp;$F3368,'Régua SAEB'!$A:$A,$E3368)</f>
        <v>2</v>
      </c>
      <c r="H3368" s="10" t="str">
        <f t="array" ref="H3368">INDEX('Régua SAEB'!$F$1:$F$40,MATCH($E3368&amp;"LP"&amp;$G3368,'Régua SAEB'!$G$1:$G$40,0),1)</f>
        <v>Básico</v>
      </c>
      <c r="I3368" s="29">
        <v>249.06</v>
      </c>
      <c r="J3368" s="10">
        <f>SUMIFS('Régua SAEB'!$C:$C,'Régua SAEB'!$B:$B,"MT",'Régua SAEB'!$D:$D,"&lt;="&amp;$I3368,'Régua SAEB'!$E:$E,"&gt;"&amp;$I3368,'Régua SAEB'!$A:$A,$E3368)</f>
        <v>2</v>
      </c>
      <c r="K3368" s="10" t="str">
        <f t="array" ref="K3368">INDEX('Régua SAEB'!$F$1:$F$40,MATCH($E3368&amp;"MT"&amp;$J3368,'Régua SAEB'!$G$1:$G$40,0),1)</f>
        <v>Básico</v>
      </c>
    </row>
    <row r="3369" spans="1:11" x14ac:dyDescent="0.2">
      <c r="A3369" s="28" t="s">
        <v>85</v>
      </c>
      <c r="B3369" s="24">
        <v>10406</v>
      </c>
      <c r="C3369" s="28" t="s">
        <v>3470</v>
      </c>
      <c r="D3369" s="29">
        <v>35010406</v>
      </c>
      <c r="E3369" s="29" t="s">
        <v>117</v>
      </c>
      <c r="F3369" s="29">
        <v>253.76</v>
      </c>
      <c r="G3369" s="10">
        <f>SUMIFS('Régua SAEB'!$C:$C,'Régua SAEB'!$B:$B,"LP",'Régua SAEB'!$D:$D,"&lt;="&amp;$F3369,'Régua SAEB'!$E:$E,"&gt;"&amp;$F3369,'Régua SAEB'!$A:$A,$E3369)</f>
        <v>3</v>
      </c>
      <c r="H3369" s="10" t="str">
        <f t="array" ref="H3369">INDEX('Régua SAEB'!$F$1:$F$40,MATCH($E3369&amp;"LP"&amp;$G3369,'Régua SAEB'!$G$1:$G$40,0),1)</f>
        <v>Básico</v>
      </c>
      <c r="I3369" s="29">
        <v>246.82</v>
      </c>
      <c r="J3369" s="10">
        <f>SUMIFS('Régua SAEB'!$C:$C,'Régua SAEB'!$B:$B,"MT",'Régua SAEB'!$D:$D,"&lt;="&amp;$I3369,'Régua SAEB'!$E:$E,"&gt;"&amp;$I3369,'Régua SAEB'!$A:$A,$E3369)</f>
        <v>2</v>
      </c>
      <c r="K3369" s="10" t="str">
        <f t="array" ref="K3369">INDEX('Régua SAEB'!$F$1:$F$40,MATCH($E3369&amp;"MT"&amp;$J3369,'Régua SAEB'!$G$1:$G$40,0),1)</f>
        <v>Básico</v>
      </c>
    </row>
    <row r="3370" spans="1:11" x14ac:dyDescent="0.2">
      <c r="A3370" s="28" t="s">
        <v>85</v>
      </c>
      <c r="B3370" s="24">
        <v>10534</v>
      </c>
      <c r="C3370" s="28" t="s">
        <v>3471</v>
      </c>
      <c r="D3370" s="29">
        <v>35010534</v>
      </c>
      <c r="E3370" s="29" t="s">
        <v>117</v>
      </c>
      <c r="F3370" s="29">
        <v>266.02999999999997</v>
      </c>
      <c r="G3370" s="10">
        <f>SUMIFS('Régua SAEB'!$C:$C,'Régua SAEB'!$B:$B,"LP",'Régua SAEB'!$D:$D,"&lt;="&amp;$F3370,'Régua SAEB'!$E:$E,"&gt;"&amp;$F3370,'Régua SAEB'!$A:$A,$E3370)</f>
        <v>3</v>
      </c>
      <c r="H3370" s="10" t="str">
        <f t="array" ref="H3370">INDEX('Régua SAEB'!$F$1:$F$40,MATCH($E3370&amp;"LP"&amp;$G3370,'Régua SAEB'!$G$1:$G$40,0),1)</f>
        <v>Básico</v>
      </c>
      <c r="I3370" s="29">
        <v>259.82</v>
      </c>
      <c r="J3370" s="10">
        <f>SUMIFS('Régua SAEB'!$C:$C,'Régua SAEB'!$B:$B,"MT",'Régua SAEB'!$D:$D,"&lt;="&amp;$I3370,'Régua SAEB'!$E:$E,"&gt;"&amp;$I3370,'Régua SAEB'!$A:$A,$E3370)</f>
        <v>3</v>
      </c>
      <c r="K3370" s="10" t="str">
        <f t="array" ref="K3370">INDEX('Régua SAEB'!$F$1:$F$40,MATCH($E3370&amp;"MT"&amp;$J3370,'Régua SAEB'!$G$1:$G$40,0),1)</f>
        <v>Básico</v>
      </c>
    </row>
    <row r="3371" spans="1:11" x14ac:dyDescent="0.2">
      <c r="A3371" s="28" t="s">
        <v>85</v>
      </c>
      <c r="B3371" s="24">
        <v>10637</v>
      </c>
      <c r="C3371" s="28" t="s">
        <v>3472</v>
      </c>
      <c r="D3371" s="29">
        <v>35010637</v>
      </c>
      <c r="E3371" s="29" t="s">
        <v>117</v>
      </c>
      <c r="F3371" s="29">
        <v>281.12</v>
      </c>
      <c r="G3371" s="10">
        <f>SUMIFS('Régua SAEB'!$C:$C,'Régua SAEB'!$B:$B,"LP",'Régua SAEB'!$D:$D,"&lt;="&amp;$F3371,'Régua SAEB'!$E:$E,"&gt;"&amp;$F3371,'Régua SAEB'!$A:$A,$E3371)</f>
        <v>4</v>
      </c>
      <c r="H3371" s="10" t="str">
        <f t="array" ref="H3371">INDEX('Régua SAEB'!$F$1:$F$40,MATCH($E3371&amp;"LP"&amp;$G3371,'Régua SAEB'!$G$1:$G$40,0),1)</f>
        <v>Proficiente</v>
      </c>
      <c r="I3371" s="29">
        <v>276.83999999999997</v>
      </c>
      <c r="J3371" s="10">
        <f>SUMIFS('Régua SAEB'!$C:$C,'Régua SAEB'!$B:$B,"MT",'Régua SAEB'!$D:$D,"&lt;="&amp;$I3371,'Régua SAEB'!$E:$E,"&gt;"&amp;$I3371,'Régua SAEB'!$A:$A,$E3371)</f>
        <v>4</v>
      </c>
      <c r="K3371" s="10" t="str">
        <f t="array" ref="K3371">INDEX('Régua SAEB'!$F$1:$F$40,MATCH($E3371&amp;"MT"&amp;$J3371,'Régua SAEB'!$G$1:$G$40,0),1)</f>
        <v>Básico</v>
      </c>
    </row>
    <row r="3372" spans="1:11" x14ac:dyDescent="0.2">
      <c r="A3372" s="28" t="s">
        <v>85</v>
      </c>
      <c r="B3372" s="24">
        <v>36663</v>
      </c>
      <c r="C3372" s="28" t="s">
        <v>3473</v>
      </c>
      <c r="D3372" s="29">
        <v>35036663</v>
      </c>
      <c r="E3372" s="29" t="s">
        <v>117</v>
      </c>
      <c r="F3372" s="29">
        <v>256.79000000000002</v>
      </c>
      <c r="G3372" s="10">
        <f>SUMIFS('Régua SAEB'!$C:$C,'Régua SAEB'!$B:$B,"LP",'Régua SAEB'!$D:$D,"&lt;="&amp;$F3372,'Régua SAEB'!$E:$E,"&gt;"&amp;$F3372,'Régua SAEB'!$A:$A,$E3372)</f>
        <v>3</v>
      </c>
      <c r="H3372" s="10" t="str">
        <f t="array" ref="H3372">INDEX('Régua SAEB'!$F$1:$F$40,MATCH($E3372&amp;"LP"&amp;$G3372,'Régua SAEB'!$G$1:$G$40,0),1)</f>
        <v>Básico</v>
      </c>
      <c r="I3372" s="29">
        <v>246.04</v>
      </c>
      <c r="J3372" s="10">
        <f>SUMIFS('Régua SAEB'!$C:$C,'Régua SAEB'!$B:$B,"MT",'Régua SAEB'!$D:$D,"&lt;="&amp;$I3372,'Régua SAEB'!$E:$E,"&gt;"&amp;$I3372,'Régua SAEB'!$A:$A,$E3372)</f>
        <v>2</v>
      </c>
      <c r="K3372" s="10" t="str">
        <f t="array" ref="K3372">INDEX('Régua SAEB'!$F$1:$F$40,MATCH($E3372&amp;"MT"&amp;$J3372,'Régua SAEB'!$G$1:$G$40,0),1)</f>
        <v>Básico</v>
      </c>
    </row>
    <row r="3373" spans="1:11" x14ac:dyDescent="0.2">
      <c r="A3373" s="28" t="s">
        <v>85</v>
      </c>
      <c r="B3373" s="24">
        <v>48148</v>
      </c>
      <c r="C3373" s="28" t="s">
        <v>3474</v>
      </c>
      <c r="D3373" s="29">
        <v>35048148</v>
      </c>
      <c r="E3373" s="29" t="s">
        <v>117</v>
      </c>
      <c r="F3373" s="29">
        <v>263.69</v>
      </c>
      <c r="G3373" s="10">
        <f>SUMIFS('Régua SAEB'!$C:$C,'Régua SAEB'!$B:$B,"LP",'Régua SAEB'!$D:$D,"&lt;="&amp;$F3373,'Régua SAEB'!$E:$E,"&gt;"&amp;$F3373,'Régua SAEB'!$A:$A,$E3373)</f>
        <v>3</v>
      </c>
      <c r="H3373" s="10" t="str">
        <f t="array" ref="H3373">INDEX('Régua SAEB'!$F$1:$F$40,MATCH($E3373&amp;"LP"&amp;$G3373,'Régua SAEB'!$G$1:$G$40,0),1)</f>
        <v>Básico</v>
      </c>
      <c r="I3373" s="29">
        <v>258.95999999999998</v>
      </c>
      <c r="J3373" s="10">
        <f>SUMIFS('Régua SAEB'!$C:$C,'Régua SAEB'!$B:$B,"MT",'Régua SAEB'!$D:$D,"&lt;="&amp;$I3373,'Régua SAEB'!$E:$E,"&gt;"&amp;$I3373,'Régua SAEB'!$A:$A,$E3373)</f>
        <v>3</v>
      </c>
      <c r="K3373" s="10" t="str">
        <f t="array" ref="K3373">INDEX('Régua SAEB'!$F$1:$F$40,MATCH($E3373&amp;"MT"&amp;$J3373,'Régua SAEB'!$G$1:$G$40,0),1)</f>
        <v>Básico</v>
      </c>
    </row>
    <row r="3374" spans="1:11" x14ac:dyDescent="0.2">
      <c r="A3374" s="28" t="s">
        <v>85</v>
      </c>
      <c r="B3374" s="24">
        <v>903012</v>
      </c>
      <c r="C3374" s="28" t="s">
        <v>3475</v>
      </c>
      <c r="D3374" s="29">
        <v>35903012</v>
      </c>
      <c r="E3374" s="29" t="s">
        <v>117</v>
      </c>
      <c r="F3374" s="29">
        <v>269.5</v>
      </c>
      <c r="G3374" s="10">
        <f>SUMIFS('Régua SAEB'!$C:$C,'Régua SAEB'!$B:$B,"LP",'Régua SAEB'!$D:$D,"&lt;="&amp;$F3374,'Régua SAEB'!$E:$E,"&gt;"&amp;$F3374,'Régua SAEB'!$A:$A,$E3374)</f>
        <v>3</v>
      </c>
      <c r="H3374" s="10" t="str">
        <f t="array" ref="H3374">INDEX('Régua SAEB'!$F$1:$F$40,MATCH($E3374&amp;"LP"&amp;$G3374,'Régua SAEB'!$G$1:$G$40,0),1)</f>
        <v>Básico</v>
      </c>
      <c r="I3374" s="29">
        <v>266.24</v>
      </c>
      <c r="J3374" s="10">
        <f>SUMIFS('Régua SAEB'!$C:$C,'Régua SAEB'!$B:$B,"MT",'Régua SAEB'!$D:$D,"&lt;="&amp;$I3374,'Régua SAEB'!$E:$E,"&gt;"&amp;$I3374,'Régua SAEB'!$A:$A,$E3374)</f>
        <v>3</v>
      </c>
      <c r="K3374" s="10" t="str">
        <f t="array" ref="K3374">INDEX('Régua SAEB'!$F$1:$F$40,MATCH($E3374&amp;"MT"&amp;$J3374,'Régua SAEB'!$G$1:$G$40,0),1)</f>
        <v>Básico</v>
      </c>
    </row>
    <row r="3375" spans="1:11" x14ac:dyDescent="0.2">
      <c r="A3375" s="28" t="s">
        <v>85</v>
      </c>
      <c r="B3375" s="24">
        <v>906414</v>
      </c>
      <c r="C3375" s="28" t="s">
        <v>3476</v>
      </c>
      <c r="D3375" s="29">
        <v>35906414</v>
      </c>
      <c r="E3375" s="29" t="s">
        <v>117</v>
      </c>
      <c r="F3375" s="29">
        <v>242.64</v>
      </c>
      <c r="G3375" s="10">
        <f>SUMIFS('Régua SAEB'!$C:$C,'Régua SAEB'!$B:$B,"LP",'Régua SAEB'!$D:$D,"&lt;="&amp;$F3375,'Régua SAEB'!$E:$E,"&gt;"&amp;$F3375,'Régua SAEB'!$A:$A,$E3375)</f>
        <v>2</v>
      </c>
      <c r="H3375" s="10" t="str">
        <f t="array" ref="H3375">INDEX('Régua SAEB'!$F$1:$F$40,MATCH($E3375&amp;"LP"&amp;$G3375,'Régua SAEB'!$G$1:$G$40,0),1)</f>
        <v>Básico</v>
      </c>
      <c r="I3375" s="29">
        <v>241.69</v>
      </c>
      <c r="J3375" s="10">
        <f>SUMIFS('Régua SAEB'!$C:$C,'Régua SAEB'!$B:$B,"MT",'Régua SAEB'!$D:$D,"&lt;="&amp;$I3375,'Régua SAEB'!$E:$E,"&gt;"&amp;$I3375,'Régua SAEB'!$A:$A,$E3375)</f>
        <v>2</v>
      </c>
      <c r="K3375" s="10" t="str">
        <f t="array" ref="K3375">INDEX('Régua SAEB'!$F$1:$F$40,MATCH($E3375&amp;"MT"&amp;$J3375,'Régua SAEB'!$G$1:$G$40,0),1)</f>
        <v>Básico</v>
      </c>
    </row>
    <row r="3376" spans="1:11" x14ac:dyDescent="0.2">
      <c r="A3376" s="28" t="s">
        <v>85</v>
      </c>
      <c r="B3376" s="24">
        <v>924313</v>
      </c>
      <c r="C3376" s="28" t="s">
        <v>3477</v>
      </c>
      <c r="D3376" s="29">
        <v>35924313</v>
      </c>
      <c r="E3376" s="29" t="s">
        <v>117</v>
      </c>
      <c r="F3376" s="29">
        <v>251.86</v>
      </c>
      <c r="G3376" s="10">
        <f>SUMIFS('Régua SAEB'!$C:$C,'Régua SAEB'!$B:$B,"LP",'Régua SAEB'!$D:$D,"&lt;="&amp;$F3376,'Régua SAEB'!$E:$E,"&gt;"&amp;$F3376,'Régua SAEB'!$A:$A,$E3376)</f>
        <v>3</v>
      </c>
      <c r="H3376" s="10" t="str">
        <f t="array" ref="H3376">INDEX('Régua SAEB'!$F$1:$F$40,MATCH($E3376&amp;"LP"&amp;$G3376,'Régua SAEB'!$G$1:$G$40,0),1)</f>
        <v>Básico</v>
      </c>
      <c r="I3376" s="29">
        <v>250.72</v>
      </c>
      <c r="J3376" s="10">
        <f>SUMIFS('Régua SAEB'!$C:$C,'Régua SAEB'!$B:$B,"MT",'Régua SAEB'!$D:$D,"&lt;="&amp;$I3376,'Régua SAEB'!$E:$E,"&gt;"&amp;$I3376,'Régua SAEB'!$A:$A,$E3376)</f>
        <v>3</v>
      </c>
      <c r="K3376" s="10" t="str">
        <f t="array" ref="K3376">INDEX('Régua SAEB'!$F$1:$F$40,MATCH($E3376&amp;"MT"&amp;$J3376,'Régua SAEB'!$G$1:$G$40,0),1)</f>
        <v>Básico</v>
      </c>
    </row>
    <row r="3377" spans="1:11" x14ac:dyDescent="0.2">
      <c r="A3377" s="28" t="s">
        <v>50</v>
      </c>
      <c r="B3377" s="24">
        <v>19461</v>
      </c>
      <c r="C3377" s="28" t="s">
        <v>3478</v>
      </c>
      <c r="D3377" s="29">
        <v>35019461</v>
      </c>
      <c r="E3377" s="29" t="s">
        <v>117</v>
      </c>
      <c r="F3377" s="29">
        <v>254.88</v>
      </c>
      <c r="G3377" s="10">
        <f>SUMIFS('Régua SAEB'!$C:$C,'Régua SAEB'!$B:$B,"LP",'Régua SAEB'!$D:$D,"&lt;="&amp;$F3377,'Régua SAEB'!$E:$E,"&gt;"&amp;$F3377,'Régua SAEB'!$A:$A,$E3377)</f>
        <v>3</v>
      </c>
      <c r="H3377" s="10" t="str">
        <f t="array" ref="H3377">INDEX('Régua SAEB'!$F$1:$F$40,MATCH($E3377&amp;"LP"&amp;$G3377,'Régua SAEB'!$G$1:$G$40,0),1)</f>
        <v>Básico</v>
      </c>
      <c r="I3377" s="29">
        <v>248.14</v>
      </c>
      <c r="J3377" s="10">
        <f>SUMIFS('Régua SAEB'!$C:$C,'Régua SAEB'!$B:$B,"MT",'Régua SAEB'!$D:$D,"&lt;="&amp;$I3377,'Régua SAEB'!$E:$E,"&gt;"&amp;$I3377,'Régua SAEB'!$A:$A,$E3377)</f>
        <v>2</v>
      </c>
      <c r="K3377" s="10" t="str">
        <f t="array" ref="K3377">INDEX('Régua SAEB'!$F$1:$F$40,MATCH($E3377&amp;"MT"&amp;$J3377,'Régua SAEB'!$G$1:$G$40,0),1)</f>
        <v>Básico</v>
      </c>
    </row>
    <row r="3378" spans="1:11" x14ac:dyDescent="0.2">
      <c r="A3378" s="28" t="s">
        <v>50</v>
      </c>
      <c r="B3378" s="24">
        <v>19471</v>
      </c>
      <c r="C3378" s="28" t="s">
        <v>3479</v>
      </c>
      <c r="D3378" s="29">
        <v>35019471</v>
      </c>
      <c r="E3378" s="29" t="s">
        <v>117</v>
      </c>
      <c r="F3378" s="29">
        <v>259.86</v>
      </c>
      <c r="G3378" s="10">
        <f>SUMIFS('Régua SAEB'!$C:$C,'Régua SAEB'!$B:$B,"LP",'Régua SAEB'!$D:$D,"&lt;="&amp;$F3378,'Régua SAEB'!$E:$E,"&gt;"&amp;$F3378,'Régua SAEB'!$A:$A,$E3378)</f>
        <v>3</v>
      </c>
      <c r="H3378" s="10" t="str">
        <f t="array" ref="H3378">INDEX('Régua SAEB'!$F$1:$F$40,MATCH($E3378&amp;"LP"&amp;$G3378,'Régua SAEB'!$G$1:$G$40,0),1)</f>
        <v>Básico</v>
      </c>
      <c r="I3378" s="29">
        <v>256.64</v>
      </c>
      <c r="J3378" s="10">
        <f>SUMIFS('Régua SAEB'!$C:$C,'Régua SAEB'!$B:$B,"MT",'Régua SAEB'!$D:$D,"&lt;="&amp;$I3378,'Régua SAEB'!$E:$E,"&gt;"&amp;$I3378,'Régua SAEB'!$A:$A,$E3378)</f>
        <v>3</v>
      </c>
      <c r="K3378" s="10" t="str">
        <f t="array" ref="K3378">INDEX('Régua SAEB'!$F$1:$F$40,MATCH($E3378&amp;"MT"&amp;$J3378,'Régua SAEB'!$G$1:$G$40,0),1)</f>
        <v>Básico</v>
      </c>
    </row>
    <row r="3379" spans="1:11" x14ac:dyDescent="0.2">
      <c r="A3379" s="28" t="s">
        <v>50</v>
      </c>
      <c r="B3379" s="24">
        <v>19483</v>
      </c>
      <c r="C3379" s="28" t="s">
        <v>3480</v>
      </c>
      <c r="D3379" s="29">
        <v>35019483</v>
      </c>
      <c r="E3379" s="29" t="s">
        <v>117</v>
      </c>
      <c r="F3379" s="29">
        <v>289.75</v>
      </c>
      <c r="G3379" s="10">
        <f>SUMIFS('Régua SAEB'!$C:$C,'Régua SAEB'!$B:$B,"LP",'Régua SAEB'!$D:$D,"&lt;="&amp;$F3379,'Régua SAEB'!$E:$E,"&gt;"&amp;$F3379,'Régua SAEB'!$A:$A,$E3379)</f>
        <v>4</v>
      </c>
      <c r="H3379" s="10" t="str">
        <f t="array" ref="H3379">INDEX('Régua SAEB'!$F$1:$F$40,MATCH($E3379&amp;"LP"&amp;$G3379,'Régua SAEB'!$G$1:$G$40,0),1)</f>
        <v>Proficiente</v>
      </c>
      <c r="I3379" s="29">
        <v>280.47000000000003</v>
      </c>
      <c r="J3379" s="10">
        <f>SUMIFS('Régua SAEB'!$C:$C,'Régua SAEB'!$B:$B,"MT",'Régua SAEB'!$D:$D,"&lt;="&amp;$I3379,'Régua SAEB'!$E:$E,"&gt;"&amp;$I3379,'Régua SAEB'!$A:$A,$E3379)</f>
        <v>4</v>
      </c>
      <c r="K3379" s="10" t="str">
        <f t="array" ref="K3379">INDEX('Régua SAEB'!$F$1:$F$40,MATCH($E3379&amp;"MT"&amp;$J3379,'Régua SAEB'!$G$1:$G$40,0),1)</f>
        <v>Básico</v>
      </c>
    </row>
    <row r="3380" spans="1:11" x14ac:dyDescent="0.2">
      <c r="A3380" s="28" t="s">
        <v>50</v>
      </c>
      <c r="B3380" s="24">
        <v>19495</v>
      </c>
      <c r="C3380" s="28" t="s">
        <v>3481</v>
      </c>
      <c r="D3380" s="29">
        <v>35019495</v>
      </c>
      <c r="E3380" s="29" t="s">
        <v>117</v>
      </c>
      <c r="F3380" s="29">
        <v>267.33</v>
      </c>
      <c r="G3380" s="10">
        <f>SUMIFS('Régua SAEB'!$C:$C,'Régua SAEB'!$B:$B,"LP",'Régua SAEB'!$D:$D,"&lt;="&amp;$F3380,'Régua SAEB'!$E:$E,"&gt;"&amp;$F3380,'Régua SAEB'!$A:$A,$E3380)</f>
        <v>3</v>
      </c>
      <c r="H3380" s="10" t="str">
        <f t="array" ref="H3380">INDEX('Régua SAEB'!$F$1:$F$40,MATCH($E3380&amp;"LP"&amp;$G3380,'Régua SAEB'!$G$1:$G$40,0),1)</f>
        <v>Básico</v>
      </c>
      <c r="I3380" s="29">
        <v>261.12</v>
      </c>
      <c r="J3380" s="10">
        <f>SUMIFS('Régua SAEB'!$C:$C,'Régua SAEB'!$B:$B,"MT",'Régua SAEB'!$D:$D,"&lt;="&amp;$I3380,'Régua SAEB'!$E:$E,"&gt;"&amp;$I3380,'Régua SAEB'!$A:$A,$E3380)</f>
        <v>3</v>
      </c>
      <c r="K3380" s="10" t="str">
        <f t="array" ref="K3380">INDEX('Régua SAEB'!$F$1:$F$40,MATCH($E3380&amp;"MT"&amp;$J3380,'Régua SAEB'!$G$1:$G$40,0),1)</f>
        <v>Básico</v>
      </c>
    </row>
    <row r="3381" spans="1:11" x14ac:dyDescent="0.2">
      <c r="A3381" s="28" t="s">
        <v>50</v>
      </c>
      <c r="B3381" s="24">
        <v>47259</v>
      </c>
      <c r="C3381" s="28" t="s">
        <v>3482</v>
      </c>
      <c r="D3381" s="29">
        <v>35047259</v>
      </c>
      <c r="E3381" s="29" t="s">
        <v>117</v>
      </c>
      <c r="F3381" s="29">
        <v>250.62</v>
      </c>
      <c r="G3381" s="10">
        <f>SUMIFS('Régua SAEB'!$C:$C,'Régua SAEB'!$B:$B,"LP",'Régua SAEB'!$D:$D,"&lt;="&amp;$F3381,'Régua SAEB'!$E:$E,"&gt;"&amp;$F3381,'Régua SAEB'!$A:$A,$E3381)</f>
        <v>3</v>
      </c>
      <c r="H3381" s="10" t="str">
        <f t="array" ref="H3381">INDEX('Régua SAEB'!$F$1:$F$40,MATCH($E3381&amp;"LP"&amp;$G3381,'Régua SAEB'!$G$1:$G$40,0),1)</f>
        <v>Básico</v>
      </c>
      <c r="I3381" s="29">
        <v>246.2</v>
      </c>
      <c r="J3381" s="10">
        <f>SUMIFS('Régua SAEB'!$C:$C,'Régua SAEB'!$B:$B,"MT",'Régua SAEB'!$D:$D,"&lt;="&amp;$I3381,'Régua SAEB'!$E:$E,"&gt;"&amp;$I3381,'Régua SAEB'!$A:$A,$E3381)</f>
        <v>2</v>
      </c>
      <c r="K3381" s="10" t="str">
        <f t="array" ref="K3381">INDEX('Régua SAEB'!$F$1:$F$40,MATCH($E3381&amp;"MT"&amp;$J3381,'Régua SAEB'!$G$1:$G$40,0),1)</f>
        <v>Básico</v>
      </c>
    </row>
    <row r="3382" spans="1:11" x14ac:dyDescent="0.2">
      <c r="A3382" s="28" t="s">
        <v>50</v>
      </c>
      <c r="B3382" s="24">
        <v>49505</v>
      </c>
      <c r="C3382" s="28" t="s">
        <v>3483</v>
      </c>
      <c r="D3382" s="29">
        <v>35049505</v>
      </c>
      <c r="E3382" s="29" t="s">
        <v>117</v>
      </c>
      <c r="F3382" s="29">
        <v>281.35000000000002</v>
      </c>
      <c r="G3382" s="10">
        <f>SUMIFS('Régua SAEB'!$C:$C,'Régua SAEB'!$B:$B,"LP",'Régua SAEB'!$D:$D,"&lt;="&amp;$F3382,'Régua SAEB'!$E:$E,"&gt;"&amp;$F3382,'Régua SAEB'!$A:$A,$E3382)</f>
        <v>4</v>
      </c>
      <c r="H3382" s="10" t="str">
        <f t="array" ref="H3382">INDEX('Régua SAEB'!$F$1:$F$40,MATCH($E3382&amp;"LP"&amp;$G3382,'Régua SAEB'!$G$1:$G$40,0),1)</f>
        <v>Proficiente</v>
      </c>
      <c r="I3382" s="29">
        <v>280.91000000000003</v>
      </c>
      <c r="J3382" s="10">
        <f>SUMIFS('Régua SAEB'!$C:$C,'Régua SAEB'!$B:$B,"MT",'Régua SAEB'!$D:$D,"&lt;="&amp;$I3382,'Régua SAEB'!$E:$E,"&gt;"&amp;$I3382,'Régua SAEB'!$A:$A,$E3382)</f>
        <v>4</v>
      </c>
      <c r="K3382" s="10" t="str">
        <f t="array" ref="K3382">INDEX('Régua SAEB'!$F$1:$F$40,MATCH($E3382&amp;"MT"&amp;$J3382,'Régua SAEB'!$G$1:$G$40,0),1)</f>
        <v>Básico</v>
      </c>
    </row>
    <row r="3383" spans="1:11" x14ac:dyDescent="0.2">
      <c r="A3383" s="28" t="s">
        <v>50</v>
      </c>
      <c r="B3383" s="24">
        <v>900588</v>
      </c>
      <c r="C3383" s="28" t="s">
        <v>3484</v>
      </c>
      <c r="D3383" s="29">
        <v>35900588</v>
      </c>
      <c r="E3383" s="29" t="s">
        <v>117</v>
      </c>
      <c r="F3383" s="29">
        <v>264.97000000000003</v>
      </c>
      <c r="G3383" s="10">
        <f>SUMIFS('Régua SAEB'!$C:$C,'Régua SAEB'!$B:$B,"LP",'Régua SAEB'!$D:$D,"&lt;="&amp;$F3383,'Régua SAEB'!$E:$E,"&gt;"&amp;$F3383,'Régua SAEB'!$A:$A,$E3383)</f>
        <v>3</v>
      </c>
      <c r="H3383" s="10" t="str">
        <f t="array" ref="H3383">INDEX('Régua SAEB'!$F$1:$F$40,MATCH($E3383&amp;"LP"&amp;$G3383,'Régua SAEB'!$G$1:$G$40,0),1)</f>
        <v>Básico</v>
      </c>
      <c r="I3383" s="29">
        <v>262.24</v>
      </c>
      <c r="J3383" s="10">
        <f>SUMIFS('Régua SAEB'!$C:$C,'Régua SAEB'!$B:$B,"MT",'Régua SAEB'!$D:$D,"&lt;="&amp;$I3383,'Régua SAEB'!$E:$E,"&gt;"&amp;$I3383,'Régua SAEB'!$A:$A,$E3383)</f>
        <v>3</v>
      </c>
      <c r="K3383" s="10" t="str">
        <f t="array" ref="K3383">INDEX('Régua SAEB'!$F$1:$F$40,MATCH($E3383&amp;"MT"&amp;$J3383,'Régua SAEB'!$G$1:$G$40,0),1)</f>
        <v>Básico</v>
      </c>
    </row>
    <row r="3384" spans="1:11" x14ac:dyDescent="0.2">
      <c r="A3384" s="28" t="s">
        <v>50</v>
      </c>
      <c r="B3384" s="24">
        <v>905677</v>
      </c>
      <c r="C3384" s="28" t="s">
        <v>3485</v>
      </c>
      <c r="D3384" s="29">
        <v>35905677</v>
      </c>
      <c r="E3384" s="29" t="s">
        <v>117</v>
      </c>
      <c r="F3384" s="29">
        <v>253.76</v>
      </c>
      <c r="G3384" s="10">
        <f>SUMIFS('Régua SAEB'!$C:$C,'Régua SAEB'!$B:$B,"LP",'Régua SAEB'!$D:$D,"&lt;="&amp;$F3384,'Régua SAEB'!$E:$E,"&gt;"&amp;$F3384,'Régua SAEB'!$A:$A,$E3384)</f>
        <v>3</v>
      </c>
      <c r="H3384" s="10" t="str">
        <f t="array" ref="H3384">INDEX('Régua SAEB'!$F$1:$F$40,MATCH($E3384&amp;"LP"&amp;$G3384,'Régua SAEB'!$G$1:$G$40,0),1)</f>
        <v>Básico</v>
      </c>
      <c r="I3384" s="29">
        <v>255.96</v>
      </c>
      <c r="J3384" s="10">
        <f>SUMIFS('Régua SAEB'!$C:$C,'Régua SAEB'!$B:$B,"MT",'Régua SAEB'!$D:$D,"&lt;="&amp;$I3384,'Régua SAEB'!$E:$E,"&gt;"&amp;$I3384,'Régua SAEB'!$A:$A,$E3384)</f>
        <v>3</v>
      </c>
      <c r="K3384" s="10" t="str">
        <f t="array" ref="K3384">INDEX('Régua SAEB'!$F$1:$F$40,MATCH($E3384&amp;"MT"&amp;$J3384,'Régua SAEB'!$G$1:$G$40,0),1)</f>
        <v>Básico</v>
      </c>
    </row>
    <row r="3385" spans="1:11" x14ac:dyDescent="0.2">
      <c r="A3385" s="28" t="s">
        <v>50</v>
      </c>
      <c r="B3385" s="24">
        <v>911112</v>
      </c>
      <c r="C3385" s="28" t="s">
        <v>3486</v>
      </c>
      <c r="D3385" s="29">
        <v>35911112</v>
      </c>
      <c r="E3385" s="29" t="s">
        <v>117</v>
      </c>
      <c r="F3385" s="29">
        <v>273.25</v>
      </c>
      <c r="G3385" s="10">
        <f>SUMIFS('Régua SAEB'!$C:$C,'Régua SAEB'!$B:$B,"LP",'Régua SAEB'!$D:$D,"&lt;="&amp;$F3385,'Régua SAEB'!$E:$E,"&gt;"&amp;$F3385,'Régua SAEB'!$A:$A,$E3385)</f>
        <v>3</v>
      </c>
      <c r="H3385" s="10" t="str">
        <f t="array" ref="H3385">INDEX('Régua SAEB'!$F$1:$F$40,MATCH($E3385&amp;"LP"&amp;$G3385,'Régua SAEB'!$G$1:$G$40,0),1)</f>
        <v>Básico</v>
      </c>
      <c r="I3385" s="29">
        <v>276.29000000000002</v>
      </c>
      <c r="J3385" s="10">
        <f>SUMIFS('Régua SAEB'!$C:$C,'Régua SAEB'!$B:$B,"MT",'Régua SAEB'!$D:$D,"&lt;="&amp;$I3385,'Régua SAEB'!$E:$E,"&gt;"&amp;$I3385,'Régua SAEB'!$A:$A,$E3385)</f>
        <v>4</v>
      </c>
      <c r="K3385" s="10" t="str">
        <f t="array" ref="K3385">INDEX('Régua SAEB'!$F$1:$F$40,MATCH($E3385&amp;"MT"&amp;$J3385,'Régua SAEB'!$G$1:$G$40,0),1)</f>
        <v>Básico</v>
      </c>
    </row>
    <row r="3386" spans="1:11" x14ac:dyDescent="0.2">
      <c r="A3386" s="28" t="s">
        <v>50</v>
      </c>
      <c r="B3386" s="24">
        <v>919299</v>
      </c>
      <c r="C3386" s="28" t="s">
        <v>3487</v>
      </c>
      <c r="D3386" s="29">
        <v>35919299</v>
      </c>
      <c r="E3386" s="29" t="s">
        <v>117</v>
      </c>
      <c r="F3386" s="29">
        <v>261.08</v>
      </c>
      <c r="G3386" s="10">
        <f>SUMIFS('Régua SAEB'!$C:$C,'Régua SAEB'!$B:$B,"LP",'Régua SAEB'!$D:$D,"&lt;="&amp;$F3386,'Régua SAEB'!$E:$E,"&gt;"&amp;$F3386,'Régua SAEB'!$A:$A,$E3386)</f>
        <v>3</v>
      </c>
      <c r="H3386" s="10" t="str">
        <f t="array" ref="H3386">INDEX('Régua SAEB'!$F$1:$F$40,MATCH($E3386&amp;"LP"&amp;$G3386,'Régua SAEB'!$G$1:$G$40,0),1)</f>
        <v>Básico</v>
      </c>
      <c r="I3386" s="29">
        <v>263</v>
      </c>
      <c r="J3386" s="10">
        <f>SUMIFS('Régua SAEB'!$C:$C,'Régua SAEB'!$B:$B,"MT",'Régua SAEB'!$D:$D,"&lt;="&amp;$I3386,'Régua SAEB'!$E:$E,"&gt;"&amp;$I3386,'Régua SAEB'!$A:$A,$E3386)</f>
        <v>3</v>
      </c>
      <c r="K3386" s="10" t="str">
        <f t="array" ref="K3386">INDEX('Régua SAEB'!$F$1:$F$40,MATCH($E3386&amp;"MT"&amp;$J3386,'Régua SAEB'!$G$1:$G$40,0),1)</f>
        <v>Básico</v>
      </c>
    </row>
    <row r="3387" spans="1:11" x14ac:dyDescent="0.2">
      <c r="A3387" s="28" t="s">
        <v>50</v>
      </c>
      <c r="B3387" s="24">
        <v>924465</v>
      </c>
      <c r="C3387" s="28" t="s">
        <v>3488</v>
      </c>
      <c r="D3387" s="29">
        <v>35924465</v>
      </c>
      <c r="E3387" s="29" t="s">
        <v>117</v>
      </c>
      <c r="F3387" s="29">
        <v>259.74</v>
      </c>
      <c r="G3387" s="10">
        <f>SUMIFS('Régua SAEB'!$C:$C,'Régua SAEB'!$B:$B,"LP",'Régua SAEB'!$D:$D,"&lt;="&amp;$F3387,'Régua SAEB'!$E:$E,"&gt;"&amp;$F3387,'Régua SAEB'!$A:$A,$E3387)</f>
        <v>3</v>
      </c>
      <c r="H3387" s="10" t="str">
        <f t="array" ref="H3387">INDEX('Régua SAEB'!$F$1:$F$40,MATCH($E3387&amp;"LP"&amp;$G3387,'Régua SAEB'!$G$1:$G$40,0),1)</f>
        <v>Básico</v>
      </c>
      <c r="I3387" s="29">
        <v>254.43</v>
      </c>
      <c r="J3387" s="10">
        <f>SUMIFS('Régua SAEB'!$C:$C,'Régua SAEB'!$B:$B,"MT",'Régua SAEB'!$D:$D,"&lt;="&amp;$I3387,'Régua SAEB'!$E:$E,"&gt;"&amp;$I3387,'Régua SAEB'!$A:$A,$E3387)</f>
        <v>3</v>
      </c>
      <c r="K3387" s="10" t="str">
        <f t="array" ref="K3387">INDEX('Régua SAEB'!$F$1:$F$40,MATCH($E3387&amp;"MT"&amp;$J3387,'Régua SAEB'!$G$1:$G$40,0),1)</f>
        <v>Básico</v>
      </c>
    </row>
    <row r="3388" spans="1:11" x14ac:dyDescent="0.2">
      <c r="A3388" s="28" t="s">
        <v>58</v>
      </c>
      <c r="B3388" s="24">
        <v>33558</v>
      </c>
      <c r="C3388" s="28" t="s">
        <v>3489</v>
      </c>
      <c r="D3388" s="29">
        <v>35033558</v>
      </c>
      <c r="E3388" s="29" t="s">
        <v>117</v>
      </c>
      <c r="F3388" s="29">
        <v>247.62</v>
      </c>
      <c r="G3388" s="10">
        <f>SUMIFS('Régua SAEB'!$C:$C,'Régua SAEB'!$B:$B,"LP",'Régua SAEB'!$D:$D,"&lt;="&amp;$F3388,'Régua SAEB'!$E:$E,"&gt;"&amp;$F3388,'Régua SAEB'!$A:$A,$E3388)</f>
        <v>2</v>
      </c>
      <c r="H3388" s="10" t="str">
        <f t="array" ref="H3388">INDEX('Régua SAEB'!$F$1:$F$40,MATCH($E3388&amp;"LP"&amp;$G3388,'Régua SAEB'!$G$1:$G$40,0),1)</f>
        <v>Básico</v>
      </c>
      <c r="I3388" s="29">
        <v>255.37</v>
      </c>
      <c r="J3388" s="10">
        <f>SUMIFS('Régua SAEB'!$C:$C,'Régua SAEB'!$B:$B,"MT",'Régua SAEB'!$D:$D,"&lt;="&amp;$I3388,'Régua SAEB'!$E:$E,"&gt;"&amp;$I3388,'Régua SAEB'!$A:$A,$E3388)</f>
        <v>3</v>
      </c>
      <c r="K3388" s="10" t="str">
        <f t="array" ref="K3388">INDEX('Régua SAEB'!$F$1:$F$40,MATCH($E3388&amp;"MT"&amp;$J3388,'Régua SAEB'!$G$1:$G$40,0),1)</f>
        <v>Básico</v>
      </c>
    </row>
    <row r="3389" spans="1:11" x14ac:dyDescent="0.2">
      <c r="A3389" s="28" t="s">
        <v>58</v>
      </c>
      <c r="B3389" s="24">
        <v>33613</v>
      </c>
      <c r="C3389" s="28" t="s">
        <v>2713</v>
      </c>
      <c r="D3389" s="29">
        <v>35033613</v>
      </c>
      <c r="E3389" s="29" t="s">
        <v>117</v>
      </c>
      <c r="F3389" s="29">
        <v>287.58</v>
      </c>
      <c r="G3389" s="10">
        <f>SUMIFS('Régua SAEB'!$C:$C,'Régua SAEB'!$B:$B,"LP",'Régua SAEB'!$D:$D,"&lt;="&amp;$F3389,'Régua SAEB'!$E:$E,"&gt;"&amp;$F3389,'Régua SAEB'!$A:$A,$E3389)</f>
        <v>4</v>
      </c>
      <c r="H3389" s="10" t="str">
        <f t="array" ref="H3389">INDEX('Régua SAEB'!$F$1:$F$40,MATCH($E3389&amp;"LP"&amp;$G3389,'Régua SAEB'!$G$1:$G$40,0),1)</f>
        <v>Proficiente</v>
      </c>
      <c r="I3389" s="29">
        <v>296.44</v>
      </c>
      <c r="J3389" s="10">
        <f>SUMIFS('Régua SAEB'!$C:$C,'Régua SAEB'!$B:$B,"MT",'Régua SAEB'!$D:$D,"&lt;="&amp;$I3389,'Régua SAEB'!$E:$E,"&gt;"&amp;$I3389,'Régua SAEB'!$A:$A,$E3389)</f>
        <v>4</v>
      </c>
      <c r="K3389" s="10" t="str">
        <f t="array" ref="K3389">INDEX('Régua SAEB'!$F$1:$F$40,MATCH($E3389&amp;"MT"&amp;$J3389,'Régua SAEB'!$G$1:$G$40,0),1)</f>
        <v>Básico</v>
      </c>
    </row>
    <row r="3390" spans="1:11" x14ac:dyDescent="0.2">
      <c r="A3390" s="28" t="s">
        <v>87</v>
      </c>
      <c r="B3390" s="24">
        <v>22585</v>
      </c>
      <c r="C3390" s="28" t="s">
        <v>3490</v>
      </c>
      <c r="D3390" s="29">
        <v>35022585</v>
      </c>
      <c r="E3390" s="29" t="s">
        <v>117</v>
      </c>
      <c r="F3390" s="29">
        <v>235.27</v>
      </c>
      <c r="G3390" s="10">
        <f>SUMIFS('Régua SAEB'!$C:$C,'Régua SAEB'!$B:$B,"LP",'Régua SAEB'!$D:$D,"&lt;="&amp;$F3390,'Régua SAEB'!$E:$E,"&gt;"&amp;$F3390,'Régua SAEB'!$A:$A,$E3390)</f>
        <v>2</v>
      </c>
      <c r="H3390" s="10" t="str">
        <f t="array" ref="H3390">INDEX('Régua SAEB'!$F$1:$F$40,MATCH($E3390&amp;"LP"&amp;$G3390,'Régua SAEB'!$G$1:$G$40,0),1)</f>
        <v>Básico</v>
      </c>
      <c r="I3390" s="29">
        <v>228.52</v>
      </c>
      <c r="J3390" s="10">
        <f>SUMIFS('Régua SAEB'!$C:$C,'Régua SAEB'!$B:$B,"MT",'Régua SAEB'!$D:$D,"&lt;="&amp;$I3390,'Régua SAEB'!$E:$E,"&gt;"&amp;$I3390,'Régua SAEB'!$A:$A,$E3390)</f>
        <v>2</v>
      </c>
      <c r="K3390" s="10" t="str">
        <f t="array" ref="K3390">INDEX('Régua SAEB'!$F$1:$F$40,MATCH($E3390&amp;"MT"&amp;$J3390,'Régua SAEB'!$G$1:$G$40,0),1)</f>
        <v>Básico</v>
      </c>
    </row>
    <row r="3391" spans="1:11" x14ac:dyDescent="0.2">
      <c r="A3391" s="28" t="s">
        <v>95</v>
      </c>
      <c r="B3391" s="24">
        <v>23589</v>
      </c>
      <c r="C3391" s="28" t="s">
        <v>3491</v>
      </c>
      <c r="D3391" s="29">
        <v>35023589</v>
      </c>
      <c r="E3391" s="29" t="s">
        <v>117</v>
      </c>
      <c r="F3391" s="29">
        <v>254.96</v>
      </c>
      <c r="G3391" s="10">
        <f>SUMIFS('Régua SAEB'!$C:$C,'Régua SAEB'!$B:$B,"LP",'Régua SAEB'!$D:$D,"&lt;="&amp;$F3391,'Régua SAEB'!$E:$E,"&gt;"&amp;$F3391,'Régua SAEB'!$A:$A,$E3391)</f>
        <v>3</v>
      </c>
      <c r="H3391" s="10" t="str">
        <f t="array" ref="H3391">INDEX('Régua SAEB'!$F$1:$F$40,MATCH($E3391&amp;"LP"&amp;$G3391,'Régua SAEB'!$G$1:$G$40,0),1)</f>
        <v>Básico</v>
      </c>
      <c r="I3391" s="29">
        <v>258.82</v>
      </c>
      <c r="J3391" s="10">
        <f>SUMIFS('Régua SAEB'!$C:$C,'Régua SAEB'!$B:$B,"MT",'Régua SAEB'!$D:$D,"&lt;="&amp;$I3391,'Régua SAEB'!$E:$E,"&gt;"&amp;$I3391,'Régua SAEB'!$A:$A,$E3391)</f>
        <v>3</v>
      </c>
      <c r="K3391" s="10" t="str">
        <f t="array" ref="K3391">INDEX('Régua SAEB'!$F$1:$F$40,MATCH($E3391&amp;"MT"&amp;$J3391,'Régua SAEB'!$G$1:$G$40,0),1)</f>
        <v>Básico</v>
      </c>
    </row>
    <row r="3392" spans="1:11" x14ac:dyDescent="0.2">
      <c r="A3392" s="28" t="s">
        <v>47</v>
      </c>
      <c r="B3392" s="24">
        <v>27169</v>
      </c>
      <c r="C3392" s="28" t="s">
        <v>3492</v>
      </c>
      <c r="D3392" s="29">
        <v>35027169</v>
      </c>
      <c r="E3392" s="29" t="s">
        <v>117</v>
      </c>
      <c r="F3392" s="29">
        <v>252.43</v>
      </c>
      <c r="G3392" s="10">
        <f>SUMIFS('Régua SAEB'!$C:$C,'Régua SAEB'!$B:$B,"LP",'Régua SAEB'!$D:$D,"&lt;="&amp;$F3392,'Régua SAEB'!$E:$E,"&gt;"&amp;$F3392,'Régua SAEB'!$A:$A,$E3392)</f>
        <v>3</v>
      </c>
      <c r="H3392" s="10" t="str">
        <f t="array" ref="H3392">INDEX('Régua SAEB'!$F$1:$F$40,MATCH($E3392&amp;"LP"&amp;$G3392,'Régua SAEB'!$G$1:$G$40,0),1)</f>
        <v>Básico</v>
      </c>
      <c r="I3392" s="29">
        <v>268.36</v>
      </c>
      <c r="J3392" s="10">
        <f>SUMIFS('Régua SAEB'!$C:$C,'Régua SAEB'!$B:$B,"MT",'Régua SAEB'!$D:$D,"&lt;="&amp;$I3392,'Régua SAEB'!$E:$E,"&gt;"&amp;$I3392,'Régua SAEB'!$A:$A,$E3392)</f>
        <v>3</v>
      </c>
      <c r="K3392" s="10" t="str">
        <f t="array" ref="K3392">INDEX('Régua SAEB'!$F$1:$F$40,MATCH($E3392&amp;"MT"&amp;$J3392,'Régua SAEB'!$G$1:$G$40,0),1)</f>
        <v>Básico</v>
      </c>
    </row>
    <row r="3393" spans="1:11" x14ac:dyDescent="0.2">
      <c r="A3393" s="28" t="s">
        <v>98</v>
      </c>
      <c r="B3393" s="24">
        <v>4039</v>
      </c>
      <c r="C3393" s="28" t="s">
        <v>3493</v>
      </c>
      <c r="D3393" s="29">
        <v>35004039</v>
      </c>
      <c r="E3393" s="29" t="s">
        <v>117</v>
      </c>
      <c r="F3393" s="29">
        <v>241.63</v>
      </c>
      <c r="G3393" s="10">
        <f>SUMIFS('Régua SAEB'!$C:$C,'Régua SAEB'!$B:$B,"LP",'Régua SAEB'!$D:$D,"&lt;="&amp;$F3393,'Régua SAEB'!$E:$E,"&gt;"&amp;$F3393,'Régua SAEB'!$A:$A,$E3393)</f>
        <v>2</v>
      </c>
      <c r="H3393" s="10" t="str">
        <f t="array" ref="H3393">INDEX('Régua SAEB'!$F$1:$F$40,MATCH($E3393&amp;"LP"&amp;$G3393,'Régua SAEB'!$G$1:$G$40,0),1)</f>
        <v>Básico</v>
      </c>
      <c r="I3393" s="29">
        <v>243.1</v>
      </c>
      <c r="J3393" s="10">
        <f>SUMIFS('Régua SAEB'!$C:$C,'Régua SAEB'!$B:$B,"MT",'Régua SAEB'!$D:$D,"&lt;="&amp;$I3393,'Régua SAEB'!$E:$E,"&gt;"&amp;$I3393,'Régua SAEB'!$A:$A,$E3393)</f>
        <v>2</v>
      </c>
      <c r="K3393" s="10" t="str">
        <f t="array" ref="K3393">INDEX('Régua SAEB'!$F$1:$F$40,MATCH($E3393&amp;"MT"&amp;$J3393,'Régua SAEB'!$G$1:$G$40,0),1)</f>
        <v>Básico</v>
      </c>
    </row>
    <row r="3394" spans="1:11" x14ac:dyDescent="0.2">
      <c r="A3394" s="28" t="s">
        <v>98</v>
      </c>
      <c r="B3394" s="24">
        <v>16743</v>
      </c>
      <c r="C3394" s="28" t="s">
        <v>3494</v>
      </c>
      <c r="D3394" s="29">
        <v>35016743</v>
      </c>
      <c r="E3394" s="29" t="s">
        <v>117</v>
      </c>
      <c r="F3394" s="29">
        <v>274.16000000000003</v>
      </c>
      <c r="G3394" s="10">
        <f>SUMIFS('Régua SAEB'!$C:$C,'Régua SAEB'!$B:$B,"LP",'Régua SAEB'!$D:$D,"&lt;="&amp;$F3394,'Régua SAEB'!$E:$E,"&gt;"&amp;$F3394,'Régua SAEB'!$A:$A,$E3394)</f>
        <v>3</v>
      </c>
      <c r="H3394" s="10" t="str">
        <f t="array" ref="H3394">INDEX('Régua SAEB'!$F$1:$F$40,MATCH($E3394&amp;"LP"&amp;$G3394,'Régua SAEB'!$G$1:$G$40,0),1)</f>
        <v>Básico</v>
      </c>
      <c r="I3394" s="29">
        <v>276.51</v>
      </c>
      <c r="J3394" s="10">
        <f>SUMIFS('Régua SAEB'!$C:$C,'Régua SAEB'!$B:$B,"MT",'Régua SAEB'!$D:$D,"&lt;="&amp;$I3394,'Régua SAEB'!$E:$E,"&gt;"&amp;$I3394,'Régua SAEB'!$A:$A,$E3394)</f>
        <v>4</v>
      </c>
      <c r="K3394" s="10" t="str">
        <f t="array" ref="K3394">INDEX('Régua SAEB'!$F$1:$F$40,MATCH($E3394&amp;"MT"&amp;$J3394,'Régua SAEB'!$G$1:$G$40,0),1)</f>
        <v>Básico</v>
      </c>
    </row>
    <row r="3395" spans="1:11" x14ac:dyDescent="0.2">
      <c r="A3395" s="28" t="s">
        <v>98</v>
      </c>
      <c r="B3395" s="24">
        <v>16755</v>
      </c>
      <c r="C3395" s="28" t="s">
        <v>3495</v>
      </c>
      <c r="D3395" s="29">
        <v>35016755</v>
      </c>
      <c r="E3395" s="29" t="s">
        <v>117</v>
      </c>
      <c r="F3395" s="29">
        <v>269.48</v>
      </c>
      <c r="G3395" s="10">
        <f>SUMIFS('Régua SAEB'!$C:$C,'Régua SAEB'!$B:$B,"LP",'Régua SAEB'!$D:$D,"&lt;="&amp;$F3395,'Régua SAEB'!$E:$E,"&gt;"&amp;$F3395,'Régua SAEB'!$A:$A,$E3395)</f>
        <v>3</v>
      </c>
      <c r="H3395" s="10" t="str">
        <f t="array" ref="H3395">INDEX('Régua SAEB'!$F$1:$F$40,MATCH($E3395&amp;"LP"&amp;$G3395,'Régua SAEB'!$G$1:$G$40,0),1)</f>
        <v>Básico</v>
      </c>
      <c r="I3395" s="29">
        <v>269.35000000000002</v>
      </c>
      <c r="J3395" s="10">
        <f>SUMIFS('Régua SAEB'!$C:$C,'Régua SAEB'!$B:$B,"MT",'Régua SAEB'!$D:$D,"&lt;="&amp;$I3395,'Régua SAEB'!$E:$E,"&gt;"&amp;$I3395,'Régua SAEB'!$A:$A,$E3395)</f>
        <v>3</v>
      </c>
      <c r="K3395" s="10" t="str">
        <f t="array" ref="K3395">INDEX('Régua SAEB'!$F$1:$F$40,MATCH($E3395&amp;"MT"&amp;$J3395,'Régua SAEB'!$G$1:$G$40,0),1)</f>
        <v>Básico</v>
      </c>
    </row>
    <row r="3396" spans="1:11" x14ac:dyDescent="0.2">
      <c r="A3396" s="28" t="s">
        <v>98</v>
      </c>
      <c r="B3396" s="24">
        <v>16779</v>
      </c>
      <c r="C3396" s="28" t="s">
        <v>1522</v>
      </c>
      <c r="D3396" s="29">
        <v>35016779</v>
      </c>
      <c r="E3396" s="29" t="s">
        <v>117</v>
      </c>
      <c r="F3396" s="29">
        <v>287.23</v>
      </c>
      <c r="G3396" s="10">
        <f>SUMIFS('Régua SAEB'!$C:$C,'Régua SAEB'!$B:$B,"LP",'Régua SAEB'!$D:$D,"&lt;="&amp;$F3396,'Régua SAEB'!$E:$E,"&gt;"&amp;$F3396,'Régua SAEB'!$A:$A,$E3396)</f>
        <v>4</v>
      </c>
      <c r="H3396" s="10" t="str">
        <f t="array" ref="H3396">INDEX('Régua SAEB'!$F$1:$F$40,MATCH($E3396&amp;"LP"&amp;$G3396,'Régua SAEB'!$G$1:$G$40,0),1)</f>
        <v>Proficiente</v>
      </c>
      <c r="I3396" s="29">
        <v>287.27</v>
      </c>
      <c r="J3396" s="10">
        <f>SUMIFS('Régua SAEB'!$C:$C,'Régua SAEB'!$B:$B,"MT",'Régua SAEB'!$D:$D,"&lt;="&amp;$I3396,'Régua SAEB'!$E:$E,"&gt;"&amp;$I3396,'Régua SAEB'!$A:$A,$E3396)</f>
        <v>4</v>
      </c>
      <c r="K3396" s="10" t="str">
        <f t="array" ref="K3396">INDEX('Régua SAEB'!$F$1:$F$40,MATCH($E3396&amp;"MT"&amp;$J3396,'Régua SAEB'!$G$1:$G$40,0),1)</f>
        <v>Básico</v>
      </c>
    </row>
    <row r="3397" spans="1:11" x14ac:dyDescent="0.2">
      <c r="A3397" s="28" t="s">
        <v>98</v>
      </c>
      <c r="B3397" s="24">
        <v>16809</v>
      </c>
      <c r="C3397" s="28" t="s">
        <v>3496</v>
      </c>
      <c r="D3397" s="29">
        <v>35016809</v>
      </c>
      <c r="E3397" s="29" t="s">
        <v>117</v>
      </c>
      <c r="F3397" s="29">
        <v>274.72000000000003</v>
      </c>
      <c r="G3397" s="10">
        <f>SUMIFS('Régua SAEB'!$C:$C,'Régua SAEB'!$B:$B,"LP",'Régua SAEB'!$D:$D,"&lt;="&amp;$F3397,'Régua SAEB'!$E:$E,"&gt;"&amp;$F3397,'Régua SAEB'!$A:$A,$E3397)</f>
        <v>3</v>
      </c>
      <c r="H3397" s="10" t="str">
        <f t="array" ref="H3397">INDEX('Régua SAEB'!$F$1:$F$40,MATCH($E3397&amp;"LP"&amp;$G3397,'Régua SAEB'!$G$1:$G$40,0),1)</f>
        <v>Básico</v>
      </c>
      <c r="I3397" s="29">
        <v>268.79000000000002</v>
      </c>
      <c r="J3397" s="10">
        <f>SUMIFS('Régua SAEB'!$C:$C,'Régua SAEB'!$B:$B,"MT",'Régua SAEB'!$D:$D,"&lt;="&amp;$I3397,'Régua SAEB'!$E:$E,"&gt;"&amp;$I3397,'Régua SAEB'!$A:$A,$E3397)</f>
        <v>3</v>
      </c>
      <c r="K3397" s="10" t="str">
        <f t="array" ref="K3397">INDEX('Régua SAEB'!$F$1:$F$40,MATCH($E3397&amp;"MT"&amp;$J3397,'Régua SAEB'!$G$1:$G$40,0),1)</f>
        <v>Básico</v>
      </c>
    </row>
    <row r="3398" spans="1:11" x14ac:dyDescent="0.2">
      <c r="A3398" s="28" t="s">
        <v>98</v>
      </c>
      <c r="B3398" s="24">
        <v>16937</v>
      </c>
      <c r="C3398" s="28" t="s">
        <v>3497</v>
      </c>
      <c r="D3398" s="29">
        <v>35016937</v>
      </c>
      <c r="E3398" s="29" t="s">
        <v>117</v>
      </c>
      <c r="F3398" s="29">
        <v>258.01</v>
      </c>
      <c r="G3398" s="10">
        <f>SUMIFS('Régua SAEB'!$C:$C,'Régua SAEB'!$B:$B,"LP",'Régua SAEB'!$D:$D,"&lt;="&amp;$F3398,'Régua SAEB'!$E:$E,"&gt;"&amp;$F3398,'Régua SAEB'!$A:$A,$E3398)</f>
        <v>3</v>
      </c>
      <c r="H3398" s="10" t="str">
        <f t="array" ref="H3398">INDEX('Régua SAEB'!$F$1:$F$40,MATCH($E3398&amp;"LP"&amp;$G3398,'Régua SAEB'!$G$1:$G$40,0),1)</f>
        <v>Básico</v>
      </c>
      <c r="I3398" s="29">
        <v>257.82</v>
      </c>
      <c r="J3398" s="10">
        <f>SUMIFS('Régua SAEB'!$C:$C,'Régua SAEB'!$B:$B,"MT",'Régua SAEB'!$D:$D,"&lt;="&amp;$I3398,'Régua SAEB'!$E:$E,"&gt;"&amp;$I3398,'Régua SAEB'!$A:$A,$E3398)</f>
        <v>3</v>
      </c>
      <c r="K3398" s="10" t="str">
        <f t="array" ref="K3398">INDEX('Régua SAEB'!$F$1:$F$40,MATCH($E3398&amp;"MT"&amp;$J3398,'Régua SAEB'!$G$1:$G$40,0),1)</f>
        <v>Básico</v>
      </c>
    </row>
    <row r="3399" spans="1:11" x14ac:dyDescent="0.2">
      <c r="A3399" s="28" t="s">
        <v>98</v>
      </c>
      <c r="B3399" s="24">
        <v>39809</v>
      </c>
      <c r="C3399" s="28" t="s">
        <v>3498</v>
      </c>
      <c r="D3399" s="29">
        <v>35039809</v>
      </c>
      <c r="E3399" s="29" t="s">
        <v>117</v>
      </c>
      <c r="F3399" s="29">
        <v>280.23</v>
      </c>
      <c r="G3399" s="10">
        <f>SUMIFS('Régua SAEB'!$C:$C,'Régua SAEB'!$B:$B,"LP",'Régua SAEB'!$D:$D,"&lt;="&amp;$F3399,'Régua SAEB'!$E:$E,"&gt;"&amp;$F3399,'Régua SAEB'!$A:$A,$E3399)</f>
        <v>4</v>
      </c>
      <c r="H3399" s="10" t="str">
        <f t="array" ref="H3399">INDEX('Régua SAEB'!$F$1:$F$40,MATCH($E3399&amp;"LP"&amp;$G3399,'Régua SAEB'!$G$1:$G$40,0),1)</f>
        <v>Proficiente</v>
      </c>
      <c r="I3399" s="29">
        <v>282.76</v>
      </c>
      <c r="J3399" s="10">
        <f>SUMIFS('Régua SAEB'!$C:$C,'Régua SAEB'!$B:$B,"MT",'Régua SAEB'!$D:$D,"&lt;="&amp;$I3399,'Régua SAEB'!$E:$E,"&gt;"&amp;$I3399,'Régua SAEB'!$A:$A,$E3399)</f>
        <v>4</v>
      </c>
      <c r="K3399" s="10" t="str">
        <f t="array" ref="K3399">INDEX('Régua SAEB'!$F$1:$F$40,MATCH($E3399&amp;"MT"&amp;$J3399,'Régua SAEB'!$G$1:$G$40,0),1)</f>
        <v>Básico</v>
      </c>
    </row>
    <row r="3400" spans="1:11" x14ac:dyDescent="0.2">
      <c r="A3400" s="28" t="s">
        <v>98</v>
      </c>
      <c r="B3400" s="24">
        <v>42468</v>
      </c>
      <c r="C3400" s="28" t="s">
        <v>3499</v>
      </c>
      <c r="D3400" s="29">
        <v>35042468</v>
      </c>
      <c r="E3400" s="29" t="s">
        <v>117</v>
      </c>
      <c r="F3400" s="29">
        <v>286.56</v>
      </c>
      <c r="G3400" s="10">
        <f>SUMIFS('Régua SAEB'!$C:$C,'Régua SAEB'!$B:$B,"LP",'Régua SAEB'!$D:$D,"&lt;="&amp;$F3400,'Régua SAEB'!$E:$E,"&gt;"&amp;$F3400,'Régua SAEB'!$A:$A,$E3400)</f>
        <v>4</v>
      </c>
      <c r="H3400" s="10" t="str">
        <f t="array" ref="H3400">INDEX('Régua SAEB'!$F$1:$F$40,MATCH($E3400&amp;"LP"&amp;$G3400,'Régua SAEB'!$G$1:$G$40,0),1)</f>
        <v>Proficiente</v>
      </c>
      <c r="I3400" s="29">
        <v>281.02999999999997</v>
      </c>
      <c r="J3400" s="10">
        <f>SUMIFS('Régua SAEB'!$C:$C,'Régua SAEB'!$B:$B,"MT",'Régua SAEB'!$D:$D,"&lt;="&amp;$I3400,'Régua SAEB'!$E:$E,"&gt;"&amp;$I3400,'Régua SAEB'!$A:$A,$E3400)</f>
        <v>4</v>
      </c>
      <c r="K3400" s="10" t="str">
        <f t="array" ref="K3400">INDEX('Régua SAEB'!$F$1:$F$40,MATCH($E3400&amp;"MT"&amp;$J3400,'Régua SAEB'!$G$1:$G$40,0),1)</f>
        <v>Básico</v>
      </c>
    </row>
    <row r="3401" spans="1:11" x14ac:dyDescent="0.2">
      <c r="A3401" s="28" t="s">
        <v>98</v>
      </c>
      <c r="B3401" s="24">
        <v>900436</v>
      </c>
      <c r="C3401" s="28" t="s">
        <v>3500</v>
      </c>
      <c r="D3401" s="29">
        <v>35900436</v>
      </c>
      <c r="E3401" s="29" t="s">
        <v>117</v>
      </c>
      <c r="F3401" s="29">
        <v>271.33</v>
      </c>
      <c r="G3401" s="10">
        <f>SUMIFS('Régua SAEB'!$C:$C,'Régua SAEB'!$B:$B,"LP",'Régua SAEB'!$D:$D,"&lt;="&amp;$F3401,'Régua SAEB'!$E:$E,"&gt;"&amp;$F3401,'Régua SAEB'!$A:$A,$E3401)</f>
        <v>3</v>
      </c>
      <c r="H3401" s="10" t="str">
        <f t="array" ref="H3401">INDEX('Régua SAEB'!$F$1:$F$40,MATCH($E3401&amp;"LP"&amp;$G3401,'Régua SAEB'!$G$1:$G$40,0),1)</f>
        <v>Básico</v>
      </c>
      <c r="I3401" s="29">
        <v>277.67</v>
      </c>
      <c r="J3401" s="10">
        <f>SUMIFS('Régua SAEB'!$C:$C,'Régua SAEB'!$B:$B,"MT",'Régua SAEB'!$D:$D,"&lt;="&amp;$I3401,'Régua SAEB'!$E:$E,"&gt;"&amp;$I3401,'Régua SAEB'!$A:$A,$E3401)</f>
        <v>4</v>
      </c>
      <c r="K3401" s="10" t="str">
        <f t="array" ref="K3401">INDEX('Régua SAEB'!$F$1:$F$40,MATCH($E3401&amp;"MT"&amp;$J3401,'Régua SAEB'!$G$1:$G$40,0),1)</f>
        <v>Básico</v>
      </c>
    </row>
    <row r="3402" spans="1:11" x14ac:dyDescent="0.2">
      <c r="A3402" s="28" t="s">
        <v>98</v>
      </c>
      <c r="B3402" s="24">
        <v>908320</v>
      </c>
      <c r="C3402" s="28" t="s">
        <v>3501</v>
      </c>
      <c r="D3402" s="29">
        <v>35908320</v>
      </c>
      <c r="E3402" s="29" t="s">
        <v>117</v>
      </c>
      <c r="F3402" s="29">
        <v>285.39</v>
      </c>
      <c r="G3402" s="10">
        <f>SUMIFS('Régua SAEB'!$C:$C,'Régua SAEB'!$B:$B,"LP",'Régua SAEB'!$D:$D,"&lt;="&amp;$F3402,'Régua SAEB'!$E:$E,"&gt;"&amp;$F3402,'Régua SAEB'!$A:$A,$E3402)</f>
        <v>4</v>
      </c>
      <c r="H3402" s="10" t="str">
        <f t="array" ref="H3402">INDEX('Régua SAEB'!$F$1:$F$40,MATCH($E3402&amp;"LP"&amp;$G3402,'Régua SAEB'!$G$1:$G$40,0),1)</f>
        <v>Proficiente</v>
      </c>
      <c r="I3402" s="29">
        <v>270.91000000000003</v>
      </c>
      <c r="J3402" s="10">
        <f>SUMIFS('Régua SAEB'!$C:$C,'Régua SAEB'!$B:$B,"MT",'Régua SAEB'!$D:$D,"&lt;="&amp;$I3402,'Régua SAEB'!$E:$E,"&gt;"&amp;$I3402,'Régua SAEB'!$A:$A,$E3402)</f>
        <v>3</v>
      </c>
      <c r="K3402" s="10" t="str">
        <f t="array" ref="K3402">INDEX('Régua SAEB'!$F$1:$F$40,MATCH($E3402&amp;"MT"&amp;$J3402,'Régua SAEB'!$G$1:$G$40,0),1)</f>
        <v>Básico</v>
      </c>
    </row>
    <row r="3403" spans="1:11" x14ac:dyDescent="0.2">
      <c r="A3403" s="28" t="s">
        <v>98</v>
      </c>
      <c r="B3403" s="24">
        <v>908332</v>
      </c>
      <c r="C3403" s="28" t="s">
        <v>3502</v>
      </c>
      <c r="D3403" s="29">
        <v>35908332</v>
      </c>
      <c r="E3403" s="29" t="s">
        <v>117</v>
      </c>
      <c r="F3403" s="29">
        <v>250.59</v>
      </c>
      <c r="G3403" s="10">
        <f>SUMIFS('Régua SAEB'!$C:$C,'Régua SAEB'!$B:$B,"LP",'Régua SAEB'!$D:$D,"&lt;="&amp;$F3403,'Régua SAEB'!$E:$E,"&gt;"&amp;$F3403,'Régua SAEB'!$A:$A,$E3403)</f>
        <v>3</v>
      </c>
      <c r="H3403" s="10" t="str">
        <f t="array" ref="H3403">INDEX('Régua SAEB'!$F$1:$F$40,MATCH($E3403&amp;"LP"&amp;$G3403,'Régua SAEB'!$G$1:$G$40,0),1)</f>
        <v>Básico</v>
      </c>
      <c r="I3403" s="29">
        <v>246.98</v>
      </c>
      <c r="J3403" s="10">
        <f>SUMIFS('Régua SAEB'!$C:$C,'Régua SAEB'!$B:$B,"MT",'Régua SAEB'!$D:$D,"&lt;="&amp;$I3403,'Régua SAEB'!$E:$E,"&gt;"&amp;$I3403,'Régua SAEB'!$A:$A,$E3403)</f>
        <v>2</v>
      </c>
      <c r="K3403" s="10" t="str">
        <f t="array" ref="K3403">INDEX('Régua SAEB'!$F$1:$F$40,MATCH($E3403&amp;"MT"&amp;$J3403,'Régua SAEB'!$G$1:$G$40,0),1)</f>
        <v>Básico</v>
      </c>
    </row>
    <row r="3404" spans="1:11" x14ac:dyDescent="0.2">
      <c r="A3404" s="28" t="s">
        <v>98</v>
      </c>
      <c r="B3404" s="24">
        <v>924143</v>
      </c>
      <c r="C3404" s="28" t="s">
        <v>3503</v>
      </c>
      <c r="D3404" s="29">
        <v>35924143</v>
      </c>
      <c r="E3404" s="29" t="s">
        <v>117</v>
      </c>
      <c r="F3404" s="29">
        <v>273.08</v>
      </c>
      <c r="G3404" s="10">
        <f>SUMIFS('Régua SAEB'!$C:$C,'Régua SAEB'!$B:$B,"LP",'Régua SAEB'!$D:$D,"&lt;="&amp;$F3404,'Régua SAEB'!$E:$E,"&gt;"&amp;$F3404,'Régua SAEB'!$A:$A,$E3404)</f>
        <v>3</v>
      </c>
      <c r="H3404" s="10" t="str">
        <f t="array" ref="H3404">INDEX('Régua SAEB'!$F$1:$F$40,MATCH($E3404&amp;"LP"&amp;$G3404,'Régua SAEB'!$G$1:$G$40,0),1)</f>
        <v>Básico</v>
      </c>
      <c r="I3404" s="29">
        <v>261.05</v>
      </c>
      <c r="J3404" s="10">
        <f>SUMIFS('Régua SAEB'!$C:$C,'Régua SAEB'!$B:$B,"MT",'Régua SAEB'!$D:$D,"&lt;="&amp;$I3404,'Régua SAEB'!$E:$E,"&gt;"&amp;$I3404,'Régua SAEB'!$A:$A,$E3404)</f>
        <v>3</v>
      </c>
      <c r="K3404" s="10" t="str">
        <f t="array" ref="K3404">INDEX('Régua SAEB'!$F$1:$F$40,MATCH($E3404&amp;"MT"&amp;$J3404,'Régua SAEB'!$G$1:$G$40,0),1)</f>
        <v>Básico</v>
      </c>
    </row>
    <row r="3405" spans="1:11" x14ac:dyDescent="0.2">
      <c r="A3405" s="28" t="s">
        <v>99</v>
      </c>
      <c r="B3405" s="24">
        <v>28988</v>
      </c>
      <c r="C3405" s="28" t="s">
        <v>3504</v>
      </c>
      <c r="D3405" s="29">
        <v>35028988</v>
      </c>
      <c r="E3405" s="29" t="s">
        <v>117</v>
      </c>
      <c r="F3405" s="29">
        <v>259.02</v>
      </c>
      <c r="G3405" s="10">
        <f>SUMIFS('Régua SAEB'!$C:$C,'Régua SAEB'!$B:$B,"LP",'Régua SAEB'!$D:$D,"&lt;="&amp;$F3405,'Régua SAEB'!$E:$E,"&gt;"&amp;$F3405,'Régua SAEB'!$A:$A,$E3405)</f>
        <v>3</v>
      </c>
      <c r="H3405" s="10" t="str">
        <f t="array" ref="H3405">INDEX('Régua SAEB'!$F$1:$F$40,MATCH($E3405&amp;"LP"&amp;$G3405,'Régua SAEB'!$G$1:$G$40,0),1)</f>
        <v>Básico</v>
      </c>
      <c r="I3405" s="29">
        <v>256.33</v>
      </c>
      <c r="J3405" s="10">
        <f>SUMIFS('Régua SAEB'!$C:$C,'Régua SAEB'!$B:$B,"MT",'Régua SAEB'!$D:$D,"&lt;="&amp;$I3405,'Régua SAEB'!$E:$E,"&gt;"&amp;$I3405,'Régua SAEB'!$A:$A,$E3405)</f>
        <v>3</v>
      </c>
      <c r="K3405" s="10" t="str">
        <f t="array" ref="K3405">INDEX('Régua SAEB'!$F$1:$F$40,MATCH($E3405&amp;"MT"&amp;$J3405,'Régua SAEB'!$G$1:$G$40,0),1)</f>
        <v>Básico</v>
      </c>
    </row>
    <row r="3406" spans="1:11" x14ac:dyDescent="0.2">
      <c r="A3406" s="28" t="s">
        <v>99</v>
      </c>
      <c r="B3406" s="24">
        <v>29002</v>
      </c>
      <c r="C3406" s="28" t="s">
        <v>3505</v>
      </c>
      <c r="D3406" s="29">
        <v>35029002</v>
      </c>
      <c r="E3406" s="29" t="s">
        <v>117</v>
      </c>
      <c r="F3406" s="29">
        <v>298.57</v>
      </c>
      <c r="G3406" s="10">
        <f>SUMIFS('Régua SAEB'!$C:$C,'Régua SAEB'!$B:$B,"LP",'Régua SAEB'!$D:$D,"&lt;="&amp;$F3406,'Régua SAEB'!$E:$E,"&gt;"&amp;$F3406,'Régua SAEB'!$A:$A,$E3406)</f>
        <v>4</v>
      </c>
      <c r="H3406" s="10" t="str">
        <f t="array" ref="H3406">INDEX('Régua SAEB'!$F$1:$F$40,MATCH($E3406&amp;"LP"&amp;$G3406,'Régua SAEB'!$G$1:$G$40,0),1)</f>
        <v>Proficiente</v>
      </c>
      <c r="I3406" s="29">
        <v>303.05</v>
      </c>
      <c r="J3406" s="10">
        <f>SUMIFS('Régua SAEB'!$C:$C,'Régua SAEB'!$B:$B,"MT",'Régua SAEB'!$D:$D,"&lt;="&amp;$I3406,'Régua SAEB'!$E:$E,"&gt;"&amp;$I3406,'Régua SAEB'!$A:$A,$E3406)</f>
        <v>5</v>
      </c>
      <c r="K3406" s="10" t="str">
        <f t="array" ref="K3406">INDEX('Régua SAEB'!$F$1:$F$40,MATCH($E3406&amp;"MT"&amp;$J3406,'Régua SAEB'!$G$1:$G$40,0),1)</f>
        <v>Proficiente</v>
      </c>
    </row>
    <row r="3407" spans="1:11" x14ac:dyDescent="0.2">
      <c r="A3407" s="28" t="s">
        <v>99</v>
      </c>
      <c r="B3407" s="24">
        <v>29105</v>
      </c>
      <c r="C3407" s="28" t="s">
        <v>3506</v>
      </c>
      <c r="D3407" s="29">
        <v>35029105</v>
      </c>
      <c r="E3407" s="29" t="s">
        <v>117</v>
      </c>
      <c r="F3407" s="29">
        <v>266.26</v>
      </c>
      <c r="G3407" s="10">
        <f>SUMIFS('Régua SAEB'!$C:$C,'Régua SAEB'!$B:$B,"LP",'Régua SAEB'!$D:$D,"&lt;="&amp;$F3407,'Régua SAEB'!$E:$E,"&gt;"&amp;$F3407,'Régua SAEB'!$A:$A,$E3407)</f>
        <v>3</v>
      </c>
      <c r="H3407" s="10" t="str">
        <f t="array" ref="H3407">INDEX('Régua SAEB'!$F$1:$F$40,MATCH($E3407&amp;"LP"&amp;$G3407,'Régua SAEB'!$G$1:$G$40,0),1)</f>
        <v>Básico</v>
      </c>
      <c r="I3407" s="29">
        <v>265.19</v>
      </c>
      <c r="J3407" s="10">
        <f>SUMIFS('Régua SAEB'!$C:$C,'Régua SAEB'!$B:$B,"MT",'Régua SAEB'!$D:$D,"&lt;="&amp;$I3407,'Régua SAEB'!$E:$E,"&gt;"&amp;$I3407,'Régua SAEB'!$A:$A,$E3407)</f>
        <v>3</v>
      </c>
      <c r="K3407" s="10" t="str">
        <f t="array" ref="K3407">INDEX('Régua SAEB'!$F$1:$F$40,MATCH($E3407&amp;"MT"&amp;$J3407,'Régua SAEB'!$G$1:$G$40,0),1)</f>
        <v>Básico</v>
      </c>
    </row>
    <row r="3408" spans="1:11" x14ac:dyDescent="0.2">
      <c r="A3408" s="28" t="s">
        <v>99</v>
      </c>
      <c r="B3408" s="24">
        <v>29117</v>
      </c>
      <c r="C3408" s="28" t="s">
        <v>3507</v>
      </c>
      <c r="D3408" s="29">
        <v>35029117</v>
      </c>
      <c r="E3408" s="29" t="s">
        <v>117</v>
      </c>
      <c r="F3408" s="29">
        <v>241.75</v>
      </c>
      <c r="G3408" s="10">
        <f>SUMIFS('Régua SAEB'!$C:$C,'Régua SAEB'!$B:$B,"LP",'Régua SAEB'!$D:$D,"&lt;="&amp;$F3408,'Régua SAEB'!$E:$E,"&gt;"&amp;$F3408,'Régua SAEB'!$A:$A,$E3408)</f>
        <v>2</v>
      </c>
      <c r="H3408" s="10" t="str">
        <f t="array" ref="H3408">INDEX('Régua SAEB'!$F$1:$F$40,MATCH($E3408&amp;"LP"&amp;$G3408,'Régua SAEB'!$G$1:$G$40,0),1)</f>
        <v>Básico</v>
      </c>
      <c r="I3408" s="29">
        <v>235.82</v>
      </c>
      <c r="J3408" s="10">
        <f>SUMIFS('Régua SAEB'!$C:$C,'Régua SAEB'!$B:$B,"MT",'Régua SAEB'!$D:$D,"&lt;="&amp;$I3408,'Régua SAEB'!$E:$E,"&gt;"&amp;$I3408,'Régua SAEB'!$A:$A,$E3408)</f>
        <v>2</v>
      </c>
      <c r="K3408" s="10" t="str">
        <f t="array" ref="K3408">INDEX('Régua SAEB'!$F$1:$F$40,MATCH($E3408&amp;"MT"&amp;$J3408,'Régua SAEB'!$G$1:$G$40,0),1)</f>
        <v>Básico</v>
      </c>
    </row>
    <row r="3409" spans="1:11" x14ac:dyDescent="0.2">
      <c r="A3409" s="28" t="s">
        <v>99</v>
      </c>
      <c r="B3409" s="24">
        <v>29208</v>
      </c>
      <c r="C3409" s="28" t="s">
        <v>3508</v>
      </c>
      <c r="D3409" s="29">
        <v>35029208</v>
      </c>
      <c r="E3409" s="29" t="s">
        <v>117</v>
      </c>
      <c r="F3409" s="29">
        <v>261.05</v>
      </c>
      <c r="G3409" s="10">
        <f>SUMIFS('Régua SAEB'!$C:$C,'Régua SAEB'!$B:$B,"LP",'Régua SAEB'!$D:$D,"&lt;="&amp;$F3409,'Régua SAEB'!$E:$E,"&gt;"&amp;$F3409,'Régua SAEB'!$A:$A,$E3409)</f>
        <v>3</v>
      </c>
      <c r="H3409" s="10" t="str">
        <f t="array" ref="H3409">INDEX('Régua SAEB'!$F$1:$F$40,MATCH($E3409&amp;"LP"&amp;$G3409,'Régua SAEB'!$G$1:$G$40,0),1)</f>
        <v>Básico</v>
      </c>
      <c r="I3409" s="29">
        <v>256.62</v>
      </c>
      <c r="J3409" s="10">
        <f>SUMIFS('Régua SAEB'!$C:$C,'Régua SAEB'!$B:$B,"MT",'Régua SAEB'!$D:$D,"&lt;="&amp;$I3409,'Régua SAEB'!$E:$E,"&gt;"&amp;$I3409,'Régua SAEB'!$A:$A,$E3409)</f>
        <v>3</v>
      </c>
      <c r="K3409" s="10" t="str">
        <f t="array" ref="K3409">INDEX('Régua SAEB'!$F$1:$F$40,MATCH($E3409&amp;"MT"&amp;$J3409,'Régua SAEB'!$G$1:$G$40,0),1)</f>
        <v>Básico</v>
      </c>
    </row>
    <row r="3410" spans="1:11" x14ac:dyDescent="0.2">
      <c r="A3410" s="28" t="s">
        <v>99</v>
      </c>
      <c r="B3410" s="24">
        <v>44167</v>
      </c>
      <c r="C3410" s="28" t="s">
        <v>3509</v>
      </c>
      <c r="D3410" s="29">
        <v>35044167</v>
      </c>
      <c r="E3410" s="29" t="s">
        <v>117</v>
      </c>
      <c r="F3410" s="29">
        <v>248.44</v>
      </c>
      <c r="G3410" s="10">
        <f>SUMIFS('Régua SAEB'!$C:$C,'Régua SAEB'!$B:$B,"LP",'Régua SAEB'!$D:$D,"&lt;="&amp;$F3410,'Régua SAEB'!$E:$E,"&gt;"&amp;$F3410,'Régua SAEB'!$A:$A,$E3410)</f>
        <v>2</v>
      </c>
      <c r="H3410" s="10" t="str">
        <f t="array" ref="H3410">INDEX('Régua SAEB'!$F$1:$F$40,MATCH($E3410&amp;"LP"&amp;$G3410,'Régua SAEB'!$G$1:$G$40,0),1)</f>
        <v>Básico</v>
      </c>
      <c r="I3410" s="29">
        <v>246.17</v>
      </c>
      <c r="J3410" s="10">
        <f>SUMIFS('Régua SAEB'!$C:$C,'Régua SAEB'!$B:$B,"MT",'Régua SAEB'!$D:$D,"&lt;="&amp;$I3410,'Régua SAEB'!$E:$E,"&gt;"&amp;$I3410,'Régua SAEB'!$A:$A,$E3410)</f>
        <v>2</v>
      </c>
      <c r="K3410" s="10" t="str">
        <f t="array" ref="K3410">INDEX('Régua SAEB'!$F$1:$F$40,MATCH($E3410&amp;"MT"&amp;$J3410,'Régua SAEB'!$G$1:$G$40,0),1)</f>
        <v>Básico</v>
      </c>
    </row>
    <row r="3411" spans="1:11" x14ac:dyDescent="0.2">
      <c r="A3411" s="28" t="s">
        <v>99</v>
      </c>
      <c r="B3411" s="24">
        <v>908162</v>
      </c>
      <c r="C3411" s="28" t="s">
        <v>3510</v>
      </c>
      <c r="D3411" s="29">
        <v>35908162</v>
      </c>
      <c r="E3411" s="29" t="s">
        <v>117</v>
      </c>
      <c r="F3411" s="29">
        <v>281.02</v>
      </c>
      <c r="G3411" s="10">
        <f>SUMIFS('Régua SAEB'!$C:$C,'Régua SAEB'!$B:$B,"LP",'Régua SAEB'!$D:$D,"&lt;="&amp;$F3411,'Régua SAEB'!$E:$E,"&gt;"&amp;$F3411,'Régua SAEB'!$A:$A,$E3411)</f>
        <v>4</v>
      </c>
      <c r="H3411" s="10" t="str">
        <f t="array" ref="H3411">INDEX('Régua SAEB'!$F$1:$F$40,MATCH($E3411&amp;"LP"&amp;$G3411,'Régua SAEB'!$G$1:$G$40,0),1)</f>
        <v>Proficiente</v>
      </c>
      <c r="I3411" s="29">
        <v>287.42</v>
      </c>
      <c r="J3411" s="10">
        <f>SUMIFS('Régua SAEB'!$C:$C,'Régua SAEB'!$B:$B,"MT",'Régua SAEB'!$D:$D,"&lt;="&amp;$I3411,'Régua SAEB'!$E:$E,"&gt;"&amp;$I3411,'Régua SAEB'!$A:$A,$E3411)</f>
        <v>4</v>
      </c>
      <c r="K3411" s="10" t="str">
        <f t="array" ref="K3411">INDEX('Régua SAEB'!$F$1:$F$40,MATCH($E3411&amp;"MT"&amp;$J3411,'Régua SAEB'!$G$1:$G$40,0),1)</f>
        <v>Básico</v>
      </c>
    </row>
    <row r="3412" spans="1:11" x14ac:dyDescent="0.2">
      <c r="A3412" s="28" t="s">
        <v>99</v>
      </c>
      <c r="B3412" s="24">
        <v>918349</v>
      </c>
      <c r="C3412" s="28" t="s">
        <v>3511</v>
      </c>
      <c r="D3412" s="29">
        <v>35918349</v>
      </c>
      <c r="E3412" s="29" t="s">
        <v>117</v>
      </c>
      <c r="F3412" s="29">
        <v>291.87</v>
      </c>
      <c r="G3412" s="10">
        <f>SUMIFS('Régua SAEB'!$C:$C,'Régua SAEB'!$B:$B,"LP",'Régua SAEB'!$D:$D,"&lt;="&amp;$F3412,'Régua SAEB'!$E:$E,"&gt;"&amp;$F3412,'Régua SAEB'!$A:$A,$E3412)</f>
        <v>4</v>
      </c>
      <c r="H3412" s="10" t="str">
        <f t="array" ref="H3412">INDEX('Régua SAEB'!$F$1:$F$40,MATCH($E3412&amp;"LP"&amp;$G3412,'Régua SAEB'!$G$1:$G$40,0),1)</f>
        <v>Proficiente</v>
      </c>
      <c r="I3412" s="29">
        <v>292.45999999999998</v>
      </c>
      <c r="J3412" s="10">
        <f>SUMIFS('Régua SAEB'!$C:$C,'Régua SAEB'!$B:$B,"MT",'Régua SAEB'!$D:$D,"&lt;="&amp;$I3412,'Régua SAEB'!$E:$E,"&gt;"&amp;$I3412,'Régua SAEB'!$A:$A,$E3412)</f>
        <v>4</v>
      </c>
      <c r="K3412" s="10" t="str">
        <f t="array" ref="K3412">INDEX('Régua SAEB'!$F$1:$F$40,MATCH($E3412&amp;"MT"&amp;$J3412,'Régua SAEB'!$G$1:$G$40,0),1)</f>
        <v>Básico</v>
      </c>
    </row>
    <row r="3413" spans="1:11" x14ac:dyDescent="0.2">
      <c r="A3413" s="28" t="s">
        <v>99</v>
      </c>
      <c r="B3413" s="24">
        <v>919697</v>
      </c>
      <c r="C3413" s="28" t="s">
        <v>3512</v>
      </c>
      <c r="D3413" s="29">
        <v>35919697</v>
      </c>
      <c r="E3413" s="29" t="s">
        <v>117</v>
      </c>
      <c r="F3413" s="29">
        <v>290.43</v>
      </c>
      <c r="G3413" s="10">
        <f>SUMIFS('Régua SAEB'!$C:$C,'Régua SAEB'!$B:$B,"LP",'Régua SAEB'!$D:$D,"&lt;="&amp;$F3413,'Régua SAEB'!$E:$E,"&gt;"&amp;$F3413,'Régua SAEB'!$A:$A,$E3413)</f>
        <v>4</v>
      </c>
      <c r="H3413" s="10" t="str">
        <f t="array" ref="H3413">INDEX('Régua SAEB'!$F$1:$F$40,MATCH($E3413&amp;"LP"&amp;$G3413,'Régua SAEB'!$G$1:$G$40,0),1)</f>
        <v>Proficiente</v>
      </c>
      <c r="I3413" s="29">
        <v>275.5</v>
      </c>
      <c r="J3413" s="10">
        <f>SUMIFS('Régua SAEB'!$C:$C,'Régua SAEB'!$B:$B,"MT",'Régua SAEB'!$D:$D,"&lt;="&amp;$I3413,'Régua SAEB'!$E:$E,"&gt;"&amp;$I3413,'Régua SAEB'!$A:$A,$E3413)</f>
        <v>4</v>
      </c>
      <c r="K3413" s="10" t="str">
        <f t="array" ref="K3413">INDEX('Régua SAEB'!$F$1:$F$40,MATCH($E3413&amp;"MT"&amp;$J3413,'Régua SAEB'!$G$1:$G$40,0),1)</f>
        <v>Básico</v>
      </c>
    </row>
    <row r="3414" spans="1:11" x14ac:dyDescent="0.2">
      <c r="A3414" s="28" t="s">
        <v>49</v>
      </c>
      <c r="B3414" s="24">
        <v>27418</v>
      </c>
      <c r="C3414" s="28" t="s">
        <v>3513</v>
      </c>
      <c r="D3414" s="29">
        <v>35027418</v>
      </c>
      <c r="E3414" s="29" t="s">
        <v>117</v>
      </c>
      <c r="F3414" s="29">
        <v>244.65</v>
      </c>
      <c r="G3414" s="10">
        <f>SUMIFS('Régua SAEB'!$C:$C,'Régua SAEB'!$B:$B,"LP",'Régua SAEB'!$D:$D,"&lt;="&amp;$F3414,'Régua SAEB'!$E:$E,"&gt;"&amp;$F3414,'Régua SAEB'!$A:$A,$E3414)</f>
        <v>2</v>
      </c>
      <c r="H3414" s="10" t="str">
        <f t="array" ref="H3414">INDEX('Régua SAEB'!$F$1:$F$40,MATCH($E3414&amp;"LP"&amp;$G3414,'Régua SAEB'!$G$1:$G$40,0),1)</f>
        <v>Básico</v>
      </c>
      <c r="I3414" s="29">
        <v>271.60000000000002</v>
      </c>
      <c r="J3414" s="10">
        <f>SUMIFS('Régua SAEB'!$C:$C,'Régua SAEB'!$B:$B,"MT",'Régua SAEB'!$D:$D,"&lt;="&amp;$I3414,'Régua SAEB'!$E:$E,"&gt;"&amp;$I3414,'Régua SAEB'!$A:$A,$E3414)</f>
        <v>3</v>
      </c>
      <c r="K3414" s="10" t="str">
        <f t="array" ref="K3414">INDEX('Régua SAEB'!$F$1:$F$40,MATCH($E3414&amp;"MT"&amp;$J3414,'Régua SAEB'!$G$1:$G$40,0),1)</f>
        <v>Básico</v>
      </c>
    </row>
    <row r="3415" spans="1:11" x14ac:dyDescent="0.2">
      <c r="A3415" s="28" t="s">
        <v>67</v>
      </c>
      <c r="B3415" s="24">
        <v>33893</v>
      </c>
      <c r="C3415" s="28" t="s">
        <v>3514</v>
      </c>
      <c r="D3415" s="29">
        <v>35033893</v>
      </c>
      <c r="E3415" s="29" t="s">
        <v>117</v>
      </c>
      <c r="F3415" s="29">
        <v>244.12</v>
      </c>
      <c r="G3415" s="10">
        <f>SUMIFS('Régua SAEB'!$C:$C,'Régua SAEB'!$B:$B,"LP",'Régua SAEB'!$D:$D,"&lt;="&amp;$F3415,'Régua SAEB'!$E:$E,"&gt;"&amp;$F3415,'Régua SAEB'!$A:$A,$E3415)</f>
        <v>2</v>
      </c>
      <c r="H3415" s="10" t="str">
        <f t="array" ref="H3415">INDEX('Régua SAEB'!$F$1:$F$40,MATCH($E3415&amp;"LP"&amp;$G3415,'Régua SAEB'!$G$1:$G$40,0),1)</f>
        <v>Básico</v>
      </c>
      <c r="I3415" s="29">
        <v>246.33</v>
      </c>
      <c r="J3415" s="10">
        <f>SUMIFS('Régua SAEB'!$C:$C,'Régua SAEB'!$B:$B,"MT",'Régua SAEB'!$D:$D,"&lt;="&amp;$I3415,'Régua SAEB'!$E:$E,"&gt;"&amp;$I3415,'Régua SAEB'!$A:$A,$E3415)</f>
        <v>2</v>
      </c>
      <c r="K3415" s="10" t="str">
        <f t="array" ref="K3415">INDEX('Régua SAEB'!$F$1:$F$40,MATCH($E3415&amp;"MT"&amp;$J3415,'Régua SAEB'!$G$1:$G$40,0),1)</f>
        <v>Básico</v>
      </c>
    </row>
    <row r="3416" spans="1:11" x14ac:dyDescent="0.2">
      <c r="A3416" s="28" t="s">
        <v>15</v>
      </c>
      <c r="B3416" s="24">
        <v>33157</v>
      </c>
      <c r="C3416" s="28" t="s">
        <v>3515</v>
      </c>
      <c r="D3416" s="29">
        <v>35033157</v>
      </c>
      <c r="E3416" s="29" t="s">
        <v>117</v>
      </c>
      <c r="F3416" s="29">
        <v>272.02999999999997</v>
      </c>
      <c r="G3416" s="10">
        <f>SUMIFS('Régua SAEB'!$C:$C,'Régua SAEB'!$B:$B,"LP",'Régua SAEB'!$D:$D,"&lt;="&amp;$F3416,'Régua SAEB'!$E:$E,"&gt;"&amp;$F3416,'Régua SAEB'!$A:$A,$E3416)</f>
        <v>3</v>
      </c>
      <c r="H3416" s="10" t="str">
        <f t="array" ref="H3416">INDEX('Régua SAEB'!$F$1:$F$40,MATCH($E3416&amp;"LP"&amp;$G3416,'Régua SAEB'!$G$1:$G$40,0),1)</f>
        <v>Básico</v>
      </c>
      <c r="I3416" s="29">
        <v>276.33</v>
      </c>
      <c r="J3416" s="10">
        <f>SUMIFS('Régua SAEB'!$C:$C,'Régua SAEB'!$B:$B,"MT",'Régua SAEB'!$D:$D,"&lt;="&amp;$I3416,'Régua SAEB'!$E:$E,"&gt;"&amp;$I3416,'Régua SAEB'!$A:$A,$E3416)</f>
        <v>4</v>
      </c>
      <c r="K3416" s="10" t="str">
        <f t="array" ref="K3416">INDEX('Régua SAEB'!$F$1:$F$40,MATCH($E3416&amp;"MT"&amp;$J3416,'Régua SAEB'!$G$1:$G$40,0),1)</f>
        <v>Básico</v>
      </c>
    </row>
    <row r="3417" spans="1:11" x14ac:dyDescent="0.2">
      <c r="A3417" s="28" t="s">
        <v>37</v>
      </c>
      <c r="B3417" s="24">
        <v>916845</v>
      </c>
      <c r="C3417" s="28" t="s">
        <v>3516</v>
      </c>
      <c r="D3417" s="29">
        <v>35916845</v>
      </c>
      <c r="E3417" s="29" t="s">
        <v>117</v>
      </c>
      <c r="F3417" s="29">
        <v>247.59</v>
      </c>
      <c r="G3417" s="10">
        <f>SUMIFS('Régua SAEB'!$C:$C,'Régua SAEB'!$B:$B,"LP",'Régua SAEB'!$D:$D,"&lt;="&amp;$F3417,'Régua SAEB'!$E:$E,"&gt;"&amp;$F3417,'Régua SAEB'!$A:$A,$E3417)</f>
        <v>2</v>
      </c>
      <c r="H3417" s="10" t="str">
        <f t="array" ref="H3417">INDEX('Régua SAEB'!$F$1:$F$40,MATCH($E3417&amp;"LP"&amp;$G3417,'Régua SAEB'!$G$1:$G$40,0),1)</f>
        <v>Básico</v>
      </c>
      <c r="I3417" s="29">
        <v>242.66</v>
      </c>
      <c r="J3417" s="10">
        <f>SUMIFS('Régua SAEB'!$C:$C,'Régua SAEB'!$B:$B,"MT",'Régua SAEB'!$D:$D,"&lt;="&amp;$I3417,'Régua SAEB'!$E:$E,"&gt;"&amp;$I3417,'Régua SAEB'!$A:$A,$E3417)</f>
        <v>2</v>
      </c>
      <c r="K3417" s="10" t="str">
        <f t="array" ref="K3417">INDEX('Régua SAEB'!$F$1:$F$40,MATCH($E3417&amp;"MT"&amp;$J3417,'Régua SAEB'!$G$1:$G$40,0),1)</f>
        <v>Básico</v>
      </c>
    </row>
    <row r="3418" spans="1:11" x14ac:dyDescent="0.2">
      <c r="A3418" s="28" t="s">
        <v>95</v>
      </c>
      <c r="B3418" s="24">
        <v>42900</v>
      </c>
      <c r="C3418" s="28" t="s">
        <v>3517</v>
      </c>
      <c r="D3418" s="29">
        <v>35042900</v>
      </c>
      <c r="E3418" s="29" t="s">
        <v>117</v>
      </c>
      <c r="F3418" s="29">
        <v>280.44</v>
      </c>
      <c r="G3418" s="10">
        <f>SUMIFS('Régua SAEB'!$C:$C,'Régua SAEB'!$B:$B,"LP",'Régua SAEB'!$D:$D,"&lt;="&amp;$F3418,'Régua SAEB'!$E:$E,"&gt;"&amp;$F3418,'Régua SAEB'!$A:$A,$E3418)</f>
        <v>4</v>
      </c>
      <c r="H3418" s="10" t="str">
        <f t="array" ref="H3418">INDEX('Régua SAEB'!$F$1:$F$40,MATCH($E3418&amp;"LP"&amp;$G3418,'Régua SAEB'!$G$1:$G$40,0),1)</f>
        <v>Proficiente</v>
      </c>
      <c r="I3418" s="29">
        <v>270.83999999999997</v>
      </c>
      <c r="J3418" s="10">
        <f>SUMIFS('Régua SAEB'!$C:$C,'Régua SAEB'!$B:$B,"MT",'Régua SAEB'!$D:$D,"&lt;="&amp;$I3418,'Régua SAEB'!$E:$E,"&gt;"&amp;$I3418,'Régua SAEB'!$A:$A,$E3418)</f>
        <v>3</v>
      </c>
      <c r="K3418" s="10" t="str">
        <f t="array" ref="K3418">INDEX('Régua SAEB'!$F$1:$F$40,MATCH($E3418&amp;"MT"&amp;$J3418,'Régua SAEB'!$G$1:$G$40,0),1)</f>
        <v>Básico</v>
      </c>
    </row>
    <row r="3419" spans="1:11" x14ac:dyDescent="0.2">
      <c r="A3419" s="28" t="s">
        <v>59</v>
      </c>
      <c r="B3419" s="24">
        <v>910200</v>
      </c>
      <c r="C3419" s="28" t="s">
        <v>3518</v>
      </c>
      <c r="D3419" s="29">
        <v>35910200</v>
      </c>
      <c r="E3419" s="29" t="s">
        <v>117</v>
      </c>
      <c r="F3419" s="29">
        <v>272.66000000000003</v>
      </c>
      <c r="G3419" s="10">
        <f>SUMIFS('Régua SAEB'!$C:$C,'Régua SAEB'!$B:$B,"LP",'Régua SAEB'!$D:$D,"&lt;="&amp;$F3419,'Régua SAEB'!$E:$E,"&gt;"&amp;$F3419,'Régua SAEB'!$A:$A,$E3419)</f>
        <v>3</v>
      </c>
      <c r="H3419" s="10" t="str">
        <f t="array" ref="H3419">INDEX('Régua SAEB'!$F$1:$F$40,MATCH($E3419&amp;"LP"&amp;$G3419,'Régua SAEB'!$G$1:$G$40,0),1)</f>
        <v>Básico</v>
      </c>
      <c r="I3419" s="29">
        <v>262.62</v>
      </c>
      <c r="J3419" s="10">
        <f>SUMIFS('Régua SAEB'!$C:$C,'Régua SAEB'!$B:$B,"MT",'Régua SAEB'!$D:$D,"&lt;="&amp;$I3419,'Régua SAEB'!$E:$E,"&gt;"&amp;$I3419,'Régua SAEB'!$A:$A,$E3419)</f>
        <v>3</v>
      </c>
      <c r="K3419" s="10" t="str">
        <f t="array" ref="K3419">INDEX('Régua SAEB'!$F$1:$F$40,MATCH($E3419&amp;"MT"&amp;$J3419,'Régua SAEB'!$G$1:$G$40,0),1)</f>
        <v>Básico</v>
      </c>
    </row>
    <row r="3420" spans="1:11" x14ac:dyDescent="0.2">
      <c r="A3420" s="28" t="s">
        <v>77</v>
      </c>
      <c r="B3420" s="24">
        <v>916985</v>
      </c>
      <c r="C3420" s="28" t="s">
        <v>3519</v>
      </c>
      <c r="D3420" s="29">
        <v>35916985</v>
      </c>
      <c r="E3420" s="29" t="s">
        <v>117</v>
      </c>
      <c r="F3420" s="29">
        <v>249.92</v>
      </c>
      <c r="G3420" s="10">
        <f>SUMIFS('Régua SAEB'!$C:$C,'Régua SAEB'!$B:$B,"LP",'Régua SAEB'!$D:$D,"&lt;="&amp;$F3420,'Régua SAEB'!$E:$E,"&gt;"&amp;$F3420,'Régua SAEB'!$A:$A,$E3420)</f>
        <v>2</v>
      </c>
      <c r="H3420" s="10" t="str">
        <f t="array" ref="H3420">INDEX('Régua SAEB'!$F$1:$F$40,MATCH($E3420&amp;"LP"&amp;$G3420,'Régua SAEB'!$G$1:$G$40,0),1)</f>
        <v>Básico</v>
      </c>
      <c r="I3420" s="29">
        <v>237.18</v>
      </c>
      <c r="J3420" s="10">
        <f>SUMIFS('Régua SAEB'!$C:$C,'Régua SAEB'!$B:$B,"MT",'Régua SAEB'!$D:$D,"&lt;="&amp;$I3420,'Régua SAEB'!$E:$E,"&gt;"&amp;$I3420,'Régua SAEB'!$A:$A,$E3420)</f>
        <v>2</v>
      </c>
      <c r="K3420" s="10" t="str">
        <f t="array" ref="K3420">INDEX('Régua SAEB'!$F$1:$F$40,MATCH($E3420&amp;"MT"&amp;$J3420,'Régua SAEB'!$G$1:$G$40,0),1)</f>
        <v>Básico</v>
      </c>
    </row>
    <row r="3421" spans="1:11" x14ac:dyDescent="0.2">
      <c r="A3421" s="28" t="s">
        <v>92</v>
      </c>
      <c r="B3421" s="24">
        <v>900497</v>
      </c>
      <c r="C3421" s="28" t="s">
        <v>3520</v>
      </c>
      <c r="D3421" s="29">
        <v>35900497</v>
      </c>
      <c r="E3421" s="29" t="s">
        <v>117</v>
      </c>
      <c r="F3421" s="29">
        <v>269.60000000000002</v>
      </c>
      <c r="G3421" s="10">
        <f>SUMIFS('Régua SAEB'!$C:$C,'Régua SAEB'!$B:$B,"LP",'Régua SAEB'!$D:$D,"&lt;="&amp;$F3421,'Régua SAEB'!$E:$E,"&gt;"&amp;$F3421,'Régua SAEB'!$A:$A,$E3421)</f>
        <v>3</v>
      </c>
      <c r="H3421" s="10" t="str">
        <f t="array" ref="H3421">INDEX('Régua SAEB'!$F$1:$F$40,MATCH($E3421&amp;"LP"&amp;$G3421,'Régua SAEB'!$G$1:$G$40,0),1)</f>
        <v>Básico</v>
      </c>
      <c r="I3421" s="29">
        <v>262.52999999999997</v>
      </c>
      <c r="J3421" s="10">
        <f>SUMIFS('Régua SAEB'!$C:$C,'Régua SAEB'!$B:$B,"MT",'Régua SAEB'!$D:$D,"&lt;="&amp;$I3421,'Régua SAEB'!$E:$E,"&gt;"&amp;$I3421,'Régua SAEB'!$A:$A,$E3421)</f>
        <v>3</v>
      </c>
      <c r="K3421" s="10" t="str">
        <f t="array" ref="K3421">INDEX('Régua SAEB'!$F$1:$F$40,MATCH($E3421&amp;"MT"&amp;$J3421,'Régua SAEB'!$G$1:$G$40,0),1)</f>
        <v>Básico</v>
      </c>
    </row>
    <row r="3422" spans="1:11" x14ac:dyDescent="0.2">
      <c r="A3422" s="28" t="s">
        <v>9</v>
      </c>
      <c r="B3422" s="24">
        <v>30806</v>
      </c>
      <c r="C3422" s="28" t="s">
        <v>3521</v>
      </c>
      <c r="D3422" s="29">
        <v>35030806</v>
      </c>
      <c r="E3422" s="29" t="s">
        <v>117</v>
      </c>
      <c r="F3422" s="29">
        <v>249.27</v>
      </c>
      <c r="G3422" s="10">
        <f>SUMIFS('Régua SAEB'!$C:$C,'Régua SAEB'!$B:$B,"LP",'Régua SAEB'!$D:$D,"&lt;="&amp;$F3422,'Régua SAEB'!$E:$E,"&gt;"&amp;$F3422,'Régua SAEB'!$A:$A,$E3422)</f>
        <v>2</v>
      </c>
      <c r="H3422" s="10" t="str">
        <f t="array" ref="H3422">INDEX('Régua SAEB'!$F$1:$F$40,MATCH($E3422&amp;"LP"&amp;$G3422,'Régua SAEB'!$G$1:$G$40,0),1)</f>
        <v>Básico</v>
      </c>
      <c r="I3422" s="29">
        <v>262.69</v>
      </c>
      <c r="J3422" s="10">
        <f>SUMIFS('Régua SAEB'!$C:$C,'Régua SAEB'!$B:$B,"MT",'Régua SAEB'!$D:$D,"&lt;="&amp;$I3422,'Régua SAEB'!$E:$E,"&gt;"&amp;$I3422,'Régua SAEB'!$A:$A,$E3422)</f>
        <v>3</v>
      </c>
      <c r="K3422" s="10" t="str">
        <f t="array" ref="K3422">INDEX('Régua SAEB'!$F$1:$F$40,MATCH($E3422&amp;"MT"&amp;$J3422,'Régua SAEB'!$G$1:$G$40,0),1)</f>
        <v>Básico</v>
      </c>
    </row>
    <row r="3423" spans="1:11" x14ac:dyDescent="0.2">
      <c r="A3423" s="28" t="s">
        <v>9</v>
      </c>
      <c r="B3423" s="24">
        <v>31045</v>
      </c>
      <c r="C3423" s="28" t="s">
        <v>3522</v>
      </c>
      <c r="D3423" s="29">
        <v>35031045</v>
      </c>
      <c r="E3423" s="29" t="s">
        <v>117</v>
      </c>
      <c r="F3423" s="29">
        <v>259.06</v>
      </c>
      <c r="G3423" s="10">
        <f>SUMIFS('Régua SAEB'!$C:$C,'Régua SAEB'!$B:$B,"LP",'Régua SAEB'!$D:$D,"&lt;="&amp;$F3423,'Régua SAEB'!$E:$E,"&gt;"&amp;$F3423,'Régua SAEB'!$A:$A,$E3423)</f>
        <v>3</v>
      </c>
      <c r="H3423" s="10" t="str">
        <f t="array" ref="H3423">INDEX('Régua SAEB'!$F$1:$F$40,MATCH($E3423&amp;"LP"&amp;$G3423,'Régua SAEB'!$G$1:$G$40,0),1)</f>
        <v>Básico</v>
      </c>
      <c r="I3423" s="29">
        <v>263.04000000000002</v>
      </c>
      <c r="J3423" s="10">
        <f>SUMIFS('Régua SAEB'!$C:$C,'Régua SAEB'!$B:$B,"MT",'Régua SAEB'!$D:$D,"&lt;="&amp;$I3423,'Régua SAEB'!$E:$E,"&gt;"&amp;$I3423,'Régua SAEB'!$A:$A,$E3423)</f>
        <v>3</v>
      </c>
      <c r="K3423" s="10" t="str">
        <f t="array" ref="K3423">INDEX('Régua SAEB'!$F$1:$F$40,MATCH($E3423&amp;"MT"&amp;$J3423,'Régua SAEB'!$G$1:$G$40,0),1)</f>
        <v>Básico</v>
      </c>
    </row>
    <row r="3424" spans="1:11" x14ac:dyDescent="0.2">
      <c r="A3424" s="28" t="s">
        <v>56</v>
      </c>
      <c r="B3424" s="24">
        <v>6867</v>
      </c>
      <c r="C3424" s="28" t="s">
        <v>3523</v>
      </c>
      <c r="D3424" s="29">
        <v>35006867</v>
      </c>
      <c r="E3424" s="29" t="s">
        <v>117</v>
      </c>
      <c r="F3424" s="29">
        <v>259.3</v>
      </c>
      <c r="G3424" s="10">
        <f>SUMIFS('Régua SAEB'!$C:$C,'Régua SAEB'!$B:$B,"LP",'Régua SAEB'!$D:$D,"&lt;="&amp;$F3424,'Régua SAEB'!$E:$E,"&gt;"&amp;$F3424,'Régua SAEB'!$A:$A,$E3424)</f>
        <v>3</v>
      </c>
      <c r="H3424" s="10" t="str">
        <f t="array" ref="H3424">INDEX('Régua SAEB'!$F$1:$F$40,MATCH($E3424&amp;"LP"&amp;$G3424,'Régua SAEB'!$G$1:$G$40,0),1)</f>
        <v>Básico</v>
      </c>
      <c r="I3424" s="29">
        <v>272.92</v>
      </c>
      <c r="J3424" s="10">
        <f>SUMIFS('Régua SAEB'!$C:$C,'Régua SAEB'!$B:$B,"MT",'Régua SAEB'!$D:$D,"&lt;="&amp;$I3424,'Régua SAEB'!$E:$E,"&gt;"&amp;$I3424,'Régua SAEB'!$A:$A,$E3424)</f>
        <v>3</v>
      </c>
      <c r="K3424" s="10" t="str">
        <f t="array" ref="K3424">INDEX('Régua SAEB'!$F$1:$F$40,MATCH($E3424&amp;"MT"&amp;$J3424,'Régua SAEB'!$G$1:$G$40,0),1)</f>
        <v>Básico</v>
      </c>
    </row>
    <row r="3425" spans="1:11" x14ac:dyDescent="0.2">
      <c r="A3425" s="28" t="s">
        <v>40</v>
      </c>
      <c r="B3425" s="24">
        <v>905227</v>
      </c>
      <c r="C3425" s="28" t="s">
        <v>3524</v>
      </c>
      <c r="D3425" s="29">
        <v>35905227</v>
      </c>
      <c r="E3425" s="29" t="s">
        <v>117</v>
      </c>
      <c r="F3425" s="29">
        <v>246.16</v>
      </c>
      <c r="G3425" s="10">
        <f>SUMIFS('Régua SAEB'!$C:$C,'Régua SAEB'!$B:$B,"LP",'Régua SAEB'!$D:$D,"&lt;="&amp;$F3425,'Régua SAEB'!$E:$E,"&gt;"&amp;$F3425,'Régua SAEB'!$A:$A,$E3425)</f>
        <v>2</v>
      </c>
      <c r="H3425" s="10" t="str">
        <f t="array" ref="H3425">INDEX('Régua SAEB'!$F$1:$F$40,MATCH($E3425&amp;"LP"&amp;$G3425,'Régua SAEB'!$G$1:$G$40,0),1)</f>
        <v>Básico</v>
      </c>
      <c r="I3425" s="29">
        <v>248.16</v>
      </c>
      <c r="J3425" s="10">
        <f>SUMIFS('Régua SAEB'!$C:$C,'Régua SAEB'!$B:$B,"MT",'Régua SAEB'!$D:$D,"&lt;="&amp;$I3425,'Régua SAEB'!$E:$E,"&gt;"&amp;$I3425,'Régua SAEB'!$A:$A,$E3425)</f>
        <v>2</v>
      </c>
      <c r="K3425" s="10" t="str">
        <f t="array" ref="K3425">INDEX('Régua SAEB'!$F$1:$F$40,MATCH($E3425&amp;"MT"&amp;$J3425,'Régua SAEB'!$G$1:$G$40,0),1)</f>
        <v>Básico</v>
      </c>
    </row>
    <row r="3426" spans="1:11" x14ac:dyDescent="0.2">
      <c r="A3426" s="28" t="s">
        <v>40</v>
      </c>
      <c r="B3426" s="24">
        <v>915117</v>
      </c>
      <c r="C3426" s="28" t="s">
        <v>3525</v>
      </c>
      <c r="D3426" s="29">
        <v>35915117</v>
      </c>
      <c r="E3426" s="29" t="s">
        <v>117</v>
      </c>
      <c r="F3426" s="29">
        <v>255.57</v>
      </c>
      <c r="G3426" s="10">
        <f>SUMIFS('Régua SAEB'!$C:$C,'Régua SAEB'!$B:$B,"LP",'Régua SAEB'!$D:$D,"&lt;="&amp;$F3426,'Régua SAEB'!$E:$E,"&gt;"&amp;$F3426,'Régua SAEB'!$A:$A,$E3426)</f>
        <v>3</v>
      </c>
      <c r="H3426" s="10" t="str">
        <f t="array" ref="H3426">INDEX('Régua SAEB'!$F$1:$F$40,MATCH($E3426&amp;"LP"&amp;$G3426,'Régua SAEB'!$G$1:$G$40,0),1)</f>
        <v>Básico</v>
      </c>
      <c r="I3426" s="29">
        <v>260.60000000000002</v>
      </c>
      <c r="J3426" s="10">
        <f>SUMIFS('Régua SAEB'!$C:$C,'Régua SAEB'!$B:$B,"MT",'Régua SAEB'!$D:$D,"&lt;="&amp;$I3426,'Régua SAEB'!$E:$E,"&gt;"&amp;$I3426,'Régua SAEB'!$A:$A,$E3426)</f>
        <v>3</v>
      </c>
      <c r="K3426" s="10" t="str">
        <f t="array" ref="K3426">INDEX('Régua SAEB'!$F$1:$F$40,MATCH($E3426&amp;"MT"&amp;$J3426,'Régua SAEB'!$G$1:$G$40,0),1)</f>
        <v>Básico</v>
      </c>
    </row>
    <row r="3427" spans="1:11" x14ac:dyDescent="0.2">
      <c r="A3427" s="28" t="s">
        <v>11</v>
      </c>
      <c r="B3427" s="24">
        <v>30764</v>
      </c>
      <c r="C3427" s="28" t="s">
        <v>3526</v>
      </c>
      <c r="D3427" s="29">
        <v>35030764</v>
      </c>
      <c r="E3427" s="29" t="s">
        <v>117</v>
      </c>
      <c r="F3427" s="29">
        <v>278.97000000000003</v>
      </c>
      <c r="G3427" s="10">
        <f>SUMIFS('Régua SAEB'!$C:$C,'Régua SAEB'!$B:$B,"LP",'Régua SAEB'!$D:$D,"&lt;="&amp;$F3427,'Régua SAEB'!$E:$E,"&gt;"&amp;$F3427,'Régua SAEB'!$A:$A,$E3427)</f>
        <v>4</v>
      </c>
      <c r="H3427" s="10" t="str">
        <f t="array" ref="H3427">INDEX('Régua SAEB'!$F$1:$F$40,MATCH($E3427&amp;"LP"&amp;$G3427,'Régua SAEB'!$G$1:$G$40,0),1)</f>
        <v>Proficiente</v>
      </c>
      <c r="I3427" s="29">
        <v>288.5</v>
      </c>
      <c r="J3427" s="10">
        <f>SUMIFS('Régua SAEB'!$C:$C,'Régua SAEB'!$B:$B,"MT",'Régua SAEB'!$D:$D,"&lt;="&amp;$I3427,'Régua SAEB'!$E:$E,"&gt;"&amp;$I3427,'Régua SAEB'!$A:$A,$E3427)</f>
        <v>4</v>
      </c>
      <c r="K3427" s="10" t="str">
        <f t="array" ref="K3427">INDEX('Régua SAEB'!$F$1:$F$40,MATCH($E3427&amp;"MT"&amp;$J3427,'Régua SAEB'!$G$1:$G$40,0),1)</f>
        <v>Básico</v>
      </c>
    </row>
    <row r="3428" spans="1:11" x14ac:dyDescent="0.2">
      <c r="A3428" s="28" t="s">
        <v>9</v>
      </c>
      <c r="B3428" s="24">
        <v>31112</v>
      </c>
      <c r="C3428" s="28" t="s">
        <v>116</v>
      </c>
      <c r="D3428" s="29">
        <v>35031112</v>
      </c>
      <c r="E3428" s="29" t="s">
        <v>3527</v>
      </c>
      <c r="F3428" s="29">
        <v>281.54000000000002</v>
      </c>
      <c r="G3428" s="10">
        <f>SUMIFS('Régua SAEB'!$C:$C,'Régua SAEB'!$B:$B,"LP",'Régua SAEB'!$D:$D,"&lt;="&amp;$F3428,'Régua SAEB'!$E:$E,"&gt;"&amp;$F3428,'Régua SAEB'!$A:$A,$E3428)</f>
        <v>3</v>
      </c>
      <c r="H3428" s="10" t="str">
        <f t="array" ref="H3428">INDEX('Régua SAEB'!$F$1:$F$40,MATCH($E3428&amp;"LP"&amp;$G3428,'Régua SAEB'!$G$1:$G$40,0),1)</f>
        <v>Básico</v>
      </c>
      <c r="I3428" s="29">
        <v>262.17</v>
      </c>
      <c r="J3428" s="10">
        <f>SUMIFS('Régua SAEB'!$C:$C,'Régua SAEB'!$B:$B,"MT",'Régua SAEB'!$D:$D,"&lt;="&amp;$I3428,'Régua SAEB'!$E:$E,"&gt;"&amp;$I3428,'Régua SAEB'!$A:$A,$E3428)</f>
        <v>2</v>
      </c>
      <c r="K3428" s="10" t="str">
        <f t="array" ref="K3428">INDEX('Régua SAEB'!$F$1:$F$40,MATCH($E3428&amp;"MT"&amp;$J3428,'Régua SAEB'!$G$1:$G$40,0),1)</f>
        <v>Insuficiente</v>
      </c>
    </row>
    <row r="3429" spans="1:11" x14ac:dyDescent="0.2">
      <c r="A3429" s="28" t="s">
        <v>81</v>
      </c>
      <c r="B3429" s="24">
        <v>20527</v>
      </c>
      <c r="C3429" s="28" t="s">
        <v>119</v>
      </c>
      <c r="D3429" s="29">
        <v>35020527</v>
      </c>
      <c r="E3429" s="29" t="s">
        <v>3527</v>
      </c>
      <c r="F3429" s="29">
        <v>259.51</v>
      </c>
      <c r="G3429" s="10">
        <f>SUMIFS('Régua SAEB'!$C:$C,'Régua SAEB'!$B:$B,"LP",'Régua SAEB'!$D:$D,"&lt;="&amp;$F3429,'Régua SAEB'!$E:$E,"&gt;"&amp;$F3429,'Régua SAEB'!$A:$A,$E3429)</f>
        <v>2</v>
      </c>
      <c r="H3429" s="10" t="str">
        <f t="array" ref="H3429">INDEX('Régua SAEB'!$F$1:$F$40,MATCH($E3429&amp;"LP"&amp;$G3429,'Régua SAEB'!$G$1:$G$40,0),1)</f>
        <v>Básico</v>
      </c>
      <c r="I3429" s="29">
        <v>257.16000000000003</v>
      </c>
      <c r="J3429" s="10">
        <f>SUMIFS('Régua SAEB'!$C:$C,'Régua SAEB'!$B:$B,"MT",'Régua SAEB'!$D:$D,"&lt;="&amp;$I3429,'Régua SAEB'!$E:$E,"&gt;"&amp;$I3429,'Régua SAEB'!$A:$A,$E3429)</f>
        <v>2</v>
      </c>
      <c r="K3429" s="10" t="str">
        <f t="array" ref="K3429">INDEX('Régua SAEB'!$F$1:$F$40,MATCH($E3429&amp;"MT"&amp;$J3429,'Régua SAEB'!$G$1:$G$40,0),1)</f>
        <v>Insuficiente</v>
      </c>
    </row>
    <row r="3430" spans="1:11" x14ac:dyDescent="0.2">
      <c r="A3430" s="28" t="s">
        <v>81</v>
      </c>
      <c r="B3430" s="24">
        <v>20722</v>
      </c>
      <c r="C3430" s="28" t="s">
        <v>120</v>
      </c>
      <c r="D3430" s="29">
        <v>35020722</v>
      </c>
      <c r="E3430" s="29" t="s">
        <v>3527</v>
      </c>
      <c r="F3430" s="29">
        <v>277.64999999999998</v>
      </c>
      <c r="G3430" s="10">
        <f>SUMIFS('Régua SAEB'!$C:$C,'Régua SAEB'!$B:$B,"LP",'Régua SAEB'!$D:$D,"&lt;="&amp;$F3430,'Régua SAEB'!$E:$E,"&gt;"&amp;$F3430,'Régua SAEB'!$A:$A,$E3430)</f>
        <v>3</v>
      </c>
      <c r="H3430" s="10" t="str">
        <f t="array" ref="H3430">INDEX('Régua SAEB'!$F$1:$F$40,MATCH($E3430&amp;"LP"&amp;$G3430,'Régua SAEB'!$G$1:$G$40,0),1)</f>
        <v>Básico</v>
      </c>
      <c r="I3430" s="29">
        <v>261.27999999999997</v>
      </c>
      <c r="J3430" s="10">
        <f>SUMIFS('Régua SAEB'!$C:$C,'Régua SAEB'!$B:$B,"MT",'Régua SAEB'!$D:$D,"&lt;="&amp;$I3430,'Régua SAEB'!$E:$E,"&gt;"&amp;$I3430,'Régua SAEB'!$A:$A,$E3430)</f>
        <v>2</v>
      </c>
      <c r="K3430" s="10" t="str">
        <f t="array" ref="K3430">INDEX('Régua SAEB'!$F$1:$F$40,MATCH($E3430&amp;"MT"&amp;$J3430,'Régua SAEB'!$G$1:$G$40,0),1)</f>
        <v>Insuficiente</v>
      </c>
    </row>
    <row r="3431" spans="1:11" x14ac:dyDescent="0.2">
      <c r="A3431" s="28" t="s">
        <v>81</v>
      </c>
      <c r="B3431" s="24">
        <v>20448</v>
      </c>
      <c r="C3431" s="28" t="s">
        <v>121</v>
      </c>
      <c r="D3431" s="29">
        <v>35020448</v>
      </c>
      <c r="E3431" s="29" t="s">
        <v>3527</v>
      </c>
      <c r="F3431" s="29">
        <v>290.01</v>
      </c>
      <c r="G3431" s="10">
        <f>SUMIFS('Régua SAEB'!$C:$C,'Régua SAEB'!$B:$B,"LP",'Régua SAEB'!$D:$D,"&lt;="&amp;$F3431,'Régua SAEB'!$E:$E,"&gt;"&amp;$F3431,'Régua SAEB'!$A:$A,$E3431)</f>
        <v>3</v>
      </c>
      <c r="H3431" s="10" t="str">
        <f t="array" ref="H3431">INDEX('Régua SAEB'!$F$1:$F$40,MATCH($E3431&amp;"LP"&amp;$G3431,'Régua SAEB'!$G$1:$G$40,0),1)</f>
        <v>Básico</v>
      </c>
      <c r="I3431" s="29">
        <v>276.77999999999997</v>
      </c>
      <c r="J3431" s="10">
        <f>SUMIFS('Régua SAEB'!$C:$C,'Régua SAEB'!$B:$B,"MT",'Régua SAEB'!$D:$D,"&lt;="&amp;$I3431,'Régua SAEB'!$E:$E,"&gt;"&amp;$I3431,'Régua SAEB'!$A:$A,$E3431)</f>
        <v>3</v>
      </c>
      <c r="K3431" s="10" t="str">
        <f t="array" ref="K3431">INDEX('Régua SAEB'!$F$1:$F$40,MATCH($E3431&amp;"MT"&amp;$J3431,'Régua SAEB'!$G$1:$G$40,0),1)</f>
        <v>Básico</v>
      </c>
    </row>
    <row r="3432" spans="1:11" x14ac:dyDescent="0.2">
      <c r="A3432" s="28" t="s">
        <v>63</v>
      </c>
      <c r="B3432" s="24">
        <v>17361</v>
      </c>
      <c r="C3432" s="28" t="s">
        <v>123</v>
      </c>
      <c r="D3432" s="29">
        <v>35017361</v>
      </c>
      <c r="E3432" s="29" t="s">
        <v>3527</v>
      </c>
      <c r="F3432" s="29">
        <v>311.2</v>
      </c>
      <c r="G3432" s="10">
        <f>SUMIFS('Régua SAEB'!$C:$C,'Régua SAEB'!$B:$B,"LP",'Régua SAEB'!$D:$D,"&lt;="&amp;$F3432,'Régua SAEB'!$E:$E,"&gt;"&amp;$F3432,'Régua SAEB'!$A:$A,$E3432)</f>
        <v>4</v>
      </c>
      <c r="H3432" s="10" t="str">
        <f t="array" ref="H3432">INDEX('Régua SAEB'!$F$1:$F$40,MATCH($E3432&amp;"LP"&amp;$G3432,'Régua SAEB'!$G$1:$G$40,0),1)</f>
        <v>Básico</v>
      </c>
      <c r="I3432" s="29">
        <v>296.86</v>
      </c>
      <c r="J3432" s="10">
        <f>SUMIFS('Régua SAEB'!$C:$C,'Régua SAEB'!$B:$B,"MT",'Régua SAEB'!$D:$D,"&lt;="&amp;$I3432,'Régua SAEB'!$E:$E,"&gt;"&amp;$I3432,'Régua SAEB'!$A:$A,$E3432)</f>
        <v>3</v>
      </c>
      <c r="K3432" s="10" t="str">
        <f t="array" ref="K3432">INDEX('Régua SAEB'!$F$1:$F$40,MATCH($E3432&amp;"MT"&amp;$J3432,'Régua SAEB'!$G$1:$G$40,0),1)</f>
        <v>Básico</v>
      </c>
    </row>
    <row r="3433" spans="1:11" x14ac:dyDescent="0.2">
      <c r="A3433" s="28" t="s">
        <v>16</v>
      </c>
      <c r="B3433" s="24">
        <v>14515</v>
      </c>
      <c r="C3433" s="28" t="s">
        <v>125</v>
      </c>
      <c r="D3433" s="29">
        <v>35014515</v>
      </c>
      <c r="E3433" s="29" t="s">
        <v>3527</v>
      </c>
      <c r="F3433" s="29">
        <v>275.33999999999997</v>
      </c>
      <c r="G3433" s="10">
        <f>SUMIFS('Régua SAEB'!$C:$C,'Régua SAEB'!$B:$B,"LP",'Régua SAEB'!$D:$D,"&lt;="&amp;$F3433,'Régua SAEB'!$E:$E,"&gt;"&amp;$F3433,'Régua SAEB'!$A:$A,$E3433)</f>
        <v>3</v>
      </c>
      <c r="H3433" s="10" t="str">
        <f t="array" ref="H3433">INDEX('Régua SAEB'!$F$1:$F$40,MATCH($E3433&amp;"LP"&amp;$G3433,'Régua SAEB'!$G$1:$G$40,0),1)</f>
        <v>Básico</v>
      </c>
      <c r="I3433" s="29">
        <v>271.23</v>
      </c>
      <c r="J3433" s="10">
        <f>SUMIFS('Régua SAEB'!$C:$C,'Régua SAEB'!$B:$B,"MT",'Régua SAEB'!$D:$D,"&lt;="&amp;$I3433,'Régua SAEB'!$E:$E,"&gt;"&amp;$I3433,'Régua SAEB'!$A:$A,$E3433)</f>
        <v>2</v>
      </c>
      <c r="K3433" s="10" t="str">
        <f t="array" ref="K3433">INDEX('Régua SAEB'!$F$1:$F$40,MATCH($E3433&amp;"MT"&amp;$J3433,'Régua SAEB'!$G$1:$G$40,0),1)</f>
        <v>Insuficiente</v>
      </c>
    </row>
    <row r="3434" spans="1:11" x14ac:dyDescent="0.2">
      <c r="A3434" s="28" t="s">
        <v>18</v>
      </c>
      <c r="B3434" s="24">
        <v>26001</v>
      </c>
      <c r="C3434" s="28" t="s">
        <v>128</v>
      </c>
      <c r="D3434" s="29">
        <v>35026001</v>
      </c>
      <c r="E3434" s="29" t="s">
        <v>3527</v>
      </c>
      <c r="F3434" s="29">
        <v>263.98</v>
      </c>
      <c r="G3434" s="10">
        <f>SUMIFS('Régua SAEB'!$C:$C,'Régua SAEB'!$B:$B,"LP",'Régua SAEB'!$D:$D,"&lt;="&amp;$F3434,'Régua SAEB'!$E:$E,"&gt;"&amp;$F3434,'Régua SAEB'!$A:$A,$E3434)</f>
        <v>2</v>
      </c>
      <c r="H3434" s="10" t="str">
        <f t="array" ref="H3434">INDEX('Régua SAEB'!$F$1:$F$40,MATCH($E3434&amp;"LP"&amp;$G3434,'Régua SAEB'!$G$1:$G$40,0),1)</f>
        <v>Básico</v>
      </c>
      <c r="I3434" s="29">
        <v>269.48</v>
      </c>
      <c r="J3434" s="10">
        <f>SUMIFS('Régua SAEB'!$C:$C,'Régua SAEB'!$B:$B,"MT",'Régua SAEB'!$D:$D,"&lt;="&amp;$I3434,'Régua SAEB'!$E:$E,"&gt;"&amp;$I3434,'Régua SAEB'!$A:$A,$E3434)</f>
        <v>2</v>
      </c>
      <c r="K3434" s="10" t="str">
        <f t="array" ref="K3434">INDEX('Régua SAEB'!$F$1:$F$40,MATCH($E3434&amp;"MT"&amp;$J3434,'Régua SAEB'!$G$1:$G$40,0),1)</f>
        <v>Insuficiente</v>
      </c>
    </row>
    <row r="3435" spans="1:11" x14ac:dyDescent="0.2">
      <c r="A3435" s="28" t="s">
        <v>18</v>
      </c>
      <c r="B3435" s="24">
        <v>26037</v>
      </c>
      <c r="C3435" s="28" t="s">
        <v>129</v>
      </c>
      <c r="D3435" s="29">
        <v>35026037</v>
      </c>
      <c r="E3435" s="29" t="s">
        <v>3527</v>
      </c>
      <c r="F3435" s="29">
        <v>312.82</v>
      </c>
      <c r="G3435" s="10">
        <f>SUMIFS('Régua SAEB'!$C:$C,'Régua SAEB'!$B:$B,"LP",'Régua SAEB'!$D:$D,"&lt;="&amp;$F3435,'Régua SAEB'!$E:$E,"&gt;"&amp;$F3435,'Régua SAEB'!$A:$A,$E3435)</f>
        <v>4</v>
      </c>
      <c r="H3435" s="10" t="str">
        <f t="array" ref="H3435">INDEX('Régua SAEB'!$F$1:$F$40,MATCH($E3435&amp;"LP"&amp;$G3435,'Régua SAEB'!$G$1:$G$40,0),1)</f>
        <v>Básico</v>
      </c>
      <c r="I3435" s="29">
        <v>282.64999999999998</v>
      </c>
      <c r="J3435" s="10">
        <f>SUMIFS('Régua SAEB'!$C:$C,'Régua SAEB'!$B:$B,"MT",'Régua SAEB'!$D:$D,"&lt;="&amp;$I3435,'Régua SAEB'!$E:$E,"&gt;"&amp;$I3435,'Régua SAEB'!$A:$A,$E3435)</f>
        <v>3</v>
      </c>
      <c r="K3435" s="10" t="str">
        <f t="array" ref="K3435">INDEX('Régua SAEB'!$F$1:$F$40,MATCH($E3435&amp;"MT"&amp;$J3435,'Régua SAEB'!$G$1:$G$40,0),1)</f>
        <v>Básico</v>
      </c>
    </row>
    <row r="3436" spans="1:11" x14ac:dyDescent="0.2">
      <c r="A3436" s="28" t="s">
        <v>18</v>
      </c>
      <c r="B3436" s="24">
        <v>905859</v>
      </c>
      <c r="C3436" s="28" t="s">
        <v>131</v>
      </c>
      <c r="D3436" s="29">
        <v>35905859</v>
      </c>
      <c r="E3436" s="29" t="s">
        <v>3527</v>
      </c>
      <c r="F3436" s="29">
        <v>266.43</v>
      </c>
      <c r="G3436" s="10">
        <f>SUMIFS('Régua SAEB'!$C:$C,'Régua SAEB'!$B:$B,"LP",'Régua SAEB'!$D:$D,"&lt;="&amp;$F3436,'Régua SAEB'!$E:$E,"&gt;"&amp;$F3436,'Régua SAEB'!$A:$A,$E3436)</f>
        <v>2</v>
      </c>
      <c r="H3436" s="10" t="str">
        <f t="array" ref="H3436">INDEX('Régua SAEB'!$F$1:$F$40,MATCH($E3436&amp;"LP"&amp;$G3436,'Régua SAEB'!$G$1:$G$40,0),1)</f>
        <v>Básico</v>
      </c>
      <c r="I3436" s="29">
        <v>259.83</v>
      </c>
      <c r="J3436" s="10">
        <f>SUMIFS('Régua SAEB'!$C:$C,'Régua SAEB'!$B:$B,"MT",'Régua SAEB'!$D:$D,"&lt;="&amp;$I3436,'Régua SAEB'!$E:$E,"&gt;"&amp;$I3436,'Régua SAEB'!$A:$A,$E3436)</f>
        <v>2</v>
      </c>
      <c r="K3436" s="10" t="str">
        <f t="array" ref="K3436">INDEX('Régua SAEB'!$F$1:$F$40,MATCH($E3436&amp;"MT"&amp;$J3436,'Régua SAEB'!$G$1:$G$40,0),1)</f>
        <v>Insuficiente</v>
      </c>
    </row>
    <row r="3437" spans="1:11" x14ac:dyDescent="0.2">
      <c r="A3437" s="28" t="s">
        <v>39</v>
      </c>
      <c r="B3437" s="24">
        <v>36912</v>
      </c>
      <c r="C3437" s="28" t="s">
        <v>132</v>
      </c>
      <c r="D3437" s="29">
        <v>35036912</v>
      </c>
      <c r="E3437" s="29" t="s">
        <v>3527</v>
      </c>
      <c r="F3437" s="29">
        <v>262.43</v>
      </c>
      <c r="G3437" s="10">
        <f>SUMIFS('Régua SAEB'!$C:$C,'Régua SAEB'!$B:$B,"LP",'Régua SAEB'!$D:$D,"&lt;="&amp;$F3437,'Régua SAEB'!$E:$E,"&gt;"&amp;$F3437,'Régua SAEB'!$A:$A,$E3437)</f>
        <v>2</v>
      </c>
      <c r="H3437" s="10" t="str">
        <f t="array" ref="H3437">INDEX('Régua SAEB'!$F$1:$F$40,MATCH($E3437&amp;"LP"&amp;$G3437,'Régua SAEB'!$G$1:$G$40,0),1)</f>
        <v>Básico</v>
      </c>
      <c r="I3437" s="29">
        <v>254.52</v>
      </c>
      <c r="J3437" s="10">
        <f>SUMIFS('Régua SAEB'!$C:$C,'Régua SAEB'!$B:$B,"MT",'Régua SAEB'!$D:$D,"&lt;="&amp;$I3437,'Régua SAEB'!$E:$E,"&gt;"&amp;$I3437,'Régua SAEB'!$A:$A,$E3437)</f>
        <v>2</v>
      </c>
      <c r="K3437" s="10" t="str">
        <f t="array" ref="K3437">INDEX('Régua SAEB'!$F$1:$F$40,MATCH($E3437&amp;"MT"&amp;$J3437,'Régua SAEB'!$G$1:$G$40,0),1)</f>
        <v>Insuficiente</v>
      </c>
    </row>
    <row r="3438" spans="1:11" x14ac:dyDescent="0.2">
      <c r="A3438" s="28" t="s">
        <v>73</v>
      </c>
      <c r="B3438" s="24">
        <v>31896</v>
      </c>
      <c r="C3438" s="28" t="s">
        <v>133</v>
      </c>
      <c r="D3438" s="29">
        <v>35031896</v>
      </c>
      <c r="E3438" s="29" t="s">
        <v>3527</v>
      </c>
      <c r="F3438" s="29">
        <v>256.87</v>
      </c>
      <c r="G3438" s="10">
        <f>SUMIFS('Régua SAEB'!$C:$C,'Régua SAEB'!$B:$B,"LP",'Régua SAEB'!$D:$D,"&lt;="&amp;$F3438,'Régua SAEB'!$E:$E,"&gt;"&amp;$F3438,'Régua SAEB'!$A:$A,$E3438)</f>
        <v>2</v>
      </c>
      <c r="H3438" s="10" t="str">
        <f t="array" ref="H3438">INDEX('Régua SAEB'!$F$1:$F$40,MATCH($E3438&amp;"LP"&amp;$G3438,'Régua SAEB'!$G$1:$G$40,0),1)</f>
        <v>Básico</v>
      </c>
      <c r="I3438" s="29">
        <v>254.49</v>
      </c>
      <c r="J3438" s="10">
        <f>SUMIFS('Régua SAEB'!$C:$C,'Régua SAEB'!$B:$B,"MT",'Régua SAEB'!$D:$D,"&lt;="&amp;$I3438,'Régua SAEB'!$E:$E,"&gt;"&amp;$I3438,'Régua SAEB'!$A:$A,$E3438)</f>
        <v>2</v>
      </c>
      <c r="K3438" s="10" t="str">
        <f t="array" ref="K3438">INDEX('Régua SAEB'!$F$1:$F$40,MATCH($E3438&amp;"MT"&amp;$J3438,'Régua SAEB'!$G$1:$G$40,0),1)</f>
        <v>Insuficiente</v>
      </c>
    </row>
    <row r="3439" spans="1:11" x14ac:dyDescent="0.2">
      <c r="A3439" s="28" t="s">
        <v>17</v>
      </c>
      <c r="B3439" s="24">
        <v>28228</v>
      </c>
      <c r="C3439" s="28" t="s">
        <v>134</v>
      </c>
      <c r="D3439" s="29">
        <v>35028228</v>
      </c>
      <c r="E3439" s="29" t="s">
        <v>3527</v>
      </c>
      <c r="F3439" s="29">
        <v>258.02</v>
      </c>
      <c r="G3439" s="10">
        <f>SUMIFS('Régua SAEB'!$C:$C,'Régua SAEB'!$B:$B,"LP",'Régua SAEB'!$D:$D,"&lt;="&amp;$F3439,'Régua SAEB'!$E:$E,"&gt;"&amp;$F3439,'Régua SAEB'!$A:$A,$E3439)</f>
        <v>2</v>
      </c>
      <c r="H3439" s="10" t="str">
        <f t="array" ref="H3439">INDEX('Régua SAEB'!$F$1:$F$40,MATCH($E3439&amp;"LP"&amp;$G3439,'Régua SAEB'!$G$1:$G$40,0),1)</f>
        <v>Básico</v>
      </c>
      <c r="I3439" s="29">
        <v>252.62</v>
      </c>
      <c r="J3439" s="10">
        <f>SUMIFS('Régua SAEB'!$C:$C,'Régua SAEB'!$B:$B,"MT",'Régua SAEB'!$D:$D,"&lt;="&amp;$I3439,'Régua SAEB'!$E:$E,"&gt;"&amp;$I3439,'Régua SAEB'!$A:$A,$E3439)</f>
        <v>2</v>
      </c>
      <c r="K3439" s="10" t="str">
        <f t="array" ref="K3439">INDEX('Régua SAEB'!$F$1:$F$40,MATCH($E3439&amp;"MT"&amp;$J3439,'Régua SAEB'!$G$1:$G$40,0),1)</f>
        <v>Insuficiente</v>
      </c>
    </row>
    <row r="3440" spans="1:11" x14ac:dyDescent="0.2">
      <c r="A3440" s="28" t="s">
        <v>75</v>
      </c>
      <c r="B3440" s="24">
        <v>22901</v>
      </c>
      <c r="C3440" s="28" t="s">
        <v>135</v>
      </c>
      <c r="D3440" s="29">
        <v>35022901</v>
      </c>
      <c r="E3440" s="29" t="s">
        <v>3527</v>
      </c>
      <c r="F3440" s="29">
        <v>277.39</v>
      </c>
      <c r="G3440" s="10">
        <f>SUMIFS('Régua SAEB'!$C:$C,'Régua SAEB'!$B:$B,"LP",'Régua SAEB'!$D:$D,"&lt;="&amp;$F3440,'Régua SAEB'!$E:$E,"&gt;"&amp;$F3440,'Régua SAEB'!$A:$A,$E3440)</f>
        <v>3</v>
      </c>
      <c r="H3440" s="10" t="str">
        <f t="array" ref="H3440">INDEX('Régua SAEB'!$F$1:$F$40,MATCH($E3440&amp;"LP"&amp;$G3440,'Régua SAEB'!$G$1:$G$40,0),1)</f>
        <v>Básico</v>
      </c>
      <c r="I3440" s="29">
        <v>273.81</v>
      </c>
      <c r="J3440" s="10">
        <f>SUMIFS('Régua SAEB'!$C:$C,'Régua SAEB'!$B:$B,"MT",'Régua SAEB'!$D:$D,"&lt;="&amp;$I3440,'Régua SAEB'!$E:$E,"&gt;"&amp;$I3440,'Régua SAEB'!$A:$A,$E3440)</f>
        <v>2</v>
      </c>
      <c r="K3440" s="10" t="str">
        <f t="array" ref="K3440">INDEX('Régua SAEB'!$F$1:$F$40,MATCH($E3440&amp;"MT"&amp;$J3440,'Régua SAEB'!$G$1:$G$40,0),1)</f>
        <v>Insuficiente</v>
      </c>
    </row>
    <row r="3441" spans="1:11" x14ac:dyDescent="0.2">
      <c r="A3441" s="28" t="s">
        <v>68</v>
      </c>
      <c r="B3441" s="24">
        <v>30326</v>
      </c>
      <c r="C3441" s="28" t="s">
        <v>136</v>
      </c>
      <c r="D3441" s="29">
        <v>35030326</v>
      </c>
      <c r="E3441" s="29" t="s">
        <v>3527</v>
      </c>
      <c r="F3441" s="29">
        <v>259.67</v>
      </c>
      <c r="G3441" s="10">
        <f>SUMIFS('Régua SAEB'!$C:$C,'Régua SAEB'!$B:$B,"LP",'Régua SAEB'!$D:$D,"&lt;="&amp;$F3441,'Régua SAEB'!$E:$E,"&gt;"&amp;$F3441,'Régua SAEB'!$A:$A,$E3441)</f>
        <v>2</v>
      </c>
      <c r="H3441" s="10" t="str">
        <f t="array" ref="H3441">INDEX('Régua SAEB'!$F$1:$F$40,MATCH($E3441&amp;"LP"&amp;$G3441,'Régua SAEB'!$G$1:$G$40,0),1)</f>
        <v>Básico</v>
      </c>
      <c r="I3441" s="29">
        <v>265.49</v>
      </c>
      <c r="J3441" s="10">
        <f>SUMIFS('Régua SAEB'!$C:$C,'Régua SAEB'!$B:$B,"MT",'Régua SAEB'!$D:$D,"&lt;="&amp;$I3441,'Régua SAEB'!$E:$E,"&gt;"&amp;$I3441,'Régua SAEB'!$A:$A,$E3441)</f>
        <v>2</v>
      </c>
      <c r="K3441" s="10" t="str">
        <f t="array" ref="K3441">INDEX('Régua SAEB'!$F$1:$F$40,MATCH($E3441&amp;"MT"&amp;$J3441,'Régua SAEB'!$G$1:$G$40,0),1)</f>
        <v>Insuficiente</v>
      </c>
    </row>
    <row r="3442" spans="1:11" x14ac:dyDescent="0.2">
      <c r="A3442" s="28" t="s">
        <v>99</v>
      </c>
      <c r="B3442" s="24">
        <v>28952</v>
      </c>
      <c r="C3442" s="28" t="s">
        <v>137</v>
      </c>
      <c r="D3442" s="29">
        <v>35028952</v>
      </c>
      <c r="E3442" s="29" t="s">
        <v>3527</v>
      </c>
      <c r="F3442" s="29">
        <v>254.42</v>
      </c>
      <c r="G3442" s="10">
        <f>SUMIFS('Régua SAEB'!$C:$C,'Régua SAEB'!$B:$B,"LP",'Régua SAEB'!$D:$D,"&lt;="&amp;$F3442,'Régua SAEB'!$E:$E,"&gt;"&amp;$F3442,'Régua SAEB'!$A:$A,$E3442)</f>
        <v>2</v>
      </c>
      <c r="H3442" s="10" t="str">
        <f t="array" ref="H3442">INDEX('Régua SAEB'!$F$1:$F$40,MATCH($E3442&amp;"LP"&amp;$G3442,'Régua SAEB'!$G$1:$G$40,0),1)</f>
        <v>Básico</v>
      </c>
      <c r="I3442" s="29">
        <v>267.43</v>
      </c>
      <c r="J3442" s="10">
        <f>SUMIFS('Régua SAEB'!$C:$C,'Régua SAEB'!$B:$B,"MT",'Régua SAEB'!$D:$D,"&lt;="&amp;$I3442,'Régua SAEB'!$E:$E,"&gt;"&amp;$I3442,'Régua SAEB'!$A:$A,$E3442)</f>
        <v>2</v>
      </c>
      <c r="K3442" s="10" t="str">
        <f t="array" ref="K3442">INDEX('Régua SAEB'!$F$1:$F$40,MATCH($E3442&amp;"MT"&amp;$J3442,'Régua SAEB'!$G$1:$G$40,0),1)</f>
        <v>Insuficiente</v>
      </c>
    </row>
    <row r="3443" spans="1:11" x14ac:dyDescent="0.2">
      <c r="A3443" s="28" t="s">
        <v>73</v>
      </c>
      <c r="B3443" s="24">
        <v>31948</v>
      </c>
      <c r="C3443" s="28" t="s">
        <v>3528</v>
      </c>
      <c r="D3443" s="29">
        <v>35031948</v>
      </c>
      <c r="E3443" s="29" t="s">
        <v>3527</v>
      </c>
      <c r="F3443" s="29">
        <v>260.45</v>
      </c>
      <c r="G3443" s="10">
        <f>SUMIFS('Régua SAEB'!$C:$C,'Régua SAEB'!$B:$B,"LP",'Régua SAEB'!$D:$D,"&lt;="&amp;$F3443,'Régua SAEB'!$E:$E,"&gt;"&amp;$F3443,'Régua SAEB'!$A:$A,$E3443)</f>
        <v>2</v>
      </c>
      <c r="H3443" s="10" t="str">
        <f t="array" ref="H3443">INDEX('Régua SAEB'!$F$1:$F$40,MATCH($E3443&amp;"LP"&amp;$G3443,'Régua SAEB'!$G$1:$G$40,0),1)</f>
        <v>Básico</v>
      </c>
      <c r="I3443" s="29">
        <v>261.75</v>
      </c>
      <c r="J3443" s="10">
        <f>SUMIFS('Régua SAEB'!$C:$C,'Régua SAEB'!$B:$B,"MT",'Régua SAEB'!$D:$D,"&lt;="&amp;$I3443,'Régua SAEB'!$E:$E,"&gt;"&amp;$I3443,'Régua SAEB'!$A:$A,$E3443)</f>
        <v>2</v>
      </c>
      <c r="K3443" s="10" t="str">
        <f t="array" ref="K3443">INDEX('Régua SAEB'!$F$1:$F$40,MATCH($E3443&amp;"MT"&amp;$J3443,'Régua SAEB'!$G$1:$G$40,0),1)</f>
        <v>Insuficiente</v>
      </c>
    </row>
    <row r="3444" spans="1:11" x14ac:dyDescent="0.2">
      <c r="A3444" s="28" t="s">
        <v>10</v>
      </c>
      <c r="B3444" s="24">
        <v>16950</v>
      </c>
      <c r="C3444" s="28" t="s">
        <v>140</v>
      </c>
      <c r="D3444" s="29">
        <v>35016950</v>
      </c>
      <c r="E3444" s="29" t="s">
        <v>3527</v>
      </c>
      <c r="F3444" s="29">
        <v>271</v>
      </c>
      <c r="G3444" s="10">
        <f>SUMIFS('Régua SAEB'!$C:$C,'Régua SAEB'!$B:$B,"LP",'Régua SAEB'!$D:$D,"&lt;="&amp;$F3444,'Régua SAEB'!$E:$E,"&gt;"&amp;$F3444,'Régua SAEB'!$A:$A,$E3444)</f>
        <v>2</v>
      </c>
      <c r="H3444" s="10" t="str">
        <f t="array" ref="H3444">INDEX('Régua SAEB'!$F$1:$F$40,MATCH($E3444&amp;"LP"&amp;$G3444,'Régua SAEB'!$G$1:$G$40,0),1)</f>
        <v>Básico</v>
      </c>
      <c r="I3444" s="29">
        <v>264.54000000000002</v>
      </c>
      <c r="J3444" s="10">
        <f>SUMIFS('Régua SAEB'!$C:$C,'Régua SAEB'!$B:$B,"MT",'Régua SAEB'!$D:$D,"&lt;="&amp;$I3444,'Régua SAEB'!$E:$E,"&gt;"&amp;$I3444,'Régua SAEB'!$A:$A,$E3444)</f>
        <v>2</v>
      </c>
      <c r="K3444" s="10" t="str">
        <f t="array" ref="K3444">INDEX('Régua SAEB'!$F$1:$F$40,MATCH($E3444&amp;"MT"&amp;$J3444,'Régua SAEB'!$G$1:$G$40,0),1)</f>
        <v>Insuficiente</v>
      </c>
    </row>
    <row r="3445" spans="1:11" x14ac:dyDescent="0.2">
      <c r="A3445" s="28" t="s">
        <v>10</v>
      </c>
      <c r="B3445" s="24">
        <v>16962</v>
      </c>
      <c r="C3445" s="28" t="s">
        <v>141</v>
      </c>
      <c r="D3445" s="29">
        <v>35016962</v>
      </c>
      <c r="E3445" s="29" t="s">
        <v>3527</v>
      </c>
      <c r="F3445" s="29">
        <v>293.85000000000002</v>
      </c>
      <c r="G3445" s="10">
        <f>SUMIFS('Régua SAEB'!$C:$C,'Régua SAEB'!$B:$B,"LP",'Régua SAEB'!$D:$D,"&lt;="&amp;$F3445,'Régua SAEB'!$E:$E,"&gt;"&amp;$F3445,'Régua SAEB'!$A:$A,$E3445)</f>
        <v>3</v>
      </c>
      <c r="H3445" s="10" t="str">
        <f t="array" ref="H3445">INDEX('Régua SAEB'!$F$1:$F$40,MATCH($E3445&amp;"LP"&amp;$G3445,'Régua SAEB'!$G$1:$G$40,0),1)</f>
        <v>Básico</v>
      </c>
      <c r="I3445" s="29">
        <v>285.39999999999998</v>
      </c>
      <c r="J3445" s="10">
        <f>SUMIFS('Régua SAEB'!$C:$C,'Régua SAEB'!$B:$B,"MT",'Régua SAEB'!$D:$D,"&lt;="&amp;$I3445,'Régua SAEB'!$E:$E,"&gt;"&amp;$I3445,'Régua SAEB'!$A:$A,$E3445)</f>
        <v>3</v>
      </c>
      <c r="K3445" s="10" t="str">
        <f t="array" ref="K3445">INDEX('Régua SAEB'!$F$1:$F$40,MATCH($E3445&amp;"MT"&amp;$J3445,'Régua SAEB'!$G$1:$G$40,0),1)</f>
        <v>Básico</v>
      </c>
    </row>
    <row r="3446" spans="1:11" x14ac:dyDescent="0.2">
      <c r="A3446" s="28" t="s">
        <v>10</v>
      </c>
      <c r="B3446" s="24">
        <v>17139</v>
      </c>
      <c r="C3446" s="28" t="s">
        <v>142</v>
      </c>
      <c r="D3446" s="29">
        <v>35017139</v>
      </c>
      <c r="E3446" s="29" t="s">
        <v>3527</v>
      </c>
      <c r="F3446" s="29">
        <v>298.07</v>
      </c>
      <c r="G3446" s="10">
        <f>SUMIFS('Régua SAEB'!$C:$C,'Régua SAEB'!$B:$B,"LP",'Régua SAEB'!$D:$D,"&lt;="&amp;$F3446,'Régua SAEB'!$E:$E,"&gt;"&amp;$F3446,'Régua SAEB'!$A:$A,$E3446)</f>
        <v>3</v>
      </c>
      <c r="H3446" s="10" t="str">
        <f t="array" ref="H3446">INDEX('Régua SAEB'!$F$1:$F$40,MATCH($E3446&amp;"LP"&amp;$G3446,'Régua SAEB'!$G$1:$G$40,0),1)</f>
        <v>Básico</v>
      </c>
      <c r="I3446" s="29">
        <v>303.24</v>
      </c>
      <c r="J3446" s="10">
        <f>SUMIFS('Régua SAEB'!$C:$C,'Régua SAEB'!$B:$B,"MT",'Régua SAEB'!$D:$D,"&lt;="&amp;$I3446,'Régua SAEB'!$E:$E,"&gt;"&amp;$I3446,'Régua SAEB'!$A:$A,$E3446)</f>
        <v>4</v>
      </c>
      <c r="K3446" s="10" t="str">
        <f t="array" ref="K3446">INDEX('Régua SAEB'!$F$1:$F$40,MATCH($E3446&amp;"MT"&amp;$J3446,'Régua SAEB'!$G$1:$G$40,0),1)</f>
        <v>Básico</v>
      </c>
    </row>
    <row r="3447" spans="1:11" x14ac:dyDescent="0.2">
      <c r="A3447" s="28" t="s">
        <v>10</v>
      </c>
      <c r="B3447" s="24">
        <v>17176</v>
      </c>
      <c r="C3447" s="28" t="s">
        <v>143</v>
      </c>
      <c r="D3447" s="29">
        <v>35017176</v>
      </c>
      <c r="E3447" s="29" t="s">
        <v>3527</v>
      </c>
      <c r="F3447" s="29">
        <v>259.52999999999997</v>
      </c>
      <c r="G3447" s="10">
        <f>SUMIFS('Régua SAEB'!$C:$C,'Régua SAEB'!$B:$B,"LP",'Régua SAEB'!$D:$D,"&lt;="&amp;$F3447,'Régua SAEB'!$E:$E,"&gt;"&amp;$F3447,'Régua SAEB'!$A:$A,$E3447)</f>
        <v>2</v>
      </c>
      <c r="H3447" s="10" t="str">
        <f t="array" ref="H3447">INDEX('Régua SAEB'!$F$1:$F$40,MATCH($E3447&amp;"LP"&amp;$G3447,'Régua SAEB'!$G$1:$G$40,0),1)</f>
        <v>Básico</v>
      </c>
      <c r="I3447" s="29">
        <v>258.33999999999997</v>
      </c>
      <c r="J3447" s="10">
        <f>SUMIFS('Régua SAEB'!$C:$C,'Régua SAEB'!$B:$B,"MT",'Régua SAEB'!$D:$D,"&lt;="&amp;$I3447,'Régua SAEB'!$E:$E,"&gt;"&amp;$I3447,'Régua SAEB'!$A:$A,$E3447)</f>
        <v>2</v>
      </c>
      <c r="K3447" s="10" t="str">
        <f t="array" ref="K3447">INDEX('Régua SAEB'!$F$1:$F$40,MATCH($E3447&amp;"MT"&amp;$J3447,'Régua SAEB'!$G$1:$G$40,0),1)</f>
        <v>Insuficiente</v>
      </c>
    </row>
    <row r="3448" spans="1:11" x14ac:dyDescent="0.2">
      <c r="A3448" s="28" t="s">
        <v>10</v>
      </c>
      <c r="B3448" s="24">
        <v>17188</v>
      </c>
      <c r="C3448" s="28" t="s">
        <v>144</v>
      </c>
      <c r="D3448" s="29">
        <v>35017188</v>
      </c>
      <c r="E3448" s="29" t="s">
        <v>3527</v>
      </c>
      <c r="F3448" s="29">
        <v>273.74</v>
      </c>
      <c r="G3448" s="10">
        <f>SUMIFS('Régua SAEB'!$C:$C,'Régua SAEB'!$B:$B,"LP",'Régua SAEB'!$D:$D,"&lt;="&amp;$F3448,'Régua SAEB'!$E:$E,"&gt;"&amp;$F3448,'Régua SAEB'!$A:$A,$E3448)</f>
        <v>2</v>
      </c>
      <c r="H3448" s="10" t="str">
        <f t="array" ref="H3448">INDEX('Régua SAEB'!$F$1:$F$40,MATCH($E3448&amp;"LP"&amp;$G3448,'Régua SAEB'!$G$1:$G$40,0),1)</f>
        <v>Básico</v>
      </c>
      <c r="I3448" s="29">
        <v>266.89999999999998</v>
      </c>
      <c r="J3448" s="10">
        <f>SUMIFS('Régua SAEB'!$C:$C,'Régua SAEB'!$B:$B,"MT",'Régua SAEB'!$D:$D,"&lt;="&amp;$I3448,'Régua SAEB'!$E:$E,"&gt;"&amp;$I3448,'Régua SAEB'!$A:$A,$E3448)</f>
        <v>2</v>
      </c>
      <c r="K3448" s="10" t="str">
        <f t="array" ref="K3448">INDEX('Régua SAEB'!$F$1:$F$40,MATCH($E3448&amp;"MT"&amp;$J3448,'Régua SAEB'!$G$1:$G$40,0),1)</f>
        <v>Insuficiente</v>
      </c>
    </row>
    <row r="3449" spans="1:11" x14ac:dyDescent="0.2">
      <c r="A3449" s="28" t="s">
        <v>10</v>
      </c>
      <c r="B3449" s="24">
        <v>17218</v>
      </c>
      <c r="C3449" s="28" t="s">
        <v>3529</v>
      </c>
      <c r="D3449" s="29">
        <v>35017218</v>
      </c>
      <c r="E3449" s="29" t="s">
        <v>3527</v>
      </c>
      <c r="F3449" s="29">
        <v>261.56</v>
      </c>
      <c r="G3449" s="10">
        <f>SUMIFS('Régua SAEB'!$C:$C,'Régua SAEB'!$B:$B,"LP",'Régua SAEB'!$D:$D,"&lt;="&amp;$F3449,'Régua SAEB'!$E:$E,"&gt;"&amp;$F3449,'Régua SAEB'!$A:$A,$E3449)</f>
        <v>2</v>
      </c>
      <c r="H3449" s="10" t="str">
        <f t="array" ref="H3449">INDEX('Régua SAEB'!$F$1:$F$40,MATCH($E3449&amp;"LP"&amp;$G3449,'Régua SAEB'!$G$1:$G$40,0),1)</f>
        <v>Básico</v>
      </c>
      <c r="I3449" s="29">
        <v>259.72000000000003</v>
      </c>
      <c r="J3449" s="10">
        <f>SUMIFS('Régua SAEB'!$C:$C,'Régua SAEB'!$B:$B,"MT",'Régua SAEB'!$D:$D,"&lt;="&amp;$I3449,'Régua SAEB'!$E:$E,"&gt;"&amp;$I3449,'Régua SAEB'!$A:$A,$E3449)</f>
        <v>2</v>
      </c>
      <c r="K3449" s="10" t="str">
        <f t="array" ref="K3449">INDEX('Régua SAEB'!$F$1:$F$40,MATCH($E3449&amp;"MT"&amp;$J3449,'Régua SAEB'!$G$1:$G$40,0),1)</f>
        <v>Insuficiente</v>
      </c>
    </row>
    <row r="3450" spans="1:11" x14ac:dyDescent="0.2">
      <c r="A3450" s="28" t="s">
        <v>10</v>
      </c>
      <c r="B3450" s="24">
        <v>17224</v>
      </c>
      <c r="C3450" s="28" t="s">
        <v>3530</v>
      </c>
      <c r="D3450" s="29">
        <v>35017224</v>
      </c>
      <c r="E3450" s="29" t="s">
        <v>3527</v>
      </c>
      <c r="F3450" s="29">
        <v>309.11</v>
      </c>
      <c r="G3450" s="10">
        <f>SUMIFS('Régua SAEB'!$C:$C,'Régua SAEB'!$B:$B,"LP",'Régua SAEB'!$D:$D,"&lt;="&amp;$F3450,'Régua SAEB'!$E:$E,"&gt;"&amp;$F3450,'Régua SAEB'!$A:$A,$E3450)</f>
        <v>4</v>
      </c>
      <c r="H3450" s="10" t="str">
        <f t="array" ref="H3450">INDEX('Régua SAEB'!$F$1:$F$40,MATCH($E3450&amp;"LP"&amp;$G3450,'Régua SAEB'!$G$1:$G$40,0),1)</f>
        <v>Básico</v>
      </c>
      <c r="I3450" s="29">
        <v>297.60000000000002</v>
      </c>
      <c r="J3450" s="10">
        <f>SUMIFS('Régua SAEB'!$C:$C,'Régua SAEB'!$B:$B,"MT",'Régua SAEB'!$D:$D,"&lt;="&amp;$I3450,'Régua SAEB'!$E:$E,"&gt;"&amp;$I3450,'Régua SAEB'!$A:$A,$E3450)</f>
        <v>3</v>
      </c>
      <c r="K3450" s="10" t="str">
        <f t="array" ref="K3450">INDEX('Régua SAEB'!$F$1:$F$40,MATCH($E3450&amp;"MT"&amp;$J3450,'Régua SAEB'!$G$1:$G$40,0),1)</f>
        <v>Básico</v>
      </c>
    </row>
    <row r="3451" spans="1:11" x14ac:dyDescent="0.2">
      <c r="A3451" s="28" t="s">
        <v>10</v>
      </c>
      <c r="B3451" s="24">
        <v>17334</v>
      </c>
      <c r="C3451" s="28" t="s">
        <v>146</v>
      </c>
      <c r="D3451" s="29">
        <v>35017334</v>
      </c>
      <c r="E3451" s="29" t="s">
        <v>3527</v>
      </c>
      <c r="F3451" s="29">
        <v>283.02</v>
      </c>
      <c r="G3451" s="10">
        <f>SUMIFS('Régua SAEB'!$C:$C,'Régua SAEB'!$B:$B,"LP",'Régua SAEB'!$D:$D,"&lt;="&amp;$F3451,'Régua SAEB'!$E:$E,"&gt;"&amp;$F3451,'Régua SAEB'!$A:$A,$E3451)</f>
        <v>3</v>
      </c>
      <c r="H3451" s="10" t="str">
        <f t="array" ref="H3451">INDEX('Régua SAEB'!$F$1:$F$40,MATCH($E3451&amp;"LP"&amp;$G3451,'Régua SAEB'!$G$1:$G$40,0),1)</f>
        <v>Básico</v>
      </c>
      <c r="I3451" s="29">
        <v>270.7</v>
      </c>
      <c r="J3451" s="10">
        <f>SUMIFS('Régua SAEB'!$C:$C,'Régua SAEB'!$B:$B,"MT",'Régua SAEB'!$D:$D,"&lt;="&amp;$I3451,'Régua SAEB'!$E:$E,"&gt;"&amp;$I3451,'Régua SAEB'!$A:$A,$E3451)</f>
        <v>2</v>
      </c>
      <c r="K3451" s="10" t="str">
        <f t="array" ref="K3451">INDEX('Régua SAEB'!$F$1:$F$40,MATCH($E3451&amp;"MT"&amp;$J3451,'Régua SAEB'!$G$1:$G$40,0),1)</f>
        <v>Insuficiente</v>
      </c>
    </row>
    <row r="3452" spans="1:11" x14ac:dyDescent="0.2">
      <c r="A3452" s="28" t="s">
        <v>10</v>
      </c>
      <c r="B3452" s="24">
        <v>17346</v>
      </c>
      <c r="C3452" s="28" t="s">
        <v>147</v>
      </c>
      <c r="D3452" s="29">
        <v>35017346</v>
      </c>
      <c r="E3452" s="29" t="s">
        <v>3527</v>
      </c>
      <c r="F3452" s="29">
        <v>279.95</v>
      </c>
      <c r="G3452" s="10">
        <f>SUMIFS('Régua SAEB'!$C:$C,'Régua SAEB'!$B:$B,"LP",'Régua SAEB'!$D:$D,"&lt;="&amp;$F3452,'Régua SAEB'!$E:$E,"&gt;"&amp;$F3452,'Régua SAEB'!$A:$A,$E3452)</f>
        <v>3</v>
      </c>
      <c r="H3452" s="10" t="str">
        <f t="array" ref="H3452">INDEX('Régua SAEB'!$F$1:$F$40,MATCH($E3452&amp;"LP"&amp;$G3452,'Régua SAEB'!$G$1:$G$40,0),1)</f>
        <v>Básico</v>
      </c>
      <c r="I3452" s="29">
        <v>275.39999999999998</v>
      </c>
      <c r="J3452" s="10">
        <f>SUMIFS('Régua SAEB'!$C:$C,'Régua SAEB'!$B:$B,"MT",'Régua SAEB'!$D:$D,"&lt;="&amp;$I3452,'Régua SAEB'!$E:$E,"&gt;"&amp;$I3452,'Régua SAEB'!$A:$A,$E3452)</f>
        <v>3</v>
      </c>
      <c r="K3452" s="10" t="str">
        <f t="array" ref="K3452">INDEX('Régua SAEB'!$F$1:$F$40,MATCH($E3452&amp;"MT"&amp;$J3452,'Régua SAEB'!$G$1:$G$40,0),1)</f>
        <v>Básico</v>
      </c>
    </row>
    <row r="3453" spans="1:11" x14ac:dyDescent="0.2">
      <c r="A3453" s="28" t="s">
        <v>10</v>
      </c>
      <c r="B3453" s="24">
        <v>39846</v>
      </c>
      <c r="C3453" s="28" t="s">
        <v>148</v>
      </c>
      <c r="D3453" s="29">
        <v>35039846</v>
      </c>
      <c r="E3453" s="29" t="s">
        <v>3527</v>
      </c>
      <c r="F3453" s="29">
        <v>274.82</v>
      </c>
      <c r="G3453" s="10">
        <f>SUMIFS('Régua SAEB'!$C:$C,'Régua SAEB'!$B:$B,"LP",'Régua SAEB'!$D:$D,"&lt;="&amp;$F3453,'Régua SAEB'!$E:$E,"&gt;"&amp;$F3453,'Régua SAEB'!$A:$A,$E3453)</f>
        <v>2</v>
      </c>
      <c r="H3453" s="10" t="str">
        <f t="array" ref="H3453">INDEX('Régua SAEB'!$F$1:$F$40,MATCH($E3453&amp;"LP"&amp;$G3453,'Régua SAEB'!$G$1:$G$40,0),1)</f>
        <v>Básico</v>
      </c>
      <c r="I3453" s="29">
        <v>270.44</v>
      </c>
      <c r="J3453" s="10">
        <f>SUMIFS('Régua SAEB'!$C:$C,'Régua SAEB'!$B:$B,"MT",'Régua SAEB'!$D:$D,"&lt;="&amp;$I3453,'Régua SAEB'!$E:$E,"&gt;"&amp;$I3453,'Régua SAEB'!$A:$A,$E3453)</f>
        <v>2</v>
      </c>
      <c r="K3453" s="10" t="str">
        <f t="array" ref="K3453">INDEX('Régua SAEB'!$F$1:$F$40,MATCH($E3453&amp;"MT"&amp;$J3453,'Régua SAEB'!$G$1:$G$40,0),1)</f>
        <v>Insuficiente</v>
      </c>
    </row>
    <row r="3454" spans="1:11" x14ac:dyDescent="0.2">
      <c r="A3454" s="28" t="s">
        <v>10</v>
      </c>
      <c r="B3454" s="24">
        <v>42473</v>
      </c>
      <c r="C3454" s="28" t="s">
        <v>149</v>
      </c>
      <c r="D3454" s="29">
        <v>35042473</v>
      </c>
      <c r="E3454" s="29" t="s">
        <v>3527</v>
      </c>
      <c r="F3454" s="29">
        <v>295.3</v>
      </c>
      <c r="G3454" s="10">
        <f>SUMIFS('Régua SAEB'!$C:$C,'Régua SAEB'!$B:$B,"LP",'Régua SAEB'!$D:$D,"&lt;="&amp;$F3454,'Régua SAEB'!$E:$E,"&gt;"&amp;$F3454,'Régua SAEB'!$A:$A,$E3454)</f>
        <v>3</v>
      </c>
      <c r="H3454" s="10" t="str">
        <f t="array" ref="H3454">INDEX('Régua SAEB'!$F$1:$F$40,MATCH($E3454&amp;"LP"&amp;$G3454,'Régua SAEB'!$G$1:$G$40,0),1)</f>
        <v>Básico</v>
      </c>
      <c r="I3454" s="29">
        <v>286.51</v>
      </c>
      <c r="J3454" s="10">
        <f>SUMIFS('Régua SAEB'!$C:$C,'Régua SAEB'!$B:$B,"MT",'Régua SAEB'!$D:$D,"&lt;="&amp;$I3454,'Régua SAEB'!$E:$E,"&gt;"&amp;$I3454,'Régua SAEB'!$A:$A,$E3454)</f>
        <v>3</v>
      </c>
      <c r="K3454" s="10" t="str">
        <f t="array" ref="K3454">INDEX('Régua SAEB'!$F$1:$F$40,MATCH($E3454&amp;"MT"&amp;$J3454,'Régua SAEB'!$G$1:$G$40,0),1)</f>
        <v>Básico</v>
      </c>
    </row>
    <row r="3455" spans="1:11" x14ac:dyDescent="0.2">
      <c r="A3455" s="28" t="s">
        <v>10</v>
      </c>
      <c r="B3455" s="24">
        <v>45500</v>
      </c>
      <c r="C3455" s="28" t="s">
        <v>150</v>
      </c>
      <c r="D3455" s="29">
        <v>35045500</v>
      </c>
      <c r="E3455" s="29" t="s">
        <v>3527</v>
      </c>
      <c r="F3455" s="29">
        <v>298.33</v>
      </c>
      <c r="G3455" s="10">
        <f>SUMIFS('Régua SAEB'!$C:$C,'Régua SAEB'!$B:$B,"LP",'Régua SAEB'!$D:$D,"&lt;="&amp;$F3455,'Régua SAEB'!$E:$E,"&gt;"&amp;$F3455,'Régua SAEB'!$A:$A,$E3455)</f>
        <v>3</v>
      </c>
      <c r="H3455" s="10" t="str">
        <f t="array" ref="H3455">INDEX('Régua SAEB'!$F$1:$F$40,MATCH($E3455&amp;"LP"&amp;$G3455,'Régua SAEB'!$G$1:$G$40,0),1)</f>
        <v>Básico</v>
      </c>
      <c r="I3455" s="29">
        <v>289.49</v>
      </c>
      <c r="J3455" s="10">
        <f>SUMIFS('Régua SAEB'!$C:$C,'Régua SAEB'!$B:$B,"MT",'Régua SAEB'!$D:$D,"&lt;="&amp;$I3455,'Régua SAEB'!$E:$E,"&gt;"&amp;$I3455,'Régua SAEB'!$A:$A,$E3455)</f>
        <v>3</v>
      </c>
      <c r="K3455" s="10" t="str">
        <f t="array" ref="K3455">INDEX('Régua SAEB'!$F$1:$F$40,MATCH($E3455&amp;"MT"&amp;$J3455,'Régua SAEB'!$G$1:$G$40,0),1)</f>
        <v>Básico</v>
      </c>
    </row>
    <row r="3456" spans="1:11" x14ac:dyDescent="0.2">
      <c r="A3456" s="28" t="s">
        <v>10</v>
      </c>
      <c r="B3456" s="24">
        <v>435454</v>
      </c>
      <c r="C3456" s="28" t="s">
        <v>151</v>
      </c>
      <c r="D3456" s="29">
        <v>35435454</v>
      </c>
      <c r="E3456" s="29" t="s">
        <v>3527</v>
      </c>
      <c r="F3456" s="29">
        <v>282.44</v>
      </c>
      <c r="G3456" s="10">
        <f>SUMIFS('Régua SAEB'!$C:$C,'Régua SAEB'!$B:$B,"LP",'Régua SAEB'!$D:$D,"&lt;="&amp;$F3456,'Régua SAEB'!$E:$E,"&gt;"&amp;$F3456,'Régua SAEB'!$A:$A,$E3456)</f>
        <v>3</v>
      </c>
      <c r="H3456" s="10" t="str">
        <f t="array" ref="H3456">INDEX('Régua SAEB'!$F$1:$F$40,MATCH($E3456&amp;"LP"&amp;$G3456,'Régua SAEB'!$G$1:$G$40,0),1)</f>
        <v>Básico</v>
      </c>
      <c r="I3456" s="29">
        <v>270.10000000000002</v>
      </c>
      <c r="J3456" s="10">
        <f>SUMIFS('Régua SAEB'!$C:$C,'Régua SAEB'!$B:$B,"MT",'Régua SAEB'!$D:$D,"&lt;="&amp;$I3456,'Régua SAEB'!$E:$E,"&gt;"&amp;$I3456,'Régua SAEB'!$A:$A,$E3456)</f>
        <v>2</v>
      </c>
      <c r="K3456" s="10" t="str">
        <f t="array" ref="K3456">INDEX('Régua SAEB'!$F$1:$F$40,MATCH($E3456&amp;"MT"&amp;$J3456,'Régua SAEB'!$G$1:$G$40,0),1)</f>
        <v>Insuficiente</v>
      </c>
    </row>
    <row r="3457" spans="1:11" x14ac:dyDescent="0.2">
      <c r="A3457" s="28" t="s">
        <v>10</v>
      </c>
      <c r="B3457" s="24">
        <v>578563</v>
      </c>
      <c r="C3457" s="28" t="s">
        <v>152</v>
      </c>
      <c r="D3457" s="29">
        <v>35578563</v>
      </c>
      <c r="E3457" s="29" t="s">
        <v>3527</v>
      </c>
      <c r="F3457" s="29">
        <v>284.33</v>
      </c>
      <c r="G3457" s="10">
        <f>SUMIFS('Régua SAEB'!$C:$C,'Régua SAEB'!$B:$B,"LP",'Régua SAEB'!$D:$D,"&lt;="&amp;$F3457,'Régua SAEB'!$E:$E,"&gt;"&amp;$F3457,'Régua SAEB'!$A:$A,$E3457)</f>
        <v>3</v>
      </c>
      <c r="H3457" s="10" t="str">
        <f t="array" ref="H3457">INDEX('Régua SAEB'!$F$1:$F$40,MATCH($E3457&amp;"LP"&amp;$G3457,'Régua SAEB'!$G$1:$G$40,0),1)</f>
        <v>Básico</v>
      </c>
      <c r="I3457" s="29">
        <v>286.64999999999998</v>
      </c>
      <c r="J3457" s="10">
        <f>SUMIFS('Régua SAEB'!$C:$C,'Régua SAEB'!$B:$B,"MT",'Régua SAEB'!$D:$D,"&lt;="&amp;$I3457,'Régua SAEB'!$E:$E,"&gt;"&amp;$I3457,'Régua SAEB'!$A:$A,$E3457)</f>
        <v>3</v>
      </c>
      <c r="K3457" s="10" t="str">
        <f t="array" ref="K3457">INDEX('Régua SAEB'!$F$1:$F$40,MATCH($E3457&amp;"MT"&amp;$J3457,'Régua SAEB'!$G$1:$G$40,0),1)</f>
        <v>Básico</v>
      </c>
    </row>
    <row r="3458" spans="1:11" x14ac:dyDescent="0.2">
      <c r="A3458" s="28" t="s">
        <v>10</v>
      </c>
      <c r="B3458" s="24">
        <v>578575</v>
      </c>
      <c r="C3458" s="28" t="s">
        <v>153</v>
      </c>
      <c r="D3458" s="29">
        <v>35578575</v>
      </c>
      <c r="E3458" s="29" t="s">
        <v>3527</v>
      </c>
      <c r="F3458" s="29">
        <v>301.47000000000003</v>
      </c>
      <c r="G3458" s="10">
        <f>SUMIFS('Régua SAEB'!$C:$C,'Régua SAEB'!$B:$B,"LP",'Régua SAEB'!$D:$D,"&lt;="&amp;$F3458,'Régua SAEB'!$E:$E,"&gt;"&amp;$F3458,'Régua SAEB'!$A:$A,$E3458)</f>
        <v>4</v>
      </c>
      <c r="H3458" s="10" t="str">
        <f t="array" ref="H3458">INDEX('Régua SAEB'!$F$1:$F$40,MATCH($E3458&amp;"LP"&amp;$G3458,'Régua SAEB'!$G$1:$G$40,0),1)</f>
        <v>Básico</v>
      </c>
      <c r="I3458" s="29">
        <v>295.08</v>
      </c>
      <c r="J3458" s="10">
        <f>SUMIFS('Régua SAEB'!$C:$C,'Régua SAEB'!$B:$B,"MT",'Régua SAEB'!$D:$D,"&lt;="&amp;$I3458,'Régua SAEB'!$E:$E,"&gt;"&amp;$I3458,'Régua SAEB'!$A:$A,$E3458)</f>
        <v>3</v>
      </c>
      <c r="K3458" s="10" t="str">
        <f t="array" ref="K3458">INDEX('Régua SAEB'!$F$1:$F$40,MATCH($E3458&amp;"MT"&amp;$J3458,'Régua SAEB'!$G$1:$G$40,0),1)</f>
        <v>Básico</v>
      </c>
    </row>
    <row r="3459" spans="1:11" x14ac:dyDescent="0.2">
      <c r="A3459" s="28" t="s">
        <v>10</v>
      </c>
      <c r="B3459" s="24">
        <v>903760</v>
      </c>
      <c r="C3459" s="28" t="s">
        <v>154</v>
      </c>
      <c r="D3459" s="29">
        <v>35903760</v>
      </c>
      <c r="E3459" s="29" t="s">
        <v>3527</v>
      </c>
      <c r="F3459" s="29">
        <v>294.55</v>
      </c>
      <c r="G3459" s="10">
        <f>SUMIFS('Régua SAEB'!$C:$C,'Régua SAEB'!$B:$B,"LP",'Régua SAEB'!$D:$D,"&lt;="&amp;$F3459,'Régua SAEB'!$E:$E,"&gt;"&amp;$F3459,'Régua SAEB'!$A:$A,$E3459)</f>
        <v>3</v>
      </c>
      <c r="H3459" s="10" t="str">
        <f t="array" ref="H3459">INDEX('Régua SAEB'!$F$1:$F$40,MATCH($E3459&amp;"LP"&amp;$G3459,'Régua SAEB'!$G$1:$G$40,0),1)</f>
        <v>Básico</v>
      </c>
      <c r="I3459" s="29">
        <v>283.60000000000002</v>
      </c>
      <c r="J3459" s="10">
        <f>SUMIFS('Régua SAEB'!$C:$C,'Régua SAEB'!$B:$B,"MT",'Régua SAEB'!$D:$D,"&lt;="&amp;$I3459,'Régua SAEB'!$E:$E,"&gt;"&amp;$I3459,'Régua SAEB'!$A:$A,$E3459)</f>
        <v>3</v>
      </c>
      <c r="K3459" s="10" t="str">
        <f t="array" ref="K3459">INDEX('Régua SAEB'!$F$1:$F$40,MATCH($E3459&amp;"MT"&amp;$J3459,'Régua SAEB'!$G$1:$G$40,0),1)</f>
        <v>Básico</v>
      </c>
    </row>
    <row r="3460" spans="1:11" x14ac:dyDescent="0.2">
      <c r="A3460" s="28" t="s">
        <v>10</v>
      </c>
      <c r="B3460" s="24">
        <v>903772</v>
      </c>
      <c r="C3460" s="28" t="s">
        <v>155</v>
      </c>
      <c r="D3460" s="29">
        <v>35903772</v>
      </c>
      <c r="E3460" s="29" t="s">
        <v>3527</v>
      </c>
      <c r="F3460" s="29">
        <v>282.70999999999998</v>
      </c>
      <c r="G3460" s="10">
        <f>SUMIFS('Régua SAEB'!$C:$C,'Régua SAEB'!$B:$B,"LP",'Régua SAEB'!$D:$D,"&lt;="&amp;$F3460,'Régua SAEB'!$E:$E,"&gt;"&amp;$F3460,'Régua SAEB'!$A:$A,$E3460)</f>
        <v>3</v>
      </c>
      <c r="H3460" s="10" t="str">
        <f t="array" ref="H3460">INDEX('Régua SAEB'!$F$1:$F$40,MATCH($E3460&amp;"LP"&amp;$G3460,'Régua SAEB'!$G$1:$G$40,0),1)</f>
        <v>Básico</v>
      </c>
      <c r="I3460" s="29">
        <v>272.39999999999998</v>
      </c>
      <c r="J3460" s="10">
        <f>SUMIFS('Régua SAEB'!$C:$C,'Régua SAEB'!$B:$B,"MT",'Régua SAEB'!$D:$D,"&lt;="&amp;$I3460,'Régua SAEB'!$E:$E,"&gt;"&amp;$I3460,'Régua SAEB'!$A:$A,$E3460)</f>
        <v>2</v>
      </c>
      <c r="K3460" s="10" t="str">
        <f t="array" ref="K3460">INDEX('Régua SAEB'!$F$1:$F$40,MATCH($E3460&amp;"MT"&amp;$J3460,'Régua SAEB'!$G$1:$G$40,0),1)</f>
        <v>Insuficiente</v>
      </c>
    </row>
    <row r="3461" spans="1:11" x14ac:dyDescent="0.2">
      <c r="A3461" s="28" t="s">
        <v>10</v>
      </c>
      <c r="B3461" s="24">
        <v>907285</v>
      </c>
      <c r="C3461" s="28" t="s">
        <v>156</v>
      </c>
      <c r="D3461" s="29">
        <v>35907285</v>
      </c>
      <c r="E3461" s="29" t="s">
        <v>3527</v>
      </c>
      <c r="F3461" s="29">
        <v>289.07</v>
      </c>
      <c r="G3461" s="10">
        <f>SUMIFS('Régua SAEB'!$C:$C,'Régua SAEB'!$B:$B,"LP",'Régua SAEB'!$D:$D,"&lt;="&amp;$F3461,'Régua SAEB'!$E:$E,"&gt;"&amp;$F3461,'Régua SAEB'!$A:$A,$E3461)</f>
        <v>3</v>
      </c>
      <c r="H3461" s="10" t="str">
        <f t="array" ref="H3461">INDEX('Régua SAEB'!$F$1:$F$40,MATCH($E3461&amp;"LP"&amp;$G3461,'Régua SAEB'!$G$1:$G$40,0),1)</f>
        <v>Básico</v>
      </c>
      <c r="I3461" s="29">
        <v>274.52999999999997</v>
      </c>
      <c r="J3461" s="10">
        <f>SUMIFS('Régua SAEB'!$C:$C,'Régua SAEB'!$B:$B,"MT",'Régua SAEB'!$D:$D,"&lt;="&amp;$I3461,'Régua SAEB'!$E:$E,"&gt;"&amp;$I3461,'Régua SAEB'!$A:$A,$E3461)</f>
        <v>2</v>
      </c>
      <c r="K3461" s="10" t="str">
        <f t="array" ref="K3461">INDEX('Régua SAEB'!$F$1:$F$40,MATCH($E3461&amp;"MT"&amp;$J3461,'Régua SAEB'!$G$1:$G$40,0),1)</f>
        <v>Insuficiente</v>
      </c>
    </row>
    <row r="3462" spans="1:11" x14ac:dyDescent="0.2">
      <c r="A3462" s="28" t="s">
        <v>10</v>
      </c>
      <c r="B3462" s="24">
        <v>921567</v>
      </c>
      <c r="C3462" s="28" t="s">
        <v>158</v>
      </c>
      <c r="D3462" s="29">
        <v>35921567</v>
      </c>
      <c r="E3462" s="29" t="s">
        <v>3527</v>
      </c>
      <c r="F3462" s="29">
        <v>292.66000000000003</v>
      </c>
      <c r="G3462" s="10">
        <f>SUMIFS('Régua SAEB'!$C:$C,'Régua SAEB'!$B:$B,"LP",'Régua SAEB'!$D:$D,"&lt;="&amp;$F3462,'Régua SAEB'!$E:$E,"&gt;"&amp;$F3462,'Régua SAEB'!$A:$A,$E3462)</f>
        <v>3</v>
      </c>
      <c r="H3462" s="10" t="str">
        <f t="array" ref="H3462">INDEX('Régua SAEB'!$F$1:$F$40,MATCH($E3462&amp;"LP"&amp;$G3462,'Régua SAEB'!$G$1:$G$40,0),1)</f>
        <v>Básico</v>
      </c>
      <c r="I3462" s="29">
        <v>288.57</v>
      </c>
      <c r="J3462" s="10">
        <f>SUMIFS('Régua SAEB'!$C:$C,'Régua SAEB'!$B:$B,"MT",'Régua SAEB'!$D:$D,"&lt;="&amp;$I3462,'Régua SAEB'!$E:$E,"&gt;"&amp;$I3462,'Régua SAEB'!$A:$A,$E3462)</f>
        <v>3</v>
      </c>
      <c r="K3462" s="10" t="str">
        <f t="array" ref="K3462">INDEX('Régua SAEB'!$F$1:$F$40,MATCH($E3462&amp;"MT"&amp;$J3462,'Régua SAEB'!$G$1:$G$40,0),1)</f>
        <v>Básico</v>
      </c>
    </row>
    <row r="3463" spans="1:11" x14ac:dyDescent="0.2">
      <c r="A3463" s="28" t="s">
        <v>10</v>
      </c>
      <c r="B3463" s="24">
        <v>925883</v>
      </c>
      <c r="C3463" s="28" t="s">
        <v>160</v>
      </c>
      <c r="D3463" s="29">
        <v>35925883</v>
      </c>
      <c r="E3463" s="29" t="s">
        <v>3527</v>
      </c>
      <c r="F3463" s="29">
        <v>262.51</v>
      </c>
      <c r="G3463" s="10">
        <f>SUMIFS('Régua SAEB'!$C:$C,'Régua SAEB'!$B:$B,"LP",'Régua SAEB'!$D:$D,"&lt;="&amp;$F3463,'Régua SAEB'!$E:$E,"&gt;"&amp;$F3463,'Régua SAEB'!$A:$A,$E3463)</f>
        <v>2</v>
      </c>
      <c r="H3463" s="10" t="str">
        <f t="array" ref="H3463">INDEX('Régua SAEB'!$F$1:$F$40,MATCH($E3463&amp;"LP"&amp;$G3463,'Régua SAEB'!$G$1:$G$40,0),1)</f>
        <v>Básico</v>
      </c>
      <c r="I3463" s="29">
        <v>255.13</v>
      </c>
      <c r="J3463" s="10">
        <f>SUMIFS('Régua SAEB'!$C:$C,'Régua SAEB'!$B:$B,"MT",'Régua SAEB'!$D:$D,"&lt;="&amp;$I3463,'Régua SAEB'!$E:$E,"&gt;"&amp;$I3463,'Régua SAEB'!$A:$A,$E3463)</f>
        <v>2</v>
      </c>
      <c r="K3463" s="10" t="str">
        <f t="array" ref="K3463">INDEX('Régua SAEB'!$F$1:$F$40,MATCH($E3463&amp;"MT"&amp;$J3463,'Régua SAEB'!$G$1:$G$40,0),1)</f>
        <v>Insuficiente</v>
      </c>
    </row>
    <row r="3464" spans="1:11" x14ac:dyDescent="0.2">
      <c r="A3464" s="28" t="s">
        <v>14</v>
      </c>
      <c r="B3464" s="24">
        <v>42778</v>
      </c>
      <c r="C3464" s="28" t="s">
        <v>162</v>
      </c>
      <c r="D3464" s="29">
        <v>35042778</v>
      </c>
      <c r="E3464" s="29" t="s">
        <v>3527</v>
      </c>
      <c r="F3464" s="29">
        <v>279.92</v>
      </c>
      <c r="G3464" s="10">
        <f>SUMIFS('Régua SAEB'!$C:$C,'Régua SAEB'!$B:$B,"LP",'Régua SAEB'!$D:$D,"&lt;="&amp;$F3464,'Régua SAEB'!$E:$E,"&gt;"&amp;$F3464,'Régua SAEB'!$A:$A,$E3464)</f>
        <v>3</v>
      </c>
      <c r="H3464" s="10" t="str">
        <f t="array" ref="H3464">INDEX('Régua SAEB'!$F$1:$F$40,MATCH($E3464&amp;"LP"&amp;$G3464,'Régua SAEB'!$G$1:$G$40,0),1)</f>
        <v>Básico</v>
      </c>
      <c r="I3464" s="29">
        <v>277.43</v>
      </c>
      <c r="J3464" s="10">
        <f>SUMIFS('Régua SAEB'!$C:$C,'Régua SAEB'!$B:$B,"MT",'Régua SAEB'!$D:$D,"&lt;="&amp;$I3464,'Régua SAEB'!$E:$E,"&gt;"&amp;$I3464,'Régua SAEB'!$A:$A,$E3464)</f>
        <v>3</v>
      </c>
      <c r="K3464" s="10" t="str">
        <f t="array" ref="K3464">INDEX('Régua SAEB'!$F$1:$F$40,MATCH($E3464&amp;"MT"&amp;$J3464,'Régua SAEB'!$G$1:$G$40,0),1)</f>
        <v>Básico</v>
      </c>
    </row>
    <row r="3465" spans="1:11" x14ac:dyDescent="0.2">
      <c r="A3465" s="28" t="s">
        <v>99</v>
      </c>
      <c r="B3465" s="24">
        <v>29014</v>
      </c>
      <c r="C3465" s="28" t="s">
        <v>164</v>
      </c>
      <c r="D3465" s="29">
        <v>35029014</v>
      </c>
      <c r="E3465" s="29" t="s">
        <v>3527</v>
      </c>
      <c r="F3465" s="29">
        <v>258.88</v>
      </c>
      <c r="G3465" s="10">
        <f>SUMIFS('Régua SAEB'!$C:$C,'Régua SAEB'!$B:$B,"LP",'Régua SAEB'!$D:$D,"&lt;="&amp;$F3465,'Régua SAEB'!$E:$E,"&gt;"&amp;$F3465,'Régua SAEB'!$A:$A,$E3465)</f>
        <v>2</v>
      </c>
      <c r="H3465" s="10" t="str">
        <f t="array" ref="H3465">INDEX('Régua SAEB'!$F$1:$F$40,MATCH($E3465&amp;"LP"&amp;$G3465,'Régua SAEB'!$G$1:$G$40,0),1)</f>
        <v>Básico</v>
      </c>
      <c r="I3465" s="29">
        <v>268.29000000000002</v>
      </c>
      <c r="J3465" s="10">
        <f>SUMIFS('Régua SAEB'!$C:$C,'Régua SAEB'!$B:$B,"MT",'Régua SAEB'!$D:$D,"&lt;="&amp;$I3465,'Régua SAEB'!$E:$E,"&gt;"&amp;$I3465,'Régua SAEB'!$A:$A,$E3465)</f>
        <v>2</v>
      </c>
      <c r="K3465" s="10" t="str">
        <f t="array" ref="K3465">INDEX('Régua SAEB'!$F$1:$F$40,MATCH($E3465&amp;"MT"&amp;$J3465,'Régua SAEB'!$G$1:$G$40,0),1)</f>
        <v>Insuficiente</v>
      </c>
    </row>
    <row r="3466" spans="1:11" x14ac:dyDescent="0.2">
      <c r="A3466" s="28" t="s">
        <v>63</v>
      </c>
      <c r="B3466" s="24">
        <v>17536</v>
      </c>
      <c r="C3466" s="28" t="s">
        <v>166</v>
      </c>
      <c r="D3466" s="29">
        <v>35017536</v>
      </c>
      <c r="E3466" s="29" t="s">
        <v>3527</v>
      </c>
      <c r="F3466" s="29">
        <v>292.94</v>
      </c>
      <c r="G3466" s="10">
        <f>SUMIFS('Régua SAEB'!$C:$C,'Régua SAEB'!$B:$B,"LP",'Régua SAEB'!$D:$D,"&lt;="&amp;$F3466,'Régua SAEB'!$E:$E,"&gt;"&amp;$F3466,'Régua SAEB'!$A:$A,$E3466)</f>
        <v>3</v>
      </c>
      <c r="H3466" s="10" t="str">
        <f t="array" ref="H3466">INDEX('Régua SAEB'!$F$1:$F$40,MATCH($E3466&amp;"LP"&amp;$G3466,'Régua SAEB'!$G$1:$G$40,0),1)</f>
        <v>Básico</v>
      </c>
      <c r="I3466" s="29">
        <v>282</v>
      </c>
      <c r="J3466" s="10">
        <f>SUMIFS('Régua SAEB'!$C:$C,'Régua SAEB'!$B:$B,"MT",'Régua SAEB'!$D:$D,"&lt;="&amp;$I3466,'Régua SAEB'!$E:$E,"&gt;"&amp;$I3466,'Régua SAEB'!$A:$A,$E3466)</f>
        <v>3</v>
      </c>
      <c r="K3466" s="10" t="str">
        <f t="array" ref="K3466">INDEX('Régua SAEB'!$F$1:$F$40,MATCH($E3466&amp;"MT"&amp;$J3466,'Régua SAEB'!$G$1:$G$40,0),1)</f>
        <v>Básico</v>
      </c>
    </row>
    <row r="3467" spans="1:11" x14ac:dyDescent="0.2">
      <c r="A3467" s="28" t="s">
        <v>63</v>
      </c>
      <c r="B3467" s="24">
        <v>17541</v>
      </c>
      <c r="C3467" s="28" t="s">
        <v>167</v>
      </c>
      <c r="D3467" s="29">
        <v>35017541</v>
      </c>
      <c r="E3467" s="29" t="s">
        <v>3527</v>
      </c>
      <c r="F3467" s="29">
        <v>277.99</v>
      </c>
      <c r="G3467" s="10">
        <f>SUMIFS('Régua SAEB'!$C:$C,'Régua SAEB'!$B:$B,"LP",'Régua SAEB'!$D:$D,"&lt;="&amp;$F3467,'Régua SAEB'!$E:$E,"&gt;"&amp;$F3467,'Régua SAEB'!$A:$A,$E3467)</f>
        <v>3</v>
      </c>
      <c r="H3467" s="10" t="str">
        <f t="array" ref="H3467">INDEX('Régua SAEB'!$F$1:$F$40,MATCH($E3467&amp;"LP"&amp;$G3467,'Régua SAEB'!$G$1:$G$40,0),1)</f>
        <v>Básico</v>
      </c>
      <c r="I3467" s="29">
        <v>271.57</v>
      </c>
      <c r="J3467" s="10">
        <f>SUMIFS('Régua SAEB'!$C:$C,'Régua SAEB'!$B:$B,"MT",'Régua SAEB'!$D:$D,"&lt;="&amp;$I3467,'Régua SAEB'!$E:$E,"&gt;"&amp;$I3467,'Régua SAEB'!$A:$A,$E3467)</f>
        <v>2</v>
      </c>
      <c r="K3467" s="10" t="str">
        <f t="array" ref="K3467">INDEX('Régua SAEB'!$F$1:$F$40,MATCH($E3467&amp;"MT"&amp;$J3467,'Régua SAEB'!$G$1:$G$40,0),1)</f>
        <v>Insuficiente</v>
      </c>
    </row>
    <row r="3468" spans="1:11" x14ac:dyDescent="0.2">
      <c r="A3468" s="28" t="s">
        <v>63</v>
      </c>
      <c r="B3468" s="24">
        <v>17553</v>
      </c>
      <c r="C3468" s="28" t="s">
        <v>168</v>
      </c>
      <c r="D3468" s="29">
        <v>35017553</v>
      </c>
      <c r="E3468" s="29" t="s">
        <v>3527</v>
      </c>
      <c r="F3468" s="29">
        <v>284.38</v>
      </c>
      <c r="G3468" s="10">
        <f>SUMIFS('Régua SAEB'!$C:$C,'Régua SAEB'!$B:$B,"LP",'Régua SAEB'!$D:$D,"&lt;="&amp;$F3468,'Régua SAEB'!$E:$E,"&gt;"&amp;$F3468,'Régua SAEB'!$A:$A,$E3468)</f>
        <v>3</v>
      </c>
      <c r="H3468" s="10" t="str">
        <f t="array" ref="H3468">INDEX('Régua SAEB'!$F$1:$F$40,MATCH($E3468&amp;"LP"&amp;$G3468,'Régua SAEB'!$G$1:$G$40,0),1)</f>
        <v>Básico</v>
      </c>
      <c r="I3468" s="29">
        <v>268.76</v>
      </c>
      <c r="J3468" s="10">
        <f>SUMIFS('Régua SAEB'!$C:$C,'Régua SAEB'!$B:$B,"MT",'Régua SAEB'!$D:$D,"&lt;="&amp;$I3468,'Régua SAEB'!$E:$E,"&gt;"&amp;$I3468,'Régua SAEB'!$A:$A,$E3468)</f>
        <v>2</v>
      </c>
      <c r="K3468" s="10" t="str">
        <f t="array" ref="K3468">INDEX('Régua SAEB'!$F$1:$F$40,MATCH($E3468&amp;"MT"&amp;$J3468,'Régua SAEB'!$G$1:$G$40,0),1)</f>
        <v>Insuficiente</v>
      </c>
    </row>
    <row r="3469" spans="1:11" x14ac:dyDescent="0.2">
      <c r="A3469" s="28" t="s">
        <v>63</v>
      </c>
      <c r="B3469" s="24">
        <v>17565</v>
      </c>
      <c r="C3469" s="28" t="s">
        <v>3531</v>
      </c>
      <c r="D3469" s="29">
        <v>35017565</v>
      </c>
      <c r="E3469" s="29" t="s">
        <v>3527</v>
      </c>
      <c r="F3469" s="29">
        <v>242.68</v>
      </c>
      <c r="G3469" s="10">
        <f>SUMIFS('Régua SAEB'!$C:$C,'Régua SAEB'!$B:$B,"LP",'Régua SAEB'!$D:$D,"&lt;="&amp;$F3469,'Régua SAEB'!$E:$E,"&gt;"&amp;$F3469,'Régua SAEB'!$A:$A,$E3469)</f>
        <v>1</v>
      </c>
      <c r="H3469" s="10" t="str">
        <f t="array" ref="H3469">INDEX('Régua SAEB'!$F$1:$F$40,MATCH($E3469&amp;"LP"&amp;$G3469,'Régua SAEB'!$G$1:$G$40,0),1)</f>
        <v>Insuficiente</v>
      </c>
      <c r="I3469" s="29">
        <v>253.79</v>
      </c>
      <c r="J3469" s="10">
        <f>SUMIFS('Régua SAEB'!$C:$C,'Régua SAEB'!$B:$B,"MT",'Régua SAEB'!$D:$D,"&lt;="&amp;$I3469,'Régua SAEB'!$E:$E,"&gt;"&amp;$I3469,'Régua SAEB'!$A:$A,$E3469)</f>
        <v>2</v>
      </c>
      <c r="K3469" s="10" t="str">
        <f t="array" ref="K3469">INDEX('Régua SAEB'!$F$1:$F$40,MATCH($E3469&amp;"MT"&amp;$J3469,'Régua SAEB'!$G$1:$G$40,0),1)</f>
        <v>Insuficiente</v>
      </c>
    </row>
    <row r="3470" spans="1:11" x14ac:dyDescent="0.2">
      <c r="A3470" s="28" t="s">
        <v>63</v>
      </c>
      <c r="B3470" s="24">
        <v>17577</v>
      </c>
      <c r="C3470" s="28" t="s">
        <v>169</v>
      </c>
      <c r="D3470" s="29">
        <v>35017577</v>
      </c>
      <c r="E3470" s="29" t="s">
        <v>3527</v>
      </c>
      <c r="F3470" s="29">
        <v>321.57</v>
      </c>
      <c r="G3470" s="10">
        <f>SUMIFS('Régua SAEB'!$C:$C,'Régua SAEB'!$B:$B,"LP",'Régua SAEB'!$D:$D,"&lt;="&amp;$F3470,'Régua SAEB'!$E:$E,"&gt;"&amp;$F3470,'Régua SAEB'!$A:$A,$E3470)</f>
        <v>4</v>
      </c>
      <c r="H3470" s="10" t="str">
        <f t="array" ref="H3470">INDEX('Régua SAEB'!$F$1:$F$40,MATCH($E3470&amp;"LP"&amp;$G3470,'Régua SAEB'!$G$1:$G$40,0),1)</f>
        <v>Básico</v>
      </c>
      <c r="I3470" s="29">
        <v>322.52999999999997</v>
      </c>
      <c r="J3470" s="10">
        <f>SUMIFS('Régua SAEB'!$C:$C,'Régua SAEB'!$B:$B,"MT",'Régua SAEB'!$D:$D,"&lt;="&amp;$I3470,'Régua SAEB'!$E:$E,"&gt;"&amp;$I3470,'Régua SAEB'!$A:$A,$E3470)</f>
        <v>4</v>
      </c>
      <c r="K3470" s="10" t="str">
        <f t="array" ref="K3470">INDEX('Régua SAEB'!$F$1:$F$40,MATCH($E3470&amp;"MT"&amp;$J3470,'Régua SAEB'!$G$1:$G$40,0),1)</f>
        <v>Básico</v>
      </c>
    </row>
    <row r="3471" spans="1:11" x14ac:dyDescent="0.2">
      <c r="A3471" s="28" t="s">
        <v>63</v>
      </c>
      <c r="B3471" s="24">
        <v>47041</v>
      </c>
      <c r="C3471" s="28" t="s">
        <v>3532</v>
      </c>
      <c r="D3471" s="29">
        <v>35047041</v>
      </c>
      <c r="E3471" s="29" t="s">
        <v>3527</v>
      </c>
      <c r="F3471" s="29">
        <v>270.77</v>
      </c>
      <c r="G3471" s="10">
        <f>SUMIFS('Régua SAEB'!$C:$C,'Régua SAEB'!$B:$B,"LP",'Régua SAEB'!$D:$D,"&lt;="&amp;$F3471,'Régua SAEB'!$E:$E,"&gt;"&amp;$F3471,'Régua SAEB'!$A:$A,$E3471)</f>
        <v>2</v>
      </c>
      <c r="H3471" s="10" t="str">
        <f t="array" ref="H3471">INDEX('Régua SAEB'!$F$1:$F$40,MATCH($E3471&amp;"LP"&amp;$G3471,'Régua SAEB'!$G$1:$G$40,0),1)</f>
        <v>Básico</v>
      </c>
      <c r="I3471" s="29">
        <v>263</v>
      </c>
      <c r="J3471" s="10">
        <f>SUMIFS('Régua SAEB'!$C:$C,'Régua SAEB'!$B:$B,"MT",'Régua SAEB'!$D:$D,"&lt;="&amp;$I3471,'Régua SAEB'!$E:$E,"&gt;"&amp;$I3471,'Régua SAEB'!$A:$A,$E3471)</f>
        <v>2</v>
      </c>
      <c r="K3471" s="10" t="str">
        <f t="array" ref="K3471">INDEX('Régua SAEB'!$F$1:$F$40,MATCH($E3471&amp;"MT"&amp;$J3471,'Régua SAEB'!$G$1:$G$40,0),1)</f>
        <v>Insuficiente</v>
      </c>
    </row>
    <row r="3472" spans="1:11" x14ac:dyDescent="0.2">
      <c r="A3472" s="28" t="s">
        <v>63</v>
      </c>
      <c r="B3472" s="24">
        <v>452312</v>
      </c>
      <c r="C3472" s="28" t="s">
        <v>3533</v>
      </c>
      <c r="D3472" s="29">
        <v>35452312</v>
      </c>
      <c r="E3472" s="29" t="s">
        <v>3527</v>
      </c>
      <c r="F3472" s="29">
        <v>287.04000000000002</v>
      </c>
      <c r="G3472" s="10">
        <f>SUMIFS('Régua SAEB'!$C:$C,'Régua SAEB'!$B:$B,"LP",'Régua SAEB'!$D:$D,"&lt;="&amp;$F3472,'Régua SAEB'!$E:$E,"&gt;"&amp;$F3472,'Régua SAEB'!$A:$A,$E3472)</f>
        <v>3</v>
      </c>
      <c r="H3472" s="10" t="str">
        <f t="array" ref="H3472">INDEX('Régua SAEB'!$F$1:$F$40,MATCH($E3472&amp;"LP"&amp;$G3472,'Régua SAEB'!$G$1:$G$40,0),1)</f>
        <v>Básico</v>
      </c>
      <c r="I3472" s="29">
        <v>276.25</v>
      </c>
      <c r="J3472" s="10">
        <f>SUMIFS('Régua SAEB'!$C:$C,'Régua SAEB'!$B:$B,"MT",'Régua SAEB'!$D:$D,"&lt;="&amp;$I3472,'Régua SAEB'!$E:$E,"&gt;"&amp;$I3472,'Régua SAEB'!$A:$A,$E3472)</f>
        <v>3</v>
      </c>
      <c r="K3472" s="10" t="str">
        <f t="array" ref="K3472">INDEX('Régua SAEB'!$F$1:$F$40,MATCH($E3472&amp;"MT"&amp;$J3472,'Régua SAEB'!$G$1:$G$40,0),1)</f>
        <v>Básico</v>
      </c>
    </row>
    <row r="3473" spans="1:11" x14ac:dyDescent="0.2">
      <c r="A3473" s="28" t="s">
        <v>11</v>
      </c>
      <c r="B3473" s="24">
        <v>29361</v>
      </c>
      <c r="C3473" s="28" t="s">
        <v>173</v>
      </c>
      <c r="D3473" s="29">
        <v>35029361</v>
      </c>
      <c r="E3473" s="29" t="s">
        <v>3527</v>
      </c>
      <c r="F3473" s="29">
        <v>299.58</v>
      </c>
      <c r="G3473" s="10">
        <f>SUMIFS('Régua SAEB'!$C:$C,'Régua SAEB'!$B:$B,"LP",'Régua SAEB'!$D:$D,"&lt;="&amp;$F3473,'Régua SAEB'!$E:$E,"&gt;"&amp;$F3473,'Régua SAEB'!$A:$A,$E3473)</f>
        <v>3</v>
      </c>
      <c r="H3473" s="10" t="str">
        <f t="array" ref="H3473">INDEX('Régua SAEB'!$F$1:$F$40,MATCH($E3473&amp;"LP"&amp;$G3473,'Régua SAEB'!$G$1:$G$40,0),1)</f>
        <v>Básico</v>
      </c>
      <c r="I3473" s="29">
        <v>294.52999999999997</v>
      </c>
      <c r="J3473" s="10">
        <f>SUMIFS('Régua SAEB'!$C:$C,'Régua SAEB'!$B:$B,"MT",'Régua SAEB'!$D:$D,"&lt;="&amp;$I3473,'Régua SAEB'!$E:$E,"&gt;"&amp;$I3473,'Régua SAEB'!$A:$A,$E3473)</f>
        <v>3</v>
      </c>
      <c r="K3473" s="10" t="str">
        <f t="array" ref="K3473">INDEX('Régua SAEB'!$F$1:$F$40,MATCH($E3473&amp;"MT"&amp;$J3473,'Régua SAEB'!$G$1:$G$40,0),1)</f>
        <v>Básico</v>
      </c>
    </row>
    <row r="3474" spans="1:11" x14ac:dyDescent="0.2">
      <c r="A3474" s="28" t="s">
        <v>11</v>
      </c>
      <c r="B3474" s="24">
        <v>29373</v>
      </c>
      <c r="C3474" s="28" t="s">
        <v>174</v>
      </c>
      <c r="D3474" s="29">
        <v>35029373</v>
      </c>
      <c r="E3474" s="29" t="s">
        <v>3527</v>
      </c>
      <c r="F3474" s="29">
        <v>261.43</v>
      </c>
      <c r="G3474" s="10">
        <f>SUMIFS('Régua SAEB'!$C:$C,'Régua SAEB'!$B:$B,"LP",'Régua SAEB'!$D:$D,"&lt;="&amp;$F3474,'Régua SAEB'!$E:$E,"&gt;"&amp;$F3474,'Régua SAEB'!$A:$A,$E3474)</f>
        <v>2</v>
      </c>
      <c r="H3474" s="10" t="str">
        <f t="array" ref="H3474">INDEX('Régua SAEB'!$F$1:$F$40,MATCH($E3474&amp;"LP"&amp;$G3474,'Régua SAEB'!$G$1:$G$40,0),1)</f>
        <v>Básico</v>
      </c>
      <c r="I3474" s="29">
        <v>257.02</v>
      </c>
      <c r="J3474" s="10">
        <f>SUMIFS('Régua SAEB'!$C:$C,'Régua SAEB'!$B:$B,"MT",'Régua SAEB'!$D:$D,"&lt;="&amp;$I3474,'Régua SAEB'!$E:$E,"&gt;"&amp;$I3474,'Régua SAEB'!$A:$A,$E3474)</f>
        <v>2</v>
      </c>
      <c r="K3474" s="10" t="str">
        <f t="array" ref="K3474">INDEX('Régua SAEB'!$F$1:$F$40,MATCH($E3474&amp;"MT"&amp;$J3474,'Régua SAEB'!$G$1:$G$40,0),1)</f>
        <v>Insuficiente</v>
      </c>
    </row>
    <row r="3475" spans="1:11" x14ac:dyDescent="0.2">
      <c r="A3475" s="28" t="s">
        <v>11</v>
      </c>
      <c r="B3475" s="24">
        <v>29397</v>
      </c>
      <c r="C3475" s="28" t="s">
        <v>175</v>
      </c>
      <c r="D3475" s="29">
        <v>35029397</v>
      </c>
      <c r="E3475" s="29" t="s">
        <v>3527</v>
      </c>
      <c r="F3475" s="29">
        <v>278.69</v>
      </c>
      <c r="G3475" s="10">
        <f>SUMIFS('Régua SAEB'!$C:$C,'Régua SAEB'!$B:$B,"LP",'Régua SAEB'!$D:$D,"&lt;="&amp;$F3475,'Régua SAEB'!$E:$E,"&gt;"&amp;$F3475,'Régua SAEB'!$A:$A,$E3475)</f>
        <v>3</v>
      </c>
      <c r="H3475" s="10" t="str">
        <f t="array" ref="H3475">INDEX('Régua SAEB'!$F$1:$F$40,MATCH($E3475&amp;"LP"&amp;$G3475,'Régua SAEB'!$G$1:$G$40,0),1)</f>
        <v>Básico</v>
      </c>
      <c r="I3475" s="29">
        <v>266.18</v>
      </c>
      <c r="J3475" s="10">
        <f>SUMIFS('Régua SAEB'!$C:$C,'Régua SAEB'!$B:$B,"MT",'Régua SAEB'!$D:$D,"&lt;="&amp;$I3475,'Régua SAEB'!$E:$E,"&gt;"&amp;$I3475,'Régua SAEB'!$A:$A,$E3475)</f>
        <v>2</v>
      </c>
      <c r="K3475" s="10" t="str">
        <f t="array" ref="K3475">INDEX('Régua SAEB'!$F$1:$F$40,MATCH($E3475&amp;"MT"&amp;$J3475,'Régua SAEB'!$G$1:$G$40,0),1)</f>
        <v>Insuficiente</v>
      </c>
    </row>
    <row r="3476" spans="1:11" x14ac:dyDescent="0.2">
      <c r="A3476" s="28" t="s">
        <v>11</v>
      </c>
      <c r="B3476" s="24">
        <v>29609</v>
      </c>
      <c r="C3476" s="28" t="s">
        <v>176</v>
      </c>
      <c r="D3476" s="29">
        <v>35029609</v>
      </c>
      <c r="E3476" s="29" t="s">
        <v>3527</v>
      </c>
      <c r="F3476" s="29">
        <v>286.17</v>
      </c>
      <c r="G3476" s="10">
        <f>SUMIFS('Régua SAEB'!$C:$C,'Régua SAEB'!$B:$B,"LP",'Régua SAEB'!$D:$D,"&lt;="&amp;$F3476,'Régua SAEB'!$E:$E,"&gt;"&amp;$F3476,'Régua SAEB'!$A:$A,$E3476)</f>
        <v>3</v>
      </c>
      <c r="H3476" s="10" t="str">
        <f t="array" ref="H3476">INDEX('Régua SAEB'!$F$1:$F$40,MATCH($E3476&amp;"LP"&amp;$G3476,'Régua SAEB'!$G$1:$G$40,0),1)</f>
        <v>Básico</v>
      </c>
      <c r="I3476" s="29">
        <v>279.95</v>
      </c>
      <c r="J3476" s="10">
        <f>SUMIFS('Régua SAEB'!$C:$C,'Régua SAEB'!$B:$B,"MT",'Régua SAEB'!$D:$D,"&lt;="&amp;$I3476,'Régua SAEB'!$E:$E,"&gt;"&amp;$I3476,'Régua SAEB'!$A:$A,$E3476)</f>
        <v>3</v>
      </c>
      <c r="K3476" s="10" t="str">
        <f t="array" ref="K3476">INDEX('Régua SAEB'!$F$1:$F$40,MATCH($E3476&amp;"MT"&amp;$J3476,'Régua SAEB'!$G$1:$G$40,0),1)</f>
        <v>Básico</v>
      </c>
    </row>
    <row r="3477" spans="1:11" x14ac:dyDescent="0.2">
      <c r="A3477" s="28" t="s">
        <v>11</v>
      </c>
      <c r="B3477" s="24">
        <v>922365</v>
      </c>
      <c r="C3477" s="28" t="s">
        <v>177</v>
      </c>
      <c r="D3477" s="29">
        <v>35922365</v>
      </c>
      <c r="E3477" s="29" t="s">
        <v>3527</v>
      </c>
      <c r="F3477" s="29">
        <v>296.61</v>
      </c>
      <c r="G3477" s="10">
        <f>SUMIFS('Régua SAEB'!$C:$C,'Régua SAEB'!$B:$B,"LP",'Régua SAEB'!$D:$D,"&lt;="&amp;$F3477,'Régua SAEB'!$E:$E,"&gt;"&amp;$F3477,'Régua SAEB'!$A:$A,$E3477)</f>
        <v>3</v>
      </c>
      <c r="H3477" s="10" t="str">
        <f t="array" ref="H3477">INDEX('Régua SAEB'!$F$1:$F$40,MATCH($E3477&amp;"LP"&amp;$G3477,'Régua SAEB'!$G$1:$G$40,0),1)</f>
        <v>Básico</v>
      </c>
      <c r="I3477" s="29">
        <v>278.64</v>
      </c>
      <c r="J3477" s="10">
        <f>SUMIFS('Régua SAEB'!$C:$C,'Régua SAEB'!$B:$B,"MT",'Régua SAEB'!$D:$D,"&lt;="&amp;$I3477,'Régua SAEB'!$E:$E,"&gt;"&amp;$I3477,'Régua SAEB'!$A:$A,$E3477)</f>
        <v>3</v>
      </c>
      <c r="K3477" s="10" t="str">
        <f t="array" ref="K3477">INDEX('Régua SAEB'!$F$1:$F$40,MATCH($E3477&amp;"MT"&amp;$J3477,'Régua SAEB'!$G$1:$G$40,0),1)</f>
        <v>Básico</v>
      </c>
    </row>
    <row r="3478" spans="1:11" x14ac:dyDescent="0.2">
      <c r="A3478" s="28" t="s">
        <v>39</v>
      </c>
      <c r="B3478" s="24">
        <v>14990</v>
      </c>
      <c r="C3478" s="28" t="s">
        <v>3534</v>
      </c>
      <c r="D3478" s="29">
        <v>35014990</v>
      </c>
      <c r="E3478" s="29" t="s">
        <v>3527</v>
      </c>
      <c r="F3478" s="29">
        <v>286.68</v>
      </c>
      <c r="G3478" s="10">
        <f>SUMIFS('Régua SAEB'!$C:$C,'Régua SAEB'!$B:$B,"LP",'Régua SAEB'!$D:$D,"&lt;="&amp;$F3478,'Régua SAEB'!$E:$E,"&gt;"&amp;$F3478,'Régua SAEB'!$A:$A,$E3478)</f>
        <v>3</v>
      </c>
      <c r="H3478" s="10" t="str">
        <f t="array" ref="H3478">INDEX('Régua SAEB'!$F$1:$F$40,MATCH($E3478&amp;"LP"&amp;$G3478,'Régua SAEB'!$G$1:$G$40,0),1)</f>
        <v>Básico</v>
      </c>
      <c r="I3478" s="29">
        <v>272.54000000000002</v>
      </c>
      <c r="J3478" s="10">
        <f>SUMIFS('Régua SAEB'!$C:$C,'Régua SAEB'!$B:$B,"MT",'Régua SAEB'!$D:$D,"&lt;="&amp;$I3478,'Régua SAEB'!$E:$E,"&gt;"&amp;$I3478,'Régua SAEB'!$A:$A,$E3478)</f>
        <v>2</v>
      </c>
      <c r="K3478" s="10" t="str">
        <f t="array" ref="K3478">INDEX('Régua SAEB'!$F$1:$F$40,MATCH($E3478&amp;"MT"&amp;$J3478,'Régua SAEB'!$G$1:$G$40,0),1)</f>
        <v>Insuficiente</v>
      </c>
    </row>
    <row r="3479" spans="1:11" x14ac:dyDescent="0.2">
      <c r="A3479" s="28" t="s">
        <v>39</v>
      </c>
      <c r="B3479" s="24">
        <v>903197</v>
      </c>
      <c r="C3479" s="28" t="s">
        <v>178</v>
      </c>
      <c r="D3479" s="29">
        <v>35903197</v>
      </c>
      <c r="E3479" s="29" t="s">
        <v>3527</v>
      </c>
      <c r="F3479" s="29">
        <v>308.72000000000003</v>
      </c>
      <c r="G3479" s="10">
        <f>SUMIFS('Régua SAEB'!$C:$C,'Régua SAEB'!$B:$B,"LP",'Régua SAEB'!$D:$D,"&lt;="&amp;$F3479,'Régua SAEB'!$E:$E,"&gt;"&amp;$F3479,'Régua SAEB'!$A:$A,$E3479)</f>
        <v>4</v>
      </c>
      <c r="H3479" s="10" t="str">
        <f t="array" ref="H3479">INDEX('Régua SAEB'!$F$1:$F$40,MATCH($E3479&amp;"LP"&amp;$G3479,'Régua SAEB'!$G$1:$G$40,0),1)</f>
        <v>Básico</v>
      </c>
      <c r="I3479" s="29">
        <v>316.01</v>
      </c>
      <c r="J3479" s="10">
        <f>SUMIFS('Régua SAEB'!$C:$C,'Régua SAEB'!$B:$B,"MT",'Régua SAEB'!$D:$D,"&lt;="&amp;$I3479,'Régua SAEB'!$E:$E,"&gt;"&amp;$I3479,'Régua SAEB'!$A:$A,$E3479)</f>
        <v>4</v>
      </c>
      <c r="K3479" s="10" t="str">
        <f t="array" ref="K3479">INDEX('Régua SAEB'!$F$1:$F$40,MATCH($E3479&amp;"MT"&amp;$J3479,'Régua SAEB'!$G$1:$G$40,0),1)</f>
        <v>Básico</v>
      </c>
    </row>
    <row r="3480" spans="1:11" x14ac:dyDescent="0.2">
      <c r="A3480" s="28" t="s">
        <v>20</v>
      </c>
      <c r="B3480" s="24">
        <v>14746</v>
      </c>
      <c r="C3480" s="28" t="s">
        <v>3535</v>
      </c>
      <c r="D3480" s="29">
        <v>35014746</v>
      </c>
      <c r="E3480" s="29" t="s">
        <v>3527</v>
      </c>
      <c r="F3480" s="29">
        <v>269.25</v>
      </c>
      <c r="G3480" s="10">
        <f>SUMIFS('Régua SAEB'!$C:$C,'Régua SAEB'!$B:$B,"LP",'Régua SAEB'!$D:$D,"&lt;="&amp;$F3480,'Régua SAEB'!$E:$E,"&gt;"&amp;$F3480,'Régua SAEB'!$A:$A,$E3480)</f>
        <v>2</v>
      </c>
      <c r="H3480" s="10" t="str">
        <f t="array" ref="H3480">INDEX('Régua SAEB'!$F$1:$F$40,MATCH($E3480&amp;"LP"&amp;$G3480,'Régua SAEB'!$G$1:$G$40,0),1)</f>
        <v>Básico</v>
      </c>
      <c r="I3480" s="29">
        <v>265.56</v>
      </c>
      <c r="J3480" s="10">
        <f>SUMIFS('Régua SAEB'!$C:$C,'Régua SAEB'!$B:$B,"MT",'Régua SAEB'!$D:$D,"&lt;="&amp;$I3480,'Régua SAEB'!$E:$E,"&gt;"&amp;$I3480,'Régua SAEB'!$A:$A,$E3480)</f>
        <v>2</v>
      </c>
      <c r="K3480" s="10" t="str">
        <f t="array" ref="K3480">INDEX('Régua SAEB'!$F$1:$F$40,MATCH($E3480&amp;"MT"&amp;$J3480,'Régua SAEB'!$G$1:$G$40,0),1)</f>
        <v>Insuficiente</v>
      </c>
    </row>
    <row r="3481" spans="1:11" x14ac:dyDescent="0.2">
      <c r="A3481" s="28" t="s">
        <v>73</v>
      </c>
      <c r="B3481" s="24">
        <v>32621</v>
      </c>
      <c r="C3481" s="28" t="s">
        <v>179</v>
      </c>
      <c r="D3481" s="29">
        <v>35032621</v>
      </c>
      <c r="E3481" s="29" t="s">
        <v>3527</v>
      </c>
      <c r="F3481" s="29">
        <v>258.32</v>
      </c>
      <c r="G3481" s="10">
        <f>SUMIFS('Régua SAEB'!$C:$C,'Régua SAEB'!$B:$B,"LP",'Régua SAEB'!$D:$D,"&lt;="&amp;$F3481,'Régua SAEB'!$E:$E,"&gt;"&amp;$F3481,'Régua SAEB'!$A:$A,$E3481)</f>
        <v>2</v>
      </c>
      <c r="H3481" s="10" t="str">
        <f t="array" ref="H3481">INDEX('Régua SAEB'!$F$1:$F$40,MATCH($E3481&amp;"LP"&amp;$G3481,'Régua SAEB'!$G$1:$G$40,0),1)</f>
        <v>Básico</v>
      </c>
      <c r="I3481" s="29">
        <v>265.33</v>
      </c>
      <c r="J3481" s="10">
        <f>SUMIFS('Régua SAEB'!$C:$C,'Régua SAEB'!$B:$B,"MT",'Régua SAEB'!$D:$D,"&lt;="&amp;$I3481,'Régua SAEB'!$E:$E,"&gt;"&amp;$I3481,'Régua SAEB'!$A:$A,$E3481)</f>
        <v>2</v>
      </c>
      <c r="K3481" s="10" t="str">
        <f t="array" ref="K3481">INDEX('Régua SAEB'!$F$1:$F$40,MATCH($E3481&amp;"MT"&amp;$J3481,'Régua SAEB'!$G$1:$G$40,0),1)</f>
        <v>Insuficiente</v>
      </c>
    </row>
    <row r="3482" spans="1:11" x14ac:dyDescent="0.2">
      <c r="A3482" s="28" t="s">
        <v>35</v>
      </c>
      <c r="B3482" s="24">
        <v>12609</v>
      </c>
      <c r="C3482" s="28" t="s">
        <v>3536</v>
      </c>
      <c r="D3482" s="29">
        <v>35012609</v>
      </c>
      <c r="E3482" s="29" t="s">
        <v>3527</v>
      </c>
      <c r="F3482" s="29">
        <v>296.7</v>
      </c>
      <c r="G3482" s="10">
        <f>SUMIFS('Régua SAEB'!$C:$C,'Régua SAEB'!$B:$B,"LP",'Régua SAEB'!$D:$D,"&lt;="&amp;$F3482,'Régua SAEB'!$E:$E,"&gt;"&amp;$F3482,'Régua SAEB'!$A:$A,$E3482)</f>
        <v>3</v>
      </c>
      <c r="H3482" s="10" t="str">
        <f t="array" ref="H3482">INDEX('Régua SAEB'!$F$1:$F$40,MATCH($E3482&amp;"LP"&amp;$G3482,'Régua SAEB'!$G$1:$G$40,0),1)</f>
        <v>Básico</v>
      </c>
      <c r="I3482" s="29">
        <v>281.39999999999998</v>
      </c>
      <c r="J3482" s="10">
        <f>SUMIFS('Régua SAEB'!$C:$C,'Régua SAEB'!$B:$B,"MT",'Régua SAEB'!$D:$D,"&lt;="&amp;$I3482,'Régua SAEB'!$E:$E,"&gt;"&amp;$I3482,'Régua SAEB'!$A:$A,$E3482)</f>
        <v>3</v>
      </c>
      <c r="K3482" s="10" t="str">
        <f t="array" ref="K3482">INDEX('Régua SAEB'!$F$1:$F$40,MATCH($E3482&amp;"MT"&amp;$J3482,'Régua SAEB'!$G$1:$G$40,0),1)</f>
        <v>Básico</v>
      </c>
    </row>
    <row r="3483" spans="1:11" x14ac:dyDescent="0.2">
      <c r="A3483" s="28" t="s">
        <v>35</v>
      </c>
      <c r="B3483" s="24">
        <v>12816</v>
      </c>
      <c r="C3483" s="28" t="s">
        <v>3537</v>
      </c>
      <c r="D3483" s="29">
        <v>35012816</v>
      </c>
      <c r="E3483" s="29" t="s">
        <v>3527</v>
      </c>
      <c r="F3483" s="29">
        <v>277.08</v>
      </c>
      <c r="G3483" s="10">
        <f>SUMIFS('Régua SAEB'!$C:$C,'Régua SAEB'!$B:$B,"LP",'Régua SAEB'!$D:$D,"&lt;="&amp;$F3483,'Régua SAEB'!$E:$E,"&gt;"&amp;$F3483,'Régua SAEB'!$A:$A,$E3483)</f>
        <v>3</v>
      </c>
      <c r="H3483" s="10" t="str">
        <f t="array" ref="H3483">INDEX('Régua SAEB'!$F$1:$F$40,MATCH($E3483&amp;"LP"&amp;$G3483,'Régua SAEB'!$G$1:$G$40,0),1)</f>
        <v>Básico</v>
      </c>
      <c r="I3483" s="29">
        <v>271.06</v>
      </c>
      <c r="J3483" s="10">
        <f>SUMIFS('Régua SAEB'!$C:$C,'Régua SAEB'!$B:$B,"MT",'Régua SAEB'!$D:$D,"&lt;="&amp;$I3483,'Régua SAEB'!$E:$E,"&gt;"&amp;$I3483,'Régua SAEB'!$A:$A,$E3483)</f>
        <v>2</v>
      </c>
      <c r="K3483" s="10" t="str">
        <f t="array" ref="K3483">INDEX('Régua SAEB'!$F$1:$F$40,MATCH($E3483&amp;"MT"&amp;$J3483,'Régua SAEB'!$G$1:$G$40,0),1)</f>
        <v>Insuficiente</v>
      </c>
    </row>
    <row r="3484" spans="1:11" x14ac:dyDescent="0.2">
      <c r="A3484" s="28" t="s">
        <v>35</v>
      </c>
      <c r="B3484" s="24">
        <v>12828</v>
      </c>
      <c r="C3484" s="28" t="s">
        <v>3538</v>
      </c>
      <c r="D3484" s="29">
        <v>35012828</v>
      </c>
      <c r="E3484" s="29" t="s">
        <v>3527</v>
      </c>
      <c r="F3484" s="29">
        <v>272.17</v>
      </c>
      <c r="G3484" s="10">
        <f>SUMIFS('Régua SAEB'!$C:$C,'Régua SAEB'!$B:$B,"LP",'Régua SAEB'!$D:$D,"&lt;="&amp;$F3484,'Régua SAEB'!$E:$E,"&gt;"&amp;$F3484,'Régua SAEB'!$A:$A,$E3484)</f>
        <v>2</v>
      </c>
      <c r="H3484" s="10" t="str">
        <f t="array" ref="H3484">INDEX('Régua SAEB'!$F$1:$F$40,MATCH($E3484&amp;"LP"&amp;$G3484,'Régua SAEB'!$G$1:$G$40,0),1)</f>
        <v>Básico</v>
      </c>
      <c r="I3484" s="29">
        <v>273.12</v>
      </c>
      <c r="J3484" s="10">
        <f>SUMIFS('Régua SAEB'!$C:$C,'Régua SAEB'!$B:$B,"MT",'Régua SAEB'!$D:$D,"&lt;="&amp;$I3484,'Régua SAEB'!$E:$E,"&gt;"&amp;$I3484,'Régua SAEB'!$A:$A,$E3484)</f>
        <v>2</v>
      </c>
      <c r="K3484" s="10" t="str">
        <f t="array" ref="K3484">INDEX('Régua SAEB'!$F$1:$F$40,MATCH($E3484&amp;"MT"&amp;$J3484,'Régua SAEB'!$G$1:$G$40,0),1)</f>
        <v>Insuficiente</v>
      </c>
    </row>
    <row r="3485" spans="1:11" x14ac:dyDescent="0.2">
      <c r="A3485" s="28" t="s">
        <v>47</v>
      </c>
      <c r="B3485" s="24">
        <v>28435</v>
      </c>
      <c r="C3485" s="28" t="s">
        <v>180</v>
      </c>
      <c r="D3485" s="29">
        <v>35028435</v>
      </c>
      <c r="E3485" s="29" t="s">
        <v>3527</v>
      </c>
      <c r="F3485" s="29">
        <v>264.81</v>
      </c>
      <c r="G3485" s="10">
        <f>SUMIFS('Régua SAEB'!$C:$C,'Régua SAEB'!$B:$B,"LP",'Régua SAEB'!$D:$D,"&lt;="&amp;$F3485,'Régua SAEB'!$E:$E,"&gt;"&amp;$F3485,'Régua SAEB'!$A:$A,$E3485)</f>
        <v>2</v>
      </c>
      <c r="H3485" s="10" t="str">
        <f t="array" ref="H3485">INDEX('Régua SAEB'!$F$1:$F$40,MATCH($E3485&amp;"LP"&amp;$G3485,'Régua SAEB'!$G$1:$G$40,0),1)</f>
        <v>Básico</v>
      </c>
      <c r="I3485" s="29">
        <v>267.95999999999998</v>
      </c>
      <c r="J3485" s="10">
        <f>SUMIFS('Régua SAEB'!$C:$C,'Régua SAEB'!$B:$B,"MT",'Régua SAEB'!$D:$D,"&lt;="&amp;$I3485,'Régua SAEB'!$E:$E,"&gt;"&amp;$I3485,'Régua SAEB'!$A:$A,$E3485)</f>
        <v>2</v>
      </c>
      <c r="K3485" s="10" t="str">
        <f t="array" ref="K3485">INDEX('Régua SAEB'!$F$1:$F$40,MATCH($E3485&amp;"MT"&amp;$J3485,'Régua SAEB'!$G$1:$G$40,0),1)</f>
        <v>Insuficiente</v>
      </c>
    </row>
    <row r="3486" spans="1:11" x14ac:dyDescent="0.2">
      <c r="A3486" s="28" t="s">
        <v>12</v>
      </c>
      <c r="B3486" s="24">
        <v>14370</v>
      </c>
      <c r="C3486" s="28" t="s">
        <v>3539</v>
      </c>
      <c r="D3486" s="29">
        <v>35014370</v>
      </c>
      <c r="E3486" s="29" t="s">
        <v>3527</v>
      </c>
      <c r="F3486" s="29">
        <v>270.36</v>
      </c>
      <c r="G3486" s="10">
        <f>SUMIFS('Régua SAEB'!$C:$C,'Régua SAEB'!$B:$B,"LP",'Régua SAEB'!$D:$D,"&lt;="&amp;$F3486,'Régua SAEB'!$E:$E,"&gt;"&amp;$F3486,'Régua SAEB'!$A:$A,$E3486)</f>
        <v>2</v>
      </c>
      <c r="H3486" s="10" t="str">
        <f t="array" ref="H3486">INDEX('Régua SAEB'!$F$1:$F$40,MATCH($E3486&amp;"LP"&amp;$G3486,'Régua SAEB'!$G$1:$G$40,0),1)</f>
        <v>Básico</v>
      </c>
      <c r="I3486" s="29">
        <v>258.42</v>
      </c>
      <c r="J3486" s="10">
        <f>SUMIFS('Régua SAEB'!$C:$C,'Régua SAEB'!$B:$B,"MT",'Régua SAEB'!$D:$D,"&lt;="&amp;$I3486,'Régua SAEB'!$E:$E,"&gt;"&amp;$I3486,'Régua SAEB'!$A:$A,$E3486)</f>
        <v>2</v>
      </c>
      <c r="K3486" s="10" t="str">
        <f t="array" ref="K3486">INDEX('Régua SAEB'!$F$1:$F$40,MATCH($E3486&amp;"MT"&amp;$J3486,'Régua SAEB'!$G$1:$G$40,0),1)</f>
        <v>Insuficiente</v>
      </c>
    </row>
    <row r="3487" spans="1:11" x14ac:dyDescent="0.2">
      <c r="A3487" s="28" t="s">
        <v>12</v>
      </c>
      <c r="B3487" s="24">
        <v>14424</v>
      </c>
      <c r="C3487" s="28" t="s">
        <v>182</v>
      </c>
      <c r="D3487" s="29">
        <v>35014424</v>
      </c>
      <c r="E3487" s="29" t="s">
        <v>3527</v>
      </c>
      <c r="F3487" s="29">
        <v>244.56</v>
      </c>
      <c r="G3487" s="10">
        <f>SUMIFS('Régua SAEB'!$C:$C,'Régua SAEB'!$B:$B,"LP",'Régua SAEB'!$D:$D,"&lt;="&amp;$F3487,'Régua SAEB'!$E:$E,"&gt;"&amp;$F3487,'Régua SAEB'!$A:$A,$E3487)</f>
        <v>1</v>
      </c>
      <c r="H3487" s="10" t="str">
        <f t="array" ref="H3487">INDEX('Régua SAEB'!$F$1:$F$40,MATCH($E3487&amp;"LP"&amp;$G3487,'Régua SAEB'!$G$1:$G$40,0),1)</f>
        <v>Insuficiente</v>
      </c>
      <c r="I3487" s="29">
        <v>241.9</v>
      </c>
      <c r="J3487" s="10">
        <f>SUMIFS('Régua SAEB'!$C:$C,'Régua SAEB'!$B:$B,"MT",'Régua SAEB'!$D:$D,"&lt;="&amp;$I3487,'Régua SAEB'!$E:$E,"&gt;"&amp;$I3487,'Régua SAEB'!$A:$A,$E3487)</f>
        <v>1</v>
      </c>
      <c r="K3487" s="10" t="str">
        <f t="array" ref="K3487">INDEX('Régua SAEB'!$F$1:$F$40,MATCH($E3487&amp;"MT"&amp;$J3487,'Régua SAEB'!$G$1:$G$40,0),1)</f>
        <v>Insuficiente</v>
      </c>
    </row>
    <row r="3488" spans="1:11" x14ac:dyDescent="0.2">
      <c r="A3488" s="28" t="s">
        <v>12</v>
      </c>
      <c r="B3488" s="24">
        <v>38866</v>
      </c>
      <c r="C3488" s="28" t="s">
        <v>183</v>
      </c>
      <c r="D3488" s="29">
        <v>35038866</v>
      </c>
      <c r="E3488" s="29" t="s">
        <v>3527</v>
      </c>
      <c r="F3488" s="29">
        <v>272.08999999999997</v>
      </c>
      <c r="G3488" s="10">
        <f>SUMIFS('Régua SAEB'!$C:$C,'Régua SAEB'!$B:$B,"LP",'Régua SAEB'!$D:$D,"&lt;="&amp;$F3488,'Régua SAEB'!$E:$E,"&gt;"&amp;$F3488,'Régua SAEB'!$A:$A,$E3488)</f>
        <v>2</v>
      </c>
      <c r="H3488" s="10" t="str">
        <f t="array" ref="H3488">INDEX('Régua SAEB'!$F$1:$F$40,MATCH($E3488&amp;"LP"&amp;$G3488,'Régua SAEB'!$G$1:$G$40,0),1)</f>
        <v>Básico</v>
      </c>
      <c r="I3488" s="29">
        <v>265.07</v>
      </c>
      <c r="J3488" s="10">
        <f>SUMIFS('Régua SAEB'!$C:$C,'Régua SAEB'!$B:$B,"MT",'Régua SAEB'!$D:$D,"&lt;="&amp;$I3488,'Régua SAEB'!$E:$E,"&gt;"&amp;$I3488,'Régua SAEB'!$A:$A,$E3488)</f>
        <v>2</v>
      </c>
      <c r="K3488" s="10" t="str">
        <f t="array" ref="K3488">INDEX('Régua SAEB'!$F$1:$F$40,MATCH($E3488&amp;"MT"&amp;$J3488,'Régua SAEB'!$G$1:$G$40,0),1)</f>
        <v>Insuficiente</v>
      </c>
    </row>
    <row r="3489" spans="1:11" x14ac:dyDescent="0.2">
      <c r="A3489" s="28" t="s">
        <v>12</v>
      </c>
      <c r="B3489" s="24">
        <v>38878</v>
      </c>
      <c r="C3489" s="28" t="s">
        <v>184</v>
      </c>
      <c r="D3489" s="29">
        <v>35038878</v>
      </c>
      <c r="E3489" s="29" t="s">
        <v>3527</v>
      </c>
      <c r="F3489" s="29">
        <v>252.64</v>
      </c>
      <c r="G3489" s="10">
        <f>SUMIFS('Régua SAEB'!$C:$C,'Régua SAEB'!$B:$B,"LP",'Régua SAEB'!$D:$D,"&lt;="&amp;$F3489,'Régua SAEB'!$E:$E,"&gt;"&amp;$F3489,'Régua SAEB'!$A:$A,$E3489)</f>
        <v>2</v>
      </c>
      <c r="H3489" s="10" t="str">
        <f t="array" ref="H3489">INDEX('Régua SAEB'!$F$1:$F$40,MATCH($E3489&amp;"LP"&amp;$G3489,'Régua SAEB'!$G$1:$G$40,0),1)</f>
        <v>Básico</v>
      </c>
      <c r="I3489" s="29">
        <v>246.12</v>
      </c>
      <c r="J3489" s="10">
        <f>SUMIFS('Régua SAEB'!$C:$C,'Régua SAEB'!$B:$B,"MT",'Régua SAEB'!$D:$D,"&lt;="&amp;$I3489,'Régua SAEB'!$E:$E,"&gt;"&amp;$I3489,'Régua SAEB'!$A:$A,$E3489)</f>
        <v>1</v>
      </c>
      <c r="K3489" s="10" t="str">
        <f t="array" ref="K3489">INDEX('Régua SAEB'!$F$1:$F$40,MATCH($E3489&amp;"MT"&amp;$J3489,'Régua SAEB'!$G$1:$G$40,0),1)</f>
        <v>Insuficiente</v>
      </c>
    </row>
    <row r="3490" spans="1:11" x14ac:dyDescent="0.2">
      <c r="A3490" s="28" t="s">
        <v>12</v>
      </c>
      <c r="B3490" s="24">
        <v>41439</v>
      </c>
      <c r="C3490" s="28" t="s">
        <v>185</v>
      </c>
      <c r="D3490" s="29">
        <v>35041439</v>
      </c>
      <c r="E3490" s="29" t="s">
        <v>3527</v>
      </c>
      <c r="F3490" s="29">
        <v>262.22000000000003</v>
      </c>
      <c r="G3490" s="10">
        <f>SUMIFS('Régua SAEB'!$C:$C,'Régua SAEB'!$B:$B,"LP",'Régua SAEB'!$D:$D,"&lt;="&amp;$F3490,'Régua SAEB'!$E:$E,"&gt;"&amp;$F3490,'Régua SAEB'!$A:$A,$E3490)</f>
        <v>2</v>
      </c>
      <c r="H3490" s="10" t="str">
        <f t="array" ref="H3490">INDEX('Régua SAEB'!$F$1:$F$40,MATCH($E3490&amp;"LP"&amp;$G3490,'Régua SAEB'!$G$1:$G$40,0),1)</f>
        <v>Básico</v>
      </c>
      <c r="I3490" s="29">
        <v>251.09</v>
      </c>
      <c r="J3490" s="10">
        <f>SUMIFS('Régua SAEB'!$C:$C,'Régua SAEB'!$B:$B,"MT",'Régua SAEB'!$D:$D,"&lt;="&amp;$I3490,'Régua SAEB'!$E:$E,"&gt;"&amp;$I3490,'Régua SAEB'!$A:$A,$E3490)</f>
        <v>2</v>
      </c>
      <c r="K3490" s="10" t="str">
        <f t="array" ref="K3490">INDEX('Régua SAEB'!$F$1:$F$40,MATCH($E3490&amp;"MT"&amp;$J3490,'Régua SAEB'!$G$1:$G$40,0),1)</f>
        <v>Insuficiente</v>
      </c>
    </row>
    <row r="3491" spans="1:11" x14ac:dyDescent="0.2">
      <c r="A3491" s="28" t="s">
        <v>12</v>
      </c>
      <c r="B3491" s="24">
        <v>46848</v>
      </c>
      <c r="C3491" s="28" t="s">
        <v>186</v>
      </c>
      <c r="D3491" s="29">
        <v>35046848</v>
      </c>
      <c r="E3491" s="29" t="s">
        <v>3527</v>
      </c>
      <c r="F3491" s="29">
        <v>268.97000000000003</v>
      </c>
      <c r="G3491" s="10">
        <f>SUMIFS('Régua SAEB'!$C:$C,'Régua SAEB'!$B:$B,"LP",'Régua SAEB'!$D:$D,"&lt;="&amp;$F3491,'Régua SAEB'!$E:$E,"&gt;"&amp;$F3491,'Régua SAEB'!$A:$A,$E3491)</f>
        <v>2</v>
      </c>
      <c r="H3491" s="10" t="str">
        <f t="array" ref="H3491">INDEX('Régua SAEB'!$F$1:$F$40,MATCH($E3491&amp;"LP"&amp;$G3491,'Régua SAEB'!$G$1:$G$40,0),1)</f>
        <v>Básico</v>
      </c>
      <c r="I3491" s="29">
        <v>257.95999999999998</v>
      </c>
      <c r="J3491" s="10">
        <f>SUMIFS('Régua SAEB'!$C:$C,'Régua SAEB'!$B:$B,"MT",'Régua SAEB'!$D:$D,"&lt;="&amp;$I3491,'Régua SAEB'!$E:$E,"&gt;"&amp;$I3491,'Régua SAEB'!$A:$A,$E3491)</f>
        <v>2</v>
      </c>
      <c r="K3491" s="10" t="str">
        <f t="array" ref="K3491">INDEX('Régua SAEB'!$F$1:$F$40,MATCH($E3491&amp;"MT"&amp;$J3491,'Régua SAEB'!$G$1:$G$40,0),1)</f>
        <v>Insuficiente</v>
      </c>
    </row>
    <row r="3492" spans="1:11" x14ac:dyDescent="0.2">
      <c r="A3492" s="28" t="s">
        <v>12</v>
      </c>
      <c r="B3492" s="24">
        <v>48215</v>
      </c>
      <c r="C3492" s="28" t="s">
        <v>187</v>
      </c>
      <c r="D3492" s="29">
        <v>35048215</v>
      </c>
      <c r="E3492" s="29" t="s">
        <v>3527</v>
      </c>
      <c r="F3492" s="29">
        <v>297.7</v>
      </c>
      <c r="G3492" s="10">
        <f>SUMIFS('Régua SAEB'!$C:$C,'Régua SAEB'!$B:$B,"LP",'Régua SAEB'!$D:$D,"&lt;="&amp;$F3492,'Régua SAEB'!$E:$E,"&gt;"&amp;$F3492,'Régua SAEB'!$A:$A,$E3492)</f>
        <v>3</v>
      </c>
      <c r="H3492" s="10" t="str">
        <f t="array" ref="H3492">INDEX('Régua SAEB'!$F$1:$F$40,MATCH($E3492&amp;"LP"&amp;$G3492,'Régua SAEB'!$G$1:$G$40,0),1)</f>
        <v>Básico</v>
      </c>
      <c r="I3492" s="29">
        <v>326.86</v>
      </c>
      <c r="J3492" s="10">
        <f>SUMIFS('Régua SAEB'!$C:$C,'Régua SAEB'!$B:$B,"MT",'Régua SAEB'!$D:$D,"&lt;="&amp;$I3492,'Régua SAEB'!$E:$E,"&gt;"&amp;$I3492,'Régua SAEB'!$A:$A,$E3492)</f>
        <v>5</v>
      </c>
      <c r="K3492" s="10" t="str">
        <f t="array" ref="K3492">INDEX('Régua SAEB'!$F$1:$F$40,MATCH($E3492&amp;"MT"&amp;$J3492,'Régua SAEB'!$G$1:$G$40,0),1)</f>
        <v>Básico</v>
      </c>
    </row>
    <row r="3493" spans="1:11" x14ac:dyDescent="0.2">
      <c r="A3493" s="28" t="s">
        <v>12</v>
      </c>
      <c r="B3493" s="24">
        <v>912013</v>
      </c>
      <c r="C3493" s="28" t="s">
        <v>188</v>
      </c>
      <c r="D3493" s="29">
        <v>35912013</v>
      </c>
      <c r="E3493" s="29" t="s">
        <v>3527</v>
      </c>
      <c r="F3493" s="29">
        <v>262.36</v>
      </c>
      <c r="G3493" s="10">
        <f>SUMIFS('Régua SAEB'!$C:$C,'Régua SAEB'!$B:$B,"LP",'Régua SAEB'!$D:$D,"&lt;="&amp;$F3493,'Régua SAEB'!$E:$E,"&gt;"&amp;$F3493,'Régua SAEB'!$A:$A,$E3493)</f>
        <v>2</v>
      </c>
      <c r="H3493" s="10" t="str">
        <f t="array" ref="H3493">INDEX('Régua SAEB'!$F$1:$F$40,MATCH($E3493&amp;"LP"&amp;$G3493,'Régua SAEB'!$G$1:$G$40,0),1)</f>
        <v>Básico</v>
      </c>
      <c r="I3493" s="29">
        <v>264.79000000000002</v>
      </c>
      <c r="J3493" s="10">
        <f>SUMIFS('Régua SAEB'!$C:$C,'Régua SAEB'!$B:$B,"MT",'Régua SAEB'!$D:$D,"&lt;="&amp;$I3493,'Régua SAEB'!$E:$E,"&gt;"&amp;$I3493,'Régua SAEB'!$A:$A,$E3493)</f>
        <v>2</v>
      </c>
      <c r="K3493" s="10" t="str">
        <f t="array" ref="K3493">INDEX('Régua SAEB'!$F$1:$F$40,MATCH($E3493&amp;"MT"&amp;$J3493,'Régua SAEB'!$G$1:$G$40,0),1)</f>
        <v>Insuficiente</v>
      </c>
    </row>
    <row r="3494" spans="1:11" x14ac:dyDescent="0.2">
      <c r="A3494" s="28" t="s">
        <v>13</v>
      </c>
      <c r="B3494" s="24">
        <v>29713</v>
      </c>
      <c r="C3494" s="28" t="s">
        <v>189</v>
      </c>
      <c r="D3494" s="29">
        <v>35029713</v>
      </c>
      <c r="E3494" s="29" t="s">
        <v>3527</v>
      </c>
      <c r="F3494" s="29">
        <v>305.20999999999998</v>
      </c>
      <c r="G3494" s="10">
        <f>SUMIFS('Régua SAEB'!$C:$C,'Régua SAEB'!$B:$B,"LP",'Régua SAEB'!$D:$D,"&lt;="&amp;$F3494,'Régua SAEB'!$E:$E,"&gt;"&amp;$F3494,'Régua SAEB'!$A:$A,$E3494)</f>
        <v>4</v>
      </c>
      <c r="H3494" s="10" t="str">
        <f t="array" ref="H3494">INDEX('Régua SAEB'!$F$1:$F$40,MATCH($E3494&amp;"LP"&amp;$G3494,'Régua SAEB'!$G$1:$G$40,0),1)</f>
        <v>Básico</v>
      </c>
      <c r="I3494" s="29">
        <v>298.27</v>
      </c>
      <c r="J3494" s="10">
        <f>SUMIFS('Régua SAEB'!$C:$C,'Régua SAEB'!$B:$B,"MT",'Régua SAEB'!$D:$D,"&lt;="&amp;$I3494,'Régua SAEB'!$E:$E,"&gt;"&amp;$I3494,'Régua SAEB'!$A:$A,$E3494)</f>
        <v>3</v>
      </c>
      <c r="K3494" s="10" t="str">
        <f t="array" ref="K3494">INDEX('Régua SAEB'!$F$1:$F$40,MATCH($E3494&amp;"MT"&amp;$J3494,'Régua SAEB'!$G$1:$G$40,0),1)</f>
        <v>Básico</v>
      </c>
    </row>
    <row r="3495" spans="1:11" x14ac:dyDescent="0.2">
      <c r="A3495" s="28" t="s">
        <v>13</v>
      </c>
      <c r="B3495" s="24">
        <v>29737</v>
      </c>
      <c r="C3495" s="28" t="s">
        <v>190</v>
      </c>
      <c r="D3495" s="29">
        <v>35029737</v>
      </c>
      <c r="E3495" s="29" t="s">
        <v>3527</v>
      </c>
      <c r="F3495" s="29">
        <v>294.64</v>
      </c>
      <c r="G3495" s="10">
        <f>SUMIFS('Régua SAEB'!$C:$C,'Régua SAEB'!$B:$B,"LP",'Régua SAEB'!$D:$D,"&lt;="&amp;$F3495,'Régua SAEB'!$E:$E,"&gt;"&amp;$F3495,'Régua SAEB'!$A:$A,$E3495)</f>
        <v>3</v>
      </c>
      <c r="H3495" s="10" t="str">
        <f t="array" ref="H3495">INDEX('Régua SAEB'!$F$1:$F$40,MATCH($E3495&amp;"LP"&amp;$G3495,'Régua SAEB'!$G$1:$G$40,0),1)</f>
        <v>Básico</v>
      </c>
      <c r="I3495" s="29">
        <v>283.52999999999997</v>
      </c>
      <c r="J3495" s="10">
        <f>SUMIFS('Régua SAEB'!$C:$C,'Régua SAEB'!$B:$B,"MT",'Régua SAEB'!$D:$D,"&lt;="&amp;$I3495,'Régua SAEB'!$E:$E,"&gt;"&amp;$I3495,'Régua SAEB'!$A:$A,$E3495)</f>
        <v>3</v>
      </c>
      <c r="K3495" s="10" t="str">
        <f t="array" ref="K3495">INDEX('Régua SAEB'!$F$1:$F$40,MATCH($E3495&amp;"MT"&amp;$J3495,'Régua SAEB'!$G$1:$G$40,0),1)</f>
        <v>Básico</v>
      </c>
    </row>
    <row r="3496" spans="1:11" x14ac:dyDescent="0.2">
      <c r="A3496" s="28" t="s">
        <v>13</v>
      </c>
      <c r="B3496" s="24">
        <v>29762</v>
      </c>
      <c r="C3496" s="28" t="s">
        <v>192</v>
      </c>
      <c r="D3496" s="29">
        <v>35029762</v>
      </c>
      <c r="E3496" s="29" t="s">
        <v>3527</v>
      </c>
      <c r="F3496" s="29">
        <v>280.75</v>
      </c>
      <c r="G3496" s="10">
        <f>SUMIFS('Régua SAEB'!$C:$C,'Régua SAEB'!$B:$B,"LP",'Régua SAEB'!$D:$D,"&lt;="&amp;$F3496,'Régua SAEB'!$E:$E,"&gt;"&amp;$F3496,'Régua SAEB'!$A:$A,$E3496)</f>
        <v>3</v>
      </c>
      <c r="H3496" s="10" t="str">
        <f t="array" ref="H3496">INDEX('Régua SAEB'!$F$1:$F$40,MATCH($E3496&amp;"LP"&amp;$G3496,'Régua SAEB'!$G$1:$G$40,0),1)</f>
        <v>Básico</v>
      </c>
      <c r="I3496" s="29">
        <v>266.06</v>
      </c>
      <c r="J3496" s="10">
        <f>SUMIFS('Régua SAEB'!$C:$C,'Régua SAEB'!$B:$B,"MT",'Régua SAEB'!$D:$D,"&lt;="&amp;$I3496,'Régua SAEB'!$E:$E,"&gt;"&amp;$I3496,'Régua SAEB'!$A:$A,$E3496)</f>
        <v>2</v>
      </c>
      <c r="K3496" s="10" t="str">
        <f t="array" ref="K3496">INDEX('Régua SAEB'!$F$1:$F$40,MATCH($E3496&amp;"MT"&amp;$J3496,'Régua SAEB'!$G$1:$G$40,0),1)</f>
        <v>Insuficiente</v>
      </c>
    </row>
    <row r="3497" spans="1:11" x14ac:dyDescent="0.2">
      <c r="A3497" s="28" t="s">
        <v>13</v>
      </c>
      <c r="B3497" s="24">
        <v>29774</v>
      </c>
      <c r="C3497" s="28" t="s">
        <v>193</v>
      </c>
      <c r="D3497" s="29">
        <v>35029774</v>
      </c>
      <c r="E3497" s="29" t="s">
        <v>3527</v>
      </c>
      <c r="F3497" s="29">
        <v>298.86</v>
      </c>
      <c r="G3497" s="10">
        <f>SUMIFS('Régua SAEB'!$C:$C,'Régua SAEB'!$B:$B,"LP",'Régua SAEB'!$D:$D,"&lt;="&amp;$F3497,'Régua SAEB'!$E:$E,"&gt;"&amp;$F3497,'Régua SAEB'!$A:$A,$E3497)</f>
        <v>3</v>
      </c>
      <c r="H3497" s="10" t="str">
        <f t="array" ref="H3497">INDEX('Régua SAEB'!$F$1:$F$40,MATCH($E3497&amp;"LP"&amp;$G3497,'Régua SAEB'!$G$1:$G$40,0),1)</f>
        <v>Básico</v>
      </c>
      <c r="I3497" s="29">
        <v>287.75</v>
      </c>
      <c r="J3497" s="10">
        <f>SUMIFS('Régua SAEB'!$C:$C,'Régua SAEB'!$B:$B,"MT",'Régua SAEB'!$D:$D,"&lt;="&amp;$I3497,'Régua SAEB'!$E:$E,"&gt;"&amp;$I3497,'Régua SAEB'!$A:$A,$E3497)</f>
        <v>3</v>
      </c>
      <c r="K3497" s="10" t="str">
        <f t="array" ref="K3497">INDEX('Régua SAEB'!$F$1:$F$40,MATCH($E3497&amp;"MT"&amp;$J3497,'Régua SAEB'!$G$1:$G$40,0),1)</f>
        <v>Básico</v>
      </c>
    </row>
    <row r="3498" spans="1:11" x14ac:dyDescent="0.2">
      <c r="A3498" s="28" t="s">
        <v>13</v>
      </c>
      <c r="B3498" s="24">
        <v>29798</v>
      </c>
      <c r="C3498" s="28" t="s">
        <v>194</v>
      </c>
      <c r="D3498" s="29">
        <v>35029798</v>
      </c>
      <c r="E3498" s="29" t="s">
        <v>3527</v>
      </c>
      <c r="F3498" s="29">
        <v>286.12</v>
      </c>
      <c r="G3498" s="10">
        <f>SUMIFS('Régua SAEB'!$C:$C,'Régua SAEB'!$B:$B,"LP",'Régua SAEB'!$D:$D,"&lt;="&amp;$F3498,'Régua SAEB'!$E:$E,"&gt;"&amp;$F3498,'Régua SAEB'!$A:$A,$E3498)</f>
        <v>3</v>
      </c>
      <c r="H3498" s="10" t="str">
        <f t="array" ref="H3498">INDEX('Régua SAEB'!$F$1:$F$40,MATCH($E3498&amp;"LP"&amp;$G3498,'Régua SAEB'!$G$1:$G$40,0),1)</f>
        <v>Básico</v>
      </c>
      <c r="I3498" s="29">
        <v>269.52</v>
      </c>
      <c r="J3498" s="10">
        <f>SUMIFS('Régua SAEB'!$C:$C,'Régua SAEB'!$B:$B,"MT",'Régua SAEB'!$D:$D,"&lt;="&amp;$I3498,'Régua SAEB'!$E:$E,"&gt;"&amp;$I3498,'Régua SAEB'!$A:$A,$E3498)</f>
        <v>2</v>
      </c>
      <c r="K3498" s="10" t="str">
        <f t="array" ref="K3498">INDEX('Régua SAEB'!$F$1:$F$40,MATCH($E3498&amp;"MT"&amp;$J3498,'Régua SAEB'!$G$1:$G$40,0),1)</f>
        <v>Insuficiente</v>
      </c>
    </row>
    <row r="3499" spans="1:11" x14ac:dyDescent="0.2">
      <c r="A3499" s="28" t="s">
        <v>13</v>
      </c>
      <c r="B3499" s="24">
        <v>29804</v>
      </c>
      <c r="C3499" s="28" t="s">
        <v>195</v>
      </c>
      <c r="D3499" s="29">
        <v>35029804</v>
      </c>
      <c r="E3499" s="29" t="s">
        <v>3527</v>
      </c>
      <c r="F3499" s="29">
        <v>267.31</v>
      </c>
      <c r="G3499" s="10">
        <f>SUMIFS('Régua SAEB'!$C:$C,'Régua SAEB'!$B:$B,"LP",'Régua SAEB'!$D:$D,"&lt;="&amp;$F3499,'Régua SAEB'!$E:$E,"&gt;"&amp;$F3499,'Régua SAEB'!$A:$A,$E3499)</f>
        <v>2</v>
      </c>
      <c r="H3499" s="10" t="str">
        <f t="array" ref="H3499">INDEX('Régua SAEB'!$F$1:$F$40,MATCH($E3499&amp;"LP"&amp;$G3499,'Régua SAEB'!$G$1:$G$40,0),1)</f>
        <v>Básico</v>
      </c>
      <c r="I3499" s="29">
        <v>259.47000000000003</v>
      </c>
      <c r="J3499" s="10">
        <f>SUMIFS('Régua SAEB'!$C:$C,'Régua SAEB'!$B:$B,"MT",'Régua SAEB'!$D:$D,"&lt;="&amp;$I3499,'Régua SAEB'!$E:$E,"&gt;"&amp;$I3499,'Régua SAEB'!$A:$A,$E3499)</f>
        <v>2</v>
      </c>
      <c r="K3499" s="10" t="str">
        <f t="array" ref="K3499">INDEX('Régua SAEB'!$F$1:$F$40,MATCH($E3499&amp;"MT"&amp;$J3499,'Régua SAEB'!$G$1:$G$40,0),1)</f>
        <v>Insuficiente</v>
      </c>
    </row>
    <row r="3500" spans="1:11" x14ac:dyDescent="0.2">
      <c r="A3500" s="28" t="s">
        <v>13</v>
      </c>
      <c r="B3500" s="24">
        <v>29889</v>
      </c>
      <c r="C3500" s="28" t="s">
        <v>198</v>
      </c>
      <c r="D3500" s="29">
        <v>35029889</v>
      </c>
      <c r="E3500" s="29" t="s">
        <v>3527</v>
      </c>
      <c r="F3500" s="29">
        <v>290.77</v>
      </c>
      <c r="G3500" s="10">
        <f>SUMIFS('Régua SAEB'!$C:$C,'Régua SAEB'!$B:$B,"LP",'Régua SAEB'!$D:$D,"&lt;="&amp;$F3500,'Régua SAEB'!$E:$E,"&gt;"&amp;$F3500,'Régua SAEB'!$A:$A,$E3500)</f>
        <v>3</v>
      </c>
      <c r="H3500" s="10" t="str">
        <f t="array" ref="H3500">INDEX('Régua SAEB'!$F$1:$F$40,MATCH($E3500&amp;"LP"&amp;$G3500,'Régua SAEB'!$G$1:$G$40,0),1)</f>
        <v>Básico</v>
      </c>
      <c r="I3500" s="29">
        <v>292.85000000000002</v>
      </c>
      <c r="J3500" s="10">
        <f>SUMIFS('Régua SAEB'!$C:$C,'Régua SAEB'!$B:$B,"MT",'Régua SAEB'!$D:$D,"&lt;="&amp;$I3500,'Régua SAEB'!$E:$E,"&gt;"&amp;$I3500,'Régua SAEB'!$A:$A,$E3500)</f>
        <v>3</v>
      </c>
      <c r="K3500" s="10" t="str">
        <f t="array" ref="K3500">INDEX('Régua SAEB'!$F$1:$F$40,MATCH($E3500&amp;"MT"&amp;$J3500,'Régua SAEB'!$G$1:$G$40,0),1)</f>
        <v>Básico</v>
      </c>
    </row>
    <row r="3501" spans="1:11" x14ac:dyDescent="0.2">
      <c r="A3501" s="28" t="s">
        <v>13</v>
      </c>
      <c r="B3501" s="24">
        <v>29890</v>
      </c>
      <c r="C3501" s="28" t="s">
        <v>199</v>
      </c>
      <c r="D3501" s="29">
        <v>35029890</v>
      </c>
      <c r="E3501" s="29" t="s">
        <v>3527</v>
      </c>
      <c r="F3501" s="29">
        <v>289.77</v>
      </c>
      <c r="G3501" s="10">
        <f>SUMIFS('Régua SAEB'!$C:$C,'Régua SAEB'!$B:$B,"LP",'Régua SAEB'!$D:$D,"&lt;="&amp;$F3501,'Régua SAEB'!$E:$E,"&gt;"&amp;$F3501,'Régua SAEB'!$A:$A,$E3501)</f>
        <v>3</v>
      </c>
      <c r="H3501" s="10" t="str">
        <f t="array" ref="H3501">INDEX('Régua SAEB'!$F$1:$F$40,MATCH($E3501&amp;"LP"&amp;$G3501,'Régua SAEB'!$G$1:$G$40,0),1)</f>
        <v>Básico</v>
      </c>
      <c r="I3501" s="29">
        <v>271.62</v>
      </c>
      <c r="J3501" s="10">
        <f>SUMIFS('Régua SAEB'!$C:$C,'Régua SAEB'!$B:$B,"MT",'Régua SAEB'!$D:$D,"&lt;="&amp;$I3501,'Régua SAEB'!$E:$E,"&gt;"&amp;$I3501,'Régua SAEB'!$A:$A,$E3501)</f>
        <v>2</v>
      </c>
      <c r="K3501" s="10" t="str">
        <f t="array" ref="K3501">INDEX('Régua SAEB'!$F$1:$F$40,MATCH($E3501&amp;"MT"&amp;$J3501,'Régua SAEB'!$G$1:$G$40,0),1)</f>
        <v>Insuficiente</v>
      </c>
    </row>
    <row r="3502" spans="1:11" x14ac:dyDescent="0.2">
      <c r="A3502" s="28" t="s">
        <v>13</v>
      </c>
      <c r="B3502" s="24">
        <v>30016</v>
      </c>
      <c r="C3502" s="28" t="s">
        <v>200</v>
      </c>
      <c r="D3502" s="29">
        <v>35030016</v>
      </c>
      <c r="E3502" s="29" t="s">
        <v>3527</v>
      </c>
      <c r="F3502" s="29">
        <v>239.5</v>
      </c>
      <c r="G3502" s="10">
        <f>SUMIFS('Régua SAEB'!$C:$C,'Régua SAEB'!$B:$B,"LP",'Régua SAEB'!$D:$D,"&lt;="&amp;$F3502,'Régua SAEB'!$E:$E,"&gt;"&amp;$F3502,'Régua SAEB'!$A:$A,$E3502)</f>
        <v>1</v>
      </c>
      <c r="H3502" s="10" t="str">
        <f t="array" ref="H3502">INDEX('Régua SAEB'!$F$1:$F$40,MATCH($E3502&amp;"LP"&amp;$G3502,'Régua SAEB'!$G$1:$G$40,0),1)</f>
        <v>Insuficiente</v>
      </c>
      <c r="I3502" s="29">
        <v>253.68</v>
      </c>
      <c r="J3502" s="10">
        <f>SUMIFS('Régua SAEB'!$C:$C,'Régua SAEB'!$B:$B,"MT",'Régua SAEB'!$D:$D,"&lt;="&amp;$I3502,'Régua SAEB'!$E:$E,"&gt;"&amp;$I3502,'Régua SAEB'!$A:$A,$E3502)</f>
        <v>2</v>
      </c>
      <c r="K3502" s="10" t="str">
        <f t="array" ref="K3502">INDEX('Régua SAEB'!$F$1:$F$40,MATCH($E3502&amp;"MT"&amp;$J3502,'Régua SAEB'!$G$1:$G$40,0),1)</f>
        <v>Insuficiente</v>
      </c>
    </row>
    <row r="3503" spans="1:11" x14ac:dyDescent="0.2">
      <c r="A3503" s="28" t="s">
        <v>13</v>
      </c>
      <c r="B3503" s="24">
        <v>30053</v>
      </c>
      <c r="C3503" s="28" t="s">
        <v>201</v>
      </c>
      <c r="D3503" s="29">
        <v>35030053</v>
      </c>
      <c r="E3503" s="29" t="s">
        <v>3527</v>
      </c>
      <c r="F3503" s="29">
        <v>276.58</v>
      </c>
      <c r="G3503" s="10">
        <f>SUMIFS('Régua SAEB'!$C:$C,'Régua SAEB'!$B:$B,"LP",'Régua SAEB'!$D:$D,"&lt;="&amp;$F3503,'Régua SAEB'!$E:$E,"&gt;"&amp;$F3503,'Régua SAEB'!$A:$A,$E3503)</f>
        <v>3</v>
      </c>
      <c r="H3503" s="10" t="str">
        <f t="array" ref="H3503">INDEX('Régua SAEB'!$F$1:$F$40,MATCH($E3503&amp;"LP"&amp;$G3503,'Régua SAEB'!$G$1:$G$40,0),1)</f>
        <v>Básico</v>
      </c>
      <c r="I3503" s="29">
        <v>267.99</v>
      </c>
      <c r="J3503" s="10">
        <f>SUMIFS('Régua SAEB'!$C:$C,'Régua SAEB'!$B:$B,"MT",'Régua SAEB'!$D:$D,"&lt;="&amp;$I3503,'Régua SAEB'!$E:$E,"&gt;"&amp;$I3503,'Régua SAEB'!$A:$A,$E3503)</f>
        <v>2</v>
      </c>
      <c r="K3503" s="10" t="str">
        <f t="array" ref="K3503">INDEX('Régua SAEB'!$F$1:$F$40,MATCH($E3503&amp;"MT"&amp;$J3503,'Régua SAEB'!$G$1:$G$40,0),1)</f>
        <v>Insuficiente</v>
      </c>
    </row>
    <row r="3504" spans="1:11" x14ac:dyDescent="0.2">
      <c r="A3504" s="28" t="s">
        <v>13</v>
      </c>
      <c r="B3504" s="24">
        <v>47612</v>
      </c>
      <c r="C3504" s="28" t="s">
        <v>204</v>
      </c>
      <c r="D3504" s="29">
        <v>35047612</v>
      </c>
      <c r="E3504" s="29" t="s">
        <v>3527</v>
      </c>
      <c r="F3504" s="29">
        <v>289.36</v>
      </c>
      <c r="G3504" s="10">
        <f>SUMIFS('Régua SAEB'!$C:$C,'Régua SAEB'!$B:$B,"LP",'Régua SAEB'!$D:$D,"&lt;="&amp;$F3504,'Régua SAEB'!$E:$E,"&gt;"&amp;$F3504,'Régua SAEB'!$A:$A,$E3504)</f>
        <v>3</v>
      </c>
      <c r="H3504" s="10" t="str">
        <f t="array" ref="H3504">INDEX('Régua SAEB'!$F$1:$F$40,MATCH($E3504&amp;"LP"&amp;$G3504,'Régua SAEB'!$G$1:$G$40,0),1)</f>
        <v>Básico</v>
      </c>
      <c r="I3504" s="29">
        <v>266.12</v>
      </c>
      <c r="J3504" s="10">
        <f>SUMIFS('Régua SAEB'!$C:$C,'Régua SAEB'!$B:$B,"MT",'Régua SAEB'!$D:$D,"&lt;="&amp;$I3504,'Régua SAEB'!$E:$E,"&gt;"&amp;$I3504,'Régua SAEB'!$A:$A,$E3504)</f>
        <v>2</v>
      </c>
      <c r="K3504" s="10" t="str">
        <f t="array" ref="K3504">INDEX('Régua SAEB'!$F$1:$F$40,MATCH($E3504&amp;"MT"&amp;$J3504,'Régua SAEB'!$G$1:$G$40,0),1)</f>
        <v>Insuficiente</v>
      </c>
    </row>
    <row r="3505" spans="1:11" x14ac:dyDescent="0.2">
      <c r="A3505" s="28" t="s">
        <v>13</v>
      </c>
      <c r="B3505" s="24">
        <v>907224</v>
      </c>
      <c r="C3505" s="28" t="s">
        <v>206</v>
      </c>
      <c r="D3505" s="29">
        <v>35907224</v>
      </c>
      <c r="E3505" s="29" t="s">
        <v>3527</v>
      </c>
      <c r="F3505" s="29">
        <v>272.13</v>
      </c>
      <c r="G3505" s="10">
        <f>SUMIFS('Régua SAEB'!$C:$C,'Régua SAEB'!$B:$B,"LP",'Régua SAEB'!$D:$D,"&lt;="&amp;$F3505,'Régua SAEB'!$E:$E,"&gt;"&amp;$F3505,'Régua SAEB'!$A:$A,$E3505)</f>
        <v>2</v>
      </c>
      <c r="H3505" s="10" t="str">
        <f t="array" ref="H3505">INDEX('Régua SAEB'!$F$1:$F$40,MATCH($E3505&amp;"LP"&amp;$G3505,'Régua SAEB'!$G$1:$G$40,0),1)</f>
        <v>Básico</v>
      </c>
      <c r="I3505" s="29">
        <v>263.94</v>
      </c>
      <c r="J3505" s="10">
        <f>SUMIFS('Régua SAEB'!$C:$C,'Régua SAEB'!$B:$B,"MT",'Régua SAEB'!$D:$D,"&lt;="&amp;$I3505,'Régua SAEB'!$E:$E,"&gt;"&amp;$I3505,'Régua SAEB'!$A:$A,$E3505)</f>
        <v>2</v>
      </c>
      <c r="K3505" s="10" t="str">
        <f t="array" ref="K3505">INDEX('Régua SAEB'!$F$1:$F$40,MATCH($E3505&amp;"MT"&amp;$J3505,'Régua SAEB'!$G$1:$G$40,0),1)</f>
        <v>Insuficiente</v>
      </c>
    </row>
    <row r="3506" spans="1:11" x14ac:dyDescent="0.2">
      <c r="A3506" s="28" t="s">
        <v>13</v>
      </c>
      <c r="B3506" s="24">
        <v>909257</v>
      </c>
      <c r="C3506" s="28" t="s">
        <v>208</v>
      </c>
      <c r="D3506" s="29">
        <v>35909257</v>
      </c>
      <c r="E3506" s="29" t="s">
        <v>3527</v>
      </c>
      <c r="F3506" s="29">
        <v>261.52999999999997</v>
      </c>
      <c r="G3506" s="10">
        <f>SUMIFS('Régua SAEB'!$C:$C,'Régua SAEB'!$B:$B,"LP",'Régua SAEB'!$D:$D,"&lt;="&amp;$F3506,'Régua SAEB'!$E:$E,"&gt;"&amp;$F3506,'Régua SAEB'!$A:$A,$E3506)</f>
        <v>2</v>
      </c>
      <c r="H3506" s="10" t="str">
        <f t="array" ref="H3506">INDEX('Régua SAEB'!$F$1:$F$40,MATCH($E3506&amp;"LP"&amp;$G3506,'Régua SAEB'!$G$1:$G$40,0),1)</f>
        <v>Básico</v>
      </c>
      <c r="I3506" s="29">
        <v>254.7</v>
      </c>
      <c r="J3506" s="10">
        <f>SUMIFS('Régua SAEB'!$C:$C,'Régua SAEB'!$B:$B,"MT",'Régua SAEB'!$D:$D,"&lt;="&amp;$I3506,'Régua SAEB'!$E:$E,"&gt;"&amp;$I3506,'Régua SAEB'!$A:$A,$E3506)</f>
        <v>2</v>
      </c>
      <c r="K3506" s="10" t="str">
        <f t="array" ref="K3506">INDEX('Régua SAEB'!$F$1:$F$40,MATCH($E3506&amp;"MT"&amp;$J3506,'Régua SAEB'!$G$1:$G$40,0),1)</f>
        <v>Insuficiente</v>
      </c>
    </row>
    <row r="3507" spans="1:11" x14ac:dyDescent="0.2">
      <c r="A3507" s="28" t="s">
        <v>13</v>
      </c>
      <c r="B3507" s="24">
        <v>920575</v>
      </c>
      <c r="C3507" s="28" t="s">
        <v>209</v>
      </c>
      <c r="D3507" s="29">
        <v>35920575</v>
      </c>
      <c r="E3507" s="29" t="s">
        <v>3527</v>
      </c>
      <c r="F3507" s="29">
        <v>267.88</v>
      </c>
      <c r="G3507" s="10">
        <f>SUMIFS('Régua SAEB'!$C:$C,'Régua SAEB'!$B:$B,"LP",'Régua SAEB'!$D:$D,"&lt;="&amp;$F3507,'Régua SAEB'!$E:$E,"&gt;"&amp;$F3507,'Régua SAEB'!$A:$A,$E3507)</f>
        <v>2</v>
      </c>
      <c r="H3507" s="10" t="str">
        <f t="array" ref="H3507">INDEX('Régua SAEB'!$F$1:$F$40,MATCH($E3507&amp;"LP"&amp;$G3507,'Régua SAEB'!$G$1:$G$40,0),1)</f>
        <v>Básico</v>
      </c>
      <c r="I3507" s="29">
        <v>249.73</v>
      </c>
      <c r="J3507" s="10">
        <f>SUMIFS('Régua SAEB'!$C:$C,'Régua SAEB'!$B:$B,"MT",'Régua SAEB'!$D:$D,"&lt;="&amp;$I3507,'Régua SAEB'!$E:$E,"&gt;"&amp;$I3507,'Régua SAEB'!$A:$A,$E3507)</f>
        <v>1</v>
      </c>
      <c r="K3507" s="10" t="str">
        <f t="array" ref="K3507">INDEX('Régua SAEB'!$F$1:$F$40,MATCH($E3507&amp;"MT"&amp;$J3507,'Régua SAEB'!$G$1:$G$40,0),1)</f>
        <v>Insuficiente</v>
      </c>
    </row>
    <row r="3508" spans="1:11" x14ac:dyDescent="0.2">
      <c r="A3508" s="28" t="s">
        <v>13</v>
      </c>
      <c r="B3508" s="24">
        <v>924611</v>
      </c>
      <c r="C3508" s="28" t="s">
        <v>210</v>
      </c>
      <c r="D3508" s="29">
        <v>35924611</v>
      </c>
      <c r="E3508" s="29" t="s">
        <v>3527</v>
      </c>
      <c r="F3508" s="29">
        <v>249.04</v>
      </c>
      <c r="G3508" s="10">
        <f>SUMIFS('Régua SAEB'!$C:$C,'Régua SAEB'!$B:$B,"LP",'Régua SAEB'!$D:$D,"&lt;="&amp;$F3508,'Régua SAEB'!$E:$E,"&gt;"&amp;$F3508,'Régua SAEB'!$A:$A,$E3508)</f>
        <v>1</v>
      </c>
      <c r="H3508" s="10" t="str">
        <f t="array" ref="H3508">INDEX('Régua SAEB'!$F$1:$F$40,MATCH($E3508&amp;"LP"&amp;$G3508,'Régua SAEB'!$G$1:$G$40,0),1)</f>
        <v>Insuficiente</v>
      </c>
      <c r="I3508" s="29">
        <v>250.78</v>
      </c>
      <c r="J3508" s="10">
        <f>SUMIFS('Régua SAEB'!$C:$C,'Régua SAEB'!$B:$B,"MT",'Régua SAEB'!$D:$D,"&lt;="&amp;$I3508,'Régua SAEB'!$E:$E,"&gt;"&amp;$I3508,'Régua SAEB'!$A:$A,$E3508)</f>
        <v>2</v>
      </c>
      <c r="K3508" s="10" t="str">
        <f t="array" ref="K3508">INDEX('Régua SAEB'!$F$1:$F$40,MATCH($E3508&amp;"MT"&amp;$J3508,'Régua SAEB'!$G$1:$G$40,0),1)</f>
        <v>Insuficiente</v>
      </c>
    </row>
    <row r="3509" spans="1:11" x14ac:dyDescent="0.2">
      <c r="A3509" s="28" t="s">
        <v>82</v>
      </c>
      <c r="B3509" s="24">
        <v>23334</v>
      </c>
      <c r="C3509" s="28" t="s">
        <v>211</v>
      </c>
      <c r="D3509" s="29">
        <v>35023334</v>
      </c>
      <c r="E3509" s="29" t="s">
        <v>3527</v>
      </c>
      <c r="F3509" s="29">
        <v>238.06</v>
      </c>
      <c r="G3509" s="10">
        <f>SUMIFS('Régua SAEB'!$C:$C,'Régua SAEB'!$B:$B,"LP",'Régua SAEB'!$D:$D,"&lt;="&amp;$F3509,'Régua SAEB'!$E:$E,"&gt;"&amp;$F3509,'Régua SAEB'!$A:$A,$E3509)</f>
        <v>1</v>
      </c>
      <c r="H3509" s="10" t="str">
        <f t="array" ref="H3509">INDEX('Régua SAEB'!$F$1:$F$40,MATCH($E3509&amp;"LP"&amp;$G3509,'Régua SAEB'!$G$1:$G$40,0),1)</f>
        <v>Insuficiente</v>
      </c>
      <c r="I3509" s="29">
        <v>255.82</v>
      </c>
      <c r="J3509" s="10">
        <f>SUMIFS('Régua SAEB'!$C:$C,'Régua SAEB'!$B:$B,"MT",'Régua SAEB'!$D:$D,"&lt;="&amp;$I3509,'Régua SAEB'!$E:$E,"&gt;"&amp;$I3509,'Régua SAEB'!$A:$A,$E3509)</f>
        <v>2</v>
      </c>
      <c r="K3509" s="10" t="str">
        <f t="array" ref="K3509">INDEX('Régua SAEB'!$F$1:$F$40,MATCH($E3509&amp;"MT"&amp;$J3509,'Régua SAEB'!$G$1:$G$40,0),1)</f>
        <v>Insuficiente</v>
      </c>
    </row>
    <row r="3510" spans="1:11" x14ac:dyDescent="0.2">
      <c r="A3510" s="28" t="s">
        <v>16</v>
      </c>
      <c r="B3510" s="24">
        <v>14503</v>
      </c>
      <c r="C3510" s="28" t="s">
        <v>212</v>
      </c>
      <c r="D3510" s="29">
        <v>35014503</v>
      </c>
      <c r="E3510" s="29" t="s">
        <v>3527</v>
      </c>
      <c r="F3510" s="29">
        <v>251.68</v>
      </c>
      <c r="G3510" s="10">
        <f>SUMIFS('Régua SAEB'!$C:$C,'Régua SAEB'!$B:$B,"LP",'Régua SAEB'!$D:$D,"&lt;="&amp;$F3510,'Régua SAEB'!$E:$E,"&gt;"&amp;$F3510,'Régua SAEB'!$A:$A,$E3510)</f>
        <v>2</v>
      </c>
      <c r="H3510" s="10" t="str">
        <f t="array" ref="H3510">INDEX('Régua SAEB'!$F$1:$F$40,MATCH($E3510&amp;"LP"&amp;$G3510,'Régua SAEB'!$G$1:$G$40,0),1)</f>
        <v>Básico</v>
      </c>
      <c r="I3510" s="29">
        <v>259.45</v>
      </c>
      <c r="J3510" s="10">
        <f>SUMIFS('Régua SAEB'!$C:$C,'Régua SAEB'!$B:$B,"MT",'Régua SAEB'!$D:$D,"&lt;="&amp;$I3510,'Régua SAEB'!$E:$E,"&gt;"&amp;$I3510,'Régua SAEB'!$A:$A,$E3510)</f>
        <v>2</v>
      </c>
      <c r="K3510" s="10" t="str">
        <f t="array" ref="K3510">INDEX('Régua SAEB'!$F$1:$F$40,MATCH($E3510&amp;"MT"&amp;$J3510,'Régua SAEB'!$G$1:$G$40,0),1)</f>
        <v>Insuficiente</v>
      </c>
    </row>
    <row r="3511" spans="1:11" x14ac:dyDescent="0.2">
      <c r="A3511" s="28" t="s">
        <v>14</v>
      </c>
      <c r="B3511" s="24">
        <v>4092</v>
      </c>
      <c r="C3511" s="28" t="s">
        <v>213</v>
      </c>
      <c r="D3511" s="29">
        <v>35004092</v>
      </c>
      <c r="E3511" s="29" t="s">
        <v>3527</v>
      </c>
      <c r="F3511" s="29">
        <v>271.41000000000003</v>
      </c>
      <c r="G3511" s="10">
        <f>SUMIFS('Régua SAEB'!$C:$C,'Régua SAEB'!$B:$B,"LP",'Régua SAEB'!$D:$D,"&lt;="&amp;$F3511,'Régua SAEB'!$E:$E,"&gt;"&amp;$F3511,'Régua SAEB'!$A:$A,$E3511)</f>
        <v>2</v>
      </c>
      <c r="H3511" s="10" t="str">
        <f t="array" ref="H3511">INDEX('Régua SAEB'!$F$1:$F$40,MATCH($E3511&amp;"LP"&amp;$G3511,'Régua SAEB'!$G$1:$G$40,0),1)</f>
        <v>Básico</v>
      </c>
      <c r="I3511" s="29">
        <v>277.76</v>
      </c>
      <c r="J3511" s="10">
        <f>SUMIFS('Régua SAEB'!$C:$C,'Régua SAEB'!$B:$B,"MT",'Régua SAEB'!$D:$D,"&lt;="&amp;$I3511,'Régua SAEB'!$E:$E,"&gt;"&amp;$I3511,'Régua SAEB'!$A:$A,$E3511)</f>
        <v>3</v>
      </c>
      <c r="K3511" s="10" t="str">
        <f t="array" ref="K3511">INDEX('Régua SAEB'!$F$1:$F$40,MATCH($E3511&amp;"MT"&amp;$J3511,'Régua SAEB'!$G$1:$G$40,0),1)</f>
        <v>Básico</v>
      </c>
    </row>
    <row r="3512" spans="1:11" x14ac:dyDescent="0.2">
      <c r="A3512" s="28" t="s">
        <v>14</v>
      </c>
      <c r="B3512" s="24">
        <v>4714</v>
      </c>
      <c r="C3512" s="28" t="s">
        <v>214</v>
      </c>
      <c r="D3512" s="29">
        <v>35004714</v>
      </c>
      <c r="E3512" s="29" t="s">
        <v>3527</v>
      </c>
      <c r="F3512" s="29">
        <v>277.55</v>
      </c>
      <c r="G3512" s="10">
        <f>SUMIFS('Régua SAEB'!$C:$C,'Régua SAEB'!$B:$B,"LP",'Régua SAEB'!$D:$D,"&lt;="&amp;$F3512,'Régua SAEB'!$E:$E,"&gt;"&amp;$F3512,'Régua SAEB'!$A:$A,$E3512)</f>
        <v>3</v>
      </c>
      <c r="H3512" s="10" t="str">
        <f t="array" ref="H3512">INDEX('Régua SAEB'!$F$1:$F$40,MATCH($E3512&amp;"LP"&amp;$G3512,'Régua SAEB'!$G$1:$G$40,0),1)</f>
        <v>Básico</v>
      </c>
      <c r="I3512" s="29">
        <v>263.05</v>
      </c>
      <c r="J3512" s="10">
        <f>SUMIFS('Régua SAEB'!$C:$C,'Régua SAEB'!$B:$B,"MT",'Régua SAEB'!$D:$D,"&lt;="&amp;$I3512,'Régua SAEB'!$E:$E,"&gt;"&amp;$I3512,'Régua SAEB'!$A:$A,$E3512)</f>
        <v>2</v>
      </c>
      <c r="K3512" s="10" t="str">
        <f t="array" ref="K3512">INDEX('Régua SAEB'!$F$1:$F$40,MATCH($E3512&amp;"MT"&amp;$J3512,'Régua SAEB'!$G$1:$G$40,0),1)</f>
        <v>Insuficiente</v>
      </c>
    </row>
    <row r="3513" spans="1:11" x14ac:dyDescent="0.2">
      <c r="A3513" s="28" t="s">
        <v>14</v>
      </c>
      <c r="B3513" s="24">
        <v>21945</v>
      </c>
      <c r="C3513" s="28" t="s">
        <v>216</v>
      </c>
      <c r="D3513" s="29">
        <v>35021945</v>
      </c>
      <c r="E3513" s="29" t="s">
        <v>3527</v>
      </c>
      <c r="F3513" s="29">
        <v>286.91000000000003</v>
      </c>
      <c r="G3513" s="10">
        <f>SUMIFS('Régua SAEB'!$C:$C,'Régua SAEB'!$B:$B,"LP",'Régua SAEB'!$D:$D,"&lt;="&amp;$F3513,'Régua SAEB'!$E:$E,"&gt;"&amp;$F3513,'Régua SAEB'!$A:$A,$E3513)</f>
        <v>3</v>
      </c>
      <c r="H3513" s="10" t="str">
        <f t="array" ref="H3513">INDEX('Régua SAEB'!$F$1:$F$40,MATCH($E3513&amp;"LP"&amp;$G3513,'Régua SAEB'!$G$1:$G$40,0),1)</f>
        <v>Básico</v>
      </c>
      <c r="I3513" s="29">
        <v>280.67</v>
      </c>
      <c r="J3513" s="10">
        <f>SUMIFS('Régua SAEB'!$C:$C,'Régua SAEB'!$B:$B,"MT",'Régua SAEB'!$D:$D,"&lt;="&amp;$I3513,'Régua SAEB'!$E:$E,"&gt;"&amp;$I3513,'Régua SAEB'!$A:$A,$E3513)</f>
        <v>3</v>
      </c>
      <c r="K3513" s="10" t="str">
        <f t="array" ref="K3513">INDEX('Régua SAEB'!$F$1:$F$40,MATCH($E3513&amp;"MT"&amp;$J3513,'Régua SAEB'!$G$1:$G$40,0),1)</f>
        <v>Básico</v>
      </c>
    </row>
    <row r="3514" spans="1:11" x14ac:dyDescent="0.2">
      <c r="A3514" s="28" t="s">
        <v>14</v>
      </c>
      <c r="B3514" s="24">
        <v>21957</v>
      </c>
      <c r="C3514" s="28" t="s">
        <v>217</v>
      </c>
      <c r="D3514" s="29">
        <v>35021957</v>
      </c>
      <c r="E3514" s="29" t="s">
        <v>3527</v>
      </c>
      <c r="F3514" s="29">
        <v>299.3</v>
      </c>
      <c r="G3514" s="10">
        <f>SUMIFS('Régua SAEB'!$C:$C,'Régua SAEB'!$B:$B,"LP",'Régua SAEB'!$D:$D,"&lt;="&amp;$F3514,'Régua SAEB'!$E:$E,"&gt;"&amp;$F3514,'Régua SAEB'!$A:$A,$E3514)</f>
        <v>3</v>
      </c>
      <c r="H3514" s="10" t="str">
        <f t="array" ref="H3514">INDEX('Régua SAEB'!$F$1:$F$40,MATCH($E3514&amp;"LP"&amp;$G3514,'Régua SAEB'!$G$1:$G$40,0),1)</f>
        <v>Básico</v>
      </c>
      <c r="I3514" s="29">
        <v>287.64999999999998</v>
      </c>
      <c r="J3514" s="10">
        <f>SUMIFS('Régua SAEB'!$C:$C,'Régua SAEB'!$B:$B,"MT",'Régua SAEB'!$D:$D,"&lt;="&amp;$I3514,'Régua SAEB'!$E:$E,"&gt;"&amp;$I3514,'Régua SAEB'!$A:$A,$E3514)</f>
        <v>3</v>
      </c>
      <c r="K3514" s="10" t="str">
        <f t="array" ref="K3514">INDEX('Régua SAEB'!$F$1:$F$40,MATCH($E3514&amp;"MT"&amp;$J3514,'Régua SAEB'!$G$1:$G$40,0),1)</f>
        <v>Básico</v>
      </c>
    </row>
    <row r="3515" spans="1:11" x14ac:dyDescent="0.2">
      <c r="A3515" s="28" t="s">
        <v>14</v>
      </c>
      <c r="B3515" s="24">
        <v>21970</v>
      </c>
      <c r="C3515" s="28" t="s">
        <v>218</v>
      </c>
      <c r="D3515" s="29">
        <v>35021970</v>
      </c>
      <c r="E3515" s="29" t="s">
        <v>3527</v>
      </c>
      <c r="F3515" s="29">
        <v>278.89</v>
      </c>
      <c r="G3515" s="10">
        <f>SUMIFS('Régua SAEB'!$C:$C,'Régua SAEB'!$B:$B,"LP",'Régua SAEB'!$D:$D,"&lt;="&amp;$F3515,'Régua SAEB'!$E:$E,"&gt;"&amp;$F3515,'Régua SAEB'!$A:$A,$E3515)</f>
        <v>3</v>
      </c>
      <c r="H3515" s="10" t="str">
        <f t="array" ref="H3515">INDEX('Régua SAEB'!$F$1:$F$40,MATCH($E3515&amp;"LP"&amp;$G3515,'Régua SAEB'!$G$1:$G$40,0),1)</f>
        <v>Básico</v>
      </c>
      <c r="I3515" s="29">
        <v>269.22000000000003</v>
      </c>
      <c r="J3515" s="10">
        <f>SUMIFS('Régua SAEB'!$C:$C,'Régua SAEB'!$B:$B,"MT",'Régua SAEB'!$D:$D,"&lt;="&amp;$I3515,'Régua SAEB'!$E:$E,"&gt;"&amp;$I3515,'Régua SAEB'!$A:$A,$E3515)</f>
        <v>2</v>
      </c>
      <c r="K3515" s="10" t="str">
        <f t="array" ref="K3515">INDEX('Régua SAEB'!$F$1:$F$40,MATCH($E3515&amp;"MT"&amp;$J3515,'Régua SAEB'!$G$1:$G$40,0),1)</f>
        <v>Insuficiente</v>
      </c>
    </row>
    <row r="3516" spans="1:11" x14ac:dyDescent="0.2">
      <c r="A3516" s="28" t="s">
        <v>14</v>
      </c>
      <c r="B3516" s="24">
        <v>22068</v>
      </c>
      <c r="C3516" s="28" t="s">
        <v>3540</v>
      </c>
      <c r="D3516" s="29">
        <v>35022068</v>
      </c>
      <c r="E3516" s="29" t="s">
        <v>3527</v>
      </c>
      <c r="F3516" s="29">
        <v>302.49</v>
      </c>
      <c r="G3516" s="10">
        <f>SUMIFS('Régua SAEB'!$C:$C,'Régua SAEB'!$B:$B,"LP",'Régua SAEB'!$D:$D,"&lt;="&amp;$F3516,'Régua SAEB'!$E:$E,"&gt;"&amp;$F3516,'Régua SAEB'!$A:$A,$E3516)</f>
        <v>4</v>
      </c>
      <c r="H3516" s="10" t="str">
        <f t="array" ref="H3516">INDEX('Régua SAEB'!$F$1:$F$40,MATCH($E3516&amp;"LP"&amp;$G3516,'Régua SAEB'!$G$1:$G$40,0),1)</f>
        <v>Básico</v>
      </c>
      <c r="I3516" s="29">
        <v>291.74</v>
      </c>
      <c r="J3516" s="10">
        <f>SUMIFS('Régua SAEB'!$C:$C,'Régua SAEB'!$B:$B,"MT",'Régua SAEB'!$D:$D,"&lt;="&amp;$I3516,'Régua SAEB'!$E:$E,"&gt;"&amp;$I3516,'Régua SAEB'!$A:$A,$E3516)</f>
        <v>3</v>
      </c>
      <c r="K3516" s="10" t="str">
        <f t="array" ref="K3516">INDEX('Régua SAEB'!$F$1:$F$40,MATCH($E3516&amp;"MT"&amp;$J3516,'Régua SAEB'!$G$1:$G$40,0),1)</f>
        <v>Básico</v>
      </c>
    </row>
    <row r="3517" spans="1:11" x14ac:dyDescent="0.2">
      <c r="A3517" s="28" t="s">
        <v>14</v>
      </c>
      <c r="B3517" s="24">
        <v>22073</v>
      </c>
      <c r="C3517" s="28" t="s">
        <v>219</v>
      </c>
      <c r="D3517" s="29">
        <v>35022073</v>
      </c>
      <c r="E3517" s="29" t="s">
        <v>3527</v>
      </c>
      <c r="F3517" s="29">
        <v>317.52999999999997</v>
      </c>
      <c r="G3517" s="10">
        <f>SUMIFS('Régua SAEB'!$C:$C,'Régua SAEB'!$B:$B,"LP",'Régua SAEB'!$D:$D,"&lt;="&amp;$F3517,'Régua SAEB'!$E:$E,"&gt;"&amp;$F3517,'Régua SAEB'!$A:$A,$E3517)</f>
        <v>4</v>
      </c>
      <c r="H3517" s="10" t="str">
        <f t="array" ref="H3517">INDEX('Régua SAEB'!$F$1:$F$40,MATCH($E3517&amp;"LP"&amp;$G3517,'Régua SAEB'!$G$1:$G$40,0),1)</f>
        <v>Básico</v>
      </c>
      <c r="I3517" s="29">
        <v>328.8</v>
      </c>
      <c r="J3517" s="10">
        <f>SUMIFS('Régua SAEB'!$C:$C,'Régua SAEB'!$B:$B,"MT",'Régua SAEB'!$D:$D,"&lt;="&amp;$I3517,'Régua SAEB'!$E:$E,"&gt;"&amp;$I3517,'Régua SAEB'!$A:$A,$E3517)</f>
        <v>5</v>
      </c>
      <c r="K3517" s="10" t="str">
        <f t="array" ref="K3517">INDEX('Régua SAEB'!$F$1:$F$40,MATCH($E3517&amp;"MT"&amp;$J3517,'Régua SAEB'!$G$1:$G$40,0),1)</f>
        <v>Básico</v>
      </c>
    </row>
    <row r="3518" spans="1:11" x14ac:dyDescent="0.2">
      <c r="A3518" s="28" t="s">
        <v>14</v>
      </c>
      <c r="B3518" s="24">
        <v>22123</v>
      </c>
      <c r="C3518" s="28" t="s">
        <v>220</v>
      </c>
      <c r="D3518" s="29">
        <v>35022123</v>
      </c>
      <c r="E3518" s="29" t="s">
        <v>3527</v>
      </c>
      <c r="F3518" s="29">
        <v>286.17</v>
      </c>
      <c r="G3518" s="10">
        <f>SUMIFS('Régua SAEB'!$C:$C,'Régua SAEB'!$B:$B,"LP",'Régua SAEB'!$D:$D,"&lt;="&amp;$F3518,'Régua SAEB'!$E:$E,"&gt;"&amp;$F3518,'Régua SAEB'!$A:$A,$E3518)</f>
        <v>3</v>
      </c>
      <c r="H3518" s="10" t="str">
        <f t="array" ref="H3518">INDEX('Régua SAEB'!$F$1:$F$40,MATCH($E3518&amp;"LP"&amp;$G3518,'Régua SAEB'!$G$1:$G$40,0),1)</f>
        <v>Básico</v>
      </c>
      <c r="I3518" s="29">
        <v>272.37</v>
      </c>
      <c r="J3518" s="10">
        <f>SUMIFS('Régua SAEB'!$C:$C,'Régua SAEB'!$B:$B,"MT",'Régua SAEB'!$D:$D,"&lt;="&amp;$I3518,'Régua SAEB'!$E:$E,"&gt;"&amp;$I3518,'Régua SAEB'!$A:$A,$E3518)</f>
        <v>2</v>
      </c>
      <c r="K3518" s="10" t="str">
        <f t="array" ref="K3518">INDEX('Régua SAEB'!$F$1:$F$40,MATCH($E3518&amp;"MT"&amp;$J3518,'Régua SAEB'!$G$1:$G$40,0),1)</f>
        <v>Insuficiente</v>
      </c>
    </row>
    <row r="3519" spans="1:11" x14ac:dyDescent="0.2">
      <c r="A3519" s="28" t="s">
        <v>14</v>
      </c>
      <c r="B3519" s="24">
        <v>22147</v>
      </c>
      <c r="C3519" s="28" t="s">
        <v>221</v>
      </c>
      <c r="D3519" s="29">
        <v>35022147</v>
      </c>
      <c r="E3519" s="29" t="s">
        <v>3527</v>
      </c>
      <c r="F3519" s="29">
        <v>295.75</v>
      </c>
      <c r="G3519" s="10">
        <f>SUMIFS('Régua SAEB'!$C:$C,'Régua SAEB'!$B:$B,"LP",'Régua SAEB'!$D:$D,"&lt;="&amp;$F3519,'Régua SAEB'!$E:$E,"&gt;"&amp;$F3519,'Régua SAEB'!$A:$A,$E3519)</f>
        <v>3</v>
      </c>
      <c r="H3519" s="10" t="str">
        <f t="array" ref="H3519">INDEX('Régua SAEB'!$F$1:$F$40,MATCH($E3519&amp;"LP"&amp;$G3519,'Régua SAEB'!$G$1:$G$40,0),1)</f>
        <v>Básico</v>
      </c>
      <c r="I3519" s="29">
        <v>290.83</v>
      </c>
      <c r="J3519" s="10">
        <f>SUMIFS('Régua SAEB'!$C:$C,'Régua SAEB'!$B:$B,"MT",'Régua SAEB'!$D:$D,"&lt;="&amp;$I3519,'Régua SAEB'!$E:$E,"&gt;"&amp;$I3519,'Régua SAEB'!$A:$A,$E3519)</f>
        <v>3</v>
      </c>
      <c r="K3519" s="10" t="str">
        <f t="array" ref="K3519">INDEX('Régua SAEB'!$F$1:$F$40,MATCH($E3519&amp;"MT"&amp;$J3519,'Régua SAEB'!$G$1:$G$40,0),1)</f>
        <v>Básico</v>
      </c>
    </row>
    <row r="3520" spans="1:11" x14ac:dyDescent="0.2">
      <c r="A3520" s="28" t="s">
        <v>14</v>
      </c>
      <c r="B3520" s="24">
        <v>22160</v>
      </c>
      <c r="C3520" s="28" t="s">
        <v>222</v>
      </c>
      <c r="D3520" s="29">
        <v>35022160</v>
      </c>
      <c r="E3520" s="29" t="s">
        <v>3527</v>
      </c>
      <c r="F3520" s="29">
        <v>271.37</v>
      </c>
      <c r="G3520" s="10">
        <f>SUMIFS('Régua SAEB'!$C:$C,'Régua SAEB'!$B:$B,"LP",'Régua SAEB'!$D:$D,"&lt;="&amp;$F3520,'Régua SAEB'!$E:$E,"&gt;"&amp;$F3520,'Régua SAEB'!$A:$A,$E3520)</f>
        <v>2</v>
      </c>
      <c r="H3520" s="10" t="str">
        <f t="array" ref="H3520">INDEX('Régua SAEB'!$F$1:$F$40,MATCH($E3520&amp;"LP"&amp;$G3520,'Régua SAEB'!$G$1:$G$40,0),1)</f>
        <v>Básico</v>
      </c>
      <c r="I3520" s="29">
        <v>278.93</v>
      </c>
      <c r="J3520" s="10">
        <f>SUMIFS('Régua SAEB'!$C:$C,'Régua SAEB'!$B:$B,"MT",'Régua SAEB'!$D:$D,"&lt;="&amp;$I3520,'Régua SAEB'!$E:$E,"&gt;"&amp;$I3520,'Régua SAEB'!$A:$A,$E3520)</f>
        <v>3</v>
      </c>
      <c r="K3520" s="10" t="str">
        <f t="array" ref="K3520">INDEX('Régua SAEB'!$F$1:$F$40,MATCH($E3520&amp;"MT"&amp;$J3520,'Régua SAEB'!$G$1:$G$40,0),1)</f>
        <v>Básico</v>
      </c>
    </row>
    <row r="3521" spans="1:11" x14ac:dyDescent="0.2">
      <c r="A3521" s="28" t="s">
        <v>14</v>
      </c>
      <c r="B3521" s="24">
        <v>38982</v>
      </c>
      <c r="C3521" s="28" t="s">
        <v>223</v>
      </c>
      <c r="D3521" s="29">
        <v>35038982</v>
      </c>
      <c r="E3521" s="29" t="s">
        <v>3527</v>
      </c>
      <c r="F3521" s="29">
        <v>288.97000000000003</v>
      </c>
      <c r="G3521" s="10">
        <f>SUMIFS('Régua SAEB'!$C:$C,'Régua SAEB'!$B:$B,"LP",'Régua SAEB'!$D:$D,"&lt;="&amp;$F3521,'Régua SAEB'!$E:$E,"&gt;"&amp;$F3521,'Régua SAEB'!$A:$A,$E3521)</f>
        <v>3</v>
      </c>
      <c r="H3521" s="10" t="str">
        <f t="array" ref="H3521">INDEX('Régua SAEB'!$F$1:$F$40,MATCH($E3521&amp;"LP"&amp;$G3521,'Régua SAEB'!$G$1:$G$40,0),1)</f>
        <v>Básico</v>
      </c>
      <c r="I3521" s="29">
        <v>283.14999999999998</v>
      </c>
      <c r="J3521" s="10">
        <f>SUMIFS('Régua SAEB'!$C:$C,'Régua SAEB'!$B:$B,"MT",'Régua SAEB'!$D:$D,"&lt;="&amp;$I3521,'Régua SAEB'!$E:$E,"&gt;"&amp;$I3521,'Régua SAEB'!$A:$A,$E3521)</f>
        <v>3</v>
      </c>
      <c r="K3521" s="10" t="str">
        <f t="array" ref="K3521">INDEX('Régua SAEB'!$F$1:$F$40,MATCH($E3521&amp;"MT"&amp;$J3521,'Régua SAEB'!$G$1:$G$40,0),1)</f>
        <v>Básico</v>
      </c>
    </row>
    <row r="3522" spans="1:11" x14ac:dyDescent="0.2">
      <c r="A3522" s="28" t="s">
        <v>14</v>
      </c>
      <c r="B3522" s="24">
        <v>435697</v>
      </c>
      <c r="C3522" s="28" t="s">
        <v>3541</v>
      </c>
      <c r="D3522" s="29">
        <v>35435697</v>
      </c>
      <c r="E3522" s="29" t="s">
        <v>3527</v>
      </c>
      <c r="F3522" s="29">
        <v>252.52</v>
      </c>
      <c r="G3522" s="10">
        <f>SUMIFS('Régua SAEB'!$C:$C,'Régua SAEB'!$B:$B,"LP",'Régua SAEB'!$D:$D,"&lt;="&amp;$F3522,'Régua SAEB'!$E:$E,"&gt;"&amp;$F3522,'Régua SAEB'!$A:$A,$E3522)</f>
        <v>2</v>
      </c>
      <c r="H3522" s="10" t="str">
        <f t="array" ref="H3522">INDEX('Régua SAEB'!$F$1:$F$40,MATCH($E3522&amp;"LP"&amp;$G3522,'Régua SAEB'!$G$1:$G$40,0),1)</f>
        <v>Básico</v>
      </c>
      <c r="I3522" s="29">
        <v>244.18</v>
      </c>
      <c r="J3522" s="10">
        <f>SUMIFS('Régua SAEB'!$C:$C,'Régua SAEB'!$B:$B,"MT",'Régua SAEB'!$D:$D,"&lt;="&amp;$I3522,'Régua SAEB'!$E:$E,"&gt;"&amp;$I3522,'Régua SAEB'!$A:$A,$E3522)</f>
        <v>1</v>
      </c>
      <c r="K3522" s="10" t="str">
        <f t="array" ref="K3522">INDEX('Régua SAEB'!$F$1:$F$40,MATCH($E3522&amp;"MT"&amp;$J3522,'Régua SAEB'!$G$1:$G$40,0),1)</f>
        <v>Insuficiente</v>
      </c>
    </row>
    <row r="3523" spans="1:11" x14ac:dyDescent="0.2">
      <c r="A3523" s="28" t="s">
        <v>14</v>
      </c>
      <c r="B3523" s="24">
        <v>922973</v>
      </c>
      <c r="C3523" s="28" t="s">
        <v>228</v>
      </c>
      <c r="D3523" s="29">
        <v>35922973</v>
      </c>
      <c r="E3523" s="29" t="s">
        <v>3527</v>
      </c>
      <c r="F3523" s="29">
        <v>273.76</v>
      </c>
      <c r="G3523" s="10">
        <f>SUMIFS('Régua SAEB'!$C:$C,'Régua SAEB'!$B:$B,"LP",'Régua SAEB'!$D:$D,"&lt;="&amp;$F3523,'Régua SAEB'!$E:$E,"&gt;"&amp;$F3523,'Régua SAEB'!$A:$A,$E3523)</f>
        <v>2</v>
      </c>
      <c r="H3523" s="10" t="str">
        <f t="array" ref="H3523">INDEX('Régua SAEB'!$F$1:$F$40,MATCH($E3523&amp;"LP"&amp;$G3523,'Régua SAEB'!$G$1:$G$40,0),1)</f>
        <v>Básico</v>
      </c>
      <c r="I3523" s="29">
        <v>263.77</v>
      </c>
      <c r="J3523" s="10">
        <f>SUMIFS('Régua SAEB'!$C:$C,'Régua SAEB'!$B:$B,"MT",'Régua SAEB'!$D:$D,"&lt;="&amp;$I3523,'Régua SAEB'!$E:$E,"&gt;"&amp;$I3523,'Régua SAEB'!$A:$A,$E3523)</f>
        <v>2</v>
      </c>
      <c r="K3523" s="10" t="str">
        <f t="array" ref="K3523">INDEX('Régua SAEB'!$F$1:$F$40,MATCH($E3523&amp;"MT"&amp;$J3523,'Régua SAEB'!$G$1:$G$40,0),1)</f>
        <v>Insuficiente</v>
      </c>
    </row>
    <row r="3524" spans="1:11" x14ac:dyDescent="0.2">
      <c r="A3524" s="28" t="s">
        <v>72</v>
      </c>
      <c r="B3524" s="24">
        <v>19914</v>
      </c>
      <c r="C3524" s="28" t="s">
        <v>3542</v>
      </c>
      <c r="D3524" s="29">
        <v>35019914</v>
      </c>
      <c r="E3524" s="29" t="s">
        <v>3527</v>
      </c>
      <c r="F3524" s="29">
        <v>285.91000000000003</v>
      </c>
      <c r="G3524" s="10">
        <f>SUMIFS('Régua SAEB'!$C:$C,'Régua SAEB'!$B:$B,"LP",'Régua SAEB'!$D:$D,"&lt;="&amp;$F3524,'Régua SAEB'!$E:$E,"&gt;"&amp;$F3524,'Régua SAEB'!$A:$A,$E3524)</f>
        <v>3</v>
      </c>
      <c r="H3524" s="10" t="str">
        <f t="array" ref="H3524">INDEX('Régua SAEB'!$F$1:$F$40,MATCH($E3524&amp;"LP"&amp;$G3524,'Régua SAEB'!$G$1:$G$40,0),1)</f>
        <v>Básico</v>
      </c>
      <c r="I3524" s="29">
        <v>278.61</v>
      </c>
      <c r="J3524" s="10">
        <f>SUMIFS('Régua SAEB'!$C:$C,'Régua SAEB'!$B:$B,"MT",'Régua SAEB'!$D:$D,"&lt;="&amp;$I3524,'Régua SAEB'!$E:$E,"&gt;"&amp;$I3524,'Régua SAEB'!$A:$A,$E3524)</f>
        <v>3</v>
      </c>
      <c r="K3524" s="10" t="str">
        <f t="array" ref="K3524">INDEX('Régua SAEB'!$F$1:$F$40,MATCH($E3524&amp;"MT"&amp;$J3524,'Régua SAEB'!$G$1:$G$40,0),1)</f>
        <v>Básico</v>
      </c>
    </row>
    <row r="3525" spans="1:11" x14ac:dyDescent="0.2">
      <c r="A3525" s="28" t="s">
        <v>72</v>
      </c>
      <c r="B3525" s="24">
        <v>20035</v>
      </c>
      <c r="C3525" s="28" t="s">
        <v>230</v>
      </c>
      <c r="D3525" s="29">
        <v>35020035</v>
      </c>
      <c r="E3525" s="29" t="s">
        <v>3527</v>
      </c>
      <c r="F3525" s="29">
        <v>273.51</v>
      </c>
      <c r="G3525" s="10">
        <f>SUMIFS('Régua SAEB'!$C:$C,'Régua SAEB'!$B:$B,"LP",'Régua SAEB'!$D:$D,"&lt;="&amp;$F3525,'Régua SAEB'!$E:$E,"&gt;"&amp;$F3525,'Régua SAEB'!$A:$A,$E3525)</f>
        <v>2</v>
      </c>
      <c r="H3525" s="10" t="str">
        <f t="array" ref="H3525">INDEX('Régua SAEB'!$F$1:$F$40,MATCH($E3525&amp;"LP"&amp;$G3525,'Régua SAEB'!$G$1:$G$40,0),1)</f>
        <v>Básico</v>
      </c>
      <c r="I3525" s="29">
        <v>267.87</v>
      </c>
      <c r="J3525" s="10">
        <f>SUMIFS('Régua SAEB'!$C:$C,'Régua SAEB'!$B:$B,"MT",'Régua SAEB'!$D:$D,"&lt;="&amp;$I3525,'Régua SAEB'!$E:$E,"&gt;"&amp;$I3525,'Régua SAEB'!$A:$A,$E3525)</f>
        <v>2</v>
      </c>
      <c r="K3525" s="10" t="str">
        <f t="array" ref="K3525">INDEX('Régua SAEB'!$F$1:$F$40,MATCH($E3525&amp;"MT"&amp;$J3525,'Régua SAEB'!$G$1:$G$40,0),1)</f>
        <v>Insuficiente</v>
      </c>
    </row>
    <row r="3526" spans="1:11" x14ac:dyDescent="0.2">
      <c r="A3526" s="28" t="s">
        <v>72</v>
      </c>
      <c r="B3526" s="24">
        <v>20047</v>
      </c>
      <c r="C3526" s="28" t="s">
        <v>231</v>
      </c>
      <c r="D3526" s="29">
        <v>35020047</v>
      </c>
      <c r="E3526" s="29" t="s">
        <v>3527</v>
      </c>
      <c r="F3526" s="29">
        <v>282.16000000000003</v>
      </c>
      <c r="G3526" s="10">
        <f>SUMIFS('Régua SAEB'!$C:$C,'Régua SAEB'!$B:$B,"LP",'Régua SAEB'!$D:$D,"&lt;="&amp;$F3526,'Régua SAEB'!$E:$E,"&gt;"&amp;$F3526,'Régua SAEB'!$A:$A,$E3526)</f>
        <v>3</v>
      </c>
      <c r="H3526" s="10" t="str">
        <f t="array" ref="H3526">INDEX('Régua SAEB'!$F$1:$F$40,MATCH($E3526&amp;"LP"&amp;$G3526,'Régua SAEB'!$G$1:$G$40,0),1)</f>
        <v>Básico</v>
      </c>
      <c r="I3526" s="29">
        <v>280.10000000000002</v>
      </c>
      <c r="J3526" s="10">
        <f>SUMIFS('Régua SAEB'!$C:$C,'Régua SAEB'!$B:$B,"MT",'Régua SAEB'!$D:$D,"&lt;="&amp;$I3526,'Régua SAEB'!$E:$E,"&gt;"&amp;$I3526,'Régua SAEB'!$A:$A,$E3526)</f>
        <v>3</v>
      </c>
      <c r="K3526" s="10" t="str">
        <f t="array" ref="K3526">INDEX('Régua SAEB'!$F$1:$F$40,MATCH($E3526&amp;"MT"&amp;$J3526,'Régua SAEB'!$G$1:$G$40,0),1)</f>
        <v>Básico</v>
      </c>
    </row>
    <row r="3527" spans="1:11" x14ac:dyDescent="0.2">
      <c r="A3527" s="28" t="s">
        <v>72</v>
      </c>
      <c r="B3527" s="24">
        <v>20059</v>
      </c>
      <c r="C3527" s="28" t="s">
        <v>232</v>
      </c>
      <c r="D3527" s="29">
        <v>35020059</v>
      </c>
      <c r="E3527" s="29" t="s">
        <v>3527</v>
      </c>
      <c r="F3527" s="29">
        <v>300.39999999999998</v>
      </c>
      <c r="G3527" s="10">
        <f>SUMIFS('Régua SAEB'!$C:$C,'Régua SAEB'!$B:$B,"LP",'Régua SAEB'!$D:$D,"&lt;="&amp;$F3527,'Régua SAEB'!$E:$E,"&gt;"&amp;$F3527,'Régua SAEB'!$A:$A,$E3527)</f>
        <v>4</v>
      </c>
      <c r="H3527" s="10" t="str">
        <f t="array" ref="H3527">INDEX('Régua SAEB'!$F$1:$F$40,MATCH($E3527&amp;"LP"&amp;$G3527,'Régua SAEB'!$G$1:$G$40,0),1)</f>
        <v>Básico</v>
      </c>
      <c r="I3527" s="29">
        <v>283.88</v>
      </c>
      <c r="J3527" s="10">
        <f>SUMIFS('Régua SAEB'!$C:$C,'Régua SAEB'!$B:$B,"MT",'Régua SAEB'!$D:$D,"&lt;="&amp;$I3527,'Régua SAEB'!$E:$E,"&gt;"&amp;$I3527,'Régua SAEB'!$A:$A,$E3527)</f>
        <v>3</v>
      </c>
      <c r="K3527" s="10" t="str">
        <f t="array" ref="K3527">INDEX('Régua SAEB'!$F$1:$F$40,MATCH($E3527&amp;"MT"&amp;$J3527,'Régua SAEB'!$G$1:$G$40,0),1)</f>
        <v>Básico</v>
      </c>
    </row>
    <row r="3528" spans="1:11" x14ac:dyDescent="0.2">
      <c r="A3528" s="28" t="s">
        <v>72</v>
      </c>
      <c r="B3528" s="24">
        <v>47260</v>
      </c>
      <c r="C3528" s="28" t="s">
        <v>234</v>
      </c>
      <c r="D3528" s="29">
        <v>35047260</v>
      </c>
      <c r="E3528" s="29" t="s">
        <v>3527</v>
      </c>
      <c r="F3528" s="29">
        <v>275.75</v>
      </c>
      <c r="G3528" s="10">
        <f>SUMIFS('Régua SAEB'!$C:$C,'Régua SAEB'!$B:$B,"LP",'Régua SAEB'!$D:$D,"&lt;="&amp;$F3528,'Régua SAEB'!$E:$E,"&gt;"&amp;$F3528,'Régua SAEB'!$A:$A,$E3528)</f>
        <v>3</v>
      </c>
      <c r="H3528" s="10" t="str">
        <f t="array" ref="H3528">INDEX('Régua SAEB'!$F$1:$F$40,MATCH($E3528&amp;"LP"&amp;$G3528,'Régua SAEB'!$G$1:$G$40,0),1)</f>
        <v>Básico</v>
      </c>
      <c r="I3528" s="29">
        <v>269.38</v>
      </c>
      <c r="J3528" s="10">
        <f>SUMIFS('Régua SAEB'!$C:$C,'Régua SAEB'!$B:$B,"MT",'Régua SAEB'!$D:$D,"&lt;="&amp;$I3528,'Régua SAEB'!$E:$E,"&gt;"&amp;$I3528,'Régua SAEB'!$A:$A,$E3528)</f>
        <v>2</v>
      </c>
      <c r="K3528" s="10" t="str">
        <f t="array" ref="K3528">INDEX('Régua SAEB'!$F$1:$F$40,MATCH($E3528&amp;"MT"&amp;$J3528,'Régua SAEB'!$G$1:$G$40,0),1)</f>
        <v>Insuficiente</v>
      </c>
    </row>
    <row r="3529" spans="1:11" x14ac:dyDescent="0.2">
      <c r="A3529" s="28" t="s">
        <v>72</v>
      </c>
      <c r="B3529" s="24">
        <v>901064</v>
      </c>
      <c r="C3529" s="28" t="s">
        <v>235</v>
      </c>
      <c r="D3529" s="29">
        <v>35901064</v>
      </c>
      <c r="E3529" s="29" t="s">
        <v>3527</v>
      </c>
      <c r="F3529" s="29">
        <v>273.08999999999997</v>
      </c>
      <c r="G3529" s="10">
        <f>SUMIFS('Régua SAEB'!$C:$C,'Régua SAEB'!$B:$B,"LP",'Régua SAEB'!$D:$D,"&lt;="&amp;$F3529,'Régua SAEB'!$E:$E,"&gt;"&amp;$F3529,'Régua SAEB'!$A:$A,$E3529)</f>
        <v>2</v>
      </c>
      <c r="H3529" s="10" t="str">
        <f t="array" ref="H3529">INDEX('Régua SAEB'!$F$1:$F$40,MATCH($E3529&amp;"LP"&amp;$G3529,'Régua SAEB'!$G$1:$G$40,0),1)</f>
        <v>Básico</v>
      </c>
      <c r="I3529" s="29">
        <v>261.58999999999997</v>
      </c>
      <c r="J3529" s="10">
        <f>SUMIFS('Régua SAEB'!$C:$C,'Régua SAEB'!$B:$B,"MT",'Régua SAEB'!$D:$D,"&lt;="&amp;$I3529,'Régua SAEB'!$E:$E,"&gt;"&amp;$I3529,'Régua SAEB'!$A:$A,$E3529)</f>
        <v>2</v>
      </c>
      <c r="K3529" s="10" t="str">
        <f t="array" ref="K3529">INDEX('Régua SAEB'!$F$1:$F$40,MATCH($E3529&amp;"MT"&amp;$J3529,'Régua SAEB'!$G$1:$G$40,0),1)</f>
        <v>Insuficiente</v>
      </c>
    </row>
    <row r="3530" spans="1:11" x14ac:dyDescent="0.2">
      <c r="A3530" s="28" t="s">
        <v>72</v>
      </c>
      <c r="B3530" s="24">
        <v>901076</v>
      </c>
      <c r="C3530" s="28" t="s">
        <v>236</v>
      </c>
      <c r="D3530" s="29">
        <v>35901076</v>
      </c>
      <c r="E3530" s="29" t="s">
        <v>3527</v>
      </c>
      <c r="F3530" s="29">
        <v>260.49</v>
      </c>
      <c r="G3530" s="10">
        <f>SUMIFS('Régua SAEB'!$C:$C,'Régua SAEB'!$B:$B,"LP",'Régua SAEB'!$D:$D,"&lt;="&amp;$F3530,'Régua SAEB'!$E:$E,"&gt;"&amp;$F3530,'Régua SAEB'!$A:$A,$E3530)</f>
        <v>2</v>
      </c>
      <c r="H3530" s="10" t="str">
        <f t="array" ref="H3530">INDEX('Régua SAEB'!$F$1:$F$40,MATCH($E3530&amp;"LP"&amp;$G3530,'Régua SAEB'!$G$1:$G$40,0),1)</f>
        <v>Básico</v>
      </c>
      <c r="I3530" s="29">
        <v>262.85000000000002</v>
      </c>
      <c r="J3530" s="10">
        <f>SUMIFS('Régua SAEB'!$C:$C,'Régua SAEB'!$B:$B,"MT",'Régua SAEB'!$D:$D,"&lt;="&amp;$I3530,'Régua SAEB'!$E:$E,"&gt;"&amp;$I3530,'Régua SAEB'!$A:$A,$E3530)</f>
        <v>2</v>
      </c>
      <c r="K3530" s="10" t="str">
        <f t="array" ref="K3530">INDEX('Régua SAEB'!$F$1:$F$40,MATCH($E3530&amp;"MT"&amp;$J3530,'Régua SAEB'!$G$1:$G$40,0),1)</f>
        <v>Insuficiente</v>
      </c>
    </row>
    <row r="3531" spans="1:11" x14ac:dyDescent="0.2">
      <c r="A3531" s="28" t="s">
        <v>72</v>
      </c>
      <c r="B3531" s="24">
        <v>903985</v>
      </c>
      <c r="C3531" s="28" t="s">
        <v>237</v>
      </c>
      <c r="D3531" s="29">
        <v>35903985</v>
      </c>
      <c r="E3531" s="29" t="s">
        <v>3527</v>
      </c>
      <c r="F3531" s="29">
        <v>296.70999999999998</v>
      </c>
      <c r="G3531" s="10">
        <f>SUMIFS('Régua SAEB'!$C:$C,'Régua SAEB'!$B:$B,"LP",'Régua SAEB'!$D:$D,"&lt;="&amp;$F3531,'Régua SAEB'!$E:$E,"&gt;"&amp;$F3531,'Régua SAEB'!$A:$A,$E3531)</f>
        <v>3</v>
      </c>
      <c r="H3531" s="10" t="str">
        <f t="array" ref="H3531">INDEX('Régua SAEB'!$F$1:$F$40,MATCH($E3531&amp;"LP"&amp;$G3531,'Régua SAEB'!$G$1:$G$40,0),1)</f>
        <v>Básico</v>
      </c>
      <c r="I3531" s="29">
        <v>285.69</v>
      </c>
      <c r="J3531" s="10">
        <f>SUMIFS('Régua SAEB'!$C:$C,'Régua SAEB'!$B:$B,"MT",'Régua SAEB'!$D:$D,"&lt;="&amp;$I3531,'Régua SAEB'!$E:$E,"&gt;"&amp;$I3531,'Régua SAEB'!$A:$A,$E3531)</f>
        <v>3</v>
      </c>
      <c r="K3531" s="10" t="str">
        <f t="array" ref="K3531">INDEX('Régua SAEB'!$F$1:$F$40,MATCH($E3531&amp;"MT"&amp;$J3531,'Régua SAEB'!$G$1:$G$40,0),1)</f>
        <v>Básico</v>
      </c>
    </row>
    <row r="3532" spans="1:11" x14ac:dyDescent="0.2">
      <c r="A3532" s="28" t="s">
        <v>97</v>
      </c>
      <c r="B3532" s="24">
        <v>34548</v>
      </c>
      <c r="C3532" s="28" t="s">
        <v>3543</v>
      </c>
      <c r="D3532" s="29">
        <v>35034548</v>
      </c>
      <c r="E3532" s="29" t="s">
        <v>3527</v>
      </c>
      <c r="F3532" s="29">
        <v>264.12</v>
      </c>
      <c r="G3532" s="10">
        <f>SUMIFS('Régua SAEB'!$C:$C,'Régua SAEB'!$B:$B,"LP",'Régua SAEB'!$D:$D,"&lt;="&amp;$F3532,'Régua SAEB'!$E:$E,"&gt;"&amp;$F3532,'Régua SAEB'!$A:$A,$E3532)</f>
        <v>2</v>
      </c>
      <c r="H3532" s="10" t="str">
        <f t="array" ref="H3532">INDEX('Régua SAEB'!$F$1:$F$40,MATCH($E3532&amp;"LP"&amp;$G3532,'Régua SAEB'!$G$1:$G$40,0),1)</f>
        <v>Básico</v>
      </c>
      <c r="I3532" s="29">
        <v>260.05</v>
      </c>
      <c r="J3532" s="10">
        <f>SUMIFS('Régua SAEB'!$C:$C,'Régua SAEB'!$B:$B,"MT",'Régua SAEB'!$D:$D,"&lt;="&amp;$I3532,'Régua SAEB'!$E:$E,"&gt;"&amp;$I3532,'Régua SAEB'!$A:$A,$E3532)</f>
        <v>2</v>
      </c>
      <c r="K3532" s="10" t="str">
        <f t="array" ref="K3532">INDEX('Régua SAEB'!$F$1:$F$40,MATCH($E3532&amp;"MT"&amp;$J3532,'Régua SAEB'!$G$1:$G$40,0),1)</f>
        <v>Insuficiente</v>
      </c>
    </row>
    <row r="3533" spans="1:11" x14ac:dyDescent="0.2">
      <c r="A3533" s="28" t="s">
        <v>18</v>
      </c>
      <c r="B3533" s="24">
        <v>25252</v>
      </c>
      <c r="C3533" s="28" t="s">
        <v>239</v>
      </c>
      <c r="D3533" s="29">
        <v>35025252</v>
      </c>
      <c r="E3533" s="29" t="s">
        <v>3527</v>
      </c>
      <c r="F3533" s="29">
        <v>276.36</v>
      </c>
      <c r="G3533" s="10">
        <f>SUMIFS('Régua SAEB'!$C:$C,'Régua SAEB'!$B:$B,"LP",'Régua SAEB'!$D:$D,"&lt;="&amp;$F3533,'Régua SAEB'!$E:$E,"&gt;"&amp;$F3533,'Régua SAEB'!$A:$A,$E3533)</f>
        <v>3</v>
      </c>
      <c r="H3533" s="10" t="str">
        <f t="array" ref="H3533">INDEX('Régua SAEB'!$F$1:$F$40,MATCH($E3533&amp;"LP"&amp;$G3533,'Régua SAEB'!$G$1:$G$40,0),1)</f>
        <v>Básico</v>
      </c>
      <c r="I3533" s="29">
        <v>272.8</v>
      </c>
      <c r="J3533" s="10">
        <f>SUMIFS('Régua SAEB'!$C:$C,'Régua SAEB'!$B:$B,"MT",'Régua SAEB'!$D:$D,"&lt;="&amp;$I3533,'Régua SAEB'!$E:$E,"&gt;"&amp;$I3533,'Régua SAEB'!$A:$A,$E3533)</f>
        <v>2</v>
      </c>
      <c r="K3533" s="10" t="str">
        <f t="array" ref="K3533">INDEX('Régua SAEB'!$F$1:$F$40,MATCH($E3533&amp;"MT"&amp;$J3533,'Régua SAEB'!$G$1:$G$40,0),1)</f>
        <v>Insuficiente</v>
      </c>
    </row>
    <row r="3534" spans="1:11" x14ac:dyDescent="0.2">
      <c r="A3534" s="28" t="s">
        <v>28</v>
      </c>
      <c r="B3534" s="24">
        <v>26736</v>
      </c>
      <c r="C3534" s="28" t="s">
        <v>240</v>
      </c>
      <c r="D3534" s="29">
        <v>35026736</v>
      </c>
      <c r="E3534" s="29" t="s">
        <v>3527</v>
      </c>
      <c r="F3534" s="29">
        <v>280.8</v>
      </c>
      <c r="G3534" s="10">
        <f>SUMIFS('Régua SAEB'!$C:$C,'Régua SAEB'!$B:$B,"LP",'Régua SAEB'!$D:$D,"&lt;="&amp;$F3534,'Régua SAEB'!$E:$E,"&gt;"&amp;$F3534,'Régua SAEB'!$A:$A,$E3534)</f>
        <v>3</v>
      </c>
      <c r="H3534" s="10" t="str">
        <f t="array" ref="H3534">INDEX('Régua SAEB'!$F$1:$F$40,MATCH($E3534&amp;"LP"&amp;$G3534,'Régua SAEB'!$G$1:$G$40,0),1)</f>
        <v>Básico</v>
      </c>
      <c r="I3534" s="29">
        <v>280.48</v>
      </c>
      <c r="J3534" s="10">
        <f>SUMIFS('Régua SAEB'!$C:$C,'Régua SAEB'!$B:$B,"MT",'Régua SAEB'!$D:$D,"&lt;="&amp;$I3534,'Régua SAEB'!$E:$E,"&gt;"&amp;$I3534,'Régua SAEB'!$A:$A,$E3534)</f>
        <v>3</v>
      </c>
      <c r="K3534" s="10" t="str">
        <f t="array" ref="K3534">INDEX('Régua SAEB'!$F$1:$F$40,MATCH($E3534&amp;"MT"&amp;$J3534,'Régua SAEB'!$G$1:$G$40,0),1)</f>
        <v>Básico</v>
      </c>
    </row>
    <row r="3535" spans="1:11" x14ac:dyDescent="0.2">
      <c r="A3535" s="28" t="s">
        <v>56</v>
      </c>
      <c r="B3535" s="24">
        <v>20230</v>
      </c>
      <c r="C3535" s="28" t="s">
        <v>241</v>
      </c>
      <c r="D3535" s="29">
        <v>35020230</v>
      </c>
      <c r="E3535" s="29" t="s">
        <v>3527</v>
      </c>
      <c r="F3535" s="29">
        <v>281.94</v>
      </c>
      <c r="G3535" s="10">
        <f>SUMIFS('Régua SAEB'!$C:$C,'Régua SAEB'!$B:$B,"LP",'Régua SAEB'!$D:$D,"&lt;="&amp;$F3535,'Régua SAEB'!$E:$E,"&gt;"&amp;$F3535,'Régua SAEB'!$A:$A,$E3535)</f>
        <v>3</v>
      </c>
      <c r="H3535" s="10" t="str">
        <f t="array" ref="H3535">INDEX('Régua SAEB'!$F$1:$F$40,MATCH($E3535&amp;"LP"&amp;$G3535,'Régua SAEB'!$G$1:$G$40,0),1)</f>
        <v>Básico</v>
      </c>
      <c r="I3535" s="29">
        <v>268.56</v>
      </c>
      <c r="J3535" s="10">
        <f>SUMIFS('Régua SAEB'!$C:$C,'Régua SAEB'!$B:$B,"MT",'Régua SAEB'!$D:$D,"&lt;="&amp;$I3535,'Régua SAEB'!$E:$E,"&gt;"&amp;$I3535,'Régua SAEB'!$A:$A,$E3535)</f>
        <v>2</v>
      </c>
      <c r="K3535" s="10" t="str">
        <f t="array" ref="K3535">INDEX('Régua SAEB'!$F$1:$F$40,MATCH($E3535&amp;"MT"&amp;$J3535,'Régua SAEB'!$G$1:$G$40,0),1)</f>
        <v>Insuficiente</v>
      </c>
    </row>
    <row r="3536" spans="1:11" x14ac:dyDescent="0.2">
      <c r="A3536" s="28" t="s">
        <v>56</v>
      </c>
      <c r="B3536" s="24">
        <v>903991</v>
      </c>
      <c r="C3536" s="28" t="s">
        <v>242</v>
      </c>
      <c r="D3536" s="29">
        <v>35903991</v>
      </c>
      <c r="E3536" s="29" t="s">
        <v>3527</v>
      </c>
      <c r="F3536" s="29">
        <v>281.11</v>
      </c>
      <c r="G3536" s="10">
        <f>SUMIFS('Régua SAEB'!$C:$C,'Régua SAEB'!$B:$B,"LP",'Régua SAEB'!$D:$D,"&lt;="&amp;$F3536,'Régua SAEB'!$E:$E,"&gt;"&amp;$F3536,'Régua SAEB'!$A:$A,$E3536)</f>
        <v>3</v>
      </c>
      <c r="H3536" s="10" t="str">
        <f t="array" ref="H3536">INDEX('Régua SAEB'!$F$1:$F$40,MATCH($E3536&amp;"LP"&amp;$G3536,'Régua SAEB'!$G$1:$G$40,0),1)</f>
        <v>Básico</v>
      </c>
      <c r="I3536" s="29">
        <v>273.47000000000003</v>
      </c>
      <c r="J3536" s="10">
        <f>SUMIFS('Régua SAEB'!$C:$C,'Régua SAEB'!$B:$B,"MT",'Régua SAEB'!$D:$D,"&lt;="&amp;$I3536,'Régua SAEB'!$E:$E,"&gt;"&amp;$I3536,'Régua SAEB'!$A:$A,$E3536)</f>
        <v>2</v>
      </c>
      <c r="K3536" s="10" t="str">
        <f t="array" ref="K3536">INDEX('Régua SAEB'!$F$1:$F$40,MATCH($E3536&amp;"MT"&amp;$J3536,'Régua SAEB'!$G$1:$G$40,0),1)</f>
        <v>Insuficiente</v>
      </c>
    </row>
    <row r="3537" spans="1:11" x14ac:dyDescent="0.2">
      <c r="A3537" s="28" t="s">
        <v>56</v>
      </c>
      <c r="B3537" s="24">
        <v>919317</v>
      </c>
      <c r="C3537" s="28" t="s">
        <v>243</v>
      </c>
      <c r="D3537" s="29">
        <v>35919317</v>
      </c>
      <c r="E3537" s="29" t="s">
        <v>3527</v>
      </c>
      <c r="F3537" s="29">
        <v>256.10000000000002</v>
      </c>
      <c r="G3537" s="10">
        <f>SUMIFS('Régua SAEB'!$C:$C,'Régua SAEB'!$B:$B,"LP",'Régua SAEB'!$D:$D,"&lt;="&amp;$F3537,'Régua SAEB'!$E:$E,"&gt;"&amp;$F3537,'Régua SAEB'!$A:$A,$E3537)</f>
        <v>2</v>
      </c>
      <c r="H3537" s="10" t="str">
        <f t="array" ref="H3537">INDEX('Régua SAEB'!$F$1:$F$40,MATCH($E3537&amp;"LP"&amp;$G3537,'Régua SAEB'!$G$1:$G$40,0),1)</f>
        <v>Básico</v>
      </c>
      <c r="I3537" s="29">
        <v>257.26</v>
      </c>
      <c r="J3537" s="10">
        <f>SUMIFS('Régua SAEB'!$C:$C,'Régua SAEB'!$B:$B,"MT",'Régua SAEB'!$D:$D,"&lt;="&amp;$I3537,'Régua SAEB'!$E:$E,"&gt;"&amp;$I3537,'Régua SAEB'!$A:$A,$E3537)</f>
        <v>2</v>
      </c>
      <c r="K3537" s="10" t="str">
        <f t="array" ref="K3537">INDEX('Régua SAEB'!$F$1:$F$40,MATCH($E3537&amp;"MT"&amp;$J3537,'Régua SAEB'!$G$1:$G$40,0),1)</f>
        <v>Insuficiente</v>
      </c>
    </row>
    <row r="3538" spans="1:11" x14ac:dyDescent="0.2">
      <c r="A3538" s="28" t="s">
        <v>56</v>
      </c>
      <c r="B3538" s="24">
        <v>924854</v>
      </c>
      <c r="C3538" s="28" t="s">
        <v>244</v>
      </c>
      <c r="D3538" s="29">
        <v>35924854</v>
      </c>
      <c r="E3538" s="29" t="s">
        <v>3527</v>
      </c>
      <c r="F3538" s="29">
        <v>303.86</v>
      </c>
      <c r="G3538" s="10">
        <f>SUMIFS('Régua SAEB'!$C:$C,'Régua SAEB'!$B:$B,"LP",'Régua SAEB'!$D:$D,"&lt;="&amp;$F3538,'Régua SAEB'!$E:$E,"&gt;"&amp;$F3538,'Régua SAEB'!$A:$A,$E3538)</f>
        <v>4</v>
      </c>
      <c r="H3538" s="10" t="str">
        <f t="array" ref="H3538">INDEX('Régua SAEB'!$F$1:$F$40,MATCH($E3538&amp;"LP"&amp;$G3538,'Régua SAEB'!$G$1:$G$40,0),1)</f>
        <v>Básico</v>
      </c>
      <c r="I3538" s="29">
        <v>290.42</v>
      </c>
      <c r="J3538" s="10">
        <f>SUMIFS('Régua SAEB'!$C:$C,'Régua SAEB'!$B:$B,"MT",'Régua SAEB'!$D:$D,"&lt;="&amp;$I3538,'Régua SAEB'!$E:$E,"&gt;"&amp;$I3538,'Régua SAEB'!$A:$A,$E3538)</f>
        <v>3</v>
      </c>
      <c r="K3538" s="10" t="str">
        <f t="array" ref="K3538">INDEX('Régua SAEB'!$F$1:$F$40,MATCH($E3538&amp;"MT"&amp;$J3538,'Régua SAEB'!$G$1:$G$40,0),1)</f>
        <v>Básico</v>
      </c>
    </row>
    <row r="3539" spans="1:11" x14ac:dyDescent="0.2">
      <c r="A3539" s="28" t="s">
        <v>46</v>
      </c>
      <c r="B3539" s="24">
        <v>6385</v>
      </c>
      <c r="C3539" s="28" t="s">
        <v>246</v>
      </c>
      <c r="D3539" s="29">
        <v>35006385</v>
      </c>
      <c r="E3539" s="29" t="s">
        <v>3527</v>
      </c>
      <c r="F3539" s="29">
        <v>279.60000000000002</v>
      </c>
      <c r="G3539" s="10">
        <f>SUMIFS('Régua SAEB'!$C:$C,'Régua SAEB'!$B:$B,"LP",'Régua SAEB'!$D:$D,"&lt;="&amp;$F3539,'Régua SAEB'!$E:$E,"&gt;"&amp;$F3539,'Régua SAEB'!$A:$A,$E3539)</f>
        <v>3</v>
      </c>
      <c r="H3539" s="10" t="str">
        <f t="array" ref="H3539">INDEX('Régua SAEB'!$F$1:$F$40,MATCH($E3539&amp;"LP"&amp;$G3539,'Régua SAEB'!$G$1:$G$40,0),1)</f>
        <v>Básico</v>
      </c>
      <c r="I3539" s="29">
        <v>264.45999999999998</v>
      </c>
      <c r="J3539" s="10">
        <f>SUMIFS('Régua SAEB'!$C:$C,'Régua SAEB'!$B:$B,"MT",'Régua SAEB'!$D:$D,"&lt;="&amp;$I3539,'Régua SAEB'!$E:$E,"&gt;"&amp;$I3539,'Régua SAEB'!$A:$A,$E3539)</f>
        <v>2</v>
      </c>
      <c r="K3539" s="10" t="str">
        <f t="array" ref="K3539">INDEX('Régua SAEB'!$F$1:$F$40,MATCH($E3539&amp;"MT"&amp;$J3539,'Régua SAEB'!$G$1:$G$40,0),1)</f>
        <v>Insuficiente</v>
      </c>
    </row>
    <row r="3540" spans="1:11" x14ac:dyDescent="0.2">
      <c r="A3540" s="28" t="s">
        <v>46</v>
      </c>
      <c r="B3540" s="24">
        <v>6403</v>
      </c>
      <c r="C3540" s="28" t="s">
        <v>247</v>
      </c>
      <c r="D3540" s="29">
        <v>35006403</v>
      </c>
      <c r="E3540" s="29" t="s">
        <v>3527</v>
      </c>
      <c r="F3540" s="29">
        <v>268.32</v>
      </c>
      <c r="G3540" s="10">
        <f>SUMIFS('Régua SAEB'!$C:$C,'Régua SAEB'!$B:$B,"LP",'Régua SAEB'!$D:$D,"&lt;="&amp;$F3540,'Régua SAEB'!$E:$E,"&gt;"&amp;$F3540,'Régua SAEB'!$A:$A,$E3540)</f>
        <v>2</v>
      </c>
      <c r="H3540" s="10" t="str">
        <f t="array" ref="H3540">INDEX('Régua SAEB'!$F$1:$F$40,MATCH($E3540&amp;"LP"&amp;$G3540,'Régua SAEB'!$G$1:$G$40,0),1)</f>
        <v>Básico</v>
      </c>
      <c r="I3540" s="29">
        <v>258.08999999999997</v>
      </c>
      <c r="J3540" s="10">
        <f>SUMIFS('Régua SAEB'!$C:$C,'Régua SAEB'!$B:$B,"MT",'Régua SAEB'!$D:$D,"&lt;="&amp;$I3540,'Régua SAEB'!$E:$E,"&gt;"&amp;$I3540,'Régua SAEB'!$A:$A,$E3540)</f>
        <v>2</v>
      </c>
      <c r="K3540" s="10" t="str">
        <f t="array" ref="K3540">INDEX('Régua SAEB'!$F$1:$F$40,MATCH($E3540&amp;"MT"&amp;$J3540,'Régua SAEB'!$G$1:$G$40,0),1)</f>
        <v>Insuficiente</v>
      </c>
    </row>
    <row r="3541" spans="1:11" x14ac:dyDescent="0.2">
      <c r="A3541" s="28" t="s">
        <v>46</v>
      </c>
      <c r="B3541" s="24">
        <v>6415</v>
      </c>
      <c r="C3541" s="28" t="s">
        <v>248</v>
      </c>
      <c r="D3541" s="29">
        <v>35006415</v>
      </c>
      <c r="E3541" s="29" t="s">
        <v>3527</v>
      </c>
      <c r="F3541" s="29">
        <v>267.85000000000002</v>
      </c>
      <c r="G3541" s="10">
        <f>SUMIFS('Régua SAEB'!$C:$C,'Régua SAEB'!$B:$B,"LP",'Régua SAEB'!$D:$D,"&lt;="&amp;$F3541,'Régua SAEB'!$E:$E,"&gt;"&amp;$F3541,'Régua SAEB'!$A:$A,$E3541)</f>
        <v>2</v>
      </c>
      <c r="H3541" s="10" t="str">
        <f t="array" ref="H3541">INDEX('Régua SAEB'!$F$1:$F$40,MATCH($E3541&amp;"LP"&amp;$G3541,'Régua SAEB'!$G$1:$G$40,0),1)</f>
        <v>Básico</v>
      </c>
      <c r="I3541" s="29">
        <v>261.25</v>
      </c>
      <c r="J3541" s="10">
        <f>SUMIFS('Régua SAEB'!$C:$C,'Régua SAEB'!$B:$B,"MT",'Régua SAEB'!$D:$D,"&lt;="&amp;$I3541,'Régua SAEB'!$E:$E,"&gt;"&amp;$I3541,'Régua SAEB'!$A:$A,$E3541)</f>
        <v>2</v>
      </c>
      <c r="K3541" s="10" t="str">
        <f t="array" ref="K3541">INDEX('Régua SAEB'!$F$1:$F$40,MATCH($E3541&amp;"MT"&amp;$J3541,'Régua SAEB'!$G$1:$G$40,0),1)</f>
        <v>Insuficiente</v>
      </c>
    </row>
    <row r="3542" spans="1:11" x14ac:dyDescent="0.2">
      <c r="A3542" s="28" t="s">
        <v>46</v>
      </c>
      <c r="B3542" s="24">
        <v>6476</v>
      </c>
      <c r="C3542" s="28" t="s">
        <v>249</v>
      </c>
      <c r="D3542" s="29">
        <v>35006476</v>
      </c>
      <c r="E3542" s="29" t="s">
        <v>3527</v>
      </c>
      <c r="F3542" s="29">
        <v>278.57</v>
      </c>
      <c r="G3542" s="10">
        <f>SUMIFS('Régua SAEB'!$C:$C,'Régua SAEB'!$B:$B,"LP",'Régua SAEB'!$D:$D,"&lt;="&amp;$F3542,'Régua SAEB'!$E:$E,"&gt;"&amp;$F3542,'Régua SAEB'!$A:$A,$E3542)</f>
        <v>3</v>
      </c>
      <c r="H3542" s="10" t="str">
        <f t="array" ref="H3542">INDEX('Régua SAEB'!$F$1:$F$40,MATCH($E3542&amp;"LP"&amp;$G3542,'Régua SAEB'!$G$1:$G$40,0),1)</f>
        <v>Básico</v>
      </c>
      <c r="I3542" s="29">
        <v>269</v>
      </c>
      <c r="J3542" s="10">
        <f>SUMIFS('Régua SAEB'!$C:$C,'Régua SAEB'!$B:$B,"MT",'Régua SAEB'!$D:$D,"&lt;="&amp;$I3542,'Régua SAEB'!$E:$E,"&gt;"&amp;$I3542,'Régua SAEB'!$A:$A,$E3542)</f>
        <v>2</v>
      </c>
      <c r="K3542" s="10" t="str">
        <f t="array" ref="K3542">INDEX('Régua SAEB'!$F$1:$F$40,MATCH($E3542&amp;"MT"&amp;$J3542,'Régua SAEB'!$G$1:$G$40,0),1)</f>
        <v>Insuficiente</v>
      </c>
    </row>
    <row r="3543" spans="1:11" x14ac:dyDescent="0.2">
      <c r="A3543" s="28" t="s">
        <v>46</v>
      </c>
      <c r="B3543" s="24">
        <v>39457</v>
      </c>
      <c r="C3543" s="28" t="s">
        <v>250</v>
      </c>
      <c r="D3543" s="29">
        <v>35039457</v>
      </c>
      <c r="E3543" s="29" t="s">
        <v>3527</v>
      </c>
      <c r="F3543" s="29">
        <v>258.64999999999998</v>
      </c>
      <c r="G3543" s="10">
        <f>SUMIFS('Régua SAEB'!$C:$C,'Régua SAEB'!$B:$B,"LP",'Régua SAEB'!$D:$D,"&lt;="&amp;$F3543,'Régua SAEB'!$E:$E,"&gt;"&amp;$F3543,'Régua SAEB'!$A:$A,$E3543)</f>
        <v>2</v>
      </c>
      <c r="H3543" s="10" t="str">
        <f t="array" ref="H3543">INDEX('Régua SAEB'!$F$1:$F$40,MATCH($E3543&amp;"LP"&amp;$G3543,'Régua SAEB'!$G$1:$G$40,0),1)</f>
        <v>Básico</v>
      </c>
      <c r="I3543" s="29">
        <v>247.79</v>
      </c>
      <c r="J3543" s="10">
        <f>SUMIFS('Régua SAEB'!$C:$C,'Régua SAEB'!$B:$B,"MT",'Régua SAEB'!$D:$D,"&lt;="&amp;$I3543,'Régua SAEB'!$E:$E,"&gt;"&amp;$I3543,'Régua SAEB'!$A:$A,$E3543)</f>
        <v>1</v>
      </c>
      <c r="K3543" s="10" t="str">
        <f t="array" ref="K3543">INDEX('Régua SAEB'!$F$1:$F$40,MATCH($E3543&amp;"MT"&amp;$J3543,'Régua SAEB'!$G$1:$G$40,0),1)</f>
        <v>Insuficiente</v>
      </c>
    </row>
    <row r="3544" spans="1:11" x14ac:dyDescent="0.2">
      <c r="A3544" s="28" t="s">
        <v>46</v>
      </c>
      <c r="B3544" s="24">
        <v>908903</v>
      </c>
      <c r="C3544" s="28" t="s">
        <v>254</v>
      </c>
      <c r="D3544" s="29">
        <v>35908903</v>
      </c>
      <c r="E3544" s="29" t="s">
        <v>3527</v>
      </c>
      <c r="F3544" s="29">
        <v>276.66000000000003</v>
      </c>
      <c r="G3544" s="10">
        <f>SUMIFS('Régua SAEB'!$C:$C,'Régua SAEB'!$B:$B,"LP",'Régua SAEB'!$D:$D,"&lt;="&amp;$F3544,'Régua SAEB'!$E:$E,"&gt;"&amp;$F3544,'Régua SAEB'!$A:$A,$E3544)</f>
        <v>3</v>
      </c>
      <c r="H3544" s="10" t="str">
        <f t="array" ref="H3544">INDEX('Régua SAEB'!$F$1:$F$40,MATCH($E3544&amp;"LP"&amp;$G3544,'Régua SAEB'!$G$1:$G$40,0),1)</f>
        <v>Básico</v>
      </c>
      <c r="I3544" s="29">
        <v>268.58999999999997</v>
      </c>
      <c r="J3544" s="10">
        <f>SUMIFS('Régua SAEB'!$C:$C,'Régua SAEB'!$B:$B,"MT",'Régua SAEB'!$D:$D,"&lt;="&amp;$I3544,'Régua SAEB'!$E:$E,"&gt;"&amp;$I3544,'Régua SAEB'!$A:$A,$E3544)</f>
        <v>2</v>
      </c>
      <c r="K3544" s="10" t="str">
        <f t="array" ref="K3544">INDEX('Régua SAEB'!$F$1:$F$40,MATCH($E3544&amp;"MT"&amp;$J3544,'Régua SAEB'!$G$1:$G$40,0),1)</f>
        <v>Insuficiente</v>
      </c>
    </row>
    <row r="3545" spans="1:11" x14ac:dyDescent="0.2">
      <c r="A3545" s="28" t="s">
        <v>46</v>
      </c>
      <c r="B3545" s="24">
        <v>910375</v>
      </c>
      <c r="C3545" s="28" t="s">
        <v>255</v>
      </c>
      <c r="D3545" s="29">
        <v>35910375</v>
      </c>
      <c r="E3545" s="29" t="s">
        <v>3527</v>
      </c>
      <c r="F3545" s="29">
        <v>273.2</v>
      </c>
      <c r="G3545" s="10">
        <f>SUMIFS('Régua SAEB'!$C:$C,'Régua SAEB'!$B:$B,"LP",'Régua SAEB'!$D:$D,"&lt;="&amp;$F3545,'Régua SAEB'!$E:$E,"&gt;"&amp;$F3545,'Régua SAEB'!$A:$A,$E3545)</f>
        <v>2</v>
      </c>
      <c r="H3545" s="10" t="str">
        <f t="array" ref="H3545">INDEX('Régua SAEB'!$F$1:$F$40,MATCH($E3545&amp;"LP"&amp;$G3545,'Régua SAEB'!$G$1:$G$40,0),1)</f>
        <v>Básico</v>
      </c>
      <c r="I3545" s="29">
        <v>257.18</v>
      </c>
      <c r="J3545" s="10">
        <f>SUMIFS('Régua SAEB'!$C:$C,'Régua SAEB'!$B:$B,"MT",'Régua SAEB'!$D:$D,"&lt;="&amp;$I3545,'Régua SAEB'!$E:$E,"&gt;"&amp;$I3545,'Régua SAEB'!$A:$A,$E3545)</f>
        <v>2</v>
      </c>
      <c r="K3545" s="10" t="str">
        <f t="array" ref="K3545">INDEX('Régua SAEB'!$F$1:$F$40,MATCH($E3545&amp;"MT"&amp;$J3545,'Régua SAEB'!$G$1:$G$40,0),1)</f>
        <v>Insuficiente</v>
      </c>
    </row>
    <row r="3546" spans="1:11" x14ac:dyDescent="0.2">
      <c r="A3546" s="28" t="s">
        <v>46</v>
      </c>
      <c r="B3546" s="24">
        <v>923205</v>
      </c>
      <c r="C3546" s="28" t="s">
        <v>257</v>
      </c>
      <c r="D3546" s="29">
        <v>35923205</v>
      </c>
      <c r="E3546" s="29" t="s">
        <v>3527</v>
      </c>
      <c r="F3546" s="29">
        <v>270.67</v>
      </c>
      <c r="G3546" s="10">
        <f>SUMIFS('Régua SAEB'!$C:$C,'Régua SAEB'!$B:$B,"LP",'Régua SAEB'!$D:$D,"&lt;="&amp;$F3546,'Régua SAEB'!$E:$E,"&gt;"&amp;$F3546,'Régua SAEB'!$A:$A,$E3546)</f>
        <v>2</v>
      </c>
      <c r="H3546" s="10" t="str">
        <f t="array" ref="H3546">INDEX('Régua SAEB'!$F$1:$F$40,MATCH($E3546&amp;"LP"&amp;$G3546,'Régua SAEB'!$G$1:$G$40,0),1)</f>
        <v>Básico</v>
      </c>
      <c r="I3546" s="29">
        <v>263.73</v>
      </c>
      <c r="J3546" s="10">
        <f>SUMIFS('Régua SAEB'!$C:$C,'Régua SAEB'!$B:$B,"MT",'Régua SAEB'!$D:$D,"&lt;="&amp;$I3546,'Régua SAEB'!$E:$E,"&gt;"&amp;$I3546,'Régua SAEB'!$A:$A,$E3546)</f>
        <v>2</v>
      </c>
      <c r="K3546" s="10" t="str">
        <f t="array" ref="K3546">INDEX('Régua SAEB'!$F$1:$F$40,MATCH($E3546&amp;"MT"&amp;$J3546,'Régua SAEB'!$G$1:$G$40,0),1)</f>
        <v>Insuficiente</v>
      </c>
    </row>
    <row r="3547" spans="1:11" x14ac:dyDescent="0.2">
      <c r="A3547" s="28" t="s">
        <v>47</v>
      </c>
      <c r="B3547" s="24">
        <v>27259</v>
      </c>
      <c r="C3547" s="28" t="s">
        <v>258</v>
      </c>
      <c r="D3547" s="29">
        <v>35027259</v>
      </c>
      <c r="E3547" s="29" t="s">
        <v>3527</v>
      </c>
      <c r="F3547" s="29">
        <v>302.67</v>
      </c>
      <c r="G3547" s="10">
        <f>SUMIFS('Régua SAEB'!$C:$C,'Régua SAEB'!$B:$B,"LP",'Régua SAEB'!$D:$D,"&lt;="&amp;$F3547,'Régua SAEB'!$E:$E,"&gt;"&amp;$F3547,'Régua SAEB'!$A:$A,$E3547)</f>
        <v>4</v>
      </c>
      <c r="H3547" s="10" t="str">
        <f t="array" ref="H3547">INDEX('Régua SAEB'!$F$1:$F$40,MATCH($E3547&amp;"LP"&amp;$G3547,'Régua SAEB'!$G$1:$G$40,0),1)</f>
        <v>Básico</v>
      </c>
      <c r="I3547" s="29">
        <v>301.18</v>
      </c>
      <c r="J3547" s="10">
        <f>SUMIFS('Régua SAEB'!$C:$C,'Régua SAEB'!$B:$B,"MT",'Régua SAEB'!$D:$D,"&lt;="&amp;$I3547,'Régua SAEB'!$E:$E,"&gt;"&amp;$I3547,'Régua SAEB'!$A:$A,$E3547)</f>
        <v>4</v>
      </c>
      <c r="K3547" s="10" t="str">
        <f t="array" ref="K3547">INDEX('Régua SAEB'!$F$1:$F$40,MATCH($E3547&amp;"MT"&amp;$J3547,'Régua SAEB'!$G$1:$G$40,0),1)</f>
        <v>Básico</v>
      </c>
    </row>
    <row r="3548" spans="1:11" x14ac:dyDescent="0.2">
      <c r="A3548" s="28" t="s">
        <v>15</v>
      </c>
      <c r="B3548" s="24">
        <v>33112</v>
      </c>
      <c r="C3548" s="28" t="s">
        <v>260</v>
      </c>
      <c r="D3548" s="29">
        <v>35033112</v>
      </c>
      <c r="E3548" s="29" t="s">
        <v>3527</v>
      </c>
      <c r="F3548" s="29">
        <v>269.45</v>
      </c>
      <c r="G3548" s="10">
        <f>SUMIFS('Régua SAEB'!$C:$C,'Régua SAEB'!$B:$B,"LP",'Régua SAEB'!$D:$D,"&lt;="&amp;$F3548,'Régua SAEB'!$E:$E,"&gt;"&amp;$F3548,'Régua SAEB'!$A:$A,$E3548)</f>
        <v>2</v>
      </c>
      <c r="H3548" s="10" t="str">
        <f t="array" ref="H3548">INDEX('Régua SAEB'!$F$1:$F$40,MATCH($E3548&amp;"LP"&amp;$G3548,'Régua SAEB'!$G$1:$G$40,0),1)</f>
        <v>Básico</v>
      </c>
      <c r="I3548" s="29">
        <v>246.54</v>
      </c>
      <c r="J3548" s="10">
        <f>SUMIFS('Régua SAEB'!$C:$C,'Régua SAEB'!$B:$B,"MT",'Régua SAEB'!$D:$D,"&lt;="&amp;$I3548,'Régua SAEB'!$E:$E,"&gt;"&amp;$I3548,'Régua SAEB'!$A:$A,$E3548)</f>
        <v>1</v>
      </c>
      <c r="K3548" s="10" t="str">
        <f t="array" ref="K3548">INDEX('Régua SAEB'!$F$1:$F$40,MATCH($E3548&amp;"MT"&amp;$J3548,'Régua SAEB'!$G$1:$G$40,0),1)</f>
        <v>Insuficiente</v>
      </c>
    </row>
    <row r="3549" spans="1:11" x14ac:dyDescent="0.2">
      <c r="A3549" s="28" t="s">
        <v>15</v>
      </c>
      <c r="B3549" s="24">
        <v>33145</v>
      </c>
      <c r="C3549" s="28" t="s">
        <v>261</v>
      </c>
      <c r="D3549" s="29">
        <v>35033145</v>
      </c>
      <c r="E3549" s="29" t="s">
        <v>3527</v>
      </c>
      <c r="F3549" s="29">
        <v>304.13</v>
      </c>
      <c r="G3549" s="10">
        <f>SUMIFS('Régua SAEB'!$C:$C,'Régua SAEB'!$B:$B,"LP",'Régua SAEB'!$D:$D,"&lt;="&amp;$F3549,'Régua SAEB'!$E:$E,"&gt;"&amp;$F3549,'Régua SAEB'!$A:$A,$E3549)</f>
        <v>4</v>
      </c>
      <c r="H3549" s="10" t="str">
        <f t="array" ref="H3549">INDEX('Régua SAEB'!$F$1:$F$40,MATCH($E3549&amp;"LP"&amp;$G3549,'Régua SAEB'!$G$1:$G$40,0),1)</f>
        <v>Básico</v>
      </c>
      <c r="I3549" s="29">
        <v>293.35000000000002</v>
      </c>
      <c r="J3549" s="10">
        <f>SUMIFS('Régua SAEB'!$C:$C,'Régua SAEB'!$B:$B,"MT",'Régua SAEB'!$D:$D,"&lt;="&amp;$I3549,'Régua SAEB'!$E:$E,"&gt;"&amp;$I3549,'Régua SAEB'!$A:$A,$E3549)</f>
        <v>3</v>
      </c>
      <c r="K3549" s="10" t="str">
        <f t="array" ref="K3549">INDEX('Régua SAEB'!$F$1:$F$40,MATCH($E3549&amp;"MT"&amp;$J3549,'Régua SAEB'!$G$1:$G$40,0),1)</f>
        <v>Básico</v>
      </c>
    </row>
    <row r="3550" spans="1:11" x14ac:dyDescent="0.2">
      <c r="A3550" s="28" t="s">
        <v>15</v>
      </c>
      <c r="B3550" s="24">
        <v>33182</v>
      </c>
      <c r="C3550" s="28" t="s">
        <v>262</v>
      </c>
      <c r="D3550" s="29">
        <v>35033182</v>
      </c>
      <c r="E3550" s="29" t="s">
        <v>3527</v>
      </c>
      <c r="F3550" s="29">
        <v>271</v>
      </c>
      <c r="G3550" s="10">
        <f>SUMIFS('Régua SAEB'!$C:$C,'Régua SAEB'!$B:$B,"LP",'Régua SAEB'!$D:$D,"&lt;="&amp;$F3550,'Régua SAEB'!$E:$E,"&gt;"&amp;$F3550,'Régua SAEB'!$A:$A,$E3550)</f>
        <v>2</v>
      </c>
      <c r="H3550" s="10" t="str">
        <f t="array" ref="H3550">INDEX('Régua SAEB'!$F$1:$F$40,MATCH($E3550&amp;"LP"&amp;$G3550,'Régua SAEB'!$G$1:$G$40,0),1)</f>
        <v>Básico</v>
      </c>
      <c r="I3550" s="29">
        <v>265.19</v>
      </c>
      <c r="J3550" s="10">
        <f>SUMIFS('Régua SAEB'!$C:$C,'Régua SAEB'!$B:$B,"MT",'Régua SAEB'!$D:$D,"&lt;="&amp;$I3550,'Régua SAEB'!$E:$E,"&gt;"&amp;$I3550,'Régua SAEB'!$A:$A,$E3550)</f>
        <v>2</v>
      </c>
      <c r="K3550" s="10" t="str">
        <f t="array" ref="K3550">INDEX('Régua SAEB'!$F$1:$F$40,MATCH($E3550&amp;"MT"&amp;$J3550,'Régua SAEB'!$G$1:$G$40,0),1)</f>
        <v>Insuficiente</v>
      </c>
    </row>
    <row r="3551" spans="1:11" x14ac:dyDescent="0.2">
      <c r="A3551" s="28" t="s">
        <v>15</v>
      </c>
      <c r="B3551" s="24">
        <v>33236</v>
      </c>
      <c r="C3551" s="28" t="s">
        <v>265</v>
      </c>
      <c r="D3551" s="29">
        <v>35033236</v>
      </c>
      <c r="E3551" s="29" t="s">
        <v>3527</v>
      </c>
      <c r="F3551" s="29">
        <v>284.82</v>
      </c>
      <c r="G3551" s="10">
        <f>SUMIFS('Régua SAEB'!$C:$C,'Régua SAEB'!$B:$B,"LP",'Régua SAEB'!$D:$D,"&lt;="&amp;$F3551,'Régua SAEB'!$E:$E,"&gt;"&amp;$F3551,'Régua SAEB'!$A:$A,$E3551)</f>
        <v>3</v>
      </c>
      <c r="H3551" s="10" t="str">
        <f t="array" ref="H3551">INDEX('Régua SAEB'!$F$1:$F$40,MATCH($E3551&amp;"LP"&amp;$G3551,'Régua SAEB'!$G$1:$G$40,0),1)</f>
        <v>Básico</v>
      </c>
      <c r="I3551" s="29">
        <v>267.52999999999997</v>
      </c>
      <c r="J3551" s="10">
        <f>SUMIFS('Régua SAEB'!$C:$C,'Régua SAEB'!$B:$B,"MT",'Régua SAEB'!$D:$D,"&lt;="&amp;$I3551,'Régua SAEB'!$E:$E,"&gt;"&amp;$I3551,'Régua SAEB'!$A:$A,$E3551)</f>
        <v>2</v>
      </c>
      <c r="K3551" s="10" t="str">
        <f t="array" ref="K3551">INDEX('Régua SAEB'!$F$1:$F$40,MATCH($E3551&amp;"MT"&amp;$J3551,'Régua SAEB'!$G$1:$G$40,0),1)</f>
        <v>Insuficiente</v>
      </c>
    </row>
    <row r="3552" spans="1:11" x14ac:dyDescent="0.2">
      <c r="A3552" s="28" t="s">
        <v>15</v>
      </c>
      <c r="B3552" s="24">
        <v>33261</v>
      </c>
      <c r="C3552" s="28" t="s">
        <v>266</v>
      </c>
      <c r="D3552" s="29">
        <v>35033261</v>
      </c>
      <c r="E3552" s="29" t="s">
        <v>3527</v>
      </c>
      <c r="F3552" s="29">
        <v>294.31</v>
      </c>
      <c r="G3552" s="10">
        <f>SUMIFS('Régua SAEB'!$C:$C,'Régua SAEB'!$B:$B,"LP",'Régua SAEB'!$D:$D,"&lt;="&amp;$F3552,'Régua SAEB'!$E:$E,"&gt;"&amp;$F3552,'Régua SAEB'!$A:$A,$E3552)</f>
        <v>3</v>
      </c>
      <c r="H3552" s="10" t="str">
        <f t="array" ref="H3552">INDEX('Régua SAEB'!$F$1:$F$40,MATCH($E3552&amp;"LP"&amp;$G3552,'Régua SAEB'!$G$1:$G$40,0),1)</f>
        <v>Básico</v>
      </c>
      <c r="I3552" s="29">
        <v>283.42</v>
      </c>
      <c r="J3552" s="10">
        <f>SUMIFS('Régua SAEB'!$C:$C,'Régua SAEB'!$B:$B,"MT",'Régua SAEB'!$D:$D,"&lt;="&amp;$I3552,'Régua SAEB'!$E:$E,"&gt;"&amp;$I3552,'Régua SAEB'!$A:$A,$E3552)</f>
        <v>3</v>
      </c>
      <c r="K3552" s="10" t="str">
        <f t="array" ref="K3552">INDEX('Régua SAEB'!$F$1:$F$40,MATCH($E3552&amp;"MT"&amp;$J3552,'Régua SAEB'!$G$1:$G$40,0),1)</f>
        <v>Básico</v>
      </c>
    </row>
    <row r="3553" spans="1:11" x14ac:dyDescent="0.2">
      <c r="A3553" s="28" t="s">
        <v>15</v>
      </c>
      <c r="B3553" s="24">
        <v>33273</v>
      </c>
      <c r="C3553" s="28" t="s">
        <v>267</v>
      </c>
      <c r="D3553" s="29">
        <v>35033273</v>
      </c>
      <c r="E3553" s="29" t="s">
        <v>3527</v>
      </c>
      <c r="F3553" s="29">
        <v>306.88</v>
      </c>
      <c r="G3553" s="10">
        <f>SUMIFS('Régua SAEB'!$C:$C,'Régua SAEB'!$B:$B,"LP",'Régua SAEB'!$D:$D,"&lt;="&amp;$F3553,'Régua SAEB'!$E:$E,"&gt;"&amp;$F3553,'Régua SAEB'!$A:$A,$E3553)</f>
        <v>4</v>
      </c>
      <c r="H3553" s="10" t="str">
        <f t="array" ref="H3553">INDEX('Régua SAEB'!$F$1:$F$40,MATCH($E3553&amp;"LP"&amp;$G3553,'Régua SAEB'!$G$1:$G$40,0),1)</f>
        <v>Básico</v>
      </c>
      <c r="I3553" s="29">
        <v>291.76</v>
      </c>
      <c r="J3553" s="10">
        <f>SUMIFS('Régua SAEB'!$C:$C,'Régua SAEB'!$B:$B,"MT",'Régua SAEB'!$D:$D,"&lt;="&amp;$I3553,'Régua SAEB'!$E:$E,"&gt;"&amp;$I3553,'Régua SAEB'!$A:$A,$E3553)</f>
        <v>3</v>
      </c>
      <c r="K3553" s="10" t="str">
        <f t="array" ref="K3553">INDEX('Régua SAEB'!$F$1:$F$40,MATCH($E3553&amp;"MT"&amp;$J3553,'Régua SAEB'!$G$1:$G$40,0),1)</f>
        <v>Básico</v>
      </c>
    </row>
    <row r="3554" spans="1:11" x14ac:dyDescent="0.2">
      <c r="A3554" s="28" t="s">
        <v>15</v>
      </c>
      <c r="B3554" s="24">
        <v>33285</v>
      </c>
      <c r="C3554" s="28" t="s">
        <v>268</v>
      </c>
      <c r="D3554" s="29">
        <v>35033285</v>
      </c>
      <c r="E3554" s="29" t="s">
        <v>3527</v>
      </c>
      <c r="F3554" s="29">
        <v>285.08</v>
      </c>
      <c r="G3554" s="10">
        <f>SUMIFS('Régua SAEB'!$C:$C,'Régua SAEB'!$B:$B,"LP",'Régua SAEB'!$D:$D,"&lt;="&amp;$F3554,'Régua SAEB'!$E:$E,"&gt;"&amp;$F3554,'Régua SAEB'!$A:$A,$E3554)</f>
        <v>3</v>
      </c>
      <c r="H3554" s="10" t="str">
        <f t="array" ref="H3554">INDEX('Régua SAEB'!$F$1:$F$40,MATCH($E3554&amp;"LP"&amp;$G3554,'Régua SAEB'!$G$1:$G$40,0),1)</f>
        <v>Básico</v>
      </c>
      <c r="I3554" s="29">
        <v>272.62</v>
      </c>
      <c r="J3554" s="10">
        <f>SUMIFS('Régua SAEB'!$C:$C,'Régua SAEB'!$B:$B,"MT",'Régua SAEB'!$D:$D,"&lt;="&amp;$I3554,'Régua SAEB'!$E:$E,"&gt;"&amp;$I3554,'Régua SAEB'!$A:$A,$E3554)</f>
        <v>2</v>
      </c>
      <c r="K3554" s="10" t="str">
        <f t="array" ref="K3554">INDEX('Régua SAEB'!$F$1:$F$40,MATCH($E3554&amp;"MT"&amp;$J3554,'Régua SAEB'!$G$1:$G$40,0),1)</f>
        <v>Insuficiente</v>
      </c>
    </row>
    <row r="3555" spans="1:11" x14ac:dyDescent="0.2">
      <c r="A3555" s="28" t="s">
        <v>15</v>
      </c>
      <c r="B3555" s="24">
        <v>903632</v>
      </c>
      <c r="C3555" s="28" t="s">
        <v>3544</v>
      </c>
      <c r="D3555" s="29">
        <v>35903632</v>
      </c>
      <c r="E3555" s="29" t="s">
        <v>3527</v>
      </c>
      <c r="F3555" s="29">
        <v>254.3</v>
      </c>
      <c r="G3555" s="10">
        <f>SUMIFS('Régua SAEB'!$C:$C,'Régua SAEB'!$B:$B,"LP",'Régua SAEB'!$D:$D,"&lt;="&amp;$F3555,'Régua SAEB'!$E:$E,"&gt;"&amp;$F3555,'Régua SAEB'!$A:$A,$E3555)</f>
        <v>2</v>
      </c>
      <c r="H3555" s="10" t="str">
        <f t="array" ref="H3555">INDEX('Régua SAEB'!$F$1:$F$40,MATCH($E3555&amp;"LP"&amp;$G3555,'Régua SAEB'!$G$1:$G$40,0),1)</f>
        <v>Básico</v>
      </c>
      <c r="I3555" s="29">
        <v>256.87</v>
      </c>
      <c r="J3555" s="10">
        <f>SUMIFS('Régua SAEB'!$C:$C,'Régua SAEB'!$B:$B,"MT",'Régua SAEB'!$D:$D,"&lt;="&amp;$I3555,'Régua SAEB'!$E:$E,"&gt;"&amp;$I3555,'Régua SAEB'!$A:$A,$E3555)</f>
        <v>2</v>
      </c>
      <c r="K3555" s="10" t="str">
        <f t="array" ref="K3555">INDEX('Régua SAEB'!$F$1:$F$40,MATCH($E3555&amp;"MT"&amp;$J3555,'Régua SAEB'!$G$1:$G$40,0),1)</f>
        <v>Insuficiente</v>
      </c>
    </row>
    <row r="3556" spans="1:11" x14ac:dyDescent="0.2">
      <c r="A3556" s="28" t="s">
        <v>15</v>
      </c>
      <c r="B3556" s="24">
        <v>917977</v>
      </c>
      <c r="C3556" s="28" t="s">
        <v>269</v>
      </c>
      <c r="D3556" s="29">
        <v>35917977</v>
      </c>
      <c r="E3556" s="29" t="s">
        <v>3527</v>
      </c>
      <c r="F3556" s="29">
        <v>285.35000000000002</v>
      </c>
      <c r="G3556" s="10">
        <f>SUMIFS('Régua SAEB'!$C:$C,'Régua SAEB'!$B:$B,"LP",'Régua SAEB'!$D:$D,"&lt;="&amp;$F3556,'Régua SAEB'!$E:$E,"&gt;"&amp;$F3556,'Régua SAEB'!$A:$A,$E3556)</f>
        <v>3</v>
      </c>
      <c r="H3556" s="10" t="str">
        <f t="array" ref="H3556">INDEX('Régua SAEB'!$F$1:$F$40,MATCH($E3556&amp;"LP"&amp;$G3556,'Régua SAEB'!$G$1:$G$40,0),1)</f>
        <v>Básico</v>
      </c>
      <c r="I3556" s="29">
        <v>279.39</v>
      </c>
      <c r="J3556" s="10">
        <f>SUMIFS('Régua SAEB'!$C:$C,'Régua SAEB'!$B:$B,"MT",'Régua SAEB'!$D:$D,"&lt;="&amp;$I3556,'Régua SAEB'!$E:$E,"&gt;"&amp;$I3556,'Régua SAEB'!$A:$A,$E3556)</f>
        <v>3</v>
      </c>
      <c r="K3556" s="10" t="str">
        <f t="array" ref="K3556">INDEX('Régua SAEB'!$F$1:$F$40,MATCH($E3556&amp;"MT"&amp;$J3556,'Régua SAEB'!$G$1:$G$40,0),1)</f>
        <v>Básico</v>
      </c>
    </row>
    <row r="3557" spans="1:11" x14ac:dyDescent="0.2">
      <c r="A3557" s="28" t="s">
        <v>21</v>
      </c>
      <c r="B3557" s="24">
        <v>17887</v>
      </c>
      <c r="C3557" s="28" t="s">
        <v>270</v>
      </c>
      <c r="D3557" s="29">
        <v>35017887</v>
      </c>
      <c r="E3557" s="29" t="s">
        <v>3527</v>
      </c>
      <c r="F3557" s="29">
        <v>275.26</v>
      </c>
      <c r="G3557" s="10">
        <f>SUMIFS('Régua SAEB'!$C:$C,'Régua SAEB'!$B:$B,"LP",'Régua SAEB'!$D:$D,"&lt;="&amp;$F3557,'Régua SAEB'!$E:$E,"&gt;"&amp;$F3557,'Régua SAEB'!$A:$A,$E3557)</f>
        <v>3</v>
      </c>
      <c r="H3557" s="10" t="str">
        <f t="array" ref="H3557">INDEX('Régua SAEB'!$F$1:$F$40,MATCH($E3557&amp;"LP"&amp;$G3557,'Régua SAEB'!$G$1:$G$40,0),1)</f>
        <v>Básico</v>
      </c>
      <c r="I3557" s="29">
        <v>269.07</v>
      </c>
      <c r="J3557" s="10">
        <f>SUMIFS('Régua SAEB'!$C:$C,'Régua SAEB'!$B:$B,"MT",'Régua SAEB'!$D:$D,"&lt;="&amp;$I3557,'Régua SAEB'!$E:$E,"&gt;"&amp;$I3557,'Régua SAEB'!$A:$A,$E3557)</f>
        <v>2</v>
      </c>
      <c r="K3557" s="10" t="str">
        <f t="array" ref="K3557">INDEX('Régua SAEB'!$F$1:$F$40,MATCH($E3557&amp;"MT"&amp;$J3557,'Régua SAEB'!$G$1:$G$40,0),1)</f>
        <v>Insuficiente</v>
      </c>
    </row>
    <row r="3558" spans="1:11" x14ac:dyDescent="0.2">
      <c r="A3558" s="28" t="s">
        <v>21</v>
      </c>
      <c r="B3558" s="24">
        <v>17929</v>
      </c>
      <c r="C3558" s="28" t="s">
        <v>273</v>
      </c>
      <c r="D3558" s="29">
        <v>35017929</v>
      </c>
      <c r="E3558" s="29" t="s">
        <v>3527</v>
      </c>
      <c r="F3558" s="29">
        <v>275.69</v>
      </c>
      <c r="G3558" s="10">
        <f>SUMIFS('Régua SAEB'!$C:$C,'Régua SAEB'!$B:$B,"LP",'Régua SAEB'!$D:$D,"&lt;="&amp;$F3558,'Régua SAEB'!$E:$E,"&gt;"&amp;$F3558,'Régua SAEB'!$A:$A,$E3558)</f>
        <v>3</v>
      </c>
      <c r="H3558" s="10" t="str">
        <f t="array" ref="H3558">INDEX('Régua SAEB'!$F$1:$F$40,MATCH($E3558&amp;"LP"&amp;$G3558,'Régua SAEB'!$G$1:$G$40,0),1)</f>
        <v>Básico</v>
      </c>
      <c r="I3558" s="29">
        <v>267.12</v>
      </c>
      <c r="J3558" s="10">
        <f>SUMIFS('Régua SAEB'!$C:$C,'Régua SAEB'!$B:$B,"MT",'Régua SAEB'!$D:$D,"&lt;="&amp;$I3558,'Régua SAEB'!$E:$E,"&gt;"&amp;$I3558,'Régua SAEB'!$A:$A,$E3558)</f>
        <v>2</v>
      </c>
      <c r="K3558" s="10" t="str">
        <f t="array" ref="K3558">INDEX('Régua SAEB'!$F$1:$F$40,MATCH($E3558&amp;"MT"&amp;$J3558,'Régua SAEB'!$G$1:$G$40,0),1)</f>
        <v>Insuficiente</v>
      </c>
    </row>
    <row r="3559" spans="1:11" x14ac:dyDescent="0.2">
      <c r="A3559" s="28" t="s">
        <v>21</v>
      </c>
      <c r="B3559" s="24">
        <v>17954</v>
      </c>
      <c r="C3559" s="28" t="s">
        <v>274</v>
      </c>
      <c r="D3559" s="29">
        <v>35017954</v>
      </c>
      <c r="E3559" s="29" t="s">
        <v>3527</v>
      </c>
      <c r="F3559" s="29">
        <v>267.02</v>
      </c>
      <c r="G3559" s="10">
        <f>SUMIFS('Régua SAEB'!$C:$C,'Régua SAEB'!$B:$B,"LP",'Régua SAEB'!$D:$D,"&lt;="&amp;$F3559,'Régua SAEB'!$E:$E,"&gt;"&amp;$F3559,'Régua SAEB'!$A:$A,$E3559)</f>
        <v>2</v>
      </c>
      <c r="H3559" s="10" t="str">
        <f t="array" ref="H3559">INDEX('Régua SAEB'!$F$1:$F$40,MATCH($E3559&amp;"LP"&amp;$G3559,'Régua SAEB'!$G$1:$G$40,0),1)</f>
        <v>Básico</v>
      </c>
      <c r="I3559" s="29">
        <v>267.18</v>
      </c>
      <c r="J3559" s="10">
        <f>SUMIFS('Régua SAEB'!$C:$C,'Régua SAEB'!$B:$B,"MT",'Régua SAEB'!$D:$D,"&lt;="&amp;$I3559,'Régua SAEB'!$E:$E,"&gt;"&amp;$I3559,'Régua SAEB'!$A:$A,$E3559)</f>
        <v>2</v>
      </c>
      <c r="K3559" s="10" t="str">
        <f t="array" ref="K3559">INDEX('Régua SAEB'!$F$1:$F$40,MATCH($E3559&amp;"MT"&amp;$J3559,'Régua SAEB'!$G$1:$G$40,0),1)</f>
        <v>Insuficiente</v>
      </c>
    </row>
    <row r="3560" spans="1:11" x14ac:dyDescent="0.2">
      <c r="A3560" s="28" t="s">
        <v>21</v>
      </c>
      <c r="B3560" s="24">
        <v>18004</v>
      </c>
      <c r="C3560" s="28" t="s">
        <v>275</v>
      </c>
      <c r="D3560" s="29">
        <v>35018004</v>
      </c>
      <c r="E3560" s="29" t="s">
        <v>3527</v>
      </c>
      <c r="F3560" s="29">
        <v>274.14</v>
      </c>
      <c r="G3560" s="10">
        <f>SUMIFS('Régua SAEB'!$C:$C,'Régua SAEB'!$B:$B,"LP",'Régua SAEB'!$D:$D,"&lt;="&amp;$F3560,'Régua SAEB'!$E:$E,"&gt;"&amp;$F3560,'Régua SAEB'!$A:$A,$E3560)</f>
        <v>2</v>
      </c>
      <c r="H3560" s="10" t="str">
        <f t="array" ref="H3560">INDEX('Régua SAEB'!$F$1:$F$40,MATCH($E3560&amp;"LP"&amp;$G3560,'Régua SAEB'!$G$1:$G$40,0),1)</f>
        <v>Básico</v>
      </c>
      <c r="I3560" s="29">
        <v>270.61</v>
      </c>
      <c r="J3560" s="10">
        <f>SUMIFS('Régua SAEB'!$C:$C,'Régua SAEB'!$B:$B,"MT",'Régua SAEB'!$D:$D,"&lt;="&amp;$I3560,'Régua SAEB'!$E:$E,"&gt;"&amp;$I3560,'Régua SAEB'!$A:$A,$E3560)</f>
        <v>2</v>
      </c>
      <c r="K3560" s="10" t="str">
        <f t="array" ref="K3560">INDEX('Régua SAEB'!$F$1:$F$40,MATCH($E3560&amp;"MT"&amp;$J3560,'Régua SAEB'!$G$1:$G$40,0),1)</f>
        <v>Insuficiente</v>
      </c>
    </row>
    <row r="3561" spans="1:11" x14ac:dyDescent="0.2">
      <c r="A3561" s="28" t="s">
        <v>21</v>
      </c>
      <c r="B3561" s="24">
        <v>18041</v>
      </c>
      <c r="C3561" s="28" t="s">
        <v>276</v>
      </c>
      <c r="D3561" s="29">
        <v>35018041</v>
      </c>
      <c r="E3561" s="29" t="s">
        <v>3527</v>
      </c>
      <c r="F3561" s="29">
        <v>309.7</v>
      </c>
      <c r="G3561" s="10">
        <f>SUMIFS('Régua SAEB'!$C:$C,'Régua SAEB'!$B:$B,"LP",'Régua SAEB'!$D:$D,"&lt;="&amp;$F3561,'Régua SAEB'!$E:$E,"&gt;"&amp;$F3561,'Régua SAEB'!$A:$A,$E3561)</f>
        <v>4</v>
      </c>
      <c r="H3561" s="10" t="str">
        <f t="array" ref="H3561">INDEX('Régua SAEB'!$F$1:$F$40,MATCH($E3561&amp;"LP"&amp;$G3561,'Régua SAEB'!$G$1:$G$40,0),1)</f>
        <v>Básico</v>
      </c>
      <c r="I3561" s="29">
        <v>293.67</v>
      </c>
      <c r="J3561" s="10">
        <f>SUMIFS('Régua SAEB'!$C:$C,'Régua SAEB'!$B:$B,"MT",'Régua SAEB'!$D:$D,"&lt;="&amp;$I3561,'Régua SAEB'!$E:$E,"&gt;"&amp;$I3561,'Régua SAEB'!$A:$A,$E3561)</f>
        <v>3</v>
      </c>
      <c r="K3561" s="10" t="str">
        <f t="array" ref="K3561">INDEX('Régua SAEB'!$F$1:$F$40,MATCH($E3561&amp;"MT"&amp;$J3561,'Régua SAEB'!$G$1:$G$40,0),1)</f>
        <v>Básico</v>
      </c>
    </row>
    <row r="3562" spans="1:11" x14ac:dyDescent="0.2">
      <c r="A3562" s="28" t="s">
        <v>21</v>
      </c>
      <c r="B3562" s="24">
        <v>18053</v>
      </c>
      <c r="C3562" s="28" t="s">
        <v>277</v>
      </c>
      <c r="D3562" s="29">
        <v>35018053</v>
      </c>
      <c r="E3562" s="29" t="s">
        <v>3527</v>
      </c>
      <c r="F3562" s="29">
        <v>271.14999999999998</v>
      </c>
      <c r="G3562" s="10">
        <f>SUMIFS('Régua SAEB'!$C:$C,'Régua SAEB'!$B:$B,"LP",'Régua SAEB'!$D:$D,"&lt;="&amp;$F3562,'Régua SAEB'!$E:$E,"&gt;"&amp;$F3562,'Régua SAEB'!$A:$A,$E3562)</f>
        <v>2</v>
      </c>
      <c r="H3562" s="10" t="str">
        <f t="array" ref="H3562">INDEX('Régua SAEB'!$F$1:$F$40,MATCH($E3562&amp;"LP"&amp;$G3562,'Régua SAEB'!$G$1:$G$40,0),1)</f>
        <v>Básico</v>
      </c>
      <c r="I3562" s="29">
        <v>261.52</v>
      </c>
      <c r="J3562" s="10">
        <f>SUMIFS('Régua SAEB'!$C:$C,'Régua SAEB'!$B:$B,"MT",'Régua SAEB'!$D:$D,"&lt;="&amp;$I3562,'Régua SAEB'!$E:$E,"&gt;"&amp;$I3562,'Régua SAEB'!$A:$A,$E3562)</f>
        <v>2</v>
      </c>
      <c r="K3562" s="10" t="str">
        <f t="array" ref="K3562">INDEX('Régua SAEB'!$F$1:$F$40,MATCH($E3562&amp;"MT"&amp;$J3562,'Régua SAEB'!$G$1:$G$40,0),1)</f>
        <v>Insuficiente</v>
      </c>
    </row>
    <row r="3563" spans="1:11" x14ac:dyDescent="0.2">
      <c r="A3563" s="28" t="s">
        <v>21</v>
      </c>
      <c r="B3563" s="24">
        <v>40368</v>
      </c>
      <c r="C3563" s="28" t="s">
        <v>278</v>
      </c>
      <c r="D3563" s="29">
        <v>35040368</v>
      </c>
      <c r="E3563" s="29" t="s">
        <v>3527</v>
      </c>
      <c r="F3563" s="29">
        <v>267.38</v>
      </c>
      <c r="G3563" s="10">
        <f>SUMIFS('Régua SAEB'!$C:$C,'Régua SAEB'!$B:$B,"LP",'Régua SAEB'!$D:$D,"&lt;="&amp;$F3563,'Régua SAEB'!$E:$E,"&gt;"&amp;$F3563,'Régua SAEB'!$A:$A,$E3563)</f>
        <v>2</v>
      </c>
      <c r="H3563" s="10" t="str">
        <f t="array" ref="H3563">INDEX('Régua SAEB'!$F$1:$F$40,MATCH($E3563&amp;"LP"&amp;$G3563,'Régua SAEB'!$G$1:$G$40,0),1)</f>
        <v>Básico</v>
      </c>
      <c r="I3563" s="29">
        <v>261.81</v>
      </c>
      <c r="J3563" s="10">
        <f>SUMIFS('Régua SAEB'!$C:$C,'Régua SAEB'!$B:$B,"MT",'Régua SAEB'!$D:$D,"&lt;="&amp;$I3563,'Régua SAEB'!$E:$E,"&gt;"&amp;$I3563,'Régua SAEB'!$A:$A,$E3563)</f>
        <v>2</v>
      </c>
      <c r="K3563" s="10" t="str">
        <f t="array" ref="K3563">INDEX('Régua SAEB'!$F$1:$F$40,MATCH($E3563&amp;"MT"&amp;$J3563,'Régua SAEB'!$G$1:$G$40,0),1)</f>
        <v>Insuficiente</v>
      </c>
    </row>
    <row r="3564" spans="1:11" x14ac:dyDescent="0.2">
      <c r="A3564" s="28" t="s">
        <v>21</v>
      </c>
      <c r="B3564" s="24">
        <v>42584</v>
      </c>
      <c r="C3564" s="28" t="s">
        <v>279</v>
      </c>
      <c r="D3564" s="29">
        <v>35042584</v>
      </c>
      <c r="E3564" s="29" t="s">
        <v>3527</v>
      </c>
      <c r="F3564" s="29">
        <v>291.95</v>
      </c>
      <c r="G3564" s="10">
        <f>SUMIFS('Régua SAEB'!$C:$C,'Régua SAEB'!$B:$B,"LP",'Régua SAEB'!$D:$D,"&lt;="&amp;$F3564,'Régua SAEB'!$E:$E,"&gt;"&amp;$F3564,'Régua SAEB'!$A:$A,$E3564)</f>
        <v>3</v>
      </c>
      <c r="H3564" s="10" t="str">
        <f t="array" ref="H3564">INDEX('Régua SAEB'!$F$1:$F$40,MATCH($E3564&amp;"LP"&amp;$G3564,'Régua SAEB'!$G$1:$G$40,0),1)</f>
        <v>Básico</v>
      </c>
      <c r="I3564" s="29">
        <v>273.93</v>
      </c>
      <c r="J3564" s="10">
        <f>SUMIFS('Régua SAEB'!$C:$C,'Régua SAEB'!$B:$B,"MT",'Régua SAEB'!$D:$D,"&lt;="&amp;$I3564,'Régua SAEB'!$E:$E,"&gt;"&amp;$I3564,'Régua SAEB'!$A:$A,$E3564)</f>
        <v>2</v>
      </c>
      <c r="K3564" s="10" t="str">
        <f t="array" ref="K3564">INDEX('Régua SAEB'!$F$1:$F$40,MATCH($E3564&amp;"MT"&amp;$J3564,'Régua SAEB'!$G$1:$G$40,0),1)</f>
        <v>Insuficiente</v>
      </c>
    </row>
    <row r="3565" spans="1:11" x14ac:dyDescent="0.2">
      <c r="A3565" s="28" t="s">
        <v>21</v>
      </c>
      <c r="B3565" s="24">
        <v>47077</v>
      </c>
      <c r="C3565" s="28" t="s">
        <v>280</v>
      </c>
      <c r="D3565" s="29">
        <v>35047077</v>
      </c>
      <c r="E3565" s="29" t="s">
        <v>3527</v>
      </c>
      <c r="F3565" s="29">
        <v>286.2</v>
      </c>
      <c r="G3565" s="10">
        <f>SUMIFS('Régua SAEB'!$C:$C,'Régua SAEB'!$B:$B,"LP",'Régua SAEB'!$D:$D,"&lt;="&amp;$F3565,'Régua SAEB'!$E:$E,"&gt;"&amp;$F3565,'Régua SAEB'!$A:$A,$E3565)</f>
        <v>3</v>
      </c>
      <c r="H3565" s="10" t="str">
        <f t="array" ref="H3565">INDEX('Régua SAEB'!$F$1:$F$40,MATCH($E3565&amp;"LP"&amp;$G3565,'Régua SAEB'!$G$1:$G$40,0),1)</f>
        <v>Básico</v>
      </c>
      <c r="I3565" s="29">
        <v>277.18</v>
      </c>
      <c r="J3565" s="10">
        <f>SUMIFS('Régua SAEB'!$C:$C,'Régua SAEB'!$B:$B,"MT",'Régua SAEB'!$D:$D,"&lt;="&amp;$I3565,'Régua SAEB'!$E:$E,"&gt;"&amp;$I3565,'Régua SAEB'!$A:$A,$E3565)</f>
        <v>3</v>
      </c>
      <c r="K3565" s="10" t="str">
        <f t="array" ref="K3565">INDEX('Régua SAEB'!$F$1:$F$40,MATCH($E3565&amp;"MT"&amp;$J3565,'Régua SAEB'!$G$1:$G$40,0),1)</f>
        <v>Básico</v>
      </c>
    </row>
    <row r="3566" spans="1:11" x14ac:dyDescent="0.2">
      <c r="A3566" s="28" t="s">
        <v>21</v>
      </c>
      <c r="B3566" s="24">
        <v>49924</v>
      </c>
      <c r="C3566" s="28" t="s">
        <v>283</v>
      </c>
      <c r="D3566" s="29">
        <v>35049924</v>
      </c>
      <c r="E3566" s="29" t="s">
        <v>3527</v>
      </c>
      <c r="F3566" s="29">
        <v>252.54</v>
      </c>
      <c r="G3566" s="10">
        <f>SUMIFS('Régua SAEB'!$C:$C,'Régua SAEB'!$B:$B,"LP",'Régua SAEB'!$D:$D,"&lt;="&amp;$F3566,'Régua SAEB'!$E:$E,"&gt;"&amp;$F3566,'Régua SAEB'!$A:$A,$E3566)</f>
        <v>2</v>
      </c>
      <c r="H3566" s="10" t="str">
        <f t="array" ref="H3566">INDEX('Régua SAEB'!$F$1:$F$40,MATCH($E3566&amp;"LP"&amp;$G3566,'Régua SAEB'!$G$1:$G$40,0),1)</f>
        <v>Básico</v>
      </c>
      <c r="I3566" s="29">
        <v>253.31</v>
      </c>
      <c r="J3566" s="10">
        <f>SUMIFS('Régua SAEB'!$C:$C,'Régua SAEB'!$B:$B,"MT",'Régua SAEB'!$D:$D,"&lt;="&amp;$I3566,'Régua SAEB'!$E:$E,"&gt;"&amp;$I3566,'Régua SAEB'!$A:$A,$E3566)</f>
        <v>2</v>
      </c>
      <c r="K3566" s="10" t="str">
        <f t="array" ref="K3566">INDEX('Régua SAEB'!$F$1:$F$40,MATCH($E3566&amp;"MT"&amp;$J3566,'Régua SAEB'!$G$1:$G$40,0),1)</f>
        <v>Insuficiente</v>
      </c>
    </row>
    <row r="3567" spans="1:11" x14ac:dyDescent="0.2">
      <c r="A3567" s="28" t="s">
        <v>21</v>
      </c>
      <c r="B3567" s="24">
        <v>905410</v>
      </c>
      <c r="C3567" s="28" t="s">
        <v>287</v>
      </c>
      <c r="D3567" s="29">
        <v>35905410</v>
      </c>
      <c r="E3567" s="29" t="s">
        <v>3527</v>
      </c>
      <c r="F3567" s="29">
        <v>295.10000000000002</v>
      </c>
      <c r="G3567" s="10">
        <f>SUMIFS('Régua SAEB'!$C:$C,'Régua SAEB'!$B:$B,"LP",'Régua SAEB'!$D:$D,"&lt;="&amp;$F3567,'Régua SAEB'!$E:$E,"&gt;"&amp;$F3567,'Régua SAEB'!$A:$A,$E3567)</f>
        <v>3</v>
      </c>
      <c r="H3567" s="10" t="str">
        <f t="array" ref="H3567">INDEX('Régua SAEB'!$F$1:$F$40,MATCH($E3567&amp;"LP"&amp;$G3567,'Régua SAEB'!$G$1:$G$40,0),1)</f>
        <v>Básico</v>
      </c>
      <c r="I3567" s="29">
        <v>281.61</v>
      </c>
      <c r="J3567" s="10">
        <f>SUMIFS('Régua SAEB'!$C:$C,'Régua SAEB'!$B:$B,"MT",'Régua SAEB'!$D:$D,"&lt;="&amp;$I3567,'Régua SAEB'!$E:$E,"&gt;"&amp;$I3567,'Régua SAEB'!$A:$A,$E3567)</f>
        <v>3</v>
      </c>
      <c r="K3567" s="10" t="str">
        <f t="array" ref="K3567">INDEX('Régua SAEB'!$F$1:$F$40,MATCH($E3567&amp;"MT"&amp;$J3567,'Régua SAEB'!$G$1:$G$40,0),1)</f>
        <v>Básico</v>
      </c>
    </row>
    <row r="3568" spans="1:11" x14ac:dyDescent="0.2">
      <c r="A3568" s="28" t="s">
        <v>47</v>
      </c>
      <c r="B3568" s="24">
        <v>30624</v>
      </c>
      <c r="C3568" s="28" t="s">
        <v>289</v>
      </c>
      <c r="D3568" s="29">
        <v>35030624</v>
      </c>
      <c r="E3568" s="29" t="s">
        <v>3527</v>
      </c>
      <c r="F3568" s="29">
        <v>274.83999999999997</v>
      </c>
      <c r="G3568" s="10">
        <f>SUMIFS('Régua SAEB'!$C:$C,'Régua SAEB'!$B:$B,"LP",'Régua SAEB'!$D:$D,"&lt;="&amp;$F3568,'Régua SAEB'!$E:$E,"&gt;"&amp;$F3568,'Régua SAEB'!$A:$A,$E3568)</f>
        <v>2</v>
      </c>
      <c r="H3568" s="10" t="str">
        <f t="array" ref="H3568">INDEX('Régua SAEB'!$F$1:$F$40,MATCH($E3568&amp;"LP"&amp;$G3568,'Régua SAEB'!$G$1:$G$40,0),1)</f>
        <v>Básico</v>
      </c>
      <c r="I3568" s="29">
        <v>271.44</v>
      </c>
      <c r="J3568" s="10">
        <f>SUMIFS('Régua SAEB'!$C:$C,'Régua SAEB'!$B:$B,"MT",'Régua SAEB'!$D:$D,"&lt;="&amp;$I3568,'Régua SAEB'!$E:$E,"&gt;"&amp;$I3568,'Régua SAEB'!$A:$A,$E3568)</f>
        <v>2</v>
      </c>
      <c r="K3568" s="10" t="str">
        <f t="array" ref="K3568">INDEX('Régua SAEB'!$F$1:$F$40,MATCH($E3568&amp;"MT"&amp;$J3568,'Régua SAEB'!$G$1:$G$40,0),1)</f>
        <v>Insuficiente</v>
      </c>
    </row>
    <row r="3569" spans="1:11" x14ac:dyDescent="0.2">
      <c r="A3569" s="28" t="s">
        <v>47</v>
      </c>
      <c r="B3569" s="24">
        <v>30636</v>
      </c>
      <c r="C3569" s="28" t="s">
        <v>290</v>
      </c>
      <c r="D3569" s="29">
        <v>35030636</v>
      </c>
      <c r="E3569" s="29" t="s">
        <v>3527</v>
      </c>
      <c r="F3569" s="29">
        <v>294.25</v>
      </c>
      <c r="G3569" s="10">
        <f>SUMIFS('Régua SAEB'!$C:$C,'Régua SAEB'!$B:$B,"LP",'Régua SAEB'!$D:$D,"&lt;="&amp;$F3569,'Régua SAEB'!$E:$E,"&gt;"&amp;$F3569,'Régua SAEB'!$A:$A,$E3569)</f>
        <v>3</v>
      </c>
      <c r="H3569" s="10" t="str">
        <f t="array" ref="H3569">INDEX('Régua SAEB'!$F$1:$F$40,MATCH($E3569&amp;"LP"&amp;$G3569,'Régua SAEB'!$G$1:$G$40,0),1)</f>
        <v>Básico</v>
      </c>
      <c r="I3569" s="29">
        <v>289.23</v>
      </c>
      <c r="J3569" s="10">
        <f>SUMIFS('Régua SAEB'!$C:$C,'Régua SAEB'!$B:$B,"MT",'Régua SAEB'!$D:$D,"&lt;="&amp;$I3569,'Régua SAEB'!$E:$E,"&gt;"&amp;$I3569,'Régua SAEB'!$A:$A,$E3569)</f>
        <v>3</v>
      </c>
      <c r="K3569" s="10" t="str">
        <f t="array" ref="K3569">INDEX('Régua SAEB'!$F$1:$F$40,MATCH($E3569&amp;"MT"&amp;$J3569,'Régua SAEB'!$G$1:$G$40,0),1)</f>
        <v>Básico</v>
      </c>
    </row>
    <row r="3570" spans="1:11" x14ac:dyDescent="0.2">
      <c r="A3570" s="28" t="s">
        <v>18</v>
      </c>
      <c r="B3570" s="24">
        <v>25264</v>
      </c>
      <c r="C3570" s="28" t="s">
        <v>291</v>
      </c>
      <c r="D3570" s="29">
        <v>35025264</v>
      </c>
      <c r="E3570" s="29" t="s">
        <v>3527</v>
      </c>
      <c r="F3570" s="29">
        <v>260.79000000000002</v>
      </c>
      <c r="G3570" s="10">
        <f>SUMIFS('Régua SAEB'!$C:$C,'Régua SAEB'!$B:$B,"LP",'Régua SAEB'!$D:$D,"&lt;="&amp;$F3570,'Régua SAEB'!$E:$E,"&gt;"&amp;$F3570,'Régua SAEB'!$A:$A,$E3570)</f>
        <v>2</v>
      </c>
      <c r="H3570" s="10" t="str">
        <f t="array" ref="H3570">INDEX('Régua SAEB'!$F$1:$F$40,MATCH($E3570&amp;"LP"&amp;$G3570,'Régua SAEB'!$G$1:$G$40,0),1)</f>
        <v>Básico</v>
      </c>
      <c r="I3570" s="29">
        <v>252.58</v>
      </c>
      <c r="J3570" s="10">
        <f>SUMIFS('Régua SAEB'!$C:$C,'Régua SAEB'!$B:$B,"MT",'Régua SAEB'!$D:$D,"&lt;="&amp;$I3570,'Régua SAEB'!$E:$E,"&gt;"&amp;$I3570,'Régua SAEB'!$A:$A,$E3570)</f>
        <v>2</v>
      </c>
      <c r="K3570" s="10" t="str">
        <f t="array" ref="K3570">INDEX('Régua SAEB'!$F$1:$F$40,MATCH($E3570&amp;"MT"&amp;$J3570,'Régua SAEB'!$G$1:$G$40,0),1)</f>
        <v>Insuficiente</v>
      </c>
    </row>
    <row r="3571" spans="1:11" x14ac:dyDescent="0.2">
      <c r="A3571" s="28" t="s">
        <v>68</v>
      </c>
      <c r="B3571" s="24">
        <v>30348</v>
      </c>
      <c r="C3571" s="28" t="s">
        <v>292</v>
      </c>
      <c r="D3571" s="29">
        <v>35030348</v>
      </c>
      <c r="E3571" s="29" t="s">
        <v>3527</v>
      </c>
      <c r="F3571" s="29">
        <v>268.14</v>
      </c>
      <c r="G3571" s="10">
        <f>SUMIFS('Régua SAEB'!$C:$C,'Régua SAEB'!$B:$B,"LP",'Régua SAEB'!$D:$D,"&lt;="&amp;$F3571,'Régua SAEB'!$E:$E,"&gt;"&amp;$F3571,'Régua SAEB'!$A:$A,$E3571)</f>
        <v>2</v>
      </c>
      <c r="H3571" s="10" t="str">
        <f t="array" ref="H3571">INDEX('Régua SAEB'!$F$1:$F$40,MATCH($E3571&amp;"LP"&amp;$G3571,'Régua SAEB'!$G$1:$G$40,0),1)</f>
        <v>Básico</v>
      </c>
      <c r="I3571" s="29">
        <v>266.06</v>
      </c>
      <c r="J3571" s="10">
        <f>SUMIFS('Régua SAEB'!$C:$C,'Régua SAEB'!$B:$B,"MT",'Régua SAEB'!$D:$D,"&lt;="&amp;$I3571,'Régua SAEB'!$E:$E,"&gt;"&amp;$I3571,'Régua SAEB'!$A:$A,$E3571)</f>
        <v>2</v>
      </c>
      <c r="K3571" s="10" t="str">
        <f t="array" ref="K3571">INDEX('Régua SAEB'!$F$1:$F$40,MATCH($E3571&amp;"MT"&amp;$J3571,'Régua SAEB'!$G$1:$G$40,0),1)</f>
        <v>Insuficiente</v>
      </c>
    </row>
    <row r="3572" spans="1:11" x14ac:dyDescent="0.2">
      <c r="A3572" s="28" t="s">
        <v>16</v>
      </c>
      <c r="B3572" s="24">
        <v>14461</v>
      </c>
      <c r="C3572" s="28" t="s">
        <v>293</v>
      </c>
      <c r="D3572" s="29">
        <v>35014461</v>
      </c>
      <c r="E3572" s="29" t="s">
        <v>3527</v>
      </c>
      <c r="F3572" s="29">
        <v>278.57</v>
      </c>
      <c r="G3572" s="10">
        <f>SUMIFS('Régua SAEB'!$C:$C,'Régua SAEB'!$B:$B,"LP",'Régua SAEB'!$D:$D,"&lt;="&amp;$F3572,'Régua SAEB'!$E:$E,"&gt;"&amp;$F3572,'Régua SAEB'!$A:$A,$E3572)</f>
        <v>3</v>
      </c>
      <c r="H3572" s="10" t="str">
        <f t="array" ref="H3572">INDEX('Régua SAEB'!$F$1:$F$40,MATCH($E3572&amp;"LP"&amp;$G3572,'Régua SAEB'!$G$1:$G$40,0),1)</f>
        <v>Básico</v>
      </c>
      <c r="I3572" s="29">
        <v>270.54000000000002</v>
      </c>
      <c r="J3572" s="10">
        <f>SUMIFS('Régua SAEB'!$C:$C,'Régua SAEB'!$B:$B,"MT",'Régua SAEB'!$D:$D,"&lt;="&amp;$I3572,'Régua SAEB'!$E:$E,"&gt;"&amp;$I3572,'Régua SAEB'!$A:$A,$E3572)</f>
        <v>2</v>
      </c>
      <c r="K3572" s="10" t="str">
        <f t="array" ref="K3572">INDEX('Régua SAEB'!$F$1:$F$40,MATCH($E3572&amp;"MT"&amp;$J3572,'Régua SAEB'!$G$1:$G$40,0),1)</f>
        <v>Insuficiente</v>
      </c>
    </row>
    <row r="3573" spans="1:11" x14ac:dyDescent="0.2">
      <c r="A3573" s="28" t="s">
        <v>16</v>
      </c>
      <c r="B3573" s="24">
        <v>14497</v>
      </c>
      <c r="C3573" s="28" t="s">
        <v>294</v>
      </c>
      <c r="D3573" s="29">
        <v>35014497</v>
      </c>
      <c r="E3573" s="29" t="s">
        <v>3527</v>
      </c>
      <c r="F3573" s="29">
        <v>259.39</v>
      </c>
      <c r="G3573" s="10">
        <f>SUMIFS('Régua SAEB'!$C:$C,'Régua SAEB'!$B:$B,"LP",'Régua SAEB'!$D:$D,"&lt;="&amp;$F3573,'Régua SAEB'!$E:$E,"&gt;"&amp;$F3573,'Régua SAEB'!$A:$A,$E3573)</f>
        <v>2</v>
      </c>
      <c r="H3573" s="10" t="str">
        <f t="array" ref="H3573">INDEX('Régua SAEB'!$F$1:$F$40,MATCH($E3573&amp;"LP"&amp;$G3573,'Régua SAEB'!$G$1:$G$40,0),1)</f>
        <v>Básico</v>
      </c>
      <c r="I3573" s="29">
        <v>257.12</v>
      </c>
      <c r="J3573" s="10">
        <f>SUMIFS('Régua SAEB'!$C:$C,'Régua SAEB'!$B:$B,"MT",'Régua SAEB'!$D:$D,"&lt;="&amp;$I3573,'Régua SAEB'!$E:$E,"&gt;"&amp;$I3573,'Régua SAEB'!$A:$A,$E3573)</f>
        <v>2</v>
      </c>
      <c r="K3573" s="10" t="str">
        <f t="array" ref="K3573">INDEX('Régua SAEB'!$F$1:$F$40,MATCH($E3573&amp;"MT"&amp;$J3573,'Régua SAEB'!$G$1:$G$40,0),1)</f>
        <v>Insuficiente</v>
      </c>
    </row>
    <row r="3574" spans="1:11" x14ac:dyDescent="0.2">
      <c r="A3574" s="28" t="s">
        <v>16</v>
      </c>
      <c r="B3574" s="24">
        <v>14588</v>
      </c>
      <c r="C3574" s="28" t="s">
        <v>295</v>
      </c>
      <c r="D3574" s="29">
        <v>35014588</v>
      </c>
      <c r="E3574" s="29" t="s">
        <v>3527</v>
      </c>
      <c r="F3574" s="29">
        <v>267.89999999999998</v>
      </c>
      <c r="G3574" s="10">
        <f>SUMIFS('Régua SAEB'!$C:$C,'Régua SAEB'!$B:$B,"LP",'Régua SAEB'!$D:$D,"&lt;="&amp;$F3574,'Régua SAEB'!$E:$E,"&gt;"&amp;$F3574,'Régua SAEB'!$A:$A,$E3574)</f>
        <v>2</v>
      </c>
      <c r="H3574" s="10" t="str">
        <f t="array" ref="H3574">INDEX('Régua SAEB'!$F$1:$F$40,MATCH($E3574&amp;"LP"&amp;$G3574,'Régua SAEB'!$G$1:$G$40,0),1)</f>
        <v>Básico</v>
      </c>
      <c r="I3574" s="29">
        <v>266.81</v>
      </c>
      <c r="J3574" s="10">
        <f>SUMIFS('Régua SAEB'!$C:$C,'Régua SAEB'!$B:$B,"MT",'Régua SAEB'!$D:$D,"&lt;="&amp;$I3574,'Régua SAEB'!$E:$E,"&gt;"&amp;$I3574,'Régua SAEB'!$A:$A,$E3574)</f>
        <v>2</v>
      </c>
      <c r="K3574" s="10" t="str">
        <f t="array" ref="K3574">INDEX('Régua SAEB'!$F$1:$F$40,MATCH($E3574&amp;"MT"&amp;$J3574,'Régua SAEB'!$G$1:$G$40,0),1)</f>
        <v>Insuficiente</v>
      </c>
    </row>
    <row r="3575" spans="1:11" x14ac:dyDescent="0.2">
      <c r="A3575" s="28" t="s">
        <v>16</v>
      </c>
      <c r="B3575" s="24">
        <v>14679</v>
      </c>
      <c r="C3575" s="28" t="s">
        <v>297</v>
      </c>
      <c r="D3575" s="29">
        <v>35014679</v>
      </c>
      <c r="E3575" s="29" t="s">
        <v>3527</v>
      </c>
      <c r="F3575" s="29">
        <v>286.95999999999998</v>
      </c>
      <c r="G3575" s="10">
        <f>SUMIFS('Régua SAEB'!$C:$C,'Régua SAEB'!$B:$B,"LP",'Régua SAEB'!$D:$D,"&lt;="&amp;$F3575,'Régua SAEB'!$E:$E,"&gt;"&amp;$F3575,'Régua SAEB'!$A:$A,$E3575)</f>
        <v>3</v>
      </c>
      <c r="H3575" s="10" t="str">
        <f t="array" ref="H3575">INDEX('Régua SAEB'!$F$1:$F$40,MATCH($E3575&amp;"LP"&amp;$G3575,'Régua SAEB'!$G$1:$G$40,0),1)</f>
        <v>Básico</v>
      </c>
      <c r="I3575" s="29">
        <v>274.58</v>
      </c>
      <c r="J3575" s="10">
        <f>SUMIFS('Régua SAEB'!$C:$C,'Régua SAEB'!$B:$B,"MT",'Régua SAEB'!$D:$D,"&lt;="&amp;$I3575,'Régua SAEB'!$E:$E,"&gt;"&amp;$I3575,'Régua SAEB'!$A:$A,$E3575)</f>
        <v>2</v>
      </c>
      <c r="K3575" s="10" t="str">
        <f t="array" ref="K3575">INDEX('Régua SAEB'!$F$1:$F$40,MATCH($E3575&amp;"MT"&amp;$J3575,'Régua SAEB'!$G$1:$G$40,0),1)</f>
        <v>Insuficiente</v>
      </c>
    </row>
    <row r="3576" spans="1:11" x14ac:dyDescent="0.2">
      <c r="A3576" s="28" t="s">
        <v>16</v>
      </c>
      <c r="B3576" s="24">
        <v>905185</v>
      </c>
      <c r="C3576" s="28" t="s">
        <v>300</v>
      </c>
      <c r="D3576" s="29">
        <v>35905185</v>
      </c>
      <c r="E3576" s="29" t="s">
        <v>3527</v>
      </c>
      <c r="F3576" s="29">
        <v>272.06</v>
      </c>
      <c r="G3576" s="10">
        <f>SUMIFS('Régua SAEB'!$C:$C,'Régua SAEB'!$B:$B,"LP",'Régua SAEB'!$D:$D,"&lt;="&amp;$F3576,'Régua SAEB'!$E:$E,"&gt;"&amp;$F3576,'Régua SAEB'!$A:$A,$E3576)</f>
        <v>2</v>
      </c>
      <c r="H3576" s="10" t="str">
        <f t="array" ref="H3576">INDEX('Régua SAEB'!$F$1:$F$40,MATCH($E3576&amp;"LP"&amp;$G3576,'Régua SAEB'!$G$1:$G$40,0),1)</f>
        <v>Básico</v>
      </c>
      <c r="I3576" s="29">
        <v>266.10000000000002</v>
      </c>
      <c r="J3576" s="10">
        <f>SUMIFS('Régua SAEB'!$C:$C,'Régua SAEB'!$B:$B,"MT",'Régua SAEB'!$D:$D,"&lt;="&amp;$I3576,'Régua SAEB'!$E:$E,"&gt;"&amp;$I3576,'Régua SAEB'!$A:$A,$E3576)</f>
        <v>2</v>
      </c>
      <c r="K3576" s="10" t="str">
        <f t="array" ref="K3576">INDEX('Régua SAEB'!$F$1:$F$40,MATCH($E3576&amp;"MT"&amp;$J3576,'Régua SAEB'!$G$1:$G$40,0),1)</f>
        <v>Insuficiente</v>
      </c>
    </row>
    <row r="3577" spans="1:11" x14ac:dyDescent="0.2">
      <c r="A3577" s="28" t="s">
        <v>83</v>
      </c>
      <c r="B3577" s="24">
        <v>28666</v>
      </c>
      <c r="C3577" s="28" t="s">
        <v>303</v>
      </c>
      <c r="D3577" s="29">
        <v>35028666</v>
      </c>
      <c r="E3577" s="29" t="s">
        <v>3527</v>
      </c>
      <c r="F3577" s="29">
        <v>282.52999999999997</v>
      </c>
      <c r="G3577" s="10">
        <f>SUMIFS('Régua SAEB'!$C:$C,'Régua SAEB'!$B:$B,"LP",'Régua SAEB'!$D:$D,"&lt;="&amp;$F3577,'Régua SAEB'!$E:$E,"&gt;"&amp;$F3577,'Régua SAEB'!$A:$A,$E3577)</f>
        <v>3</v>
      </c>
      <c r="H3577" s="10" t="str">
        <f t="array" ref="H3577">INDEX('Régua SAEB'!$F$1:$F$40,MATCH($E3577&amp;"LP"&amp;$G3577,'Régua SAEB'!$G$1:$G$40,0),1)</f>
        <v>Básico</v>
      </c>
      <c r="I3577" s="29">
        <v>274.14</v>
      </c>
      <c r="J3577" s="10">
        <f>SUMIFS('Régua SAEB'!$C:$C,'Régua SAEB'!$B:$B,"MT",'Régua SAEB'!$D:$D,"&lt;="&amp;$I3577,'Régua SAEB'!$E:$E,"&gt;"&amp;$I3577,'Régua SAEB'!$A:$A,$E3577)</f>
        <v>2</v>
      </c>
      <c r="K3577" s="10" t="str">
        <f t="array" ref="K3577">INDEX('Régua SAEB'!$F$1:$F$40,MATCH($E3577&amp;"MT"&amp;$J3577,'Régua SAEB'!$G$1:$G$40,0),1)</f>
        <v>Insuficiente</v>
      </c>
    </row>
    <row r="3578" spans="1:11" x14ac:dyDescent="0.2">
      <c r="A3578" s="28" t="s">
        <v>49</v>
      </c>
      <c r="B3578" s="24">
        <v>28642</v>
      </c>
      <c r="C3578" s="28" t="s">
        <v>305</v>
      </c>
      <c r="D3578" s="29">
        <v>35028642</v>
      </c>
      <c r="E3578" s="29" t="s">
        <v>3527</v>
      </c>
      <c r="F3578" s="29">
        <v>268.49</v>
      </c>
      <c r="G3578" s="10">
        <f>SUMIFS('Régua SAEB'!$C:$C,'Régua SAEB'!$B:$B,"LP",'Régua SAEB'!$D:$D,"&lt;="&amp;$F3578,'Régua SAEB'!$E:$E,"&gt;"&amp;$F3578,'Régua SAEB'!$A:$A,$E3578)</f>
        <v>2</v>
      </c>
      <c r="H3578" s="10" t="str">
        <f t="array" ref="H3578">INDEX('Régua SAEB'!$F$1:$F$40,MATCH($E3578&amp;"LP"&amp;$G3578,'Régua SAEB'!$G$1:$G$40,0),1)</f>
        <v>Básico</v>
      </c>
      <c r="I3578" s="29">
        <v>265.60000000000002</v>
      </c>
      <c r="J3578" s="10">
        <f>SUMIFS('Régua SAEB'!$C:$C,'Régua SAEB'!$B:$B,"MT",'Régua SAEB'!$D:$D,"&lt;="&amp;$I3578,'Régua SAEB'!$E:$E,"&gt;"&amp;$I3578,'Régua SAEB'!$A:$A,$E3578)</f>
        <v>2</v>
      </c>
      <c r="K3578" s="10" t="str">
        <f t="array" ref="K3578">INDEX('Régua SAEB'!$F$1:$F$40,MATCH($E3578&amp;"MT"&amp;$J3578,'Régua SAEB'!$G$1:$G$40,0),1)</f>
        <v>Insuficiente</v>
      </c>
    </row>
    <row r="3579" spans="1:11" x14ac:dyDescent="0.2">
      <c r="A3579" s="28" t="s">
        <v>43</v>
      </c>
      <c r="B3579" s="24">
        <v>15581</v>
      </c>
      <c r="C3579" s="28" t="s">
        <v>306</v>
      </c>
      <c r="D3579" s="29">
        <v>35015581</v>
      </c>
      <c r="E3579" s="29" t="s">
        <v>3527</v>
      </c>
      <c r="F3579" s="29">
        <v>236.72</v>
      </c>
      <c r="G3579" s="10">
        <f>SUMIFS('Régua SAEB'!$C:$C,'Régua SAEB'!$B:$B,"LP",'Régua SAEB'!$D:$D,"&lt;="&amp;$F3579,'Régua SAEB'!$E:$E,"&gt;"&amp;$F3579,'Régua SAEB'!$A:$A,$E3579)</f>
        <v>1</v>
      </c>
      <c r="H3579" s="10" t="str">
        <f t="array" ref="H3579">INDEX('Régua SAEB'!$F$1:$F$40,MATCH($E3579&amp;"LP"&amp;$G3579,'Régua SAEB'!$G$1:$G$40,0),1)</f>
        <v>Insuficiente</v>
      </c>
      <c r="I3579" s="29">
        <v>242.88</v>
      </c>
      <c r="J3579" s="10">
        <f>SUMIFS('Régua SAEB'!$C:$C,'Régua SAEB'!$B:$B,"MT",'Régua SAEB'!$D:$D,"&lt;="&amp;$I3579,'Régua SAEB'!$E:$E,"&gt;"&amp;$I3579,'Régua SAEB'!$A:$A,$E3579)</f>
        <v>1</v>
      </c>
      <c r="K3579" s="10" t="str">
        <f t="array" ref="K3579">INDEX('Régua SAEB'!$F$1:$F$40,MATCH($E3579&amp;"MT"&amp;$J3579,'Régua SAEB'!$G$1:$G$40,0),1)</f>
        <v>Insuficiente</v>
      </c>
    </row>
    <row r="3580" spans="1:11" x14ac:dyDescent="0.2">
      <c r="A3580" s="28" t="s">
        <v>68</v>
      </c>
      <c r="B3580" s="24">
        <v>30387</v>
      </c>
      <c r="C3580" s="28" t="s">
        <v>307</v>
      </c>
      <c r="D3580" s="29">
        <v>35030387</v>
      </c>
      <c r="E3580" s="29" t="s">
        <v>3527</v>
      </c>
      <c r="F3580" s="29">
        <v>275.92</v>
      </c>
      <c r="G3580" s="10">
        <f>SUMIFS('Régua SAEB'!$C:$C,'Régua SAEB'!$B:$B,"LP",'Régua SAEB'!$D:$D,"&lt;="&amp;$F3580,'Régua SAEB'!$E:$E,"&gt;"&amp;$F3580,'Régua SAEB'!$A:$A,$E3580)</f>
        <v>3</v>
      </c>
      <c r="H3580" s="10" t="str">
        <f t="array" ref="H3580">INDEX('Régua SAEB'!$F$1:$F$40,MATCH($E3580&amp;"LP"&amp;$G3580,'Régua SAEB'!$G$1:$G$40,0),1)</f>
        <v>Básico</v>
      </c>
      <c r="I3580" s="29">
        <v>271.70999999999998</v>
      </c>
      <c r="J3580" s="10">
        <f>SUMIFS('Régua SAEB'!$C:$C,'Régua SAEB'!$B:$B,"MT",'Régua SAEB'!$D:$D,"&lt;="&amp;$I3580,'Régua SAEB'!$E:$E,"&gt;"&amp;$I3580,'Régua SAEB'!$A:$A,$E3580)</f>
        <v>2</v>
      </c>
      <c r="K3580" s="10" t="str">
        <f t="array" ref="K3580">INDEX('Régua SAEB'!$F$1:$F$40,MATCH($E3580&amp;"MT"&amp;$J3580,'Régua SAEB'!$G$1:$G$40,0),1)</f>
        <v>Insuficiente</v>
      </c>
    </row>
    <row r="3581" spans="1:11" x14ac:dyDescent="0.2">
      <c r="A3581" s="28" t="s">
        <v>48</v>
      </c>
      <c r="B3581" s="24">
        <v>25860</v>
      </c>
      <c r="C3581" s="28" t="s">
        <v>309</v>
      </c>
      <c r="D3581" s="29">
        <v>35025860</v>
      </c>
      <c r="E3581" s="29" t="s">
        <v>3527</v>
      </c>
      <c r="F3581" s="29">
        <v>275.89</v>
      </c>
      <c r="G3581" s="10">
        <f>SUMIFS('Régua SAEB'!$C:$C,'Régua SAEB'!$B:$B,"LP",'Régua SAEB'!$D:$D,"&lt;="&amp;$F3581,'Régua SAEB'!$E:$E,"&gt;"&amp;$F3581,'Régua SAEB'!$A:$A,$E3581)</f>
        <v>3</v>
      </c>
      <c r="H3581" s="10" t="str">
        <f t="array" ref="H3581">INDEX('Régua SAEB'!$F$1:$F$40,MATCH($E3581&amp;"LP"&amp;$G3581,'Régua SAEB'!$G$1:$G$40,0),1)</f>
        <v>Básico</v>
      </c>
      <c r="I3581" s="29">
        <v>268.69</v>
      </c>
      <c r="J3581" s="10">
        <f>SUMIFS('Régua SAEB'!$C:$C,'Régua SAEB'!$B:$B,"MT",'Régua SAEB'!$D:$D,"&lt;="&amp;$I3581,'Régua SAEB'!$E:$E,"&gt;"&amp;$I3581,'Régua SAEB'!$A:$A,$E3581)</f>
        <v>2</v>
      </c>
      <c r="K3581" s="10" t="str">
        <f t="array" ref="K3581">INDEX('Régua SAEB'!$F$1:$F$40,MATCH($E3581&amp;"MT"&amp;$J3581,'Régua SAEB'!$G$1:$G$40,0),1)</f>
        <v>Insuficiente</v>
      </c>
    </row>
    <row r="3582" spans="1:11" x14ac:dyDescent="0.2">
      <c r="A3582" s="28" t="s">
        <v>48</v>
      </c>
      <c r="B3582" s="24">
        <v>25975</v>
      </c>
      <c r="C3582" s="28" t="s">
        <v>3545</v>
      </c>
      <c r="D3582" s="29">
        <v>35025975</v>
      </c>
      <c r="E3582" s="29" t="s">
        <v>3527</v>
      </c>
      <c r="F3582" s="29">
        <v>295.18</v>
      </c>
      <c r="G3582" s="10">
        <f>SUMIFS('Régua SAEB'!$C:$C,'Régua SAEB'!$B:$B,"LP",'Régua SAEB'!$D:$D,"&lt;="&amp;$F3582,'Régua SAEB'!$E:$E,"&gt;"&amp;$F3582,'Régua SAEB'!$A:$A,$E3582)</f>
        <v>3</v>
      </c>
      <c r="H3582" s="10" t="str">
        <f t="array" ref="H3582">INDEX('Régua SAEB'!$F$1:$F$40,MATCH($E3582&amp;"LP"&amp;$G3582,'Régua SAEB'!$G$1:$G$40,0),1)</f>
        <v>Básico</v>
      </c>
      <c r="I3582" s="29">
        <v>292.54000000000002</v>
      </c>
      <c r="J3582" s="10">
        <f>SUMIFS('Régua SAEB'!$C:$C,'Régua SAEB'!$B:$B,"MT",'Régua SAEB'!$D:$D,"&lt;="&amp;$I3582,'Régua SAEB'!$E:$E,"&gt;"&amp;$I3582,'Régua SAEB'!$A:$A,$E3582)</f>
        <v>3</v>
      </c>
      <c r="K3582" s="10" t="str">
        <f t="array" ref="K3582">INDEX('Régua SAEB'!$F$1:$F$40,MATCH($E3582&amp;"MT"&amp;$J3582,'Régua SAEB'!$G$1:$G$40,0),1)</f>
        <v>Básico</v>
      </c>
    </row>
    <row r="3583" spans="1:11" x14ac:dyDescent="0.2">
      <c r="A3583" s="28" t="s">
        <v>48</v>
      </c>
      <c r="B3583" s="24">
        <v>26062</v>
      </c>
      <c r="C3583" s="28" t="s">
        <v>310</v>
      </c>
      <c r="D3583" s="29">
        <v>35026062</v>
      </c>
      <c r="E3583" s="29" t="s">
        <v>3527</v>
      </c>
      <c r="F3583" s="29">
        <v>261.11</v>
      </c>
      <c r="G3583" s="10">
        <f>SUMIFS('Régua SAEB'!$C:$C,'Régua SAEB'!$B:$B,"LP",'Régua SAEB'!$D:$D,"&lt;="&amp;$F3583,'Régua SAEB'!$E:$E,"&gt;"&amp;$F3583,'Régua SAEB'!$A:$A,$E3583)</f>
        <v>2</v>
      </c>
      <c r="H3583" s="10" t="str">
        <f t="array" ref="H3583">INDEX('Régua SAEB'!$F$1:$F$40,MATCH($E3583&amp;"LP"&amp;$G3583,'Régua SAEB'!$G$1:$G$40,0),1)</f>
        <v>Básico</v>
      </c>
      <c r="I3583" s="29">
        <v>261.3</v>
      </c>
      <c r="J3583" s="10">
        <f>SUMIFS('Régua SAEB'!$C:$C,'Régua SAEB'!$B:$B,"MT",'Régua SAEB'!$D:$D,"&lt;="&amp;$I3583,'Régua SAEB'!$E:$E,"&gt;"&amp;$I3583,'Régua SAEB'!$A:$A,$E3583)</f>
        <v>2</v>
      </c>
      <c r="K3583" s="10" t="str">
        <f t="array" ref="K3583">INDEX('Régua SAEB'!$F$1:$F$40,MATCH($E3583&amp;"MT"&amp;$J3583,'Régua SAEB'!$G$1:$G$40,0),1)</f>
        <v>Insuficiente</v>
      </c>
    </row>
    <row r="3584" spans="1:11" x14ac:dyDescent="0.2">
      <c r="A3584" s="28" t="s">
        <v>48</v>
      </c>
      <c r="B3584" s="24">
        <v>42959</v>
      </c>
      <c r="C3584" s="28" t="s">
        <v>312</v>
      </c>
      <c r="D3584" s="29">
        <v>35042959</v>
      </c>
      <c r="E3584" s="29" t="s">
        <v>3527</v>
      </c>
      <c r="F3584" s="29">
        <v>279.61</v>
      </c>
      <c r="G3584" s="10">
        <f>SUMIFS('Régua SAEB'!$C:$C,'Régua SAEB'!$B:$B,"LP",'Régua SAEB'!$D:$D,"&lt;="&amp;$F3584,'Régua SAEB'!$E:$E,"&gt;"&amp;$F3584,'Régua SAEB'!$A:$A,$E3584)</f>
        <v>3</v>
      </c>
      <c r="H3584" s="10" t="str">
        <f t="array" ref="H3584">INDEX('Régua SAEB'!$F$1:$F$40,MATCH($E3584&amp;"LP"&amp;$G3584,'Régua SAEB'!$G$1:$G$40,0),1)</f>
        <v>Básico</v>
      </c>
      <c r="I3584" s="29">
        <v>264.27999999999997</v>
      </c>
      <c r="J3584" s="10">
        <f>SUMIFS('Régua SAEB'!$C:$C,'Régua SAEB'!$B:$B,"MT",'Régua SAEB'!$D:$D,"&lt;="&amp;$I3584,'Régua SAEB'!$E:$E,"&gt;"&amp;$I3584,'Régua SAEB'!$A:$A,$E3584)</f>
        <v>2</v>
      </c>
      <c r="K3584" s="10" t="str">
        <f t="array" ref="K3584">INDEX('Régua SAEB'!$F$1:$F$40,MATCH($E3584&amp;"MT"&amp;$J3584,'Régua SAEB'!$G$1:$G$40,0),1)</f>
        <v>Insuficiente</v>
      </c>
    </row>
    <row r="3585" spans="1:11" x14ac:dyDescent="0.2">
      <c r="A3585" s="28" t="s">
        <v>12</v>
      </c>
      <c r="B3585" s="24">
        <v>14412</v>
      </c>
      <c r="C3585" s="28" t="s">
        <v>313</v>
      </c>
      <c r="D3585" s="29">
        <v>35014412</v>
      </c>
      <c r="E3585" s="29" t="s">
        <v>3527</v>
      </c>
      <c r="F3585" s="29">
        <v>262.85000000000002</v>
      </c>
      <c r="G3585" s="10">
        <f>SUMIFS('Régua SAEB'!$C:$C,'Régua SAEB'!$B:$B,"LP",'Régua SAEB'!$D:$D,"&lt;="&amp;$F3585,'Régua SAEB'!$E:$E,"&gt;"&amp;$F3585,'Régua SAEB'!$A:$A,$E3585)</f>
        <v>2</v>
      </c>
      <c r="H3585" s="10" t="str">
        <f t="array" ref="H3585">INDEX('Régua SAEB'!$F$1:$F$40,MATCH($E3585&amp;"LP"&amp;$G3585,'Régua SAEB'!$G$1:$G$40,0),1)</f>
        <v>Básico</v>
      </c>
      <c r="I3585" s="29">
        <v>265.14</v>
      </c>
      <c r="J3585" s="10">
        <f>SUMIFS('Régua SAEB'!$C:$C,'Régua SAEB'!$B:$B,"MT",'Régua SAEB'!$D:$D,"&lt;="&amp;$I3585,'Régua SAEB'!$E:$E,"&gt;"&amp;$I3585,'Régua SAEB'!$A:$A,$E3585)</f>
        <v>2</v>
      </c>
      <c r="K3585" s="10" t="str">
        <f t="array" ref="K3585">INDEX('Régua SAEB'!$F$1:$F$40,MATCH($E3585&amp;"MT"&amp;$J3585,'Régua SAEB'!$G$1:$G$40,0),1)</f>
        <v>Insuficiente</v>
      </c>
    </row>
    <row r="3586" spans="1:11" x14ac:dyDescent="0.2">
      <c r="A3586" s="28" t="s">
        <v>74</v>
      </c>
      <c r="B3586" s="24">
        <v>14400</v>
      </c>
      <c r="C3586" s="28" t="s">
        <v>315</v>
      </c>
      <c r="D3586" s="29">
        <v>35014400</v>
      </c>
      <c r="E3586" s="29" t="s">
        <v>3527</v>
      </c>
      <c r="F3586" s="29">
        <v>254.94</v>
      </c>
      <c r="G3586" s="10">
        <f>SUMIFS('Régua SAEB'!$C:$C,'Régua SAEB'!$B:$B,"LP",'Régua SAEB'!$D:$D,"&lt;="&amp;$F3586,'Régua SAEB'!$E:$E,"&gt;"&amp;$F3586,'Régua SAEB'!$A:$A,$E3586)</f>
        <v>2</v>
      </c>
      <c r="H3586" s="10" t="str">
        <f t="array" ref="H3586">INDEX('Régua SAEB'!$F$1:$F$40,MATCH($E3586&amp;"LP"&amp;$G3586,'Régua SAEB'!$G$1:$G$40,0),1)</f>
        <v>Básico</v>
      </c>
      <c r="I3586" s="29">
        <v>256.20999999999998</v>
      </c>
      <c r="J3586" s="10">
        <f>SUMIFS('Régua SAEB'!$C:$C,'Régua SAEB'!$B:$B,"MT",'Régua SAEB'!$D:$D,"&lt;="&amp;$I3586,'Régua SAEB'!$E:$E,"&gt;"&amp;$I3586,'Régua SAEB'!$A:$A,$E3586)</f>
        <v>2</v>
      </c>
      <c r="K3586" s="10" t="str">
        <f t="array" ref="K3586">INDEX('Régua SAEB'!$F$1:$F$40,MATCH($E3586&amp;"MT"&amp;$J3586,'Régua SAEB'!$G$1:$G$40,0),1)</f>
        <v>Insuficiente</v>
      </c>
    </row>
    <row r="3587" spans="1:11" x14ac:dyDescent="0.2">
      <c r="A3587" s="28" t="s">
        <v>74</v>
      </c>
      <c r="B3587" s="24">
        <v>924362</v>
      </c>
      <c r="C3587" s="28" t="s">
        <v>316</v>
      </c>
      <c r="D3587" s="29">
        <v>35924362</v>
      </c>
      <c r="E3587" s="29" t="s">
        <v>3527</v>
      </c>
      <c r="F3587" s="29">
        <v>265.17</v>
      </c>
      <c r="G3587" s="10">
        <f>SUMIFS('Régua SAEB'!$C:$C,'Régua SAEB'!$B:$B,"LP",'Régua SAEB'!$D:$D,"&lt;="&amp;$F3587,'Régua SAEB'!$E:$E,"&gt;"&amp;$F3587,'Régua SAEB'!$A:$A,$E3587)</f>
        <v>2</v>
      </c>
      <c r="H3587" s="10" t="str">
        <f t="array" ref="H3587">INDEX('Régua SAEB'!$F$1:$F$40,MATCH($E3587&amp;"LP"&amp;$G3587,'Régua SAEB'!$G$1:$G$40,0),1)</f>
        <v>Básico</v>
      </c>
      <c r="I3587" s="29">
        <v>264.56</v>
      </c>
      <c r="J3587" s="10">
        <f>SUMIFS('Régua SAEB'!$C:$C,'Régua SAEB'!$B:$B,"MT",'Régua SAEB'!$D:$D,"&lt;="&amp;$I3587,'Régua SAEB'!$E:$E,"&gt;"&amp;$I3587,'Régua SAEB'!$A:$A,$E3587)</f>
        <v>2</v>
      </c>
      <c r="K3587" s="10" t="str">
        <f t="array" ref="K3587">INDEX('Régua SAEB'!$F$1:$F$40,MATCH($E3587&amp;"MT"&amp;$J3587,'Régua SAEB'!$G$1:$G$40,0),1)</f>
        <v>Insuficiente</v>
      </c>
    </row>
    <row r="3588" spans="1:11" x14ac:dyDescent="0.2">
      <c r="A3588" s="28" t="s">
        <v>17</v>
      </c>
      <c r="B3588" s="24">
        <v>22214</v>
      </c>
      <c r="C3588" s="28" t="s">
        <v>317</v>
      </c>
      <c r="D3588" s="29">
        <v>35022214</v>
      </c>
      <c r="E3588" s="29" t="s">
        <v>3527</v>
      </c>
      <c r="F3588" s="29">
        <v>279.54000000000002</v>
      </c>
      <c r="G3588" s="10">
        <f>SUMIFS('Régua SAEB'!$C:$C,'Régua SAEB'!$B:$B,"LP",'Régua SAEB'!$D:$D,"&lt;="&amp;$F3588,'Régua SAEB'!$E:$E,"&gt;"&amp;$F3588,'Régua SAEB'!$A:$A,$E3588)</f>
        <v>3</v>
      </c>
      <c r="H3588" s="10" t="str">
        <f t="array" ref="H3588">INDEX('Régua SAEB'!$F$1:$F$40,MATCH($E3588&amp;"LP"&amp;$G3588,'Régua SAEB'!$G$1:$G$40,0),1)</f>
        <v>Básico</v>
      </c>
      <c r="I3588" s="29">
        <v>264.10000000000002</v>
      </c>
      <c r="J3588" s="10">
        <f>SUMIFS('Régua SAEB'!$C:$C,'Régua SAEB'!$B:$B,"MT",'Régua SAEB'!$D:$D,"&lt;="&amp;$I3588,'Régua SAEB'!$E:$E,"&gt;"&amp;$I3588,'Régua SAEB'!$A:$A,$E3588)</f>
        <v>2</v>
      </c>
      <c r="K3588" s="10" t="str">
        <f t="array" ref="K3588">INDEX('Régua SAEB'!$F$1:$F$40,MATCH($E3588&amp;"MT"&amp;$J3588,'Régua SAEB'!$G$1:$G$40,0),1)</f>
        <v>Insuficiente</v>
      </c>
    </row>
    <row r="3589" spans="1:11" x14ac:dyDescent="0.2">
      <c r="A3589" s="28" t="s">
        <v>17</v>
      </c>
      <c r="B3589" s="24">
        <v>22263</v>
      </c>
      <c r="C3589" s="28" t="s">
        <v>318</v>
      </c>
      <c r="D3589" s="29">
        <v>35022263</v>
      </c>
      <c r="E3589" s="29" t="s">
        <v>3527</v>
      </c>
      <c r="F3589" s="29">
        <v>286.8</v>
      </c>
      <c r="G3589" s="10">
        <f>SUMIFS('Régua SAEB'!$C:$C,'Régua SAEB'!$B:$B,"LP",'Régua SAEB'!$D:$D,"&lt;="&amp;$F3589,'Régua SAEB'!$E:$E,"&gt;"&amp;$F3589,'Régua SAEB'!$A:$A,$E3589)</f>
        <v>3</v>
      </c>
      <c r="H3589" s="10" t="str">
        <f t="array" ref="H3589">INDEX('Régua SAEB'!$F$1:$F$40,MATCH($E3589&amp;"LP"&amp;$G3589,'Régua SAEB'!$G$1:$G$40,0),1)</f>
        <v>Básico</v>
      </c>
      <c r="I3589" s="29">
        <v>277.97000000000003</v>
      </c>
      <c r="J3589" s="10">
        <f>SUMIFS('Régua SAEB'!$C:$C,'Régua SAEB'!$B:$B,"MT",'Régua SAEB'!$D:$D,"&lt;="&amp;$I3589,'Régua SAEB'!$E:$E,"&gt;"&amp;$I3589,'Régua SAEB'!$A:$A,$E3589)</f>
        <v>3</v>
      </c>
      <c r="K3589" s="10" t="str">
        <f t="array" ref="K3589">INDEX('Régua SAEB'!$F$1:$F$40,MATCH($E3589&amp;"MT"&amp;$J3589,'Régua SAEB'!$G$1:$G$40,0),1)</f>
        <v>Básico</v>
      </c>
    </row>
    <row r="3590" spans="1:11" x14ac:dyDescent="0.2">
      <c r="A3590" s="28" t="s">
        <v>17</v>
      </c>
      <c r="B3590" s="24">
        <v>22329</v>
      </c>
      <c r="C3590" s="28" t="s">
        <v>319</v>
      </c>
      <c r="D3590" s="29">
        <v>35022329</v>
      </c>
      <c r="E3590" s="29" t="s">
        <v>3527</v>
      </c>
      <c r="F3590" s="29">
        <v>260.12</v>
      </c>
      <c r="G3590" s="10">
        <f>SUMIFS('Régua SAEB'!$C:$C,'Régua SAEB'!$B:$B,"LP",'Régua SAEB'!$D:$D,"&lt;="&amp;$F3590,'Régua SAEB'!$E:$E,"&gt;"&amp;$F3590,'Régua SAEB'!$A:$A,$E3590)</f>
        <v>2</v>
      </c>
      <c r="H3590" s="10" t="str">
        <f t="array" ref="H3590">INDEX('Régua SAEB'!$F$1:$F$40,MATCH($E3590&amp;"LP"&amp;$G3590,'Régua SAEB'!$G$1:$G$40,0),1)</f>
        <v>Básico</v>
      </c>
      <c r="I3590" s="29">
        <v>253.5</v>
      </c>
      <c r="J3590" s="10">
        <f>SUMIFS('Régua SAEB'!$C:$C,'Régua SAEB'!$B:$B,"MT",'Régua SAEB'!$D:$D,"&lt;="&amp;$I3590,'Régua SAEB'!$E:$E,"&gt;"&amp;$I3590,'Régua SAEB'!$A:$A,$E3590)</f>
        <v>2</v>
      </c>
      <c r="K3590" s="10" t="str">
        <f t="array" ref="K3590">INDEX('Régua SAEB'!$F$1:$F$40,MATCH($E3590&amp;"MT"&amp;$J3590,'Régua SAEB'!$G$1:$G$40,0),1)</f>
        <v>Insuficiente</v>
      </c>
    </row>
    <row r="3591" spans="1:11" x14ac:dyDescent="0.2">
      <c r="A3591" s="28" t="s">
        <v>17</v>
      </c>
      <c r="B3591" s="24">
        <v>22354</v>
      </c>
      <c r="C3591" s="28" t="s">
        <v>320</v>
      </c>
      <c r="D3591" s="29">
        <v>35022354</v>
      </c>
      <c r="E3591" s="29" t="s">
        <v>3527</v>
      </c>
      <c r="F3591" s="29">
        <v>255.85</v>
      </c>
      <c r="G3591" s="10">
        <f>SUMIFS('Régua SAEB'!$C:$C,'Régua SAEB'!$B:$B,"LP",'Régua SAEB'!$D:$D,"&lt;="&amp;$F3591,'Régua SAEB'!$E:$E,"&gt;"&amp;$F3591,'Régua SAEB'!$A:$A,$E3591)</f>
        <v>2</v>
      </c>
      <c r="H3591" s="10" t="str">
        <f t="array" ref="H3591">INDEX('Régua SAEB'!$F$1:$F$40,MATCH($E3591&amp;"LP"&amp;$G3591,'Régua SAEB'!$G$1:$G$40,0),1)</f>
        <v>Básico</v>
      </c>
      <c r="I3591" s="29">
        <v>264.57</v>
      </c>
      <c r="J3591" s="10">
        <f>SUMIFS('Régua SAEB'!$C:$C,'Régua SAEB'!$B:$B,"MT",'Régua SAEB'!$D:$D,"&lt;="&amp;$I3591,'Régua SAEB'!$E:$E,"&gt;"&amp;$I3591,'Régua SAEB'!$A:$A,$E3591)</f>
        <v>2</v>
      </c>
      <c r="K3591" s="10" t="str">
        <f t="array" ref="K3591">INDEX('Régua SAEB'!$F$1:$F$40,MATCH($E3591&amp;"MT"&amp;$J3591,'Régua SAEB'!$G$1:$G$40,0),1)</f>
        <v>Insuficiente</v>
      </c>
    </row>
    <row r="3592" spans="1:11" x14ac:dyDescent="0.2">
      <c r="A3592" s="28" t="s">
        <v>17</v>
      </c>
      <c r="B3592" s="24">
        <v>22391</v>
      </c>
      <c r="C3592" s="28" t="s">
        <v>321</v>
      </c>
      <c r="D3592" s="29">
        <v>35022391</v>
      </c>
      <c r="E3592" s="29" t="s">
        <v>3527</v>
      </c>
      <c r="F3592" s="29">
        <v>272.42</v>
      </c>
      <c r="G3592" s="10">
        <f>SUMIFS('Régua SAEB'!$C:$C,'Régua SAEB'!$B:$B,"LP",'Régua SAEB'!$D:$D,"&lt;="&amp;$F3592,'Régua SAEB'!$E:$E,"&gt;"&amp;$F3592,'Régua SAEB'!$A:$A,$E3592)</f>
        <v>2</v>
      </c>
      <c r="H3592" s="10" t="str">
        <f t="array" ref="H3592">INDEX('Régua SAEB'!$F$1:$F$40,MATCH($E3592&amp;"LP"&amp;$G3592,'Régua SAEB'!$G$1:$G$40,0),1)</f>
        <v>Básico</v>
      </c>
      <c r="I3592" s="29">
        <v>266.51</v>
      </c>
      <c r="J3592" s="10">
        <f>SUMIFS('Régua SAEB'!$C:$C,'Régua SAEB'!$B:$B,"MT",'Régua SAEB'!$D:$D,"&lt;="&amp;$I3592,'Régua SAEB'!$E:$E,"&gt;"&amp;$I3592,'Régua SAEB'!$A:$A,$E3592)</f>
        <v>2</v>
      </c>
      <c r="K3592" s="10" t="str">
        <f t="array" ref="K3592">INDEX('Régua SAEB'!$F$1:$F$40,MATCH($E3592&amp;"MT"&amp;$J3592,'Régua SAEB'!$G$1:$G$40,0),1)</f>
        <v>Insuficiente</v>
      </c>
    </row>
    <row r="3593" spans="1:11" x14ac:dyDescent="0.2">
      <c r="A3593" s="28" t="s">
        <v>17</v>
      </c>
      <c r="B3593" s="24">
        <v>22457</v>
      </c>
      <c r="C3593" s="28" t="s">
        <v>323</v>
      </c>
      <c r="D3593" s="29">
        <v>35022457</v>
      </c>
      <c r="E3593" s="29" t="s">
        <v>3527</v>
      </c>
      <c r="F3593" s="29">
        <v>305.08</v>
      </c>
      <c r="G3593" s="10">
        <f>SUMIFS('Régua SAEB'!$C:$C,'Régua SAEB'!$B:$B,"LP",'Régua SAEB'!$D:$D,"&lt;="&amp;$F3593,'Régua SAEB'!$E:$E,"&gt;"&amp;$F3593,'Régua SAEB'!$A:$A,$E3593)</f>
        <v>4</v>
      </c>
      <c r="H3593" s="10" t="str">
        <f t="array" ref="H3593">INDEX('Régua SAEB'!$F$1:$F$40,MATCH($E3593&amp;"LP"&amp;$G3593,'Régua SAEB'!$G$1:$G$40,0),1)</f>
        <v>Básico</v>
      </c>
      <c r="I3593" s="29">
        <v>307.49</v>
      </c>
      <c r="J3593" s="10">
        <f>SUMIFS('Régua SAEB'!$C:$C,'Régua SAEB'!$B:$B,"MT",'Régua SAEB'!$D:$D,"&lt;="&amp;$I3593,'Régua SAEB'!$E:$E,"&gt;"&amp;$I3593,'Régua SAEB'!$A:$A,$E3593)</f>
        <v>4</v>
      </c>
      <c r="K3593" s="10" t="str">
        <f t="array" ref="K3593">INDEX('Régua SAEB'!$F$1:$F$40,MATCH($E3593&amp;"MT"&amp;$J3593,'Régua SAEB'!$G$1:$G$40,0),1)</f>
        <v>Básico</v>
      </c>
    </row>
    <row r="3594" spans="1:11" x14ac:dyDescent="0.2">
      <c r="A3594" s="28" t="s">
        <v>17</v>
      </c>
      <c r="B3594" s="24">
        <v>907741</v>
      </c>
      <c r="C3594" s="28" t="s">
        <v>327</v>
      </c>
      <c r="D3594" s="29">
        <v>35907741</v>
      </c>
      <c r="E3594" s="29" t="s">
        <v>3527</v>
      </c>
      <c r="F3594" s="29">
        <v>288.95</v>
      </c>
      <c r="G3594" s="10">
        <f>SUMIFS('Régua SAEB'!$C:$C,'Régua SAEB'!$B:$B,"LP",'Régua SAEB'!$D:$D,"&lt;="&amp;$F3594,'Régua SAEB'!$E:$E,"&gt;"&amp;$F3594,'Régua SAEB'!$A:$A,$E3594)</f>
        <v>3</v>
      </c>
      <c r="H3594" s="10" t="str">
        <f t="array" ref="H3594">INDEX('Régua SAEB'!$F$1:$F$40,MATCH($E3594&amp;"LP"&amp;$G3594,'Régua SAEB'!$G$1:$G$40,0),1)</f>
        <v>Básico</v>
      </c>
      <c r="I3594" s="29">
        <v>283.47000000000003</v>
      </c>
      <c r="J3594" s="10">
        <f>SUMIFS('Régua SAEB'!$C:$C,'Régua SAEB'!$B:$B,"MT",'Régua SAEB'!$D:$D,"&lt;="&amp;$I3594,'Régua SAEB'!$E:$E,"&gt;"&amp;$I3594,'Régua SAEB'!$A:$A,$E3594)</f>
        <v>3</v>
      </c>
      <c r="K3594" s="10" t="str">
        <f t="array" ref="K3594">INDEX('Régua SAEB'!$F$1:$F$40,MATCH($E3594&amp;"MT"&amp;$J3594,'Régua SAEB'!$G$1:$G$40,0),1)</f>
        <v>Básico</v>
      </c>
    </row>
    <row r="3595" spans="1:11" x14ac:dyDescent="0.2">
      <c r="A3595" s="28" t="s">
        <v>87</v>
      </c>
      <c r="B3595" s="24">
        <v>23619</v>
      </c>
      <c r="C3595" s="28" t="s">
        <v>3546</v>
      </c>
      <c r="D3595" s="29">
        <v>35023619</v>
      </c>
      <c r="E3595" s="29" t="s">
        <v>3527</v>
      </c>
      <c r="F3595" s="29">
        <v>274.73</v>
      </c>
      <c r="G3595" s="10">
        <f>SUMIFS('Régua SAEB'!$C:$C,'Régua SAEB'!$B:$B,"LP",'Régua SAEB'!$D:$D,"&lt;="&amp;$F3595,'Régua SAEB'!$E:$E,"&gt;"&amp;$F3595,'Régua SAEB'!$A:$A,$E3595)</f>
        <v>2</v>
      </c>
      <c r="H3595" s="10" t="str">
        <f t="array" ref="H3595">INDEX('Régua SAEB'!$F$1:$F$40,MATCH($E3595&amp;"LP"&amp;$G3595,'Régua SAEB'!$G$1:$G$40,0),1)</f>
        <v>Básico</v>
      </c>
      <c r="I3595" s="29">
        <v>260.07</v>
      </c>
      <c r="J3595" s="10">
        <f>SUMIFS('Régua SAEB'!$C:$C,'Régua SAEB'!$B:$B,"MT",'Régua SAEB'!$D:$D,"&lt;="&amp;$I3595,'Régua SAEB'!$E:$E,"&gt;"&amp;$I3595,'Régua SAEB'!$A:$A,$E3595)</f>
        <v>2</v>
      </c>
      <c r="K3595" s="10" t="str">
        <f t="array" ref="K3595">INDEX('Régua SAEB'!$F$1:$F$40,MATCH($E3595&amp;"MT"&amp;$J3595,'Régua SAEB'!$G$1:$G$40,0),1)</f>
        <v>Insuficiente</v>
      </c>
    </row>
    <row r="3596" spans="1:11" x14ac:dyDescent="0.2">
      <c r="A3596" s="28" t="s">
        <v>97</v>
      </c>
      <c r="B3596" s="24">
        <v>34666</v>
      </c>
      <c r="C3596" s="28" t="s">
        <v>328</v>
      </c>
      <c r="D3596" s="29">
        <v>35034666</v>
      </c>
      <c r="E3596" s="29" t="s">
        <v>3527</v>
      </c>
      <c r="F3596" s="29">
        <v>275.43</v>
      </c>
      <c r="G3596" s="10">
        <f>SUMIFS('Régua SAEB'!$C:$C,'Régua SAEB'!$B:$B,"LP",'Régua SAEB'!$D:$D,"&lt;="&amp;$F3596,'Régua SAEB'!$E:$E,"&gt;"&amp;$F3596,'Régua SAEB'!$A:$A,$E3596)</f>
        <v>3</v>
      </c>
      <c r="H3596" s="10" t="str">
        <f t="array" ref="H3596">INDEX('Régua SAEB'!$F$1:$F$40,MATCH($E3596&amp;"LP"&amp;$G3596,'Régua SAEB'!$G$1:$G$40,0),1)</f>
        <v>Básico</v>
      </c>
      <c r="I3596" s="29">
        <v>268.7</v>
      </c>
      <c r="J3596" s="10">
        <f>SUMIFS('Régua SAEB'!$C:$C,'Régua SAEB'!$B:$B,"MT",'Régua SAEB'!$D:$D,"&lt;="&amp;$I3596,'Régua SAEB'!$E:$E,"&gt;"&amp;$I3596,'Régua SAEB'!$A:$A,$E3596)</f>
        <v>2</v>
      </c>
      <c r="K3596" s="10" t="str">
        <f t="array" ref="K3596">INDEX('Régua SAEB'!$F$1:$F$40,MATCH($E3596&amp;"MT"&amp;$J3596,'Régua SAEB'!$G$1:$G$40,0),1)</f>
        <v>Insuficiente</v>
      </c>
    </row>
    <row r="3597" spans="1:11" x14ac:dyDescent="0.2">
      <c r="A3597" s="28" t="s">
        <v>97</v>
      </c>
      <c r="B3597" s="24">
        <v>34721</v>
      </c>
      <c r="C3597" s="28" t="s">
        <v>329</v>
      </c>
      <c r="D3597" s="29">
        <v>35034721</v>
      </c>
      <c r="E3597" s="29" t="s">
        <v>3527</v>
      </c>
      <c r="F3597" s="29">
        <v>289.35000000000002</v>
      </c>
      <c r="G3597" s="10">
        <f>SUMIFS('Régua SAEB'!$C:$C,'Régua SAEB'!$B:$B,"LP",'Régua SAEB'!$D:$D,"&lt;="&amp;$F3597,'Régua SAEB'!$E:$E,"&gt;"&amp;$F3597,'Régua SAEB'!$A:$A,$E3597)</f>
        <v>3</v>
      </c>
      <c r="H3597" s="10" t="str">
        <f t="array" ref="H3597">INDEX('Régua SAEB'!$F$1:$F$40,MATCH($E3597&amp;"LP"&amp;$G3597,'Régua SAEB'!$G$1:$G$40,0),1)</f>
        <v>Básico</v>
      </c>
      <c r="I3597" s="29">
        <v>277.76</v>
      </c>
      <c r="J3597" s="10">
        <f>SUMIFS('Régua SAEB'!$C:$C,'Régua SAEB'!$B:$B,"MT",'Régua SAEB'!$D:$D,"&lt;="&amp;$I3597,'Régua SAEB'!$E:$E,"&gt;"&amp;$I3597,'Régua SAEB'!$A:$A,$E3597)</f>
        <v>3</v>
      </c>
      <c r="K3597" s="10" t="str">
        <f t="array" ref="K3597">INDEX('Régua SAEB'!$F$1:$F$40,MATCH($E3597&amp;"MT"&amp;$J3597,'Régua SAEB'!$G$1:$G$40,0),1)</f>
        <v>Básico</v>
      </c>
    </row>
    <row r="3598" spans="1:11" x14ac:dyDescent="0.2">
      <c r="A3598" s="28" t="s">
        <v>97</v>
      </c>
      <c r="B3598" s="24">
        <v>925007</v>
      </c>
      <c r="C3598" s="28" t="s">
        <v>330</v>
      </c>
      <c r="D3598" s="29">
        <v>35925007</v>
      </c>
      <c r="E3598" s="29" t="s">
        <v>3527</v>
      </c>
      <c r="F3598" s="29">
        <v>281.06</v>
      </c>
      <c r="G3598" s="10">
        <f>SUMIFS('Régua SAEB'!$C:$C,'Régua SAEB'!$B:$B,"LP",'Régua SAEB'!$D:$D,"&lt;="&amp;$F3598,'Régua SAEB'!$E:$E,"&gt;"&amp;$F3598,'Régua SAEB'!$A:$A,$E3598)</f>
        <v>3</v>
      </c>
      <c r="H3598" s="10" t="str">
        <f t="array" ref="H3598">INDEX('Régua SAEB'!$F$1:$F$40,MATCH($E3598&amp;"LP"&amp;$G3598,'Régua SAEB'!$G$1:$G$40,0),1)</f>
        <v>Básico</v>
      </c>
      <c r="I3598" s="29">
        <v>276.02</v>
      </c>
      <c r="J3598" s="10">
        <f>SUMIFS('Régua SAEB'!$C:$C,'Régua SAEB'!$B:$B,"MT",'Régua SAEB'!$D:$D,"&lt;="&amp;$I3598,'Régua SAEB'!$E:$E,"&gt;"&amp;$I3598,'Régua SAEB'!$A:$A,$E3598)</f>
        <v>3</v>
      </c>
      <c r="K3598" s="10" t="str">
        <f t="array" ref="K3598">INDEX('Régua SAEB'!$F$1:$F$40,MATCH($E3598&amp;"MT"&amp;$J3598,'Régua SAEB'!$G$1:$G$40,0),1)</f>
        <v>Básico</v>
      </c>
    </row>
    <row r="3599" spans="1:11" x14ac:dyDescent="0.2">
      <c r="A3599" s="28" t="s">
        <v>75</v>
      </c>
      <c r="B3599" s="24">
        <v>22925</v>
      </c>
      <c r="C3599" s="28" t="s">
        <v>331</v>
      </c>
      <c r="D3599" s="29">
        <v>35022925</v>
      </c>
      <c r="E3599" s="29" t="s">
        <v>3527</v>
      </c>
      <c r="F3599" s="29">
        <v>253.17</v>
      </c>
      <c r="G3599" s="10">
        <f>SUMIFS('Régua SAEB'!$C:$C,'Régua SAEB'!$B:$B,"LP",'Régua SAEB'!$D:$D,"&lt;="&amp;$F3599,'Régua SAEB'!$E:$E,"&gt;"&amp;$F3599,'Régua SAEB'!$A:$A,$E3599)</f>
        <v>2</v>
      </c>
      <c r="H3599" s="10" t="str">
        <f t="array" ref="H3599">INDEX('Régua SAEB'!$F$1:$F$40,MATCH($E3599&amp;"LP"&amp;$G3599,'Régua SAEB'!$G$1:$G$40,0),1)</f>
        <v>Básico</v>
      </c>
      <c r="I3599" s="29">
        <v>244.81</v>
      </c>
      <c r="J3599" s="10">
        <f>SUMIFS('Régua SAEB'!$C:$C,'Régua SAEB'!$B:$B,"MT",'Régua SAEB'!$D:$D,"&lt;="&amp;$I3599,'Régua SAEB'!$E:$E,"&gt;"&amp;$I3599,'Régua SAEB'!$A:$A,$E3599)</f>
        <v>1</v>
      </c>
      <c r="K3599" s="10" t="str">
        <f t="array" ref="K3599">INDEX('Régua SAEB'!$F$1:$F$40,MATCH($E3599&amp;"MT"&amp;$J3599,'Régua SAEB'!$G$1:$G$40,0),1)</f>
        <v>Insuficiente</v>
      </c>
    </row>
    <row r="3600" spans="1:11" x14ac:dyDescent="0.2">
      <c r="A3600" s="28" t="s">
        <v>75</v>
      </c>
      <c r="B3600" s="24">
        <v>22949</v>
      </c>
      <c r="C3600" s="28" t="s">
        <v>332</v>
      </c>
      <c r="D3600" s="29">
        <v>35022949</v>
      </c>
      <c r="E3600" s="29" t="s">
        <v>3527</v>
      </c>
      <c r="F3600" s="29">
        <v>276.29000000000002</v>
      </c>
      <c r="G3600" s="10">
        <f>SUMIFS('Régua SAEB'!$C:$C,'Régua SAEB'!$B:$B,"LP",'Régua SAEB'!$D:$D,"&lt;="&amp;$F3600,'Régua SAEB'!$E:$E,"&gt;"&amp;$F3600,'Régua SAEB'!$A:$A,$E3600)</f>
        <v>3</v>
      </c>
      <c r="H3600" s="10" t="str">
        <f t="array" ref="H3600">INDEX('Régua SAEB'!$F$1:$F$40,MATCH($E3600&amp;"LP"&amp;$G3600,'Régua SAEB'!$G$1:$G$40,0),1)</f>
        <v>Básico</v>
      </c>
      <c r="I3600" s="29">
        <v>267.64999999999998</v>
      </c>
      <c r="J3600" s="10">
        <f>SUMIFS('Régua SAEB'!$C:$C,'Régua SAEB'!$B:$B,"MT",'Régua SAEB'!$D:$D,"&lt;="&amp;$I3600,'Régua SAEB'!$E:$E,"&gt;"&amp;$I3600,'Régua SAEB'!$A:$A,$E3600)</f>
        <v>2</v>
      </c>
      <c r="K3600" s="10" t="str">
        <f t="array" ref="K3600">INDEX('Régua SAEB'!$F$1:$F$40,MATCH($E3600&amp;"MT"&amp;$J3600,'Régua SAEB'!$G$1:$G$40,0),1)</f>
        <v>Insuficiente</v>
      </c>
    </row>
    <row r="3601" spans="1:11" x14ac:dyDescent="0.2">
      <c r="A3601" s="28" t="s">
        <v>75</v>
      </c>
      <c r="B3601" s="24">
        <v>49566</v>
      </c>
      <c r="C3601" s="28" t="s">
        <v>334</v>
      </c>
      <c r="D3601" s="29">
        <v>35049566</v>
      </c>
      <c r="E3601" s="29" t="s">
        <v>3527</v>
      </c>
      <c r="F3601" s="29">
        <v>259.39999999999998</v>
      </c>
      <c r="G3601" s="10">
        <f>SUMIFS('Régua SAEB'!$C:$C,'Régua SAEB'!$B:$B,"LP",'Régua SAEB'!$D:$D,"&lt;="&amp;$F3601,'Régua SAEB'!$E:$E,"&gt;"&amp;$F3601,'Régua SAEB'!$A:$A,$E3601)</f>
        <v>2</v>
      </c>
      <c r="H3601" s="10" t="str">
        <f t="array" ref="H3601">INDEX('Régua SAEB'!$F$1:$F$40,MATCH($E3601&amp;"LP"&amp;$G3601,'Régua SAEB'!$G$1:$G$40,0),1)</f>
        <v>Básico</v>
      </c>
      <c r="I3601" s="29">
        <v>260.24</v>
      </c>
      <c r="J3601" s="10">
        <f>SUMIFS('Régua SAEB'!$C:$C,'Régua SAEB'!$B:$B,"MT",'Régua SAEB'!$D:$D,"&lt;="&amp;$I3601,'Régua SAEB'!$E:$E,"&gt;"&amp;$I3601,'Régua SAEB'!$A:$A,$E3601)</f>
        <v>2</v>
      </c>
      <c r="K3601" s="10" t="str">
        <f t="array" ref="K3601">INDEX('Régua SAEB'!$F$1:$F$40,MATCH($E3601&amp;"MT"&amp;$J3601,'Régua SAEB'!$G$1:$G$40,0),1)</f>
        <v>Insuficiente</v>
      </c>
    </row>
    <row r="3602" spans="1:11" x14ac:dyDescent="0.2">
      <c r="A3602" s="28" t="s">
        <v>75</v>
      </c>
      <c r="B3602" s="24">
        <v>919433</v>
      </c>
      <c r="C3602" s="28" t="s">
        <v>335</v>
      </c>
      <c r="D3602" s="29">
        <v>35919433</v>
      </c>
      <c r="E3602" s="29" t="s">
        <v>3527</v>
      </c>
      <c r="F3602" s="29">
        <v>286.49</v>
      </c>
      <c r="G3602" s="10">
        <f>SUMIFS('Régua SAEB'!$C:$C,'Régua SAEB'!$B:$B,"LP",'Régua SAEB'!$D:$D,"&lt;="&amp;$F3602,'Régua SAEB'!$E:$E,"&gt;"&amp;$F3602,'Régua SAEB'!$A:$A,$E3602)</f>
        <v>3</v>
      </c>
      <c r="H3602" s="10" t="str">
        <f t="array" ref="H3602">INDEX('Régua SAEB'!$F$1:$F$40,MATCH($E3602&amp;"LP"&amp;$G3602,'Régua SAEB'!$G$1:$G$40,0),1)</f>
        <v>Básico</v>
      </c>
      <c r="I3602" s="29">
        <v>279.7</v>
      </c>
      <c r="J3602" s="10">
        <f>SUMIFS('Régua SAEB'!$C:$C,'Régua SAEB'!$B:$B,"MT",'Régua SAEB'!$D:$D,"&lt;="&amp;$I3602,'Régua SAEB'!$E:$E,"&gt;"&amp;$I3602,'Régua SAEB'!$A:$A,$E3602)</f>
        <v>3</v>
      </c>
      <c r="K3602" s="10" t="str">
        <f t="array" ref="K3602">INDEX('Régua SAEB'!$F$1:$F$40,MATCH($E3602&amp;"MT"&amp;$J3602,'Régua SAEB'!$G$1:$G$40,0),1)</f>
        <v>Básico</v>
      </c>
    </row>
    <row r="3603" spans="1:11" x14ac:dyDescent="0.2">
      <c r="A3603" s="28" t="s">
        <v>18</v>
      </c>
      <c r="B3603" s="24">
        <v>5898</v>
      </c>
      <c r="C3603" s="28" t="s">
        <v>336</v>
      </c>
      <c r="D3603" s="29">
        <v>35005898</v>
      </c>
      <c r="E3603" s="29" t="s">
        <v>3527</v>
      </c>
      <c r="F3603" s="29">
        <v>251.67</v>
      </c>
      <c r="G3603" s="10">
        <f>SUMIFS('Régua SAEB'!$C:$C,'Régua SAEB'!$B:$B,"LP",'Régua SAEB'!$D:$D,"&lt;="&amp;$F3603,'Régua SAEB'!$E:$E,"&gt;"&amp;$F3603,'Régua SAEB'!$A:$A,$E3603)</f>
        <v>2</v>
      </c>
      <c r="H3603" s="10" t="str">
        <f t="array" ref="H3603">INDEX('Régua SAEB'!$F$1:$F$40,MATCH($E3603&amp;"LP"&amp;$G3603,'Régua SAEB'!$G$1:$G$40,0),1)</f>
        <v>Básico</v>
      </c>
      <c r="I3603" s="29">
        <v>259.43</v>
      </c>
      <c r="J3603" s="10">
        <f>SUMIFS('Régua SAEB'!$C:$C,'Régua SAEB'!$B:$B,"MT",'Régua SAEB'!$D:$D,"&lt;="&amp;$I3603,'Régua SAEB'!$E:$E,"&gt;"&amp;$I3603,'Régua SAEB'!$A:$A,$E3603)</f>
        <v>2</v>
      </c>
      <c r="K3603" s="10" t="str">
        <f t="array" ref="K3603">INDEX('Régua SAEB'!$F$1:$F$40,MATCH($E3603&amp;"MT"&amp;$J3603,'Régua SAEB'!$G$1:$G$40,0),1)</f>
        <v>Insuficiente</v>
      </c>
    </row>
    <row r="3604" spans="1:11" x14ac:dyDescent="0.2">
      <c r="A3604" s="28" t="s">
        <v>18</v>
      </c>
      <c r="B3604" s="24">
        <v>25161</v>
      </c>
      <c r="C3604" s="28" t="s">
        <v>337</v>
      </c>
      <c r="D3604" s="29">
        <v>35025161</v>
      </c>
      <c r="E3604" s="29" t="s">
        <v>3527</v>
      </c>
      <c r="F3604" s="29">
        <v>240.77</v>
      </c>
      <c r="G3604" s="10">
        <f>SUMIFS('Régua SAEB'!$C:$C,'Régua SAEB'!$B:$B,"LP",'Régua SAEB'!$D:$D,"&lt;="&amp;$F3604,'Régua SAEB'!$E:$E,"&gt;"&amp;$F3604,'Régua SAEB'!$A:$A,$E3604)</f>
        <v>1</v>
      </c>
      <c r="H3604" s="10" t="str">
        <f t="array" ref="H3604">INDEX('Régua SAEB'!$F$1:$F$40,MATCH($E3604&amp;"LP"&amp;$G3604,'Régua SAEB'!$G$1:$G$40,0),1)</f>
        <v>Insuficiente</v>
      </c>
      <c r="I3604" s="29">
        <v>250.81</v>
      </c>
      <c r="J3604" s="10">
        <f>SUMIFS('Régua SAEB'!$C:$C,'Régua SAEB'!$B:$B,"MT",'Régua SAEB'!$D:$D,"&lt;="&amp;$I3604,'Régua SAEB'!$E:$E,"&gt;"&amp;$I3604,'Régua SAEB'!$A:$A,$E3604)</f>
        <v>2</v>
      </c>
      <c r="K3604" s="10" t="str">
        <f t="array" ref="K3604">INDEX('Régua SAEB'!$F$1:$F$40,MATCH($E3604&amp;"MT"&amp;$J3604,'Régua SAEB'!$G$1:$G$40,0),1)</f>
        <v>Insuficiente</v>
      </c>
    </row>
    <row r="3605" spans="1:11" x14ac:dyDescent="0.2">
      <c r="A3605" s="28" t="s">
        <v>18</v>
      </c>
      <c r="B3605" s="24">
        <v>25240</v>
      </c>
      <c r="C3605" s="28" t="s">
        <v>2087</v>
      </c>
      <c r="D3605" s="29">
        <v>35025240</v>
      </c>
      <c r="E3605" s="29" t="s">
        <v>3527</v>
      </c>
      <c r="F3605" s="29">
        <v>306.14</v>
      </c>
      <c r="G3605" s="10">
        <f>SUMIFS('Régua SAEB'!$C:$C,'Régua SAEB'!$B:$B,"LP",'Régua SAEB'!$D:$D,"&lt;="&amp;$F3605,'Régua SAEB'!$E:$E,"&gt;"&amp;$F3605,'Régua SAEB'!$A:$A,$E3605)</f>
        <v>4</v>
      </c>
      <c r="H3605" s="10" t="str">
        <f t="array" ref="H3605">INDEX('Régua SAEB'!$F$1:$F$40,MATCH($E3605&amp;"LP"&amp;$G3605,'Régua SAEB'!$G$1:$G$40,0),1)</f>
        <v>Básico</v>
      </c>
      <c r="I3605" s="29">
        <v>294.7</v>
      </c>
      <c r="J3605" s="10">
        <f>SUMIFS('Régua SAEB'!$C:$C,'Régua SAEB'!$B:$B,"MT",'Régua SAEB'!$D:$D,"&lt;="&amp;$I3605,'Régua SAEB'!$E:$E,"&gt;"&amp;$I3605,'Régua SAEB'!$A:$A,$E3605)</f>
        <v>3</v>
      </c>
      <c r="K3605" s="10" t="str">
        <f t="array" ref="K3605">INDEX('Régua SAEB'!$F$1:$F$40,MATCH($E3605&amp;"MT"&amp;$J3605,'Régua SAEB'!$G$1:$G$40,0),1)</f>
        <v>Básico</v>
      </c>
    </row>
    <row r="3606" spans="1:11" x14ac:dyDescent="0.2">
      <c r="A3606" s="28" t="s">
        <v>18</v>
      </c>
      <c r="B3606" s="24">
        <v>25446</v>
      </c>
      <c r="C3606" s="28" t="s">
        <v>342</v>
      </c>
      <c r="D3606" s="29">
        <v>35025446</v>
      </c>
      <c r="E3606" s="29" t="s">
        <v>3527</v>
      </c>
      <c r="F3606" s="29">
        <v>272.06</v>
      </c>
      <c r="G3606" s="10">
        <f>SUMIFS('Régua SAEB'!$C:$C,'Régua SAEB'!$B:$B,"LP",'Régua SAEB'!$D:$D,"&lt;="&amp;$F3606,'Régua SAEB'!$E:$E,"&gt;"&amp;$F3606,'Régua SAEB'!$A:$A,$E3606)</f>
        <v>2</v>
      </c>
      <c r="H3606" s="10" t="str">
        <f t="array" ref="H3606">INDEX('Régua SAEB'!$F$1:$F$40,MATCH($E3606&amp;"LP"&amp;$G3606,'Régua SAEB'!$G$1:$G$40,0),1)</f>
        <v>Básico</v>
      </c>
      <c r="I3606" s="29">
        <v>256.25</v>
      </c>
      <c r="J3606" s="10">
        <f>SUMIFS('Régua SAEB'!$C:$C,'Régua SAEB'!$B:$B,"MT",'Régua SAEB'!$D:$D,"&lt;="&amp;$I3606,'Régua SAEB'!$E:$E,"&gt;"&amp;$I3606,'Régua SAEB'!$A:$A,$E3606)</f>
        <v>2</v>
      </c>
      <c r="K3606" s="10" t="str">
        <f t="array" ref="K3606">INDEX('Régua SAEB'!$F$1:$F$40,MATCH($E3606&amp;"MT"&amp;$J3606,'Régua SAEB'!$G$1:$G$40,0),1)</f>
        <v>Insuficiente</v>
      </c>
    </row>
    <row r="3607" spans="1:11" x14ac:dyDescent="0.2">
      <c r="A3607" s="28" t="s">
        <v>18</v>
      </c>
      <c r="B3607" s="24">
        <v>25458</v>
      </c>
      <c r="C3607" s="28" t="s">
        <v>3547</v>
      </c>
      <c r="D3607" s="29">
        <v>35025458</v>
      </c>
      <c r="E3607" s="29" t="s">
        <v>3527</v>
      </c>
      <c r="F3607" s="29">
        <v>280.64999999999998</v>
      </c>
      <c r="G3607" s="10">
        <f>SUMIFS('Régua SAEB'!$C:$C,'Régua SAEB'!$B:$B,"LP",'Régua SAEB'!$D:$D,"&lt;="&amp;$F3607,'Régua SAEB'!$E:$E,"&gt;"&amp;$F3607,'Régua SAEB'!$A:$A,$E3607)</f>
        <v>3</v>
      </c>
      <c r="H3607" s="10" t="str">
        <f t="array" ref="H3607">INDEX('Régua SAEB'!$F$1:$F$40,MATCH($E3607&amp;"LP"&amp;$G3607,'Régua SAEB'!$G$1:$G$40,0),1)</f>
        <v>Básico</v>
      </c>
      <c r="I3607" s="29">
        <v>280.62</v>
      </c>
      <c r="J3607" s="10">
        <f>SUMIFS('Régua SAEB'!$C:$C,'Régua SAEB'!$B:$B,"MT",'Régua SAEB'!$D:$D,"&lt;="&amp;$I3607,'Régua SAEB'!$E:$E,"&gt;"&amp;$I3607,'Régua SAEB'!$A:$A,$E3607)</f>
        <v>3</v>
      </c>
      <c r="K3607" s="10" t="str">
        <f t="array" ref="K3607">INDEX('Régua SAEB'!$F$1:$F$40,MATCH($E3607&amp;"MT"&amp;$J3607,'Régua SAEB'!$G$1:$G$40,0),1)</f>
        <v>Básico</v>
      </c>
    </row>
    <row r="3608" spans="1:11" x14ac:dyDescent="0.2">
      <c r="A3608" s="28" t="s">
        <v>18</v>
      </c>
      <c r="B3608" s="24">
        <v>25525</v>
      </c>
      <c r="C3608" s="28" t="s">
        <v>346</v>
      </c>
      <c r="D3608" s="29">
        <v>35025525</v>
      </c>
      <c r="E3608" s="29" t="s">
        <v>3527</v>
      </c>
      <c r="F3608" s="29">
        <v>309.73</v>
      </c>
      <c r="G3608" s="10">
        <f>SUMIFS('Régua SAEB'!$C:$C,'Régua SAEB'!$B:$B,"LP",'Régua SAEB'!$D:$D,"&lt;="&amp;$F3608,'Régua SAEB'!$E:$E,"&gt;"&amp;$F3608,'Régua SAEB'!$A:$A,$E3608)</f>
        <v>4</v>
      </c>
      <c r="H3608" s="10" t="str">
        <f t="array" ref="H3608">INDEX('Régua SAEB'!$F$1:$F$40,MATCH($E3608&amp;"LP"&amp;$G3608,'Régua SAEB'!$G$1:$G$40,0),1)</f>
        <v>Básico</v>
      </c>
      <c r="I3608" s="29">
        <v>292</v>
      </c>
      <c r="J3608" s="10">
        <f>SUMIFS('Régua SAEB'!$C:$C,'Régua SAEB'!$B:$B,"MT",'Régua SAEB'!$D:$D,"&lt;="&amp;$I3608,'Régua SAEB'!$E:$E,"&gt;"&amp;$I3608,'Régua SAEB'!$A:$A,$E3608)</f>
        <v>3</v>
      </c>
      <c r="K3608" s="10" t="str">
        <f t="array" ref="K3608">INDEX('Régua SAEB'!$F$1:$F$40,MATCH($E3608&amp;"MT"&amp;$J3608,'Régua SAEB'!$G$1:$G$40,0),1)</f>
        <v>Básico</v>
      </c>
    </row>
    <row r="3609" spans="1:11" x14ac:dyDescent="0.2">
      <c r="A3609" s="28" t="s">
        <v>18</v>
      </c>
      <c r="B3609" s="24">
        <v>25562</v>
      </c>
      <c r="C3609" s="28" t="s">
        <v>347</v>
      </c>
      <c r="D3609" s="29">
        <v>35025562</v>
      </c>
      <c r="E3609" s="29" t="s">
        <v>3527</v>
      </c>
      <c r="F3609" s="29">
        <v>269.67</v>
      </c>
      <c r="G3609" s="10">
        <f>SUMIFS('Régua SAEB'!$C:$C,'Régua SAEB'!$B:$B,"LP",'Régua SAEB'!$D:$D,"&lt;="&amp;$F3609,'Régua SAEB'!$E:$E,"&gt;"&amp;$F3609,'Régua SAEB'!$A:$A,$E3609)</f>
        <v>2</v>
      </c>
      <c r="H3609" s="10" t="str">
        <f t="array" ref="H3609">INDEX('Régua SAEB'!$F$1:$F$40,MATCH($E3609&amp;"LP"&amp;$G3609,'Régua SAEB'!$G$1:$G$40,0),1)</f>
        <v>Básico</v>
      </c>
      <c r="I3609" s="29">
        <v>259.45999999999998</v>
      </c>
      <c r="J3609" s="10">
        <f>SUMIFS('Régua SAEB'!$C:$C,'Régua SAEB'!$B:$B,"MT",'Régua SAEB'!$D:$D,"&lt;="&amp;$I3609,'Régua SAEB'!$E:$E,"&gt;"&amp;$I3609,'Régua SAEB'!$A:$A,$E3609)</f>
        <v>2</v>
      </c>
      <c r="K3609" s="10" t="str">
        <f t="array" ref="K3609">INDEX('Régua SAEB'!$F$1:$F$40,MATCH($E3609&amp;"MT"&amp;$J3609,'Régua SAEB'!$G$1:$G$40,0),1)</f>
        <v>Insuficiente</v>
      </c>
    </row>
    <row r="3610" spans="1:11" x14ac:dyDescent="0.2">
      <c r="A3610" s="28" t="s">
        <v>18</v>
      </c>
      <c r="B3610" s="24">
        <v>25598</v>
      </c>
      <c r="C3610" s="28" t="s">
        <v>3548</v>
      </c>
      <c r="D3610" s="29">
        <v>35025598</v>
      </c>
      <c r="E3610" s="29" t="s">
        <v>3527</v>
      </c>
      <c r="F3610" s="29">
        <v>312.45999999999998</v>
      </c>
      <c r="G3610" s="10">
        <f>SUMIFS('Régua SAEB'!$C:$C,'Régua SAEB'!$B:$B,"LP",'Régua SAEB'!$D:$D,"&lt;="&amp;$F3610,'Régua SAEB'!$E:$E,"&gt;"&amp;$F3610,'Régua SAEB'!$A:$A,$E3610)</f>
        <v>4</v>
      </c>
      <c r="H3610" s="10" t="str">
        <f t="array" ref="H3610">INDEX('Régua SAEB'!$F$1:$F$40,MATCH($E3610&amp;"LP"&amp;$G3610,'Régua SAEB'!$G$1:$G$40,0),1)</f>
        <v>Básico</v>
      </c>
      <c r="I3610" s="29">
        <v>304.17</v>
      </c>
      <c r="J3610" s="10">
        <f>SUMIFS('Régua SAEB'!$C:$C,'Régua SAEB'!$B:$B,"MT",'Régua SAEB'!$D:$D,"&lt;="&amp;$I3610,'Régua SAEB'!$E:$E,"&gt;"&amp;$I3610,'Régua SAEB'!$A:$A,$E3610)</f>
        <v>4</v>
      </c>
      <c r="K3610" s="10" t="str">
        <f t="array" ref="K3610">INDEX('Régua SAEB'!$F$1:$F$40,MATCH($E3610&amp;"MT"&amp;$J3610,'Régua SAEB'!$G$1:$G$40,0),1)</f>
        <v>Básico</v>
      </c>
    </row>
    <row r="3611" spans="1:11" x14ac:dyDescent="0.2">
      <c r="A3611" s="28" t="s">
        <v>18</v>
      </c>
      <c r="B3611" s="24">
        <v>42936</v>
      </c>
      <c r="C3611" s="28" t="s">
        <v>351</v>
      </c>
      <c r="D3611" s="29">
        <v>35042936</v>
      </c>
      <c r="E3611" s="29" t="s">
        <v>3527</v>
      </c>
      <c r="F3611" s="29">
        <v>246.98</v>
      </c>
      <c r="G3611" s="10">
        <f>SUMIFS('Régua SAEB'!$C:$C,'Régua SAEB'!$B:$B,"LP",'Régua SAEB'!$D:$D,"&lt;="&amp;$F3611,'Régua SAEB'!$E:$E,"&gt;"&amp;$F3611,'Régua SAEB'!$A:$A,$E3611)</f>
        <v>1</v>
      </c>
      <c r="H3611" s="10" t="str">
        <f t="array" ref="H3611">INDEX('Régua SAEB'!$F$1:$F$40,MATCH($E3611&amp;"LP"&amp;$G3611,'Régua SAEB'!$G$1:$G$40,0),1)</f>
        <v>Insuficiente</v>
      </c>
      <c r="I3611" s="29">
        <v>247.3</v>
      </c>
      <c r="J3611" s="10">
        <f>SUMIFS('Régua SAEB'!$C:$C,'Régua SAEB'!$B:$B,"MT",'Régua SAEB'!$D:$D,"&lt;="&amp;$I3611,'Régua SAEB'!$E:$E,"&gt;"&amp;$I3611,'Régua SAEB'!$A:$A,$E3611)</f>
        <v>1</v>
      </c>
      <c r="K3611" s="10" t="str">
        <f t="array" ref="K3611">INDEX('Régua SAEB'!$F$1:$F$40,MATCH($E3611&amp;"MT"&amp;$J3611,'Régua SAEB'!$G$1:$G$40,0),1)</f>
        <v>Insuficiente</v>
      </c>
    </row>
    <row r="3612" spans="1:11" x14ac:dyDescent="0.2">
      <c r="A3612" s="28" t="s">
        <v>18</v>
      </c>
      <c r="B3612" s="24">
        <v>49645</v>
      </c>
      <c r="C3612" s="28" t="s">
        <v>352</v>
      </c>
      <c r="D3612" s="29">
        <v>35049645</v>
      </c>
      <c r="E3612" s="29" t="s">
        <v>3527</v>
      </c>
      <c r="F3612" s="29">
        <v>314.45</v>
      </c>
      <c r="G3612" s="10">
        <f>SUMIFS('Régua SAEB'!$C:$C,'Régua SAEB'!$B:$B,"LP",'Régua SAEB'!$D:$D,"&lt;="&amp;$F3612,'Régua SAEB'!$E:$E,"&gt;"&amp;$F3612,'Régua SAEB'!$A:$A,$E3612)</f>
        <v>4</v>
      </c>
      <c r="H3612" s="10" t="str">
        <f t="array" ref="H3612">INDEX('Régua SAEB'!$F$1:$F$40,MATCH($E3612&amp;"LP"&amp;$G3612,'Régua SAEB'!$G$1:$G$40,0),1)</f>
        <v>Básico</v>
      </c>
      <c r="I3612" s="29">
        <v>300.05</v>
      </c>
      <c r="J3612" s="10">
        <f>SUMIFS('Régua SAEB'!$C:$C,'Régua SAEB'!$B:$B,"MT",'Régua SAEB'!$D:$D,"&lt;="&amp;$I3612,'Régua SAEB'!$E:$E,"&gt;"&amp;$I3612,'Régua SAEB'!$A:$A,$E3612)</f>
        <v>4</v>
      </c>
      <c r="K3612" s="10" t="str">
        <f t="array" ref="K3612">INDEX('Régua SAEB'!$F$1:$F$40,MATCH($E3612&amp;"MT"&amp;$J3612,'Régua SAEB'!$G$1:$G$40,0),1)</f>
        <v>Básico</v>
      </c>
    </row>
    <row r="3613" spans="1:11" x14ac:dyDescent="0.2">
      <c r="A3613" s="28" t="s">
        <v>18</v>
      </c>
      <c r="B3613" s="24">
        <v>70634</v>
      </c>
      <c r="C3613" s="28" t="s">
        <v>354</v>
      </c>
      <c r="D3613" s="29">
        <v>35070634</v>
      </c>
      <c r="E3613" s="29" t="s">
        <v>3527</v>
      </c>
      <c r="F3613" s="29">
        <v>276.52999999999997</v>
      </c>
      <c r="G3613" s="10">
        <f>SUMIFS('Régua SAEB'!$C:$C,'Régua SAEB'!$B:$B,"LP",'Régua SAEB'!$D:$D,"&lt;="&amp;$F3613,'Régua SAEB'!$E:$E,"&gt;"&amp;$F3613,'Régua SAEB'!$A:$A,$E3613)</f>
        <v>3</v>
      </c>
      <c r="H3613" s="10" t="str">
        <f t="array" ref="H3613">INDEX('Régua SAEB'!$F$1:$F$40,MATCH($E3613&amp;"LP"&amp;$G3613,'Régua SAEB'!$G$1:$G$40,0),1)</f>
        <v>Básico</v>
      </c>
      <c r="I3613" s="29">
        <v>268.73</v>
      </c>
      <c r="J3613" s="10">
        <f>SUMIFS('Régua SAEB'!$C:$C,'Régua SAEB'!$B:$B,"MT",'Régua SAEB'!$D:$D,"&lt;="&amp;$I3613,'Régua SAEB'!$E:$E,"&gt;"&amp;$I3613,'Régua SAEB'!$A:$A,$E3613)</f>
        <v>2</v>
      </c>
      <c r="K3613" s="10" t="str">
        <f t="array" ref="K3613">INDEX('Régua SAEB'!$F$1:$F$40,MATCH($E3613&amp;"MT"&amp;$J3613,'Régua SAEB'!$G$1:$G$40,0),1)</f>
        <v>Insuficiente</v>
      </c>
    </row>
    <row r="3614" spans="1:11" x14ac:dyDescent="0.2">
      <c r="A3614" s="28" t="s">
        <v>18</v>
      </c>
      <c r="B3614" s="24">
        <v>900217</v>
      </c>
      <c r="C3614" s="28" t="s">
        <v>358</v>
      </c>
      <c r="D3614" s="29">
        <v>35900217</v>
      </c>
      <c r="E3614" s="29" t="s">
        <v>3527</v>
      </c>
      <c r="F3614" s="29">
        <v>274.52</v>
      </c>
      <c r="G3614" s="10">
        <f>SUMIFS('Régua SAEB'!$C:$C,'Régua SAEB'!$B:$B,"LP",'Régua SAEB'!$D:$D,"&lt;="&amp;$F3614,'Régua SAEB'!$E:$E,"&gt;"&amp;$F3614,'Régua SAEB'!$A:$A,$E3614)</f>
        <v>2</v>
      </c>
      <c r="H3614" s="10" t="str">
        <f t="array" ref="H3614">INDEX('Régua SAEB'!$F$1:$F$40,MATCH($E3614&amp;"LP"&amp;$G3614,'Régua SAEB'!$G$1:$G$40,0),1)</f>
        <v>Básico</v>
      </c>
      <c r="I3614" s="29">
        <v>260.89</v>
      </c>
      <c r="J3614" s="10">
        <f>SUMIFS('Régua SAEB'!$C:$C,'Régua SAEB'!$B:$B,"MT",'Régua SAEB'!$D:$D,"&lt;="&amp;$I3614,'Régua SAEB'!$E:$E,"&gt;"&amp;$I3614,'Régua SAEB'!$A:$A,$E3614)</f>
        <v>2</v>
      </c>
      <c r="K3614" s="10" t="str">
        <f t="array" ref="K3614">INDEX('Régua SAEB'!$F$1:$F$40,MATCH($E3614&amp;"MT"&amp;$J3614,'Régua SAEB'!$G$1:$G$40,0),1)</f>
        <v>Insuficiente</v>
      </c>
    </row>
    <row r="3615" spans="1:11" x14ac:dyDescent="0.2">
      <c r="A3615" s="28" t="s">
        <v>18</v>
      </c>
      <c r="B3615" s="24">
        <v>900990</v>
      </c>
      <c r="C3615" s="28" t="s">
        <v>360</v>
      </c>
      <c r="D3615" s="29">
        <v>35900990</v>
      </c>
      <c r="E3615" s="29" t="s">
        <v>3527</v>
      </c>
      <c r="F3615" s="29">
        <v>302.55</v>
      </c>
      <c r="G3615" s="10">
        <f>SUMIFS('Régua SAEB'!$C:$C,'Régua SAEB'!$B:$B,"LP",'Régua SAEB'!$D:$D,"&lt;="&amp;$F3615,'Régua SAEB'!$E:$E,"&gt;"&amp;$F3615,'Régua SAEB'!$A:$A,$E3615)</f>
        <v>4</v>
      </c>
      <c r="H3615" s="10" t="str">
        <f t="array" ref="H3615">INDEX('Régua SAEB'!$F$1:$F$40,MATCH($E3615&amp;"LP"&amp;$G3615,'Régua SAEB'!$G$1:$G$40,0),1)</f>
        <v>Básico</v>
      </c>
      <c r="I3615" s="29">
        <v>289.47000000000003</v>
      </c>
      <c r="J3615" s="10">
        <f>SUMIFS('Régua SAEB'!$C:$C,'Régua SAEB'!$B:$B,"MT",'Régua SAEB'!$D:$D,"&lt;="&amp;$I3615,'Régua SAEB'!$E:$E,"&gt;"&amp;$I3615,'Régua SAEB'!$A:$A,$E3615)</f>
        <v>3</v>
      </c>
      <c r="K3615" s="10" t="str">
        <f t="array" ref="K3615">INDEX('Régua SAEB'!$F$1:$F$40,MATCH($E3615&amp;"MT"&amp;$J3615,'Régua SAEB'!$G$1:$G$40,0),1)</f>
        <v>Básico</v>
      </c>
    </row>
    <row r="3616" spans="1:11" x14ac:dyDescent="0.2">
      <c r="A3616" s="28" t="s">
        <v>18</v>
      </c>
      <c r="B3616" s="24">
        <v>901015</v>
      </c>
      <c r="C3616" s="28" t="s">
        <v>362</v>
      </c>
      <c r="D3616" s="29">
        <v>35901015</v>
      </c>
      <c r="E3616" s="29" t="s">
        <v>3527</v>
      </c>
      <c r="F3616" s="29">
        <v>262.08</v>
      </c>
      <c r="G3616" s="10">
        <f>SUMIFS('Régua SAEB'!$C:$C,'Régua SAEB'!$B:$B,"LP",'Régua SAEB'!$D:$D,"&lt;="&amp;$F3616,'Régua SAEB'!$E:$E,"&gt;"&amp;$F3616,'Régua SAEB'!$A:$A,$E3616)</f>
        <v>2</v>
      </c>
      <c r="H3616" s="10" t="str">
        <f t="array" ref="H3616">INDEX('Régua SAEB'!$F$1:$F$40,MATCH($E3616&amp;"LP"&amp;$G3616,'Régua SAEB'!$G$1:$G$40,0),1)</f>
        <v>Básico</v>
      </c>
      <c r="I3616" s="29">
        <v>255.82</v>
      </c>
      <c r="J3616" s="10">
        <f>SUMIFS('Régua SAEB'!$C:$C,'Régua SAEB'!$B:$B,"MT",'Régua SAEB'!$D:$D,"&lt;="&amp;$I3616,'Régua SAEB'!$E:$E,"&gt;"&amp;$I3616,'Régua SAEB'!$A:$A,$E3616)</f>
        <v>2</v>
      </c>
      <c r="K3616" s="10" t="str">
        <f t="array" ref="K3616">INDEX('Régua SAEB'!$F$1:$F$40,MATCH($E3616&amp;"MT"&amp;$J3616,'Régua SAEB'!$G$1:$G$40,0),1)</f>
        <v>Insuficiente</v>
      </c>
    </row>
    <row r="3617" spans="1:11" x14ac:dyDescent="0.2">
      <c r="A3617" s="28" t="s">
        <v>18</v>
      </c>
      <c r="B3617" s="24">
        <v>919019</v>
      </c>
      <c r="C3617" s="28" t="s">
        <v>363</v>
      </c>
      <c r="D3617" s="29">
        <v>35919019</v>
      </c>
      <c r="E3617" s="29" t="s">
        <v>3527</v>
      </c>
      <c r="F3617" s="29">
        <v>263.45999999999998</v>
      </c>
      <c r="G3617" s="10">
        <f>SUMIFS('Régua SAEB'!$C:$C,'Régua SAEB'!$B:$B,"LP",'Régua SAEB'!$D:$D,"&lt;="&amp;$F3617,'Régua SAEB'!$E:$E,"&gt;"&amp;$F3617,'Régua SAEB'!$A:$A,$E3617)</f>
        <v>2</v>
      </c>
      <c r="H3617" s="10" t="str">
        <f t="array" ref="H3617">INDEX('Régua SAEB'!$F$1:$F$40,MATCH($E3617&amp;"LP"&amp;$G3617,'Régua SAEB'!$G$1:$G$40,0),1)</f>
        <v>Básico</v>
      </c>
      <c r="I3617" s="29">
        <v>254.07</v>
      </c>
      <c r="J3617" s="10">
        <f>SUMIFS('Régua SAEB'!$C:$C,'Régua SAEB'!$B:$B,"MT",'Régua SAEB'!$D:$D,"&lt;="&amp;$I3617,'Régua SAEB'!$E:$E,"&gt;"&amp;$I3617,'Régua SAEB'!$A:$A,$E3617)</f>
        <v>2</v>
      </c>
      <c r="K3617" s="10" t="str">
        <f t="array" ref="K3617">INDEX('Régua SAEB'!$F$1:$F$40,MATCH($E3617&amp;"MT"&amp;$J3617,'Régua SAEB'!$G$1:$G$40,0),1)</f>
        <v>Insuficiente</v>
      </c>
    </row>
    <row r="3618" spans="1:11" x14ac:dyDescent="0.2">
      <c r="A3618" s="28" t="s">
        <v>18</v>
      </c>
      <c r="B3618" s="24">
        <v>921373</v>
      </c>
      <c r="C3618" s="28" t="s">
        <v>365</v>
      </c>
      <c r="D3618" s="29">
        <v>35921373</v>
      </c>
      <c r="E3618" s="29" t="s">
        <v>3527</v>
      </c>
      <c r="F3618" s="29">
        <v>255.42</v>
      </c>
      <c r="G3618" s="10">
        <f>SUMIFS('Régua SAEB'!$C:$C,'Régua SAEB'!$B:$B,"LP",'Régua SAEB'!$D:$D,"&lt;="&amp;$F3618,'Régua SAEB'!$E:$E,"&gt;"&amp;$F3618,'Régua SAEB'!$A:$A,$E3618)</f>
        <v>2</v>
      </c>
      <c r="H3618" s="10" t="str">
        <f t="array" ref="H3618">INDEX('Régua SAEB'!$F$1:$F$40,MATCH($E3618&amp;"LP"&amp;$G3618,'Régua SAEB'!$G$1:$G$40,0),1)</f>
        <v>Básico</v>
      </c>
      <c r="I3618" s="29">
        <v>255.84</v>
      </c>
      <c r="J3618" s="10">
        <f>SUMIFS('Régua SAEB'!$C:$C,'Régua SAEB'!$B:$B,"MT",'Régua SAEB'!$D:$D,"&lt;="&amp;$I3618,'Régua SAEB'!$E:$E,"&gt;"&amp;$I3618,'Régua SAEB'!$A:$A,$E3618)</f>
        <v>2</v>
      </c>
      <c r="K3618" s="10" t="str">
        <f t="array" ref="K3618">INDEX('Régua SAEB'!$F$1:$F$40,MATCH($E3618&amp;"MT"&amp;$J3618,'Régua SAEB'!$G$1:$G$40,0),1)</f>
        <v>Insuficiente</v>
      </c>
    </row>
    <row r="3619" spans="1:11" x14ac:dyDescent="0.2">
      <c r="A3619" s="28" t="s">
        <v>18</v>
      </c>
      <c r="B3619" s="24">
        <v>925263</v>
      </c>
      <c r="C3619" s="28" t="s">
        <v>366</v>
      </c>
      <c r="D3619" s="29">
        <v>35925263</v>
      </c>
      <c r="E3619" s="29" t="s">
        <v>3527</v>
      </c>
      <c r="F3619" s="29">
        <v>286.98</v>
      </c>
      <c r="G3619" s="10">
        <f>SUMIFS('Régua SAEB'!$C:$C,'Régua SAEB'!$B:$B,"LP",'Régua SAEB'!$D:$D,"&lt;="&amp;$F3619,'Régua SAEB'!$E:$E,"&gt;"&amp;$F3619,'Régua SAEB'!$A:$A,$E3619)</f>
        <v>3</v>
      </c>
      <c r="H3619" s="10" t="str">
        <f t="array" ref="H3619">INDEX('Régua SAEB'!$F$1:$F$40,MATCH($E3619&amp;"LP"&amp;$G3619,'Régua SAEB'!$G$1:$G$40,0),1)</f>
        <v>Básico</v>
      </c>
      <c r="I3619" s="29">
        <v>259.95999999999998</v>
      </c>
      <c r="J3619" s="10">
        <f>SUMIFS('Régua SAEB'!$C:$C,'Régua SAEB'!$B:$B,"MT",'Régua SAEB'!$D:$D,"&lt;="&amp;$I3619,'Régua SAEB'!$E:$E,"&gt;"&amp;$I3619,'Régua SAEB'!$A:$A,$E3619)</f>
        <v>2</v>
      </c>
      <c r="K3619" s="10" t="str">
        <f t="array" ref="K3619">INDEX('Régua SAEB'!$F$1:$F$40,MATCH($E3619&amp;"MT"&amp;$J3619,'Régua SAEB'!$G$1:$G$40,0),1)</f>
        <v>Insuficiente</v>
      </c>
    </row>
    <row r="3620" spans="1:11" x14ac:dyDescent="0.2">
      <c r="A3620" s="28" t="s">
        <v>45</v>
      </c>
      <c r="B3620" s="24">
        <v>22603</v>
      </c>
      <c r="C3620" s="28" t="s">
        <v>367</v>
      </c>
      <c r="D3620" s="29">
        <v>35022603</v>
      </c>
      <c r="E3620" s="29" t="s">
        <v>3527</v>
      </c>
      <c r="F3620" s="29">
        <v>282.52</v>
      </c>
      <c r="G3620" s="10">
        <f>SUMIFS('Régua SAEB'!$C:$C,'Régua SAEB'!$B:$B,"LP",'Régua SAEB'!$D:$D,"&lt;="&amp;$F3620,'Régua SAEB'!$E:$E,"&gt;"&amp;$F3620,'Régua SAEB'!$A:$A,$E3620)</f>
        <v>3</v>
      </c>
      <c r="H3620" s="10" t="str">
        <f t="array" ref="H3620">INDEX('Régua SAEB'!$F$1:$F$40,MATCH($E3620&amp;"LP"&amp;$G3620,'Régua SAEB'!$G$1:$G$40,0),1)</f>
        <v>Básico</v>
      </c>
      <c r="I3620" s="29">
        <v>278.58</v>
      </c>
      <c r="J3620" s="10">
        <f>SUMIFS('Régua SAEB'!$C:$C,'Régua SAEB'!$B:$B,"MT",'Régua SAEB'!$D:$D,"&lt;="&amp;$I3620,'Régua SAEB'!$E:$E,"&gt;"&amp;$I3620,'Régua SAEB'!$A:$A,$E3620)</f>
        <v>3</v>
      </c>
      <c r="K3620" s="10" t="str">
        <f t="array" ref="K3620">INDEX('Régua SAEB'!$F$1:$F$40,MATCH($E3620&amp;"MT"&amp;$J3620,'Régua SAEB'!$G$1:$G$40,0),1)</f>
        <v>Básico</v>
      </c>
    </row>
    <row r="3621" spans="1:11" x14ac:dyDescent="0.2">
      <c r="A3621" s="28" t="s">
        <v>45</v>
      </c>
      <c r="B3621" s="24">
        <v>22724</v>
      </c>
      <c r="C3621" s="28" t="s">
        <v>369</v>
      </c>
      <c r="D3621" s="29">
        <v>35022724</v>
      </c>
      <c r="E3621" s="29" t="s">
        <v>3527</v>
      </c>
      <c r="F3621" s="29">
        <v>264.11</v>
      </c>
      <c r="G3621" s="10">
        <f>SUMIFS('Régua SAEB'!$C:$C,'Régua SAEB'!$B:$B,"LP",'Régua SAEB'!$D:$D,"&lt;="&amp;$F3621,'Régua SAEB'!$E:$E,"&gt;"&amp;$F3621,'Régua SAEB'!$A:$A,$E3621)</f>
        <v>2</v>
      </c>
      <c r="H3621" s="10" t="str">
        <f t="array" ref="H3621">INDEX('Régua SAEB'!$F$1:$F$40,MATCH($E3621&amp;"LP"&amp;$G3621,'Régua SAEB'!$G$1:$G$40,0),1)</f>
        <v>Básico</v>
      </c>
      <c r="I3621" s="29">
        <v>259.12</v>
      </c>
      <c r="J3621" s="10">
        <f>SUMIFS('Régua SAEB'!$C:$C,'Régua SAEB'!$B:$B,"MT",'Régua SAEB'!$D:$D,"&lt;="&amp;$I3621,'Régua SAEB'!$E:$E,"&gt;"&amp;$I3621,'Régua SAEB'!$A:$A,$E3621)</f>
        <v>2</v>
      </c>
      <c r="K3621" s="10" t="str">
        <f t="array" ref="K3621">INDEX('Régua SAEB'!$F$1:$F$40,MATCH($E3621&amp;"MT"&amp;$J3621,'Régua SAEB'!$G$1:$G$40,0),1)</f>
        <v>Insuficiente</v>
      </c>
    </row>
    <row r="3622" spans="1:11" x14ac:dyDescent="0.2">
      <c r="A3622" s="28" t="s">
        <v>45</v>
      </c>
      <c r="B3622" s="24">
        <v>22731</v>
      </c>
      <c r="C3622" s="28" t="s">
        <v>370</v>
      </c>
      <c r="D3622" s="29">
        <v>35022731</v>
      </c>
      <c r="E3622" s="29" t="s">
        <v>3527</v>
      </c>
      <c r="F3622" s="29">
        <v>280.19</v>
      </c>
      <c r="G3622" s="10">
        <f>SUMIFS('Régua SAEB'!$C:$C,'Régua SAEB'!$B:$B,"LP",'Régua SAEB'!$D:$D,"&lt;="&amp;$F3622,'Régua SAEB'!$E:$E,"&gt;"&amp;$F3622,'Régua SAEB'!$A:$A,$E3622)</f>
        <v>3</v>
      </c>
      <c r="H3622" s="10" t="str">
        <f t="array" ref="H3622">INDEX('Régua SAEB'!$F$1:$F$40,MATCH($E3622&amp;"LP"&amp;$G3622,'Régua SAEB'!$G$1:$G$40,0),1)</f>
        <v>Básico</v>
      </c>
      <c r="I3622" s="29">
        <v>275.35000000000002</v>
      </c>
      <c r="J3622" s="10">
        <f>SUMIFS('Régua SAEB'!$C:$C,'Régua SAEB'!$B:$B,"MT",'Régua SAEB'!$D:$D,"&lt;="&amp;$I3622,'Régua SAEB'!$E:$E,"&gt;"&amp;$I3622,'Régua SAEB'!$A:$A,$E3622)</f>
        <v>3</v>
      </c>
      <c r="K3622" s="10" t="str">
        <f t="array" ref="K3622">INDEX('Régua SAEB'!$F$1:$F$40,MATCH($E3622&amp;"MT"&amp;$J3622,'Régua SAEB'!$G$1:$G$40,0),1)</f>
        <v>Básico</v>
      </c>
    </row>
    <row r="3623" spans="1:11" x14ac:dyDescent="0.2">
      <c r="A3623" s="28" t="s">
        <v>45</v>
      </c>
      <c r="B3623" s="24">
        <v>22767</v>
      </c>
      <c r="C3623" s="28" t="s">
        <v>371</v>
      </c>
      <c r="D3623" s="29">
        <v>35022767</v>
      </c>
      <c r="E3623" s="29" t="s">
        <v>3527</v>
      </c>
      <c r="F3623" s="29">
        <v>268.52999999999997</v>
      </c>
      <c r="G3623" s="10">
        <f>SUMIFS('Régua SAEB'!$C:$C,'Régua SAEB'!$B:$B,"LP",'Régua SAEB'!$D:$D,"&lt;="&amp;$F3623,'Régua SAEB'!$E:$E,"&gt;"&amp;$F3623,'Régua SAEB'!$A:$A,$E3623)</f>
        <v>2</v>
      </c>
      <c r="H3623" s="10" t="str">
        <f t="array" ref="H3623">INDEX('Régua SAEB'!$F$1:$F$40,MATCH($E3623&amp;"LP"&amp;$G3623,'Régua SAEB'!$G$1:$G$40,0),1)</f>
        <v>Básico</v>
      </c>
      <c r="I3623" s="29">
        <v>265.39</v>
      </c>
      <c r="J3623" s="10">
        <f>SUMIFS('Régua SAEB'!$C:$C,'Régua SAEB'!$B:$B,"MT",'Régua SAEB'!$D:$D,"&lt;="&amp;$I3623,'Régua SAEB'!$E:$E,"&gt;"&amp;$I3623,'Régua SAEB'!$A:$A,$E3623)</f>
        <v>2</v>
      </c>
      <c r="K3623" s="10" t="str">
        <f t="array" ref="K3623">INDEX('Régua SAEB'!$F$1:$F$40,MATCH($E3623&amp;"MT"&amp;$J3623,'Régua SAEB'!$G$1:$G$40,0),1)</f>
        <v>Insuficiente</v>
      </c>
    </row>
    <row r="3624" spans="1:11" x14ac:dyDescent="0.2">
      <c r="A3624" s="28" t="s">
        <v>45</v>
      </c>
      <c r="B3624" s="24">
        <v>903371</v>
      </c>
      <c r="C3624" s="28" t="s">
        <v>375</v>
      </c>
      <c r="D3624" s="29">
        <v>35903371</v>
      </c>
      <c r="E3624" s="29" t="s">
        <v>3527</v>
      </c>
      <c r="F3624" s="29">
        <v>265.68</v>
      </c>
      <c r="G3624" s="10">
        <f>SUMIFS('Régua SAEB'!$C:$C,'Régua SAEB'!$B:$B,"LP",'Régua SAEB'!$D:$D,"&lt;="&amp;$F3624,'Régua SAEB'!$E:$E,"&gt;"&amp;$F3624,'Régua SAEB'!$A:$A,$E3624)</f>
        <v>2</v>
      </c>
      <c r="H3624" s="10" t="str">
        <f t="array" ref="H3624">INDEX('Régua SAEB'!$F$1:$F$40,MATCH($E3624&amp;"LP"&amp;$G3624,'Régua SAEB'!$G$1:$G$40,0),1)</f>
        <v>Básico</v>
      </c>
      <c r="I3624" s="29">
        <v>253.55</v>
      </c>
      <c r="J3624" s="10">
        <f>SUMIFS('Régua SAEB'!$C:$C,'Régua SAEB'!$B:$B,"MT",'Régua SAEB'!$D:$D,"&lt;="&amp;$I3624,'Régua SAEB'!$E:$E,"&gt;"&amp;$I3624,'Régua SAEB'!$A:$A,$E3624)</f>
        <v>2</v>
      </c>
      <c r="K3624" s="10" t="str">
        <f t="array" ref="K3624">INDEX('Régua SAEB'!$F$1:$F$40,MATCH($E3624&amp;"MT"&amp;$J3624,'Régua SAEB'!$G$1:$G$40,0),1)</f>
        <v>Insuficiente</v>
      </c>
    </row>
    <row r="3625" spans="1:11" x14ac:dyDescent="0.2">
      <c r="A3625" s="28" t="s">
        <v>13</v>
      </c>
      <c r="B3625" s="24">
        <v>29993</v>
      </c>
      <c r="C3625" s="28" t="s">
        <v>376</v>
      </c>
      <c r="D3625" s="29">
        <v>35029993</v>
      </c>
      <c r="E3625" s="29" t="s">
        <v>3527</v>
      </c>
      <c r="F3625" s="29">
        <v>277.25</v>
      </c>
      <c r="G3625" s="10">
        <f>SUMIFS('Régua SAEB'!$C:$C,'Régua SAEB'!$B:$B,"LP",'Régua SAEB'!$D:$D,"&lt;="&amp;$F3625,'Régua SAEB'!$E:$E,"&gt;"&amp;$F3625,'Régua SAEB'!$A:$A,$E3625)</f>
        <v>3</v>
      </c>
      <c r="H3625" s="10" t="str">
        <f t="array" ref="H3625">INDEX('Régua SAEB'!$F$1:$F$40,MATCH($E3625&amp;"LP"&amp;$G3625,'Régua SAEB'!$G$1:$G$40,0),1)</f>
        <v>Básico</v>
      </c>
      <c r="I3625" s="29">
        <v>276.02</v>
      </c>
      <c r="J3625" s="10">
        <f>SUMIFS('Régua SAEB'!$C:$C,'Régua SAEB'!$B:$B,"MT",'Régua SAEB'!$D:$D,"&lt;="&amp;$I3625,'Régua SAEB'!$E:$E,"&gt;"&amp;$I3625,'Régua SAEB'!$A:$A,$E3625)</f>
        <v>3</v>
      </c>
      <c r="K3625" s="10" t="str">
        <f t="array" ref="K3625">INDEX('Régua SAEB'!$F$1:$F$40,MATCH($E3625&amp;"MT"&amp;$J3625,'Régua SAEB'!$G$1:$G$40,0),1)</f>
        <v>Básico</v>
      </c>
    </row>
    <row r="3626" spans="1:11" x14ac:dyDescent="0.2">
      <c r="A3626" s="28" t="s">
        <v>67</v>
      </c>
      <c r="B3626" s="24">
        <v>34393</v>
      </c>
      <c r="C3626" s="28" t="s">
        <v>377</v>
      </c>
      <c r="D3626" s="29">
        <v>35034393</v>
      </c>
      <c r="E3626" s="29" t="s">
        <v>3527</v>
      </c>
      <c r="F3626" s="29">
        <v>278.36</v>
      </c>
      <c r="G3626" s="10">
        <f>SUMIFS('Régua SAEB'!$C:$C,'Régua SAEB'!$B:$B,"LP",'Régua SAEB'!$D:$D,"&lt;="&amp;$F3626,'Régua SAEB'!$E:$E,"&gt;"&amp;$F3626,'Régua SAEB'!$A:$A,$E3626)</f>
        <v>3</v>
      </c>
      <c r="H3626" s="10" t="str">
        <f t="array" ref="H3626">INDEX('Régua SAEB'!$F$1:$F$40,MATCH($E3626&amp;"LP"&amp;$G3626,'Régua SAEB'!$G$1:$G$40,0),1)</f>
        <v>Básico</v>
      </c>
      <c r="I3626" s="29">
        <v>279.45999999999998</v>
      </c>
      <c r="J3626" s="10">
        <f>SUMIFS('Régua SAEB'!$C:$C,'Régua SAEB'!$B:$B,"MT",'Régua SAEB'!$D:$D,"&lt;="&amp;$I3626,'Régua SAEB'!$E:$E,"&gt;"&amp;$I3626,'Régua SAEB'!$A:$A,$E3626)</f>
        <v>3</v>
      </c>
      <c r="K3626" s="10" t="str">
        <f t="array" ref="K3626">INDEX('Régua SAEB'!$F$1:$F$40,MATCH($E3626&amp;"MT"&amp;$J3626,'Régua SAEB'!$G$1:$G$40,0),1)</f>
        <v>Básico</v>
      </c>
    </row>
    <row r="3627" spans="1:11" x14ac:dyDescent="0.2">
      <c r="A3627" s="28" t="s">
        <v>78</v>
      </c>
      <c r="B3627" s="24">
        <v>269323</v>
      </c>
      <c r="C3627" s="28" t="s">
        <v>381</v>
      </c>
      <c r="D3627" s="29">
        <v>35269323</v>
      </c>
      <c r="E3627" s="29" t="s">
        <v>3527</v>
      </c>
      <c r="F3627" s="29">
        <v>262.58999999999997</v>
      </c>
      <c r="G3627" s="10">
        <f>SUMIFS('Régua SAEB'!$C:$C,'Régua SAEB'!$B:$B,"LP",'Régua SAEB'!$D:$D,"&lt;="&amp;$F3627,'Régua SAEB'!$E:$E,"&gt;"&amp;$F3627,'Régua SAEB'!$A:$A,$E3627)</f>
        <v>2</v>
      </c>
      <c r="H3627" s="10" t="str">
        <f t="array" ref="H3627">INDEX('Régua SAEB'!$F$1:$F$40,MATCH($E3627&amp;"LP"&amp;$G3627,'Régua SAEB'!$G$1:$G$40,0),1)</f>
        <v>Básico</v>
      </c>
      <c r="I3627" s="29">
        <v>261.49</v>
      </c>
      <c r="J3627" s="10">
        <f>SUMIFS('Régua SAEB'!$C:$C,'Régua SAEB'!$B:$B,"MT",'Régua SAEB'!$D:$D,"&lt;="&amp;$I3627,'Régua SAEB'!$E:$E,"&gt;"&amp;$I3627,'Régua SAEB'!$A:$A,$E3627)</f>
        <v>2</v>
      </c>
      <c r="K3627" s="10" t="str">
        <f t="array" ref="K3627">INDEX('Régua SAEB'!$F$1:$F$40,MATCH($E3627&amp;"MT"&amp;$J3627,'Régua SAEB'!$G$1:$G$40,0),1)</f>
        <v>Insuficiente</v>
      </c>
    </row>
    <row r="3628" spans="1:11" x14ac:dyDescent="0.2">
      <c r="A3628" s="28" t="s">
        <v>78</v>
      </c>
      <c r="B3628" s="24">
        <v>901398</v>
      </c>
      <c r="C3628" s="28" t="s">
        <v>382</v>
      </c>
      <c r="D3628" s="29">
        <v>35901398</v>
      </c>
      <c r="E3628" s="29" t="s">
        <v>3527</v>
      </c>
      <c r="F3628" s="29">
        <v>257.56</v>
      </c>
      <c r="G3628" s="10">
        <f>SUMIFS('Régua SAEB'!$C:$C,'Régua SAEB'!$B:$B,"LP",'Régua SAEB'!$D:$D,"&lt;="&amp;$F3628,'Régua SAEB'!$E:$E,"&gt;"&amp;$F3628,'Régua SAEB'!$A:$A,$E3628)</f>
        <v>2</v>
      </c>
      <c r="H3628" s="10" t="str">
        <f t="array" ref="H3628">INDEX('Régua SAEB'!$F$1:$F$40,MATCH($E3628&amp;"LP"&amp;$G3628,'Régua SAEB'!$G$1:$G$40,0),1)</f>
        <v>Básico</v>
      </c>
      <c r="I3628" s="29">
        <v>255.99</v>
      </c>
      <c r="J3628" s="10">
        <f>SUMIFS('Régua SAEB'!$C:$C,'Régua SAEB'!$B:$B,"MT",'Régua SAEB'!$D:$D,"&lt;="&amp;$I3628,'Régua SAEB'!$E:$E,"&gt;"&amp;$I3628,'Régua SAEB'!$A:$A,$E3628)</f>
        <v>2</v>
      </c>
      <c r="K3628" s="10" t="str">
        <f t="array" ref="K3628">INDEX('Régua SAEB'!$F$1:$F$40,MATCH($E3628&amp;"MT"&amp;$J3628,'Régua SAEB'!$G$1:$G$40,0),1)</f>
        <v>Insuficiente</v>
      </c>
    </row>
    <row r="3629" spans="1:11" x14ac:dyDescent="0.2">
      <c r="A3629" s="28" t="s">
        <v>78</v>
      </c>
      <c r="B3629" s="24">
        <v>909798</v>
      </c>
      <c r="C3629" s="28" t="s">
        <v>383</v>
      </c>
      <c r="D3629" s="29">
        <v>35909798</v>
      </c>
      <c r="E3629" s="29" t="s">
        <v>3527</v>
      </c>
      <c r="F3629" s="29">
        <v>291.62</v>
      </c>
      <c r="G3629" s="10">
        <f>SUMIFS('Régua SAEB'!$C:$C,'Régua SAEB'!$B:$B,"LP",'Régua SAEB'!$D:$D,"&lt;="&amp;$F3629,'Régua SAEB'!$E:$E,"&gt;"&amp;$F3629,'Régua SAEB'!$A:$A,$E3629)</f>
        <v>3</v>
      </c>
      <c r="H3629" s="10" t="str">
        <f t="array" ref="H3629">INDEX('Régua SAEB'!$F$1:$F$40,MATCH($E3629&amp;"LP"&amp;$G3629,'Régua SAEB'!$G$1:$G$40,0),1)</f>
        <v>Básico</v>
      </c>
      <c r="I3629" s="29">
        <v>271.33</v>
      </c>
      <c r="J3629" s="10">
        <f>SUMIFS('Régua SAEB'!$C:$C,'Régua SAEB'!$B:$B,"MT",'Régua SAEB'!$D:$D,"&lt;="&amp;$I3629,'Régua SAEB'!$E:$E,"&gt;"&amp;$I3629,'Régua SAEB'!$A:$A,$E3629)</f>
        <v>2</v>
      </c>
      <c r="K3629" s="10" t="str">
        <f t="array" ref="K3629">INDEX('Régua SAEB'!$F$1:$F$40,MATCH($E3629&amp;"MT"&amp;$J3629,'Régua SAEB'!$G$1:$G$40,0),1)</f>
        <v>Insuficiente</v>
      </c>
    </row>
    <row r="3630" spans="1:11" x14ac:dyDescent="0.2">
      <c r="A3630" s="28" t="s">
        <v>78</v>
      </c>
      <c r="B3630" s="24">
        <v>921737</v>
      </c>
      <c r="C3630" s="28" t="s">
        <v>384</v>
      </c>
      <c r="D3630" s="29">
        <v>35921737</v>
      </c>
      <c r="E3630" s="29" t="s">
        <v>3527</v>
      </c>
      <c r="F3630" s="29">
        <v>265.38</v>
      </c>
      <c r="G3630" s="10">
        <f>SUMIFS('Régua SAEB'!$C:$C,'Régua SAEB'!$B:$B,"LP",'Régua SAEB'!$D:$D,"&lt;="&amp;$F3630,'Régua SAEB'!$E:$E,"&gt;"&amp;$F3630,'Régua SAEB'!$A:$A,$E3630)</f>
        <v>2</v>
      </c>
      <c r="H3630" s="10" t="str">
        <f t="array" ref="H3630">INDEX('Régua SAEB'!$F$1:$F$40,MATCH($E3630&amp;"LP"&amp;$G3630,'Régua SAEB'!$G$1:$G$40,0),1)</f>
        <v>Básico</v>
      </c>
      <c r="I3630" s="29">
        <v>259</v>
      </c>
      <c r="J3630" s="10">
        <f>SUMIFS('Régua SAEB'!$C:$C,'Régua SAEB'!$B:$B,"MT",'Régua SAEB'!$D:$D,"&lt;="&amp;$I3630,'Régua SAEB'!$E:$E,"&gt;"&amp;$I3630,'Régua SAEB'!$A:$A,$E3630)</f>
        <v>2</v>
      </c>
      <c r="K3630" s="10" t="str">
        <f t="array" ref="K3630">INDEX('Régua SAEB'!$F$1:$F$40,MATCH($E3630&amp;"MT"&amp;$J3630,'Régua SAEB'!$G$1:$G$40,0),1)</f>
        <v>Insuficiente</v>
      </c>
    </row>
    <row r="3631" spans="1:11" x14ac:dyDescent="0.2">
      <c r="A3631" s="28" t="s">
        <v>19</v>
      </c>
      <c r="B3631" s="24">
        <v>30235</v>
      </c>
      <c r="C3631" s="28" t="s">
        <v>387</v>
      </c>
      <c r="D3631" s="29">
        <v>35030235</v>
      </c>
      <c r="E3631" s="29" t="s">
        <v>3527</v>
      </c>
      <c r="F3631" s="29">
        <v>264.19</v>
      </c>
      <c r="G3631" s="10">
        <f>SUMIFS('Régua SAEB'!$C:$C,'Régua SAEB'!$B:$B,"LP",'Régua SAEB'!$D:$D,"&lt;="&amp;$F3631,'Régua SAEB'!$E:$E,"&gt;"&amp;$F3631,'Régua SAEB'!$A:$A,$E3631)</f>
        <v>2</v>
      </c>
      <c r="H3631" s="10" t="str">
        <f t="array" ref="H3631">INDEX('Régua SAEB'!$F$1:$F$40,MATCH($E3631&amp;"LP"&amp;$G3631,'Régua SAEB'!$G$1:$G$40,0),1)</f>
        <v>Básico</v>
      </c>
      <c r="I3631" s="29">
        <v>270.18</v>
      </c>
      <c r="J3631" s="10">
        <f>SUMIFS('Régua SAEB'!$C:$C,'Régua SAEB'!$B:$B,"MT",'Régua SAEB'!$D:$D,"&lt;="&amp;$I3631,'Régua SAEB'!$E:$E,"&gt;"&amp;$I3631,'Régua SAEB'!$A:$A,$E3631)</f>
        <v>2</v>
      </c>
      <c r="K3631" s="10" t="str">
        <f t="array" ref="K3631">INDEX('Régua SAEB'!$F$1:$F$40,MATCH($E3631&amp;"MT"&amp;$J3631,'Régua SAEB'!$G$1:$G$40,0),1)</f>
        <v>Insuficiente</v>
      </c>
    </row>
    <row r="3632" spans="1:11" x14ac:dyDescent="0.2">
      <c r="A3632" s="28" t="s">
        <v>19</v>
      </c>
      <c r="B3632" s="24">
        <v>30272</v>
      </c>
      <c r="C3632" s="28" t="s">
        <v>391</v>
      </c>
      <c r="D3632" s="29">
        <v>35030272</v>
      </c>
      <c r="E3632" s="29" t="s">
        <v>3527</v>
      </c>
      <c r="F3632" s="29">
        <v>278.60000000000002</v>
      </c>
      <c r="G3632" s="10">
        <f>SUMIFS('Régua SAEB'!$C:$C,'Régua SAEB'!$B:$B,"LP",'Régua SAEB'!$D:$D,"&lt;="&amp;$F3632,'Régua SAEB'!$E:$E,"&gt;"&amp;$F3632,'Régua SAEB'!$A:$A,$E3632)</f>
        <v>3</v>
      </c>
      <c r="H3632" s="10" t="str">
        <f t="array" ref="H3632">INDEX('Régua SAEB'!$F$1:$F$40,MATCH($E3632&amp;"LP"&amp;$G3632,'Régua SAEB'!$G$1:$G$40,0),1)</f>
        <v>Básico</v>
      </c>
      <c r="I3632" s="29">
        <v>267.63</v>
      </c>
      <c r="J3632" s="10">
        <f>SUMIFS('Régua SAEB'!$C:$C,'Régua SAEB'!$B:$B,"MT",'Régua SAEB'!$D:$D,"&lt;="&amp;$I3632,'Régua SAEB'!$E:$E,"&gt;"&amp;$I3632,'Régua SAEB'!$A:$A,$E3632)</f>
        <v>2</v>
      </c>
      <c r="K3632" s="10" t="str">
        <f t="array" ref="K3632">INDEX('Régua SAEB'!$F$1:$F$40,MATCH($E3632&amp;"MT"&amp;$J3632,'Régua SAEB'!$G$1:$G$40,0),1)</f>
        <v>Insuficiente</v>
      </c>
    </row>
    <row r="3633" spans="1:11" x14ac:dyDescent="0.2">
      <c r="A3633" s="28" t="s">
        <v>19</v>
      </c>
      <c r="B3633" s="24">
        <v>48562</v>
      </c>
      <c r="C3633" s="28" t="s">
        <v>393</v>
      </c>
      <c r="D3633" s="29">
        <v>35048562</v>
      </c>
      <c r="E3633" s="29" t="s">
        <v>3527</v>
      </c>
      <c r="F3633" s="29">
        <v>309.10000000000002</v>
      </c>
      <c r="G3633" s="10">
        <f>SUMIFS('Régua SAEB'!$C:$C,'Régua SAEB'!$B:$B,"LP",'Régua SAEB'!$D:$D,"&lt;="&amp;$F3633,'Régua SAEB'!$E:$E,"&gt;"&amp;$F3633,'Régua SAEB'!$A:$A,$E3633)</f>
        <v>4</v>
      </c>
      <c r="H3633" s="10" t="str">
        <f t="array" ref="H3633">INDEX('Régua SAEB'!$F$1:$F$40,MATCH($E3633&amp;"LP"&amp;$G3633,'Régua SAEB'!$G$1:$G$40,0),1)</f>
        <v>Básico</v>
      </c>
      <c r="I3633" s="29">
        <v>297.87</v>
      </c>
      <c r="J3633" s="10">
        <f>SUMIFS('Régua SAEB'!$C:$C,'Régua SAEB'!$B:$B,"MT",'Régua SAEB'!$D:$D,"&lt;="&amp;$I3633,'Régua SAEB'!$E:$E,"&gt;"&amp;$I3633,'Régua SAEB'!$A:$A,$E3633)</f>
        <v>3</v>
      </c>
      <c r="K3633" s="10" t="str">
        <f t="array" ref="K3633">INDEX('Régua SAEB'!$F$1:$F$40,MATCH($E3633&amp;"MT"&amp;$J3633,'Régua SAEB'!$G$1:$G$40,0),1)</f>
        <v>Básico</v>
      </c>
    </row>
    <row r="3634" spans="1:11" x14ac:dyDescent="0.2">
      <c r="A3634" s="28" t="s">
        <v>19</v>
      </c>
      <c r="B3634" s="24">
        <v>446981</v>
      </c>
      <c r="C3634" s="28" t="s">
        <v>394</v>
      </c>
      <c r="D3634" s="29">
        <v>35446981</v>
      </c>
      <c r="E3634" s="29" t="s">
        <v>3527</v>
      </c>
      <c r="F3634" s="29">
        <v>255.28</v>
      </c>
      <c r="G3634" s="10">
        <f>SUMIFS('Régua SAEB'!$C:$C,'Régua SAEB'!$B:$B,"LP",'Régua SAEB'!$D:$D,"&lt;="&amp;$F3634,'Régua SAEB'!$E:$E,"&gt;"&amp;$F3634,'Régua SAEB'!$A:$A,$E3634)</f>
        <v>2</v>
      </c>
      <c r="H3634" s="10" t="str">
        <f t="array" ref="H3634">INDEX('Régua SAEB'!$F$1:$F$40,MATCH($E3634&amp;"LP"&amp;$G3634,'Régua SAEB'!$G$1:$G$40,0),1)</f>
        <v>Básico</v>
      </c>
      <c r="I3634" s="29">
        <v>253.57</v>
      </c>
      <c r="J3634" s="10">
        <f>SUMIFS('Régua SAEB'!$C:$C,'Régua SAEB'!$B:$B,"MT",'Régua SAEB'!$D:$D,"&lt;="&amp;$I3634,'Régua SAEB'!$E:$E,"&gt;"&amp;$I3634,'Régua SAEB'!$A:$A,$E3634)</f>
        <v>2</v>
      </c>
      <c r="K3634" s="10" t="str">
        <f t="array" ref="K3634">INDEX('Régua SAEB'!$F$1:$F$40,MATCH($E3634&amp;"MT"&amp;$J3634,'Régua SAEB'!$G$1:$G$40,0),1)</f>
        <v>Insuficiente</v>
      </c>
    </row>
    <row r="3635" spans="1:11" x14ac:dyDescent="0.2">
      <c r="A3635" s="28" t="s">
        <v>19</v>
      </c>
      <c r="B3635" s="24">
        <v>905926</v>
      </c>
      <c r="C3635" s="28" t="s">
        <v>395</v>
      </c>
      <c r="D3635" s="29">
        <v>35905926</v>
      </c>
      <c r="E3635" s="29" t="s">
        <v>3527</v>
      </c>
      <c r="F3635" s="29">
        <v>280.3</v>
      </c>
      <c r="G3635" s="10">
        <f>SUMIFS('Régua SAEB'!$C:$C,'Régua SAEB'!$B:$B,"LP",'Régua SAEB'!$D:$D,"&lt;="&amp;$F3635,'Régua SAEB'!$E:$E,"&gt;"&amp;$F3635,'Régua SAEB'!$A:$A,$E3635)</f>
        <v>3</v>
      </c>
      <c r="H3635" s="10" t="str">
        <f t="array" ref="H3635">INDEX('Régua SAEB'!$F$1:$F$40,MATCH($E3635&amp;"LP"&amp;$G3635,'Régua SAEB'!$G$1:$G$40,0),1)</f>
        <v>Básico</v>
      </c>
      <c r="I3635" s="29">
        <v>270.63</v>
      </c>
      <c r="J3635" s="10">
        <f>SUMIFS('Régua SAEB'!$C:$C,'Régua SAEB'!$B:$B,"MT",'Régua SAEB'!$D:$D,"&lt;="&amp;$I3635,'Régua SAEB'!$E:$E,"&gt;"&amp;$I3635,'Régua SAEB'!$A:$A,$E3635)</f>
        <v>2</v>
      </c>
      <c r="K3635" s="10" t="str">
        <f t="array" ref="K3635">INDEX('Régua SAEB'!$F$1:$F$40,MATCH($E3635&amp;"MT"&amp;$J3635,'Régua SAEB'!$G$1:$G$40,0),1)</f>
        <v>Insuficiente</v>
      </c>
    </row>
    <row r="3636" spans="1:11" x14ac:dyDescent="0.2">
      <c r="A3636" s="28" t="s">
        <v>19</v>
      </c>
      <c r="B3636" s="24">
        <v>913856</v>
      </c>
      <c r="C3636" s="28" t="s">
        <v>397</v>
      </c>
      <c r="D3636" s="29">
        <v>35913856</v>
      </c>
      <c r="E3636" s="29" t="s">
        <v>3527</v>
      </c>
      <c r="F3636" s="29">
        <v>286.79000000000002</v>
      </c>
      <c r="G3636" s="10">
        <f>SUMIFS('Régua SAEB'!$C:$C,'Régua SAEB'!$B:$B,"LP",'Régua SAEB'!$D:$D,"&lt;="&amp;$F3636,'Régua SAEB'!$E:$E,"&gt;"&amp;$F3636,'Régua SAEB'!$A:$A,$E3636)</f>
        <v>3</v>
      </c>
      <c r="H3636" s="10" t="str">
        <f t="array" ref="H3636">INDEX('Régua SAEB'!$F$1:$F$40,MATCH($E3636&amp;"LP"&amp;$G3636,'Régua SAEB'!$G$1:$G$40,0),1)</f>
        <v>Básico</v>
      </c>
      <c r="I3636" s="29">
        <v>274.20999999999998</v>
      </c>
      <c r="J3636" s="10">
        <f>SUMIFS('Régua SAEB'!$C:$C,'Régua SAEB'!$B:$B,"MT",'Régua SAEB'!$D:$D,"&lt;="&amp;$I3636,'Régua SAEB'!$E:$E,"&gt;"&amp;$I3636,'Régua SAEB'!$A:$A,$E3636)</f>
        <v>2</v>
      </c>
      <c r="K3636" s="10" t="str">
        <f t="array" ref="K3636">INDEX('Régua SAEB'!$F$1:$F$40,MATCH($E3636&amp;"MT"&amp;$J3636,'Régua SAEB'!$G$1:$G$40,0),1)</f>
        <v>Insuficiente</v>
      </c>
    </row>
    <row r="3637" spans="1:11" x14ac:dyDescent="0.2">
      <c r="A3637" s="28" t="s">
        <v>19</v>
      </c>
      <c r="B3637" s="24">
        <v>917643</v>
      </c>
      <c r="C3637" s="28" t="s">
        <v>398</v>
      </c>
      <c r="D3637" s="29">
        <v>35917643</v>
      </c>
      <c r="E3637" s="29" t="s">
        <v>3527</v>
      </c>
      <c r="F3637" s="29">
        <v>286.20999999999998</v>
      </c>
      <c r="G3637" s="10">
        <f>SUMIFS('Régua SAEB'!$C:$C,'Régua SAEB'!$B:$B,"LP",'Régua SAEB'!$D:$D,"&lt;="&amp;$F3637,'Régua SAEB'!$E:$E,"&gt;"&amp;$F3637,'Régua SAEB'!$A:$A,$E3637)</f>
        <v>3</v>
      </c>
      <c r="H3637" s="10" t="str">
        <f t="array" ref="H3637">INDEX('Régua SAEB'!$F$1:$F$40,MATCH($E3637&amp;"LP"&amp;$G3637,'Régua SAEB'!$G$1:$G$40,0),1)</f>
        <v>Básico</v>
      </c>
      <c r="I3637" s="29">
        <v>278.25</v>
      </c>
      <c r="J3637" s="10">
        <f>SUMIFS('Régua SAEB'!$C:$C,'Régua SAEB'!$B:$B,"MT",'Régua SAEB'!$D:$D,"&lt;="&amp;$I3637,'Régua SAEB'!$E:$E,"&gt;"&amp;$I3637,'Régua SAEB'!$A:$A,$E3637)</f>
        <v>3</v>
      </c>
      <c r="K3637" s="10" t="str">
        <f t="array" ref="K3637">INDEX('Régua SAEB'!$F$1:$F$40,MATCH($E3637&amp;"MT"&amp;$J3637,'Régua SAEB'!$G$1:$G$40,0),1)</f>
        <v>Básico</v>
      </c>
    </row>
    <row r="3638" spans="1:11" x14ac:dyDescent="0.2">
      <c r="A3638" s="28" t="s">
        <v>19</v>
      </c>
      <c r="B3638" s="24">
        <v>924283</v>
      </c>
      <c r="C3638" s="28" t="s">
        <v>400</v>
      </c>
      <c r="D3638" s="29">
        <v>35924283</v>
      </c>
      <c r="E3638" s="29" t="s">
        <v>3527</v>
      </c>
      <c r="F3638" s="29">
        <v>273.81</v>
      </c>
      <c r="G3638" s="10">
        <f>SUMIFS('Régua SAEB'!$C:$C,'Régua SAEB'!$B:$B,"LP",'Régua SAEB'!$D:$D,"&lt;="&amp;$F3638,'Régua SAEB'!$E:$E,"&gt;"&amp;$F3638,'Régua SAEB'!$A:$A,$E3638)</f>
        <v>2</v>
      </c>
      <c r="H3638" s="10" t="str">
        <f t="array" ref="H3638">INDEX('Régua SAEB'!$F$1:$F$40,MATCH($E3638&amp;"LP"&amp;$G3638,'Régua SAEB'!$G$1:$G$40,0),1)</f>
        <v>Básico</v>
      </c>
      <c r="I3638" s="29">
        <v>263.51</v>
      </c>
      <c r="J3638" s="10">
        <f>SUMIFS('Régua SAEB'!$C:$C,'Régua SAEB'!$B:$B,"MT",'Régua SAEB'!$D:$D,"&lt;="&amp;$I3638,'Régua SAEB'!$E:$E,"&gt;"&amp;$I3638,'Régua SAEB'!$A:$A,$E3638)</f>
        <v>2</v>
      </c>
      <c r="K3638" s="10" t="str">
        <f t="array" ref="K3638">INDEX('Régua SAEB'!$F$1:$F$40,MATCH($E3638&amp;"MT"&amp;$J3638,'Régua SAEB'!$G$1:$G$40,0),1)</f>
        <v>Insuficiente</v>
      </c>
    </row>
    <row r="3639" spans="1:11" x14ac:dyDescent="0.2">
      <c r="A3639" s="28" t="s">
        <v>62</v>
      </c>
      <c r="B3639" s="24">
        <v>43977</v>
      </c>
      <c r="C3639" s="28" t="s">
        <v>3549</v>
      </c>
      <c r="D3639" s="29">
        <v>35043977</v>
      </c>
      <c r="E3639" s="29" t="s">
        <v>3527</v>
      </c>
      <c r="F3639" s="29">
        <v>270.43</v>
      </c>
      <c r="G3639" s="10">
        <f>SUMIFS('Régua SAEB'!$C:$C,'Régua SAEB'!$B:$B,"LP",'Régua SAEB'!$D:$D,"&lt;="&amp;$F3639,'Régua SAEB'!$E:$E,"&gt;"&amp;$F3639,'Régua SAEB'!$A:$A,$E3639)</f>
        <v>2</v>
      </c>
      <c r="H3639" s="10" t="str">
        <f t="array" ref="H3639">INDEX('Régua SAEB'!$F$1:$F$40,MATCH($E3639&amp;"LP"&amp;$G3639,'Régua SAEB'!$G$1:$G$40,0),1)</f>
        <v>Básico</v>
      </c>
      <c r="I3639" s="29">
        <v>259.41000000000003</v>
      </c>
      <c r="J3639" s="10">
        <f>SUMIFS('Régua SAEB'!$C:$C,'Régua SAEB'!$B:$B,"MT",'Régua SAEB'!$D:$D,"&lt;="&amp;$I3639,'Régua SAEB'!$E:$E,"&gt;"&amp;$I3639,'Régua SAEB'!$A:$A,$E3639)</f>
        <v>2</v>
      </c>
      <c r="K3639" s="10" t="str">
        <f t="array" ref="K3639">INDEX('Régua SAEB'!$F$1:$F$40,MATCH($E3639&amp;"MT"&amp;$J3639,'Régua SAEB'!$G$1:$G$40,0),1)</f>
        <v>Insuficiente</v>
      </c>
    </row>
    <row r="3640" spans="1:11" x14ac:dyDescent="0.2">
      <c r="A3640" s="28" t="s">
        <v>48</v>
      </c>
      <c r="B3640" s="24">
        <v>25732</v>
      </c>
      <c r="C3640" s="28" t="s">
        <v>403</v>
      </c>
      <c r="D3640" s="29">
        <v>35025732</v>
      </c>
      <c r="E3640" s="29" t="s">
        <v>3527</v>
      </c>
      <c r="F3640" s="29">
        <v>267.94</v>
      </c>
      <c r="G3640" s="10">
        <f>SUMIFS('Régua SAEB'!$C:$C,'Régua SAEB'!$B:$B,"LP",'Régua SAEB'!$D:$D,"&lt;="&amp;$F3640,'Régua SAEB'!$E:$E,"&gt;"&amp;$F3640,'Régua SAEB'!$A:$A,$E3640)</f>
        <v>2</v>
      </c>
      <c r="H3640" s="10" t="str">
        <f t="array" ref="H3640">INDEX('Régua SAEB'!$F$1:$F$40,MATCH($E3640&amp;"LP"&amp;$G3640,'Régua SAEB'!$G$1:$G$40,0),1)</f>
        <v>Básico</v>
      </c>
      <c r="I3640" s="29">
        <v>266.33999999999997</v>
      </c>
      <c r="J3640" s="10">
        <f>SUMIFS('Régua SAEB'!$C:$C,'Régua SAEB'!$B:$B,"MT",'Régua SAEB'!$D:$D,"&lt;="&amp;$I3640,'Régua SAEB'!$E:$E,"&gt;"&amp;$I3640,'Régua SAEB'!$A:$A,$E3640)</f>
        <v>2</v>
      </c>
      <c r="K3640" s="10" t="str">
        <f t="array" ref="K3640">INDEX('Régua SAEB'!$F$1:$F$40,MATCH($E3640&amp;"MT"&amp;$J3640,'Régua SAEB'!$G$1:$G$40,0),1)</f>
        <v>Insuficiente</v>
      </c>
    </row>
    <row r="3641" spans="1:11" x14ac:dyDescent="0.2">
      <c r="A3641" s="28" t="s">
        <v>48</v>
      </c>
      <c r="B3641" s="24">
        <v>580065</v>
      </c>
      <c r="C3641" s="28" t="s">
        <v>404</v>
      </c>
      <c r="D3641" s="29">
        <v>35580065</v>
      </c>
      <c r="E3641" s="29" t="s">
        <v>3527</v>
      </c>
      <c r="F3641" s="29">
        <v>298.98</v>
      </c>
      <c r="G3641" s="10">
        <f>SUMIFS('Régua SAEB'!$C:$C,'Régua SAEB'!$B:$B,"LP",'Régua SAEB'!$D:$D,"&lt;="&amp;$F3641,'Régua SAEB'!$E:$E,"&gt;"&amp;$F3641,'Régua SAEB'!$A:$A,$E3641)</f>
        <v>3</v>
      </c>
      <c r="H3641" s="10" t="str">
        <f t="array" ref="H3641">INDEX('Régua SAEB'!$F$1:$F$40,MATCH($E3641&amp;"LP"&amp;$G3641,'Régua SAEB'!$G$1:$G$40,0),1)</f>
        <v>Básico</v>
      </c>
      <c r="I3641" s="29">
        <v>279.93</v>
      </c>
      <c r="J3641" s="10">
        <f>SUMIFS('Régua SAEB'!$C:$C,'Régua SAEB'!$B:$B,"MT",'Régua SAEB'!$D:$D,"&lt;="&amp;$I3641,'Régua SAEB'!$E:$E,"&gt;"&amp;$I3641,'Régua SAEB'!$A:$A,$E3641)</f>
        <v>3</v>
      </c>
      <c r="K3641" s="10" t="str">
        <f t="array" ref="K3641">INDEX('Régua SAEB'!$F$1:$F$40,MATCH($E3641&amp;"MT"&amp;$J3641,'Régua SAEB'!$G$1:$G$40,0),1)</f>
        <v>Básico</v>
      </c>
    </row>
    <row r="3642" spans="1:11" x14ac:dyDescent="0.2">
      <c r="A3642" s="28" t="s">
        <v>20</v>
      </c>
      <c r="B3642" s="24">
        <v>14801</v>
      </c>
      <c r="C3642" s="28" t="s">
        <v>3550</v>
      </c>
      <c r="D3642" s="29">
        <v>35014801</v>
      </c>
      <c r="E3642" s="29" t="s">
        <v>3527</v>
      </c>
      <c r="F3642" s="29">
        <v>278.02999999999997</v>
      </c>
      <c r="G3642" s="10">
        <f>SUMIFS('Régua SAEB'!$C:$C,'Régua SAEB'!$B:$B,"LP",'Régua SAEB'!$D:$D,"&lt;="&amp;$F3642,'Régua SAEB'!$E:$E,"&gt;"&amp;$F3642,'Régua SAEB'!$A:$A,$E3642)</f>
        <v>3</v>
      </c>
      <c r="H3642" s="10" t="str">
        <f t="array" ref="H3642">INDEX('Régua SAEB'!$F$1:$F$40,MATCH($E3642&amp;"LP"&amp;$G3642,'Régua SAEB'!$G$1:$G$40,0),1)</f>
        <v>Básico</v>
      </c>
      <c r="I3642" s="29">
        <v>264.5</v>
      </c>
      <c r="J3642" s="10">
        <f>SUMIFS('Régua SAEB'!$C:$C,'Régua SAEB'!$B:$B,"MT",'Régua SAEB'!$D:$D,"&lt;="&amp;$I3642,'Régua SAEB'!$E:$E,"&gt;"&amp;$I3642,'Régua SAEB'!$A:$A,$E3642)</f>
        <v>2</v>
      </c>
      <c r="K3642" s="10" t="str">
        <f t="array" ref="K3642">INDEX('Régua SAEB'!$F$1:$F$40,MATCH($E3642&amp;"MT"&amp;$J3642,'Régua SAEB'!$G$1:$G$40,0),1)</f>
        <v>Insuficiente</v>
      </c>
    </row>
    <row r="3643" spans="1:11" x14ac:dyDescent="0.2">
      <c r="A3643" s="28" t="s">
        <v>21</v>
      </c>
      <c r="B3643" s="24">
        <v>17942</v>
      </c>
      <c r="C3643" s="28" t="s">
        <v>406</v>
      </c>
      <c r="D3643" s="29">
        <v>35017942</v>
      </c>
      <c r="E3643" s="29" t="s">
        <v>3527</v>
      </c>
      <c r="F3643" s="29">
        <v>272.31</v>
      </c>
      <c r="G3643" s="10">
        <f>SUMIFS('Régua SAEB'!$C:$C,'Régua SAEB'!$B:$B,"LP",'Régua SAEB'!$D:$D,"&lt;="&amp;$F3643,'Régua SAEB'!$E:$E,"&gt;"&amp;$F3643,'Régua SAEB'!$A:$A,$E3643)</f>
        <v>2</v>
      </c>
      <c r="H3643" s="10" t="str">
        <f t="array" ref="H3643">INDEX('Régua SAEB'!$F$1:$F$40,MATCH($E3643&amp;"LP"&amp;$G3643,'Régua SAEB'!$G$1:$G$40,0),1)</f>
        <v>Básico</v>
      </c>
      <c r="I3643" s="29">
        <v>265.19</v>
      </c>
      <c r="J3643" s="10">
        <f>SUMIFS('Régua SAEB'!$C:$C,'Régua SAEB'!$B:$B,"MT",'Régua SAEB'!$D:$D,"&lt;="&amp;$I3643,'Régua SAEB'!$E:$E,"&gt;"&amp;$I3643,'Régua SAEB'!$A:$A,$E3643)</f>
        <v>2</v>
      </c>
      <c r="K3643" s="10" t="str">
        <f t="array" ref="K3643">INDEX('Régua SAEB'!$F$1:$F$40,MATCH($E3643&amp;"MT"&amp;$J3643,'Régua SAEB'!$G$1:$G$40,0),1)</f>
        <v>Insuficiente</v>
      </c>
    </row>
    <row r="3644" spans="1:11" x14ac:dyDescent="0.2">
      <c r="A3644" s="28" t="s">
        <v>21</v>
      </c>
      <c r="B3644" s="24">
        <v>20850</v>
      </c>
      <c r="C3644" s="28" t="s">
        <v>407</v>
      </c>
      <c r="D3644" s="29">
        <v>35020850</v>
      </c>
      <c r="E3644" s="29" t="s">
        <v>3527</v>
      </c>
      <c r="F3644" s="29">
        <v>298.39999999999998</v>
      </c>
      <c r="G3644" s="10">
        <f>SUMIFS('Régua SAEB'!$C:$C,'Régua SAEB'!$B:$B,"LP",'Régua SAEB'!$D:$D,"&lt;="&amp;$F3644,'Régua SAEB'!$E:$E,"&gt;"&amp;$F3644,'Régua SAEB'!$A:$A,$E3644)</f>
        <v>3</v>
      </c>
      <c r="H3644" s="10" t="str">
        <f t="array" ref="H3644">INDEX('Régua SAEB'!$F$1:$F$40,MATCH($E3644&amp;"LP"&amp;$G3644,'Régua SAEB'!$G$1:$G$40,0),1)</f>
        <v>Básico</v>
      </c>
      <c r="I3644" s="29">
        <v>283.74</v>
      </c>
      <c r="J3644" s="10">
        <f>SUMIFS('Régua SAEB'!$C:$C,'Régua SAEB'!$B:$B,"MT",'Régua SAEB'!$D:$D,"&lt;="&amp;$I3644,'Régua SAEB'!$E:$E,"&gt;"&amp;$I3644,'Régua SAEB'!$A:$A,$E3644)</f>
        <v>3</v>
      </c>
      <c r="K3644" s="10" t="str">
        <f t="array" ref="K3644">INDEX('Régua SAEB'!$F$1:$F$40,MATCH($E3644&amp;"MT"&amp;$J3644,'Régua SAEB'!$G$1:$G$40,0),1)</f>
        <v>Básico</v>
      </c>
    </row>
    <row r="3645" spans="1:11" x14ac:dyDescent="0.2">
      <c r="A3645" s="28" t="s">
        <v>21</v>
      </c>
      <c r="B3645" s="24">
        <v>45627</v>
      </c>
      <c r="C3645" s="28" t="s">
        <v>408</v>
      </c>
      <c r="D3645" s="29">
        <v>35045627</v>
      </c>
      <c r="E3645" s="29" t="s">
        <v>3527</v>
      </c>
      <c r="F3645" s="29">
        <v>259.33999999999997</v>
      </c>
      <c r="G3645" s="10">
        <f>SUMIFS('Régua SAEB'!$C:$C,'Régua SAEB'!$B:$B,"LP",'Régua SAEB'!$D:$D,"&lt;="&amp;$F3645,'Régua SAEB'!$E:$E,"&gt;"&amp;$F3645,'Régua SAEB'!$A:$A,$E3645)</f>
        <v>2</v>
      </c>
      <c r="H3645" s="10" t="str">
        <f t="array" ref="H3645">INDEX('Régua SAEB'!$F$1:$F$40,MATCH($E3645&amp;"LP"&amp;$G3645,'Régua SAEB'!$G$1:$G$40,0),1)</f>
        <v>Básico</v>
      </c>
      <c r="I3645" s="29">
        <v>252.3</v>
      </c>
      <c r="J3645" s="10">
        <f>SUMIFS('Régua SAEB'!$C:$C,'Régua SAEB'!$B:$B,"MT",'Régua SAEB'!$D:$D,"&lt;="&amp;$I3645,'Régua SAEB'!$E:$E,"&gt;"&amp;$I3645,'Régua SAEB'!$A:$A,$E3645)</f>
        <v>2</v>
      </c>
      <c r="K3645" s="10" t="str">
        <f t="array" ref="K3645">INDEX('Régua SAEB'!$F$1:$F$40,MATCH($E3645&amp;"MT"&amp;$J3645,'Régua SAEB'!$G$1:$G$40,0),1)</f>
        <v>Insuficiente</v>
      </c>
    </row>
    <row r="3646" spans="1:11" x14ac:dyDescent="0.2">
      <c r="A3646" s="28" t="s">
        <v>43</v>
      </c>
      <c r="B3646" s="24">
        <v>15283</v>
      </c>
      <c r="C3646" s="28" t="s">
        <v>409</v>
      </c>
      <c r="D3646" s="29">
        <v>35015283</v>
      </c>
      <c r="E3646" s="29" t="s">
        <v>3527</v>
      </c>
      <c r="F3646" s="29">
        <v>270.72000000000003</v>
      </c>
      <c r="G3646" s="10">
        <f>SUMIFS('Régua SAEB'!$C:$C,'Régua SAEB'!$B:$B,"LP",'Régua SAEB'!$D:$D,"&lt;="&amp;$F3646,'Régua SAEB'!$E:$E,"&gt;"&amp;$F3646,'Régua SAEB'!$A:$A,$E3646)</f>
        <v>2</v>
      </c>
      <c r="H3646" s="10" t="str">
        <f t="array" ref="H3646">INDEX('Régua SAEB'!$F$1:$F$40,MATCH($E3646&amp;"LP"&amp;$G3646,'Régua SAEB'!$G$1:$G$40,0),1)</f>
        <v>Básico</v>
      </c>
      <c r="I3646" s="29">
        <v>261.83</v>
      </c>
      <c r="J3646" s="10">
        <f>SUMIFS('Régua SAEB'!$C:$C,'Régua SAEB'!$B:$B,"MT",'Régua SAEB'!$D:$D,"&lt;="&amp;$I3646,'Régua SAEB'!$E:$E,"&gt;"&amp;$I3646,'Régua SAEB'!$A:$A,$E3646)</f>
        <v>2</v>
      </c>
      <c r="K3646" s="10" t="str">
        <f t="array" ref="K3646">INDEX('Régua SAEB'!$F$1:$F$40,MATCH($E3646&amp;"MT"&amp;$J3646,'Régua SAEB'!$G$1:$G$40,0),1)</f>
        <v>Insuficiente</v>
      </c>
    </row>
    <row r="3647" spans="1:11" x14ac:dyDescent="0.2">
      <c r="A3647" s="28" t="s">
        <v>15</v>
      </c>
      <c r="B3647" s="24">
        <v>44490</v>
      </c>
      <c r="C3647" s="28" t="s">
        <v>410</v>
      </c>
      <c r="D3647" s="29">
        <v>35044490</v>
      </c>
      <c r="E3647" s="29" t="s">
        <v>3527</v>
      </c>
      <c r="F3647" s="29">
        <v>275.02</v>
      </c>
      <c r="G3647" s="10">
        <f>SUMIFS('Régua SAEB'!$C:$C,'Régua SAEB'!$B:$B,"LP",'Régua SAEB'!$D:$D,"&lt;="&amp;$F3647,'Régua SAEB'!$E:$E,"&gt;"&amp;$F3647,'Régua SAEB'!$A:$A,$E3647)</f>
        <v>3</v>
      </c>
      <c r="H3647" s="10" t="str">
        <f t="array" ref="H3647">INDEX('Régua SAEB'!$F$1:$F$40,MATCH($E3647&amp;"LP"&amp;$G3647,'Régua SAEB'!$G$1:$G$40,0),1)</f>
        <v>Básico</v>
      </c>
      <c r="I3647" s="29">
        <v>271.72000000000003</v>
      </c>
      <c r="J3647" s="10">
        <f>SUMIFS('Régua SAEB'!$C:$C,'Régua SAEB'!$B:$B,"MT",'Régua SAEB'!$D:$D,"&lt;="&amp;$I3647,'Régua SAEB'!$E:$E,"&gt;"&amp;$I3647,'Régua SAEB'!$A:$A,$E3647)</f>
        <v>2</v>
      </c>
      <c r="K3647" s="10" t="str">
        <f t="array" ref="K3647">INDEX('Régua SAEB'!$F$1:$F$40,MATCH($E3647&amp;"MT"&amp;$J3647,'Régua SAEB'!$G$1:$G$40,0),1)</f>
        <v>Insuficiente</v>
      </c>
    </row>
    <row r="3648" spans="1:11" x14ac:dyDescent="0.2">
      <c r="A3648" s="28" t="s">
        <v>48</v>
      </c>
      <c r="B3648" s="24">
        <v>25756</v>
      </c>
      <c r="C3648" s="28" t="s">
        <v>411</v>
      </c>
      <c r="D3648" s="29">
        <v>35025756</v>
      </c>
      <c r="E3648" s="29" t="s">
        <v>3527</v>
      </c>
      <c r="F3648" s="29">
        <v>258.36</v>
      </c>
      <c r="G3648" s="10">
        <f>SUMIFS('Régua SAEB'!$C:$C,'Régua SAEB'!$B:$B,"LP",'Régua SAEB'!$D:$D,"&lt;="&amp;$F3648,'Régua SAEB'!$E:$E,"&gt;"&amp;$F3648,'Régua SAEB'!$A:$A,$E3648)</f>
        <v>2</v>
      </c>
      <c r="H3648" s="10" t="str">
        <f t="array" ref="H3648">INDEX('Régua SAEB'!$F$1:$F$40,MATCH($E3648&amp;"LP"&amp;$G3648,'Régua SAEB'!$G$1:$G$40,0),1)</f>
        <v>Básico</v>
      </c>
      <c r="I3648" s="29">
        <v>267.83999999999997</v>
      </c>
      <c r="J3648" s="10">
        <f>SUMIFS('Régua SAEB'!$C:$C,'Régua SAEB'!$B:$B,"MT",'Régua SAEB'!$D:$D,"&lt;="&amp;$I3648,'Régua SAEB'!$E:$E,"&gt;"&amp;$I3648,'Régua SAEB'!$A:$A,$E3648)</f>
        <v>2</v>
      </c>
      <c r="K3648" s="10" t="str">
        <f t="array" ref="K3648">INDEX('Régua SAEB'!$F$1:$F$40,MATCH($E3648&amp;"MT"&amp;$J3648,'Régua SAEB'!$G$1:$G$40,0),1)</f>
        <v>Insuficiente</v>
      </c>
    </row>
    <row r="3649" spans="1:11" x14ac:dyDescent="0.2">
      <c r="A3649" s="28" t="s">
        <v>95</v>
      </c>
      <c r="B3649" s="24">
        <v>24855</v>
      </c>
      <c r="C3649" s="28" t="s">
        <v>413</v>
      </c>
      <c r="D3649" s="29">
        <v>35024855</v>
      </c>
      <c r="E3649" s="29" t="s">
        <v>3527</v>
      </c>
      <c r="F3649" s="29">
        <v>268.51</v>
      </c>
      <c r="G3649" s="10">
        <f>SUMIFS('Régua SAEB'!$C:$C,'Régua SAEB'!$B:$B,"LP",'Régua SAEB'!$D:$D,"&lt;="&amp;$F3649,'Régua SAEB'!$E:$E,"&gt;"&amp;$F3649,'Régua SAEB'!$A:$A,$E3649)</f>
        <v>2</v>
      </c>
      <c r="H3649" s="10" t="str">
        <f t="array" ref="H3649">INDEX('Régua SAEB'!$F$1:$F$40,MATCH($E3649&amp;"LP"&amp;$G3649,'Régua SAEB'!$G$1:$G$40,0),1)</f>
        <v>Básico</v>
      </c>
      <c r="I3649" s="29">
        <v>263.26</v>
      </c>
      <c r="J3649" s="10">
        <f>SUMIFS('Régua SAEB'!$C:$C,'Régua SAEB'!$B:$B,"MT",'Régua SAEB'!$D:$D,"&lt;="&amp;$I3649,'Régua SAEB'!$E:$E,"&gt;"&amp;$I3649,'Régua SAEB'!$A:$A,$E3649)</f>
        <v>2</v>
      </c>
      <c r="K3649" s="10" t="str">
        <f t="array" ref="K3649">INDEX('Régua SAEB'!$F$1:$F$40,MATCH($E3649&amp;"MT"&amp;$J3649,'Régua SAEB'!$G$1:$G$40,0),1)</f>
        <v>Insuficiente</v>
      </c>
    </row>
    <row r="3650" spans="1:11" x14ac:dyDescent="0.2">
      <c r="A3650" s="28" t="s">
        <v>20</v>
      </c>
      <c r="B3650" s="24">
        <v>14795</v>
      </c>
      <c r="C3650" s="28" t="s">
        <v>414</v>
      </c>
      <c r="D3650" s="29">
        <v>35014795</v>
      </c>
      <c r="E3650" s="29" t="s">
        <v>3527</v>
      </c>
      <c r="F3650" s="29">
        <v>291.31</v>
      </c>
      <c r="G3650" s="10">
        <f>SUMIFS('Régua SAEB'!$C:$C,'Régua SAEB'!$B:$B,"LP",'Régua SAEB'!$D:$D,"&lt;="&amp;$F3650,'Régua SAEB'!$E:$E,"&gt;"&amp;$F3650,'Régua SAEB'!$A:$A,$E3650)</f>
        <v>3</v>
      </c>
      <c r="H3650" s="10" t="str">
        <f t="array" ref="H3650">INDEX('Régua SAEB'!$F$1:$F$40,MATCH($E3650&amp;"LP"&amp;$G3650,'Régua SAEB'!$G$1:$G$40,0),1)</f>
        <v>Básico</v>
      </c>
      <c r="I3650" s="29">
        <v>282.06</v>
      </c>
      <c r="J3650" s="10">
        <f>SUMIFS('Régua SAEB'!$C:$C,'Régua SAEB'!$B:$B,"MT",'Régua SAEB'!$D:$D,"&lt;="&amp;$I3650,'Régua SAEB'!$E:$E,"&gt;"&amp;$I3650,'Régua SAEB'!$A:$A,$E3650)</f>
        <v>3</v>
      </c>
      <c r="K3650" s="10" t="str">
        <f t="array" ref="K3650">INDEX('Régua SAEB'!$F$1:$F$40,MATCH($E3650&amp;"MT"&amp;$J3650,'Régua SAEB'!$G$1:$G$40,0),1)</f>
        <v>Básico</v>
      </c>
    </row>
    <row r="3651" spans="1:11" x14ac:dyDescent="0.2">
      <c r="A3651" s="28" t="s">
        <v>20</v>
      </c>
      <c r="B3651" s="24">
        <v>14825</v>
      </c>
      <c r="C3651" s="28" t="s">
        <v>415</v>
      </c>
      <c r="D3651" s="29">
        <v>35014825</v>
      </c>
      <c r="E3651" s="29" t="s">
        <v>3527</v>
      </c>
      <c r="F3651" s="29">
        <v>269.54000000000002</v>
      </c>
      <c r="G3651" s="10">
        <f>SUMIFS('Régua SAEB'!$C:$C,'Régua SAEB'!$B:$B,"LP",'Régua SAEB'!$D:$D,"&lt;="&amp;$F3651,'Régua SAEB'!$E:$E,"&gt;"&amp;$F3651,'Régua SAEB'!$A:$A,$E3651)</f>
        <v>2</v>
      </c>
      <c r="H3651" s="10" t="str">
        <f t="array" ref="H3651">INDEX('Régua SAEB'!$F$1:$F$40,MATCH($E3651&amp;"LP"&amp;$G3651,'Régua SAEB'!$G$1:$G$40,0),1)</f>
        <v>Básico</v>
      </c>
      <c r="I3651" s="29">
        <v>264.27999999999997</v>
      </c>
      <c r="J3651" s="10">
        <f>SUMIFS('Régua SAEB'!$C:$C,'Régua SAEB'!$B:$B,"MT",'Régua SAEB'!$D:$D,"&lt;="&amp;$I3651,'Régua SAEB'!$E:$E,"&gt;"&amp;$I3651,'Régua SAEB'!$A:$A,$E3651)</f>
        <v>2</v>
      </c>
      <c r="K3651" s="10" t="str">
        <f t="array" ref="K3651">INDEX('Régua SAEB'!$F$1:$F$40,MATCH($E3651&amp;"MT"&amp;$J3651,'Régua SAEB'!$G$1:$G$40,0),1)</f>
        <v>Insuficiente</v>
      </c>
    </row>
    <row r="3652" spans="1:11" x14ac:dyDescent="0.2">
      <c r="A3652" s="28" t="s">
        <v>20</v>
      </c>
      <c r="B3652" s="24">
        <v>14837</v>
      </c>
      <c r="C3652" s="28" t="s">
        <v>416</v>
      </c>
      <c r="D3652" s="29">
        <v>35014837</v>
      </c>
      <c r="E3652" s="29" t="s">
        <v>3527</v>
      </c>
      <c r="F3652" s="29">
        <v>270.38</v>
      </c>
      <c r="G3652" s="10">
        <f>SUMIFS('Régua SAEB'!$C:$C,'Régua SAEB'!$B:$B,"LP",'Régua SAEB'!$D:$D,"&lt;="&amp;$F3652,'Régua SAEB'!$E:$E,"&gt;"&amp;$F3652,'Régua SAEB'!$A:$A,$E3652)</f>
        <v>2</v>
      </c>
      <c r="H3652" s="10" t="str">
        <f t="array" ref="H3652">INDEX('Régua SAEB'!$F$1:$F$40,MATCH($E3652&amp;"LP"&amp;$G3652,'Régua SAEB'!$G$1:$G$40,0),1)</f>
        <v>Básico</v>
      </c>
      <c r="I3652" s="29">
        <v>266.63</v>
      </c>
      <c r="J3652" s="10">
        <f>SUMIFS('Régua SAEB'!$C:$C,'Régua SAEB'!$B:$B,"MT",'Régua SAEB'!$D:$D,"&lt;="&amp;$I3652,'Régua SAEB'!$E:$E,"&gt;"&amp;$I3652,'Régua SAEB'!$A:$A,$E3652)</f>
        <v>2</v>
      </c>
      <c r="K3652" s="10" t="str">
        <f t="array" ref="K3652">INDEX('Régua SAEB'!$F$1:$F$40,MATCH($E3652&amp;"MT"&amp;$J3652,'Régua SAEB'!$G$1:$G$40,0),1)</f>
        <v>Insuficiente</v>
      </c>
    </row>
    <row r="3653" spans="1:11" x14ac:dyDescent="0.2">
      <c r="A3653" s="28" t="s">
        <v>20</v>
      </c>
      <c r="B3653" s="24">
        <v>14850</v>
      </c>
      <c r="C3653" s="28" t="s">
        <v>418</v>
      </c>
      <c r="D3653" s="29">
        <v>35014850</v>
      </c>
      <c r="E3653" s="29" t="s">
        <v>3527</v>
      </c>
      <c r="F3653" s="29">
        <v>235.34</v>
      </c>
      <c r="G3653" s="10">
        <f>SUMIFS('Régua SAEB'!$C:$C,'Régua SAEB'!$B:$B,"LP",'Régua SAEB'!$D:$D,"&lt;="&amp;$F3653,'Régua SAEB'!$E:$E,"&gt;"&amp;$F3653,'Régua SAEB'!$A:$A,$E3653)</f>
        <v>1</v>
      </c>
      <c r="H3653" s="10" t="str">
        <f t="array" ref="H3653">INDEX('Régua SAEB'!$F$1:$F$40,MATCH($E3653&amp;"LP"&amp;$G3653,'Régua SAEB'!$G$1:$G$40,0),1)</f>
        <v>Insuficiente</v>
      </c>
      <c r="I3653" s="29">
        <v>241.02</v>
      </c>
      <c r="J3653" s="10">
        <f>SUMIFS('Régua SAEB'!$C:$C,'Régua SAEB'!$B:$B,"MT",'Régua SAEB'!$D:$D,"&lt;="&amp;$I3653,'Régua SAEB'!$E:$E,"&gt;"&amp;$I3653,'Régua SAEB'!$A:$A,$E3653)</f>
        <v>1</v>
      </c>
      <c r="K3653" s="10" t="str">
        <f t="array" ref="K3653">INDEX('Régua SAEB'!$F$1:$F$40,MATCH($E3653&amp;"MT"&amp;$J3653,'Régua SAEB'!$G$1:$G$40,0),1)</f>
        <v>Insuficiente</v>
      </c>
    </row>
    <row r="3654" spans="1:11" x14ac:dyDescent="0.2">
      <c r="A3654" s="28" t="s">
        <v>20</v>
      </c>
      <c r="B3654" s="24">
        <v>14874</v>
      </c>
      <c r="C3654" s="28" t="s">
        <v>420</v>
      </c>
      <c r="D3654" s="29">
        <v>35014874</v>
      </c>
      <c r="E3654" s="29" t="s">
        <v>3527</v>
      </c>
      <c r="F3654" s="29">
        <v>255.53</v>
      </c>
      <c r="G3654" s="10">
        <f>SUMIFS('Régua SAEB'!$C:$C,'Régua SAEB'!$B:$B,"LP",'Régua SAEB'!$D:$D,"&lt;="&amp;$F3654,'Régua SAEB'!$E:$E,"&gt;"&amp;$F3654,'Régua SAEB'!$A:$A,$E3654)</f>
        <v>2</v>
      </c>
      <c r="H3654" s="10" t="str">
        <f t="array" ref="H3654">INDEX('Régua SAEB'!$F$1:$F$40,MATCH($E3654&amp;"LP"&amp;$G3654,'Régua SAEB'!$G$1:$G$40,0),1)</f>
        <v>Básico</v>
      </c>
      <c r="I3654" s="29">
        <v>263.45</v>
      </c>
      <c r="J3654" s="10">
        <f>SUMIFS('Régua SAEB'!$C:$C,'Régua SAEB'!$B:$B,"MT",'Régua SAEB'!$D:$D,"&lt;="&amp;$I3654,'Régua SAEB'!$E:$E,"&gt;"&amp;$I3654,'Régua SAEB'!$A:$A,$E3654)</f>
        <v>2</v>
      </c>
      <c r="K3654" s="10" t="str">
        <f t="array" ref="K3654">INDEX('Régua SAEB'!$F$1:$F$40,MATCH($E3654&amp;"MT"&amp;$J3654,'Régua SAEB'!$G$1:$G$40,0),1)</f>
        <v>Insuficiente</v>
      </c>
    </row>
    <row r="3655" spans="1:11" x14ac:dyDescent="0.2">
      <c r="A3655" s="28" t="s">
        <v>20</v>
      </c>
      <c r="B3655" s="24">
        <v>14886</v>
      </c>
      <c r="C3655" s="28" t="s">
        <v>421</v>
      </c>
      <c r="D3655" s="29">
        <v>35014886</v>
      </c>
      <c r="E3655" s="29" t="s">
        <v>3527</v>
      </c>
      <c r="F3655" s="29">
        <v>330</v>
      </c>
      <c r="G3655" s="10">
        <f>SUMIFS('Régua SAEB'!$C:$C,'Régua SAEB'!$B:$B,"LP",'Régua SAEB'!$D:$D,"&lt;="&amp;$F3655,'Régua SAEB'!$E:$E,"&gt;"&amp;$F3655,'Régua SAEB'!$A:$A,$E3655)</f>
        <v>5</v>
      </c>
      <c r="H3655" s="10" t="str">
        <f t="array" ref="H3655">INDEX('Régua SAEB'!$F$1:$F$40,MATCH($E3655&amp;"LP"&amp;$G3655,'Régua SAEB'!$G$1:$G$40,0),1)</f>
        <v>Proficiente</v>
      </c>
      <c r="I3655" s="29">
        <v>324.63</v>
      </c>
      <c r="J3655" s="10">
        <f>SUMIFS('Régua SAEB'!$C:$C,'Régua SAEB'!$B:$B,"MT",'Régua SAEB'!$D:$D,"&lt;="&amp;$I3655,'Régua SAEB'!$E:$E,"&gt;"&amp;$I3655,'Régua SAEB'!$A:$A,$E3655)</f>
        <v>4</v>
      </c>
      <c r="K3655" s="10" t="str">
        <f t="array" ref="K3655">INDEX('Régua SAEB'!$F$1:$F$40,MATCH($E3655&amp;"MT"&amp;$J3655,'Régua SAEB'!$G$1:$G$40,0),1)</f>
        <v>Básico</v>
      </c>
    </row>
    <row r="3656" spans="1:11" x14ac:dyDescent="0.2">
      <c r="A3656" s="28" t="s">
        <v>20</v>
      </c>
      <c r="B3656" s="24">
        <v>14941</v>
      </c>
      <c r="C3656" s="28" t="s">
        <v>422</v>
      </c>
      <c r="D3656" s="29">
        <v>35014941</v>
      </c>
      <c r="E3656" s="29" t="s">
        <v>3527</v>
      </c>
      <c r="F3656" s="29">
        <v>299.27999999999997</v>
      </c>
      <c r="G3656" s="10">
        <f>SUMIFS('Régua SAEB'!$C:$C,'Régua SAEB'!$B:$B,"LP",'Régua SAEB'!$D:$D,"&lt;="&amp;$F3656,'Régua SAEB'!$E:$E,"&gt;"&amp;$F3656,'Régua SAEB'!$A:$A,$E3656)</f>
        <v>3</v>
      </c>
      <c r="H3656" s="10" t="str">
        <f t="array" ref="H3656">INDEX('Régua SAEB'!$F$1:$F$40,MATCH($E3656&amp;"LP"&amp;$G3656,'Régua SAEB'!$G$1:$G$40,0),1)</f>
        <v>Básico</v>
      </c>
      <c r="I3656" s="29">
        <v>282.37</v>
      </c>
      <c r="J3656" s="10">
        <f>SUMIFS('Régua SAEB'!$C:$C,'Régua SAEB'!$B:$B,"MT",'Régua SAEB'!$D:$D,"&lt;="&amp;$I3656,'Régua SAEB'!$E:$E,"&gt;"&amp;$I3656,'Régua SAEB'!$A:$A,$E3656)</f>
        <v>3</v>
      </c>
      <c r="K3656" s="10" t="str">
        <f t="array" ref="K3656">INDEX('Régua SAEB'!$F$1:$F$40,MATCH($E3656&amp;"MT"&amp;$J3656,'Régua SAEB'!$G$1:$G$40,0),1)</f>
        <v>Básico</v>
      </c>
    </row>
    <row r="3657" spans="1:11" x14ac:dyDescent="0.2">
      <c r="A3657" s="28" t="s">
        <v>20</v>
      </c>
      <c r="B3657" s="24">
        <v>65468</v>
      </c>
      <c r="C3657" s="28" t="s">
        <v>423</v>
      </c>
      <c r="D3657" s="29">
        <v>35065468</v>
      </c>
      <c r="E3657" s="29" t="s">
        <v>3527</v>
      </c>
      <c r="F3657" s="29">
        <v>275.48</v>
      </c>
      <c r="G3657" s="10">
        <f>SUMIFS('Régua SAEB'!$C:$C,'Régua SAEB'!$B:$B,"LP",'Régua SAEB'!$D:$D,"&lt;="&amp;$F3657,'Régua SAEB'!$E:$E,"&gt;"&amp;$F3657,'Régua SAEB'!$A:$A,$E3657)</f>
        <v>3</v>
      </c>
      <c r="H3657" s="10" t="str">
        <f t="array" ref="H3657">INDEX('Régua SAEB'!$F$1:$F$40,MATCH($E3657&amp;"LP"&amp;$G3657,'Régua SAEB'!$G$1:$G$40,0),1)</f>
        <v>Básico</v>
      </c>
      <c r="I3657" s="29">
        <v>277.69</v>
      </c>
      <c r="J3657" s="10">
        <f>SUMIFS('Régua SAEB'!$C:$C,'Régua SAEB'!$B:$B,"MT",'Régua SAEB'!$D:$D,"&lt;="&amp;$I3657,'Régua SAEB'!$E:$E,"&gt;"&amp;$I3657,'Régua SAEB'!$A:$A,$E3657)</f>
        <v>3</v>
      </c>
      <c r="K3657" s="10" t="str">
        <f t="array" ref="K3657">INDEX('Régua SAEB'!$F$1:$F$40,MATCH($E3657&amp;"MT"&amp;$J3657,'Régua SAEB'!$G$1:$G$40,0),1)</f>
        <v>Básico</v>
      </c>
    </row>
    <row r="3658" spans="1:11" x14ac:dyDescent="0.2">
      <c r="A3658" s="28" t="s">
        <v>20</v>
      </c>
      <c r="B3658" s="24">
        <v>900266</v>
      </c>
      <c r="C3658" s="28" t="s">
        <v>424</v>
      </c>
      <c r="D3658" s="29">
        <v>35900266</v>
      </c>
      <c r="E3658" s="29" t="s">
        <v>3527</v>
      </c>
      <c r="F3658" s="29">
        <v>281.35000000000002</v>
      </c>
      <c r="G3658" s="10">
        <f>SUMIFS('Régua SAEB'!$C:$C,'Régua SAEB'!$B:$B,"LP",'Régua SAEB'!$D:$D,"&lt;="&amp;$F3658,'Régua SAEB'!$E:$E,"&gt;"&amp;$F3658,'Régua SAEB'!$A:$A,$E3658)</f>
        <v>3</v>
      </c>
      <c r="H3658" s="10" t="str">
        <f t="array" ref="H3658">INDEX('Régua SAEB'!$F$1:$F$40,MATCH($E3658&amp;"LP"&amp;$G3658,'Régua SAEB'!$G$1:$G$40,0),1)</f>
        <v>Básico</v>
      </c>
      <c r="I3658" s="29">
        <v>259.24</v>
      </c>
      <c r="J3658" s="10">
        <f>SUMIFS('Régua SAEB'!$C:$C,'Régua SAEB'!$B:$B,"MT",'Régua SAEB'!$D:$D,"&lt;="&amp;$I3658,'Régua SAEB'!$E:$E,"&gt;"&amp;$I3658,'Régua SAEB'!$A:$A,$E3658)</f>
        <v>2</v>
      </c>
      <c r="K3658" s="10" t="str">
        <f t="array" ref="K3658">INDEX('Régua SAEB'!$F$1:$F$40,MATCH($E3658&amp;"MT"&amp;$J3658,'Régua SAEB'!$G$1:$G$40,0),1)</f>
        <v>Insuficiente</v>
      </c>
    </row>
    <row r="3659" spans="1:11" x14ac:dyDescent="0.2">
      <c r="A3659" s="28" t="s">
        <v>20</v>
      </c>
      <c r="B3659" s="24">
        <v>917312</v>
      </c>
      <c r="C3659" s="28" t="s">
        <v>425</v>
      </c>
      <c r="D3659" s="29">
        <v>35917312</v>
      </c>
      <c r="E3659" s="29" t="s">
        <v>3527</v>
      </c>
      <c r="F3659" s="29">
        <v>241.15</v>
      </c>
      <c r="G3659" s="10">
        <f>SUMIFS('Régua SAEB'!$C:$C,'Régua SAEB'!$B:$B,"LP",'Régua SAEB'!$D:$D,"&lt;="&amp;$F3659,'Régua SAEB'!$E:$E,"&gt;"&amp;$F3659,'Régua SAEB'!$A:$A,$E3659)</f>
        <v>1</v>
      </c>
      <c r="H3659" s="10" t="str">
        <f t="array" ref="H3659">INDEX('Régua SAEB'!$F$1:$F$40,MATCH($E3659&amp;"LP"&amp;$G3659,'Régua SAEB'!$G$1:$G$40,0),1)</f>
        <v>Insuficiente</v>
      </c>
      <c r="I3659" s="29">
        <v>236.37</v>
      </c>
      <c r="J3659" s="10">
        <f>SUMIFS('Régua SAEB'!$C:$C,'Régua SAEB'!$B:$B,"MT",'Régua SAEB'!$D:$D,"&lt;="&amp;$I3659,'Régua SAEB'!$E:$E,"&gt;"&amp;$I3659,'Régua SAEB'!$A:$A,$E3659)</f>
        <v>1</v>
      </c>
      <c r="K3659" s="10" t="str">
        <f t="array" ref="K3659">INDEX('Régua SAEB'!$F$1:$F$40,MATCH($E3659&amp;"MT"&amp;$J3659,'Régua SAEB'!$G$1:$G$40,0),1)</f>
        <v>Insuficiente</v>
      </c>
    </row>
    <row r="3660" spans="1:11" x14ac:dyDescent="0.2">
      <c r="A3660" s="28" t="s">
        <v>21</v>
      </c>
      <c r="B3660" s="24">
        <v>17760</v>
      </c>
      <c r="C3660" s="28" t="s">
        <v>428</v>
      </c>
      <c r="D3660" s="29">
        <v>35017760</v>
      </c>
      <c r="E3660" s="29" t="s">
        <v>3527</v>
      </c>
      <c r="F3660" s="29">
        <v>265.99</v>
      </c>
      <c r="G3660" s="10">
        <f>SUMIFS('Régua SAEB'!$C:$C,'Régua SAEB'!$B:$B,"LP",'Régua SAEB'!$D:$D,"&lt;="&amp;$F3660,'Régua SAEB'!$E:$E,"&gt;"&amp;$F3660,'Régua SAEB'!$A:$A,$E3660)</f>
        <v>2</v>
      </c>
      <c r="H3660" s="10" t="str">
        <f t="array" ref="H3660">INDEX('Régua SAEB'!$F$1:$F$40,MATCH($E3660&amp;"LP"&amp;$G3660,'Régua SAEB'!$G$1:$G$40,0),1)</f>
        <v>Básico</v>
      </c>
      <c r="I3660" s="29">
        <v>258.13</v>
      </c>
      <c r="J3660" s="10">
        <f>SUMIFS('Régua SAEB'!$C:$C,'Régua SAEB'!$B:$B,"MT",'Régua SAEB'!$D:$D,"&lt;="&amp;$I3660,'Régua SAEB'!$E:$E,"&gt;"&amp;$I3660,'Régua SAEB'!$A:$A,$E3660)</f>
        <v>2</v>
      </c>
      <c r="K3660" s="10" t="str">
        <f t="array" ref="K3660">INDEX('Régua SAEB'!$F$1:$F$40,MATCH($E3660&amp;"MT"&amp;$J3660,'Régua SAEB'!$G$1:$G$40,0),1)</f>
        <v>Insuficiente</v>
      </c>
    </row>
    <row r="3661" spans="1:11" x14ac:dyDescent="0.2">
      <c r="A3661" s="28" t="s">
        <v>21</v>
      </c>
      <c r="B3661" s="24">
        <v>17772</v>
      </c>
      <c r="C3661" s="28" t="s">
        <v>429</v>
      </c>
      <c r="D3661" s="29">
        <v>35017772</v>
      </c>
      <c r="E3661" s="29" t="s">
        <v>3527</v>
      </c>
      <c r="F3661" s="29">
        <v>292.38</v>
      </c>
      <c r="G3661" s="10">
        <f>SUMIFS('Régua SAEB'!$C:$C,'Régua SAEB'!$B:$B,"LP",'Régua SAEB'!$D:$D,"&lt;="&amp;$F3661,'Régua SAEB'!$E:$E,"&gt;"&amp;$F3661,'Régua SAEB'!$A:$A,$E3661)</f>
        <v>3</v>
      </c>
      <c r="H3661" s="10" t="str">
        <f t="array" ref="H3661">INDEX('Régua SAEB'!$F$1:$F$40,MATCH($E3661&amp;"LP"&amp;$G3661,'Régua SAEB'!$G$1:$G$40,0),1)</f>
        <v>Básico</v>
      </c>
      <c r="I3661" s="29">
        <v>276.67</v>
      </c>
      <c r="J3661" s="10">
        <f>SUMIFS('Régua SAEB'!$C:$C,'Régua SAEB'!$B:$B,"MT",'Régua SAEB'!$D:$D,"&lt;="&amp;$I3661,'Régua SAEB'!$E:$E,"&gt;"&amp;$I3661,'Régua SAEB'!$A:$A,$E3661)</f>
        <v>3</v>
      </c>
      <c r="K3661" s="10" t="str">
        <f t="array" ref="K3661">INDEX('Régua SAEB'!$F$1:$F$40,MATCH($E3661&amp;"MT"&amp;$J3661,'Régua SAEB'!$G$1:$G$40,0),1)</f>
        <v>Básico</v>
      </c>
    </row>
    <row r="3662" spans="1:11" x14ac:dyDescent="0.2">
      <c r="A3662" s="28" t="s">
        <v>21</v>
      </c>
      <c r="B3662" s="24">
        <v>17784</v>
      </c>
      <c r="C3662" s="28" t="s">
        <v>430</v>
      </c>
      <c r="D3662" s="29">
        <v>35017784</v>
      </c>
      <c r="E3662" s="29" t="s">
        <v>3527</v>
      </c>
      <c r="F3662" s="29">
        <v>286.77999999999997</v>
      </c>
      <c r="G3662" s="10">
        <f>SUMIFS('Régua SAEB'!$C:$C,'Régua SAEB'!$B:$B,"LP",'Régua SAEB'!$D:$D,"&lt;="&amp;$F3662,'Régua SAEB'!$E:$E,"&gt;"&amp;$F3662,'Régua SAEB'!$A:$A,$E3662)</f>
        <v>3</v>
      </c>
      <c r="H3662" s="10" t="str">
        <f t="array" ref="H3662">INDEX('Régua SAEB'!$F$1:$F$40,MATCH($E3662&amp;"LP"&amp;$G3662,'Régua SAEB'!$G$1:$G$40,0),1)</f>
        <v>Básico</v>
      </c>
      <c r="I3662" s="29">
        <v>270.27999999999997</v>
      </c>
      <c r="J3662" s="10">
        <f>SUMIFS('Régua SAEB'!$C:$C,'Régua SAEB'!$B:$B,"MT",'Régua SAEB'!$D:$D,"&lt;="&amp;$I3662,'Régua SAEB'!$E:$E,"&gt;"&amp;$I3662,'Régua SAEB'!$A:$A,$E3662)</f>
        <v>2</v>
      </c>
      <c r="K3662" s="10" t="str">
        <f t="array" ref="K3662">INDEX('Régua SAEB'!$F$1:$F$40,MATCH($E3662&amp;"MT"&amp;$J3662,'Régua SAEB'!$G$1:$G$40,0),1)</f>
        <v>Insuficiente</v>
      </c>
    </row>
    <row r="3663" spans="1:11" x14ac:dyDescent="0.2">
      <c r="A3663" s="28" t="s">
        <v>21</v>
      </c>
      <c r="B3663" s="24">
        <v>17991</v>
      </c>
      <c r="C3663" s="28" t="s">
        <v>433</v>
      </c>
      <c r="D3663" s="29">
        <v>35017991</v>
      </c>
      <c r="E3663" s="29" t="s">
        <v>3527</v>
      </c>
      <c r="F3663" s="29">
        <v>289.16000000000003</v>
      </c>
      <c r="G3663" s="10">
        <f>SUMIFS('Régua SAEB'!$C:$C,'Régua SAEB'!$B:$B,"LP",'Régua SAEB'!$D:$D,"&lt;="&amp;$F3663,'Régua SAEB'!$E:$E,"&gt;"&amp;$F3663,'Régua SAEB'!$A:$A,$E3663)</f>
        <v>3</v>
      </c>
      <c r="H3663" s="10" t="str">
        <f t="array" ref="H3663">INDEX('Régua SAEB'!$F$1:$F$40,MATCH($E3663&amp;"LP"&amp;$G3663,'Régua SAEB'!$G$1:$G$40,0),1)</f>
        <v>Básico</v>
      </c>
      <c r="I3663" s="29">
        <v>271.83999999999997</v>
      </c>
      <c r="J3663" s="10">
        <f>SUMIFS('Régua SAEB'!$C:$C,'Régua SAEB'!$B:$B,"MT",'Régua SAEB'!$D:$D,"&lt;="&amp;$I3663,'Régua SAEB'!$E:$E,"&gt;"&amp;$I3663,'Régua SAEB'!$A:$A,$E3663)</f>
        <v>2</v>
      </c>
      <c r="K3663" s="10" t="str">
        <f t="array" ref="K3663">INDEX('Régua SAEB'!$F$1:$F$40,MATCH($E3663&amp;"MT"&amp;$J3663,'Régua SAEB'!$G$1:$G$40,0),1)</f>
        <v>Insuficiente</v>
      </c>
    </row>
    <row r="3664" spans="1:11" x14ac:dyDescent="0.2">
      <c r="A3664" s="28" t="s">
        <v>21</v>
      </c>
      <c r="B3664" s="24">
        <v>49931</v>
      </c>
      <c r="C3664" s="28" t="s">
        <v>435</v>
      </c>
      <c r="D3664" s="29">
        <v>35049931</v>
      </c>
      <c r="E3664" s="29" t="s">
        <v>3527</v>
      </c>
      <c r="F3664" s="29">
        <v>260.19</v>
      </c>
      <c r="G3664" s="10">
        <f>SUMIFS('Régua SAEB'!$C:$C,'Régua SAEB'!$B:$B,"LP",'Régua SAEB'!$D:$D,"&lt;="&amp;$F3664,'Régua SAEB'!$E:$E,"&gt;"&amp;$F3664,'Régua SAEB'!$A:$A,$E3664)</f>
        <v>2</v>
      </c>
      <c r="H3664" s="10" t="str">
        <f t="array" ref="H3664">INDEX('Régua SAEB'!$F$1:$F$40,MATCH($E3664&amp;"LP"&amp;$G3664,'Régua SAEB'!$G$1:$G$40,0),1)</f>
        <v>Básico</v>
      </c>
      <c r="I3664" s="29">
        <v>256.79000000000002</v>
      </c>
      <c r="J3664" s="10">
        <f>SUMIFS('Régua SAEB'!$C:$C,'Régua SAEB'!$B:$B,"MT",'Régua SAEB'!$D:$D,"&lt;="&amp;$I3664,'Régua SAEB'!$E:$E,"&gt;"&amp;$I3664,'Régua SAEB'!$A:$A,$E3664)</f>
        <v>2</v>
      </c>
      <c r="K3664" s="10" t="str">
        <f t="array" ref="K3664">INDEX('Régua SAEB'!$F$1:$F$40,MATCH($E3664&amp;"MT"&amp;$J3664,'Régua SAEB'!$G$1:$G$40,0),1)</f>
        <v>Insuficiente</v>
      </c>
    </row>
    <row r="3665" spans="1:11" x14ac:dyDescent="0.2">
      <c r="A3665" s="28" t="s">
        <v>21</v>
      </c>
      <c r="B3665" s="24">
        <v>434814</v>
      </c>
      <c r="C3665" s="28" t="s">
        <v>436</v>
      </c>
      <c r="D3665" s="29">
        <v>35434814</v>
      </c>
      <c r="E3665" s="29" t="s">
        <v>3527</v>
      </c>
      <c r="F3665" s="29">
        <v>262.92</v>
      </c>
      <c r="G3665" s="10">
        <f>SUMIFS('Régua SAEB'!$C:$C,'Régua SAEB'!$B:$B,"LP",'Régua SAEB'!$D:$D,"&lt;="&amp;$F3665,'Régua SAEB'!$E:$E,"&gt;"&amp;$F3665,'Régua SAEB'!$A:$A,$E3665)</f>
        <v>2</v>
      </c>
      <c r="H3665" s="10" t="str">
        <f t="array" ref="H3665">INDEX('Régua SAEB'!$F$1:$F$40,MATCH($E3665&amp;"LP"&amp;$G3665,'Régua SAEB'!$G$1:$G$40,0),1)</f>
        <v>Básico</v>
      </c>
      <c r="I3665" s="29">
        <v>269.27</v>
      </c>
      <c r="J3665" s="10">
        <f>SUMIFS('Régua SAEB'!$C:$C,'Régua SAEB'!$B:$B,"MT",'Régua SAEB'!$D:$D,"&lt;="&amp;$I3665,'Régua SAEB'!$E:$E,"&gt;"&amp;$I3665,'Régua SAEB'!$A:$A,$E3665)</f>
        <v>2</v>
      </c>
      <c r="K3665" s="10" t="str">
        <f t="array" ref="K3665">INDEX('Régua SAEB'!$F$1:$F$40,MATCH($E3665&amp;"MT"&amp;$J3665,'Régua SAEB'!$G$1:$G$40,0),1)</f>
        <v>Insuficiente</v>
      </c>
    </row>
    <row r="3666" spans="1:11" x14ac:dyDescent="0.2">
      <c r="A3666" s="28" t="s">
        <v>21</v>
      </c>
      <c r="B3666" s="24">
        <v>900187</v>
      </c>
      <c r="C3666" s="28" t="s">
        <v>438</v>
      </c>
      <c r="D3666" s="29">
        <v>35900187</v>
      </c>
      <c r="E3666" s="29" t="s">
        <v>3527</v>
      </c>
      <c r="F3666" s="29">
        <v>305.93</v>
      </c>
      <c r="G3666" s="10">
        <f>SUMIFS('Régua SAEB'!$C:$C,'Régua SAEB'!$B:$B,"LP",'Régua SAEB'!$D:$D,"&lt;="&amp;$F3666,'Régua SAEB'!$E:$E,"&gt;"&amp;$F3666,'Régua SAEB'!$A:$A,$E3666)</f>
        <v>4</v>
      </c>
      <c r="H3666" s="10" t="str">
        <f t="array" ref="H3666">INDEX('Régua SAEB'!$F$1:$F$40,MATCH($E3666&amp;"LP"&amp;$G3666,'Régua SAEB'!$G$1:$G$40,0),1)</f>
        <v>Básico</v>
      </c>
      <c r="I3666" s="29">
        <v>281.89</v>
      </c>
      <c r="J3666" s="10">
        <f>SUMIFS('Régua SAEB'!$C:$C,'Régua SAEB'!$B:$B,"MT",'Régua SAEB'!$D:$D,"&lt;="&amp;$I3666,'Régua SAEB'!$E:$E,"&gt;"&amp;$I3666,'Régua SAEB'!$A:$A,$E3666)</f>
        <v>3</v>
      </c>
      <c r="K3666" s="10" t="str">
        <f t="array" ref="K3666">INDEX('Régua SAEB'!$F$1:$F$40,MATCH($E3666&amp;"MT"&amp;$J3666,'Régua SAEB'!$G$1:$G$40,0),1)</f>
        <v>Básico</v>
      </c>
    </row>
    <row r="3667" spans="1:11" x14ac:dyDescent="0.2">
      <c r="A3667" s="28" t="s">
        <v>21</v>
      </c>
      <c r="B3667" s="24">
        <v>907327</v>
      </c>
      <c r="C3667" s="28" t="s">
        <v>440</v>
      </c>
      <c r="D3667" s="29">
        <v>35907327</v>
      </c>
      <c r="E3667" s="29" t="s">
        <v>3527</v>
      </c>
      <c r="F3667" s="29">
        <v>278.67</v>
      </c>
      <c r="G3667" s="10">
        <f>SUMIFS('Régua SAEB'!$C:$C,'Régua SAEB'!$B:$B,"LP",'Régua SAEB'!$D:$D,"&lt;="&amp;$F3667,'Régua SAEB'!$E:$E,"&gt;"&amp;$F3667,'Régua SAEB'!$A:$A,$E3667)</f>
        <v>3</v>
      </c>
      <c r="H3667" s="10" t="str">
        <f t="array" ref="H3667">INDEX('Régua SAEB'!$F$1:$F$40,MATCH($E3667&amp;"LP"&amp;$G3667,'Régua SAEB'!$G$1:$G$40,0),1)</f>
        <v>Básico</v>
      </c>
      <c r="I3667" s="29">
        <v>266.3</v>
      </c>
      <c r="J3667" s="10">
        <f>SUMIFS('Régua SAEB'!$C:$C,'Régua SAEB'!$B:$B,"MT",'Régua SAEB'!$D:$D,"&lt;="&amp;$I3667,'Régua SAEB'!$E:$E,"&gt;"&amp;$I3667,'Régua SAEB'!$A:$A,$E3667)</f>
        <v>2</v>
      </c>
      <c r="K3667" s="10" t="str">
        <f t="array" ref="K3667">INDEX('Régua SAEB'!$F$1:$F$40,MATCH($E3667&amp;"MT"&amp;$J3667,'Régua SAEB'!$G$1:$G$40,0),1)</f>
        <v>Insuficiente</v>
      </c>
    </row>
    <row r="3668" spans="1:11" x14ac:dyDescent="0.2">
      <c r="A3668" s="28" t="s">
        <v>21</v>
      </c>
      <c r="B3668" s="24">
        <v>907340</v>
      </c>
      <c r="C3668" s="28" t="s">
        <v>441</v>
      </c>
      <c r="D3668" s="29">
        <v>35907340</v>
      </c>
      <c r="E3668" s="29" t="s">
        <v>3527</v>
      </c>
      <c r="F3668" s="29">
        <v>289.26</v>
      </c>
      <c r="G3668" s="10">
        <f>SUMIFS('Régua SAEB'!$C:$C,'Régua SAEB'!$B:$B,"LP",'Régua SAEB'!$D:$D,"&lt;="&amp;$F3668,'Régua SAEB'!$E:$E,"&gt;"&amp;$F3668,'Régua SAEB'!$A:$A,$E3668)</f>
        <v>3</v>
      </c>
      <c r="H3668" s="10" t="str">
        <f t="array" ref="H3668">INDEX('Régua SAEB'!$F$1:$F$40,MATCH($E3668&amp;"LP"&amp;$G3668,'Régua SAEB'!$G$1:$G$40,0),1)</f>
        <v>Básico</v>
      </c>
      <c r="I3668" s="29">
        <v>275.24</v>
      </c>
      <c r="J3668" s="10">
        <f>SUMIFS('Régua SAEB'!$C:$C,'Régua SAEB'!$B:$B,"MT",'Régua SAEB'!$D:$D,"&lt;="&amp;$I3668,'Régua SAEB'!$E:$E,"&gt;"&amp;$I3668,'Régua SAEB'!$A:$A,$E3668)</f>
        <v>3</v>
      </c>
      <c r="K3668" s="10" t="str">
        <f t="array" ref="K3668">INDEX('Régua SAEB'!$F$1:$F$40,MATCH($E3668&amp;"MT"&amp;$J3668,'Régua SAEB'!$G$1:$G$40,0),1)</f>
        <v>Básico</v>
      </c>
    </row>
    <row r="3669" spans="1:11" x14ac:dyDescent="0.2">
      <c r="A3669" s="28" t="s">
        <v>21</v>
      </c>
      <c r="B3669" s="24">
        <v>909359</v>
      </c>
      <c r="C3669" s="28" t="s">
        <v>3551</v>
      </c>
      <c r="D3669" s="29">
        <v>35909359</v>
      </c>
      <c r="E3669" s="29" t="s">
        <v>3527</v>
      </c>
      <c r="F3669" s="29">
        <v>297.52</v>
      </c>
      <c r="G3669" s="10">
        <f>SUMIFS('Régua SAEB'!$C:$C,'Régua SAEB'!$B:$B,"LP",'Régua SAEB'!$D:$D,"&lt;="&amp;$F3669,'Régua SAEB'!$E:$E,"&gt;"&amp;$F3669,'Régua SAEB'!$A:$A,$E3669)</f>
        <v>3</v>
      </c>
      <c r="H3669" s="10" t="str">
        <f t="array" ref="H3669">INDEX('Régua SAEB'!$F$1:$F$40,MATCH($E3669&amp;"LP"&amp;$G3669,'Régua SAEB'!$G$1:$G$40,0),1)</f>
        <v>Básico</v>
      </c>
      <c r="I3669" s="29">
        <v>283.61</v>
      </c>
      <c r="J3669" s="10">
        <f>SUMIFS('Régua SAEB'!$C:$C,'Régua SAEB'!$B:$B,"MT",'Régua SAEB'!$D:$D,"&lt;="&amp;$I3669,'Régua SAEB'!$E:$E,"&gt;"&amp;$I3669,'Régua SAEB'!$A:$A,$E3669)</f>
        <v>3</v>
      </c>
      <c r="K3669" s="10" t="str">
        <f t="array" ref="K3669">INDEX('Régua SAEB'!$F$1:$F$40,MATCH($E3669&amp;"MT"&amp;$J3669,'Régua SAEB'!$G$1:$G$40,0),1)</f>
        <v>Básico</v>
      </c>
    </row>
    <row r="3670" spans="1:11" x14ac:dyDescent="0.2">
      <c r="A3670" s="28" t="s">
        <v>21</v>
      </c>
      <c r="B3670" s="24">
        <v>909361</v>
      </c>
      <c r="C3670" s="28" t="s">
        <v>442</v>
      </c>
      <c r="D3670" s="29">
        <v>35909361</v>
      </c>
      <c r="E3670" s="29" t="s">
        <v>3527</v>
      </c>
      <c r="F3670" s="29">
        <v>268.92</v>
      </c>
      <c r="G3670" s="10">
        <f>SUMIFS('Régua SAEB'!$C:$C,'Régua SAEB'!$B:$B,"LP",'Régua SAEB'!$D:$D,"&lt;="&amp;$F3670,'Régua SAEB'!$E:$E,"&gt;"&amp;$F3670,'Régua SAEB'!$A:$A,$E3670)</f>
        <v>2</v>
      </c>
      <c r="H3670" s="10" t="str">
        <f t="array" ref="H3670">INDEX('Régua SAEB'!$F$1:$F$40,MATCH($E3670&amp;"LP"&amp;$G3670,'Régua SAEB'!$G$1:$G$40,0),1)</f>
        <v>Básico</v>
      </c>
      <c r="I3670" s="29">
        <v>254.68</v>
      </c>
      <c r="J3670" s="10">
        <f>SUMIFS('Régua SAEB'!$C:$C,'Régua SAEB'!$B:$B,"MT",'Régua SAEB'!$D:$D,"&lt;="&amp;$I3670,'Régua SAEB'!$E:$E,"&gt;"&amp;$I3670,'Régua SAEB'!$A:$A,$E3670)</f>
        <v>2</v>
      </c>
      <c r="K3670" s="10" t="str">
        <f t="array" ref="K3670">INDEX('Régua SAEB'!$F$1:$F$40,MATCH($E3670&amp;"MT"&amp;$J3670,'Régua SAEB'!$G$1:$G$40,0),1)</f>
        <v>Insuficiente</v>
      </c>
    </row>
    <row r="3671" spans="1:11" x14ac:dyDescent="0.2">
      <c r="A3671" s="28" t="s">
        <v>21</v>
      </c>
      <c r="B3671" s="24">
        <v>912864</v>
      </c>
      <c r="C3671" s="28" t="s">
        <v>443</v>
      </c>
      <c r="D3671" s="29">
        <v>35912864</v>
      </c>
      <c r="E3671" s="29" t="s">
        <v>3527</v>
      </c>
      <c r="F3671" s="29">
        <v>273.45999999999998</v>
      </c>
      <c r="G3671" s="10">
        <f>SUMIFS('Régua SAEB'!$C:$C,'Régua SAEB'!$B:$B,"LP",'Régua SAEB'!$D:$D,"&lt;="&amp;$F3671,'Régua SAEB'!$E:$E,"&gt;"&amp;$F3671,'Régua SAEB'!$A:$A,$E3671)</f>
        <v>2</v>
      </c>
      <c r="H3671" s="10" t="str">
        <f t="array" ref="H3671">INDEX('Régua SAEB'!$F$1:$F$40,MATCH($E3671&amp;"LP"&amp;$G3671,'Régua SAEB'!$G$1:$G$40,0),1)</f>
        <v>Básico</v>
      </c>
      <c r="I3671" s="29">
        <v>266.8</v>
      </c>
      <c r="J3671" s="10">
        <f>SUMIFS('Régua SAEB'!$C:$C,'Régua SAEB'!$B:$B,"MT",'Régua SAEB'!$D:$D,"&lt;="&amp;$I3671,'Régua SAEB'!$E:$E,"&gt;"&amp;$I3671,'Régua SAEB'!$A:$A,$E3671)</f>
        <v>2</v>
      </c>
      <c r="K3671" s="10" t="str">
        <f t="array" ref="K3671">INDEX('Régua SAEB'!$F$1:$F$40,MATCH($E3671&amp;"MT"&amp;$J3671,'Régua SAEB'!$G$1:$G$40,0),1)</f>
        <v>Insuficiente</v>
      </c>
    </row>
    <row r="3672" spans="1:11" x14ac:dyDescent="0.2">
      <c r="A3672" s="28" t="s">
        <v>21</v>
      </c>
      <c r="B3672" s="24">
        <v>912888</v>
      </c>
      <c r="C3672" s="28" t="s">
        <v>444</v>
      </c>
      <c r="D3672" s="29">
        <v>35912888</v>
      </c>
      <c r="E3672" s="29" t="s">
        <v>3527</v>
      </c>
      <c r="F3672" s="29">
        <v>297.23</v>
      </c>
      <c r="G3672" s="10">
        <f>SUMIFS('Régua SAEB'!$C:$C,'Régua SAEB'!$B:$B,"LP",'Régua SAEB'!$D:$D,"&lt;="&amp;$F3672,'Régua SAEB'!$E:$E,"&gt;"&amp;$F3672,'Régua SAEB'!$A:$A,$E3672)</f>
        <v>3</v>
      </c>
      <c r="H3672" s="10" t="str">
        <f t="array" ref="H3672">INDEX('Régua SAEB'!$F$1:$F$40,MATCH($E3672&amp;"LP"&amp;$G3672,'Régua SAEB'!$G$1:$G$40,0),1)</f>
        <v>Básico</v>
      </c>
      <c r="I3672" s="29">
        <v>283.83</v>
      </c>
      <c r="J3672" s="10">
        <f>SUMIFS('Régua SAEB'!$C:$C,'Régua SAEB'!$B:$B,"MT",'Régua SAEB'!$D:$D,"&lt;="&amp;$I3672,'Régua SAEB'!$E:$E,"&gt;"&amp;$I3672,'Régua SAEB'!$A:$A,$E3672)</f>
        <v>3</v>
      </c>
      <c r="K3672" s="10" t="str">
        <f t="array" ref="K3672">INDEX('Régua SAEB'!$F$1:$F$40,MATCH($E3672&amp;"MT"&amp;$J3672,'Régua SAEB'!$G$1:$G$40,0),1)</f>
        <v>Básico</v>
      </c>
    </row>
    <row r="3673" spans="1:11" x14ac:dyDescent="0.2">
      <c r="A3673" s="28" t="s">
        <v>21</v>
      </c>
      <c r="B3673" s="24">
        <v>921185</v>
      </c>
      <c r="C3673" s="28" t="s">
        <v>445</v>
      </c>
      <c r="D3673" s="29">
        <v>35921185</v>
      </c>
      <c r="E3673" s="29" t="s">
        <v>3527</v>
      </c>
      <c r="F3673" s="29">
        <v>284.10000000000002</v>
      </c>
      <c r="G3673" s="10">
        <f>SUMIFS('Régua SAEB'!$C:$C,'Régua SAEB'!$B:$B,"LP",'Régua SAEB'!$D:$D,"&lt;="&amp;$F3673,'Régua SAEB'!$E:$E,"&gt;"&amp;$F3673,'Régua SAEB'!$A:$A,$E3673)</f>
        <v>3</v>
      </c>
      <c r="H3673" s="10" t="str">
        <f t="array" ref="H3673">INDEX('Régua SAEB'!$F$1:$F$40,MATCH($E3673&amp;"LP"&amp;$G3673,'Régua SAEB'!$G$1:$G$40,0),1)</f>
        <v>Básico</v>
      </c>
      <c r="I3673" s="29">
        <v>269.98</v>
      </c>
      <c r="J3673" s="10">
        <f>SUMIFS('Régua SAEB'!$C:$C,'Régua SAEB'!$B:$B,"MT",'Régua SAEB'!$D:$D,"&lt;="&amp;$I3673,'Régua SAEB'!$E:$E,"&gt;"&amp;$I3673,'Régua SAEB'!$A:$A,$E3673)</f>
        <v>2</v>
      </c>
      <c r="K3673" s="10" t="str">
        <f t="array" ref="K3673">INDEX('Régua SAEB'!$F$1:$F$40,MATCH($E3673&amp;"MT"&amp;$J3673,'Régua SAEB'!$G$1:$G$40,0),1)</f>
        <v>Insuficiente</v>
      </c>
    </row>
    <row r="3674" spans="1:11" x14ac:dyDescent="0.2">
      <c r="A3674" s="28" t="s">
        <v>68</v>
      </c>
      <c r="B3674" s="24">
        <v>30512</v>
      </c>
      <c r="C3674" s="28" t="s">
        <v>446</v>
      </c>
      <c r="D3674" s="29">
        <v>35030512</v>
      </c>
      <c r="E3674" s="29" t="s">
        <v>3527</v>
      </c>
      <c r="F3674" s="29">
        <v>280.77999999999997</v>
      </c>
      <c r="G3674" s="10">
        <f>SUMIFS('Régua SAEB'!$C:$C,'Régua SAEB'!$B:$B,"LP",'Régua SAEB'!$D:$D,"&lt;="&amp;$F3674,'Régua SAEB'!$E:$E,"&gt;"&amp;$F3674,'Régua SAEB'!$A:$A,$E3674)</f>
        <v>3</v>
      </c>
      <c r="H3674" s="10" t="str">
        <f t="array" ref="H3674">INDEX('Régua SAEB'!$F$1:$F$40,MATCH($E3674&amp;"LP"&amp;$G3674,'Régua SAEB'!$G$1:$G$40,0),1)</f>
        <v>Básico</v>
      </c>
      <c r="I3674" s="29">
        <v>266.41000000000003</v>
      </c>
      <c r="J3674" s="10">
        <f>SUMIFS('Régua SAEB'!$C:$C,'Régua SAEB'!$B:$B,"MT",'Régua SAEB'!$D:$D,"&lt;="&amp;$I3674,'Régua SAEB'!$E:$E,"&gt;"&amp;$I3674,'Régua SAEB'!$A:$A,$E3674)</f>
        <v>2</v>
      </c>
      <c r="K3674" s="10" t="str">
        <f t="array" ref="K3674">INDEX('Régua SAEB'!$F$1:$F$40,MATCH($E3674&amp;"MT"&amp;$J3674,'Régua SAEB'!$G$1:$G$40,0),1)</f>
        <v>Insuficiente</v>
      </c>
    </row>
    <row r="3675" spans="1:11" x14ac:dyDescent="0.2">
      <c r="A3675" s="28" t="s">
        <v>19</v>
      </c>
      <c r="B3675" s="24">
        <v>30107</v>
      </c>
      <c r="C3675" s="28" t="s">
        <v>447</v>
      </c>
      <c r="D3675" s="29">
        <v>35030107</v>
      </c>
      <c r="E3675" s="29" t="s">
        <v>3527</v>
      </c>
      <c r="F3675" s="29">
        <v>233.03</v>
      </c>
      <c r="G3675" s="10">
        <f>SUMIFS('Régua SAEB'!$C:$C,'Régua SAEB'!$B:$B,"LP",'Régua SAEB'!$D:$D,"&lt;="&amp;$F3675,'Régua SAEB'!$E:$E,"&gt;"&amp;$F3675,'Régua SAEB'!$A:$A,$E3675)</f>
        <v>1</v>
      </c>
      <c r="H3675" s="10" t="str">
        <f t="array" ref="H3675">INDEX('Régua SAEB'!$F$1:$F$40,MATCH($E3675&amp;"LP"&amp;$G3675,'Régua SAEB'!$G$1:$G$40,0),1)</f>
        <v>Insuficiente</v>
      </c>
      <c r="I3675" s="29">
        <v>237.94</v>
      </c>
      <c r="J3675" s="10">
        <f>SUMIFS('Régua SAEB'!$C:$C,'Régua SAEB'!$B:$B,"MT",'Régua SAEB'!$D:$D,"&lt;="&amp;$I3675,'Régua SAEB'!$E:$E,"&gt;"&amp;$I3675,'Régua SAEB'!$A:$A,$E3675)</f>
        <v>1</v>
      </c>
      <c r="K3675" s="10" t="str">
        <f t="array" ref="K3675">INDEX('Régua SAEB'!$F$1:$F$40,MATCH($E3675&amp;"MT"&amp;$J3675,'Régua SAEB'!$G$1:$G$40,0),1)</f>
        <v>Insuficiente</v>
      </c>
    </row>
    <row r="3676" spans="1:11" x14ac:dyDescent="0.2">
      <c r="A3676" s="28" t="s">
        <v>48</v>
      </c>
      <c r="B3676" s="24">
        <v>21805</v>
      </c>
      <c r="C3676" s="28" t="s">
        <v>449</v>
      </c>
      <c r="D3676" s="29">
        <v>35021805</v>
      </c>
      <c r="E3676" s="29" t="s">
        <v>3527</v>
      </c>
      <c r="F3676" s="29">
        <v>284.58999999999997</v>
      </c>
      <c r="G3676" s="10">
        <f>SUMIFS('Régua SAEB'!$C:$C,'Régua SAEB'!$B:$B,"LP",'Régua SAEB'!$D:$D,"&lt;="&amp;$F3676,'Régua SAEB'!$E:$E,"&gt;"&amp;$F3676,'Régua SAEB'!$A:$A,$E3676)</f>
        <v>3</v>
      </c>
      <c r="H3676" s="10" t="str">
        <f t="array" ref="H3676">INDEX('Régua SAEB'!$F$1:$F$40,MATCH($E3676&amp;"LP"&amp;$G3676,'Régua SAEB'!$G$1:$G$40,0),1)</f>
        <v>Básico</v>
      </c>
      <c r="I3676" s="29">
        <v>276.58</v>
      </c>
      <c r="J3676" s="10">
        <f>SUMIFS('Régua SAEB'!$C:$C,'Régua SAEB'!$B:$B,"MT",'Régua SAEB'!$D:$D,"&lt;="&amp;$I3676,'Régua SAEB'!$E:$E,"&gt;"&amp;$I3676,'Régua SAEB'!$A:$A,$E3676)</f>
        <v>3</v>
      </c>
      <c r="K3676" s="10" t="str">
        <f t="array" ref="K3676">INDEX('Régua SAEB'!$F$1:$F$40,MATCH($E3676&amp;"MT"&amp;$J3676,'Régua SAEB'!$G$1:$G$40,0),1)</f>
        <v>Básico</v>
      </c>
    </row>
    <row r="3677" spans="1:11" x14ac:dyDescent="0.2">
      <c r="A3677" s="28" t="s">
        <v>48</v>
      </c>
      <c r="B3677" s="24">
        <v>909555</v>
      </c>
      <c r="C3677" s="28" t="s">
        <v>450</v>
      </c>
      <c r="D3677" s="29">
        <v>35909555</v>
      </c>
      <c r="E3677" s="29" t="s">
        <v>3527</v>
      </c>
      <c r="F3677" s="29">
        <v>259.47000000000003</v>
      </c>
      <c r="G3677" s="10">
        <f>SUMIFS('Régua SAEB'!$C:$C,'Régua SAEB'!$B:$B,"LP",'Régua SAEB'!$D:$D,"&lt;="&amp;$F3677,'Régua SAEB'!$E:$E,"&gt;"&amp;$F3677,'Régua SAEB'!$A:$A,$E3677)</f>
        <v>2</v>
      </c>
      <c r="H3677" s="10" t="str">
        <f t="array" ref="H3677">INDEX('Régua SAEB'!$F$1:$F$40,MATCH($E3677&amp;"LP"&amp;$G3677,'Régua SAEB'!$G$1:$G$40,0),1)</f>
        <v>Básico</v>
      </c>
      <c r="I3677" s="29">
        <v>253.75</v>
      </c>
      <c r="J3677" s="10">
        <f>SUMIFS('Régua SAEB'!$C:$C,'Régua SAEB'!$B:$B,"MT",'Régua SAEB'!$D:$D,"&lt;="&amp;$I3677,'Régua SAEB'!$E:$E,"&gt;"&amp;$I3677,'Régua SAEB'!$A:$A,$E3677)</f>
        <v>2</v>
      </c>
      <c r="K3677" s="10" t="str">
        <f t="array" ref="K3677">INDEX('Régua SAEB'!$F$1:$F$40,MATCH($E3677&amp;"MT"&amp;$J3677,'Régua SAEB'!$G$1:$G$40,0),1)</f>
        <v>Insuficiente</v>
      </c>
    </row>
    <row r="3678" spans="1:11" x14ac:dyDescent="0.2">
      <c r="A3678" s="28" t="s">
        <v>19</v>
      </c>
      <c r="B3678" s="24">
        <v>30132</v>
      </c>
      <c r="C3678" s="28" t="s">
        <v>451</v>
      </c>
      <c r="D3678" s="29">
        <v>35030132</v>
      </c>
      <c r="E3678" s="29" t="s">
        <v>3527</v>
      </c>
      <c r="F3678" s="29">
        <v>257.45999999999998</v>
      </c>
      <c r="G3678" s="10">
        <f>SUMIFS('Régua SAEB'!$C:$C,'Régua SAEB'!$B:$B,"LP",'Régua SAEB'!$D:$D,"&lt;="&amp;$F3678,'Régua SAEB'!$E:$E,"&gt;"&amp;$F3678,'Régua SAEB'!$A:$A,$E3678)</f>
        <v>2</v>
      </c>
      <c r="H3678" s="10" t="str">
        <f t="array" ref="H3678">INDEX('Régua SAEB'!$F$1:$F$40,MATCH($E3678&amp;"LP"&amp;$G3678,'Régua SAEB'!$G$1:$G$40,0),1)</f>
        <v>Básico</v>
      </c>
      <c r="I3678" s="29">
        <v>258.07</v>
      </c>
      <c r="J3678" s="10">
        <f>SUMIFS('Régua SAEB'!$C:$C,'Régua SAEB'!$B:$B,"MT",'Régua SAEB'!$D:$D,"&lt;="&amp;$I3678,'Régua SAEB'!$E:$E,"&gt;"&amp;$I3678,'Régua SAEB'!$A:$A,$E3678)</f>
        <v>2</v>
      </c>
      <c r="K3678" s="10" t="str">
        <f t="array" ref="K3678">INDEX('Régua SAEB'!$F$1:$F$40,MATCH($E3678&amp;"MT"&amp;$J3678,'Régua SAEB'!$G$1:$G$40,0),1)</f>
        <v>Insuficiente</v>
      </c>
    </row>
    <row r="3679" spans="1:11" x14ac:dyDescent="0.2">
      <c r="A3679" s="28" t="s">
        <v>19</v>
      </c>
      <c r="B3679" s="24">
        <v>30173</v>
      </c>
      <c r="C3679" s="28" t="s">
        <v>452</v>
      </c>
      <c r="D3679" s="29">
        <v>35030173</v>
      </c>
      <c r="E3679" s="29" t="s">
        <v>3527</v>
      </c>
      <c r="F3679" s="29">
        <v>288.89999999999998</v>
      </c>
      <c r="G3679" s="10">
        <f>SUMIFS('Régua SAEB'!$C:$C,'Régua SAEB'!$B:$B,"LP",'Régua SAEB'!$D:$D,"&lt;="&amp;$F3679,'Régua SAEB'!$E:$E,"&gt;"&amp;$F3679,'Régua SAEB'!$A:$A,$E3679)</f>
        <v>3</v>
      </c>
      <c r="H3679" s="10" t="str">
        <f t="array" ref="H3679">INDEX('Régua SAEB'!$F$1:$F$40,MATCH($E3679&amp;"LP"&amp;$G3679,'Régua SAEB'!$G$1:$G$40,0),1)</f>
        <v>Básico</v>
      </c>
      <c r="I3679" s="29">
        <v>276.5</v>
      </c>
      <c r="J3679" s="10">
        <f>SUMIFS('Régua SAEB'!$C:$C,'Régua SAEB'!$B:$B,"MT",'Régua SAEB'!$D:$D,"&lt;="&amp;$I3679,'Régua SAEB'!$E:$E,"&gt;"&amp;$I3679,'Régua SAEB'!$A:$A,$E3679)</f>
        <v>3</v>
      </c>
      <c r="K3679" s="10" t="str">
        <f t="array" ref="K3679">INDEX('Régua SAEB'!$F$1:$F$40,MATCH($E3679&amp;"MT"&amp;$J3679,'Régua SAEB'!$G$1:$G$40,0),1)</f>
        <v>Básico</v>
      </c>
    </row>
    <row r="3680" spans="1:11" x14ac:dyDescent="0.2">
      <c r="A3680" s="28" t="s">
        <v>18</v>
      </c>
      <c r="B3680" s="24">
        <v>25324</v>
      </c>
      <c r="C3680" s="28" t="s">
        <v>453</v>
      </c>
      <c r="D3680" s="29">
        <v>35025324</v>
      </c>
      <c r="E3680" s="29" t="s">
        <v>3527</v>
      </c>
      <c r="F3680" s="29">
        <v>293.26</v>
      </c>
      <c r="G3680" s="10">
        <f>SUMIFS('Régua SAEB'!$C:$C,'Régua SAEB'!$B:$B,"LP",'Régua SAEB'!$D:$D,"&lt;="&amp;$F3680,'Régua SAEB'!$E:$E,"&gt;"&amp;$F3680,'Régua SAEB'!$A:$A,$E3680)</f>
        <v>3</v>
      </c>
      <c r="H3680" s="10" t="str">
        <f t="array" ref="H3680">INDEX('Régua SAEB'!$F$1:$F$40,MATCH($E3680&amp;"LP"&amp;$G3680,'Régua SAEB'!$G$1:$G$40,0),1)</f>
        <v>Básico</v>
      </c>
      <c r="I3680" s="29">
        <v>292.92</v>
      </c>
      <c r="J3680" s="10">
        <f>SUMIFS('Régua SAEB'!$C:$C,'Régua SAEB'!$B:$B,"MT",'Régua SAEB'!$D:$D,"&lt;="&amp;$I3680,'Régua SAEB'!$E:$E,"&gt;"&amp;$I3680,'Régua SAEB'!$A:$A,$E3680)</f>
        <v>3</v>
      </c>
      <c r="K3680" s="10" t="str">
        <f t="array" ref="K3680">INDEX('Régua SAEB'!$F$1:$F$40,MATCH($E3680&amp;"MT"&amp;$J3680,'Régua SAEB'!$G$1:$G$40,0),1)</f>
        <v>Básico</v>
      </c>
    </row>
    <row r="3681" spans="1:11" x14ac:dyDescent="0.2">
      <c r="A3681" s="28" t="s">
        <v>44</v>
      </c>
      <c r="B3681" s="24">
        <v>15799</v>
      </c>
      <c r="C3681" s="28" t="s">
        <v>454</v>
      </c>
      <c r="D3681" s="29">
        <v>35015799</v>
      </c>
      <c r="E3681" s="29" t="s">
        <v>3527</v>
      </c>
      <c r="F3681" s="29">
        <v>302.89</v>
      </c>
      <c r="G3681" s="10">
        <f>SUMIFS('Régua SAEB'!$C:$C,'Régua SAEB'!$B:$B,"LP",'Régua SAEB'!$D:$D,"&lt;="&amp;$F3681,'Régua SAEB'!$E:$E,"&gt;"&amp;$F3681,'Régua SAEB'!$A:$A,$E3681)</f>
        <v>4</v>
      </c>
      <c r="H3681" s="10" t="str">
        <f t="array" ref="H3681">INDEX('Régua SAEB'!$F$1:$F$40,MATCH($E3681&amp;"LP"&amp;$G3681,'Régua SAEB'!$G$1:$G$40,0),1)</f>
        <v>Básico</v>
      </c>
      <c r="I3681" s="29">
        <v>283.10000000000002</v>
      </c>
      <c r="J3681" s="10">
        <f>SUMIFS('Régua SAEB'!$C:$C,'Régua SAEB'!$B:$B,"MT",'Régua SAEB'!$D:$D,"&lt;="&amp;$I3681,'Régua SAEB'!$E:$E,"&gt;"&amp;$I3681,'Régua SAEB'!$A:$A,$E3681)</f>
        <v>3</v>
      </c>
      <c r="K3681" s="10" t="str">
        <f t="array" ref="K3681">INDEX('Régua SAEB'!$F$1:$F$40,MATCH($E3681&amp;"MT"&amp;$J3681,'Régua SAEB'!$G$1:$G$40,0),1)</f>
        <v>Básico</v>
      </c>
    </row>
    <row r="3682" spans="1:11" x14ac:dyDescent="0.2">
      <c r="A3682" s="28" t="s">
        <v>44</v>
      </c>
      <c r="B3682" s="24">
        <v>15805</v>
      </c>
      <c r="C3682" s="28" t="s">
        <v>455</v>
      </c>
      <c r="D3682" s="29">
        <v>35015805</v>
      </c>
      <c r="E3682" s="29" t="s">
        <v>3527</v>
      </c>
      <c r="F3682" s="29">
        <v>282.98</v>
      </c>
      <c r="G3682" s="10">
        <f>SUMIFS('Régua SAEB'!$C:$C,'Régua SAEB'!$B:$B,"LP",'Régua SAEB'!$D:$D,"&lt;="&amp;$F3682,'Régua SAEB'!$E:$E,"&gt;"&amp;$F3682,'Régua SAEB'!$A:$A,$E3682)</f>
        <v>3</v>
      </c>
      <c r="H3682" s="10" t="str">
        <f t="array" ref="H3682">INDEX('Régua SAEB'!$F$1:$F$40,MATCH($E3682&amp;"LP"&amp;$G3682,'Régua SAEB'!$G$1:$G$40,0),1)</f>
        <v>Básico</v>
      </c>
      <c r="I3682" s="29">
        <v>268.95999999999998</v>
      </c>
      <c r="J3682" s="10">
        <f>SUMIFS('Régua SAEB'!$C:$C,'Régua SAEB'!$B:$B,"MT",'Régua SAEB'!$D:$D,"&lt;="&amp;$I3682,'Régua SAEB'!$E:$E,"&gt;"&amp;$I3682,'Régua SAEB'!$A:$A,$E3682)</f>
        <v>2</v>
      </c>
      <c r="K3682" s="10" t="str">
        <f t="array" ref="K3682">INDEX('Régua SAEB'!$F$1:$F$40,MATCH($E3682&amp;"MT"&amp;$J3682,'Régua SAEB'!$G$1:$G$40,0),1)</f>
        <v>Insuficiente</v>
      </c>
    </row>
    <row r="3683" spans="1:11" x14ac:dyDescent="0.2">
      <c r="A3683" s="28" t="s">
        <v>44</v>
      </c>
      <c r="B3683" s="24">
        <v>36171</v>
      </c>
      <c r="C3683" s="28" t="s">
        <v>456</v>
      </c>
      <c r="D3683" s="29">
        <v>35036171</v>
      </c>
      <c r="E3683" s="29" t="s">
        <v>3527</v>
      </c>
      <c r="F3683" s="29">
        <v>260.69</v>
      </c>
      <c r="G3683" s="10">
        <f>SUMIFS('Régua SAEB'!$C:$C,'Régua SAEB'!$B:$B,"LP",'Régua SAEB'!$D:$D,"&lt;="&amp;$F3683,'Régua SAEB'!$E:$E,"&gt;"&amp;$F3683,'Régua SAEB'!$A:$A,$E3683)</f>
        <v>2</v>
      </c>
      <c r="H3683" s="10" t="str">
        <f t="array" ref="H3683">INDEX('Régua SAEB'!$F$1:$F$40,MATCH($E3683&amp;"LP"&amp;$G3683,'Régua SAEB'!$G$1:$G$40,0),1)</f>
        <v>Básico</v>
      </c>
      <c r="I3683" s="29">
        <v>259.86</v>
      </c>
      <c r="J3683" s="10">
        <f>SUMIFS('Régua SAEB'!$C:$C,'Régua SAEB'!$B:$B,"MT",'Régua SAEB'!$D:$D,"&lt;="&amp;$I3683,'Régua SAEB'!$E:$E,"&gt;"&amp;$I3683,'Régua SAEB'!$A:$A,$E3683)</f>
        <v>2</v>
      </c>
      <c r="K3683" s="10" t="str">
        <f t="array" ref="K3683">INDEX('Régua SAEB'!$F$1:$F$40,MATCH($E3683&amp;"MT"&amp;$J3683,'Régua SAEB'!$G$1:$G$40,0),1)</f>
        <v>Insuficiente</v>
      </c>
    </row>
    <row r="3684" spans="1:11" x14ac:dyDescent="0.2">
      <c r="A3684" s="28" t="s">
        <v>44</v>
      </c>
      <c r="B3684" s="24">
        <v>39743</v>
      </c>
      <c r="C3684" s="28" t="s">
        <v>457</v>
      </c>
      <c r="D3684" s="29">
        <v>35039743</v>
      </c>
      <c r="E3684" s="29" t="s">
        <v>3527</v>
      </c>
      <c r="F3684" s="29">
        <v>275.76</v>
      </c>
      <c r="G3684" s="10">
        <f>SUMIFS('Régua SAEB'!$C:$C,'Régua SAEB'!$B:$B,"LP",'Régua SAEB'!$D:$D,"&lt;="&amp;$F3684,'Régua SAEB'!$E:$E,"&gt;"&amp;$F3684,'Régua SAEB'!$A:$A,$E3684)</f>
        <v>3</v>
      </c>
      <c r="H3684" s="10" t="str">
        <f t="array" ref="H3684">INDEX('Régua SAEB'!$F$1:$F$40,MATCH($E3684&amp;"LP"&amp;$G3684,'Régua SAEB'!$G$1:$G$40,0),1)</f>
        <v>Básico</v>
      </c>
      <c r="I3684" s="29">
        <v>264.8</v>
      </c>
      <c r="J3684" s="10">
        <f>SUMIFS('Régua SAEB'!$C:$C,'Régua SAEB'!$B:$B,"MT",'Régua SAEB'!$D:$D,"&lt;="&amp;$I3684,'Régua SAEB'!$E:$E,"&gt;"&amp;$I3684,'Régua SAEB'!$A:$A,$E3684)</f>
        <v>2</v>
      </c>
      <c r="K3684" s="10" t="str">
        <f t="array" ref="K3684">INDEX('Régua SAEB'!$F$1:$F$40,MATCH($E3684&amp;"MT"&amp;$J3684,'Régua SAEB'!$G$1:$G$40,0),1)</f>
        <v>Insuficiente</v>
      </c>
    </row>
    <row r="3685" spans="1:11" x14ac:dyDescent="0.2">
      <c r="A3685" s="28" t="s">
        <v>44</v>
      </c>
      <c r="B3685" s="24">
        <v>70233</v>
      </c>
      <c r="C3685" s="28" t="s">
        <v>458</v>
      </c>
      <c r="D3685" s="29">
        <v>35070233</v>
      </c>
      <c r="E3685" s="29" t="s">
        <v>3527</v>
      </c>
      <c r="F3685" s="29">
        <v>261.99</v>
      </c>
      <c r="G3685" s="10">
        <f>SUMIFS('Régua SAEB'!$C:$C,'Régua SAEB'!$B:$B,"LP",'Régua SAEB'!$D:$D,"&lt;="&amp;$F3685,'Régua SAEB'!$E:$E,"&gt;"&amp;$F3685,'Régua SAEB'!$A:$A,$E3685)</f>
        <v>2</v>
      </c>
      <c r="H3685" s="10" t="str">
        <f t="array" ref="H3685">INDEX('Régua SAEB'!$F$1:$F$40,MATCH($E3685&amp;"LP"&amp;$G3685,'Régua SAEB'!$G$1:$G$40,0),1)</f>
        <v>Básico</v>
      </c>
      <c r="I3685" s="29">
        <v>251.86</v>
      </c>
      <c r="J3685" s="10">
        <f>SUMIFS('Régua SAEB'!$C:$C,'Régua SAEB'!$B:$B,"MT",'Régua SAEB'!$D:$D,"&lt;="&amp;$I3685,'Régua SAEB'!$E:$E,"&gt;"&amp;$I3685,'Régua SAEB'!$A:$A,$E3685)</f>
        <v>2</v>
      </c>
      <c r="K3685" s="10" t="str">
        <f t="array" ref="K3685">INDEX('Régua SAEB'!$F$1:$F$40,MATCH($E3685&amp;"MT"&amp;$J3685,'Régua SAEB'!$G$1:$G$40,0),1)</f>
        <v>Insuficiente</v>
      </c>
    </row>
    <row r="3686" spans="1:11" x14ac:dyDescent="0.2">
      <c r="A3686" s="28" t="s">
        <v>44</v>
      </c>
      <c r="B3686" s="24">
        <v>924659</v>
      </c>
      <c r="C3686" s="28" t="s">
        <v>459</v>
      </c>
      <c r="D3686" s="29">
        <v>35924659</v>
      </c>
      <c r="E3686" s="29" t="s">
        <v>3527</v>
      </c>
      <c r="F3686" s="29">
        <v>267.45</v>
      </c>
      <c r="G3686" s="10">
        <f>SUMIFS('Régua SAEB'!$C:$C,'Régua SAEB'!$B:$B,"LP",'Régua SAEB'!$D:$D,"&lt;="&amp;$F3686,'Régua SAEB'!$E:$E,"&gt;"&amp;$F3686,'Régua SAEB'!$A:$A,$E3686)</f>
        <v>2</v>
      </c>
      <c r="H3686" s="10" t="str">
        <f t="array" ref="H3686">INDEX('Régua SAEB'!$F$1:$F$40,MATCH($E3686&amp;"LP"&amp;$G3686,'Régua SAEB'!$G$1:$G$40,0),1)</f>
        <v>Básico</v>
      </c>
      <c r="I3686" s="29">
        <v>259.55</v>
      </c>
      <c r="J3686" s="10">
        <f>SUMIFS('Régua SAEB'!$C:$C,'Régua SAEB'!$B:$B,"MT",'Régua SAEB'!$D:$D,"&lt;="&amp;$I3686,'Régua SAEB'!$E:$E,"&gt;"&amp;$I3686,'Régua SAEB'!$A:$A,$E3686)</f>
        <v>2</v>
      </c>
      <c r="K3686" s="10" t="str">
        <f t="array" ref="K3686">INDEX('Régua SAEB'!$F$1:$F$40,MATCH($E3686&amp;"MT"&amp;$J3686,'Régua SAEB'!$G$1:$G$40,0),1)</f>
        <v>Insuficiente</v>
      </c>
    </row>
    <row r="3687" spans="1:11" x14ac:dyDescent="0.2">
      <c r="A3687" s="28" t="s">
        <v>96</v>
      </c>
      <c r="B3687" s="24">
        <v>14060</v>
      </c>
      <c r="C3687" s="28" t="s">
        <v>460</v>
      </c>
      <c r="D3687" s="29">
        <v>35014060</v>
      </c>
      <c r="E3687" s="29" t="s">
        <v>3527</v>
      </c>
      <c r="F3687" s="29">
        <v>251.12</v>
      </c>
      <c r="G3687" s="10">
        <f>SUMIFS('Régua SAEB'!$C:$C,'Régua SAEB'!$B:$B,"LP",'Régua SAEB'!$D:$D,"&lt;="&amp;$F3687,'Régua SAEB'!$E:$E,"&gt;"&amp;$F3687,'Régua SAEB'!$A:$A,$E3687)</f>
        <v>2</v>
      </c>
      <c r="H3687" s="10" t="str">
        <f t="array" ref="H3687">INDEX('Régua SAEB'!$F$1:$F$40,MATCH($E3687&amp;"LP"&amp;$G3687,'Régua SAEB'!$G$1:$G$40,0),1)</f>
        <v>Básico</v>
      </c>
      <c r="I3687" s="29">
        <v>250.92</v>
      </c>
      <c r="J3687" s="10">
        <f>SUMIFS('Régua SAEB'!$C:$C,'Régua SAEB'!$B:$B,"MT",'Régua SAEB'!$D:$D,"&lt;="&amp;$I3687,'Régua SAEB'!$E:$E,"&gt;"&amp;$I3687,'Régua SAEB'!$A:$A,$E3687)</f>
        <v>2</v>
      </c>
      <c r="K3687" s="10" t="str">
        <f t="array" ref="K3687">INDEX('Régua SAEB'!$F$1:$F$40,MATCH($E3687&amp;"MT"&amp;$J3687,'Régua SAEB'!$G$1:$G$40,0),1)</f>
        <v>Insuficiente</v>
      </c>
    </row>
    <row r="3688" spans="1:11" x14ac:dyDescent="0.2">
      <c r="A3688" s="28" t="s">
        <v>96</v>
      </c>
      <c r="B3688" s="24">
        <v>14084</v>
      </c>
      <c r="C3688" s="28" t="s">
        <v>461</v>
      </c>
      <c r="D3688" s="29">
        <v>35014084</v>
      </c>
      <c r="E3688" s="29" t="s">
        <v>3527</v>
      </c>
      <c r="F3688" s="29">
        <v>290.58</v>
      </c>
      <c r="G3688" s="10">
        <f>SUMIFS('Régua SAEB'!$C:$C,'Régua SAEB'!$B:$B,"LP",'Régua SAEB'!$D:$D,"&lt;="&amp;$F3688,'Régua SAEB'!$E:$E,"&gt;"&amp;$F3688,'Régua SAEB'!$A:$A,$E3688)</f>
        <v>3</v>
      </c>
      <c r="H3688" s="10" t="str">
        <f t="array" ref="H3688">INDEX('Régua SAEB'!$F$1:$F$40,MATCH($E3688&amp;"LP"&amp;$G3688,'Régua SAEB'!$G$1:$G$40,0),1)</f>
        <v>Básico</v>
      </c>
      <c r="I3688" s="29">
        <v>271.02999999999997</v>
      </c>
      <c r="J3688" s="10">
        <f>SUMIFS('Régua SAEB'!$C:$C,'Régua SAEB'!$B:$B,"MT",'Régua SAEB'!$D:$D,"&lt;="&amp;$I3688,'Régua SAEB'!$E:$E,"&gt;"&amp;$I3688,'Régua SAEB'!$A:$A,$E3688)</f>
        <v>2</v>
      </c>
      <c r="K3688" s="10" t="str">
        <f t="array" ref="K3688">INDEX('Régua SAEB'!$F$1:$F$40,MATCH($E3688&amp;"MT"&amp;$J3688,'Régua SAEB'!$G$1:$G$40,0),1)</f>
        <v>Insuficiente</v>
      </c>
    </row>
    <row r="3689" spans="1:11" x14ac:dyDescent="0.2">
      <c r="A3689" s="28" t="s">
        <v>96</v>
      </c>
      <c r="B3689" s="24">
        <v>14148</v>
      </c>
      <c r="C3689" s="28" t="s">
        <v>462</v>
      </c>
      <c r="D3689" s="29">
        <v>35014148</v>
      </c>
      <c r="E3689" s="29" t="s">
        <v>3527</v>
      </c>
      <c r="F3689" s="29">
        <v>283.19</v>
      </c>
      <c r="G3689" s="10">
        <f>SUMIFS('Régua SAEB'!$C:$C,'Régua SAEB'!$B:$B,"LP",'Régua SAEB'!$D:$D,"&lt;="&amp;$F3689,'Régua SAEB'!$E:$E,"&gt;"&amp;$F3689,'Régua SAEB'!$A:$A,$E3689)</f>
        <v>3</v>
      </c>
      <c r="H3689" s="10" t="str">
        <f t="array" ref="H3689">INDEX('Régua SAEB'!$F$1:$F$40,MATCH($E3689&amp;"LP"&amp;$G3689,'Régua SAEB'!$G$1:$G$40,0),1)</f>
        <v>Básico</v>
      </c>
      <c r="I3689" s="29">
        <v>269.27</v>
      </c>
      <c r="J3689" s="10">
        <f>SUMIFS('Régua SAEB'!$C:$C,'Régua SAEB'!$B:$B,"MT",'Régua SAEB'!$D:$D,"&lt;="&amp;$I3689,'Régua SAEB'!$E:$E,"&gt;"&amp;$I3689,'Régua SAEB'!$A:$A,$E3689)</f>
        <v>2</v>
      </c>
      <c r="K3689" s="10" t="str">
        <f t="array" ref="K3689">INDEX('Régua SAEB'!$F$1:$F$40,MATCH($E3689&amp;"MT"&amp;$J3689,'Régua SAEB'!$G$1:$G$40,0),1)</f>
        <v>Insuficiente</v>
      </c>
    </row>
    <row r="3690" spans="1:11" x14ac:dyDescent="0.2">
      <c r="A3690" s="28" t="s">
        <v>96</v>
      </c>
      <c r="B3690" s="24">
        <v>45482</v>
      </c>
      <c r="C3690" s="28" t="s">
        <v>465</v>
      </c>
      <c r="D3690" s="29">
        <v>35045482</v>
      </c>
      <c r="E3690" s="29" t="s">
        <v>3527</v>
      </c>
      <c r="F3690" s="29">
        <v>271.02</v>
      </c>
      <c r="G3690" s="10">
        <f>SUMIFS('Régua SAEB'!$C:$C,'Régua SAEB'!$B:$B,"LP",'Régua SAEB'!$D:$D,"&lt;="&amp;$F3690,'Régua SAEB'!$E:$E,"&gt;"&amp;$F3690,'Régua SAEB'!$A:$A,$E3690)</f>
        <v>2</v>
      </c>
      <c r="H3690" s="10" t="str">
        <f t="array" ref="H3690">INDEX('Régua SAEB'!$F$1:$F$40,MATCH($E3690&amp;"LP"&amp;$G3690,'Régua SAEB'!$G$1:$G$40,0),1)</f>
        <v>Básico</v>
      </c>
      <c r="I3690" s="29">
        <v>260.64</v>
      </c>
      <c r="J3690" s="10">
        <f>SUMIFS('Régua SAEB'!$C:$C,'Régua SAEB'!$B:$B,"MT",'Régua SAEB'!$D:$D,"&lt;="&amp;$I3690,'Régua SAEB'!$E:$E,"&gt;"&amp;$I3690,'Régua SAEB'!$A:$A,$E3690)</f>
        <v>2</v>
      </c>
      <c r="K3690" s="10" t="str">
        <f t="array" ref="K3690">INDEX('Régua SAEB'!$F$1:$F$40,MATCH($E3690&amp;"MT"&amp;$J3690,'Régua SAEB'!$G$1:$G$40,0),1)</f>
        <v>Insuficiente</v>
      </c>
    </row>
    <row r="3691" spans="1:11" x14ac:dyDescent="0.2">
      <c r="A3691" s="28" t="s">
        <v>96</v>
      </c>
      <c r="B3691" s="24">
        <v>45494</v>
      </c>
      <c r="C3691" s="28" t="s">
        <v>466</v>
      </c>
      <c r="D3691" s="29">
        <v>35045494</v>
      </c>
      <c r="E3691" s="29" t="s">
        <v>3527</v>
      </c>
      <c r="F3691" s="29">
        <v>262.38</v>
      </c>
      <c r="G3691" s="10">
        <f>SUMIFS('Régua SAEB'!$C:$C,'Régua SAEB'!$B:$B,"LP",'Régua SAEB'!$D:$D,"&lt;="&amp;$F3691,'Régua SAEB'!$E:$E,"&gt;"&amp;$F3691,'Régua SAEB'!$A:$A,$E3691)</f>
        <v>2</v>
      </c>
      <c r="H3691" s="10" t="str">
        <f t="array" ref="H3691">INDEX('Régua SAEB'!$F$1:$F$40,MATCH($E3691&amp;"LP"&amp;$G3691,'Régua SAEB'!$G$1:$G$40,0),1)</f>
        <v>Básico</v>
      </c>
      <c r="I3691" s="29">
        <v>254.58</v>
      </c>
      <c r="J3691" s="10">
        <f>SUMIFS('Régua SAEB'!$C:$C,'Régua SAEB'!$B:$B,"MT",'Régua SAEB'!$D:$D,"&lt;="&amp;$I3691,'Régua SAEB'!$E:$E,"&gt;"&amp;$I3691,'Régua SAEB'!$A:$A,$E3691)</f>
        <v>2</v>
      </c>
      <c r="K3691" s="10" t="str">
        <f t="array" ref="K3691">INDEX('Régua SAEB'!$F$1:$F$40,MATCH($E3691&amp;"MT"&amp;$J3691,'Régua SAEB'!$G$1:$G$40,0),1)</f>
        <v>Insuficiente</v>
      </c>
    </row>
    <row r="3692" spans="1:11" x14ac:dyDescent="0.2">
      <c r="A3692" s="28" t="s">
        <v>96</v>
      </c>
      <c r="B3692" s="24">
        <v>49219</v>
      </c>
      <c r="C3692" s="28" t="s">
        <v>3552</v>
      </c>
      <c r="D3692" s="29">
        <v>35049219</v>
      </c>
      <c r="E3692" s="29" t="s">
        <v>3527</v>
      </c>
      <c r="F3692" s="29">
        <v>288.17</v>
      </c>
      <c r="G3692" s="10">
        <f>SUMIFS('Régua SAEB'!$C:$C,'Régua SAEB'!$B:$B,"LP",'Régua SAEB'!$D:$D,"&lt;="&amp;$F3692,'Régua SAEB'!$E:$E,"&gt;"&amp;$F3692,'Régua SAEB'!$A:$A,$E3692)</f>
        <v>3</v>
      </c>
      <c r="H3692" s="10" t="str">
        <f t="array" ref="H3692">INDEX('Régua SAEB'!$F$1:$F$40,MATCH($E3692&amp;"LP"&amp;$G3692,'Régua SAEB'!$G$1:$G$40,0),1)</f>
        <v>Básico</v>
      </c>
      <c r="I3692" s="29">
        <v>276.19</v>
      </c>
      <c r="J3692" s="10">
        <f>SUMIFS('Régua SAEB'!$C:$C,'Régua SAEB'!$B:$B,"MT",'Régua SAEB'!$D:$D,"&lt;="&amp;$I3692,'Régua SAEB'!$E:$E,"&gt;"&amp;$I3692,'Régua SAEB'!$A:$A,$E3692)</f>
        <v>3</v>
      </c>
      <c r="K3692" s="10" t="str">
        <f t="array" ref="K3692">INDEX('Régua SAEB'!$F$1:$F$40,MATCH($E3692&amp;"MT"&amp;$J3692,'Régua SAEB'!$G$1:$G$40,0),1)</f>
        <v>Básico</v>
      </c>
    </row>
    <row r="3693" spans="1:11" x14ac:dyDescent="0.2">
      <c r="A3693" s="28" t="s">
        <v>96</v>
      </c>
      <c r="B3693" s="24">
        <v>906748</v>
      </c>
      <c r="C3693" s="28" t="s">
        <v>468</v>
      </c>
      <c r="D3693" s="29">
        <v>35906748</v>
      </c>
      <c r="E3693" s="29" t="s">
        <v>3527</v>
      </c>
      <c r="F3693" s="29">
        <v>258.16000000000003</v>
      </c>
      <c r="G3693" s="10">
        <f>SUMIFS('Régua SAEB'!$C:$C,'Régua SAEB'!$B:$B,"LP",'Régua SAEB'!$D:$D,"&lt;="&amp;$F3693,'Régua SAEB'!$E:$E,"&gt;"&amp;$F3693,'Régua SAEB'!$A:$A,$E3693)</f>
        <v>2</v>
      </c>
      <c r="H3693" s="10" t="str">
        <f t="array" ref="H3693">INDEX('Régua SAEB'!$F$1:$F$40,MATCH($E3693&amp;"LP"&amp;$G3693,'Régua SAEB'!$G$1:$G$40,0),1)</f>
        <v>Básico</v>
      </c>
      <c r="I3693" s="29">
        <v>253.22</v>
      </c>
      <c r="J3693" s="10">
        <f>SUMIFS('Régua SAEB'!$C:$C,'Régua SAEB'!$B:$B,"MT",'Régua SAEB'!$D:$D,"&lt;="&amp;$I3693,'Régua SAEB'!$E:$E,"&gt;"&amp;$I3693,'Régua SAEB'!$A:$A,$E3693)</f>
        <v>2</v>
      </c>
      <c r="K3693" s="10" t="str">
        <f t="array" ref="K3693">INDEX('Régua SAEB'!$F$1:$F$40,MATCH($E3693&amp;"MT"&amp;$J3693,'Régua SAEB'!$G$1:$G$40,0),1)</f>
        <v>Insuficiente</v>
      </c>
    </row>
    <row r="3694" spans="1:11" x14ac:dyDescent="0.2">
      <c r="A3694" s="28" t="s">
        <v>96</v>
      </c>
      <c r="B3694" s="24">
        <v>914459</v>
      </c>
      <c r="C3694" s="28" t="s">
        <v>469</v>
      </c>
      <c r="D3694" s="29">
        <v>35914459</v>
      </c>
      <c r="E3694" s="29" t="s">
        <v>3527</v>
      </c>
      <c r="F3694" s="29">
        <v>272.18</v>
      </c>
      <c r="G3694" s="10">
        <f>SUMIFS('Régua SAEB'!$C:$C,'Régua SAEB'!$B:$B,"LP",'Régua SAEB'!$D:$D,"&lt;="&amp;$F3694,'Régua SAEB'!$E:$E,"&gt;"&amp;$F3694,'Régua SAEB'!$A:$A,$E3694)</f>
        <v>2</v>
      </c>
      <c r="H3694" s="10" t="str">
        <f t="array" ref="H3694">INDEX('Régua SAEB'!$F$1:$F$40,MATCH($E3694&amp;"LP"&amp;$G3694,'Régua SAEB'!$G$1:$G$40,0),1)</f>
        <v>Básico</v>
      </c>
      <c r="I3694" s="29">
        <v>253.42</v>
      </c>
      <c r="J3694" s="10">
        <f>SUMIFS('Régua SAEB'!$C:$C,'Régua SAEB'!$B:$B,"MT",'Régua SAEB'!$D:$D,"&lt;="&amp;$I3694,'Régua SAEB'!$E:$E,"&gt;"&amp;$I3694,'Régua SAEB'!$A:$A,$E3694)</f>
        <v>2</v>
      </c>
      <c r="K3694" s="10" t="str">
        <f t="array" ref="K3694">INDEX('Régua SAEB'!$F$1:$F$40,MATCH($E3694&amp;"MT"&amp;$J3694,'Régua SAEB'!$G$1:$G$40,0),1)</f>
        <v>Insuficiente</v>
      </c>
    </row>
    <row r="3695" spans="1:11" x14ac:dyDescent="0.2">
      <c r="A3695" s="28" t="s">
        <v>96</v>
      </c>
      <c r="B3695" s="24">
        <v>919767</v>
      </c>
      <c r="C3695" s="28" t="s">
        <v>470</v>
      </c>
      <c r="D3695" s="29">
        <v>35919767</v>
      </c>
      <c r="E3695" s="29" t="s">
        <v>3527</v>
      </c>
      <c r="F3695" s="29">
        <v>292.39</v>
      </c>
      <c r="G3695" s="10">
        <f>SUMIFS('Régua SAEB'!$C:$C,'Régua SAEB'!$B:$B,"LP",'Régua SAEB'!$D:$D,"&lt;="&amp;$F3695,'Régua SAEB'!$E:$E,"&gt;"&amp;$F3695,'Régua SAEB'!$A:$A,$E3695)</f>
        <v>3</v>
      </c>
      <c r="H3695" s="10" t="str">
        <f t="array" ref="H3695">INDEX('Régua SAEB'!$F$1:$F$40,MATCH($E3695&amp;"LP"&amp;$G3695,'Régua SAEB'!$G$1:$G$40,0),1)</f>
        <v>Básico</v>
      </c>
      <c r="I3695" s="29">
        <v>283.25</v>
      </c>
      <c r="J3695" s="10">
        <f>SUMIFS('Régua SAEB'!$C:$C,'Régua SAEB'!$B:$B,"MT",'Régua SAEB'!$D:$D,"&lt;="&amp;$I3695,'Régua SAEB'!$E:$E,"&gt;"&amp;$I3695,'Régua SAEB'!$A:$A,$E3695)</f>
        <v>3</v>
      </c>
      <c r="K3695" s="10" t="str">
        <f t="array" ref="K3695">INDEX('Régua SAEB'!$F$1:$F$40,MATCH($E3695&amp;"MT"&amp;$J3695,'Régua SAEB'!$G$1:$G$40,0),1)</f>
        <v>Básico</v>
      </c>
    </row>
    <row r="3696" spans="1:11" x14ac:dyDescent="0.2">
      <c r="A3696" s="28" t="s">
        <v>35</v>
      </c>
      <c r="B3696" s="24">
        <v>13055</v>
      </c>
      <c r="C3696" s="28" t="s">
        <v>471</v>
      </c>
      <c r="D3696" s="29">
        <v>35013055</v>
      </c>
      <c r="E3696" s="29" t="s">
        <v>3527</v>
      </c>
      <c r="F3696" s="29">
        <v>242.33</v>
      </c>
      <c r="G3696" s="10">
        <f>SUMIFS('Régua SAEB'!$C:$C,'Régua SAEB'!$B:$B,"LP",'Régua SAEB'!$D:$D,"&lt;="&amp;$F3696,'Régua SAEB'!$E:$E,"&gt;"&amp;$F3696,'Régua SAEB'!$A:$A,$E3696)</f>
        <v>1</v>
      </c>
      <c r="H3696" s="10" t="str">
        <f t="array" ref="H3696">INDEX('Régua SAEB'!$F$1:$F$40,MATCH($E3696&amp;"LP"&amp;$G3696,'Régua SAEB'!$G$1:$G$40,0),1)</f>
        <v>Insuficiente</v>
      </c>
      <c r="I3696" s="29">
        <v>248.04</v>
      </c>
      <c r="J3696" s="10">
        <f>SUMIFS('Régua SAEB'!$C:$C,'Régua SAEB'!$B:$B,"MT",'Régua SAEB'!$D:$D,"&lt;="&amp;$I3696,'Régua SAEB'!$E:$E,"&gt;"&amp;$I3696,'Régua SAEB'!$A:$A,$E3696)</f>
        <v>1</v>
      </c>
      <c r="K3696" s="10" t="str">
        <f t="array" ref="K3696">INDEX('Régua SAEB'!$F$1:$F$40,MATCH($E3696&amp;"MT"&amp;$J3696,'Régua SAEB'!$G$1:$G$40,0),1)</f>
        <v>Insuficiente</v>
      </c>
    </row>
    <row r="3697" spans="1:11" x14ac:dyDescent="0.2">
      <c r="A3697" s="28" t="s">
        <v>35</v>
      </c>
      <c r="B3697" s="24">
        <v>13146</v>
      </c>
      <c r="C3697" s="28" t="s">
        <v>474</v>
      </c>
      <c r="D3697" s="29">
        <v>35013146</v>
      </c>
      <c r="E3697" s="29" t="s">
        <v>3527</v>
      </c>
      <c r="F3697" s="29">
        <v>307.49</v>
      </c>
      <c r="G3697" s="10">
        <f>SUMIFS('Régua SAEB'!$C:$C,'Régua SAEB'!$B:$B,"LP",'Régua SAEB'!$D:$D,"&lt;="&amp;$F3697,'Régua SAEB'!$E:$E,"&gt;"&amp;$F3697,'Régua SAEB'!$A:$A,$E3697)</f>
        <v>4</v>
      </c>
      <c r="H3697" s="10" t="str">
        <f t="array" ref="H3697">INDEX('Régua SAEB'!$F$1:$F$40,MATCH($E3697&amp;"LP"&amp;$G3697,'Régua SAEB'!$G$1:$G$40,0),1)</f>
        <v>Básico</v>
      </c>
      <c r="I3697" s="29">
        <v>309.13</v>
      </c>
      <c r="J3697" s="10">
        <f>SUMIFS('Régua SAEB'!$C:$C,'Régua SAEB'!$B:$B,"MT",'Régua SAEB'!$D:$D,"&lt;="&amp;$I3697,'Régua SAEB'!$E:$E,"&gt;"&amp;$I3697,'Régua SAEB'!$A:$A,$E3697)</f>
        <v>4</v>
      </c>
      <c r="K3697" s="10" t="str">
        <f t="array" ref="K3697">INDEX('Régua SAEB'!$F$1:$F$40,MATCH($E3697&amp;"MT"&amp;$J3697,'Régua SAEB'!$G$1:$G$40,0),1)</f>
        <v>Básico</v>
      </c>
    </row>
    <row r="3698" spans="1:11" x14ac:dyDescent="0.2">
      <c r="A3698" s="28" t="s">
        <v>35</v>
      </c>
      <c r="B3698" s="24">
        <v>13158</v>
      </c>
      <c r="C3698" s="28" t="s">
        <v>475</v>
      </c>
      <c r="D3698" s="29">
        <v>35013158</v>
      </c>
      <c r="E3698" s="29" t="s">
        <v>3527</v>
      </c>
      <c r="F3698" s="29">
        <v>241.55</v>
      </c>
      <c r="G3698" s="10">
        <f>SUMIFS('Régua SAEB'!$C:$C,'Régua SAEB'!$B:$B,"LP",'Régua SAEB'!$D:$D,"&lt;="&amp;$F3698,'Régua SAEB'!$E:$E,"&gt;"&amp;$F3698,'Régua SAEB'!$A:$A,$E3698)</f>
        <v>1</v>
      </c>
      <c r="H3698" s="10" t="str">
        <f t="array" ref="H3698">INDEX('Régua SAEB'!$F$1:$F$40,MATCH($E3698&amp;"LP"&amp;$G3698,'Régua SAEB'!$G$1:$G$40,0),1)</f>
        <v>Insuficiente</v>
      </c>
      <c r="I3698" s="29">
        <v>250.81</v>
      </c>
      <c r="J3698" s="10">
        <f>SUMIFS('Régua SAEB'!$C:$C,'Régua SAEB'!$B:$B,"MT",'Régua SAEB'!$D:$D,"&lt;="&amp;$I3698,'Régua SAEB'!$E:$E,"&gt;"&amp;$I3698,'Régua SAEB'!$A:$A,$E3698)</f>
        <v>2</v>
      </c>
      <c r="K3698" s="10" t="str">
        <f t="array" ref="K3698">INDEX('Régua SAEB'!$F$1:$F$40,MATCH($E3698&amp;"MT"&amp;$J3698,'Régua SAEB'!$G$1:$G$40,0),1)</f>
        <v>Insuficiente</v>
      </c>
    </row>
    <row r="3699" spans="1:11" x14ac:dyDescent="0.2">
      <c r="A3699" s="28" t="s">
        <v>35</v>
      </c>
      <c r="B3699" s="24">
        <v>920435</v>
      </c>
      <c r="C3699" s="28" t="s">
        <v>476</v>
      </c>
      <c r="D3699" s="29">
        <v>35920435</v>
      </c>
      <c r="E3699" s="29" t="s">
        <v>3527</v>
      </c>
      <c r="F3699" s="29">
        <v>265.47000000000003</v>
      </c>
      <c r="G3699" s="10">
        <f>SUMIFS('Régua SAEB'!$C:$C,'Régua SAEB'!$B:$B,"LP",'Régua SAEB'!$D:$D,"&lt;="&amp;$F3699,'Régua SAEB'!$E:$E,"&gt;"&amp;$F3699,'Régua SAEB'!$A:$A,$E3699)</f>
        <v>2</v>
      </c>
      <c r="H3699" s="10" t="str">
        <f t="array" ref="H3699">INDEX('Régua SAEB'!$F$1:$F$40,MATCH($E3699&amp;"LP"&amp;$G3699,'Régua SAEB'!$G$1:$G$40,0),1)</f>
        <v>Básico</v>
      </c>
      <c r="I3699" s="29">
        <v>256.73</v>
      </c>
      <c r="J3699" s="10">
        <f>SUMIFS('Régua SAEB'!$C:$C,'Régua SAEB'!$B:$B,"MT",'Régua SAEB'!$D:$D,"&lt;="&amp;$I3699,'Régua SAEB'!$E:$E,"&gt;"&amp;$I3699,'Régua SAEB'!$A:$A,$E3699)</f>
        <v>2</v>
      </c>
      <c r="K3699" s="10" t="str">
        <f t="array" ref="K3699">INDEX('Régua SAEB'!$F$1:$F$40,MATCH($E3699&amp;"MT"&amp;$J3699,'Régua SAEB'!$G$1:$G$40,0),1)</f>
        <v>Insuficiente</v>
      </c>
    </row>
    <row r="3700" spans="1:11" x14ac:dyDescent="0.2">
      <c r="A3700" s="28" t="s">
        <v>35</v>
      </c>
      <c r="B3700" s="24">
        <v>924635</v>
      </c>
      <c r="C3700" s="28" t="s">
        <v>477</v>
      </c>
      <c r="D3700" s="29">
        <v>35924635</v>
      </c>
      <c r="E3700" s="29" t="s">
        <v>3527</v>
      </c>
      <c r="F3700" s="29">
        <v>266.85000000000002</v>
      </c>
      <c r="G3700" s="10">
        <f>SUMIFS('Régua SAEB'!$C:$C,'Régua SAEB'!$B:$B,"LP",'Régua SAEB'!$D:$D,"&lt;="&amp;$F3700,'Régua SAEB'!$E:$E,"&gt;"&amp;$F3700,'Régua SAEB'!$A:$A,$E3700)</f>
        <v>2</v>
      </c>
      <c r="H3700" s="10" t="str">
        <f t="array" ref="H3700">INDEX('Régua SAEB'!$F$1:$F$40,MATCH($E3700&amp;"LP"&amp;$G3700,'Régua SAEB'!$G$1:$G$40,0),1)</f>
        <v>Básico</v>
      </c>
      <c r="I3700" s="29">
        <v>257.86</v>
      </c>
      <c r="J3700" s="10">
        <f>SUMIFS('Régua SAEB'!$C:$C,'Régua SAEB'!$B:$B,"MT",'Régua SAEB'!$D:$D,"&lt;="&amp;$I3700,'Régua SAEB'!$E:$E,"&gt;"&amp;$I3700,'Régua SAEB'!$A:$A,$E3700)</f>
        <v>2</v>
      </c>
      <c r="K3700" s="10" t="str">
        <f t="array" ref="K3700">INDEX('Régua SAEB'!$F$1:$F$40,MATCH($E3700&amp;"MT"&amp;$J3700,'Régua SAEB'!$G$1:$G$40,0),1)</f>
        <v>Insuficiente</v>
      </c>
    </row>
    <row r="3701" spans="1:11" x14ac:dyDescent="0.2">
      <c r="A3701" s="28" t="s">
        <v>81</v>
      </c>
      <c r="B3701" s="24">
        <v>19318</v>
      </c>
      <c r="C3701" s="28" t="s">
        <v>478</v>
      </c>
      <c r="D3701" s="29">
        <v>35019318</v>
      </c>
      <c r="E3701" s="29" t="s">
        <v>3527</v>
      </c>
      <c r="F3701" s="29">
        <v>296.61</v>
      </c>
      <c r="G3701" s="10">
        <f>SUMIFS('Régua SAEB'!$C:$C,'Régua SAEB'!$B:$B,"LP",'Régua SAEB'!$D:$D,"&lt;="&amp;$F3701,'Régua SAEB'!$E:$E,"&gt;"&amp;$F3701,'Régua SAEB'!$A:$A,$E3701)</f>
        <v>3</v>
      </c>
      <c r="H3701" s="10" t="str">
        <f t="array" ref="H3701">INDEX('Régua SAEB'!$F$1:$F$40,MATCH($E3701&amp;"LP"&amp;$G3701,'Régua SAEB'!$G$1:$G$40,0),1)</f>
        <v>Básico</v>
      </c>
      <c r="I3701" s="29">
        <v>277.93</v>
      </c>
      <c r="J3701" s="10">
        <f>SUMIFS('Régua SAEB'!$C:$C,'Régua SAEB'!$B:$B,"MT",'Régua SAEB'!$D:$D,"&lt;="&amp;$I3701,'Régua SAEB'!$E:$E,"&gt;"&amp;$I3701,'Régua SAEB'!$A:$A,$E3701)</f>
        <v>3</v>
      </c>
      <c r="K3701" s="10" t="str">
        <f t="array" ref="K3701">INDEX('Régua SAEB'!$F$1:$F$40,MATCH($E3701&amp;"MT"&amp;$J3701,'Régua SAEB'!$G$1:$G$40,0),1)</f>
        <v>Básico</v>
      </c>
    </row>
    <row r="3702" spans="1:11" x14ac:dyDescent="0.2">
      <c r="A3702" s="28" t="s">
        <v>81</v>
      </c>
      <c r="B3702" s="24">
        <v>925724</v>
      </c>
      <c r="C3702" s="28" t="s">
        <v>479</v>
      </c>
      <c r="D3702" s="29">
        <v>35925724</v>
      </c>
      <c r="E3702" s="29" t="s">
        <v>3527</v>
      </c>
      <c r="F3702" s="29">
        <v>253.18</v>
      </c>
      <c r="G3702" s="10">
        <f>SUMIFS('Régua SAEB'!$C:$C,'Régua SAEB'!$B:$B,"LP",'Régua SAEB'!$D:$D,"&lt;="&amp;$F3702,'Régua SAEB'!$E:$E,"&gt;"&amp;$F3702,'Régua SAEB'!$A:$A,$E3702)</f>
        <v>2</v>
      </c>
      <c r="H3702" s="10" t="str">
        <f t="array" ref="H3702">INDEX('Régua SAEB'!$F$1:$F$40,MATCH($E3702&amp;"LP"&amp;$G3702,'Régua SAEB'!$G$1:$G$40,0),1)</f>
        <v>Básico</v>
      </c>
      <c r="I3702" s="29">
        <v>250.96</v>
      </c>
      <c r="J3702" s="10">
        <f>SUMIFS('Régua SAEB'!$C:$C,'Régua SAEB'!$B:$B,"MT",'Régua SAEB'!$D:$D,"&lt;="&amp;$I3702,'Régua SAEB'!$E:$E,"&gt;"&amp;$I3702,'Régua SAEB'!$A:$A,$E3702)</f>
        <v>2</v>
      </c>
      <c r="K3702" s="10" t="str">
        <f t="array" ref="K3702">INDEX('Régua SAEB'!$F$1:$F$40,MATCH($E3702&amp;"MT"&amp;$J3702,'Régua SAEB'!$G$1:$G$40,0),1)</f>
        <v>Insuficiente</v>
      </c>
    </row>
    <row r="3703" spans="1:11" x14ac:dyDescent="0.2">
      <c r="A3703" s="28" t="s">
        <v>73</v>
      </c>
      <c r="B3703" s="24">
        <v>32591</v>
      </c>
      <c r="C3703" s="28" t="s">
        <v>484</v>
      </c>
      <c r="D3703" s="29">
        <v>35032591</v>
      </c>
      <c r="E3703" s="29" t="s">
        <v>3527</v>
      </c>
      <c r="F3703" s="29">
        <v>254.39</v>
      </c>
      <c r="G3703" s="10">
        <f>SUMIFS('Régua SAEB'!$C:$C,'Régua SAEB'!$B:$B,"LP",'Régua SAEB'!$D:$D,"&lt;="&amp;$F3703,'Régua SAEB'!$E:$E,"&gt;"&amp;$F3703,'Régua SAEB'!$A:$A,$E3703)</f>
        <v>2</v>
      </c>
      <c r="H3703" s="10" t="str">
        <f t="array" ref="H3703">INDEX('Régua SAEB'!$F$1:$F$40,MATCH($E3703&amp;"LP"&amp;$G3703,'Régua SAEB'!$G$1:$G$40,0),1)</f>
        <v>Básico</v>
      </c>
      <c r="I3703" s="29">
        <v>255.57</v>
      </c>
      <c r="J3703" s="10">
        <f>SUMIFS('Régua SAEB'!$C:$C,'Régua SAEB'!$B:$B,"MT",'Régua SAEB'!$D:$D,"&lt;="&amp;$I3703,'Régua SAEB'!$E:$E,"&gt;"&amp;$I3703,'Régua SAEB'!$A:$A,$E3703)</f>
        <v>2</v>
      </c>
      <c r="K3703" s="10" t="str">
        <f t="array" ref="K3703">INDEX('Régua SAEB'!$F$1:$F$40,MATCH($E3703&amp;"MT"&amp;$J3703,'Régua SAEB'!$G$1:$G$40,0),1)</f>
        <v>Insuficiente</v>
      </c>
    </row>
    <row r="3704" spans="1:11" x14ac:dyDescent="0.2">
      <c r="A3704" s="28" t="s">
        <v>22</v>
      </c>
      <c r="B3704" s="24">
        <v>5575</v>
      </c>
      <c r="C3704" s="28" t="s">
        <v>485</v>
      </c>
      <c r="D3704" s="29">
        <v>35005575</v>
      </c>
      <c r="E3704" s="29" t="s">
        <v>3527</v>
      </c>
      <c r="F3704" s="29">
        <v>267.54000000000002</v>
      </c>
      <c r="G3704" s="10">
        <f>SUMIFS('Régua SAEB'!$C:$C,'Régua SAEB'!$B:$B,"LP",'Régua SAEB'!$D:$D,"&lt;="&amp;$F3704,'Régua SAEB'!$E:$E,"&gt;"&amp;$F3704,'Régua SAEB'!$A:$A,$E3704)</f>
        <v>2</v>
      </c>
      <c r="H3704" s="10" t="str">
        <f t="array" ref="H3704">INDEX('Régua SAEB'!$F$1:$F$40,MATCH($E3704&amp;"LP"&amp;$G3704,'Régua SAEB'!$G$1:$G$40,0),1)</f>
        <v>Básico</v>
      </c>
      <c r="I3704" s="29">
        <v>256.04000000000002</v>
      </c>
      <c r="J3704" s="10">
        <f>SUMIFS('Régua SAEB'!$C:$C,'Régua SAEB'!$B:$B,"MT",'Régua SAEB'!$D:$D,"&lt;="&amp;$I3704,'Régua SAEB'!$E:$E,"&gt;"&amp;$I3704,'Régua SAEB'!$A:$A,$E3704)</f>
        <v>2</v>
      </c>
      <c r="K3704" s="10" t="str">
        <f t="array" ref="K3704">INDEX('Régua SAEB'!$F$1:$F$40,MATCH($E3704&amp;"MT"&amp;$J3704,'Régua SAEB'!$G$1:$G$40,0),1)</f>
        <v>Insuficiente</v>
      </c>
    </row>
    <row r="3705" spans="1:11" x14ac:dyDescent="0.2">
      <c r="A3705" s="28" t="s">
        <v>22</v>
      </c>
      <c r="B3705" s="24">
        <v>5599</v>
      </c>
      <c r="C3705" s="28" t="s">
        <v>487</v>
      </c>
      <c r="D3705" s="29">
        <v>35005599</v>
      </c>
      <c r="E3705" s="29" t="s">
        <v>3527</v>
      </c>
      <c r="F3705" s="29">
        <v>259.24</v>
      </c>
      <c r="G3705" s="10">
        <f>SUMIFS('Régua SAEB'!$C:$C,'Régua SAEB'!$B:$B,"LP",'Régua SAEB'!$D:$D,"&lt;="&amp;$F3705,'Régua SAEB'!$E:$E,"&gt;"&amp;$F3705,'Régua SAEB'!$A:$A,$E3705)</f>
        <v>2</v>
      </c>
      <c r="H3705" s="10" t="str">
        <f t="array" ref="H3705">INDEX('Régua SAEB'!$F$1:$F$40,MATCH($E3705&amp;"LP"&amp;$G3705,'Régua SAEB'!$G$1:$G$40,0),1)</f>
        <v>Básico</v>
      </c>
      <c r="I3705" s="29">
        <v>255.92</v>
      </c>
      <c r="J3705" s="10">
        <f>SUMIFS('Régua SAEB'!$C:$C,'Régua SAEB'!$B:$B,"MT",'Régua SAEB'!$D:$D,"&lt;="&amp;$I3705,'Régua SAEB'!$E:$E,"&gt;"&amp;$I3705,'Régua SAEB'!$A:$A,$E3705)</f>
        <v>2</v>
      </c>
      <c r="K3705" s="10" t="str">
        <f t="array" ref="K3705">INDEX('Régua SAEB'!$F$1:$F$40,MATCH($E3705&amp;"MT"&amp;$J3705,'Régua SAEB'!$G$1:$G$40,0),1)</f>
        <v>Insuficiente</v>
      </c>
    </row>
    <row r="3706" spans="1:11" x14ac:dyDescent="0.2">
      <c r="A3706" s="28" t="s">
        <v>22</v>
      </c>
      <c r="B3706" s="24">
        <v>5605</v>
      </c>
      <c r="C3706" s="28" t="s">
        <v>488</v>
      </c>
      <c r="D3706" s="29">
        <v>35005605</v>
      </c>
      <c r="E3706" s="29" t="s">
        <v>3527</v>
      </c>
      <c r="F3706" s="29">
        <v>279.72000000000003</v>
      </c>
      <c r="G3706" s="10">
        <f>SUMIFS('Régua SAEB'!$C:$C,'Régua SAEB'!$B:$B,"LP",'Régua SAEB'!$D:$D,"&lt;="&amp;$F3706,'Régua SAEB'!$E:$E,"&gt;"&amp;$F3706,'Régua SAEB'!$A:$A,$E3706)</f>
        <v>3</v>
      </c>
      <c r="H3706" s="10" t="str">
        <f t="array" ref="H3706">INDEX('Régua SAEB'!$F$1:$F$40,MATCH($E3706&amp;"LP"&amp;$G3706,'Régua SAEB'!$G$1:$G$40,0),1)</f>
        <v>Básico</v>
      </c>
      <c r="I3706" s="29">
        <v>263.62</v>
      </c>
      <c r="J3706" s="10">
        <f>SUMIFS('Régua SAEB'!$C:$C,'Régua SAEB'!$B:$B,"MT",'Régua SAEB'!$D:$D,"&lt;="&amp;$I3706,'Régua SAEB'!$E:$E,"&gt;"&amp;$I3706,'Régua SAEB'!$A:$A,$E3706)</f>
        <v>2</v>
      </c>
      <c r="K3706" s="10" t="str">
        <f t="array" ref="K3706">INDEX('Régua SAEB'!$F$1:$F$40,MATCH($E3706&amp;"MT"&amp;$J3706,'Régua SAEB'!$G$1:$G$40,0),1)</f>
        <v>Insuficiente</v>
      </c>
    </row>
    <row r="3707" spans="1:11" x14ac:dyDescent="0.2">
      <c r="A3707" s="28" t="s">
        <v>22</v>
      </c>
      <c r="B3707" s="24">
        <v>5629</v>
      </c>
      <c r="C3707" s="28" t="s">
        <v>489</v>
      </c>
      <c r="D3707" s="29">
        <v>35005629</v>
      </c>
      <c r="E3707" s="29" t="s">
        <v>3527</v>
      </c>
      <c r="F3707" s="29">
        <v>291.16000000000003</v>
      </c>
      <c r="G3707" s="10">
        <f>SUMIFS('Régua SAEB'!$C:$C,'Régua SAEB'!$B:$B,"LP",'Régua SAEB'!$D:$D,"&lt;="&amp;$F3707,'Régua SAEB'!$E:$E,"&gt;"&amp;$F3707,'Régua SAEB'!$A:$A,$E3707)</f>
        <v>3</v>
      </c>
      <c r="H3707" s="10" t="str">
        <f t="array" ref="H3707">INDEX('Régua SAEB'!$F$1:$F$40,MATCH($E3707&amp;"LP"&amp;$G3707,'Régua SAEB'!$G$1:$G$40,0),1)</f>
        <v>Básico</v>
      </c>
      <c r="I3707" s="29">
        <v>271.07</v>
      </c>
      <c r="J3707" s="10">
        <f>SUMIFS('Régua SAEB'!$C:$C,'Régua SAEB'!$B:$B,"MT",'Régua SAEB'!$D:$D,"&lt;="&amp;$I3707,'Régua SAEB'!$E:$E,"&gt;"&amp;$I3707,'Régua SAEB'!$A:$A,$E3707)</f>
        <v>2</v>
      </c>
      <c r="K3707" s="10" t="str">
        <f t="array" ref="K3707">INDEX('Régua SAEB'!$F$1:$F$40,MATCH($E3707&amp;"MT"&amp;$J3707,'Régua SAEB'!$G$1:$G$40,0),1)</f>
        <v>Insuficiente</v>
      </c>
    </row>
    <row r="3708" spans="1:11" x14ac:dyDescent="0.2">
      <c r="A3708" s="28" t="s">
        <v>22</v>
      </c>
      <c r="B3708" s="24">
        <v>5630</v>
      </c>
      <c r="C3708" s="28" t="s">
        <v>3553</v>
      </c>
      <c r="D3708" s="29">
        <v>35005630</v>
      </c>
      <c r="E3708" s="29" t="s">
        <v>3527</v>
      </c>
      <c r="F3708" s="29">
        <v>298.83</v>
      </c>
      <c r="G3708" s="10">
        <f>SUMIFS('Régua SAEB'!$C:$C,'Régua SAEB'!$B:$B,"LP",'Régua SAEB'!$D:$D,"&lt;="&amp;$F3708,'Régua SAEB'!$E:$E,"&gt;"&amp;$F3708,'Régua SAEB'!$A:$A,$E3708)</f>
        <v>3</v>
      </c>
      <c r="H3708" s="10" t="str">
        <f t="array" ref="H3708">INDEX('Régua SAEB'!$F$1:$F$40,MATCH($E3708&amp;"LP"&amp;$G3708,'Régua SAEB'!$G$1:$G$40,0),1)</f>
        <v>Básico</v>
      </c>
      <c r="I3708" s="29">
        <v>279.38</v>
      </c>
      <c r="J3708" s="10">
        <f>SUMIFS('Régua SAEB'!$C:$C,'Régua SAEB'!$B:$B,"MT",'Régua SAEB'!$D:$D,"&lt;="&amp;$I3708,'Régua SAEB'!$E:$E,"&gt;"&amp;$I3708,'Régua SAEB'!$A:$A,$E3708)</f>
        <v>3</v>
      </c>
      <c r="K3708" s="10" t="str">
        <f t="array" ref="K3708">INDEX('Régua SAEB'!$F$1:$F$40,MATCH($E3708&amp;"MT"&amp;$J3708,'Régua SAEB'!$G$1:$G$40,0),1)</f>
        <v>Básico</v>
      </c>
    </row>
    <row r="3709" spans="1:11" x14ac:dyDescent="0.2">
      <c r="A3709" s="28" t="s">
        <v>22</v>
      </c>
      <c r="B3709" s="24">
        <v>44945</v>
      </c>
      <c r="C3709" s="28" t="s">
        <v>492</v>
      </c>
      <c r="D3709" s="29">
        <v>35044945</v>
      </c>
      <c r="E3709" s="29" t="s">
        <v>3527</v>
      </c>
      <c r="F3709" s="29">
        <v>267.5</v>
      </c>
      <c r="G3709" s="10">
        <f>SUMIFS('Régua SAEB'!$C:$C,'Régua SAEB'!$B:$B,"LP",'Régua SAEB'!$D:$D,"&lt;="&amp;$F3709,'Régua SAEB'!$E:$E,"&gt;"&amp;$F3709,'Régua SAEB'!$A:$A,$E3709)</f>
        <v>2</v>
      </c>
      <c r="H3709" s="10" t="str">
        <f t="array" ref="H3709">INDEX('Régua SAEB'!$F$1:$F$40,MATCH($E3709&amp;"LP"&amp;$G3709,'Régua SAEB'!$G$1:$G$40,0),1)</f>
        <v>Básico</v>
      </c>
      <c r="I3709" s="29">
        <v>265.79000000000002</v>
      </c>
      <c r="J3709" s="10">
        <f>SUMIFS('Régua SAEB'!$C:$C,'Régua SAEB'!$B:$B,"MT",'Régua SAEB'!$D:$D,"&lt;="&amp;$I3709,'Régua SAEB'!$E:$E,"&gt;"&amp;$I3709,'Régua SAEB'!$A:$A,$E3709)</f>
        <v>2</v>
      </c>
      <c r="K3709" s="10" t="str">
        <f t="array" ref="K3709">INDEX('Régua SAEB'!$F$1:$F$40,MATCH($E3709&amp;"MT"&amp;$J3709,'Régua SAEB'!$G$1:$G$40,0),1)</f>
        <v>Insuficiente</v>
      </c>
    </row>
    <row r="3710" spans="1:11" x14ac:dyDescent="0.2">
      <c r="A3710" s="28" t="s">
        <v>22</v>
      </c>
      <c r="B3710" s="24">
        <v>908381</v>
      </c>
      <c r="C3710" s="28" t="s">
        <v>495</v>
      </c>
      <c r="D3710" s="29">
        <v>35908381</v>
      </c>
      <c r="E3710" s="29" t="s">
        <v>3527</v>
      </c>
      <c r="F3710" s="29">
        <v>289.02999999999997</v>
      </c>
      <c r="G3710" s="10">
        <f>SUMIFS('Régua SAEB'!$C:$C,'Régua SAEB'!$B:$B,"LP",'Régua SAEB'!$D:$D,"&lt;="&amp;$F3710,'Régua SAEB'!$E:$E,"&gt;"&amp;$F3710,'Régua SAEB'!$A:$A,$E3710)</f>
        <v>3</v>
      </c>
      <c r="H3710" s="10" t="str">
        <f t="array" ref="H3710">INDEX('Régua SAEB'!$F$1:$F$40,MATCH($E3710&amp;"LP"&amp;$G3710,'Régua SAEB'!$G$1:$G$40,0),1)</f>
        <v>Básico</v>
      </c>
      <c r="I3710" s="29">
        <v>276.64</v>
      </c>
      <c r="J3710" s="10">
        <f>SUMIFS('Régua SAEB'!$C:$C,'Régua SAEB'!$B:$B,"MT",'Régua SAEB'!$D:$D,"&lt;="&amp;$I3710,'Régua SAEB'!$E:$E,"&gt;"&amp;$I3710,'Régua SAEB'!$A:$A,$E3710)</f>
        <v>3</v>
      </c>
      <c r="K3710" s="10" t="str">
        <f t="array" ref="K3710">INDEX('Régua SAEB'!$F$1:$F$40,MATCH($E3710&amp;"MT"&amp;$J3710,'Régua SAEB'!$G$1:$G$40,0),1)</f>
        <v>Básico</v>
      </c>
    </row>
    <row r="3711" spans="1:11" x14ac:dyDescent="0.2">
      <c r="A3711" s="28" t="s">
        <v>22</v>
      </c>
      <c r="B3711" s="24">
        <v>921002</v>
      </c>
      <c r="C3711" s="28" t="s">
        <v>496</v>
      </c>
      <c r="D3711" s="29">
        <v>35921002</v>
      </c>
      <c r="E3711" s="29" t="s">
        <v>3527</v>
      </c>
      <c r="F3711" s="29">
        <v>259.26</v>
      </c>
      <c r="G3711" s="10">
        <f>SUMIFS('Régua SAEB'!$C:$C,'Régua SAEB'!$B:$B,"LP",'Régua SAEB'!$D:$D,"&lt;="&amp;$F3711,'Régua SAEB'!$E:$E,"&gt;"&amp;$F3711,'Régua SAEB'!$A:$A,$E3711)</f>
        <v>2</v>
      </c>
      <c r="H3711" s="10" t="str">
        <f t="array" ref="H3711">INDEX('Régua SAEB'!$F$1:$F$40,MATCH($E3711&amp;"LP"&amp;$G3711,'Régua SAEB'!$G$1:$G$40,0),1)</f>
        <v>Básico</v>
      </c>
      <c r="I3711" s="29">
        <v>256.10000000000002</v>
      </c>
      <c r="J3711" s="10">
        <f>SUMIFS('Régua SAEB'!$C:$C,'Régua SAEB'!$B:$B,"MT",'Régua SAEB'!$D:$D,"&lt;="&amp;$I3711,'Régua SAEB'!$E:$E,"&gt;"&amp;$I3711,'Régua SAEB'!$A:$A,$E3711)</f>
        <v>2</v>
      </c>
      <c r="K3711" s="10" t="str">
        <f t="array" ref="K3711">INDEX('Régua SAEB'!$F$1:$F$40,MATCH($E3711&amp;"MT"&amp;$J3711,'Régua SAEB'!$G$1:$G$40,0),1)</f>
        <v>Insuficiente</v>
      </c>
    </row>
    <row r="3712" spans="1:11" x14ac:dyDescent="0.2">
      <c r="A3712" s="28" t="s">
        <v>22</v>
      </c>
      <c r="B3712" s="24">
        <v>923138</v>
      </c>
      <c r="C3712" s="28" t="s">
        <v>497</v>
      </c>
      <c r="D3712" s="29">
        <v>35923138</v>
      </c>
      <c r="E3712" s="29" t="s">
        <v>3527</v>
      </c>
      <c r="F3712" s="29">
        <v>284.83999999999997</v>
      </c>
      <c r="G3712" s="10">
        <f>SUMIFS('Régua SAEB'!$C:$C,'Régua SAEB'!$B:$B,"LP",'Régua SAEB'!$D:$D,"&lt;="&amp;$F3712,'Régua SAEB'!$E:$E,"&gt;"&amp;$F3712,'Régua SAEB'!$A:$A,$E3712)</f>
        <v>3</v>
      </c>
      <c r="H3712" s="10" t="str">
        <f t="array" ref="H3712">INDEX('Régua SAEB'!$F$1:$F$40,MATCH($E3712&amp;"LP"&amp;$G3712,'Régua SAEB'!$G$1:$G$40,0),1)</f>
        <v>Básico</v>
      </c>
      <c r="I3712" s="29">
        <v>271.64999999999998</v>
      </c>
      <c r="J3712" s="10">
        <f>SUMIFS('Régua SAEB'!$C:$C,'Régua SAEB'!$B:$B,"MT",'Régua SAEB'!$D:$D,"&lt;="&amp;$I3712,'Régua SAEB'!$E:$E,"&gt;"&amp;$I3712,'Régua SAEB'!$A:$A,$E3712)</f>
        <v>2</v>
      </c>
      <c r="K3712" s="10" t="str">
        <f t="array" ref="K3712">INDEX('Régua SAEB'!$F$1:$F$40,MATCH($E3712&amp;"MT"&amp;$J3712,'Régua SAEB'!$G$1:$G$40,0),1)</f>
        <v>Insuficiente</v>
      </c>
    </row>
    <row r="3713" spans="1:11" x14ac:dyDescent="0.2">
      <c r="A3713" s="28" t="s">
        <v>76</v>
      </c>
      <c r="B3713" s="24">
        <v>32165</v>
      </c>
      <c r="C3713" s="28" t="s">
        <v>498</v>
      </c>
      <c r="D3713" s="29">
        <v>35032165</v>
      </c>
      <c r="E3713" s="29" t="s">
        <v>3527</v>
      </c>
      <c r="F3713" s="29">
        <v>266.77</v>
      </c>
      <c r="G3713" s="10">
        <f>SUMIFS('Régua SAEB'!$C:$C,'Régua SAEB'!$B:$B,"LP",'Régua SAEB'!$D:$D,"&lt;="&amp;$F3713,'Régua SAEB'!$E:$E,"&gt;"&amp;$F3713,'Régua SAEB'!$A:$A,$E3713)</f>
        <v>2</v>
      </c>
      <c r="H3713" s="10" t="str">
        <f t="array" ref="H3713">INDEX('Régua SAEB'!$F$1:$F$40,MATCH($E3713&amp;"LP"&amp;$G3713,'Régua SAEB'!$G$1:$G$40,0),1)</f>
        <v>Básico</v>
      </c>
      <c r="I3713" s="29">
        <v>252.62</v>
      </c>
      <c r="J3713" s="10">
        <f>SUMIFS('Régua SAEB'!$C:$C,'Régua SAEB'!$B:$B,"MT",'Régua SAEB'!$D:$D,"&lt;="&amp;$I3713,'Régua SAEB'!$E:$E,"&gt;"&amp;$I3713,'Régua SAEB'!$A:$A,$E3713)</f>
        <v>2</v>
      </c>
      <c r="K3713" s="10" t="str">
        <f t="array" ref="K3713">INDEX('Régua SAEB'!$F$1:$F$40,MATCH($E3713&amp;"MT"&amp;$J3713,'Régua SAEB'!$G$1:$G$40,0),1)</f>
        <v>Insuficiente</v>
      </c>
    </row>
    <row r="3714" spans="1:11" x14ac:dyDescent="0.2">
      <c r="A3714" s="28" t="s">
        <v>76</v>
      </c>
      <c r="B3714" s="24">
        <v>904211</v>
      </c>
      <c r="C3714" s="28" t="s">
        <v>499</v>
      </c>
      <c r="D3714" s="29">
        <v>35904211</v>
      </c>
      <c r="E3714" s="29" t="s">
        <v>3527</v>
      </c>
      <c r="F3714" s="29">
        <v>279.75</v>
      </c>
      <c r="G3714" s="10">
        <f>SUMIFS('Régua SAEB'!$C:$C,'Régua SAEB'!$B:$B,"LP",'Régua SAEB'!$D:$D,"&lt;="&amp;$F3714,'Régua SAEB'!$E:$E,"&gt;"&amp;$F3714,'Régua SAEB'!$A:$A,$E3714)</f>
        <v>3</v>
      </c>
      <c r="H3714" s="10" t="str">
        <f t="array" ref="H3714">INDEX('Régua SAEB'!$F$1:$F$40,MATCH($E3714&amp;"LP"&amp;$G3714,'Régua SAEB'!$G$1:$G$40,0),1)</f>
        <v>Básico</v>
      </c>
      <c r="I3714" s="29">
        <v>269.11</v>
      </c>
      <c r="J3714" s="10">
        <f>SUMIFS('Régua SAEB'!$C:$C,'Régua SAEB'!$B:$B,"MT",'Régua SAEB'!$D:$D,"&lt;="&amp;$I3714,'Régua SAEB'!$E:$E,"&gt;"&amp;$I3714,'Régua SAEB'!$A:$A,$E3714)</f>
        <v>2</v>
      </c>
      <c r="K3714" s="10" t="str">
        <f t="array" ref="K3714">INDEX('Régua SAEB'!$F$1:$F$40,MATCH($E3714&amp;"MT"&amp;$J3714,'Régua SAEB'!$G$1:$G$40,0),1)</f>
        <v>Insuficiente</v>
      </c>
    </row>
    <row r="3715" spans="1:11" x14ac:dyDescent="0.2">
      <c r="A3715" s="28" t="s">
        <v>22</v>
      </c>
      <c r="B3715" s="24">
        <v>5538</v>
      </c>
      <c r="C3715" s="28" t="s">
        <v>500</v>
      </c>
      <c r="D3715" s="29">
        <v>35005538</v>
      </c>
      <c r="E3715" s="29" t="s">
        <v>3527</v>
      </c>
      <c r="F3715" s="29">
        <v>261.77</v>
      </c>
      <c r="G3715" s="10">
        <f>SUMIFS('Régua SAEB'!$C:$C,'Régua SAEB'!$B:$B,"LP",'Régua SAEB'!$D:$D,"&lt;="&amp;$F3715,'Régua SAEB'!$E:$E,"&gt;"&amp;$F3715,'Régua SAEB'!$A:$A,$E3715)</f>
        <v>2</v>
      </c>
      <c r="H3715" s="10" t="str">
        <f t="array" ref="H3715">INDEX('Régua SAEB'!$F$1:$F$40,MATCH($E3715&amp;"LP"&amp;$G3715,'Régua SAEB'!$G$1:$G$40,0),1)</f>
        <v>Básico</v>
      </c>
      <c r="I3715" s="29">
        <v>251.03</v>
      </c>
      <c r="J3715" s="10">
        <f>SUMIFS('Régua SAEB'!$C:$C,'Régua SAEB'!$B:$B,"MT",'Régua SAEB'!$D:$D,"&lt;="&amp;$I3715,'Régua SAEB'!$E:$E,"&gt;"&amp;$I3715,'Régua SAEB'!$A:$A,$E3715)</f>
        <v>2</v>
      </c>
      <c r="K3715" s="10" t="str">
        <f t="array" ref="K3715">INDEX('Régua SAEB'!$F$1:$F$40,MATCH($E3715&amp;"MT"&amp;$J3715,'Régua SAEB'!$G$1:$G$40,0),1)</f>
        <v>Insuficiente</v>
      </c>
    </row>
    <row r="3716" spans="1:11" x14ac:dyDescent="0.2">
      <c r="A3716" s="28" t="s">
        <v>22</v>
      </c>
      <c r="B3716" s="24">
        <v>5551</v>
      </c>
      <c r="C3716" s="28" t="s">
        <v>3554</v>
      </c>
      <c r="D3716" s="29">
        <v>35005551</v>
      </c>
      <c r="E3716" s="29" t="s">
        <v>3527</v>
      </c>
      <c r="F3716" s="29">
        <v>283.83999999999997</v>
      </c>
      <c r="G3716" s="10">
        <f>SUMIFS('Régua SAEB'!$C:$C,'Régua SAEB'!$B:$B,"LP",'Régua SAEB'!$D:$D,"&lt;="&amp;$F3716,'Régua SAEB'!$E:$E,"&gt;"&amp;$F3716,'Régua SAEB'!$A:$A,$E3716)</f>
        <v>3</v>
      </c>
      <c r="H3716" s="10" t="str">
        <f t="array" ref="H3716">INDEX('Régua SAEB'!$F$1:$F$40,MATCH($E3716&amp;"LP"&amp;$G3716,'Régua SAEB'!$G$1:$G$40,0),1)</f>
        <v>Básico</v>
      </c>
      <c r="I3716" s="29">
        <v>272.94</v>
      </c>
      <c r="J3716" s="10">
        <f>SUMIFS('Régua SAEB'!$C:$C,'Régua SAEB'!$B:$B,"MT",'Régua SAEB'!$D:$D,"&lt;="&amp;$I3716,'Régua SAEB'!$E:$E,"&gt;"&amp;$I3716,'Régua SAEB'!$A:$A,$E3716)</f>
        <v>2</v>
      </c>
      <c r="K3716" s="10" t="str">
        <f t="array" ref="K3716">INDEX('Régua SAEB'!$F$1:$F$40,MATCH($E3716&amp;"MT"&amp;$J3716,'Régua SAEB'!$G$1:$G$40,0),1)</f>
        <v>Insuficiente</v>
      </c>
    </row>
    <row r="3717" spans="1:11" x14ac:dyDescent="0.2">
      <c r="A3717" s="28" t="s">
        <v>22</v>
      </c>
      <c r="B3717" s="24">
        <v>38337</v>
      </c>
      <c r="C3717" s="28" t="s">
        <v>501</v>
      </c>
      <c r="D3717" s="29">
        <v>35038337</v>
      </c>
      <c r="E3717" s="29" t="s">
        <v>3527</v>
      </c>
      <c r="F3717" s="29">
        <v>256.05</v>
      </c>
      <c r="G3717" s="10">
        <f>SUMIFS('Régua SAEB'!$C:$C,'Régua SAEB'!$B:$B,"LP",'Régua SAEB'!$D:$D,"&lt;="&amp;$F3717,'Régua SAEB'!$E:$E,"&gt;"&amp;$F3717,'Régua SAEB'!$A:$A,$E3717)</f>
        <v>2</v>
      </c>
      <c r="H3717" s="10" t="str">
        <f t="array" ref="H3717">INDEX('Régua SAEB'!$F$1:$F$40,MATCH($E3717&amp;"LP"&amp;$G3717,'Régua SAEB'!$G$1:$G$40,0),1)</f>
        <v>Básico</v>
      </c>
      <c r="I3717" s="29">
        <v>252.83</v>
      </c>
      <c r="J3717" s="10">
        <f>SUMIFS('Régua SAEB'!$C:$C,'Régua SAEB'!$B:$B,"MT",'Régua SAEB'!$D:$D,"&lt;="&amp;$I3717,'Régua SAEB'!$E:$E,"&gt;"&amp;$I3717,'Régua SAEB'!$A:$A,$E3717)</f>
        <v>2</v>
      </c>
      <c r="K3717" s="10" t="str">
        <f t="array" ref="K3717">INDEX('Régua SAEB'!$F$1:$F$40,MATCH($E3717&amp;"MT"&amp;$J3717,'Régua SAEB'!$G$1:$G$40,0),1)</f>
        <v>Insuficiente</v>
      </c>
    </row>
    <row r="3718" spans="1:11" x14ac:dyDescent="0.2">
      <c r="A3718" s="28" t="s">
        <v>22</v>
      </c>
      <c r="B3718" s="24">
        <v>902330</v>
      </c>
      <c r="C3718" s="28" t="s">
        <v>3555</v>
      </c>
      <c r="D3718" s="29">
        <v>35902330</v>
      </c>
      <c r="E3718" s="29" t="s">
        <v>3527</v>
      </c>
      <c r="F3718" s="29">
        <v>267.02999999999997</v>
      </c>
      <c r="G3718" s="10">
        <f>SUMIFS('Régua SAEB'!$C:$C,'Régua SAEB'!$B:$B,"LP",'Régua SAEB'!$D:$D,"&lt;="&amp;$F3718,'Régua SAEB'!$E:$E,"&gt;"&amp;$F3718,'Régua SAEB'!$A:$A,$E3718)</f>
        <v>2</v>
      </c>
      <c r="H3718" s="10" t="str">
        <f t="array" ref="H3718">INDEX('Régua SAEB'!$F$1:$F$40,MATCH($E3718&amp;"LP"&amp;$G3718,'Régua SAEB'!$G$1:$G$40,0),1)</f>
        <v>Básico</v>
      </c>
      <c r="I3718" s="29">
        <v>259.02</v>
      </c>
      <c r="J3718" s="10">
        <f>SUMIFS('Régua SAEB'!$C:$C,'Régua SAEB'!$B:$B,"MT",'Régua SAEB'!$D:$D,"&lt;="&amp;$I3718,'Régua SAEB'!$E:$E,"&gt;"&amp;$I3718,'Régua SAEB'!$A:$A,$E3718)</f>
        <v>2</v>
      </c>
      <c r="K3718" s="10" t="str">
        <f t="array" ref="K3718">INDEX('Régua SAEB'!$F$1:$F$40,MATCH($E3718&amp;"MT"&amp;$J3718,'Régua SAEB'!$G$1:$G$40,0),1)</f>
        <v>Insuficiente</v>
      </c>
    </row>
    <row r="3719" spans="1:11" x14ac:dyDescent="0.2">
      <c r="A3719" s="28" t="s">
        <v>74</v>
      </c>
      <c r="B3719" s="24">
        <v>34997</v>
      </c>
      <c r="C3719" s="28" t="s">
        <v>502</v>
      </c>
      <c r="D3719" s="29">
        <v>35034997</v>
      </c>
      <c r="E3719" s="29" t="s">
        <v>3527</v>
      </c>
      <c r="F3719" s="29">
        <v>276.69</v>
      </c>
      <c r="G3719" s="10">
        <f>SUMIFS('Régua SAEB'!$C:$C,'Régua SAEB'!$B:$B,"LP",'Régua SAEB'!$D:$D,"&lt;="&amp;$F3719,'Régua SAEB'!$E:$E,"&gt;"&amp;$F3719,'Régua SAEB'!$A:$A,$E3719)</f>
        <v>3</v>
      </c>
      <c r="H3719" s="10" t="str">
        <f t="array" ref="H3719">INDEX('Régua SAEB'!$F$1:$F$40,MATCH($E3719&amp;"LP"&amp;$G3719,'Régua SAEB'!$G$1:$G$40,0),1)</f>
        <v>Básico</v>
      </c>
      <c r="I3719" s="29">
        <v>264.97000000000003</v>
      </c>
      <c r="J3719" s="10">
        <f>SUMIFS('Régua SAEB'!$C:$C,'Régua SAEB'!$B:$B,"MT",'Régua SAEB'!$D:$D,"&lt;="&amp;$I3719,'Régua SAEB'!$E:$E,"&gt;"&amp;$I3719,'Régua SAEB'!$A:$A,$E3719)</f>
        <v>2</v>
      </c>
      <c r="K3719" s="10" t="str">
        <f t="array" ref="K3719">INDEX('Régua SAEB'!$F$1:$F$40,MATCH($E3719&amp;"MT"&amp;$J3719,'Régua SAEB'!$G$1:$G$40,0),1)</f>
        <v>Insuficiente</v>
      </c>
    </row>
    <row r="3720" spans="1:11" x14ac:dyDescent="0.2">
      <c r="A3720" s="28" t="s">
        <v>74</v>
      </c>
      <c r="B3720" s="24">
        <v>35002</v>
      </c>
      <c r="C3720" s="28" t="s">
        <v>503</v>
      </c>
      <c r="D3720" s="29">
        <v>35035002</v>
      </c>
      <c r="E3720" s="29" t="s">
        <v>3527</v>
      </c>
      <c r="F3720" s="29">
        <v>268.8</v>
      </c>
      <c r="G3720" s="10">
        <f>SUMIFS('Régua SAEB'!$C:$C,'Régua SAEB'!$B:$B,"LP",'Régua SAEB'!$D:$D,"&lt;="&amp;$F3720,'Régua SAEB'!$E:$E,"&gt;"&amp;$F3720,'Régua SAEB'!$A:$A,$E3720)</f>
        <v>2</v>
      </c>
      <c r="H3720" s="10" t="str">
        <f t="array" ref="H3720">INDEX('Régua SAEB'!$F$1:$F$40,MATCH($E3720&amp;"LP"&amp;$G3720,'Régua SAEB'!$G$1:$G$40,0),1)</f>
        <v>Básico</v>
      </c>
      <c r="I3720" s="29">
        <v>260.27</v>
      </c>
      <c r="J3720" s="10">
        <f>SUMIFS('Régua SAEB'!$C:$C,'Régua SAEB'!$B:$B,"MT",'Régua SAEB'!$D:$D,"&lt;="&amp;$I3720,'Régua SAEB'!$E:$E,"&gt;"&amp;$I3720,'Régua SAEB'!$A:$A,$E3720)</f>
        <v>2</v>
      </c>
      <c r="K3720" s="10" t="str">
        <f t="array" ref="K3720">INDEX('Régua SAEB'!$F$1:$F$40,MATCH($E3720&amp;"MT"&amp;$J3720,'Régua SAEB'!$G$1:$G$40,0),1)</f>
        <v>Insuficiente</v>
      </c>
    </row>
    <row r="3721" spans="1:11" x14ac:dyDescent="0.2">
      <c r="A3721" s="28" t="s">
        <v>74</v>
      </c>
      <c r="B3721" s="24">
        <v>35294</v>
      </c>
      <c r="C3721" s="28" t="s">
        <v>504</v>
      </c>
      <c r="D3721" s="29">
        <v>35035294</v>
      </c>
      <c r="E3721" s="29" t="s">
        <v>3527</v>
      </c>
      <c r="F3721" s="29">
        <v>258.26</v>
      </c>
      <c r="G3721" s="10">
        <f>SUMIFS('Régua SAEB'!$C:$C,'Régua SAEB'!$B:$B,"LP",'Régua SAEB'!$D:$D,"&lt;="&amp;$F3721,'Régua SAEB'!$E:$E,"&gt;"&amp;$F3721,'Régua SAEB'!$A:$A,$E3721)</f>
        <v>2</v>
      </c>
      <c r="H3721" s="10" t="str">
        <f t="array" ref="H3721">INDEX('Régua SAEB'!$F$1:$F$40,MATCH($E3721&amp;"LP"&amp;$G3721,'Régua SAEB'!$G$1:$G$40,0),1)</f>
        <v>Básico</v>
      </c>
      <c r="I3721" s="29">
        <v>255.72</v>
      </c>
      <c r="J3721" s="10">
        <f>SUMIFS('Régua SAEB'!$C:$C,'Régua SAEB'!$B:$B,"MT",'Régua SAEB'!$D:$D,"&lt;="&amp;$I3721,'Régua SAEB'!$E:$E,"&gt;"&amp;$I3721,'Régua SAEB'!$A:$A,$E3721)</f>
        <v>2</v>
      </c>
      <c r="K3721" s="10" t="str">
        <f t="array" ref="K3721">INDEX('Régua SAEB'!$F$1:$F$40,MATCH($E3721&amp;"MT"&amp;$J3721,'Régua SAEB'!$G$1:$G$40,0),1)</f>
        <v>Insuficiente</v>
      </c>
    </row>
    <row r="3722" spans="1:11" x14ac:dyDescent="0.2">
      <c r="A3722" s="28" t="s">
        <v>74</v>
      </c>
      <c r="B3722" s="24">
        <v>49803</v>
      </c>
      <c r="C3722" s="28" t="s">
        <v>505</v>
      </c>
      <c r="D3722" s="29">
        <v>35049803</v>
      </c>
      <c r="E3722" s="29" t="s">
        <v>3527</v>
      </c>
      <c r="F3722" s="29">
        <v>295.95</v>
      </c>
      <c r="G3722" s="10">
        <f>SUMIFS('Régua SAEB'!$C:$C,'Régua SAEB'!$B:$B,"LP",'Régua SAEB'!$D:$D,"&lt;="&amp;$F3722,'Régua SAEB'!$E:$E,"&gt;"&amp;$F3722,'Régua SAEB'!$A:$A,$E3722)</f>
        <v>3</v>
      </c>
      <c r="H3722" s="10" t="str">
        <f t="array" ref="H3722">INDEX('Régua SAEB'!$F$1:$F$40,MATCH($E3722&amp;"LP"&amp;$G3722,'Régua SAEB'!$G$1:$G$40,0),1)</f>
        <v>Básico</v>
      </c>
      <c r="I3722" s="29">
        <v>287.60000000000002</v>
      </c>
      <c r="J3722" s="10">
        <f>SUMIFS('Régua SAEB'!$C:$C,'Régua SAEB'!$B:$B,"MT",'Régua SAEB'!$D:$D,"&lt;="&amp;$I3722,'Régua SAEB'!$E:$E,"&gt;"&amp;$I3722,'Régua SAEB'!$A:$A,$E3722)</f>
        <v>3</v>
      </c>
      <c r="K3722" s="10" t="str">
        <f t="array" ref="K3722">INDEX('Régua SAEB'!$F$1:$F$40,MATCH($E3722&amp;"MT"&amp;$J3722,'Régua SAEB'!$G$1:$G$40,0),1)</f>
        <v>Básico</v>
      </c>
    </row>
    <row r="3723" spans="1:11" x14ac:dyDescent="0.2">
      <c r="A3723" s="28" t="s">
        <v>74</v>
      </c>
      <c r="B3723" s="24">
        <v>49815</v>
      </c>
      <c r="C3723" s="28" t="s">
        <v>506</v>
      </c>
      <c r="D3723" s="29">
        <v>35049815</v>
      </c>
      <c r="E3723" s="29" t="s">
        <v>3527</v>
      </c>
      <c r="F3723" s="29">
        <v>264.52999999999997</v>
      </c>
      <c r="G3723" s="10">
        <f>SUMIFS('Régua SAEB'!$C:$C,'Régua SAEB'!$B:$B,"LP",'Régua SAEB'!$D:$D,"&lt;="&amp;$F3723,'Régua SAEB'!$E:$E,"&gt;"&amp;$F3723,'Régua SAEB'!$A:$A,$E3723)</f>
        <v>2</v>
      </c>
      <c r="H3723" s="10" t="str">
        <f t="array" ref="H3723">INDEX('Régua SAEB'!$F$1:$F$40,MATCH($E3723&amp;"LP"&amp;$G3723,'Régua SAEB'!$G$1:$G$40,0),1)</f>
        <v>Básico</v>
      </c>
      <c r="I3723" s="29">
        <v>258.8</v>
      </c>
      <c r="J3723" s="10">
        <f>SUMIFS('Régua SAEB'!$C:$C,'Régua SAEB'!$B:$B,"MT",'Régua SAEB'!$D:$D,"&lt;="&amp;$I3723,'Régua SAEB'!$E:$E,"&gt;"&amp;$I3723,'Régua SAEB'!$A:$A,$E3723)</f>
        <v>2</v>
      </c>
      <c r="K3723" s="10" t="str">
        <f t="array" ref="K3723">INDEX('Régua SAEB'!$F$1:$F$40,MATCH($E3723&amp;"MT"&amp;$J3723,'Régua SAEB'!$G$1:$G$40,0),1)</f>
        <v>Insuficiente</v>
      </c>
    </row>
    <row r="3724" spans="1:11" x14ac:dyDescent="0.2">
      <c r="A3724" s="28" t="s">
        <v>75</v>
      </c>
      <c r="B3724" s="24">
        <v>24200</v>
      </c>
      <c r="C3724" s="28" t="s">
        <v>508</v>
      </c>
      <c r="D3724" s="29">
        <v>35024200</v>
      </c>
      <c r="E3724" s="29" t="s">
        <v>3527</v>
      </c>
      <c r="F3724" s="29">
        <v>252.02</v>
      </c>
      <c r="G3724" s="10">
        <f>SUMIFS('Régua SAEB'!$C:$C,'Régua SAEB'!$B:$B,"LP",'Régua SAEB'!$D:$D,"&lt;="&amp;$F3724,'Régua SAEB'!$E:$E,"&gt;"&amp;$F3724,'Régua SAEB'!$A:$A,$E3724)</f>
        <v>2</v>
      </c>
      <c r="H3724" s="10" t="str">
        <f t="array" ref="H3724">INDEX('Régua SAEB'!$F$1:$F$40,MATCH($E3724&amp;"LP"&amp;$G3724,'Régua SAEB'!$G$1:$G$40,0),1)</f>
        <v>Básico</v>
      </c>
      <c r="I3724" s="29">
        <v>247.27</v>
      </c>
      <c r="J3724" s="10">
        <f>SUMIFS('Régua SAEB'!$C:$C,'Régua SAEB'!$B:$B,"MT",'Régua SAEB'!$D:$D,"&lt;="&amp;$I3724,'Régua SAEB'!$E:$E,"&gt;"&amp;$I3724,'Régua SAEB'!$A:$A,$E3724)</f>
        <v>1</v>
      </c>
      <c r="K3724" s="10" t="str">
        <f t="array" ref="K3724">INDEX('Régua SAEB'!$F$1:$F$40,MATCH($E3724&amp;"MT"&amp;$J3724,'Régua SAEB'!$G$1:$G$40,0),1)</f>
        <v>Insuficiente</v>
      </c>
    </row>
    <row r="3725" spans="1:11" x14ac:dyDescent="0.2">
      <c r="A3725" s="28" t="s">
        <v>75</v>
      </c>
      <c r="B3725" s="24">
        <v>903498</v>
      </c>
      <c r="C3725" s="28" t="s">
        <v>509</v>
      </c>
      <c r="D3725" s="29">
        <v>35903498</v>
      </c>
      <c r="E3725" s="29" t="s">
        <v>3527</v>
      </c>
      <c r="F3725" s="29">
        <v>247.65</v>
      </c>
      <c r="G3725" s="10">
        <f>SUMIFS('Régua SAEB'!$C:$C,'Régua SAEB'!$B:$B,"LP",'Régua SAEB'!$D:$D,"&lt;="&amp;$F3725,'Régua SAEB'!$E:$E,"&gt;"&amp;$F3725,'Régua SAEB'!$A:$A,$E3725)</f>
        <v>1</v>
      </c>
      <c r="H3725" s="10" t="str">
        <f t="array" ref="H3725">INDEX('Régua SAEB'!$F$1:$F$40,MATCH($E3725&amp;"LP"&amp;$G3725,'Régua SAEB'!$G$1:$G$40,0),1)</f>
        <v>Insuficiente</v>
      </c>
      <c r="I3725" s="29">
        <v>244.94</v>
      </c>
      <c r="J3725" s="10">
        <f>SUMIFS('Régua SAEB'!$C:$C,'Régua SAEB'!$B:$B,"MT",'Régua SAEB'!$D:$D,"&lt;="&amp;$I3725,'Régua SAEB'!$E:$E,"&gt;"&amp;$I3725,'Régua SAEB'!$A:$A,$E3725)</f>
        <v>1</v>
      </c>
      <c r="K3725" s="10" t="str">
        <f t="array" ref="K3725">INDEX('Régua SAEB'!$F$1:$F$40,MATCH($E3725&amp;"MT"&amp;$J3725,'Régua SAEB'!$G$1:$G$40,0),1)</f>
        <v>Insuficiente</v>
      </c>
    </row>
    <row r="3726" spans="1:11" x14ac:dyDescent="0.2">
      <c r="A3726" s="28" t="s">
        <v>39</v>
      </c>
      <c r="B3726" s="24">
        <v>15210</v>
      </c>
      <c r="C3726" s="28" t="s">
        <v>3556</v>
      </c>
      <c r="D3726" s="29">
        <v>35015210</v>
      </c>
      <c r="E3726" s="29" t="s">
        <v>3527</v>
      </c>
      <c r="F3726" s="29">
        <v>263.98</v>
      </c>
      <c r="G3726" s="10">
        <f>SUMIFS('Régua SAEB'!$C:$C,'Régua SAEB'!$B:$B,"LP",'Régua SAEB'!$D:$D,"&lt;="&amp;$F3726,'Régua SAEB'!$E:$E,"&gt;"&amp;$F3726,'Régua SAEB'!$A:$A,$E3726)</f>
        <v>2</v>
      </c>
      <c r="H3726" s="10" t="str">
        <f t="array" ref="H3726">INDEX('Régua SAEB'!$F$1:$F$40,MATCH($E3726&amp;"LP"&amp;$G3726,'Régua SAEB'!$G$1:$G$40,0),1)</f>
        <v>Básico</v>
      </c>
      <c r="I3726" s="29">
        <v>262.26</v>
      </c>
      <c r="J3726" s="10">
        <f>SUMIFS('Régua SAEB'!$C:$C,'Régua SAEB'!$B:$B,"MT",'Régua SAEB'!$D:$D,"&lt;="&amp;$I3726,'Régua SAEB'!$E:$E,"&gt;"&amp;$I3726,'Régua SAEB'!$A:$A,$E3726)</f>
        <v>2</v>
      </c>
      <c r="K3726" s="10" t="str">
        <f t="array" ref="K3726">INDEX('Régua SAEB'!$F$1:$F$40,MATCH($E3726&amp;"MT"&amp;$J3726,'Régua SAEB'!$G$1:$G$40,0),1)</f>
        <v>Insuficiente</v>
      </c>
    </row>
    <row r="3727" spans="1:11" x14ac:dyDescent="0.2">
      <c r="A3727" s="28" t="s">
        <v>24</v>
      </c>
      <c r="B3727" s="24">
        <v>4766</v>
      </c>
      <c r="C3727" s="28" t="s">
        <v>510</v>
      </c>
      <c r="D3727" s="29">
        <v>35004766</v>
      </c>
      <c r="E3727" s="29" t="s">
        <v>3527</v>
      </c>
      <c r="F3727" s="29">
        <v>279.26</v>
      </c>
      <c r="G3727" s="10">
        <f>SUMIFS('Régua SAEB'!$C:$C,'Régua SAEB'!$B:$B,"LP",'Régua SAEB'!$D:$D,"&lt;="&amp;$F3727,'Régua SAEB'!$E:$E,"&gt;"&amp;$F3727,'Régua SAEB'!$A:$A,$E3727)</f>
        <v>3</v>
      </c>
      <c r="H3727" s="10" t="str">
        <f t="array" ref="H3727">INDEX('Régua SAEB'!$F$1:$F$40,MATCH($E3727&amp;"LP"&amp;$G3727,'Régua SAEB'!$G$1:$G$40,0),1)</f>
        <v>Básico</v>
      </c>
      <c r="I3727" s="29">
        <v>282.17</v>
      </c>
      <c r="J3727" s="10">
        <f>SUMIFS('Régua SAEB'!$C:$C,'Régua SAEB'!$B:$B,"MT",'Régua SAEB'!$D:$D,"&lt;="&amp;$I3727,'Régua SAEB'!$E:$E,"&gt;"&amp;$I3727,'Régua SAEB'!$A:$A,$E3727)</f>
        <v>3</v>
      </c>
      <c r="K3727" s="10" t="str">
        <f t="array" ref="K3727">INDEX('Régua SAEB'!$F$1:$F$40,MATCH($E3727&amp;"MT"&amp;$J3727,'Régua SAEB'!$G$1:$G$40,0),1)</f>
        <v>Básico</v>
      </c>
    </row>
    <row r="3728" spans="1:11" x14ac:dyDescent="0.2">
      <c r="A3728" s="28" t="s">
        <v>23</v>
      </c>
      <c r="B3728" s="24">
        <v>18107</v>
      </c>
      <c r="C3728" s="28" t="s">
        <v>511</v>
      </c>
      <c r="D3728" s="29">
        <v>35018107</v>
      </c>
      <c r="E3728" s="29" t="s">
        <v>3527</v>
      </c>
      <c r="F3728" s="29">
        <v>296.33999999999997</v>
      </c>
      <c r="G3728" s="10">
        <f>SUMIFS('Régua SAEB'!$C:$C,'Régua SAEB'!$B:$B,"LP",'Régua SAEB'!$D:$D,"&lt;="&amp;$F3728,'Régua SAEB'!$E:$E,"&gt;"&amp;$F3728,'Régua SAEB'!$A:$A,$E3728)</f>
        <v>3</v>
      </c>
      <c r="H3728" s="10" t="str">
        <f t="array" ref="H3728">INDEX('Régua SAEB'!$F$1:$F$40,MATCH($E3728&amp;"LP"&amp;$G3728,'Régua SAEB'!$G$1:$G$40,0),1)</f>
        <v>Básico</v>
      </c>
      <c r="I3728" s="29">
        <v>266.75</v>
      </c>
      <c r="J3728" s="10">
        <f>SUMIFS('Régua SAEB'!$C:$C,'Régua SAEB'!$B:$B,"MT",'Régua SAEB'!$D:$D,"&lt;="&amp;$I3728,'Régua SAEB'!$E:$E,"&gt;"&amp;$I3728,'Régua SAEB'!$A:$A,$E3728)</f>
        <v>2</v>
      </c>
      <c r="K3728" s="10" t="str">
        <f t="array" ref="K3728">INDEX('Régua SAEB'!$F$1:$F$40,MATCH($E3728&amp;"MT"&amp;$J3728,'Régua SAEB'!$G$1:$G$40,0),1)</f>
        <v>Insuficiente</v>
      </c>
    </row>
    <row r="3729" spans="1:11" x14ac:dyDescent="0.2">
      <c r="A3729" s="28" t="s">
        <v>24</v>
      </c>
      <c r="B3729" s="24">
        <v>18156</v>
      </c>
      <c r="C3729" s="28" t="s">
        <v>514</v>
      </c>
      <c r="D3729" s="29">
        <v>35018156</v>
      </c>
      <c r="E3729" s="29" t="s">
        <v>3527</v>
      </c>
      <c r="F3729" s="29">
        <v>276.63</v>
      </c>
      <c r="G3729" s="10">
        <f>SUMIFS('Régua SAEB'!$C:$C,'Régua SAEB'!$B:$B,"LP",'Régua SAEB'!$D:$D,"&lt;="&amp;$F3729,'Régua SAEB'!$E:$E,"&gt;"&amp;$F3729,'Régua SAEB'!$A:$A,$E3729)</f>
        <v>3</v>
      </c>
      <c r="H3729" s="10" t="str">
        <f t="array" ref="H3729">INDEX('Régua SAEB'!$F$1:$F$40,MATCH($E3729&amp;"LP"&amp;$G3729,'Régua SAEB'!$G$1:$G$40,0),1)</f>
        <v>Básico</v>
      </c>
      <c r="I3729" s="29">
        <v>256.29000000000002</v>
      </c>
      <c r="J3729" s="10">
        <f>SUMIFS('Régua SAEB'!$C:$C,'Régua SAEB'!$B:$B,"MT",'Régua SAEB'!$D:$D,"&lt;="&amp;$I3729,'Régua SAEB'!$E:$E,"&gt;"&amp;$I3729,'Régua SAEB'!$A:$A,$E3729)</f>
        <v>2</v>
      </c>
      <c r="K3729" s="10" t="str">
        <f t="array" ref="K3729">INDEX('Régua SAEB'!$F$1:$F$40,MATCH($E3729&amp;"MT"&amp;$J3729,'Régua SAEB'!$G$1:$G$40,0),1)</f>
        <v>Insuficiente</v>
      </c>
    </row>
    <row r="3730" spans="1:11" x14ac:dyDescent="0.2">
      <c r="A3730" s="28" t="s">
        <v>23</v>
      </c>
      <c r="B3730" s="24">
        <v>18200</v>
      </c>
      <c r="C3730" s="28" t="s">
        <v>516</v>
      </c>
      <c r="D3730" s="29">
        <v>35018200</v>
      </c>
      <c r="E3730" s="29" t="s">
        <v>3527</v>
      </c>
      <c r="F3730" s="29">
        <v>272.19</v>
      </c>
      <c r="G3730" s="10">
        <f>SUMIFS('Régua SAEB'!$C:$C,'Régua SAEB'!$B:$B,"LP",'Régua SAEB'!$D:$D,"&lt;="&amp;$F3730,'Régua SAEB'!$E:$E,"&gt;"&amp;$F3730,'Régua SAEB'!$A:$A,$E3730)</f>
        <v>2</v>
      </c>
      <c r="H3730" s="10" t="str">
        <f t="array" ref="H3730">INDEX('Régua SAEB'!$F$1:$F$40,MATCH($E3730&amp;"LP"&amp;$G3730,'Régua SAEB'!$G$1:$G$40,0),1)</f>
        <v>Básico</v>
      </c>
      <c r="I3730" s="29">
        <v>260.43</v>
      </c>
      <c r="J3730" s="10">
        <f>SUMIFS('Régua SAEB'!$C:$C,'Régua SAEB'!$B:$B,"MT",'Régua SAEB'!$D:$D,"&lt;="&amp;$I3730,'Régua SAEB'!$E:$E,"&gt;"&amp;$I3730,'Régua SAEB'!$A:$A,$E3730)</f>
        <v>2</v>
      </c>
      <c r="K3730" s="10" t="str">
        <f t="array" ref="K3730">INDEX('Régua SAEB'!$F$1:$F$40,MATCH($E3730&amp;"MT"&amp;$J3730,'Régua SAEB'!$G$1:$G$40,0),1)</f>
        <v>Insuficiente</v>
      </c>
    </row>
    <row r="3731" spans="1:11" x14ac:dyDescent="0.2">
      <c r="A3731" s="28" t="s">
        <v>23</v>
      </c>
      <c r="B3731" s="24">
        <v>18235</v>
      </c>
      <c r="C3731" s="28" t="s">
        <v>518</v>
      </c>
      <c r="D3731" s="29">
        <v>35018235</v>
      </c>
      <c r="E3731" s="29" t="s">
        <v>3527</v>
      </c>
      <c r="F3731" s="29">
        <v>294.67</v>
      </c>
      <c r="G3731" s="10">
        <f>SUMIFS('Régua SAEB'!$C:$C,'Régua SAEB'!$B:$B,"LP",'Régua SAEB'!$D:$D,"&lt;="&amp;$F3731,'Régua SAEB'!$E:$E,"&gt;"&amp;$F3731,'Régua SAEB'!$A:$A,$E3731)</f>
        <v>3</v>
      </c>
      <c r="H3731" s="10" t="str">
        <f t="array" ref="H3731">INDEX('Régua SAEB'!$F$1:$F$40,MATCH($E3731&amp;"LP"&amp;$G3731,'Régua SAEB'!$G$1:$G$40,0),1)</f>
        <v>Básico</v>
      </c>
      <c r="I3731" s="29">
        <v>288.16000000000003</v>
      </c>
      <c r="J3731" s="10">
        <f>SUMIFS('Régua SAEB'!$C:$C,'Régua SAEB'!$B:$B,"MT",'Régua SAEB'!$D:$D,"&lt;="&amp;$I3731,'Régua SAEB'!$E:$E,"&gt;"&amp;$I3731,'Régua SAEB'!$A:$A,$E3731)</f>
        <v>3</v>
      </c>
      <c r="K3731" s="10" t="str">
        <f t="array" ref="K3731">INDEX('Régua SAEB'!$F$1:$F$40,MATCH($E3731&amp;"MT"&amp;$J3731,'Régua SAEB'!$G$1:$G$40,0),1)</f>
        <v>Básico</v>
      </c>
    </row>
    <row r="3732" spans="1:11" x14ac:dyDescent="0.2">
      <c r="A3732" s="28" t="s">
        <v>24</v>
      </c>
      <c r="B3732" s="24">
        <v>18259</v>
      </c>
      <c r="C3732" s="28" t="s">
        <v>520</v>
      </c>
      <c r="D3732" s="29">
        <v>35018259</v>
      </c>
      <c r="E3732" s="29" t="s">
        <v>3527</v>
      </c>
      <c r="F3732" s="29">
        <v>275.63</v>
      </c>
      <c r="G3732" s="10">
        <f>SUMIFS('Régua SAEB'!$C:$C,'Régua SAEB'!$B:$B,"LP",'Régua SAEB'!$D:$D,"&lt;="&amp;$F3732,'Régua SAEB'!$E:$E,"&gt;"&amp;$F3732,'Régua SAEB'!$A:$A,$E3732)</f>
        <v>3</v>
      </c>
      <c r="H3732" s="10" t="str">
        <f t="array" ref="H3732">INDEX('Régua SAEB'!$F$1:$F$40,MATCH($E3732&amp;"LP"&amp;$G3732,'Régua SAEB'!$G$1:$G$40,0),1)</f>
        <v>Básico</v>
      </c>
      <c r="I3732" s="29">
        <v>272.39999999999998</v>
      </c>
      <c r="J3732" s="10">
        <f>SUMIFS('Régua SAEB'!$C:$C,'Régua SAEB'!$B:$B,"MT",'Régua SAEB'!$D:$D,"&lt;="&amp;$I3732,'Régua SAEB'!$E:$E,"&gt;"&amp;$I3732,'Régua SAEB'!$A:$A,$E3732)</f>
        <v>2</v>
      </c>
      <c r="K3732" s="10" t="str">
        <f t="array" ref="K3732">INDEX('Régua SAEB'!$F$1:$F$40,MATCH($E3732&amp;"MT"&amp;$J3732,'Régua SAEB'!$G$1:$G$40,0),1)</f>
        <v>Insuficiente</v>
      </c>
    </row>
    <row r="3733" spans="1:11" x14ac:dyDescent="0.2">
      <c r="A3733" s="28" t="s">
        <v>23</v>
      </c>
      <c r="B3733" s="24">
        <v>18260</v>
      </c>
      <c r="C3733" s="28" t="s">
        <v>521</v>
      </c>
      <c r="D3733" s="29">
        <v>35018260</v>
      </c>
      <c r="E3733" s="29" t="s">
        <v>3527</v>
      </c>
      <c r="F3733" s="29">
        <v>309.81</v>
      </c>
      <c r="G3733" s="10">
        <f>SUMIFS('Régua SAEB'!$C:$C,'Régua SAEB'!$B:$B,"LP",'Régua SAEB'!$D:$D,"&lt;="&amp;$F3733,'Régua SAEB'!$E:$E,"&gt;"&amp;$F3733,'Régua SAEB'!$A:$A,$E3733)</f>
        <v>4</v>
      </c>
      <c r="H3733" s="10" t="str">
        <f t="array" ref="H3733">INDEX('Régua SAEB'!$F$1:$F$40,MATCH($E3733&amp;"LP"&amp;$G3733,'Régua SAEB'!$G$1:$G$40,0),1)</f>
        <v>Básico</v>
      </c>
      <c r="I3733" s="29">
        <v>303.57</v>
      </c>
      <c r="J3733" s="10">
        <f>SUMIFS('Régua SAEB'!$C:$C,'Régua SAEB'!$B:$B,"MT",'Régua SAEB'!$D:$D,"&lt;="&amp;$I3733,'Régua SAEB'!$E:$E,"&gt;"&amp;$I3733,'Régua SAEB'!$A:$A,$E3733)</f>
        <v>4</v>
      </c>
      <c r="K3733" s="10" t="str">
        <f t="array" ref="K3733">INDEX('Régua SAEB'!$F$1:$F$40,MATCH($E3733&amp;"MT"&amp;$J3733,'Régua SAEB'!$G$1:$G$40,0),1)</f>
        <v>Básico</v>
      </c>
    </row>
    <row r="3734" spans="1:11" x14ac:dyDescent="0.2">
      <c r="A3734" s="28" t="s">
        <v>23</v>
      </c>
      <c r="B3734" s="24">
        <v>18284</v>
      </c>
      <c r="C3734" s="28" t="s">
        <v>523</v>
      </c>
      <c r="D3734" s="29">
        <v>35018284</v>
      </c>
      <c r="E3734" s="29" t="s">
        <v>3527</v>
      </c>
      <c r="F3734" s="29">
        <v>314.58999999999997</v>
      </c>
      <c r="G3734" s="10">
        <f>SUMIFS('Régua SAEB'!$C:$C,'Régua SAEB'!$B:$B,"LP",'Régua SAEB'!$D:$D,"&lt;="&amp;$F3734,'Régua SAEB'!$E:$E,"&gt;"&amp;$F3734,'Régua SAEB'!$A:$A,$E3734)</f>
        <v>4</v>
      </c>
      <c r="H3734" s="10" t="str">
        <f t="array" ref="H3734">INDEX('Régua SAEB'!$F$1:$F$40,MATCH($E3734&amp;"LP"&amp;$G3734,'Régua SAEB'!$G$1:$G$40,0),1)</f>
        <v>Básico</v>
      </c>
      <c r="I3734" s="29">
        <v>290.60000000000002</v>
      </c>
      <c r="J3734" s="10">
        <f>SUMIFS('Régua SAEB'!$C:$C,'Régua SAEB'!$B:$B,"MT",'Régua SAEB'!$D:$D,"&lt;="&amp;$I3734,'Régua SAEB'!$E:$E,"&gt;"&amp;$I3734,'Régua SAEB'!$A:$A,$E3734)</f>
        <v>3</v>
      </c>
      <c r="K3734" s="10" t="str">
        <f t="array" ref="K3734">INDEX('Régua SAEB'!$F$1:$F$40,MATCH($E3734&amp;"MT"&amp;$J3734,'Régua SAEB'!$G$1:$G$40,0),1)</f>
        <v>Básico</v>
      </c>
    </row>
    <row r="3735" spans="1:11" x14ac:dyDescent="0.2">
      <c r="A3735" s="28" t="s">
        <v>23</v>
      </c>
      <c r="B3735" s="24">
        <v>18296</v>
      </c>
      <c r="C3735" s="28" t="s">
        <v>3557</v>
      </c>
      <c r="D3735" s="29">
        <v>35018296</v>
      </c>
      <c r="E3735" s="29" t="s">
        <v>3527</v>
      </c>
      <c r="F3735" s="29">
        <v>301.35000000000002</v>
      </c>
      <c r="G3735" s="10">
        <f>SUMIFS('Régua SAEB'!$C:$C,'Régua SAEB'!$B:$B,"LP",'Régua SAEB'!$D:$D,"&lt;="&amp;$F3735,'Régua SAEB'!$E:$E,"&gt;"&amp;$F3735,'Régua SAEB'!$A:$A,$E3735)</f>
        <v>4</v>
      </c>
      <c r="H3735" s="10" t="str">
        <f t="array" ref="H3735">INDEX('Régua SAEB'!$F$1:$F$40,MATCH($E3735&amp;"LP"&amp;$G3735,'Régua SAEB'!$G$1:$G$40,0),1)</f>
        <v>Básico</v>
      </c>
      <c r="I3735" s="29">
        <v>291.42</v>
      </c>
      <c r="J3735" s="10">
        <f>SUMIFS('Régua SAEB'!$C:$C,'Régua SAEB'!$B:$B,"MT",'Régua SAEB'!$D:$D,"&lt;="&amp;$I3735,'Régua SAEB'!$E:$E,"&gt;"&amp;$I3735,'Régua SAEB'!$A:$A,$E3735)</f>
        <v>3</v>
      </c>
      <c r="K3735" s="10" t="str">
        <f t="array" ref="K3735">INDEX('Régua SAEB'!$F$1:$F$40,MATCH($E3735&amp;"MT"&amp;$J3735,'Régua SAEB'!$G$1:$G$40,0),1)</f>
        <v>Básico</v>
      </c>
    </row>
    <row r="3736" spans="1:11" x14ac:dyDescent="0.2">
      <c r="A3736" s="28" t="s">
        <v>23</v>
      </c>
      <c r="B3736" s="24">
        <v>18302</v>
      </c>
      <c r="C3736" s="28" t="s">
        <v>524</v>
      </c>
      <c r="D3736" s="29">
        <v>35018302</v>
      </c>
      <c r="E3736" s="29" t="s">
        <v>3527</v>
      </c>
      <c r="F3736" s="29">
        <v>278.86</v>
      </c>
      <c r="G3736" s="10">
        <f>SUMIFS('Régua SAEB'!$C:$C,'Régua SAEB'!$B:$B,"LP",'Régua SAEB'!$D:$D,"&lt;="&amp;$F3736,'Régua SAEB'!$E:$E,"&gt;"&amp;$F3736,'Régua SAEB'!$A:$A,$E3736)</f>
        <v>3</v>
      </c>
      <c r="H3736" s="10" t="str">
        <f t="array" ref="H3736">INDEX('Régua SAEB'!$F$1:$F$40,MATCH($E3736&amp;"LP"&amp;$G3736,'Régua SAEB'!$G$1:$G$40,0),1)</f>
        <v>Básico</v>
      </c>
      <c r="I3736" s="29">
        <v>270.83999999999997</v>
      </c>
      <c r="J3736" s="10">
        <f>SUMIFS('Régua SAEB'!$C:$C,'Régua SAEB'!$B:$B,"MT",'Régua SAEB'!$D:$D,"&lt;="&amp;$I3736,'Régua SAEB'!$E:$E,"&gt;"&amp;$I3736,'Régua SAEB'!$A:$A,$E3736)</f>
        <v>2</v>
      </c>
      <c r="K3736" s="10" t="str">
        <f t="array" ref="K3736">INDEX('Régua SAEB'!$F$1:$F$40,MATCH($E3736&amp;"MT"&amp;$J3736,'Régua SAEB'!$G$1:$G$40,0),1)</f>
        <v>Insuficiente</v>
      </c>
    </row>
    <row r="3737" spans="1:11" x14ac:dyDescent="0.2">
      <c r="A3737" s="28" t="s">
        <v>23</v>
      </c>
      <c r="B3737" s="24">
        <v>18351</v>
      </c>
      <c r="C3737" s="28" t="s">
        <v>527</v>
      </c>
      <c r="D3737" s="29">
        <v>35018351</v>
      </c>
      <c r="E3737" s="29" t="s">
        <v>3527</v>
      </c>
      <c r="F3737" s="29">
        <v>337.01</v>
      </c>
      <c r="G3737" s="10">
        <f>SUMIFS('Régua SAEB'!$C:$C,'Régua SAEB'!$B:$B,"LP",'Régua SAEB'!$D:$D,"&lt;="&amp;$F3737,'Régua SAEB'!$E:$E,"&gt;"&amp;$F3737,'Régua SAEB'!$A:$A,$E3737)</f>
        <v>5</v>
      </c>
      <c r="H3737" s="10" t="str">
        <f t="array" ref="H3737">INDEX('Régua SAEB'!$F$1:$F$40,MATCH($E3737&amp;"LP"&amp;$G3737,'Régua SAEB'!$G$1:$G$40,0),1)</f>
        <v>Proficiente</v>
      </c>
      <c r="I3737" s="29">
        <v>321.94</v>
      </c>
      <c r="J3737" s="10">
        <f>SUMIFS('Régua SAEB'!$C:$C,'Régua SAEB'!$B:$B,"MT",'Régua SAEB'!$D:$D,"&lt;="&amp;$I3737,'Régua SAEB'!$E:$E,"&gt;"&amp;$I3737,'Régua SAEB'!$A:$A,$E3737)</f>
        <v>4</v>
      </c>
      <c r="K3737" s="10" t="str">
        <f t="array" ref="K3737">INDEX('Régua SAEB'!$F$1:$F$40,MATCH($E3737&amp;"MT"&amp;$J3737,'Régua SAEB'!$G$1:$G$40,0),1)</f>
        <v>Básico</v>
      </c>
    </row>
    <row r="3738" spans="1:11" x14ac:dyDescent="0.2">
      <c r="A3738" s="28" t="s">
        <v>23</v>
      </c>
      <c r="B3738" s="24">
        <v>18399</v>
      </c>
      <c r="C3738" s="28" t="s">
        <v>528</v>
      </c>
      <c r="D3738" s="29">
        <v>35018399</v>
      </c>
      <c r="E3738" s="29" t="s">
        <v>3527</v>
      </c>
      <c r="F3738" s="29">
        <v>253.37</v>
      </c>
      <c r="G3738" s="10">
        <f>SUMIFS('Régua SAEB'!$C:$C,'Régua SAEB'!$B:$B,"LP",'Régua SAEB'!$D:$D,"&lt;="&amp;$F3738,'Régua SAEB'!$E:$E,"&gt;"&amp;$F3738,'Régua SAEB'!$A:$A,$E3738)</f>
        <v>2</v>
      </c>
      <c r="H3738" s="10" t="str">
        <f t="array" ref="H3738">INDEX('Régua SAEB'!$F$1:$F$40,MATCH($E3738&amp;"LP"&amp;$G3738,'Régua SAEB'!$G$1:$G$40,0),1)</f>
        <v>Básico</v>
      </c>
      <c r="I3738" s="29">
        <v>242.63</v>
      </c>
      <c r="J3738" s="10">
        <f>SUMIFS('Régua SAEB'!$C:$C,'Régua SAEB'!$B:$B,"MT",'Régua SAEB'!$D:$D,"&lt;="&amp;$I3738,'Régua SAEB'!$E:$E,"&gt;"&amp;$I3738,'Régua SAEB'!$A:$A,$E3738)</f>
        <v>1</v>
      </c>
      <c r="K3738" s="10" t="str">
        <f t="array" ref="K3738">INDEX('Régua SAEB'!$F$1:$F$40,MATCH($E3738&amp;"MT"&amp;$J3738,'Régua SAEB'!$G$1:$G$40,0),1)</f>
        <v>Insuficiente</v>
      </c>
    </row>
    <row r="3739" spans="1:11" x14ac:dyDescent="0.2">
      <c r="A3739" s="28" t="s">
        <v>24</v>
      </c>
      <c r="B3739" s="24">
        <v>18478</v>
      </c>
      <c r="C3739" s="28" t="s">
        <v>530</v>
      </c>
      <c r="D3739" s="29">
        <v>35018478</v>
      </c>
      <c r="E3739" s="29" t="s">
        <v>3527</v>
      </c>
      <c r="F3739" s="29">
        <v>312.08999999999997</v>
      </c>
      <c r="G3739" s="10">
        <f>SUMIFS('Régua SAEB'!$C:$C,'Régua SAEB'!$B:$B,"LP",'Régua SAEB'!$D:$D,"&lt;="&amp;$F3739,'Régua SAEB'!$E:$E,"&gt;"&amp;$F3739,'Régua SAEB'!$A:$A,$E3739)</f>
        <v>4</v>
      </c>
      <c r="H3739" s="10" t="str">
        <f t="array" ref="H3739">INDEX('Régua SAEB'!$F$1:$F$40,MATCH($E3739&amp;"LP"&amp;$G3739,'Régua SAEB'!$G$1:$G$40,0),1)</f>
        <v>Básico</v>
      </c>
      <c r="I3739" s="29">
        <v>294.74</v>
      </c>
      <c r="J3739" s="10">
        <f>SUMIFS('Régua SAEB'!$C:$C,'Régua SAEB'!$B:$B,"MT",'Régua SAEB'!$D:$D,"&lt;="&amp;$I3739,'Régua SAEB'!$E:$E,"&gt;"&amp;$I3739,'Régua SAEB'!$A:$A,$E3739)</f>
        <v>3</v>
      </c>
      <c r="K3739" s="10" t="str">
        <f t="array" ref="K3739">INDEX('Régua SAEB'!$F$1:$F$40,MATCH($E3739&amp;"MT"&amp;$J3739,'Régua SAEB'!$G$1:$G$40,0),1)</f>
        <v>Básico</v>
      </c>
    </row>
    <row r="3740" spans="1:11" x14ac:dyDescent="0.2">
      <c r="A3740" s="28" t="s">
        <v>24</v>
      </c>
      <c r="B3740" s="24">
        <v>18491</v>
      </c>
      <c r="C3740" s="28" t="s">
        <v>531</v>
      </c>
      <c r="D3740" s="29">
        <v>35018491</v>
      </c>
      <c r="E3740" s="29" t="s">
        <v>3527</v>
      </c>
      <c r="F3740" s="29">
        <v>281.12</v>
      </c>
      <c r="G3740" s="10">
        <f>SUMIFS('Régua SAEB'!$C:$C,'Régua SAEB'!$B:$B,"LP",'Régua SAEB'!$D:$D,"&lt;="&amp;$F3740,'Régua SAEB'!$E:$E,"&gt;"&amp;$F3740,'Régua SAEB'!$A:$A,$E3740)</f>
        <v>3</v>
      </c>
      <c r="H3740" s="10" t="str">
        <f t="array" ref="H3740">INDEX('Régua SAEB'!$F$1:$F$40,MATCH($E3740&amp;"LP"&amp;$G3740,'Régua SAEB'!$G$1:$G$40,0),1)</f>
        <v>Básico</v>
      </c>
      <c r="I3740" s="29">
        <v>269.82</v>
      </c>
      <c r="J3740" s="10">
        <f>SUMIFS('Régua SAEB'!$C:$C,'Régua SAEB'!$B:$B,"MT",'Régua SAEB'!$D:$D,"&lt;="&amp;$I3740,'Régua SAEB'!$E:$E,"&gt;"&amp;$I3740,'Régua SAEB'!$A:$A,$E3740)</f>
        <v>2</v>
      </c>
      <c r="K3740" s="10" t="str">
        <f t="array" ref="K3740">INDEX('Régua SAEB'!$F$1:$F$40,MATCH($E3740&amp;"MT"&amp;$J3740,'Régua SAEB'!$G$1:$G$40,0),1)</f>
        <v>Insuficiente</v>
      </c>
    </row>
    <row r="3741" spans="1:11" x14ac:dyDescent="0.2">
      <c r="A3741" s="28" t="s">
        <v>24</v>
      </c>
      <c r="B3741" s="24">
        <v>18508</v>
      </c>
      <c r="C3741" s="28" t="s">
        <v>532</v>
      </c>
      <c r="D3741" s="29">
        <v>35018508</v>
      </c>
      <c r="E3741" s="29" t="s">
        <v>3527</v>
      </c>
      <c r="F3741" s="29">
        <v>275.26</v>
      </c>
      <c r="G3741" s="10">
        <f>SUMIFS('Régua SAEB'!$C:$C,'Régua SAEB'!$B:$B,"LP",'Régua SAEB'!$D:$D,"&lt;="&amp;$F3741,'Régua SAEB'!$E:$E,"&gt;"&amp;$F3741,'Régua SAEB'!$A:$A,$E3741)</f>
        <v>3</v>
      </c>
      <c r="H3741" s="10" t="str">
        <f t="array" ref="H3741">INDEX('Régua SAEB'!$F$1:$F$40,MATCH($E3741&amp;"LP"&amp;$G3741,'Régua SAEB'!$G$1:$G$40,0),1)</f>
        <v>Básico</v>
      </c>
      <c r="I3741" s="29">
        <v>268.38</v>
      </c>
      <c r="J3741" s="10">
        <f>SUMIFS('Régua SAEB'!$C:$C,'Régua SAEB'!$B:$B,"MT",'Régua SAEB'!$D:$D,"&lt;="&amp;$I3741,'Régua SAEB'!$E:$E,"&gt;"&amp;$I3741,'Régua SAEB'!$A:$A,$E3741)</f>
        <v>2</v>
      </c>
      <c r="K3741" s="10" t="str">
        <f t="array" ref="K3741">INDEX('Régua SAEB'!$F$1:$F$40,MATCH($E3741&amp;"MT"&amp;$J3741,'Régua SAEB'!$G$1:$G$40,0),1)</f>
        <v>Insuficiente</v>
      </c>
    </row>
    <row r="3742" spans="1:11" x14ac:dyDescent="0.2">
      <c r="A3742" s="28" t="s">
        <v>23</v>
      </c>
      <c r="B3742" s="24">
        <v>18569</v>
      </c>
      <c r="C3742" s="28" t="s">
        <v>3558</v>
      </c>
      <c r="D3742" s="29">
        <v>35018569</v>
      </c>
      <c r="E3742" s="29" t="s">
        <v>3527</v>
      </c>
      <c r="F3742" s="29">
        <v>307.42</v>
      </c>
      <c r="G3742" s="10">
        <f>SUMIFS('Régua SAEB'!$C:$C,'Régua SAEB'!$B:$B,"LP",'Régua SAEB'!$D:$D,"&lt;="&amp;$F3742,'Régua SAEB'!$E:$E,"&gt;"&amp;$F3742,'Régua SAEB'!$A:$A,$E3742)</f>
        <v>4</v>
      </c>
      <c r="H3742" s="10" t="str">
        <f t="array" ref="H3742">INDEX('Régua SAEB'!$F$1:$F$40,MATCH($E3742&amp;"LP"&amp;$G3742,'Régua SAEB'!$G$1:$G$40,0),1)</f>
        <v>Básico</v>
      </c>
      <c r="I3742" s="29">
        <v>294.88</v>
      </c>
      <c r="J3742" s="10">
        <f>SUMIFS('Régua SAEB'!$C:$C,'Régua SAEB'!$B:$B,"MT",'Régua SAEB'!$D:$D,"&lt;="&amp;$I3742,'Régua SAEB'!$E:$E,"&gt;"&amp;$I3742,'Régua SAEB'!$A:$A,$E3742)</f>
        <v>3</v>
      </c>
      <c r="K3742" s="10" t="str">
        <f t="array" ref="K3742">INDEX('Régua SAEB'!$F$1:$F$40,MATCH($E3742&amp;"MT"&amp;$J3742,'Régua SAEB'!$G$1:$G$40,0),1)</f>
        <v>Básico</v>
      </c>
    </row>
    <row r="3743" spans="1:11" x14ac:dyDescent="0.2">
      <c r="A3743" s="28" t="s">
        <v>23</v>
      </c>
      <c r="B3743" s="24">
        <v>18570</v>
      </c>
      <c r="C3743" s="28" t="s">
        <v>535</v>
      </c>
      <c r="D3743" s="29">
        <v>35018570</v>
      </c>
      <c r="E3743" s="29" t="s">
        <v>3527</v>
      </c>
      <c r="F3743" s="29">
        <v>267.86</v>
      </c>
      <c r="G3743" s="10">
        <f>SUMIFS('Régua SAEB'!$C:$C,'Régua SAEB'!$B:$B,"LP",'Régua SAEB'!$D:$D,"&lt;="&amp;$F3743,'Régua SAEB'!$E:$E,"&gt;"&amp;$F3743,'Régua SAEB'!$A:$A,$E3743)</f>
        <v>2</v>
      </c>
      <c r="H3743" s="10" t="str">
        <f t="array" ref="H3743">INDEX('Régua SAEB'!$F$1:$F$40,MATCH($E3743&amp;"LP"&amp;$G3743,'Régua SAEB'!$G$1:$G$40,0),1)</f>
        <v>Básico</v>
      </c>
      <c r="I3743" s="29">
        <v>267</v>
      </c>
      <c r="J3743" s="10">
        <f>SUMIFS('Régua SAEB'!$C:$C,'Régua SAEB'!$B:$B,"MT",'Régua SAEB'!$D:$D,"&lt;="&amp;$I3743,'Régua SAEB'!$E:$E,"&gt;"&amp;$I3743,'Régua SAEB'!$A:$A,$E3743)</f>
        <v>2</v>
      </c>
      <c r="K3743" s="10" t="str">
        <f t="array" ref="K3743">INDEX('Régua SAEB'!$F$1:$F$40,MATCH($E3743&amp;"MT"&amp;$J3743,'Régua SAEB'!$G$1:$G$40,0),1)</f>
        <v>Insuficiente</v>
      </c>
    </row>
    <row r="3744" spans="1:11" x14ac:dyDescent="0.2">
      <c r="A3744" s="28" t="s">
        <v>24</v>
      </c>
      <c r="B3744" s="24">
        <v>18594</v>
      </c>
      <c r="C3744" s="28" t="s">
        <v>536</v>
      </c>
      <c r="D3744" s="29">
        <v>35018594</v>
      </c>
      <c r="E3744" s="29" t="s">
        <v>3527</v>
      </c>
      <c r="F3744" s="29">
        <v>304.49</v>
      </c>
      <c r="G3744" s="10">
        <f>SUMIFS('Régua SAEB'!$C:$C,'Régua SAEB'!$B:$B,"LP",'Régua SAEB'!$D:$D,"&lt;="&amp;$F3744,'Régua SAEB'!$E:$E,"&gt;"&amp;$F3744,'Régua SAEB'!$A:$A,$E3744)</f>
        <v>4</v>
      </c>
      <c r="H3744" s="10" t="str">
        <f t="array" ref="H3744">INDEX('Régua SAEB'!$F$1:$F$40,MATCH($E3744&amp;"LP"&amp;$G3744,'Régua SAEB'!$G$1:$G$40,0),1)</f>
        <v>Básico</v>
      </c>
      <c r="I3744" s="29">
        <v>293.74</v>
      </c>
      <c r="J3744" s="10">
        <f>SUMIFS('Régua SAEB'!$C:$C,'Régua SAEB'!$B:$B,"MT",'Régua SAEB'!$D:$D,"&lt;="&amp;$I3744,'Régua SAEB'!$E:$E,"&gt;"&amp;$I3744,'Régua SAEB'!$A:$A,$E3744)</f>
        <v>3</v>
      </c>
      <c r="K3744" s="10" t="str">
        <f t="array" ref="K3744">INDEX('Régua SAEB'!$F$1:$F$40,MATCH($E3744&amp;"MT"&amp;$J3744,'Régua SAEB'!$G$1:$G$40,0),1)</f>
        <v>Básico</v>
      </c>
    </row>
    <row r="3745" spans="1:11" x14ac:dyDescent="0.2">
      <c r="A3745" s="28" t="s">
        <v>24</v>
      </c>
      <c r="B3745" s="24">
        <v>18697</v>
      </c>
      <c r="C3745" s="28" t="s">
        <v>3559</v>
      </c>
      <c r="D3745" s="29">
        <v>35018697</v>
      </c>
      <c r="E3745" s="29" t="s">
        <v>3527</v>
      </c>
      <c r="F3745" s="29">
        <v>281.74</v>
      </c>
      <c r="G3745" s="10">
        <f>SUMIFS('Régua SAEB'!$C:$C,'Régua SAEB'!$B:$B,"LP",'Régua SAEB'!$D:$D,"&lt;="&amp;$F3745,'Régua SAEB'!$E:$E,"&gt;"&amp;$F3745,'Régua SAEB'!$A:$A,$E3745)</f>
        <v>3</v>
      </c>
      <c r="H3745" s="10" t="str">
        <f t="array" ref="H3745">INDEX('Régua SAEB'!$F$1:$F$40,MATCH($E3745&amp;"LP"&amp;$G3745,'Régua SAEB'!$G$1:$G$40,0),1)</f>
        <v>Básico</v>
      </c>
      <c r="I3745" s="29">
        <v>265.95</v>
      </c>
      <c r="J3745" s="10">
        <f>SUMIFS('Régua SAEB'!$C:$C,'Régua SAEB'!$B:$B,"MT",'Régua SAEB'!$D:$D,"&lt;="&amp;$I3745,'Régua SAEB'!$E:$E,"&gt;"&amp;$I3745,'Régua SAEB'!$A:$A,$E3745)</f>
        <v>2</v>
      </c>
      <c r="K3745" s="10" t="str">
        <f t="array" ref="K3745">INDEX('Régua SAEB'!$F$1:$F$40,MATCH($E3745&amp;"MT"&amp;$J3745,'Régua SAEB'!$G$1:$G$40,0),1)</f>
        <v>Insuficiente</v>
      </c>
    </row>
    <row r="3746" spans="1:11" x14ac:dyDescent="0.2">
      <c r="A3746" s="28" t="s">
        <v>24</v>
      </c>
      <c r="B3746" s="24">
        <v>18797</v>
      </c>
      <c r="C3746" s="28" t="s">
        <v>541</v>
      </c>
      <c r="D3746" s="29">
        <v>35018797</v>
      </c>
      <c r="E3746" s="29" t="s">
        <v>3527</v>
      </c>
      <c r="F3746" s="29">
        <v>283.63</v>
      </c>
      <c r="G3746" s="10">
        <f>SUMIFS('Régua SAEB'!$C:$C,'Régua SAEB'!$B:$B,"LP",'Régua SAEB'!$D:$D,"&lt;="&amp;$F3746,'Régua SAEB'!$E:$E,"&gt;"&amp;$F3746,'Régua SAEB'!$A:$A,$E3746)</f>
        <v>3</v>
      </c>
      <c r="H3746" s="10" t="str">
        <f t="array" ref="H3746">INDEX('Régua SAEB'!$F$1:$F$40,MATCH($E3746&amp;"LP"&amp;$G3746,'Régua SAEB'!$G$1:$G$40,0),1)</f>
        <v>Básico</v>
      </c>
      <c r="I3746" s="29">
        <v>273.88</v>
      </c>
      <c r="J3746" s="10">
        <f>SUMIFS('Régua SAEB'!$C:$C,'Régua SAEB'!$B:$B,"MT",'Régua SAEB'!$D:$D,"&lt;="&amp;$I3746,'Régua SAEB'!$E:$E,"&gt;"&amp;$I3746,'Régua SAEB'!$A:$A,$E3746)</f>
        <v>2</v>
      </c>
      <c r="K3746" s="10" t="str">
        <f t="array" ref="K3746">INDEX('Régua SAEB'!$F$1:$F$40,MATCH($E3746&amp;"MT"&amp;$J3746,'Régua SAEB'!$G$1:$G$40,0),1)</f>
        <v>Insuficiente</v>
      </c>
    </row>
    <row r="3747" spans="1:11" x14ac:dyDescent="0.2">
      <c r="A3747" s="28" t="s">
        <v>23</v>
      </c>
      <c r="B3747" s="24">
        <v>18806</v>
      </c>
      <c r="C3747" s="28" t="s">
        <v>542</v>
      </c>
      <c r="D3747" s="29">
        <v>35018806</v>
      </c>
      <c r="E3747" s="29" t="s">
        <v>3527</v>
      </c>
      <c r="F3747" s="29">
        <v>300.7</v>
      </c>
      <c r="G3747" s="10">
        <f>SUMIFS('Régua SAEB'!$C:$C,'Régua SAEB'!$B:$B,"LP",'Régua SAEB'!$D:$D,"&lt;="&amp;$F3747,'Régua SAEB'!$E:$E,"&gt;"&amp;$F3747,'Régua SAEB'!$A:$A,$E3747)</f>
        <v>4</v>
      </c>
      <c r="H3747" s="10" t="str">
        <f t="array" ref="H3747">INDEX('Régua SAEB'!$F$1:$F$40,MATCH($E3747&amp;"LP"&amp;$G3747,'Régua SAEB'!$G$1:$G$40,0),1)</f>
        <v>Básico</v>
      </c>
      <c r="I3747" s="29">
        <v>280.94</v>
      </c>
      <c r="J3747" s="10">
        <f>SUMIFS('Régua SAEB'!$C:$C,'Régua SAEB'!$B:$B,"MT",'Régua SAEB'!$D:$D,"&lt;="&amp;$I3747,'Régua SAEB'!$E:$E,"&gt;"&amp;$I3747,'Régua SAEB'!$A:$A,$E3747)</f>
        <v>3</v>
      </c>
      <c r="K3747" s="10" t="str">
        <f t="array" ref="K3747">INDEX('Régua SAEB'!$F$1:$F$40,MATCH($E3747&amp;"MT"&amp;$J3747,'Régua SAEB'!$G$1:$G$40,0),1)</f>
        <v>Básico</v>
      </c>
    </row>
    <row r="3748" spans="1:11" x14ac:dyDescent="0.2">
      <c r="A3748" s="28" t="s">
        <v>23</v>
      </c>
      <c r="B3748" s="24">
        <v>18818</v>
      </c>
      <c r="C3748" s="28" t="s">
        <v>543</v>
      </c>
      <c r="D3748" s="29">
        <v>35018818</v>
      </c>
      <c r="E3748" s="29" t="s">
        <v>3527</v>
      </c>
      <c r="F3748" s="29">
        <v>267.49</v>
      </c>
      <c r="G3748" s="10">
        <f>SUMIFS('Régua SAEB'!$C:$C,'Régua SAEB'!$B:$B,"LP",'Régua SAEB'!$D:$D,"&lt;="&amp;$F3748,'Régua SAEB'!$E:$E,"&gt;"&amp;$F3748,'Régua SAEB'!$A:$A,$E3748)</f>
        <v>2</v>
      </c>
      <c r="H3748" s="10" t="str">
        <f t="array" ref="H3748">INDEX('Régua SAEB'!$F$1:$F$40,MATCH($E3748&amp;"LP"&amp;$G3748,'Régua SAEB'!$G$1:$G$40,0),1)</f>
        <v>Básico</v>
      </c>
      <c r="I3748" s="29">
        <v>257.92</v>
      </c>
      <c r="J3748" s="10">
        <f>SUMIFS('Régua SAEB'!$C:$C,'Régua SAEB'!$B:$B,"MT",'Régua SAEB'!$D:$D,"&lt;="&amp;$I3748,'Régua SAEB'!$E:$E,"&gt;"&amp;$I3748,'Régua SAEB'!$A:$A,$E3748)</f>
        <v>2</v>
      </c>
      <c r="K3748" s="10" t="str">
        <f t="array" ref="K3748">INDEX('Régua SAEB'!$F$1:$F$40,MATCH($E3748&amp;"MT"&amp;$J3748,'Régua SAEB'!$G$1:$G$40,0),1)</f>
        <v>Insuficiente</v>
      </c>
    </row>
    <row r="3749" spans="1:11" x14ac:dyDescent="0.2">
      <c r="A3749" s="28" t="s">
        <v>23</v>
      </c>
      <c r="B3749" s="24">
        <v>18867</v>
      </c>
      <c r="C3749" s="28" t="s">
        <v>545</v>
      </c>
      <c r="D3749" s="29">
        <v>35018867</v>
      </c>
      <c r="E3749" s="29" t="s">
        <v>3527</v>
      </c>
      <c r="F3749" s="29">
        <v>279.52999999999997</v>
      </c>
      <c r="G3749" s="10">
        <f>SUMIFS('Régua SAEB'!$C:$C,'Régua SAEB'!$B:$B,"LP",'Régua SAEB'!$D:$D,"&lt;="&amp;$F3749,'Régua SAEB'!$E:$E,"&gt;"&amp;$F3749,'Régua SAEB'!$A:$A,$E3749)</f>
        <v>3</v>
      </c>
      <c r="H3749" s="10" t="str">
        <f t="array" ref="H3749">INDEX('Régua SAEB'!$F$1:$F$40,MATCH($E3749&amp;"LP"&amp;$G3749,'Régua SAEB'!$G$1:$G$40,0),1)</f>
        <v>Básico</v>
      </c>
      <c r="I3749" s="29">
        <v>272.24</v>
      </c>
      <c r="J3749" s="10">
        <f>SUMIFS('Régua SAEB'!$C:$C,'Régua SAEB'!$B:$B,"MT",'Régua SAEB'!$D:$D,"&lt;="&amp;$I3749,'Régua SAEB'!$E:$E,"&gt;"&amp;$I3749,'Régua SAEB'!$A:$A,$E3749)</f>
        <v>2</v>
      </c>
      <c r="K3749" s="10" t="str">
        <f t="array" ref="K3749">INDEX('Régua SAEB'!$F$1:$F$40,MATCH($E3749&amp;"MT"&amp;$J3749,'Régua SAEB'!$G$1:$G$40,0),1)</f>
        <v>Insuficiente</v>
      </c>
    </row>
    <row r="3750" spans="1:11" x14ac:dyDescent="0.2">
      <c r="A3750" s="28" t="s">
        <v>23</v>
      </c>
      <c r="B3750" s="24">
        <v>18880</v>
      </c>
      <c r="C3750" s="28" t="s">
        <v>546</v>
      </c>
      <c r="D3750" s="29">
        <v>35018880</v>
      </c>
      <c r="E3750" s="29" t="s">
        <v>3527</v>
      </c>
      <c r="F3750" s="29">
        <v>303.29000000000002</v>
      </c>
      <c r="G3750" s="10">
        <f>SUMIFS('Régua SAEB'!$C:$C,'Régua SAEB'!$B:$B,"LP",'Régua SAEB'!$D:$D,"&lt;="&amp;$F3750,'Régua SAEB'!$E:$E,"&gt;"&amp;$F3750,'Régua SAEB'!$A:$A,$E3750)</f>
        <v>4</v>
      </c>
      <c r="H3750" s="10" t="str">
        <f t="array" ref="H3750">INDEX('Régua SAEB'!$F$1:$F$40,MATCH($E3750&amp;"LP"&amp;$G3750,'Régua SAEB'!$G$1:$G$40,0),1)</f>
        <v>Básico</v>
      </c>
      <c r="I3750" s="29">
        <v>280.73</v>
      </c>
      <c r="J3750" s="10">
        <f>SUMIFS('Régua SAEB'!$C:$C,'Régua SAEB'!$B:$B,"MT",'Régua SAEB'!$D:$D,"&lt;="&amp;$I3750,'Régua SAEB'!$E:$E,"&gt;"&amp;$I3750,'Régua SAEB'!$A:$A,$E3750)</f>
        <v>3</v>
      </c>
      <c r="K3750" s="10" t="str">
        <f t="array" ref="K3750">INDEX('Régua SAEB'!$F$1:$F$40,MATCH($E3750&amp;"MT"&amp;$J3750,'Régua SAEB'!$G$1:$G$40,0),1)</f>
        <v>Básico</v>
      </c>
    </row>
    <row r="3751" spans="1:11" x14ac:dyDescent="0.2">
      <c r="A3751" s="28" t="s">
        <v>23</v>
      </c>
      <c r="B3751" s="24">
        <v>35932</v>
      </c>
      <c r="C3751" s="28" t="s">
        <v>549</v>
      </c>
      <c r="D3751" s="29">
        <v>35035932</v>
      </c>
      <c r="E3751" s="29" t="s">
        <v>3527</v>
      </c>
      <c r="F3751" s="29">
        <v>276.18</v>
      </c>
      <c r="G3751" s="10">
        <f>SUMIFS('Régua SAEB'!$C:$C,'Régua SAEB'!$B:$B,"LP",'Régua SAEB'!$D:$D,"&lt;="&amp;$F3751,'Régua SAEB'!$E:$E,"&gt;"&amp;$F3751,'Régua SAEB'!$A:$A,$E3751)</f>
        <v>3</v>
      </c>
      <c r="H3751" s="10" t="str">
        <f t="array" ref="H3751">INDEX('Régua SAEB'!$F$1:$F$40,MATCH($E3751&amp;"LP"&amp;$G3751,'Régua SAEB'!$G$1:$G$40,0),1)</f>
        <v>Básico</v>
      </c>
      <c r="I3751" s="29">
        <v>271.85000000000002</v>
      </c>
      <c r="J3751" s="10">
        <f>SUMIFS('Régua SAEB'!$C:$C,'Régua SAEB'!$B:$B,"MT",'Régua SAEB'!$D:$D,"&lt;="&amp;$I3751,'Régua SAEB'!$E:$E,"&gt;"&amp;$I3751,'Régua SAEB'!$A:$A,$E3751)</f>
        <v>2</v>
      </c>
      <c r="K3751" s="10" t="str">
        <f t="array" ref="K3751">INDEX('Régua SAEB'!$F$1:$F$40,MATCH($E3751&amp;"MT"&amp;$J3751,'Régua SAEB'!$G$1:$G$40,0),1)</f>
        <v>Insuficiente</v>
      </c>
    </row>
    <row r="3752" spans="1:11" x14ac:dyDescent="0.2">
      <c r="A3752" s="28" t="s">
        <v>24</v>
      </c>
      <c r="B3752" s="24">
        <v>39895</v>
      </c>
      <c r="C3752" s="28" t="s">
        <v>3560</v>
      </c>
      <c r="D3752" s="29">
        <v>35039895</v>
      </c>
      <c r="E3752" s="29" t="s">
        <v>3527</v>
      </c>
      <c r="F3752" s="29">
        <v>288.24</v>
      </c>
      <c r="G3752" s="10">
        <f>SUMIFS('Régua SAEB'!$C:$C,'Régua SAEB'!$B:$B,"LP",'Régua SAEB'!$D:$D,"&lt;="&amp;$F3752,'Régua SAEB'!$E:$E,"&gt;"&amp;$F3752,'Régua SAEB'!$A:$A,$E3752)</f>
        <v>3</v>
      </c>
      <c r="H3752" s="10" t="str">
        <f t="array" ref="H3752">INDEX('Régua SAEB'!$F$1:$F$40,MATCH($E3752&amp;"LP"&amp;$G3752,'Régua SAEB'!$G$1:$G$40,0),1)</f>
        <v>Básico</v>
      </c>
      <c r="I3752" s="29">
        <v>269.13</v>
      </c>
      <c r="J3752" s="10">
        <f>SUMIFS('Régua SAEB'!$C:$C,'Régua SAEB'!$B:$B,"MT",'Régua SAEB'!$D:$D,"&lt;="&amp;$I3752,'Régua SAEB'!$E:$E,"&gt;"&amp;$I3752,'Régua SAEB'!$A:$A,$E3752)</f>
        <v>2</v>
      </c>
      <c r="K3752" s="10" t="str">
        <f t="array" ref="K3752">INDEX('Régua SAEB'!$F$1:$F$40,MATCH($E3752&amp;"MT"&amp;$J3752,'Régua SAEB'!$G$1:$G$40,0),1)</f>
        <v>Insuficiente</v>
      </c>
    </row>
    <row r="3753" spans="1:11" x14ac:dyDescent="0.2">
      <c r="A3753" s="28" t="s">
        <v>24</v>
      </c>
      <c r="B3753" s="24">
        <v>39901</v>
      </c>
      <c r="C3753" s="28" t="s">
        <v>551</v>
      </c>
      <c r="D3753" s="29">
        <v>35039901</v>
      </c>
      <c r="E3753" s="29" t="s">
        <v>3527</v>
      </c>
      <c r="F3753" s="29">
        <v>277.38</v>
      </c>
      <c r="G3753" s="10">
        <f>SUMIFS('Régua SAEB'!$C:$C,'Régua SAEB'!$B:$B,"LP",'Régua SAEB'!$D:$D,"&lt;="&amp;$F3753,'Régua SAEB'!$E:$E,"&gt;"&amp;$F3753,'Régua SAEB'!$A:$A,$E3753)</f>
        <v>3</v>
      </c>
      <c r="H3753" s="10" t="str">
        <f t="array" ref="H3753">INDEX('Régua SAEB'!$F$1:$F$40,MATCH($E3753&amp;"LP"&amp;$G3753,'Régua SAEB'!$G$1:$G$40,0),1)</f>
        <v>Básico</v>
      </c>
      <c r="I3753" s="29">
        <v>262.77</v>
      </c>
      <c r="J3753" s="10">
        <f>SUMIFS('Régua SAEB'!$C:$C,'Régua SAEB'!$B:$B,"MT",'Régua SAEB'!$D:$D,"&lt;="&amp;$I3753,'Régua SAEB'!$E:$E,"&gt;"&amp;$I3753,'Régua SAEB'!$A:$A,$E3753)</f>
        <v>2</v>
      </c>
      <c r="K3753" s="10" t="str">
        <f t="array" ref="K3753">INDEX('Régua SAEB'!$F$1:$F$40,MATCH($E3753&amp;"MT"&amp;$J3753,'Régua SAEB'!$G$1:$G$40,0),1)</f>
        <v>Insuficiente</v>
      </c>
    </row>
    <row r="3754" spans="1:11" x14ac:dyDescent="0.2">
      <c r="A3754" s="28" t="s">
        <v>24</v>
      </c>
      <c r="B3754" s="24">
        <v>40859</v>
      </c>
      <c r="C3754" s="28" t="s">
        <v>552</v>
      </c>
      <c r="D3754" s="29">
        <v>35040859</v>
      </c>
      <c r="E3754" s="29" t="s">
        <v>3527</v>
      </c>
      <c r="F3754" s="29">
        <v>305.02</v>
      </c>
      <c r="G3754" s="10">
        <f>SUMIFS('Régua SAEB'!$C:$C,'Régua SAEB'!$B:$B,"LP",'Régua SAEB'!$D:$D,"&lt;="&amp;$F3754,'Régua SAEB'!$E:$E,"&gt;"&amp;$F3754,'Régua SAEB'!$A:$A,$E3754)</f>
        <v>4</v>
      </c>
      <c r="H3754" s="10" t="str">
        <f t="array" ref="H3754">INDEX('Régua SAEB'!$F$1:$F$40,MATCH($E3754&amp;"LP"&amp;$G3754,'Régua SAEB'!$G$1:$G$40,0),1)</f>
        <v>Básico</v>
      </c>
      <c r="I3754" s="29">
        <v>266.64</v>
      </c>
      <c r="J3754" s="10">
        <f>SUMIFS('Régua SAEB'!$C:$C,'Régua SAEB'!$B:$B,"MT",'Régua SAEB'!$D:$D,"&lt;="&amp;$I3754,'Régua SAEB'!$E:$E,"&gt;"&amp;$I3754,'Régua SAEB'!$A:$A,$E3754)</f>
        <v>2</v>
      </c>
      <c r="K3754" s="10" t="str">
        <f t="array" ref="K3754">INDEX('Régua SAEB'!$F$1:$F$40,MATCH($E3754&amp;"MT"&amp;$J3754,'Régua SAEB'!$G$1:$G$40,0),1)</f>
        <v>Insuficiente</v>
      </c>
    </row>
    <row r="3755" spans="1:11" x14ac:dyDescent="0.2">
      <c r="A3755" s="28" t="s">
        <v>24</v>
      </c>
      <c r="B3755" s="24">
        <v>40873</v>
      </c>
      <c r="C3755" s="28" t="s">
        <v>553</v>
      </c>
      <c r="D3755" s="29">
        <v>35040873</v>
      </c>
      <c r="E3755" s="29" t="s">
        <v>3527</v>
      </c>
      <c r="F3755" s="29">
        <v>300.74</v>
      </c>
      <c r="G3755" s="10">
        <f>SUMIFS('Régua SAEB'!$C:$C,'Régua SAEB'!$B:$B,"LP",'Régua SAEB'!$D:$D,"&lt;="&amp;$F3755,'Régua SAEB'!$E:$E,"&gt;"&amp;$F3755,'Régua SAEB'!$A:$A,$E3755)</f>
        <v>4</v>
      </c>
      <c r="H3755" s="10" t="str">
        <f t="array" ref="H3755">INDEX('Régua SAEB'!$F$1:$F$40,MATCH($E3755&amp;"LP"&amp;$G3755,'Régua SAEB'!$G$1:$G$40,0),1)</f>
        <v>Básico</v>
      </c>
      <c r="I3755" s="29">
        <v>295.89999999999998</v>
      </c>
      <c r="J3755" s="10">
        <f>SUMIFS('Régua SAEB'!$C:$C,'Régua SAEB'!$B:$B,"MT",'Régua SAEB'!$D:$D,"&lt;="&amp;$I3755,'Régua SAEB'!$E:$E,"&gt;"&amp;$I3755,'Régua SAEB'!$A:$A,$E3755)</f>
        <v>3</v>
      </c>
      <c r="K3755" s="10" t="str">
        <f t="array" ref="K3755">INDEX('Régua SAEB'!$F$1:$F$40,MATCH($E3755&amp;"MT"&amp;$J3755,'Régua SAEB'!$G$1:$G$40,0),1)</f>
        <v>Básico</v>
      </c>
    </row>
    <row r="3756" spans="1:11" x14ac:dyDescent="0.2">
      <c r="A3756" s="28" t="s">
        <v>23</v>
      </c>
      <c r="B3756" s="24">
        <v>42651</v>
      </c>
      <c r="C3756" s="28" t="s">
        <v>555</v>
      </c>
      <c r="D3756" s="29">
        <v>35042651</v>
      </c>
      <c r="E3756" s="29" t="s">
        <v>3527</v>
      </c>
      <c r="F3756" s="29">
        <v>257.43</v>
      </c>
      <c r="G3756" s="10">
        <f>SUMIFS('Régua SAEB'!$C:$C,'Régua SAEB'!$B:$B,"LP",'Régua SAEB'!$D:$D,"&lt;="&amp;$F3756,'Régua SAEB'!$E:$E,"&gt;"&amp;$F3756,'Régua SAEB'!$A:$A,$E3756)</f>
        <v>2</v>
      </c>
      <c r="H3756" s="10" t="str">
        <f t="array" ref="H3756">INDEX('Régua SAEB'!$F$1:$F$40,MATCH($E3756&amp;"LP"&amp;$G3756,'Régua SAEB'!$G$1:$G$40,0),1)</f>
        <v>Básico</v>
      </c>
      <c r="I3756" s="29">
        <v>252.72</v>
      </c>
      <c r="J3756" s="10">
        <f>SUMIFS('Régua SAEB'!$C:$C,'Régua SAEB'!$B:$B,"MT",'Régua SAEB'!$D:$D,"&lt;="&amp;$I3756,'Régua SAEB'!$E:$E,"&gt;"&amp;$I3756,'Régua SAEB'!$A:$A,$E3756)</f>
        <v>2</v>
      </c>
      <c r="K3756" s="10" t="str">
        <f t="array" ref="K3756">INDEX('Régua SAEB'!$F$1:$F$40,MATCH($E3756&amp;"MT"&amp;$J3756,'Régua SAEB'!$G$1:$G$40,0),1)</f>
        <v>Insuficiente</v>
      </c>
    </row>
    <row r="3757" spans="1:11" x14ac:dyDescent="0.2">
      <c r="A3757" s="28" t="s">
        <v>24</v>
      </c>
      <c r="B3757" s="24">
        <v>45664</v>
      </c>
      <c r="C3757" s="28" t="s">
        <v>556</v>
      </c>
      <c r="D3757" s="29">
        <v>35045664</v>
      </c>
      <c r="E3757" s="29" t="s">
        <v>3527</v>
      </c>
      <c r="F3757" s="29">
        <v>289.58</v>
      </c>
      <c r="G3757" s="10">
        <f>SUMIFS('Régua SAEB'!$C:$C,'Régua SAEB'!$B:$B,"LP",'Régua SAEB'!$D:$D,"&lt;="&amp;$F3757,'Régua SAEB'!$E:$E,"&gt;"&amp;$F3757,'Régua SAEB'!$A:$A,$E3757)</f>
        <v>3</v>
      </c>
      <c r="H3757" s="10" t="str">
        <f t="array" ref="H3757">INDEX('Régua SAEB'!$F$1:$F$40,MATCH($E3757&amp;"LP"&amp;$G3757,'Régua SAEB'!$G$1:$G$40,0),1)</f>
        <v>Básico</v>
      </c>
      <c r="I3757" s="29">
        <v>272.49</v>
      </c>
      <c r="J3757" s="10">
        <f>SUMIFS('Régua SAEB'!$C:$C,'Régua SAEB'!$B:$B,"MT",'Régua SAEB'!$D:$D,"&lt;="&amp;$I3757,'Régua SAEB'!$E:$E,"&gt;"&amp;$I3757,'Régua SAEB'!$A:$A,$E3757)</f>
        <v>2</v>
      </c>
      <c r="K3757" s="10" t="str">
        <f t="array" ref="K3757">INDEX('Régua SAEB'!$F$1:$F$40,MATCH($E3757&amp;"MT"&amp;$J3757,'Régua SAEB'!$G$1:$G$40,0),1)</f>
        <v>Insuficiente</v>
      </c>
    </row>
    <row r="3758" spans="1:11" x14ac:dyDescent="0.2">
      <c r="A3758" s="28" t="s">
        <v>24</v>
      </c>
      <c r="B3758" s="24">
        <v>45676</v>
      </c>
      <c r="C3758" s="28" t="s">
        <v>557</v>
      </c>
      <c r="D3758" s="29">
        <v>35045676</v>
      </c>
      <c r="E3758" s="29" t="s">
        <v>3527</v>
      </c>
      <c r="F3758" s="29">
        <v>289.68</v>
      </c>
      <c r="G3758" s="10">
        <f>SUMIFS('Régua SAEB'!$C:$C,'Régua SAEB'!$B:$B,"LP",'Régua SAEB'!$D:$D,"&lt;="&amp;$F3758,'Régua SAEB'!$E:$E,"&gt;"&amp;$F3758,'Régua SAEB'!$A:$A,$E3758)</f>
        <v>3</v>
      </c>
      <c r="H3758" s="10" t="str">
        <f t="array" ref="H3758">INDEX('Régua SAEB'!$F$1:$F$40,MATCH($E3758&amp;"LP"&amp;$G3758,'Régua SAEB'!$G$1:$G$40,0),1)</f>
        <v>Básico</v>
      </c>
      <c r="I3758" s="29">
        <v>266.61</v>
      </c>
      <c r="J3758" s="10">
        <f>SUMIFS('Régua SAEB'!$C:$C,'Régua SAEB'!$B:$B,"MT",'Régua SAEB'!$D:$D,"&lt;="&amp;$I3758,'Régua SAEB'!$E:$E,"&gt;"&amp;$I3758,'Régua SAEB'!$A:$A,$E3758)</f>
        <v>2</v>
      </c>
      <c r="K3758" s="10" t="str">
        <f t="array" ref="K3758">INDEX('Régua SAEB'!$F$1:$F$40,MATCH($E3758&amp;"MT"&amp;$J3758,'Régua SAEB'!$G$1:$G$40,0),1)</f>
        <v>Insuficiente</v>
      </c>
    </row>
    <row r="3759" spans="1:11" x14ac:dyDescent="0.2">
      <c r="A3759" s="28" t="s">
        <v>24</v>
      </c>
      <c r="B3759" s="24">
        <v>45697</v>
      </c>
      <c r="C3759" s="28" t="s">
        <v>558</v>
      </c>
      <c r="D3759" s="29">
        <v>35045697</v>
      </c>
      <c r="E3759" s="29" t="s">
        <v>3527</v>
      </c>
      <c r="F3759" s="29">
        <v>303.04000000000002</v>
      </c>
      <c r="G3759" s="10">
        <f>SUMIFS('Régua SAEB'!$C:$C,'Régua SAEB'!$B:$B,"LP",'Régua SAEB'!$D:$D,"&lt;="&amp;$F3759,'Régua SAEB'!$E:$E,"&gt;"&amp;$F3759,'Régua SAEB'!$A:$A,$E3759)</f>
        <v>4</v>
      </c>
      <c r="H3759" s="10" t="str">
        <f t="array" ref="H3759">INDEX('Régua SAEB'!$F$1:$F$40,MATCH($E3759&amp;"LP"&amp;$G3759,'Régua SAEB'!$G$1:$G$40,0),1)</f>
        <v>Básico</v>
      </c>
      <c r="I3759" s="29">
        <v>300.95</v>
      </c>
      <c r="J3759" s="10">
        <f>SUMIFS('Régua SAEB'!$C:$C,'Régua SAEB'!$B:$B,"MT",'Régua SAEB'!$D:$D,"&lt;="&amp;$I3759,'Régua SAEB'!$E:$E,"&gt;"&amp;$I3759,'Régua SAEB'!$A:$A,$E3759)</f>
        <v>4</v>
      </c>
      <c r="K3759" s="10" t="str">
        <f t="array" ref="K3759">INDEX('Régua SAEB'!$F$1:$F$40,MATCH($E3759&amp;"MT"&amp;$J3759,'Régua SAEB'!$G$1:$G$40,0),1)</f>
        <v>Básico</v>
      </c>
    </row>
    <row r="3760" spans="1:11" x14ac:dyDescent="0.2">
      <c r="A3760" s="28" t="s">
        <v>24</v>
      </c>
      <c r="B3760" s="24">
        <v>45718</v>
      </c>
      <c r="C3760" s="28" t="s">
        <v>559</v>
      </c>
      <c r="D3760" s="29">
        <v>35045718</v>
      </c>
      <c r="E3760" s="29" t="s">
        <v>3527</v>
      </c>
      <c r="F3760" s="29">
        <v>275.58</v>
      </c>
      <c r="G3760" s="10">
        <f>SUMIFS('Régua SAEB'!$C:$C,'Régua SAEB'!$B:$B,"LP",'Régua SAEB'!$D:$D,"&lt;="&amp;$F3760,'Régua SAEB'!$E:$E,"&gt;"&amp;$F3760,'Régua SAEB'!$A:$A,$E3760)</f>
        <v>3</v>
      </c>
      <c r="H3760" s="10" t="str">
        <f t="array" ref="H3760">INDEX('Régua SAEB'!$F$1:$F$40,MATCH($E3760&amp;"LP"&amp;$G3760,'Régua SAEB'!$G$1:$G$40,0),1)</f>
        <v>Básico</v>
      </c>
      <c r="I3760" s="29">
        <v>261.82</v>
      </c>
      <c r="J3760" s="10">
        <f>SUMIFS('Régua SAEB'!$C:$C,'Régua SAEB'!$B:$B,"MT",'Régua SAEB'!$D:$D,"&lt;="&amp;$I3760,'Régua SAEB'!$E:$E,"&gt;"&amp;$I3760,'Régua SAEB'!$A:$A,$E3760)</f>
        <v>2</v>
      </c>
      <c r="K3760" s="10" t="str">
        <f t="array" ref="K3760">INDEX('Régua SAEB'!$F$1:$F$40,MATCH($E3760&amp;"MT"&amp;$J3760,'Régua SAEB'!$G$1:$G$40,0),1)</f>
        <v>Insuficiente</v>
      </c>
    </row>
    <row r="3761" spans="1:11" x14ac:dyDescent="0.2">
      <c r="A3761" s="28" t="s">
        <v>24</v>
      </c>
      <c r="B3761" s="24">
        <v>46176</v>
      </c>
      <c r="C3761" s="28" t="s">
        <v>560</v>
      </c>
      <c r="D3761" s="29">
        <v>35046176</v>
      </c>
      <c r="E3761" s="29" t="s">
        <v>3527</v>
      </c>
      <c r="F3761" s="29">
        <v>267.5</v>
      </c>
      <c r="G3761" s="10">
        <f>SUMIFS('Régua SAEB'!$C:$C,'Régua SAEB'!$B:$B,"LP",'Régua SAEB'!$D:$D,"&lt;="&amp;$F3761,'Régua SAEB'!$E:$E,"&gt;"&amp;$F3761,'Régua SAEB'!$A:$A,$E3761)</f>
        <v>2</v>
      </c>
      <c r="H3761" s="10" t="str">
        <f t="array" ref="H3761">INDEX('Régua SAEB'!$F$1:$F$40,MATCH($E3761&amp;"LP"&amp;$G3761,'Régua SAEB'!$G$1:$G$40,0),1)</f>
        <v>Básico</v>
      </c>
      <c r="I3761" s="29">
        <v>255.77</v>
      </c>
      <c r="J3761" s="10">
        <f>SUMIFS('Régua SAEB'!$C:$C,'Régua SAEB'!$B:$B,"MT",'Régua SAEB'!$D:$D,"&lt;="&amp;$I3761,'Régua SAEB'!$E:$E,"&gt;"&amp;$I3761,'Régua SAEB'!$A:$A,$E3761)</f>
        <v>2</v>
      </c>
      <c r="K3761" s="10" t="str">
        <f t="array" ref="K3761">INDEX('Régua SAEB'!$F$1:$F$40,MATCH($E3761&amp;"MT"&amp;$J3761,'Régua SAEB'!$G$1:$G$40,0),1)</f>
        <v>Insuficiente</v>
      </c>
    </row>
    <row r="3762" spans="1:11" x14ac:dyDescent="0.2">
      <c r="A3762" s="28" t="s">
        <v>24</v>
      </c>
      <c r="B3762" s="24">
        <v>47156</v>
      </c>
      <c r="C3762" s="28" t="s">
        <v>562</v>
      </c>
      <c r="D3762" s="29">
        <v>35047156</v>
      </c>
      <c r="E3762" s="29" t="s">
        <v>3527</v>
      </c>
      <c r="F3762" s="29">
        <v>274.44</v>
      </c>
      <c r="G3762" s="10">
        <f>SUMIFS('Régua SAEB'!$C:$C,'Régua SAEB'!$B:$B,"LP",'Régua SAEB'!$D:$D,"&lt;="&amp;$F3762,'Régua SAEB'!$E:$E,"&gt;"&amp;$F3762,'Régua SAEB'!$A:$A,$E3762)</f>
        <v>2</v>
      </c>
      <c r="H3762" s="10" t="str">
        <f t="array" ref="H3762">INDEX('Régua SAEB'!$F$1:$F$40,MATCH($E3762&amp;"LP"&amp;$G3762,'Régua SAEB'!$G$1:$G$40,0),1)</f>
        <v>Básico</v>
      </c>
      <c r="I3762" s="29">
        <v>257.23</v>
      </c>
      <c r="J3762" s="10">
        <f>SUMIFS('Régua SAEB'!$C:$C,'Régua SAEB'!$B:$B,"MT",'Régua SAEB'!$D:$D,"&lt;="&amp;$I3762,'Régua SAEB'!$E:$E,"&gt;"&amp;$I3762,'Régua SAEB'!$A:$A,$E3762)</f>
        <v>2</v>
      </c>
      <c r="K3762" s="10" t="str">
        <f t="array" ref="K3762">INDEX('Régua SAEB'!$F$1:$F$40,MATCH($E3762&amp;"MT"&amp;$J3762,'Régua SAEB'!$G$1:$G$40,0),1)</f>
        <v>Insuficiente</v>
      </c>
    </row>
    <row r="3763" spans="1:11" x14ac:dyDescent="0.2">
      <c r="A3763" s="28" t="s">
        <v>24</v>
      </c>
      <c r="B3763" s="24">
        <v>47200</v>
      </c>
      <c r="C3763" s="28" t="s">
        <v>563</v>
      </c>
      <c r="D3763" s="29">
        <v>35047200</v>
      </c>
      <c r="E3763" s="29" t="s">
        <v>3527</v>
      </c>
      <c r="F3763" s="29">
        <v>273.72000000000003</v>
      </c>
      <c r="G3763" s="10">
        <f>SUMIFS('Régua SAEB'!$C:$C,'Régua SAEB'!$B:$B,"LP",'Régua SAEB'!$D:$D,"&lt;="&amp;$F3763,'Régua SAEB'!$E:$E,"&gt;"&amp;$F3763,'Régua SAEB'!$A:$A,$E3763)</f>
        <v>2</v>
      </c>
      <c r="H3763" s="10" t="str">
        <f t="array" ref="H3763">INDEX('Régua SAEB'!$F$1:$F$40,MATCH($E3763&amp;"LP"&amp;$G3763,'Régua SAEB'!$G$1:$G$40,0),1)</f>
        <v>Básico</v>
      </c>
      <c r="I3763" s="29">
        <v>261.51</v>
      </c>
      <c r="J3763" s="10">
        <f>SUMIFS('Régua SAEB'!$C:$C,'Régua SAEB'!$B:$B,"MT",'Régua SAEB'!$D:$D,"&lt;="&amp;$I3763,'Régua SAEB'!$E:$E,"&gt;"&amp;$I3763,'Régua SAEB'!$A:$A,$E3763)</f>
        <v>2</v>
      </c>
      <c r="K3763" s="10" t="str">
        <f t="array" ref="K3763">INDEX('Régua SAEB'!$F$1:$F$40,MATCH($E3763&amp;"MT"&amp;$J3763,'Régua SAEB'!$G$1:$G$40,0),1)</f>
        <v>Insuficiente</v>
      </c>
    </row>
    <row r="3764" spans="1:11" x14ac:dyDescent="0.2">
      <c r="A3764" s="28" t="s">
        <v>24</v>
      </c>
      <c r="B3764" s="24">
        <v>65535</v>
      </c>
      <c r="C3764" s="28" t="s">
        <v>564</v>
      </c>
      <c r="D3764" s="29">
        <v>35065535</v>
      </c>
      <c r="E3764" s="29" t="s">
        <v>3527</v>
      </c>
      <c r="F3764" s="29">
        <v>287.52999999999997</v>
      </c>
      <c r="G3764" s="10">
        <f>SUMIFS('Régua SAEB'!$C:$C,'Régua SAEB'!$B:$B,"LP",'Régua SAEB'!$D:$D,"&lt;="&amp;$F3764,'Régua SAEB'!$E:$E,"&gt;"&amp;$F3764,'Régua SAEB'!$A:$A,$E3764)</f>
        <v>3</v>
      </c>
      <c r="H3764" s="10" t="str">
        <f t="array" ref="H3764">INDEX('Régua SAEB'!$F$1:$F$40,MATCH($E3764&amp;"LP"&amp;$G3764,'Régua SAEB'!$G$1:$G$40,0),1)</f>
        <v>Básico</v>
      </c>
      <c r="I3764" s="29">
        <v>278.5</v>
      </c>
      <c r="J3764" s="10">
        <f>SUMIFS('Régua SAEB'!$C:$C,'Régua SAEB'!$B:$B,"MT",'Régua SAEB'!$D:$D,"&lt;="&amp;$I3764,'Régua SAEB'!$E:$E,"&gt;"&amp;$I3764,'Régua SAEB'!$A:$A,$E3764)</f>
        <v>3</v>
      </c>
      <c r="K3764" s="10" t="str">
        <f t="array" ref="K3764">INDEX('Régua SAEB'!$F$1:$F$40,MATCH($E3764&amp;"MT"&amp;$J3764,'Régua SAEB'!$G$1:$G$40,0),1)</f>
        <v>Básico</v>
      </c>
    </row>
    <row r="3765" spans="1:11" x14ac:dyDescent="0.2">
      <c r="A3765" s="28" t="s">
        <v>23</v>
      </c>
      <c r="B3765" s="24">
        <v>65626</v>
      </c>
      <c r="C3765" s="28" t="s">
        <v>565</v>
      </c>
      <c r="D3765" s="29">
        <v>35065626</v>
      </c>
      <c r="E3765" s="29" t="s">
        <v>3527</v>
      </c>
      <c r="F3765" s="29">
        <v>260.8</v>
      </c>
      <c r="G3765" s="10">
        <f>SUMIFS('Régua SAEB'!$C:$C,'Régua SAEB'!$B:$B,"LP",'Régua SAEB'!$D:$D,"&lt;="&amp;$F3765,'Régua SAEB'!$E:$E,"&gt;"&amp;$F3765,'Régua SAEB'!$A:$A,$E3765)</f>
        <v>2</v>
      </c>
      <c r="H3765" s="10" t="str">
        <f t="array" ref="H3765">INDEX('Régua SAEB'!$F$1:$F$40,MATCH($E3765&amp;"LP"&amp;$G3765,'Régua SAEB'!$G$1:$G$40,0),1)</f>
        <v>Básico</v>
      </c>
      <c r="I3765" s="29">
        <v>245.25</v>
      </c>
      <c r="J3765" s="10">
        <f>SUMIFS('Régua SAEB'!$C:$C,'Régua SAEB'!$B:$B,"MT",'Régua SAEB'!$D:$D,"&lt;="&amp;$I3765,'Régua SAEB'!$E:$E,"&gt;"&amp;$I3765,'Régua SAEB'!$A:$A,$E3765)</f>
        <v>1</v>
      </c>
      <c r="K3765" s="10" t="str">
        <f t="array" ref="K3765">INDEX('Régua SAEB'!$F$1:$F$40,MATCH($E3765&amp;"MT"&amp;$J3765,'Régua SAEB'!$G$1:$G$40,0),1)</f>
        <v>Insuficiente</v>
      </c>
    </row>
    <row r="3766" spans="1:11" x14ac:dyDescent="0.2">
      <c r="A3766" s="28" t="s">
        <v>24</v>
      </c>
      <c r="B3766" s="24">
        <v>127784</v>
      </c>
      <c r="C3766" s="28" t="s">
        <v>566</v>
      </c>
      <c r="D3766" s="29">
        <v>35127784</v>
      </c>
      <c r="E3766" s="29" t="s">
        <v>3527</v>
      </c>
      <c r="F3766" s="29">
        <v>272.06</v>
      </c>
      <c r="G3766" s="10">
        <f>SUMIFS('Régua SAEB'!$C:$C,'Régua SAEB'!$B:$B,"LP",'Régua SAEB'!$D:$D,"&lt;="&amp;$F3766,'Régua SAEB'!$E:$E,"&gt;"&amp;$F3766,'Régua SAEB'!$A:$A,$E3766)</f>
        <v>2</v>
      </c>
      <c r="H3766" s="10" t="str">
        <f t="array" ref="H3766">INDEX('Régua SAEB'!$F$1:$F$40,MATCH($E3766&amp;"LP"&amp;$G3766,'Régua SAEB'!$G$1:$G$40,0),1)</f>
        <v>Básico</v>
      </c>
      <c r="I3766" s="29">
        <v>268.77999999999997</v>
      </c>
      <c r="J3766" s="10">
        <f>SUMIFS('Régua SAEB'!$C:$C,'Régua SAEB'!$B:$B,"MT",'Régua SAEB'!$D:$D,"&lt;="&amp;$I3766,'Régua SAEB'!$E:$E,"&gt;"&amp;$I3766,'Régua SAEB'!$A:$A,$E3766)</f>
        <v>2</v>
      </c>
      <c r="K3766" s="10" t="str">
        <f t="array" ref="K3766">INDEX('Régua SAEB'!$F$1:$F$40,MATCH($E3766&amp;"MT"&amp;$J3766,'Régua SAEB'!$G$1:$G$40,0),1)</f>
        <v>Insuficiente</v>
      </c>
    </row>
    <row r="3767" spans="1:11" x14ac:dyDescent="0.2">
      <c r="A3767" s="28" t="s">
        <v>24</v>
      </c>
      <c r="B3767" s="24">
        <v>127796</v>
      </c>
      <c r="C3767" s="28" t="s">
        <v>567</v>
      </c>
      <c r="D3767" s="29">
        <v>35127796</v>
      </c>
      <c r="E3767" s="29" t="s">
        <v>3527</v>
      </c>
      <c r="F3767" s="29">
        <v>259.95</v>
      </c>
      <c r="G3767" s="10">
        <f>SUMIFS('Régua SAEB'!$C:$C,'Régua SAEB'!$B:$B,"LP",'Régua SAEB'!$D:$D,"&lt;="&amp;$F3767,'Régua SAEB'!$E:$E,"&gt;"&amp;$F3767,'Régua SAEB'!$A:$A,$E3767)</f>
        <v>2</v>
      </c>
      <c r="H3767" s="10" t="str">
        <f t="array" ref="H3767">INDEX('Régua SAEB'!$F$1:$F$40,MATCH($E3767&amp;"LP"&amp;$G3767,'Régua SAEB'!$G$1:$G$40,0),1)</f>
        <v>Básico</v>
      </c>
      <c r="I3767" s="29">
        <v>253.69</v>
      </c>
      <c r="J3767" s="10">
        <f>SUMIFS('Régua SAEB'!$C:$C,'Régua SAEB'!$B:$B,"MT",'Régua SAEB'!$D:$D,"&lt;="&amp;$I3767,'Régua SAEB'!$E:$E,"&gt;"&amp;$I3767,'Régua SAEB'!$A:$A,$E3767)</f>
        <v>2</v>
      </c>
      <c r="K3767" s="10" t="str">
        <f t="array" ref="K3767">INDEX('Régua SAEB'!$F$1:$F$40,MATCH($E3767&amp;"MT"&amp;$J3767,'Régua SAEB'!$G$1:$G$40,0),1)</f>
        <v>Insuficiente</v>
      </c>
    </row>
    <row r="3768" spans="1:11" x14ac:dyDescent="0.2">
      <c r="A3768" s="28" t="s">
        <v>24</v>
      </c>
      <c r="B3768" s="24">
        <v>430705</v>
      </c>
      <c r="C3768" s="28" t="s">
        <v>569</v>
      </c>
      <c r="D3768" s="29">
        <v>35430705</v>
      </c>
      <c r="E3768" s="29" t="s">
        <v>3527</v>
      </c>
      <c r="F3768" s="29">
        <v>273.77</v>
      </c>
      <c r="G3768" s="10">
        <f>SUMIFS('Régua SAEB'!$C:$C,'Régua SAEB'!$B:$B,"LP",'Régua SAEB'!$D:$D,"&lt;="&amp;$F3768,'Régua SAEB'!$E:$E,"&gt;"&amp;$F3768,'Régua SAEB'!$A:$A,$E3768)</f>
        <v>2</v>
      </c>
      <c r="H3768" s="10" t="str">
        <f t="array" ref="H3768">INDEX('Régua SAEB'!$F$1:$F$40,MATCH($E3768&amp;"LP"&amp;$G3768,'Régua SAEB'!$G$1:$G$40,0),1)</f>
        <v>Básico</v>
      </c>
      <c r="I3768" s="29">
        <v>269.3</v>
      </c>
      <c r="J3768" s="10">
        <f>SUMIFS('Régua SAEB'!$C:$C,'Régua SAEB'!$B:$B,"MT",'Régua SAEB'!$D:$D,"&lt;="&amp;$I3768,'Régua SAEB'!$E:$E,"&gt;"&amp;$I3768,'Régua SAEB'!$A:$A,$E3768)</f>
        <v>2</v>
      </c>
      <c r="K3768" s="10" t="str">
        <f t="array" ref="K3768">INDEX('Régua SAEB'!$F$1:$F$40,MATCH($E3768&amp;"MT"&amp;$J3768,'Régua SAEB'!$G$1:$G$40,0),1)</f>
        <v>Insuficiente</v>
      </c>
    </row>
    <row r="3769" spans="1:11" x14ac:dyDescent="0.2">
      <c r="A3769" s="28" t="s">
        <v>24</v>
      </c>
      <c r="B3769" s="24">
        <v>432842</v>
      </c>
      <c r="C3769" s="28" t="s">
        <v>570</v>
      </c>
      <c r="D3769" s="29">
        <v>35432842</v>
      </c>
      <c r="E3769" s="29" t="s">
        <v>3527</v>
      </c>
      <c r="F3769" s="29">
        <v>243.61</v>
      </c>
      <c r="G3769" s="10">
        <f>SUMIFS('Régua SAEB'!$C:$C,'Régua SAEB'!$B:$B,"LP",'Régua SAEB'!$D:$D,"&lt;="&amp;$F3769,'Régua SAEB'!$E:$E,"&gt;"&amp;$F3769,'Régua SAEB'!$A:$A,$E3769)</f>
        <v>1</v>
      </c>
      <c r="H3769" s="10" t="str">
        <f t="array" ref="H3769">INDEX('Régua SAEB'!$F$1:$F$40,MATCH($E3769&amp;"LP"&amp;$G3769,'Régua SAEB'!$G$1:$G$40,0),1)</f>
        <v>Insuficiente</v>
      </c>
      <c r="I3769" s="29">
        <v>238.39</v>
      </c>
      <c r="J3769" s="10">
        <f>SUMIFS('Régua SAEB'!$C:$C,'Régua SAEB'!$B:$B,"MT",'Régua SAEB'!$D:$D,"&lt;="&amp;$I3769,'Régua SAEB'!$E:$E,"&gt;"&amp;$I3769,'Régua SAEB'!$A:$A,$E3769)</f>
        <v>1</v>
      </c>
      <c r="K3769" s="10" t="str">
        <f t="array" ref="K3769">INDEX('Régua SAEB'!$F$1:$F$40,MATCH($E3769&amp;"MT"&amp;$J3769,'Régua SAEB'!$G$1:$G$40,0),1)</f>
        <v>Insuficiente</v>
      </c>
    </row>
    <row r="3770" spans="1:11" x14ac:dyDescent="0.2">
      <c r="A3770" s="28" t="s">
        <v>24</v>
      </c>
      <c r="B3770" s="24">
        <v>436012</v>
      </c>
      <c r="C3770" s="28" t="s">
        <v>571</v>
      </c>
      <c r="D3770" s="29">
        <v>35436012</v>
      </c>
      <c r="E3770" s="29" t="s">
        <v>3527</v>
      </c>
      <c r="F3770" s="29">
        <v>273</v>
      </c>
      <c r="G3770" s="10">
        <f>SUMIFS('Régua SAEB'!$C:$C,'Régua SAEB'!$B:$B,"LP",'Régua SAEB'!$D:$D,"&lt;="&amp;$F3770,'Régua SAEB'!$E:$E,"&gt;"&amp;$F3770,'Régua SAEB'!$A:$A,$E3770)</f>
        <v>2</v>
      </c>
      <c r="H3770" s="10" t="str">
        <f t="array" ref="H3770">INDEX('Régua SAEB'!$F$1:$F$40,MATCH($E3770&amp;"LP"&amp;$G3770,'Régua SAEB'!$G$1:$G$40,0),1)</f>
        <v>Básico</v>
      </c>
      <c r="I3770" s="29">
        <v>271.05</v>
      </c>
      <c r="J3770" s="10">
        <f>SUMIFS('Régua SAEB'!$C:$C,'Régua SAEB'!$B:$B,"MT",'Régua SAEB'!$D:$D,"&lt;="&amp;$I3770,'Régua SAEB'!$E:$E,"&gt;"&amp;$I3770,'Régua SAEB'!$A:$A,$E3770)</f>
        <v>2</v>
      </c>
      <c r="K3770" s="10" t="str">
        <f t="array" ref="K3770">INDEX('Régua SAEB'!$F$1:$F$40,MATCH($E3770&amp;"MT"&amp;$J3770,'Régua SAEB'!$G$1:$G$40,0),1)</f>
        <v>Insuficiente</v>
      </c>
    </row>
    <row r="3771" spans="1:11" x14ac:dyDescent="0.2">
      <c r="A3771" s="28" t="s">
        <v>24</v>
      </c>
      <c r="B3771" s="24">
        <v>445897</v>
      </c>
      <c r="C3771" s="28" t="s">
        <v>572</v>
      </c>
      <c r="D3771" s="29">
        <v>35445897</v>
      </c>
      <c r="E3771" s="29" t="s">
        <v>3527</v>
      </c>
      <c r="F3771" s="29">
        <v>271.29000000000002</v>
      </c>
      <c r="G3771" s="10">
        <f>SUMIFS('Régua SAEB'!$C:$C,'Régua SAEB'!$B:$B,"LP",'Régua SAEB'!$D:$D,"&lt;="&amp;$F3771,'Régua SAEB'!$E:$E,"&gt;"&amp;$F3771,'Régua SAEB'!$A:$A,$E3771)</f>
        <v>2</v>
      </c>
      <c r="H3771" s="10" t="str">
        <f t="array" ref="H3771">INDEX('Régua SAEB'!$F$1:$F$40,MATCH($E3771&amp;"LP"&amp;$G3771,'Régua SAEB'!$G$1:$G$40,0),1)</f>
        <v>Básico</v>
      </c>
      <c r="I3771" s="29">
        <v>260.81</v>
      </c>
      <c r="J3771" s="10">
        <f>SUMIFS('Régua SAEB'!$C:$C,'Régua SAEB'!$B:$B,"MT",'Régua SAEB'!$D:$D,"&lt;="&amp;$I3771,'Régua SAEB'!$E:$E,"&gt;"&amp;$I3771,'Régua SAEB'!$A:$A,$E3771)</f>
        <v>2</v>
      </c>
      <c r="K3771" s="10" t="str">
        <f t="array" ref="K3771">INDEX('Régua SAEB'!$F$1:$F$40,MATCH($E3771&amp;"MT"&amp;$J3771,'Régua SAEB'!$G$1:$G$40,0),1)</f>
        <v>Insuficiente</v>
      </c>
    </row>
    <row r="3772" spans="1:11" x14ac:dyDescent="0.2">
      <c r="A3772" s="28" t="s">
        <v>23</v>
      </c>
      <c r="B3772" s="24">
        <v>564990</v>
      </c>
      <c r="C3772" s="28" t="s">
        <v>575</v>
      </c>
      <c r="D3772" s="29">
        <v>35564990</v>
      </c>
      <c r="E3772" s="29" t="s">
        <v>3527</v>
      </c>
      <c r="F3772" s="29">
        <v>250.83</v>
      </c>
      <c r="G3772" s="10">
        <f>SUMIFS('Régua SAEB'!$C:$C,'Régua SAEB'!$B:$B,"LP",'Régua SAEB'!$D:$D,"&lt;="&amp;$F3772,'Régua SAEB'!$E:$E,"&gt;"&amp;$F3772,'Régua SAEB'!$A:$A,$E3772)</f>
        <v>2</v>
      </c>
      <c r="H3772" s="10" t="str">
        <f t="array" ref="H3772">INDEX('Régua SAEB'!$F$1:$F$40,MATCH($E3772&amp;"LP"&amp;$G3772,'Régua SAEB'!$G$1:$G$40,0),1)</f>
        <v>Básico</v>
      </c>
      <c r="I3772" s="29">
        <v>260.95999999999998</v>
      </c>
      <c r="J3772" s="10">
        <f>SUMIFS('Régua SAEB'!$C:$C,'Régua SAEB'!$B:$B,"MT",'Régua SAEB'!$D:$D,"&lt;="&amp;$I3772,'Régua SAEB'!$E:$E,"&gt;"&amp;$I3772,'Régua SAEB'!$A:$A,$E3772)</f>
        <v>2</v>
      </c>
      <c r="K3772" s="10" t="str">
        <f t="array" ref="K3772">INDEX('Régua SAEB'!$F$1:$F$40,MATCH($E3772&amp;"MT"&amp;$J3772,'Régua SAEB'!$G$1:$G$40,0),1)</f>
        <v>Insuficiente</v>
      </c>
    </row>
    <row r="3773" spans="1:11" x14ac:dyDescent="0.2">
      <c r="A3773" s="28" t="s">
        <v>23</v>
      </c>
      <c r="B3773" s="24">
        <v>901088</v>
      </c>
      <c r="C3773" s="28" t="s">
        <v>577</v>
      </c>
      <c r="D3773" s="29">
        <v>35901088</v>
      </c>
      <c r="E3773" s="29" t="s">
        <v>3527</v>
      </c>
      <c r="F3773" s="29">
        <v>260.07</v>
      </c>
      <c r="G3773" s="10">
        <f>SUMIFS('Régua SAEB'!$C:$C,'Régua SAEB'!$B:$B,"LP",'Régua SAEB'!$D:$D,"&lt;="&amp;$F3773,'Régua SAEB'!$E:$E,"&gt;"&amp;$F3773,'Régua SAEB'!$A:$A,$E3773)</f>
        <v>2</v>
      </c>
      <c r="H3773" s="10" t="str">
        <f t="array" ref="H3773">INDEX('Régua SAEB'!$F$1:$F$40,MATCH($E3773&amp;"LP"&amp;$G3773,'Régua SAEB'!$G$1:$G$40,0),1)</f>
        <v>Básico</v>
      </c>
      <c r="I3773" s="29">
        <v>260.08999999999997</v>
      </c>
      <c r="J3773" s="10">
        <f>SUMIFS('Régua SAEB'!$C:$C,'Régua SAEB'!$B:$B,"MT",'Régua SAEB'!$D:$D,"&lt;="&amp;$I3773,'Régua SAEB'!$E:$E,"&gt;"&amp;$I3773,'Régua SAEB'!$A:$A,$E3773)</f>
        <v>2</v>
      </c>
      <c r="K3773" s="10" t="str">
        <f t="array" ref="K3773">INDEX('Régua SAEB'!$F$1:$F$40,MATCH($E3773&amp;"MT"&amp;$J3773,'Régua SAEB'!$G$1:$G$40,0),1)</f>
        <v>Insuficiente</v>
      </c>
    </row>
    <row r="3774" spans="1:11" x14ac:dyDescent="0.2">
      <c r="A3774" s="28" t="s">
        <v>24</v>
      </c>
      <c r="B3774" s="24">
        <v>901097</v>
      </c>
      <c r="C3774" s="28" t="s">
        <v>578</v>
      </c>
      <c r="D3774" s="29">
        <v>35901097</v>
      </c>
      <c r="E3774" s="29" t="s">
        <v>3527</v>
      </c>
      <c r="F3774" s="29">
        <v>293.95</v>
      </c>
      <c r="G3774" s="10">
        <f>SUMIFS('Régua SAEB'!$C:$C,'Régua SAEB'!$B:$B,"LP",'Régua SAEB'!$D:$D,"&lt;="&amp;$F3774,'Régua SAEB'!$E:$E,"&gt;"&amp;$F3774,'Régua SAEB'!$A:$A,$E3774)</f>
        <v>3</v>
      </c>
      <c r="H3774" s="10" t="str">
        <f t="array" ref="H3774">INDEX('Régua SAEB'!$F$1:$F$40,MATCH($E3774&amp;"LP"&amp;$G3774,'Régua SAEB'!$G$1:$G$40,0),1)</f>
        <v>Básico</v>
      </c>
      <c r="I3774" s="29">
        <v>267.2</v>
      </c>
      <c r="J3774" s="10">
        <f>SUMIFS('Régua SAEB'!$C:$C,'Régua SAEB'!$B:$B,"MT",'Régua SAEB'!$D:$D,"&lt;="&amp;$I3774,'Régua SAEB'!$E:$E,"&gt;"&amp;$I3774,'Régua SAEB'!$A:$A,$E3774)</f>
        <v>2</v>
      </c>
      <c r="K3774" s="10" t="str">
        <f t="array" ref="K3774">INDEX('Régua SAEB'!$F$1:$F$40,MATCH($E3774&amp;"MT"&amp;$J3774,'Régua SAEB'!$G$1:$G$40,0),1)</f>
        <v>Insuficiente</v>
      </c>
    </row>
    <row r="3775" spans="1:11" x14ac:dyDescent="0.2">
      <c r="A3775" s="28" t="s">
        <v>24</v>
      </c>
      <c r="B3775" s="24">
        <v>901124</v>
      </c>
      <c r="C3775" s="28" t="s">
        <v>580</v>
      </c>
      <c r="D3775" s="29">
        <v>35901124</v>
      </c>
      <c r="E3775" s="29" t="s">
        <v>3527</v>
      </c>
      <c r="F3775" s="29">
        <v>253.88</v>
      </c>
      <c r="G3775" s="10">
        <f>SUMIFS('Régua SAEB'!$C:$C,'Régua SAEB'!$B:$B,"LP",'Régua SAEB'!$D:$D,"&lt;="&amp;$F3775,'Régua SAEB'!$E:$E,"&gt;"&amp;$F3775,'Régua SAEB'!$A:$A,$E3775)</f>
        <v>2</v>
      </c>
      <c r="H3775" s="10" t="str">
        <f t="array" ref="H3775">INDEX('Régua SAEB'!$F$1:$F$40,MATCH($E3775&amp;"LP"&amp;$G3775,'Régua SAEB'!$G$1:$G$40,0),1)</f>
        <v>Básico</v>
      </c>
      <c r="I3775" s="29">
        <v>247.2</v>
      </c>
      <c r="J3775" s="10">
        <f>SUMIFS('Régua SAEB'!$C:$C,'Régua SAEB'!$B:$B,"MT",'Régua SAEB'!$D:$D,"&lt;="&amp;$I3775,'Régua SAEB'!$E:$E,"&gt;"&amp;$I3775,'Régua SAEB'!$A:$A,$E3775)</f>
        <v>1</v>
      </c>
      <c r="K3775" s="10" t="str">
        <f t="array" ref="K3775">INDEX('Régua SAEB'!$F$1:$F$40,MATCH($E3775&amp;"MT"&amp;$J3775,'Régua SAEB'!$G$1:$G$40,0),1)</f>
        <v>Insuficiente</v>
      </c>
    </row>
    <row r="3776" spans="1:11" x14ac:dyDescent="0.2">
      <c r="A3776" s="28" t="s">
        <v>24</v>
      </c>
      <c r="B3776" s="24">
        <v>901131</v>
      </c>
      <c r="C3776" s="28" t="s">
        <v>581</v>
      </c>
      <c r="D3776" s="29">
        <v>35901131</v>
      </c>
      <c r="E3776" s="29" t="s">
        <v>3527</v>
      </c>
      <c r="F3776" s="29">
        <v>269.69</v>
      </c>
      <c r="G3776" s="10">
        <f>SUMIFS('Régua SAEB'!$C:$C,'Régua SAEB'!$B:$B,"LP",'Régua SAEB'!$D:$D,"&lt;="&amp;$F3776,'Régua SAEB'!$E:$E,"&gt;"&amp;$F3776,'Régua SAEB'!$A:$A,$E3776)</f>
        <v>2</v>
      </c>
      <c r="H3776" s="10" t="str">
        <f t="array" ref="H3776">INDEX('Régua SAEB'!$F$1:$F$40,MATCH($E3776&amp;"LP"&amp;$G3776,'Régua SAEB'!$G$1:$G$40,0),1)</f>
        <v>Básico</v>
      </c>
      <c r="I3776" s="29">
        <v>253.9</v>
      </c>
      <c r="J3776" s="10">
        <f>SUMIFS('Régua SAEB'!$C:$C,'Régua SAEB'!$B:$B,"MT",'Régua SAEB'!$D:$D,"&lt;="&amp;$I3776,'Régua SAEB'!$E:$E,"&gt;"&amp;$I3776,'Régua SAEB'!$A:$A,$E3776)</f>
        <v>2</v>
      </c>
      <c r="K3776" s="10" t="str">
        <f t="array" ref="K3776">INDEX('Régua SAEB'!$F$1:$F$40,MATCH($E3776&amp;"MT"&amp;$J3776,'Régua SAEB'!$G$1:$G$40,0),1)</f>
        <v>Insuficiente</v>
      </c>
    </row>
    <row r="3777" spans="1:11" x14ac:dyDescent="0.2">
      <c r="A3777" s="28" t="s">
        <v>24</v>
      </c>
      <c r="B3777" s="24">
        <v>902559</v>
      </c>
      <c r="C3777" s="28" t="s">
        <v>582</v>
      </c>
      <c r="D3777" s="29">
        <v>35902559</v>
      </c>
      <c r="E3777" s="29" t="s">
        <v>3527</v>
      </c>
      <c r="F3777" s="29">
        <v>294.61</v>
      </c>
      <c r="G3777" s="10">
        <f>SUMIFS('Régua SAEB'!$C:$C,'Régua SAEB'!$B:$B,"LP",'Régua SAEB'!$D:$D,"&lt;="&amp;$F3777,'Régua SAEB'!$E:$E,"&gt;"&amp;$F3777,'Régua SAEB'!$A:$A,$E3777)</f>
        <v>3</v>
      </c>
      <c r="H3777" s="10" t="str">
        <f t="array" ref="H3777">INDEX('Régua SAEB'!$F$1:$F$40,MATCH($E3777&amp;"LP"&amp;$G3777,'Régua SAEB'!$G$1:$G$40,0),1)</f>
        <v>Básico</v>
      </c>
      <c r="I3777" s="29">
        <v>257.72000000000003</v>
      </c>
      <c r="J3777" s="10">
        <f>SUMIFS('Régua SAEB'!$C:$C,'Régua SAEB'!$B:$B,"MT",'Régua SAEB'!$D:$D,"&lt;="&amp;$I3777,'Régua SAEB'!$E:$E,"&gt;"&amp;$I3777,'Régua SAEB'!$A:$A,$E3777)</f>
        <v>2</v>
      </c>
      <c r="K3777" s="10" t="str">
        <f t="array" ref="K3777">INDEX('Régua SAEB'!$F$1:$F$40,MATCH($E3777&amp;"MT"&amp;$J3777,'Régua SAEB'!$G$1:$G$40,0),1)</f>
        <v>Insuficiente</v>
      </c>
    </row>
    <row r="3778" spans="1:11" x14ac:dyDescent="0.2">
      <c r="A3778" s="28" t="s">
        <v>24</v>
      </c>
      <c r="B3778" s="24">
        <v>903899</v>
      </c>
      <c r="C3778" s="28" t="s">
        <v>584</v>
      </c>
      <c r="D3778" s="29">
        <v>35903899</v>
      </c>
      <c r="E3778" s="29" t="s">
        <v>3527</v>
      </c>
      <c r="F3778" s="29">
        <v>280.29000000000002</v>
      </c>
      <c r="G3778" s="10">
        <f>SUMIFS('Régua SAEB'!$C:$C,'Régua SAEB'!$B:$B,"LP",'Régua SAEB'!$D:$D,"&lt;="&amp;$F3778,'Régua SAEB'!$E:$E,"&gt;"&amp;$F3778,'Régua SAEB'!$A:$A,$E3778)</f>
        <v>3</v>
      </c>
      <c r="H3778" s="10" t="str">
        <f t="array" ref="H3778">INDEX('Régua SAEB'!$F$1:$F$40,MATCH($E3778&amp;"LP"&amp;$G3778,'Régua SAEB'!$G$1:$G$40,0),1)</f>
        <v>Básico</v>
      </c>
      <c r="I3778" s="29">
        <v>264.33</v>
      </c>
      <c r="J3778" s="10">
        <f>SUMIFS('Régua SAEB'!$C:$C,'Régua SAEB'!$B:$B,"MT",'Régua SAEB'!$D:$D,"&lt;="&amp;$I3778,'Régua SAEB'!$E:$E,"&gt;"&amp;$I3778,'Régua SAEB'!$A:$A,$E3778)</f>
        <v>2</v>
      </c>
      <c r="K3778" s="10" t="str">
        <f t="array" ref="K3778">INDEX('Régua SAEB'!$F$1:$F$40,MATCH($E3778&amp;"MT"&amp;$J3778,'Régua SAEB'!$G$1:$G$40,0),1)</f>
        <v>Insuficiente</v>
      </c>
    </row>
    <row r="3779" spans="1:11" x14ac:dyDescent="0.2">
      <c r="A3779" s="28" t="s">
        <v>24</v>
      </c>
      <c r="B3779" s="24">
        <v>905461</v>
      </c>
      <c r="C3779" s="28" t="s">
        <v>586</v>
      </c>
      <c r="D3779" s="29">
        <v>35905461</v>
      </c>
      <c r="E3779" s="29" t="s">
        <v>3527</v>
      </c>
      <c r="F3779" s="29">
        <v>258.73</v>
      </c>
      <c r="G3779" s="10">
        <f>SUMIFS('Régua SAEB'!$C:$C,'Régua SAEB'!$B:$B,"LP",'Régua SAEB'!$D:$D,"&lt;="&amp;$F3779,'Régua SAEB'!$E:$E,"&gt;"&amp;$F3779,'Régua SAEB'!$A:$A,$E3779)</f>
        <v>2</v>
      </c>
      <c r="H3779" s="10" t="str">
        <f t="array" ref="H3779">INDEX('Régua SAEB'!$F$1:$F$40,MATCH($E3779&amp;"LP"&amp;$G3779,'Régua SAEB'!$G$1:$G$40,0),1)</f>
        <v>Básico</v>
      </c>
      <c r="I3779" s="29">
        <v>250.85</v>
      </c>
      <c r="J3779" s="10">
        <f>SUMIFS('Régua SAEB'!$C:$C,'Régua SAEB'!$B:$B,"MT",'Régua SAEB'!$D:$D,"&lt;="&amp;$I3779,'Régua SAEB'!$E:$E,"&gt;"&amp;$I3779,'Régua SAEB'!$A:$A,$E3779)</f>
        <v>2</v>
      </c>
      <c r="K3779" s="10" t="str">
        <f t="array" ref="K3779">INDEX('Régua SAEB'!$F$1:$F$40,MATCH($E3779&amp;"MT"&amp;$J3779,'Régua SAEB'!$G$1:$G$40,0),1)</f>
        <v>Insuficiente</v>
      </c>
    </row>
    <row r="3780" spans="1:11" x14ac:dyDescent="0.2">
      <c r="A3780" s="28" t="s">
        <v>24</v>
      </c>
      <c r="B3780" s="24">
        <v>905471</v>
      </c>
      <c r="C3780" s="28" t="s">
        <v>587</v>
      </c>
      <c r="D3780" s="29">
        <v>35905471</v>
      </c>
      <c r="E3780" s="29" t="s">
        <v>3527</v>
      </c>
      <c r="F3780" s="29">
        <v>285.07</v>
      </c>
      <c r="G3780" s="10">
        <f>SUMIFS('Régua SAEB'!$C:$C,'Régua SAEB'!$B:$B,"LP",'Régua SAEB'!$D:$D,"&lt;="&amp;$F3780,'Régua SAEB'!$E:$E,"&gt;"&amp;$F3780,'Régua SAEB'!$A:$A,$E3780)</f>
        <v>3</v>
      </c>
      <c r="H3780" s="10" t="str">
        <f t="array" ref="H3780">INDEX('Régua SAEB'!$F$1:$F$40,MATCH($E3780&amp;"LP"&amp;$G3780,'Régua SAEB'!$G$1:$G$40,0),1)</f>
        <v>Básico</v>
      </c>
      <c r="I3780" s="29">
        <v>259.61</v>
      </c>
      <c r="J3780" s="10">
        <f>SUMIFS('Régua SAEB'!$C:$C,'Régua SAEB'!$B:$B,"MT",'Régua SAEB'!$D:$D,"&lt;="&amp;$I3780,'Régua SAEB'!$E:$E,"&gt;"&amp;$I3780,'Régua SAEB'!$A:$A,$E3780)</f>
        <v>2</v>
      </c>
      <c r="K3780" s="10" t="str">
        <f t="array" ref="K3780">INDEX('Régua SAEB'!$F$1:$F$40,MATCH($E3780&amp;"MT"&amp;$J3780,'Régua SAEB'!$G$1:$G$40,0),1)</f>
        <v>Insuficiente</v>
      </c>
    </row>
    <row r="3781" spans="1:11" x14ac:dyDescent="0.2">
      <c r="A3781" s="28" t="s">
        <v>24</v>
      </c>
      <c r="B3781" s="24">
        <v>907352</v>
      </c>
      <c r="C3781" s="28" t="s">
        <v>588</v>
      </c>
      <c r="D3781" s="29">
        <v>35907352</v>
      </c>
      <c r="E3781" s="29" t="s">
        <v>3527</v>
      </c>
      <c r="F3781" s="29">
        <v>282.76</v>
      </c>
      <c r="G3781" s="10">
        <f>SUMIFS('Régua SAEB'!$C:$C,'Régua SAEB'!$B:$B,"LP",'Régua SAEB'!$D:$D,"&lt;="&amp;$F3781,'Régua SAEB'!$E:$E,"&gt;"&amp;$F3781,'Régua SAEB'!$A:$A,$E3781)</f>
        <v>3</v>
      </c>
      <c r="H3781" s="10" t="str">
        <f t="array" ref="H3781">INDEX('Régua SAEB'!$F$1:$F$40,MATCH($E3781&amp;"LP"&amp;$G3781,'Régua SAEB'!$G$1:$G$40,0),1)</f>
        <v>Básico</v>
      </c>
      <c r="I3781" s="29">
        <v>265.88</v>
      </c>
      <c r="J3781" s="10">
        <f>SUMIFS('Régua SAEB'!$C:$C,'Régua SAEB'!$B:$B,"MT",'Régua SAEB'!$D:$D,"&lt;="&amp;$I3781,'Régua SAEB'!$E:$E,"&gt;"&amp;$I3781,'Régua SAEB'!$A:$A,$E3781)</f>
        <v>2</v>
      </c>
      <c r="K3781" s="10" t="str">
        <f t="array" ref="K3781">INDEX('Régua SAEB'!$F$1:$F$40,MATCH($E3781&amp;"MT"&amp;$J3781,'Régua SAEB'!$G$1:$G$40,0),1)</f>
        <v>Insuficiente</v>
      </c>
    </row>
    <row r="3782" spans="1:11" x14ac:dyDescent="0.2">
      <c r="A3782" s="28" t="s">
        <v>24</v>
      </c>
      <c r="B3782" s="24">
        <v>907376</v>
      </c>
      <c r="C3782" s="28" t="s">
        <v>589</v>
      </c>
      <c r="D3782" s="29">
        <v>35907376</v>
      </c>
      <c r="E3782" s="29" t="s">
        <v>3527</v>
      </c>
      <c r="F3782" s="29">
        <v>282.79000000000002</v>
      </c>
      <c r="G3782" s="10">
        <f>SUMIFS('Régua SAEB'!$C:$C,'Régua SAEB'!$B:$B,"LP",'Régua SAEB'!$D:$D,"&lt;="&amp;$F3782,'Régua SAEB'!$E:$E,"&gt;"&amp;$F3782,'Régua SAEB'!$A:$A,$E3782)</f>
        <v>3</v>
      </c>
      <c r="H3782" s="10" t="str">
        <f t="array" ref="H3782">INDEX('Régua SAEB'!$F$1:$F$40,MATCH($E3782&amp;"LP"&amp;$G3782,'Régua SAEB'!$G$1:$G$40,0),1)</f>
        <v>Básico</v>
      </c>
      <c r="I3782" s="29">
        <v>269.35000000000002</v>
      </c>
      <c r="J3782" s="10">
        <f>SUMIFS('Régua SAEB'!$C:$C,'Régua SAEB'!$B:$B,"MT",'Régua SAEB'!$D:$D,"&lt;="&amp;$I3782,'Régua SAEB'!$E:$E,"&gt;"&amp;$I3782,'Régua SAEB'!$A:$A,$E3782)</f>
        <v>2</v>
      </c>
      <c r="K3782" s="10" t="str">
        <f t="array" ref="K3782">INDEX('Régua SAEB'!$F$1:$F$40,MATCH($E3782&amp;"MT"&amp;$J3782,'Régua SAEB'!$G$1:$G$40,0),1)</f>
        <v>Insuficiente</v>
      </c>
    </row>
    <row r="3783" spans="1:11" x14ac:dyDescent="0.2">
      <c r="A3783" s="28" t="s">
        <v>24</v>
      </c>
      <c r="B3783" s="24">
        <v>907388</v>
      </c>
      <c r="C3783" s="28" t="s">
        <v>590</v>
      </c>
      <c r="D3783" s="29">
        <v>35907388</v>
      </c>
      <c r="E3783" s="29" t="s">
        <v>3527</v>
      </c>
      <c r="F3783" s="29">
        <v>282.42</v>
      </c>
      <c r="G3783" s="10">
        <f>SUMIFS('Régua SAEB'!$C:$C,'Régua SAEB'!$B:$B,"LP",'Régua SAEB'!$D:$D,"&lt;="&amp;$F3783,'Régua SAEB'!$E:$E,"&gt;"&amp;$F3783,'Régua SAEB'!$A:$A,$E3783)</f>
        <v>3</v>
      </c>
      <c r="H3783" s="10" t="str">
        <f t="array" ref="H3783">INDEX('Régua SAEB'!$F$1:$F$40,MATCH($E3783&amp;"LP"&amp;$G3783,'Régua SAEB'!$G$1:$G$40,0),1)</f>
        <v>Básico</v>
      </c>
      <c r="I3783" s="29">
        <v>263.55</v>
      </c>
      <c r="J3783" s="10">
        <f>SUMIFS('Régua SAEB'!$C:$C,'Régua SAEB'!$B:$B,"MT",'Régua SAEB'!$D:$D,"&lt;="&amp;$I3783,'Régua SAEB'!$E:$E,"&gt;"&amp;$I3783,'Régua SAEB'!$A:$A,$E3783)</f>
        <v>2</v>
      </c>
      <c r="K3783" s="10" t="str">
        <f t="array" ref="K3783">INDEX('Régua SAEB'!$F$1:$F$40,MATCH($E3783&amp;"MT"&amp;$J3783,'Régua SAEB'!$G$1:$G$40,0),1)</f>
        <v>Insuficiente</v>
      </c>
    </row>
    <row r="3784" spans="1:11" x14ac:dyDescent="0.2">
      <c r="A3784" s="28" t="s">
        <v>24</v>
      </c>
      <c r="B3784" s="24">
        <v>907406</v>
      </c>
      <c r="C3784" s="28" t="s">
        <v>591</v>
      </c>
      <c r="D3784" s="29">
        <v>35907406</v>
      </c>
      <c r="E3784" s="29" t="s">
        <v>3527</v>
      </c>
      <c r="F3784" s="29">
        <v>296.45</v>
      </c>
      <c r="G3784" s="10">
        <f>SUMIFS('Régua SAEB'!$C:$C,'Régua SAEB'!$B:$B,"LP",'Régua SAEB'!$D:$D,"&lt;="&amp;$F3784,'Régua SAEB'!$E:$E,"&gt;"&amp;$F3784,'Régua SAEB'!$A:$A,$E3784)</f>
        <v>3</v>
      </c>
      <c r="H3784" s="10" t="str">
        <f t="array" ref="H3784">INDEX('Régua SAEB'!$F$1:$F$40,MATCH($E3784&amp;"LP"&amp;$G3784,'Régua SAEB'!$G$1:$G$40,0),1)</f>
        <v>Básico</v>
      </c>
      <c r="I3784" s="29">
        <v>275.14999999999998</v>
      </c>
      <c r="J3784" s="10">
        <f>SUMIFS('Régua SAEB'!$C:$C,'Régua SAEB'!$B:$B,"MT",'Régua SAEB'!$D:$D,"&lt;="&amp;$I3784,'Régua SAEB'!$E:$E,"&gt;"&amp;$I3784,'Régua SAEB'!$A:$A,$E3784)</f>
        <v>3</v>
      </c>
      <c r="K3784" s="10" t="str">
        <f t="array" ref="K3784">INDEX('Régua SAEB'!$F$1:$F$40,MATCH($E3784&amp;"MT"&amp;$J3784,'Régua SAEB'!$G$1:$G$40,0),1)</f>
        <v>Básico</v>
      </c>
    </row>
    <row r="3785" spans="1:11" x14ac:dyDescent="0.2">
      <c r="A3785" s="28" t="s">
        <v>24</v>
      </c>
      <c r="B3785" s="24">
        <v>913923</v>
      </c>
      <c r="C3785" s="28" t="s">
        <v>593</v>
      </c>
      <c r="D3785" s="29">
        <v>35913923</v>
      </c>
      <c r="E3785" s="29" t="s">
        <v>3527</v>
      </c>
      <c r="F3785" s="29">
        <v>297.08</v>
      </c>
      <c r="G3785" s="10">
        <f>SUMIFS('Régua SAEB'!$C:$C,'Régua SAEB'!$B:$B,"LP",'Régua SAEB'!$D:$D,"&lt;="&amp;$F3785,'Régua SAEB'!$E:$E,"&gt;"&amp;$F3785,'Régua SAEB'!$A:$A,$E3785)</f>
        <v>3</v>
      </c>
      <c r="H3785" s="10" t="str">
        <f t="array" ref="H3785">INDEX('Régua SAEB'!$F$1:$F$40,MATCH($E3785&amp;"LP"&amp;$G3785,'Régua SAEB'!$G$1:$G$40,0),1)</f>
        <v>Básico</v>
      </c>
      <c r="I3785" s="29">
        <v>279.93</v>
      </c>
      <c r="J3785" s="10">
        <f>SUMIFS('Régua SAEB'!$C:$C,'Régua SAEB'!$B:$B,"MT",'Régua SAEB'!$D:$D,"&lt;="&amp;$I3785,'Régua SAEB'!$E:$E,"&gt;"&amp;$I3785,'Régua SAEB'!$A:$A,$E3785)</f>
        <v>3</v>
      </c>
      <c r="K3785" s="10" t="str">
        <f t="array" ref="K3785">INDEX('Régua SAEB'!$F$1:$F$40,MATCH($E3785&amp;"MT"&amp;$J3785,'Régua SAEB'!$G$1:$G$40,0),1)</f>
        <v>Básico</v>
      </c>
    </row>
    <row r="3786" spans="1:11" x14ac:dyDescent="0.2">
      <c r="A3786" s="28" t="s">
        <v>24</v>
      </c>
      <c r="B3786" s="24">
        <v>913984</v>
      </c>
      <c r="C3786" s="28" t="s">
        <v>594</v>
      </c>
      <c r="D3786" s="29">
        <v>35913984</v>
      </c>
      <c r="E3786" s="29" t="s">
        <v>3527</v>
      </c>
      <c r="F3786" s="29">
        <v>250.74</v>
      </c>
      <c r="G3786" s="10">
        <f>SUMIFS('Régua SAEB'!$C:$C,'Régua SAEB'!$B:$B,"LP",'Régua SAEB'!$D:$D,"&lt;="&amp;$F3786,'Régua SAEB'!$E:$E,"&gt;"&amp;$F3786,'Régua SAEB'!$A:$A,$E3786)</f>
        <v>2</v>
      </c>
      <c r="H3786" s="10" t="str">
        <f t="array" ref="H3786">INDEX('Régua SAEB'!$F$1:$F$40,MATCH($E3786&amp;"LP"&amp;$G3786,'Régua SAEB'!$G$1:$G$40,0),1)</f>
        <v>Básico</v>
      </c>
      <c r="I3786" s="29">
        <v>252.29</v>
      </c>
      <c r="J3786" s="10">
        <f>SUMIFS('Régua SAEB'!$C:$C,'Régua SAEB'!$B:$B,"MT",'Régua SAEB'!$D:$D,"&lt;="&amp;$I3786,'Régua SAEB'!$E:$E,"&gt;"&amp;$I3786,'Régua SAEB'!$A:$A,$E3786)</f>
        <v>2</v>
      </c>
      <c r="K3786" s="10" t="str">
        <f t="array" ref="K3786">INDEX('Régua SAEB'!$F$1:$F$40,MATCH($E3786&amp;"MT"&amp;$J3786,'Régua SAEB'!$G$1:$G$40,0),1)</f>
        <v>Insuficiente</v>
      </c>
    </row>
    <row r="3787" spans="1:11" x14ac:dyDescent="0.2">
      <c r="A3787" s="28" t="s">
        <v>24</v>
      </c>
      <c r="B3787" s="24">
        <v>914897</v>
      </c>
      <c r="C3787" s="28" t="s">
        <v>595</v>
      </c>
      <c r="D3787" s="29">
        <v>35914897</v>
      </c>
      <c r="E3787" s="29" t="s">
        <v>3527</v>
      </c>
      <c r="F3787" s="29">
        <v>287.5</v>
      </c>
      <c r="G3787" s="10">
        <f>SUMIFS('Régua SAEB'!$C:$C,'Régua SAEB'!$B:$B,"LP",'Régua SAEB'!$D:$D,"&lt;="&amp;$F3787,'Régua SAEB'!$E:$E,"&gt;"&amp;$F3787,'Régua SAEB'!$A:$A,$E3787)</f>
        <v>3</v>
      </c>
      <c r="H3787" s="10" t="str">
        <f t="array" ref="H3787">INDEX('Régua SAEB'!$F$1:$F$40,MATCH($E3787&amp;"LP"&amp;$G3787,'Régua SAEB'!$G$1:$G$40,0),1)</f>
        <v>Básico</v>
      </c>
      <c r="I3787" s="29">
        <v>271.52999999999997</v>
      </c>
      <c r="J3787" s="10">
        <f>SUMIFS('Régua SAEB'!$C:$C,'Régua SAEB'!$B:$B,"MT",'Régua SAEB'!$D:$D,"&lt;="&amp;$I3787,'Régua SAEB'!$E:$E,"&gt;"&amp;$I3787,'Régua SAEB'!$A:$A,$E3787)</f>
        <v>2</v>
      </c>
      <c r="K3787" s="10" t="str">
        <f t="array" ref="K3787">INDEX('Régua SAEB'!$F$1:$F$40,MATCH($E3787&amp;"MT"&amp;$J3787,'Régua SAEB'!$G$1:$G$40,0),1)</f>
        <v>Insuficiente</v>
      </c>
    </row>
    <row r="3788" spans="1:11" x14ac:dyDescent="0.2">
      <c r="A3788" s="28" t="s">
        <v>24</v>
      </c>
      <c r="B3788" s="24">
        <v>915592</v>
      </c>
      <c r="C3788" s="28" t="s">
        <v>596</v>
      </c>
      <c r="D3788" s="29">
        <v>35915592</v>
      </c>
      <c r="E3788" s="29" t="s">
        <v>3527</v>
      </c>
      <c r="F3788" s="29">
        <v>276.82</v>
      </c>
      <c r="G3788" s="10">
        <f>SUMIFS('Régua SAEB'!$C:$C,'Régua SAEB'!$B:$B,"LP",'Régua SAEB'!$D:$D,"&lt;="&amp;$F3788,'Régua SAEB'!$E:$E,"&gt;"&amp;$F3788,'Régua SAEB'!$A:$A,$E3788)</f>
        <v>3</v>
      </c>
      <c r="H3788" s="10" t="str">
        <f t="array" ref="H3788">INDEX('Régua SAEB'!$F$1:$F$40,MATCH($E3788&amp;"LP"&amp;$G3788,'Régua SAEB'!$G$1:$G$40,0),1)</f>
        <v>Básico</v>
      </c>
      <c r="I3788" s="29">
        <v>259.64</v>
      </c>
      <c r="J3788" s="10">
        <f>SUMIFS('Régua SAEB'!$C:$C,'Régua SAEB'!$B:$B,"MT",'Régua SAEB'!$D:$D,"&lt;="&amp;$I3788,'Régua SAEB'!$E:$E,"&gt;"&amp;$I3788,'Régua SAEB'!$A:$A,$E3788)</f>
        <v>2</v>
      </c>
      <c r="K3788" s="10" t="str">
        <f t="array" ref="K3788">INDEX('Régua SAEB'!$F$1:$F$40,MATCH($E3788&amp;"MT"&amp;$J3788,'Régua SAEB'!$G$1:$G$40,0),1)</f>
        <v>Insuficiente</v>
      </c>
    </row>
    <row r="3789" spans="1:11" x14ac:dyDescent="0.2">
      <c r="A3789" s="28" t="s">
        <v>24</v>
      </c>
      <c r="B3789" s="24">
        <v>917758</v>
      </c>
      <c r="C3789" s="28" t="s">
        <v>597</v>
      </c>
      <c r="D3789" s="29">
        <v>35917758</v>
      </c>
      <c r="E3789" s="29" t="s">
        <v>3527</v>
      </c>
      <c r="F3789" s="29">
        <v>295.13</v>
      </c>
      <c r="G3789" s="10">
        <f>SUMIFS('Régua SAEB'!$C:$C,'Régua SAEB'!$B:$B,"LP",'Régua SAEB'!$D:$D,"&lt;="&amp;$F3789,'Régua SAEB'!$E:$E,"&gt;"&amp;$F3789,'Régua SAEB'!$A:$A,$E3789)</f>
        <v>3</v>
      </c>
      <c r="H3789" s="10" t="str">
        <f t="array" ref="H3789">INDEX('Régua SAEB'!$F$1:$F$40,MATCH($E3789&amp;"LP"&amp;$G3789,'Régua SAEB'!$G$1:$G$40,0),1)</f>
        <v>Básico</v>
      </c>
      <c r="I3789" s="29">
        <v>303.11</v>
      </c>
      <c r="J3789" s="10">
        <f>SUMIFS('Régua SAEB'!$C:$C,'Régua SAEB'!$B:$B,"MT",'Régua SAEB'!$D:$D,"&lt;="&amp;$I3789,'Régua SAEB'!$E:$E,"&gt;"&amp;$I3789,'Régua SAEB'!$A:$A,$E3789)</f>
        <v>4</v>
      </c>
      <c r="K3789" s="10" t="str">
        <f t="array" ref="K3789">INDEX('Régua SAEB'!$F$1:$F$40,MATCH($E3789&amp;"MT"&amp;$J3789,'Régua SAEB'!$G$1:$G$40,0),1)</f>
        <v>Básico</v>
      </c>
    </row>
    <row r="3790" spans="1:11" x14ac:dyDescent="0.2">
      <c r="A3790" s="28" t="s">
        <v>24</v>
      </c>
      <c r="B3790" s="24">
        <v>922985</v>
      </c>
      <c r="C3790" s="28" t="s">
        <v>599</v>
      </c>
      <c r="D3790" s="29">
        <v>35922985</v>
      </c>
      <c r="E3790" s="29" t="s">
        <v>3527</v>
      </c>
      <c r="F3790" s="29">
        <v>256.58999999999997</v>
      </c>
      <c r="G3790" s="10">
        <f>SUMIFS('Régua SAEB'!$C:$C,'Régua SAEB'!$B:$B,"LP",'Régua SAEB'!$D:$D,"&lt;="&amp;$F3790,'Régua SAEB'!$E:$E,"&gt;"&amp;$F3790,'Régua SAEB'!$A:$A,$E3790)</f>
        <v>2</v>
      </c>
      <c r="H3790" s="10" t="str">
        <f t="array" ref="H3790">INDEX('Régua SAEB'!$F$1:$F$40,MATCH($E3790&amp;"LP"&amp;$G3790,'Régua SAEB'!$G$1:$G$40,0),1)</f>
        <v>Básico</v>
      </c>
      <c r="I3790" s="29">
        <v>247.32</v>
      </c>
      <c r="J3790" s="10">
        <f>SUMIFS('Régua SAEB'!$C:$C,'Régua SAEB'!$B:$B,"MT",'Régua SAEB'!$D:$D,"&lt;="&amp;$I3790,'Régua SAEB'!$E:$E,"&gt;"&amp;$I3790,'Régua SAEB'!$A:$A,$E3790)</f>
        <v>1</v>
      </c>
      <c r="K3790" s="10" t="str">
        <f t="array" ref="K3790">INDEX('Régua SAEB'!$F$1:$F$40,MATCH($E3790&amp;"MT"&amp;$J3790,'Régua SAEB'!$G$1:$G$40,0),1)</f>
        <v>Insuficiente</v>
      </c>
    </row>
    <row r="3791" spans="1:11" x14ac:dyDescent="0.2">
      <c r="A3791" s="28" t="s">
        <v>24</v>
      </c>
      <c r="B3791" s="24">
        <v>923394</v>
      </c>
      <c r="C3791" s="28" t="s">
        <v>600</v>
      </c>
      <c r="D3791" s="29">
        <v>35923394</v>
      </c>
      <c r="E3791" s="29" t="s">
        <v>3527</v>
      </c>
      <c r="F3791" s="29">
        <v>247.15</v>
      </c>
      <c r="G3791" s="10">
        <f>SUMIFS('Régua SAEB'!$C:$C,'Régua SAEB'!$B:$B,"LP",'Régua SAEB'!$D:$D,"&lt;="&amp;$F3791,'Régua SAEB'!$E:$E,"&gt;"&amp;$F3791,'Régua SAEB'!$A:$A,$E3791)</f>
        <v>1</v>
      </c>
      <c r="H3791" s="10" t="str">
        <f t="array" ref="H3791">INDEX('Régua SAEB'!$F$1:$F$40,MATCH($E3791&amp;"LP"&amp;$G3791,'Régua SAEB'!$G$1:$G$40,0),1)</f>
        <v>Insuficiente</v>
      </c>
      <c r="I3791" s="29">
        <v>251.87</v>
      </c>
      <c r="J3791" s="10">
        <f>SUMIFS('Régua SAEB'!$C:$C,'Régua SAEB'!$B:$B,"MT",'Régua SAEB'!$D:$D,"&lt;="&amp;$I3791,'Régua SAEB'!$E:$E,"&gt;"&amp;$I3791,'Régua SAEB'!$A:$A,$E3791)</f>
        <v>2</v>
      </c>
      <c r="K3791" s="10" t="str">
        <f t="array" ref="K3791">INDEX('Régua SAEB'!$F$1:$F$40,MATCH($E3791&amp;"MT"&amp;$J3791,'Régua SAEB'!$G$1:$G$40,0),1)</f>
        <v>Insuficiente</v>
      </c>
    </row>
    <row r="3792" spans="1:11" x14ac:dyDescent="0.2">
      <c r="A3792" s="28" t="s">
        <v>24</v>
      </c>
      <c r="B3792" s="24">
        <v>923655</v>
      </c>
      <c r="C3792" s="28" t="s">
        <v>1791</v>
      </c>
      <c r="D3792" s="29">
        <v>35923655</v>
      </c>
      <c r="E3792" s="29" t="s">
        <v>3527</v>
      </c>
      <c r="F3792" s="29">
        <v>249.25</v>
      </c>
      <c r="G3792" s="10">
        <f>SUMIFS('Régua SAEB'!$C:$C,'Régua SAEB'!$B:$B,"LP",'Régua SAEB'!$D:$D,"&lt;="&amp;$F3792,'Régua SAEB'!$E:$E,"&gt;"&amp;$F3792,'Régua SAEB'!$A:$A,$E3792)</f>
        <v>1</v>
      </c>
      <c r="H3792" s="10" t="str">
        <f t="array" ref="H3792">INDEX('Régua SAEB'!$F$1:$F$40,MATCH($E3792&amp;"LP"&amp;$G3792,'Régua SAEB'!$G$1:$G$40,0),1)</f>
        <v>Insuficiente</v>
      </c>
      <c r="I3792" s="29">
        <v>244.16</v>
      </c>
      <c r="J3792" s="10">
        <f>SUMIFS('Régua SAEB'!$C:$C,'Régua SAEB'!$B:$B,"MT",'Régua SAEB'!$D:$D,"&lt;="&amp;$I3792,'Régua SAEB'!$E:$E,"&gt;"&amp;$I3792,'Régua SAEB'!$A:$A,$E3792)</f>
        <v>1</v>
      </c>
      <c r="K3792" s="10" t="str">
        <f t="array" ref="K3792">INDEX('Régua SAEB'!$F$1:$F$40,MATCH($E3792&amp;"MT"&amp;$J3792,'Régua SAEB'!$G$1:$G$40,0),1)</f>
        <v>Insuficiente</v>
      </c>
    </row>
    <row r="3793" spans="1:11" x14ac:dyDescent="0.2">
      <c r="A3793" s="28" t="s">
        <v>24</v>
      </c>
      <c r="B3793" s="24">
        <v>924544</v>
      </c>
      <c r="C3793" s="28" t="s">
        <v>601</v>
      </c>
      <c r="D3793" s="29">
        <v>35924544</v>
      </c>
      <c r="E3793" s="29" t="s">
        <v>3527</v>
      </c>
      <c r="F3793" s="29">
        <v>280.22000000000003</v>
      </c>
      <c r="G3793" s="10">
        <f>SUMIFS('Régua SAEB'!$C:$C,'Régua SAEB'!$B:$B,"LP",'Régua SAEB'!$D:$D,"&lt;="&amp;$F3793,'Régua SAEB'!$E:$E,"&gt;"&amp;$F3793,'Régua SAEB'!$A:$A,$E3793)</f>
        <v>3</v>
      </c>
      <c r="H3793" s="10" t="str">
        <f t="array" ref="H3793">INDEX('Régua SAEB'!$F$1:$F$40,MATCH($E3793&amp;"LP"&amp;$G3793,'Régua SAEB'!$G$1:$G$40,0),1)</f>
        <v>Básico</v>
      </c>
      <c r="I3793" s="29">
        <v>272.81</v>
      </c>
      <c r="J3793" s="10">
        <f>SUMIFS('Régua SAEB'!$C:$C,'Régua SAEB'!$B:$B,"MT",'Régua SAEB'!$D:$D,"&lt;="&amp;$I3793,'Régua SAEB'!$E:$E,"&gt;"&amp;$I3793,'Régua SAEB'!$A:$A,$E3793)</f>
        <v>2</v>
      </c>
      <c r="K3793" s="10" t="str">
        <f t="array" ref="K3793">INDEX('Régua SAEB'!$F$1:$F$40,MATCH($E3793&amp;"MT"&amp;$J3793,'Régua SAEB'!$G$1:$G$40,0),1)</f>
        <v>Insuficiente</v>
      </c>
    </row>
    <row r="3794" spans="1:11" x14ac:dyDescent="0.2">
      <c r="A3794" s="28" t="s">
        <v>24</v>
      </c>
      <c r="B3794" s="24">
        <v>924573</v>
      </c>
      <c r="C3794" s="28" t="s">
        <v>602</v>
      </c>
      <c r="D3794" s="29">
        <v>35924573</v>
      </c>
      <c r="E3794" s="29" t="s">
        <v>3527</v>
      </c>
      <c r="F3794" s="29">
        <v>267.33</v>
      </c>
      <c r="G3794" s="10">
        <f>SUMIFS('Régua SAEB'!$C:$C,'Régua SAEB'!$B:$B,"LP",'Régua SAEB'!$D:$D,"&lt;="&amp;$F3794,'Régua SAEB'!$E:$E,"&gt;"&amp;$F3794,'Régua SAEB'!$A:$A,$E3794)</f>
        <v>2</v>
      </c>
      <c r="H3794" s="10" t="str">
        <f t="array" ref="H3794">INDEX('Régua SAEB'!$F$1:$F$40,MATCH($E3794&amp;"LP"&amp;$G3794,'Régua SAEB'!$G$1:$G$40,0),1)</f>
        <v>Básico</v>
      </c>
      <c r="I3794" s="29">
        <v>261.33999999999997</v>
      </c>
      <c r="J3794" s="10">
        <f>SUMIFS('Régua SAEB'!$C:$C,'Régua SAEB'!$B:$B,"MT",'Régua SAEB'!$D:$D,"&lt;="&amp;$I3794,'Régua SAEB'!$E:$E,"&gt;"&amp;$I3794,'Régua SAEB'!$A:$A,$E3794)</f>
        <v>2</v>
      </c>
      <c r="K3794" s="10" t="str">
        <f t="array" ref="K3794">INDEX('Régua SAEB'!$F$1:$F$40,MATCH($E3794&amp;"MT"&amp;$J3794,'Régua SAEB'!$G$1:$G$40,0),1)</f>
        <v>Insuficiente</v>
      </c>
    </row>
    <row r="3795" spans="1:11" x14ac:dyDescent="0.2">
      <c r="A3795" s="28" t="s">
        <v>24</v>
      </c>
      <c r="B3795" s="24">
        <v>924933</v>
      </c>
      <c r="C3795" s="28" t="s">
        <v>603</v>
      </c>
      <c r="D3795" s="29">
        <v>35924933</v>
      </c>
      <c r="E3795" s="29" t="s">
        <v>3527</v>
      </c>
      <c r="F3795" s="29">
        <v>270.43</v>
      </c>
      <c r="G3795" s="10">
        <f>SUMIFS('Régua SAEB'!$C:$C,'Régua SAEB'!$B:$B,"LP",'Régua SAEB'!$D:$D,"&lt;="&amp;$F3795,'Régua SAEB'!$E:$E,"&gt;"&amp;$F3795,'Régua SAEB'!$A:$A,$E3795)</f>
        <v>2</v>
      </c>
      <c r="H3795" s="10" t="str">
        <f t="array" ref="H3795">INDEX('Régua SAEB'!$F$1:$F$40,MATCH($E3795&amp;"LP"&amp;$G3795,'Régua SAEB'!$G$1:$G$40,0),1)</f>
        <v>Básico</v>
      </c>
      <c r="I3795" s="29">
        <v>260.82</v>
      </c>
      <c r="J3795" s="10">
        <f>SUMIFS('Régua SAEB'!$C:$C,'Régua SAEB'!$B:$B,"MT",'Régua SAEB'!$D:$D,"&lt;="&amp;$I3795,'Régua SAEB'!$E:$E,"&gt;"&amp;$I3795,'Régua SAEB'!$A:$A,$E3795)</f>
        <v>2</v>
      </c>
      <c r="K3795" s="10" t="str">
        <f t="array" ref="K3795">INDEX('Régua SAEB'!$F$1:$F$40,MATCH($E3795&amp;"MT"&amp;$J3795,'Régua SAEB'!$G$1:$G$40,0),1)</f>
        <v>Insuficiente</v>
      </c>
    </row>
    <row r="3796" spans="1:11" x14ac:dyDescent="0.2">
      <c r="A3796" s="28" t="s">
        <v>24</v>
      </c>
      <c r="B3796" s="24">
        <v>924945</v>
      </c>
      <c r="C3796" s="28" t="s">
        <v>604</v>
      </c>
      <c r="D3796" s="29">
        <v>35924945</v>
      </c>
      <c r="E3796" s="29" t="s">
        <v>3527</v>
      </c>
      <c r="F3796" s="29">
        <v>276.44</v>
      </c>
      <c r="G3796" s="10">
        <f>SUMIFS('Régua SAEB'!$C:$C,'Régua SAEB'!$B:$B,"LP",'Régua SAEB'!$D:$D,"&lt;="&amp;$F3796,'Régua SAEB'!$E:$E,"&gt;"&amp;$F3796,'Régua SAEB'!$A:$A,$E3796)</f>
        <v>3</v>
      </c>
      <c r="H3796" s="10" t="str">
        <f t="array" ref="H3796">INDEX('Régua SAEB'!$F$1:$F$40,MATCH($E3796&amp;"LP"&amp;$G3796,'Régua SAEB'!$G$1:$G$40,0),1)</f>
        <v>Básico</v>
      </c>
      <c r="I3796" s="29">
        <v>263.54000000000002</v>
      </c>
      <c r="J3796" s="10">
        <f>SUMIFS('Régua SAEB'!$C:$C,'Régua SAEB'!$B:$B,"MT",'Régua SAEB'!$D:$D,"&lt;="&amp;$I3796,'Régua SAEB'!$E:$E,"&gt;"&amp;$I3796,'Régua SAEB'!$A:$A,$E3796)</f>
        <v>2</v>
      </c>
      <c r="K3796" s="10" t="str">
        <f t="array" ref="K3796">INDEX('Régua SAEB'!$F$1:$F$40,MATCH($E3796&amp;"MT"&amp;$J3796,'Régua SAEB'!$G$1:$G$40,0),1)</f>
        <v>Insuficiente</v>
      </c>
    </row>
    <row r="3797" spans="1:11" x14ac:dyDescent="0.2">
      <c r="A3797" s="28" t="s">
        <v>50</v>
      </c>
      <c r="B3797" s="24">
        <v>19823</v>
      </c>
      <c r="C3797" s="28" t="s">
        <v>3561</v>
      </c>
      <c r="D3797" s="29">
        <v>35019823</v>
      </c>
      <c r="E3797" s="29" t="s">
        <v>3527</v>
      </c>
      <c r="F3797" s="29">
        <v>291.37</v>
      </c>
      <c r="G3797" s="10">
        <f>SUMIFS('Régua SAEB'!$C:$C,'Régua SAEB'!$B:$B,"LP",'Régua SAEB'!$D:$D,"&lt;="&amp;$F3797,'Régua SAEB'!$E:$E,"&gt;"&amp;$F3797,'Régua SAEB'!$A:$A,$E3797)</f>
        <v>3</v>
      </c>
      <c r="H3797" s="10" t="str">
        <f t="array" ref="H3797">INDEX('Régua SAEB'!$F$1:$F$40,MATCH($E3797&amp;"LP"&amp;$G3797,'Régua SAEB'!$G$1:$G$40,0),1)</f>
        <v>Básico</v>
      </c>
      <c r="I3797" s="29">
        <v>275.7</v>
      </c>
      <c r="J3797" s="10">
        <f>SUMIFS('Régua SAEB'!$C:$C,'Régua SAEB'!$B:$B,"MT",'Régua SAEB'!$D:$D,"&lt;="&amp;$I3797,'Régua SAEB'!$E:$E,"&gt;"&amp;$I3797,'Régua SAEB'!$A:$A,$E3797)</f>
        <v>3</v>
      </c>
      <c r="K3797" s="10" t="str">
        <f t="array" ref="K3797">INDEX('Régua SAEB'!$F$1:$F$40,MATCH($E3797&amp;"MT"&amp;$J3797,'Régua SAEB'!$G$1:$G$40,0),1)</f>
        <v>Básico</v>
      </c>
    </row>
    <row r="3798" spans="1:11" x14ac:dyDescent="0.2">
      <c r="A3798" s="28" t="s">
        <v>50</v>
      </c>
      <c r="B3798" s="24">
        <v>19896</v>
      </c>
      <c r="C3798" s="28" t="s">
        <v>605</v>
      </c>
      <c r="D3798" s="29">
        <v>35019896</v>
      </c>
      <c r="E3798" s="29" t="s">
        <v>3527</v>
      </c>
      <c r="F3798" s="29">
        <v>281.68</v>
      </c>
      <c r="G3798" s="10">
        <f>SUMIFS('Régua SAEB'!$C:$C,'Régua SAEB'!$B:$B,"LP",'Régua SAEB'!$D:$D,"&lt;="&amp;$F3798,'Régua SAEB'!$E:$E,"&gt;"&amp;$F3798,'Régua SAEB'!$A:$A,$E3798)</f>
        <v>3</v>
      </c>
      <c r="H3798" s="10" t="str">
        <f t="array" ref="H3798">INDEX('Régua SAEB'!$F$1:$F$40,MATCH($E3798&amp;"LP"&amp;$G3798,'Régua SAEB'!$G$1:$G$40,0),1)</f>
        <v>Básico</v>
      </c>
      <c r="I3798" s="29">
        <v>262.79000000000002</v>
      </c>
      <c r="J3798" s="10">
        <f>SUMIFS('Régua SAEB'!$C:$C,'Régua SAEB'!$B:$B,"MT",'Régua SAEB'!$D:$D,"&lt;="&amp;$I3798,'Régua SAEB'!$E:$E,"&gt;"&amp;$I3798,'Régua SAEB'!$A:$A,$E3798)</f>
        <v>2</v>
      </c>
      <c r="K3798" s="10" t="str">
        <f t="array" ref="K3798">INDEX('Régua SAEB'!$F$1:$F$40,MATCH($E3798&amp;"MT"&amp;$J3798,'Régua SAEB'!$G$1:$G$40,0),1)</f>
        <v>Insuficiente</v>
      </c>
    </row>
    <row r="3799" spans="1:11" x14ac:dyDescent="0.2">
      <c r="A3799" s="28" t="s">
        <v>50</v>
      </c>
      <c r="B3799" s="24">
        <v>36031</v>
      </c>
      <c r="C3799" s="28" t="s">
        <v>606</v>
      </c>
      <c r="D3799" s="29">
        <v>35036031</v>
      </c>
      <c r="E3799" s="29" t="s">
        <v>3527</v>
      </c>
      <c r="F3799" s="29">
        <v>270.8</v>
      </c>
      <c r="G3799" s="10">
        <f>SUMIFS('Régua SAEB'!$C:$C,'Régua SAEB'!$B:$B,"LP",'Régua SAEB'!$D:$D,"&lt;="&amp;$F3799,'Régua SAEB'!$E:$E,"&gt;"&amp;$F3799,'Régua SAEB'!$A:$A,$E3799)</f>
        <v>2</v>
      </c>
      <c r="H3799" s="10" t="str">
        <f t="array" ref="H3799">INDEX('Régua SAEB'!$F$1:$F$40,MATCH($E3799&amp;"LP"&amp;$G3799,'Régua SAEB'!$G$1:$G$40,0),1)</f>
        <v>Básico</v>
      </c>
      <c r="I3799" s="29">
        <v>264.49</v>
      </c>
      <c r="J3799" s="10">
        <f>SUMIFS('Régua SAEB'!$C:$C,'Régua SAEB'!$B:$B,"MT",'Régua SAEB'!$D:$D,"&lt;="&amp;$I3799,'Régua SAEB'!$E:$E,"&gt;"&amp;$I3799,'Régua SAEB'!$A:$A,$E3799)</f>
        <v>2</v>
      </c>
      <c r="K3799" s="10" t="str">
        <f t="array" ref="K3799">INDEX('Régua SAEB'!$F$1:$F$40,MATCH($E3799&amp;"MT"&amp;$J3799,'Régua SAEB'!$G$1:$G$40,0),1)</f>
        <v>Insuficiente</v>
      </c>
    </row>
    <row r="3800" spans="1:11" x14ac:dyDescent="0.2">
      <c r="A3800" s="28" t="s">
        <v>50</v>
      </c>
      <c r="B3800" s="24">
        <v>36080</v>
      </c>
      <c r="C3800" s="28" t="s">
        <v>607</v>
      </c>
      <c r="D3800" s="29">
        <v>35036080</v>
      </c>
      <c r="E3800" s="29" t="s">
        <v>3527</v>
      </c>
      <c r="F3800" s="29">
        <v>300.70999999999998</v>
      </c>
      <c r="G3800" s="10">
        <f>SUMIFS('Régua SAEB'!$C:$C,'Régua SAEB'!$B:$B,"LP",'Régua SAEB'!$D:$D,"&lt;="&amp;$F3800,'Régua SAEB'!$E:$E,"&gt;"&amp;$F3800,'Régua SAEB'!$A:$A,$E3800)</f>
        <v>4</v>
      </c>
      <c r="H3800" s="10" t="str">
        <f t="array" ref="H3800">INDEX('Régua SAEB'!$F$1:$F$40,MATCH($E3800&amp;"LP"&amp;$G3800,'Régua SAEB'!$G$1:$G$40,0),1)</f>
        <v>Básico</v>
      </c>
      <c r="I3800" s="29">
        <v>294.11</v>
      </c>
      <c r="J3800" s="10">
        <f>SUMIFS('Régua SAEB'!$C:$C,'Régua SAEB'!$B:$B,"MT",'Régua SAEB'!$D:$D,"&lt;="&amp;$I3800,'Régua SAEB'!$E:$E,"&gt;"&amp;$I3800,'Régua SAEB'!$A:$A,$E3800)</f>
        <v>3</v>
      </c>
      <c r="K3800" s="10" t="str">
        <f t="array" ref="K3800">INDEX('Régua SAEB'!$F$1:$F$40,MATCH($E3800&amp;"MT"&amp;$J3800,'Régua SAEB'!$G$1:$G$40,0),1)</f>
        <v>Básico</v>
      </c>
    </row>
    <row r="3801" spans="1:11" x14ac:dyDescent="0.2">
      <c r="A3801" s="28" t="s">
        <v>50</v>
      </c>
      <c r="B3801" s="24">
        <v>901155</v>
      </c>
      <c r="C3801" s="28" t="s">
        <v>608</v>
      </c>
      <c r="D3801" s="29">
        <v>35901155</v>
      </c>
      <c r="E3801" s="29" t="s">
        <v>3527</v>
      </c>
      <c r="F3801" s="29">
        <v>270.17</v>
      </c>
      <c r="G3801" s="10">
        <f>SUMIFS('Régua SAEB'!$C:$C,'Régua SAEB'!$B:$B,"LP",'Régua SAEB'!$D:$D,"&lt;="&amp;$F3801,'Régua SAEB'!$E:$E,"&gt;"&amp;$F3801,'Régua SAEB'!$A:$A,$E3801)</f>
        <v>2</v>
      </c>
      <c r="H3801" s="10" t="str">
        <f t="array" ref="H3801">INDEX('Régua SAEB'!$F$1:$F$40,MATCH($E3801&amp;"LP"&amp;$G3801,'Régua SAEB'!$G$1:$G$40,0),1)</f>
        <v>Básico</v>
      </c>
      <c r="I3801" s="29">
        <v>262.43</v>
      </c>
      <c r="J3801" s="10">
        <f>SUMIFS('Régua SAEB'!$C:$C,'Régua SAEB'!$B:$B,"MT",'Régua SAEB'!$D:$D,"&lt;="&amp;$I3801,'Régua SAEB'!$E:$E,"&gt;"&amp;$I3801,'Régua SAEB'!$A:$A,$E3801)</f>
        <v>2</v>
      </c>
      <c r="K3801" s="10" t="str">
        <f t="array" ref="K3801">INDEX('Régua SAEB'!$F$1:$F$40,MATCH($E3801&amp;"MT"&amp;$J3801,'Régua SAEB'!$G$1:$G$40,0),1)</f>
        <v>Insuficiente</v>
      </c>
    </row>
    <row r="3802" spans="1:11" x14ac:dyDescent="0.2">
      <c r="A3802" s="28" t="s">
        <v>50</v>
      </c>
      <c r="B3802" s="24">
        <v>910594</v>
      </c>
      <c r="C3802" s="28" t="s">
        <v>609</v>
      </c>
      <c r="D3802" s="29">
        <v>35910594</v>
      </c>
      <c r="E3802" s="29" t="s">
        <v>3527</v>
      </c>
      <c r="F3802" s="29">
        <v>281.43</v>
      </c>
      <c r="G3802" s="10">
        <f>SUMIFS('Régua SAEB'!$C:$C,'Régua SAEB'!$B:$B,"LP",'Régua SAEB'!$D:$D,"&lt;="&amp;$F3802,'Régua SAEB'!$E:$E,"&gt;"&amp;$F3802,'Régua SAEB'!$A:$A,$E3802)</f>
        <v>3</v>
      </c>
      <c r="H3802" s="10" t="str">
        <f t="array" ref="H3802">INDEX('Régua SAEB'!$F$1:$F$40,MATCH($E3802&amp;"LP"&amp;$G3802,'Régua SAEB'!$G$1:$G$40,0),1)</f>
        <v>Básico</v>
      </c>
      <c r="I3802" s="29">
        <v>268.3</v>
      </c>
      <c r="J3802" s="10">
        <f>SUMIFS('Régua SAEB'!$C:$C,'Régua SAEB'!$B:$B,"MT",'Régua SAEB'!$D:$D,"&lt;="&amp;$I3802,'Régua SAEB'!$E:$E,"&gt;"&amp;$I3802,'Régua SAEB'!$A:$A,$E3802)</f>
        <v>2</v>
      </c>
      <c r="K3802" s="10" t="str">
        <f t="array" ref="K3802">INDEX('Régua SAEB'!$F$1:$F$40,MATCH($E3802&amp;"MT"&amp;$J3802,'Régua SAEB'!$G$1:$G$40,0),1)</f>
        <v>Insuficiente</v>
      </c>
    </row>
    <row r="3803" spans="1:11" x14ac:dyDescent="0.2">
      <c r="A3803" s="28" t="s">
        <v>67</v>
      </c>
      <c r="B3803" s="24">
        <v>34125</v>
      </c>
      <c r="C3803" s="28" t="s">
        <v>610</v>
      </c>
      <c r="D3803" s="29">
        <v>35034125</v>
      </c>
      <c r="E3803" s="29" t="s">
        <v>3527</v>
      </c>
      <c r="F3803" s="29">
        <v>270.68</v>
      </c>
      <c r="G3803" s="10">
        <f>SUMIFS('Régua SAEB'!$C:$C,'Régua SAEB'!$B:$B,"LP",'Régua SAEB'!$D:$D,"&lt;="&amp;$F3803,'Régua SAEB'!$E:$E,"&gt;"&amp;$F3803,'Régua SAEB'!$A:$A,$E3803)</f>
        <v>2</v>
      </c>
      <c r="H3803" s="10" t="str">
        <f t="array" ref="H3803">INDEX('Régua SAEB'!$F$1:$F$40,MATCH($E3803&amp;"LP"&amp;$G3803,'Régua SAEB'!$G$1:$G$40,0),1)</f>
        <v>Básico</v>
      </c>
      <c r="I3803" s="29">
        <v>271.20999999999998</v>
      </c>
      <c r="J3803" s="10">
        <f>SUMIFS('Régua SAEB'!$C:$C,'Régua SAEB'!$B:$B,"MT",'Régua SAEB'!$D:$D,"&lt;="&amp;$I3803,'Régua SAEB'!$E:$E,"&gt;"&amp;$I3803,'Régua SAEB'!$A:$A,$E3803)</f>
        <v>2</v>
      </c>
      <c r="K3803" s="10" t="str">
        <f t="array" ref="K3803">INDEX('Régua SAEB'!$F$1:$F$40,MATCH($E3803&amp;"MT"&amp;$J3803,'Régua SAEB'!$G$1:$G$40,0),1)</f>
        <v>Insuficiente</v>
      </c>
    </row>
    <row r="3804" spans="1:11" x14ac:dyDescent="0.2">
      <c r="A3804" s="28" t="s">
        <v>74</v>
      </c>
      <c r="B3804" s="24">
        <v>35191</v>
      </c>
      <c r="C3804" s="28" t="s">
        <v>611</v>
      </c>
      <c r="D3804" s="29">
        <v>35035191</v>
      </c>
      <c r="E3804" s="29" t="s">
        <v>3527</v>
      </c>
      <c r="F3804" s="29">
        <v>277.92</v>
      </c>
      <c r="G3804" s="10">
        <f>SUMIFS('Régua SAEB'!$C:$C,'Régua SAEB'!$B:$B,"LP",'Régua SAEB'!$D:$D,"&lt;="&amp;$F3804,'Régua SAEB'!$E:$E,"&gt;"&amp;$F3804,'Régua SAEB'!$A:$A,$E3804)</f>
        <v>3</v>
      </c>
      <c r="H3804" s="10" t="str">
        <f t="array" ref="H3804">INDEX('Régua SAEB'!$F$1:$F$40,MATCH($E3804&amp;"LP"&amp;$G3804,'Régua SAEB'!$G$1:$G$40,0),1)</f>
        <v>Básico</v>
      </c>
      <c r="I3804" s="29">
        <v>265.83999999999997</v>
      </c>
      <c r="J3804" s="10">
        <f>SUMIFS('Régua SAEB'!$C:$C,'Régua SAEB'!$B:$B,"MT",'Régua SAEB'!$D:$D,"&lt;="&amp;$I3804,'Régua SAEB'!$E:$E,"&gt;"&amp;$I3804,'Régua SAEB'!$A:$A,$E3804)</f>
        <v>2</v>
      </c>
      <c r="K3804" s="10" t="str">
        <f t="array" ref="K3804">INDEX('Régua SAEB'!$F$1:$F$40,MATCH($E3804&amp;"MT"&amp;$J3804,'Régua SAEB'!$G$1:$G$40,0),1)</f>
        <v>Insuficiente</v>
      </c>
    </row>
    <row r="3805" spans="1:11" x14ac:dyDescent="0.2">
      <c r="A3805" s="28" t="s">
        <v>74</v>
      </c>
      <c r="B3805" s="24">
        <v>43278</v>
      </c>
      <c r="C3805" s="28" t="s">
        <v>612</v>
      </c>
      <c r="D3805" s="29">
        <v>35043278</v>
      </c>
      <c r="E3805" s="29" t="s">
        <v>3527</v>
      </c>
      <c r="F3805" s="29">
        <v>283.33999999999997</v>
      </c>
      <c r="G3805" s="10">
        <f>SUMIFS('Régua SAEB'!$C:$C,'Régua SAEB'!$B:$B,"LP",'Régua SAEB'!$D:$D,"&lt;="&amp;$F3805,'Régua SAEB'!$E:$E,"&gt;"&amp;$F3805,'Régua SAEB'!$A:$A,$E3805)</f>
        <v>3</v>
      </c>
      <c r="H3805" s="10" t="str">
        <f t="array" ref="H3805">INDEX('Régua SAEB'!$F$1:$F$40,MATCH($E3805&amp;"LP"&amp;$G3805,'Régua SAEB'!$G$1:$G$40,0),1)</f>
        <v>Básico</v>
      </c>
      <c r="I3805" s="29">
        <v>264.63</v>
      </c>
      <c r="J3805" s="10">
        <f>SUMIFS('Régua SAEB'!$C:$C,'Régua SAEB'!$B:$B,"MT",'Régua SAEB'!$D:$D,"&lt;="&amp;$I3805,'Régua SAEB'!$E:$E,"&gt;"&amp;$I3805,'Régua SAEB'!$A:$A,$E3805)</f>
        <v>2</v>
      </c>
      <c r="K3805" s="10" t="str">
        <f t="array" ref="K3805">INDEX('Régua SAEB'!$F$1:$F$40,MATCH($E3805&amp;"MT"&amp;$J3805,'Régua SAEB'!$G$1:$G$40,0),1)</f>
        <v>Insuficiente</v>
      </c>
    </row>
    <row r="3806" spans="1:11" x14ac:dyDescent="0.2">
      <c r="A3806" s="28" t="s">
        <v>74</v>
      </c>
      <c r="B3806" s="24">
        <v>45100</v>
      </c>
      <c r="C3806" s="28" t="s">
        <v>613</v>
      </c>
      <c r="D3806" s="29">
        <v>35045100</v>
      </c>
      <c r="E3806" s="29" t="s">
        <v>3527</v>
      </c>
      <c r="F3806" s="29">
        <v>268.36</v>
      </c>
      <c r="G3806" s="10">
        <f>SUMIFS('Régua SAEB'!$C:$C,'Régua SAEB'!$B:$B,"LP",'Régua SAEB'!$D:$D,"&lt;="&amp;$F3806,'Régua SAEB'!$E:$E,"&gt;"&amp;$F3806,'Régua SAEB'!$A:$A,$E3806)</f>
        <v>2</v>
      </c>
      <c r="H3806" s="10" t="str">
        <f t="array" ref="H3806">INDEX('Régua SAEB'!$F$1:$F$40,MATCH($E3806&amp;"LP"&amp;$G3806,'Régua SAEB'!$G$1:$G$40,0),1)</f>
        <v>Básico</v>
      </c>
      <c r="I3806" s="29">
        <v>263.08999999999997</v>
      </c>
      <c r="J3806" s="10">
        <f>SUMIFS('Régua SAEB'!$C:$C,'Régua SAEB'!$B:$B,"MT",'Régua SAEB'!$D:$D,"&lt;="&amp;$I3806,'Régua SAEB'!$E:$E,"&gt;"&amp;$I3806,'Régua SAEB'!$A:$A,$E3806)</f>
        <v>2</v>
      </c>
      <c r="K3806" s="10" t="str">
        <f t="array" ref="K3806">INDEX('Régua SAEB'!$F$1:$F$40,MATCH($E3806&amp;"MT"&amp;$J3806,'Régua SAEB'!$G$1:$G$40,0),1)</f>
        <v>Insuficiente</v>
      </c>
    </row>
    <row r="3807" spans="1:11" x14ac:dyDescent="0.2">
      <c r="A3807" s="28" t="s">
        <v>74</v>
      </c>
      <c r="B3807" s="24">
        <v>916717</v>
      </c>
      <c r="C3807" s="28" t="s">
        <v>3562</v>
      </c>
      <c r="D3807" s="29">
        <v>35916717</v>
      </c>
      <c r="E3807" s="29" t="s">
        <v>3527</v>
      </c>
      <c r="F3807" s="29">
        <v>281.75</v>
      </c>
      <c r="G3807" s="10">
        <f>SUMIFS('Régua SAEB'!$C:$C,'Régua SAEB'!$B:$B,"LP",'Régua SAEB'!$D:$D,"&lt;="&amp;$F3807,'Régua SAEB'!$E:$E,"&gt;"&amp;$F3807,'Régua SAEB'!$A:$A,$E3807)</f>
        <v>3</v>
      </c>
      <c r="H3807" s="10" t="str">
        <f t="array" ref="H3807">INDEX('Régua SAEB'!$F$1:$F$40,MATCH($E3807&amp;"LP"&amp;$G3807,'Régua SAEB'!$G$1:$G$40,0),1)</f>
        <v>Básico</v>
      </c>
      <c r="I3807" s="29">
        <v>277.19</v>
      </c>
      <c r="J3807" s="10">
        <f>SUMIFS('Régua SAEB'!$C:$C,'Régua SAEB'!$B:$B,"MT",'Régua SAEB'!$D:$D,"&lt;="&amp;$I3807,'Régua SAEB'!$E:$E,"&gt;"&amp;$I3807,'Régua SAEB'!$A:$A,$E3807)</f>
        <v>3</v>
      </c>
      <c r="K3807" s="10" t="str">
        <f t="array" ref="K3807">INDEX('Régua SAEB'!$F$1:$F$40,MATCH($E3807&amp;"MT"&amp;$J3807,'Régua SAEB'!$G$1:$G$40,0),1)</f>
        <v>Básico</v>
      </c>
    </row>
    <row r="3808" spans="1:11" x14ac:dyDescent="0.2">
      <c r="A3808" s="28" t="s">
        <v>15</v>
      </c>
      <c r="B3808" s="24">
        <v>32980</v>
      </c>
      <c r="C3808" s="28" t="s">
        <v>614</v>
      </c>
      <c r="D3808" s="29">
        <v>35032980</v>
      </c>
      <c r="E3808" s="29" t="s">
        <v>3527</v>
      </c>
      <c r="F3808" s="29">
        <v>276.52999999999997</v>
      </c>
      <c r="G3808" s="10">
        <f>SUMIFS('Régua SAEB'!$C:$C,'Régua SAEB'!$B:$B,"LP",'Régua SAEB'!$D:$D,"&lt;="&amp;$F3808,'Régua SAEB'!$E:$E,"&gt;"&amp;$F3808,'Régua SAEB'!$A:$A,$E3808)</f>
        <v>3</v>
      </c>
      <c r="H3808" s="10" t="str">
        <f t="array" ref="H3808">INDEX('Régua SAEB'!$F$1:$F$40,MATCH($E3808&amp;"LP"&amp;$G3808,'Régua SAEB'!$G$1:$G$40,0),1)</f>
        <v>Básico</v>
      </c>
      <c r="I3808" s="29">
        <v>286.86</v>
      </c>
      <c r="J3808" s="10">
        <f>SUMIFS('Régua SAEB'!$C:$C,'Régua SAEB'!$B:$B,"MT",'Régua SAEB'!$D:$D,"&lt;="&amp;$I3808,'Régua SAEB'!$E:$E,"&gt;"&amp;$I3808,'Régua SAEB'!$A:$A,$E3808)</f>
        <v>3</v>
      </c>
      <c r="K3808" s="10" t="str">
        <f t="array" ref="K3808">INDEX('Régua SAEB'!$F$1:$F$40,MATCH($E3808&amp;"MT"&amp;$J3808,'Régua SAEB'!$G$1:$G$40,0),1)</f>
        <v>Básico</v>
      </c>
    </row>
    <row r="3809" spans="1:11" x14ac:dyDescent="0.2">
      <c r="A3809" s="28" t="s">
        <v>15</v>
      </c>
      <c r="B3809" s="24">
        <v>32992</v>
      </c>
      <c r="C3809" s="28" t="s">
        <v>615</v>
      </c>
      <c r="D3809" s="29">
        <v>35032992</v>
      </c>
      <c r="E3809" s="29" t="s">
        <v>3527</v>
      </c>
      <c r="F3809" s="29">
        <v>274.79000000000002</v>
      </c>
      <c r="G3809" s="10">
        <f>SUMIFS('Régua SAEB'!$C:$C,'Régua SAEB'!$B:$B,"LP",'Régua SAEB'!$D:$D,"&lt;="&amp;$F3809,'Régua SAEB'!$E:$E,"&gt;"&amp;$F3809,'Régua SAEB'!$A:$A,$E3809)</f>
        <v>2</v>
      </c>
      <c r="H3809" s="10" t="str">
        <f t="array" ref="H3809">INDEX('Régua SAEB'!$F$1:$F$40,MATCH($E3809&amp;"LP"&amp;$G3809,'Régua SAEB'!$G$1:$G$40,0),1)</f>
        <v>Básico</v>
      </c>
      <c r="I3809" s="29">
        <v>275.87</v>
      </c>
      <c r="J3809" s="10">
        <f>SUMIFS('Régua SAEB'!$C:$C,'Régua SAEB'!$B:$B,"MT",'Régua SAEB'!$D:$D,"&lt;="&amp;$I3809,'Régua SAEB'!$E:$E,"&gt;"&amp;$I3809,'Régua SAEB'!$A:$A,$E3809)</f>
        <v>3</v>
      </c>
      <c r="K3809" s="10" t="str">
        <f t="array" ref="K3809">INDEX('Régua SAEB'!$F$1:$F$40,MATCH($E3809&amp;"MT"&amp;$J3809,'Régua SAEB'!$G$1:$G$40,0),1)</f>
        <v>Básico</v>
      </c>
    </row>
    <row r="3810" spans="1:11" x14ac:dyDescent="0.2">
      <c r="A3810" s="28" t="s">
        <v>15</v>
      </c>
      <c r="B3810" s="24">
        <v>33030</v>
      </c>
      <c r="C3810" s="28" t="s">
        <v>616</v>
      </c>
      <c r="D3810" s="29">
        <v>35033030</v>
      </c>
      <c r="E3810" s="29" t="s">
        <v>3527</v>
      </c>
      <c r="F3810" s="29">
        <v>284.95999999999998</v>
      </c>
      <c r="G3810" s="10">
        <f>SUMIFS('Régua SAEB'!$C:$C,'Régua SAEB'!$B:$B,"LP",'Régua SAEB'!$D:$D,"&lt;="&amp;$F3810,'Régua SAEB'!$E:$E,"&gt;"&amp;$F3810,'Régua SAEB'!$A:$A,$E3810)</f>
        <v>3</v>
      </c>
      <c r="H3810" s="10" t="str">
        <f t="array" ref="H3810">INDEX('Régua SAEB'!$F$1:$F$40,MATCH($E3810&amp;"LP"&amp;$G3810,'Régua SAEB'!$G$1:$G$40,0),1)</f>
        <v>Básico</v>
      </c>
      <c r="I3810" s="29">
        <v>270.32</v>
      </c>
      <c r="J3810" s="10">
        <f>SUMIFS('Régua SAEB'!$C:$C,'Régua SAEB'!$B:$B,"MT",'Régua SAEB'!$D:$D,"&lt;="&amp;$I3810,'Régua SAEB'!$E:$E,"&gt;"&amp;$I3810,'Régua SAEB'!$A:$A,$E3810)</f>
        <v>2</v>
      </c>
      <c r="K3810" s="10" t="str">
        <f t="array" ref="K3810">INDEX('Régua SAEB'!$F$1:$F$40,MATCH($E3810&amp;"MT"&amp;$J3810,'Régua SAEB'!$G$1:$G$40,0),1)</f>
        <v>Insuficiente</v>
      </c>
    </row>
    <row r="3811" spans="1:11" x14ac:dyDescent="0.2">
      <c r="A3811" s="28" t="s">
        <v>15</v>
      </c>
      <c r="B3811" s="24">
        <v>33042</v>
      </c>
      <c r="C3811" s="28" t="s">
        <v>617</v>
      </c>
      <c r="D3811" s="29">
        <v>35033042</v>
      </c>
      <c r="E3811" s="29" t="s">
        <v>3527</v>
      </c>
      <c r="F3811" s="29">
        <v>250.05</v>
      </c>
      <c r="G3811" s="10">
        <f>SUMIFS('Régua SAEB'!$C:$C,'Régua SAEB'!$B:$B,"LP",'Régua SAEB'!$D:$D,"&lt;="&amp;$F3811,'Régua SAEB'!$E:$E,"&gt;"&amp;$F3811,'Régua SAEB'!$A:$A,$E3811)</f>
        <v>2</v>
      </c>
      <c r="H3811" s="10" t="str">
        <f t="array" ref="H3811">INDEX('Régua SAEB'!$F$1:$F$40,MATCH($E3811&amp;"LP"&amp;$G3811,'Régua SAEB'!$G$1:$G$40,0),1)</f>
        <v>Básico</v>
      </c>
      <c r="I3811" s="29">
        <v>252.02</v>
      </c>
      <c r="J3811" s="10">
        <f>SUMIFS('Régua SAEB'!$C:$C,'Régua SAEB'!$B:$B,"MT",'Régua SAEB'!$D:$D,"&lt;="&amp;$I3811,'Régua SAEB'!$E:$E,"&gt;"&amp;$I3811,'Régua SAEB'!$A:$A,$E3811)</f>
        <v>2</v>
      </c>
      <c r="K3811" s="10" t="str">
        <f t="array" ref="K3811">INDEX('Régua SAEB'!$F$1:$F$40,MATCH($E3811&amp;"MT"&amp;$J3811,'Régua SAEB'!$G$1:$G$40,0),1)</f>
        <v>Insuficiente</v>
      </c>
    </row>
    <row r="3812" spans="1:11" x14ac:dyDescent="0.2">
      <c r="A3812" s="28" t="s">
        <v>40</v>
      </c>
      <c r="B3812" s="24">
        <v>15118</v>
      </c>
      <c r="C3812" s="28" t="s">
        <v>3563</v>
      </c>
      <c r="D3812" s="29">
        <v>35015118</v>
      </c>
      <c r="E3812" s="29" t="s">
        <v>3527</v>
      </c>
      <c r="F3812" s="29">
        <v>299.72000000000003</v>
      </c>
      <c r="G3812" s="10">
        <f>SUMIFS('Régua SAEB'!$C:$C,'Régua SAEB'!$B:$B,"LP",'Régua SAEB'!$D:$D,"&lt;="&amp;$F3812,'Régua SAEB'!$E:$E,"&gt;"&amp;$F3812,'Régua SAEB'!$A:$A,$E3812)</f>
        <v>3</v>
      </c>
      <c r="H3812" s="10" t="str">
        <f t="array" ref="H3812">INDEX('Régua SAEB'!$F$1:$F$40,MATCH($E3812&amp;"LP"&amp;$G3812,'Régua SAEB'!$G$1:$G$40,0),1)</f>
        <v>Básico</v>
      </c>
      <c r="I3812" s="29">
        <v>290.18</v>
      </c>
      <c r="J3812" s="10">
        <f>SUMIFS('Régua SAEB'!$C:$C,'Régua SAEB'!$B:$B,"MT",'Régua SAEB'!$D:$D,"&lt;="&amp;$I3812,'Régua SAEB'!$E:$E,"&gt;"&amp;$I3812,'Régua SAEB'!$A:$A,$E3812)</f>
        <v>3</v>
      </c>
      <c r="K3812" s="10" t="str">
        <f t="array" ref="K3812">INDEX('Régua SAEB'!$F$1:$F$40,MATCH($E3812&amp;"MT"&amp;$J3812,'Régua SAEB'!$G$1:$G$40,0),1)</f>
        <v>Básico</v>
      </c>
    </row>
    <row r="3813" spans="1:11" x14ac:dyDescent="0.2">
      <c r="A3813" s="28" t="s">
        <v>40</v>
      </c>
      <c r="B3813" s="24">
        <v>15222</v>
      </c>
      <c r="C3813" s="28" t="s">
        <v>3564</v>
      </c>
      <c r="D3813" s="29">
        <v>35015222</v>
      </c>
      <c r="E3813" s="29" t="s">
        <v>3527</v>
      </c>
      <c r="F3813" s="29">
        <v>279.8</v>
      </c>
      <c r="G3813" s="10">
        <f>SUMIFS('Régua SAEB'!$C:$C,'Régua SAEB'!$B:$B,"LP",'Régua SAEB'!$D:$D,"&lt;="&amp;$F3813,'Régua SAEB'!$E:$E,"&gt;"&amp;$F3813,'Régua SAEB'!$A:$A,$E3813)</f>
        <v>3</v>
      </c>
      <c r="H3813" s="10" t="str">
        <f t="array" ref="H3813">INDEX('Régua SAEB'!$F$1:$F$40,MATCH($E3813&amp;"LP"&amp;$G3813,'Régua SAEB'!$G$1:$G$40,0),1)</f>
        <v>Básico</v>
      </c>
      <c r="I3813" s="29">
        <v>267.58999999999997</v>
      </c>
      <c r="J3813" s="10">
        <f>SUMIFS('Régua SAEB'!$C:$C,'Régua SAEB'!$B:$B,"MT",'Régua SAEB'!$D:$D,"&lt;="&amp;$I3813,'Régua SAEB'!$E:$E,"&gt;"&amp;$I3813,'Régua SAEB'!$A:$A,$E3813)</f>
        <v>2</v>
      </c>
      <c r="K3813" s="10" t="str">
        <f t="array" ref="K3813">INDEX('Régua SAEB'!$F$1:$F$40,MATCH($E3813&amp;"MT"&amp;$J3813,'Régua SAEB'!$G$1:$G$40,0),1)</f>
        <v>Insuficiente</v>
      </c>
    </row>
    <row r="3814" spans="1:11" x14ac:dyDescent="0.2">
      <c r="A3814" s="28" t="s">
        <v>40</v>
      </c>
      <c r="B3814" s="24">
        <v>910077</v>
      </c>
      <c r="C3814" s="28" t="s">
        <v>618</v>
      </c>
      <c r="D3814" s="29">
        <v>35910077</v>
      </c>
      <c r="E3814" s="29" t="s">
        <v>3527</v>
      </c>
      <c r="F3814" s="29">
        <v>271.27999999999997</v>
      </c>
      <c r="G3814" s="10">
        <f>SUMIFS('Régua SAEB'!$C:$C,'Régua SAEB'!$B:$B,"LP",'Régua SAEB'!$D:$D,"&lt;="&amp;$F3814,'Régua SAEB'!$E:$E,"&gt;"&amp;$F3814,'Régua SAEB'!$A:$A,$E3814)</f>
        <v>2</v>
      </c>
      <c r="H3814" s="10" t="str">
        <f t="array" ref="H3814">INDEX('Régua SAEB'!$F$1:$F$40,MATCH($E3814&amp;"LP"&amp;$G3814,'Régua SAEB'!$G$1:$G$40,0),1)</f>
        <v>Básico</v>
      </c>
      <c r="I3814" s="29">
        <v>264.98</v>
      </c>
      <c r="J3814" s="10">
        <f>SUMIFS('Régua SAEB'!$C:$C,'Régua SAEB'!$B:$B,"MT",'Régua SAEB'!$D:$D,"&lt;="&amp;$I3814,'Régua SAEB'!$E:$E,"&gt;"&amp;$I3814,'Régua SAEB'!$A:$A,$E3814)</f>
        <v>2</v>
      </c>
      <c r="K3814" s="10" t="str">
        <f t="array" ref="K3814">INDEX('Régua SAEB'!$F$1:$F$40,MATCH($E3814&amp;"MT"&amp;$J3814,'Régua SAEB'!$G$1:$G$40,0),1)</f>
        <v>Insuficiente</v>
      </c>
    </row>
    <row r="3815" spans="1:11" x14ac:dyDescent="0.2">
      <c r="A3815" s="28" t="s">
        <v>98</v>
      </c>
      <c r="B3815" s="24">
        <v>16913</v>
      </c>
      <c r="C3815" s="28" t="s">
        <v>3565</v>
      </c>
      <c r="D3815" s="29">
        <v>35016913</v>
      </c>
      <c r="E3815" s="29" t="s">
        <v>3527</v>
      </c>
      <c r="F3815" s="29">
        <v>269.55</v>
      </c>
      <c r="G3815" s="10">
        <f>SUMIFS('Régua SAEB'!$C:$C,'Régua SAEB'!$B:$B,"LP",'Régua SAEB'!$D:$D,"&lt;="&amp;$F3815,'Régua SAEB'!$E:$E,"&gt;"&amp;$F3815,'Régua SAEB'!$A:$A,$E3815)</f>
        <v>2</v>
      </c>
      <c r="H3815" s="10" t="str">
        <f t="array" ref="H3815">INDEX('Régua SAEB'!$F$1:$F$40,MATCH($E3815&amp;"LP"&amp;$G3815,'Régua SAEB'!$G$1:$G$40,0),1)</f>
        <v>Básico</v>
      </c>
      <c r="I3815" s="29">
        <v>263.77999999999997</v>
      </c>
      <c r="J3815" s="10">
        <f>SUMIFS('Régua SAEB'!$C:$C,'Régua SAEB'!$B:$B,"MT",'Régua SAEB'!$D:$D,"&lt;="&amp;$I3815,'Régua SAEB'!$E:$E,"&gt;"&amp;$I3815,'Régua SAEB'!$A:$A,$E3815)</f>
        <v>2</v>
      </c>
      <c r="K3815" s="10" t="str">
        <f t="array" ref="K3815">INDEX('Régua SAEB'!$F$1:$F$40,MATCH($E3815&amp;"MT"&amp;$J3815,'Régua SAEB'!$G$1:$G$40,0),1)</f>
        <v>Insuficiente</v>
      </c>
    </row>
    <row r="3816" spans="1:11" x14ac:dyDescent="0.2">
      <c r="A3816" s="28" t="s">
        <v>25</v>
      </c>
      <c r="B3816" s="24">
        <v>20795</v>
      </c>
      <c r="C3816" s="28" t="s">
        <v>619</v>
      </c>
      <c r="D3816" s="29">
        <v>35020795</v>
      </c>
      <c r="E3816" s="29" t="s">
        <v>3527</v>
      </c>
      <c r="F3816" s="29">
        <v>304.60000000000002</v>
      </c>
      <c r="G3816" s="10">
        <f>SUMIFS('Régua SAEB'!$C:$C,'Régua SAEB'!$B:$B,"LP",'Régua SAEB'!$D:$D,"&lt;="&amp;$F3816,'Régua SAEB'!$E:$E,"&gt;"&amp;$F3816,'Régua SAEB'!$A:$A,$E3816)</f>
        <v>4</v>
      </c>
      <c r="H3816" s="10" t="str">
        <f t="array" ref="H3816">INDEX('Régua SAEB'!$F$1:$F$40,MATCH($E3816&amp;"LP"&amp;$G3816,'Régua SAEB'!$G$1:$G$40,0),1)</f>
        <v>Básico</v>
      </c>
      <c r="I3816" s="29">
        <v>291.17</v>
      </c>
      <c r="J3816" s="10">
        <f>SUMIFS('Régua SAEB'!$C:$C,'Régua SAEB'!$B:$B,"MT",'Régua SAEB'!$D:$D,"&lt;="&amp;$I3816,'Régua SAEB'!$E:$E,"&gt;"&amp;$I3816,'Régua SAEB'!$A:$A,$E3816)</f>
        <v>3</v>
      </c>
      <c r="K3816" s="10" t="str">
        <f t="array" ref="K3816">INDEX('Régua SAEB'!$F$1:$F$40,MATCH($E3816&amp;"MT"&amp;$J3816,'Régua SAEB'!$G$1:$G$40,0),1)</f>
        <v>Básico</v>
      </c>
    </row>
    <row r="3817" spans="1:11" x14ac:dyDescent="0.2">
      <c r="A3817" s="28" t="s">
        <v>25</v>
      </c>
      <c r="B3817" s="24">
        <v>20801</v>
      </c>
      <c r="C3817" s="28" t="s">
        <v>620</v>
      </c>
      <c r="D3817" s="29">
        <v>35020801</v>
      </c>
      <c r="E3817" s="29" t="s">
        <v>3527</v>
      </c>
      <c r="F3817" s="29">
        <v>277.74</v>
      </c>
      <c r="G3817" s="10">
        <f>SUMIFS('Régua SAEB'!$C:$C,'Régua SAEB'!$B:$B,"LP",'Régua SAEB'!$D:$D,"&lt;="&amp;$F3817,'Régua SAEB'!$E:$E,"&gt;"&amp;$F3817,'Régua SAEB'!$A:$A,$E3817)</f>
        <v>3</v>
      </c>
      <c r="H3817" s="10" t="str">
        <f t="array" ref="H3817">INDEX('Régua SAEB'!$F$1:$F$40,MATCH($E3817&amp;"LP"&amp;$G3817,'Régua SAEB'!$G$1:$G$40,0),1)</f>
        <v>Básico</v>
      </c>
      <c r="I3817" s="29">
        <v>269.91000000000003</v>
      </c>
      <c r="J3817" s="10">
        <f>SUMIFS('Régua SAEB'!$C:$C,'Régua SAEB'!$B:$B,"MT",'Régua SAEB'!$D:$D,"&lt;="&amp;$I3817,'Régua SAEB'!$E:$E,"&gt;"&amp;$I3817,'Régua SAEB'!$A:$A,$E3817)</f>
        <v>2</v>
      </c>
      <c r="K3817" s="10" t="str">
        <f t="array" ref="K3817">INDEX('Régua SAEB'!$F$1:$F$40,MATCH($E3817&amp;"MT"&amp;$J3817,'Régua SAEB'!$G$1:$G$40,0),1)</f>
        <v>Insuficiente</v>
      </c>
    </row>
    <row r="3818" spans="1:11" x14ac:dyDescent="0.2">
      <c r="A3818" s="28" t="s">
        <v>25</v>
      </c>
      <c r="B3818" s="24">
        <v>580120</v>
      </c>
      <c r="C3818" s="28" t="s">
        <v>621</v>
      </c>
      <c r="D3818" s="29">
        <v>35580120</v>
      </c>
      <c r="E3818" s="29" t="s">
        <v>3527</v>
      </c>
      <c r="F3818" s="29">
        <v>290.48</v>
      </c>
      <c r="G3818" s="10">
        <f>SUMIFS('Régua SAEB'!$C:$C,'Régua SAEB'!$B:$B,"LP",'Régua SAEB'!$D:$D,"&lt;="&amp;$F3818,'Régua SAEB'!$E:$E,"&gt;"&amp;$F3818,'Régua SAEB'!$A:$A,$E3818)</f>
        <v>3</v>
      </c>
      <c r="H3818" s="10" t="str">
        <f t="array" ref="H3818">INDEX('Régua SAEB'!$F$1:$F$40,MATCH($E3818&amp;"LP"&amp;$G3818,'Régua SAEB'!$G$1:$G$40,0),1)</f>
        <v>Básico</v>
      </c>
      <c r="I3818" s="29">
        <v>273.48</v>
      </c>
      <c r="J3818" s="10">
        <f>SUMIFS('Régua SAEB'!$C:$C,'Régua SAEB'!$B:$B,"MT",'Régua SAEB'!$D:$D,"&lt;="&amp;$I3818,'Régua SAEB'!$E:$E,"&gt;"&amp;$I3818,'Régua SAEB'!$A:$A,$E3818)</f>
        <v>2</v>
      </c>
      <c r="K3818" s="10" t="str">
        <f t="array" ref="K3818">INDEX('Régua SAEB'!$F$1:$F$40,MATCH($E3818&amp;"MT"&amp;$J3818,'Régua SAEB'!$G$1:$G$40,0),1)</f>
        <v>Insuficiente</v>
      </c>
    </row>
    <row r="3819" spans="1:11" x14ac:dyDescent="0.2">
      <c r="A3819" s="28" t="s">
        <v>25</v>
      </c>
      <c r="B3819" s="24">
        <v>901167</v>
      </c>
      <c r="C3819" s="28" t="s">
        <v>622</v>
      </c>
      <c r="D3819" s="29">
        <v>35901167</v>
      </c>
      <c r="E3819" s="29" t="s">
        <v>3527</v>
      </c>
      <c r="F3819" s="29">
        <v>302.19</v>
      </c>
      <c r="G3819" s="10">
        <f>SUMIFS('Régua SAEB'!$C:$C,'Régua SAEB'!$B:$B,"LP",'Régua SAEB'!$D:$D,"&lt;="&amp;$F3819,'Régua SAEB'!$E:$E,"&gt;"&amp;$F3819,'Régua SAEB'!$A:$A,$E3819)</f>
        <v>4</v>
      </c>
      <c r="H3819" s="10" t="str">
        <f t="array" ref="H3819">INDEX('Régua SAEB'!$F$1:$F$40,MATCH($E3819&amp;"LP"&amp;$G3819,'Régua SAEB'!$G$1:$G$40,0),1)</f>
        <v>Básico</v>
      </c>
      <c r="I3819" s="29">
        <v>272.98</v>
      </c>
      <c r="J3819" s="10">
        <f>SUMIFS('Régua SAEB'!$C:$C,'Régua SAEB'!$B:$B,"MT",'Régua SAEB'!$D:$D,"&lt;="&amp;$I3819,'Régua SAEB'!$E:$E,"&gt;"&amp;$I3819,'Régua SAEB'!$A:$A,$E3819)</f>
        <v>2</v>
      </c>
      <c r="K3819" s="10" t="str">
        <f t="array" ref="K3819">INDEX('Régua SAEB'!$F$1:$F$40,MATCH($E3819&amp;"MT"&amp;$J3819,'Régua SAEB'!$G$1:$G$40,0),1)</f>
        <v>Insuficiente</v>
      </c>
    </row>
    <row r="3820" spans="1:11" x14ac:dyDescent="0.2">
      <c r="A3820" s="28" t="s">
        <v>26</v>
      </c>
      <c r="B3820" s="24">
        <v>11290</v>
      </c>
      <c r="C3820" s="28" t="s">
        <v>3566</v>
      </c>
      <c r="D3820" s="29">
        <v>35011290</v>
      </c>
      <c r="E3820" s="29" t="s">
        <v>3527</v>
      </c>
      <c r="F3820" s="29">
        <v>281.7</v>
      </c>
      <c r="G3820" s="10">
        <f>SUMIFS('Régua SAEB'!$C:$C,'Régua SAEB'!$B:$B,"LP",'Régua SAEB'!$D:$D,"&lt;="&amp;$F3820,'Régua SAEB'!$E:$E,"&gt;"&amp;$F3820,'Régua SAEB'!$A:$A,$E3820)</f>
        <v>3</v>
      </c>
      <c r="H3820" s="10" t="str">
        <f t="array" ref="H3820">INDEX('Régua SAEB'!$F$1:$F$40,MATCH($E3820&amp;"LP"&amp;$G3820,'Régua SAEB'!$G$1:$G$40,0),1)</f>
        <v>Básico</v>
      </c>
      <c r="I3820" s="29">
        <v>277.47000000000003</v>
      </c>
      <c r="J3820" s="10">
        <f>SUMIFS('Régua SAEB'!$C:$C,'Régua SAEB'!$B:$B,"MT",'Régua SAEB'!$D:$D,"&lt;="&amp;$I3820,'Régua SAEB'!$E:$E,"&gt;"&amp;$I3820,'Régua SAEB'!$A:$A,$E3820)</f>
        <v>3</v>
      </c>
      <c r="K3820" s="10" t="str">
        <f t="array" ref="K3820">INDEX('Régua SAEB'!$F$1:$F$40,MATCH($E3820&amp;"MT"&amp;$J3820,'Régua SAEB'!$G$1:$G$40,0),1)</f>
        <v>Básico</v>
      </c>
    </row>
    <row r="3821" spans="1:11" x14ac:dyDescent="0.2">
      <c r="A3821" s="28" t="s">
        <v>26</v>
      </c>
      <c r="B3821" s="24">
        <v>11332</v>
      </c>
      <c r="C3821" s="28" t="s">
        <v>3567</v>
      </c>
      <c r="D3821" s="29">
        <v>35011332</v>
      </c>
      <c r="E3821" s="29" t="s">
        <v>3527</v>
      </c>
      <c r="F3821" s="29">
        <v>264.66000000000003</v>
      </c>
      <c r="G3821" s="10">
        <f>SUMIFS('Régua SAEB'!$C:$C,'Régua SAEB'!$B:$B,"LP",'Régua SAEB'!$D:$D,"&lt;="&amp;$F3821,'Régua SAEB'!$E:$E,"&gt;"&amp;$F3821,'Régua SAEB'!$A:$A,$E3821)</f>
        <v>2</v>
      </c>
      <c r="H3821" s="10" t="str">
        <f t="array" ref="H3821">INDEX('Régua SAEB'!$F$1:$F$40,MATCH($E3821&amp;"LP"&amp;$G3821,'Régua SAEB'!$G$1:$G$40,0),1)</f>
        <v>Básico</v>
      </c>
      <c r="I3821" s="29">
        <v>262.63</v>
      </c>
      <c r="J3821" s="10">
        <f>SUMIFS('Régua SAEB'!$C:$C,'Régua SAEB'!$B:$B,"MT",'Régua SAEB'!$D:$D,"&lt;="&amp;$I3821,'Régua SAEB'!$E:$E,"&gt;"&amp;$I3821,'Régua SAEB'!$A:$A,$E3821)</f>
        <v>2</v>
      </c>
      <c r="K3821" s="10" t="str">
        <f t="array" ref="K3821">INDEX('Régua SAEB'!$F$1:$F$40,MATCH($E3821&amp;"MT"&amp;$J3821,'Régua SAEB'!$G$1:$G$40,0),1)</f>
        <v>Insuficiente</v>
      </c>
    </row>
    <row r="3822" spans="1:11" x14ac:dyDescent="0.2">
      <c r="A3822" s="28" t="s">
        <v>26</v>
      </c>
      <c r="B3822" s="24">
        <v>11393</v>
      </c>
      <c r="C3822" s="28" t="s">
        <v>3568</v>
      </c>
      <c r="D3822" s="29">
        <v>35011393</v>
      </c>
      <c r="E3822" s="29" t="s">
        <v>3527</v>
      </c>
      <c r="F3822" s="29">
        <v>275.26</v>
      </c>
      <c r="G3822" s="10">
        <f>SUMIFS('Régua SAEB'!$C:$C,'Régua SAEB'!$B:$B,"LP",'Régua SAEB'!$D:$D,"&lt;="&amp;$F3822,'Régua SAEB'!$E:$E,"&gt;"&amp;$F3822,'Régua SAEB'!$A:$A,$E3822)</f>
        <v>3</v>
      </c>
      <c r="H3822" s="10" t="str">
        <f t="array" ref="H3822">INDEX('Régua SAEB'!$F$1:$F$40,MATCH($E3822&amp;"LP"&amp;$G3822,'Régua SAEB'!$G$1:$G$40,0),1)</f>
        <v>Básico</v>
      </c>
      <c r="I3822" s="29">
        <v>263.75</v>
      </c>
      <c r="J3822" s="10">
        <f>SUMIFS('Régua SAEB'!$C:$C,'Régua SAEB'!$B:$B,"MT",'Régua SAEB'!$D:$D,"&lt;="&amp;$I3822,'Régua SAEB'!$E:$E,"&gt;"&amp;$I3822,'Régua SAEB'!$A:$A,$E3822)</f>
        <v>2</v>
      </c>
      <c r="K3822" s="10" t="str">
        <f t="array" ref="K3822">INDEX('Régua SAEB'!$F$1:$F$40,MATCH($E3822&amp;"MT"&amp;$J3822,'Régua SAEB'!$G$1:$G$40,0),1)</f>
        <v>Insuficiente</v>
      </c>
    </row>
    <row r="3823" spans="1:11" x14ac:dyDescent="0.2">
      <c r="A3823" s="28" t="s">
        <v>26</v>
      </c>
      <c r="B3823" s="24">
        <v>11400</v>
      </c>
      <c r="C3823" s="28" t="s">
        <v>623</v>
      </c>
      <c r="D3823" s="29">
        <v>35011400</v>
      </c>
      <c r="E3823" s="29" t="s">
        <v>3527</v>
      </c>
      <c r="F3823" s="29">
        <v>276.95999999999998</v>
      </c>
      <c r="G3823" s="10">
        <f>SUMIFS('Régua SAEB'!$C:$C,'Régua SAEB'!$B:$B,"LP",'Régua SAEB'!$D:$D,"&lt;="&amp;$F3823,'Régua SAEB'!$E:$E,"&gt;"&amp;$F3823,'Régua SAEB'!$A:$A,$E3823)</f>
        <v>3</v>
      </c>
      <c r="H3823" s="10" t="str">
        <f t="array" ref="H3823">INDEX('Régua SAEB'!$F$1:$F$40,MATCH($E3823&amp;"LP"&amp;$G3823,'Régua SAEB'!$G$1:$G$40,0),1)</f>
        <v>Básico</v>
      </c>
      <c r="I3823" s="29">
        <v>268.89</v>
      </c>
      <c r="J3823" s="10">
        <f>SUMIFS('Régua SAEB'!$C:$C,'Régua SAEB'!$B:$B,"MT",'Régua SAEB'!$D:$D,"&lt;="&amp;$I3823,'Régua SAEB'!$E:$E,"&gt;"&amp;$I3823,'Régua SAEB'!$A:$A,$E3823)</f>
        <v>2</v>
      </c>
      <c r="K3823" s="10" t="str">
        <f t="array" ref="K3823">INDEX('Régua SAEB'!$F$1:$F$40,MATCH($E3823&amp;"MT"&amp;$J3823,'Régua SAEB'!$G$1:$G$40,0),1)</f>
        <v>Insuficiente</v>
      </c>
    </row>
    <row r="3824" spans="1:11" x14ac:dyDescent="0.2">
      <c r="A3824" s="28" t="s">
        <v>26</v>
      </c>
      <c r="B3824" s="24">
        <v>39559</v>
      </c>
      <c r="C3824" s="28" t="s">
        <v>625</v>
      </c>
      <c r="D3824" s="29">
        <v>35039559</v>
      </c>
      <c r="E3824" s="29" t="s">
        <v>3527</v>
      </c>
      <c r="F3824" s="29">
        <v>270.67</v>
      </c>
      <c r="G3824" s="10">
        <f>SUMIFS('Régua SAEB'!$C:$C,'Régua SAEB'!$B:$B,"LP",'Régua SAEB'!$D:$D,"&lt;="&amp;$F3824,'Régua SAEB'!$E:$E,"&gt;"&amp;$F3824,'Régua SAEB'!$A:$A,$E3824)</f>
        <v>2</v>
      </c>
      <c r="H3824" s="10" t="str">
        <f t="array" ref="H3824">INDEX('Régua SAEB'!$F$1:$F$40,MATCH($E3824&amp;"LP"&amp;$G3824,'Régua SAEB'!$G$1:$G$40,0),1)</f>
        <v>Básico</v>
      </c>
      <c r="I3824" s="29">
        <v>252.51</v>
      </c>
      <c r="J3824" s="10">
        <f>SUMIFS('Régua SAEB'!$C:$C,'Régua SAEB'!$B:$B,"MT",'Régua SAEB'!$D:$D,"&lt;="&amp;$I3824,'Régua SAEB'!$E:$E,"&gt;"&amp;$I3824,'Régua SAEB'!$A:$A,$E3824)</f>
        <v>2</v>
      </c>
      <c r="K3824" s="10" t="str">
        <f t="array" ref="K3824">INDEX('Régua SAEB'!$F$1:$F$40,MATCH($E3824&amp;"MT"&amp;$J3824,'Régua SAEB'!$G$1:$G$40,0),1)</f>
        <v>Insuficiente</v>
      </c>
    </row>
    <row r="3825" spans="1:11" x14ac:dyDescent="0.2">
      <c r="A3825" s="28" t="s">
        <v>26</v>
      </c>
      <c r="B3825" s="24">
        <v>45147</v>
      </c>
      <c r="C3825" s="28" t="s">
        <v>626</v>
      </c>
      <c r="D3825" s="29">
        <v>35045147</v>
      </c>
      <c r="E3825" s="29" t="s">
        <v>3527</v>
      </c>
      <c r="F3825" s="29">
        <v>288.10000000000002</v>
      </c>
      <c r="G3825" s="10">
        <f>SUMIFS('Régua SAEB'!$C:$C,'Régua SAEB'!$B:$B,"LP",'Régua SAEB'!$D:$D,"&lt;="&amp;$F3825,'Régua SAEB'!$E:$E,"&gt;"&amp;$F3825,'Régua SAEB'!$A:$A,$E3825)</f>
        <v>3</v>
      </c>
      <c r="H3825" s="10" t="str">
        <f t="array" ref="H3825">INDEX('Régua SAEB'!$F$1:$F$40,MATCH($E3825&amp;"LP"&amp;$G3825,'Régua SAEB'!$G$1:$G$40,0),1)</f>
        <v>Básico</v>
      </c>
      <c r="I3825" s="29">
        <v>264.24</v>
      </c>
      <c r="J3825" s="10">
        <f>SUMIFS('Régua SAEB'!$C:$C,'Régua SAEB'!$B:$B,"MT",'Régua SAEB'!$D:$D,"&lt;="&amp;$I3825,'Régua SAEB'!$E:$E,"&gt;"&amp;$I3825,'Régua SAEB'!$A:$A,$E3825)</f>
        <v>2</v>
      </c>
      <c r="K3825" s="10" t="str">
        <f t="array" ref="K3825">INDEX('Régua SAEB'!$F$1:$F$40,MATCH($E3825&amp;"MT"&amp;$J3825,'Régua SAEB'!$G$1:$G$40,0),1)</f>
        <v>Insuficiente</v>
      </c>
    </row>
    <row r="3826" spans="1:11" x14ac:dyDescent="0.2">
      <c r="A3826" s="28" t="s">
        <v>26</v>
      </c>
      <c r="B3826" s="24">
        <v>48537</v>
      </c>
      <c r="C3826" s="28" t="s">
        <v>627</v>
      </c>
      <c r="D3826" s="29">
        <v>35048537</v>
      </c>
      <c r="E3826" s="29" t="s">
        <v>3527</v>
      </c>
      <c r="F3826" s="29">
        <v>275.82</v>
      </c>
      <c r="G3826" s="10">
        <f>SUMIFS('Régua SAEB'!$C:$C,'Régua SAEB'!$B:$B,"LP",'Régua SAEB'!$D:$D,"&lt;="&amp;$F3826,'Régua SAEB'!$E:$E,"&gt;"&amp;$F3826,'Régua SAEB'!$A:$A,$E3826)</f>
        <v>3</v>
      </c>
      <c r="H3826" s="10" t="str">
        <f t="array" ref="H3826">INDEX('Régua SAEB'!$F$1:$F$40,MATCH($E3826&amp;"LP"&amp;$G3826,'Régua SAEB'!$G$1:$G$40,0),1)</f>
        <v>Básico</v>
      </c>
      <c r="I3826" s="29">
        <v>268.3</v>
      </c>
      <c r="J3826" s="10">
        <f>SUMIFS('Régua SAEB'!$C:$C,'Régua SAEB'!$B:$B,"MT",'Régua SAEB'!$D:$D,"&lt;="&amp;$I3826,'Régua SAEB'!$E:$E,"&gt;"&amp;$I3826,'Régua SAEB'!$A:$A,$E3826)</f>
        <v>2</v>
      </c>
      <c r="K3826" s="10" t="str">
        <f t="array" ref="K3826">INDEX('Régua SAEB'!$F$1:$F$40,MATCH($E3826&amp;"MT"&amp;$J3826,'Régua SAEB'!$G$1:$G$40,0),1)</f>
        <v>Insuficiente</v>
      </c>
    </row>
    <row r="3827" spans="1:11" x14ac:dyDescent="0.2">
      <c r="A3827" s="28" t="s">
        <v>26</v>
      </c>
      <c r="B3827" s="24">
        <v>909919</v>
      </c>
      <c r="C3827" s="28" t="s">
        <v>628</v>
      </c>
      <c r="D3827" s="29">
        <v>35909919</v>
      </c>
      <c r="E3827" s="29" t="s">
        <v>3527</v>
      </c>
      <c r="F3827" s="29">
        <v>263.73</v>
      </c>
      <c r="G3827" s="10">
        <f>SUMIFS('Régua SAEB'!$C:$C,'Régua SAEB'!$B:$B,"LP",'Régua SAEB'!$D:$D,"&lt;="&amp;$F3827,'Régua SAEB'!$E:$E,"&gt;"&amp;$F3827,'Régua SAEB'!$A:$A,$E3827)</f>
        <v>2</v>
      </c>
      <c r="H3827" s="10" t="str">
        <f t="array" ref="H3827">INDEX('Régua SAEB'!$F$1:$F$40,MATCH($E3827&amp;"LP"&amp;$G3827,'Régua SAEB'!$G$1:$G$40,0),1)</f>
        <v>Básico</v>
      </c>
      <c r="I3827" s="29">
        <v>256.73</v>
      </c>
      <c r="J3827" s="10">
        <f>SUMIFS('Régua SAEB'!$C:$C,'Régua SAEB'!$B:$B,"MT",'Régua SAEB'!$D:$D,"&lt;="&amp;$I3827,'Régua SAEB'!$E:$E,"&gt;"&amp;$I3827,'Régua SAEB'!$A:$A,$E3827)</f>
        <v>2</v>
      </c>
      <c r="K3827" s="10" t="str">
        <f t="array" ref="K3827">INDEX('Régua SAEB'!$F$1:$F$40,MATCH($E3827&amp;"MT"&amp;$J3827,'Régua SAEB'!$G$1:$G$40,0),1)</f>
        <v>Insuficiente</v>
      </c>
    </row>
    <row r="3828" spans="1:11" x14ac:dyDescent="0.2">
      <c r="A3828" s="28" t="s">
        <v>27</v>
      </c>
      <c r="B3828" s="24">
        <v>4191</v>
      </c>
      <c r="C3828" s="28" t="s">
        <v>629</v>
      </c>
      <c r="D3828" s="29">
        <v>35004191</v>
      </c>
      <c r="E3828" s="29" t="s">
        <v>3527</v>
      </c>
      <c r="F3828" s="29">
        <v>242.69</v>
      </c>
      <c r="G3828" s="10">
        <f>SUMIFS('Régua SAEB'!$C:$C,'Régua SAEB'!$B:$B,"LP",'Régua SAEB'!$D:$D,"&lt;="&amp;$F3828,'Régua SAEB'!$E:$E,"&gt;"&amp;$F3828,'Régua SAEB'!$A:$A,$E3828)</f>
        <v>1</v>
      </c>
      <c r="H3828" s="10" t="str">
        <f t="array" ref="H3828">INDEX('Régua SAEB'!$F$1:$F$40,MATCH($E3828&amp;"LP"&amp;$G3828,'Régua SAEB'!$G$1:$G$40,0),1)</f>
        <v>Insuficiente</v>
      </c>
      <c r="I3828" s="29">
        <v>251.86</v>
      </c>
      <c r="J3828" s="10">
        <f>SUMIFS('Régua SAEB'!$C:$C,'Régua SAEB'!$B:$B,"MT",'Régua SAEB'!$D:$D,"&lt;="&amp;$I3828,'Régua SAEB'!$E:$E,"&gt;"&amp;$I3828,'Régua SAEB'!$A:$A,$E3828)</f>
        <v>2</v>
      </c>
      <c r="K3828" s="10" t="str">
        <f t="array" ref="K3828">INDEX('Régua SAEB'!$F$1:$F$40,MATCH($E3828&amp;"MT"&amp;$J3828,'Régua SAEB'!$G$1:$G$40,0),1)</f>
        <v>Insuficiente</v>
      </c>
    </row>
    <row r="3829" spans="1:11" x14ac:dyDescent="0.2">
      <c r="A3829" s="28" t="s">
        <v>27</v>
      </c>
      <c r="B3829" s="24">
        <v>9659</v>
      </c>
      <c r="C3829" s="28" t="s">
        <v>631</v>
      </c>
      <c r="D3829" s="29">
        <v>35009659</v>
      </c>
      <c r="E3829" s="29" t="s">
        <v>3527</v>
      </c>
      <c r="F3829" s="29">
        <v>265.22000000000003</v>
      </c>
      <c r="G3829" s="10">
        <f>SUMIFS('Régua SAEB'!$C:$C,'Régua SAEB'!$B:$B,"LP",'Régua SAEB'!$D:$D,"&lt;="&amp;$F3829,'Régua SAEB'!$E:$E,"&gt;"&amp;$F3829,'Régua SAEB'!$A:$A,$E3829)</f>
        <v>2</v>
      </c>
      <c r="H3829" s="10" t="str">
        <f t="array" ref="H3829">INDEX('Régua SAEB'!$F$1:$F$40,MATCH($E3829&amp;"LP"&amp;$G3829,'Régua SAEB'!$G$1:$G$40,0),1)</f>
        <v>Básico</v>
      </c>
      <c r="I3829" s="29">
        <v>254.17</v>
      </c>
      <c r="J3829" s="10">
        <f>SUMIFS('Régua SAEB'!$C:$C,'Régua SAEB'!$B:$B,"MT",'Régua SAEB'!$D:$D,"&lt;="&amp;$I3829,'Régua SAEB'!$E:$E,"&gt;"&amp;$I3829,'Régua SAEB'!$A:$A,$E3829)</f>
        <v>2</v>
      </c>
      <c r="K3829" s="10" t="str">
        <f t="array" ref="K3829">INDEX('Régua SAEB'!$F$1:$F$40,MATCH($E3829&amp;"MT"&amp;$J3829,'Régua SAEB'!$G$1:$G$40,0),1)</f>
        <v>Insuficiente</v>
      </c>
    </row>
    <row r="3830" spans="1:11" x14ac:dyDescent="0.2">
      <c r="A3830" s="28" t="s">
        <v>27</v>
      </c>
      <c r="B3830" s="24">
        <v>9660</v>
      </c>
      <c r="C3830" s="28" t="s">
        <v>632</v>
      </c>
      <c r="D3830" s="29">
        <v>35009660</v>
      </c>
      <c r="E3830" s="29" t="s">
        <v>3527</v>
      </c>
      <c r="F3830" s="29">
        <v>277.33999999999997</v>
      </c>
      <c r="G3830" s="10">
        <f>SUMIFS('Régua SAEB'!$C:$C,'Régua SAEB'!$B:$B,"LP",'Régua SAEB'!$D:$D,"&lt;="&amp;$F3830,'Régua SAEB'!$E:$E,"&gt;"&amp;$F3830,'Régua SAEB'!$A:$A,$E3830)</f>
        <v>3</v>
      </c>
      <c r="H3830" s="10" t="str">
        <f t="array" ref="H3830">INDEX('Régua SAEB'!$F$1:$F$40,MATCH($E3830&amp;"LP"&amp;$G3830,'Régua SAEB'!$G$1:$G$40,0),1)</f>
        <v>Básico</v>
      </c>
      <c r="I3830" s="29">
        <v>262.76</v>
      </c>
      <c r="J3830" s="10">
        <f>SUMIFS('Régua SAEB'!$C:$C,'Régua SAEB'!$B:$B,"MT",'Régua SAEB'!$D:$D,"&lt;="&amp;$I3830,'Régua SAEB'!$E:$E,"&gt;"&amp;$I3830,'Régua SAEB'!$A:$A,$E3830)</f>
        <v>2</v>
      </c>
      <c r="K3830" s="10" t="str">
        <f t="array" ref="K3830">INDEX('Régua SAEB'!$F$1:$F$40,MATCH($E3830&amp;"MT"&amp;$J3830,'Régua SAEB'!$G$1:$G$40,0),1)</f>
        <v>Insuficiente</v>
      </c>
    </row>
    <row r="3831" spans="1:11" x14ac:dyDescent="0.2">
      <c r="A3831" s="28" t="s">
        <v>27</v>
      </c>
      <c r="B3831" s="24">
        <v>9726</v>
      </c>
      <c r="C3831" s="28" t="s">
        <v>635</v>
      </c>
      <c r="D3831" s="29">
        <v>35009726</v>
      </c>
      <c r="E3831" s="29" t="s">
        <v>3527</v>
      </c>
      <c r="F3831" s="29">
        <v>269.83999999999997</v>
      </c>
      <c r="G3831" s="10">
        <f>SUMIFS('Régua SAEB'!$C:$C,'Régua SAEB'!$B:$B,"LP",'Régua SAEB'!$D:$D,"&lt;="&amp;$F3831,'Régua SAEB'!$E:$E,"&gt;"&amp;$F3831,'Régua SAEB'!$A:$A,$E3831)</f>
        <v>2</v>
      </c>
      <c r="H3831" s="10" t="str">
        <f t="array" ref="H3831">INDEX('Régua SAEB'!$F$1:$F$40,MATCH($E3831&amp;"LP"&amp;$G3831,'Régua SAEB'!$G$1:$G$40,0),1)</f>
        <v>Básico</v>
      </c>
      <c r="I3831" s="29">
        <v>255.57</v>
      </c>
      <c r="J3831" s="10">
        <f>SUMIFS('Régua SAEB'!$C:$C,'Régua SAEB'!$B:$B,"MT",'Régua SAEB'!$D:$D,"&lt;="&amp;$I3831,'Régua SAEB'!$E:$E,"&gt;"&amp;$I3831,'Régua SAEB'!$A:$A,$E3831)</f>
        <v>2</v>
      </c>
      <c r="K3831" s="10" t="str">
        <f t="array" ref="K3831">INDEX('Régua SAEB'!$F$1:$F$40,MATCH($E3831&amp;"MT"&amp;$J3831,'Régua SAEB'!$G$1:$G$40,0),1)</f>
        <v>Insuficiente</v>
      </c>
    </row>
    <row r="3832" spans="1:11" x14ac:dyDescent="0.2">
      <c r="A3832" s="28" t="s">
        <v>27</v>
      </c>
      <c r="B3832" s="24">
        <v>9751</v>
      </c>
      <c r="C3832" s="28" t="s">
        <v>636</v>
      </c>
      <c r="D3832" s="29">
        <v>35009751</v>
      </c>
      <c r="E3832" s="29" t="s">
        <v>3527</v>
      </c>
      <c r="F3832" s="29">
        <v>281.98</v>
      </c>
      <c r="G3832" s="10">
        <f>SUMIFS('Régua SAEB'!$C:$C,'Régua SAEB'!$B:$B,"LP",'Régua SAEB'!$D:$D,"&lt;="&amp;$F3832,'Régua SAEB'!$E:$E,"&gt;"&amp;$F3832,'Régua SAEB'!$A:$A,$E3832)</f>
        <v>3</v>
      </c>
      <c r="H3832" s="10" t="str">
        <f t="array" ref="H3832">INDEX('Régua SAEB'!$F$1:$F$40,MATCH($E3832&amp;"LP"&amp;$G3832,'Régua SAEB'!$G$1:$G$40,0),1)</f>
        <v>Básico</v>
      </c>
      <c r="I3832" s="29">
        <v>267.08999999999997</v>
      </c>
      <c r="J3832" s="10">
        <f>SUMIFS('Régua SAEB'!$C:$C,'Régua SAEB'!$B:$B,"MT",'Régua SAEB'!$D:$D,"&lt;="&amp;$I3832,'Régua SAEB'!$E:$E,"&gt;"&amp;$I3832,'Régua SAEB'!$A:$A,$E3832)</f>
        <v>2</v>
      </c>
      <c r="K3832" s="10" t="str">
        <f t="array" ref="K3832">INDEX('Régua SAEB'!$F$1:$F$40,MATCH($E3832&amp;"MT"&amp;$J3832,'Régua SAEB'!$G$1:$G$40,0),1)</f>
        <v>Insuficiente</v>
      </c>
    </row>
    <row r="3833" spans="1:11" x14ac:dyDescent="0.2">
      <c r="A3833" s="28" t="s">
        <v>27</v>
      </c>
      <c r="B3833" s="24">
        <v>9763</v>
      </c>
      <c r="C3833" s="28" t="s">
        <v>637</v>
      </c>
      <c r="D3833" s="29">
        <v>35009763</v>
      </c>
      <c r="E3833" s="29" t="s">
        <v>3527</v>
      </c>
      <c r="F3833" s="29">
        <v>277.33</v>
      </c>
      <c r="G3833" s="10">
        <f>SUMIFS('Régua SAEB'!$C:$C,'Régua SAEB'!$B:$B,"LP",'Régua SAEB'!$D:$D,"&lt;="&amp;$F3833,'Régua SAEB'!$E:$E,"&gt;"&amp;$F3833,'Régua SAEB'!$A:$A,$E3833)</f>
        <v>3</v>
      </c>
      <c r="H3833" s="10" t="str">
        <f t="array" ref="H3833">INDEX('Régua SAEB'!$F$1:$F$40,MATCH($E3833&amp;"LP"&amp;$G3833,'Régua SAEB'!$G$1:$G$40,0),1)</f>
        <v>Básico</v>
      </c>
      <c r="I3833" s="29">
        <v>267.74</v>
      </c>
      <c r="J3833" s="10">
        <f>SUMIFS('Régua SAEB'!$C:$C,'Régua SAEB'!$B:$B,"MT",'Régua SAEB'!$D:$D,"&lt;="&amp;$I3833,'Régua SAEB'!$E:$E,"&gt;"&amp;$I3833,'Régua SAEB'!$A:$A,$E3833)</f>
        <v>2</v>
      </c>
      <c r="K3833" s="10" t="str">
        <f t="array" ref="K3833">INDEX('Régua SAEB'!$F$1:$F$40,MATCH($E3833&amp;"MT"&amp;$J3833,'Régua SAEB'!$G$1:$G$40,0),1)</f>
        <v>Insuficiente</v>
      </c>
    </row>
    <row r="3834" spans="1:11" x14ac:dyDescent="0.2">
      <c r="A3834" s="28" t="s">
        <v>27</v>
      </c>
      <c r="B3834" s="24">
        <v>9842</v>
      </c>
      <c r="C3834" s="28" t="s">
        <v>3569</v>
      </c>
      <c r="D3834" s="29">
        <v>35009842</v>
      </c>
      <c r="E3834" s="29" t="s">
        <v>3527</v>
      </c>
      <c r="F3834" s="29">
        <v>283.95</v>
      </c>
      <c r="G3834" s="10">
        <f>SUMIFS('Régua SAEB'!$C:$C,'Régua SAEB'!$B:$B,"LP",'Régua SAEB'!$D:$D,"&lt;="&amp;$F3834,'Régua SAEB'!$E:$E,"&gt;"&amp;$F3834,'Régua SAEB'!$A:$A,$E3834)</f>
        <v>3</v>
      </c>
      <c r="H3834" s="10" t="str">
        <f t="array" ref="H3834">INDEX('Régua SAEB'!$F$1:$F$40,MATCH($E3834&amp;"LP"&amp;$G3834,'Régua SAEB'!$G$1:$G$40,0),1)</f>
        <v>Básico</v>
      </c>
      <c r="I3834" s="29">
        <v>265.70999999999998</v>
      </c>
      <c r="J3834" s="10">
        <f>SUMIFS('Régua SAEB'!$C:$C,'Régua SAEB'!$B:$B,"MT",'Régua SAEB'!$D:$D,"&lt;="&amp;$I3834,'Régua SAEB'!$E:$E,"&gt;"&amp;$I3834,'Régua SAEB'!$A:$A,$E3834)</f>
        <v>2</v>
      </c>
      <c r="K3834" s="10" t="str">
        <f t="array" ref="K3834">INDEX('Régua SAEB'!$F$1:$F$40,MATCH($E3834&amp;"MT"&amp;$J3834,'Régua SAEB'!$G$1:$G$40,0),1)</f>
        <v>Insuficiente</v>
      </c>
    </row>
    <row r="3835" spans="1:11" x14ac:dyDescent="0.2">
      <c r="A3835" s="28" t="s">
        <v>27</v>
      </c>
      <c r="B3835" s="24">
        <v>35439</v>
      </c>
      <c r="C3835" s="28" t="s">
        <v>640</v>
      </c>
      <c r="D3835" s="29">
        <v>35035439</v>
      </c>
      <c r="E3835" s="29" t="s">
        <v>3527</v>
      </c>
      <c r="F3835" s="29">
        <v>277.22000000000003</v>
      </c>
      <c r="G3835" s="10">
        <f>SUMIFS('Régua SAEB'!$C:$C,'Régua SAEB'!$B:$B,"LP",'Régua SAEB'!$D:$D,"&lt;="&amp;$F3835,'Régua SAEB'!$E:$E,"&gt;"&amp;$F3835,'Régua SAEB'!$A:$A,$E3835)</f>
        <v>3</v>
      </c>
      <c r="H3835" s="10" t="str">
        <f t="array" ref="H3835">INDEX('Régua SAEB'!$F$1:$F$40,MATCH($E3835&amp;"LP"&amp;$G3835,'Régua SAEB'!$G$1:$G$40,0),1)</f>
        <v>Básico</v>
      </c>
      <c r="I3835" s="29">
        <v>263.19</v>
      </c>
      <c r="J3835" s="10">
        <f>SUMIFS('Régua SAEB'!$C:$C,'Régua SAEB'!$B:$B,"MT",'Régua SAEB'!$D:$D,"&lt;="&amp;$I3835,'Régua SAEB'!$E:$E,"&gt;"&amp;$I3835,'Régua SAEB'!$A:$A,$E3835)</f>
        <v>2</v>
      </c>
      <c r="K3835" s="10" t="str">
        <f t="array" ref="K3835">INDEX('Régua SAEB'!$F$1:$F$40,MATCH($E3835&amp;"MT"&amp;$J3835,'Régua SAEB'!$G$1:$G$40,0),1)</f>
        <v>Insuficiente</v>
      </c>
    </row>
    <row r="3836" spans="1:11" x14ac:dyDescent="0.2">
      <c r="A3836" s="28" t="s">
        <v>27</v>
      </c>
      <c r="B3836" s="24">
        <v>35452</v>
      </c>
      <c r="C3836" s="28" t="s">
        <v>641</v>
      </c>
      <c r="D3836" s="29">
        <v>35035452</v>
      </c>
      <c r="E3836" s="29" t="s">
        <v>3527</v>
      </c>
      <c r="F3836" s="29">
        <v>275.18</v>
      </c>
      <c r="G3836" s="10">
        <f>SUMIFS('Régua SAEB'!$C:$C,'Régua SAEB'!$B:$B,"LP",'Régua SAEB'!$D:$D,"&lt;="&amp;$F3836,'Régua SAEB'!$E:$E,"&gt;"&amp;$F3836,'Régua SAEB'!$A:$A,$E3836)</f>
        <v>3</v>
      </c>
      <c r="H3836" s="10" t="str">
        <f t="array" ref="H3836">INDEX('Régua SAEB'!$F$1:$F$40,MATCH($E3836&amp;"LP"&amp;$G3836,'Régua SAEB'!$G$1:$G$40,0),1)</f>
        <v>Básico</v>
      </c>
      <c r="I3836" s="29">
        <v>259.02999999999997</v>
      </c>
      <c r="J3836" s="10">
        <f>SUMIFS('Régua SAEB'!$C:$C,'Régua SAEB'!$B:$B,"MT",'Régua SAEB'!$D:$D,"&lt;="&amp;$I3836,'Régua SAEB'!$E:$E,"&gt;"&amp;$I3836,'Régua SAEB'!$A:$A,$E3836)</f>
        <v>2</v>
      </c>
      <c r="K3836" s="10" t="str">
        <f t="array" ref="K3836">INDEX('Régua SAEB'!$F$1:$F$40,MATCH($E3836&amp;"MT"&amp;$J3836,'Régua SAEB'!$G$1:$G$40,0),1)</f>
        <v>Insuficiente</v>
      </c>
    </row>
    <row r="3837" spans="1:11" x14ac:dyDescent="0.2">
      <c r="A3837" s="28" t="s">
        <v>27</v>
      </c>
      <c r="B3837" s="24">
        <v>38544</v>
      </c>
      <c r="C3837" s="28" t="s">
        <v>642</v>
      </c>
      <c r="D3837" s="29">
        <v>35038544</v>
      </c>
      <c r="E3837" s="29" t="s">
        <v>3527</v>
      </c>
      <c r="F3837" s="29">
        <v>260.51</v>
      </c>
      <c r="G3837" s="10">
        <f>SUMIFS('Régua SAEB'!$C:$C,'Régua SAEB'!$B:$B,"LP",'Régua SAEB'!$D:$D,"&lt;="&amp;$F3837,'Régua SAEB'!$E:$E,"&gt;"&amp;$F3837,'Régua SAEB'!$A:$A,$E3837)</f>
        <v>2</v>
      </c>
      <c r="H3837" s="10" t="str">
        <f t="array" ref="H3837">INDEX('Régua SAEB'!$F$1:$F$40,MATCH($E3837&amp;"LP"&amp;$G3837,'Régua SAEB'!$G$1:$G$40,0),1)</f>
        <v>Básico</v>
      </c>
      <c r="I3837" s="29">
        <v>255.42</v>
      </c>
      <c r="J3837" s="10">
        <f>SUMIFS('Régua SAEB'!$C:$C,'Régua SAEB'!$B:$B,"MT",'Régua SAEB'!$D:$D,"&lt;="&amp;$I3837,'Régua SAEB'!$E:$E,"&gt;"&amp;$I3837,'Régua SAEB'!$A:$A,$E3837)</f>
        <v>2</v>
      </c>
      <c r="K3837" s="10" t="str">
        <f t="array" ref="K3837">INDEX('Régua SAEB'!$F$1:$F$40,MATCH($E3837&amp;"MT"&amp;$J3837,'Régua SAEB'!$G$1:$G$40,0),1)</f>
        <v>Insuficiente</v>
      </c>
    </row>
    <row r="3838" spans="1:11" x14ac:dyDescent="0.2">
      <c r="A3838" s="28" t="s">
        <v>27</v>
      </c>
      <c r="B3838" s="24">
        <v>40617</v>
      </c>
      <c r="C3838" s="28" t="s">
        <v>645</v>
      </c>
      <c r="D3838" s="29">
        <v>35040617</v>
      </c>
      <c r="E3838" s="29" t="s">
        <v>3527</v>
      </c>
      <c r="F3838" s="29">
        <v>263.16000000000003</v>
      </c>
      <c r="G3838" s="10">
        <f>SUMIFS('Régua SAEB'!$C:$C,'Régua SAEB'!$B:$B,"LP",'Régua SAEB'!$D:$D,"&lt;="&amp;$F3838,'Régua SAEB'!$E:$E,"&gt;"&amp;$F3838,'Régua SAEB'!$A:$A,$E3838)</f>
        <v>2</v>
      </c>
      <c r="H3838" s="10" t="str">
        <f t="array" ref="H3838">INDEX('Régua SAEB'!$F$1:$F$40,MATCH($E3838&amp;"LP"&amp;$G3838,'Régua SAEB'!$G$1:$G$40,0),1)</f>
        <v>Básico</v>
      </c>
      <c r="I3838" s="29">
        <v>252.5</v>
      </c>
      <c r="J3838" s="10">
        <f>SUMIFS('Régua SAEB'!$C:$C,'Régua SAEB'!$B:$B,"MT",'Régua SAEB'!$D:$D,"&lt;="&amp;$I3838,'Régua SAEB'!$E:$E,"&gt;"&amp;$I3838,'Régua SAEB'!$A:$A,$E3838)</f>
        <v>2</v>
      </c>
      <c r="K3838" s="10" t="str">
        <f t="array" ref="K3838">INDEX('Régua SAEB'!$F$1:$F$40,MATCH($E3838&amp;"MT"&amp;$J3838,'Régua SAEB'!$G$1:$G$40,0),1)</f>
        <v>Insuficiente</v>
      </c>
    </row>
    <row r="3839" spans="1:11" x14ac:dyDescent="0.2">
      <c r="A3839" s="28" t="s">
        <v>27</v>
      </c>
      <c r="B3839" s="24">
        <v>41336</v>
      </c>
      <c r="C3839" s="28" t="s">
        <v>646</v>
      </c>
      <c r="D3839" s="29">
        <v>35041336</v>
      </c>
      <c r="E3839" s="29" t="s">
        <v>3527</v>
      </c>
      <c r="F3839" s="29">
        <v>251.4</v>
      </c>
      <c r="G3839" s="10">
        <f>SUMIFS('Régua SAEB'!$C:$C,'Régua SAEB'!$B:$B,"LP",'Régua SAEB'!$D:$D,"&lt;="&amp;$F3839,'Régua SAEB'!$E:$E,"&gt;"&amp;$F3839,'Régua SAEB'!$A:$A,$E3839)</f>
        <v>2</v>
      </c>
      <c r="H3839" s="10" t="str">
        <f t="array" ref="H3839">INDEX('Régua SAEB'!$F$1:$F$40,MATCH($E3839&amp;"LP"&amp;$G3839,'Régua SAEB'!$G$1:$G$40,0),1)</f>
        <v>Básico</v>
      </c>
      <c r="I3839" s="29">
        <v>249.83</v>
      </c>
      <c r="J3839" s="10">
        <f>SUMIFS('Régua SAEB'!$C:$C,'Régua SAEB'!$B:$B,"MT",'Régua SAEB'!$D:$D,"&lt;="&amp;$I3839,'Régua SAEB'!$E:$E,"&gt;"&amp;$I3839,'Régua SAEB'!$A:$A,$E3839)</f>
        <v>1</v>
      </c>
      <c r="K3839" s="10" t="str">
        <f t="array" ref="K3839">INDEX('Régua SAEB'!$F$1:$F$40,MATCH($E3839&amp;"MT"&amp;$J3839,'Régua SAEB'!$G$1:$G$40,0),1)</f>
        <v>Insuficiente</v>
      </c>
    </row>
    <row r="3840" spans="1:11" x14ac:dyDescent="0.2">
      <c r="A3840" s="28" t="s">
        <v>27</v>
      </c>
      <c r="B3840" s="24">
        <v>41348</v>
      </c>
      <c r="C3840" s="28" t="s">
        <v>647</v>
      </c>
      <c r="D3840" s="29">
        <v>35041348</v>
      </c>
      <c r="E3840" s="29" t="s">
        <v>3527</v>
      </c>
      <c r="F3840" s="29">
        <v>293.68</v>
      </c>
      <c r="G3840" s="10">
        <f>SUMIFS('Régua SAEB'!$C:$C,'Régua SAEB'!$B:$B,"LP",'Régua SAEB'!$D:$D,"&lt;="&amp;$F3840,'Régua SAEB'!$E:$E,"&gt;"&amp;$F3840,'Régua SAEB'!$A:$A,$E3840)</f>
        <v>3</v>
      </c>
      <c r="H3840" s="10" t="str">
        <f t="array" ref="H3840">INDEX('Régua SAEB'!$F$1:$F$40,MATCH($E3840&amp;"LP"&amp;$G3840,'Régua SAEB'!$G$1:$G$40,0),1)</f>
        <v>Básico</v>
      </c>
      <c r="I3840" s="29">
        <v>276.42</v>
      </c>
      <c r="J3840" s="10">
        <f>SUMIFS('Régua SAEB'!$C:$C,'Régua SAEB'!$B:$B,"MT",'Régua SAEB'!$D:$D,"&lt;="&amp;$I3840,'Régua SAEB'!$E:$E,"&gt;"&amp;$I3840,'Régua SAEB'!$A:$A,$E3840)</f>
        <v>3</v>
      </c>
      <c r="K3840" s="10" t="str">
        <f t="array" ref="K3840">INDEX('Régua SAEB'!$F$1:$F$40,MATCH($E3840&amp;"MT"&amp;$J3840,'Régua SAEB'!$G$1:$G$40,0),1)</f>
        <v>Básico</v>
      </c>
    </row>
    <row r="3841" spans="1:11" x14ac:dyDescent="0.2">
      <c r="A3841" s="28" t="s">
        <v>27</v>
      </c>
      <c r="B3841" s="24">
        <v>49049</v>
      </c>
      <c r="C3841" s="28" t="s">
        <v>649</v>
      </c>
      <c r="D3841" s="29">
        <v>35049049</v>
      </c>
      <c r="E3841" s="29" t="s">
        <v>3527</v>
      </c>
      <c r="F3841" s="29">
        <v>250.32</v>
      </c>
      <c r="G3841" s="10">
        <f>SUMIFS('Régua SAEB'!$C:$C,'Régua SAEB'!$B:$B,"LP",'Régua SAEB'!$D:$D,"&lt;="&amp;$F3841,'Régua SAEB'!$E:$E,"&gt;"&amp;$F3841,'Régua SAEB'!$A:$A,$E3841)</f>
        <v>2</v>
      </c>
      <c r="H3841" s="10" t="str">
        <f t="array" ref="H3841">INDEX('Régua SAEB'!$F$1:$F$40,MATCH($E3841&amp;"LP"&amp;$G3841,'Régua SAEB'!$G$1:$G$40,0),1)</f>
        <v>Básico</v>
      </c>
      <c r="I3841" s="29">
        <v>244.31</v>
      </c>
      <c r="J3841" s="10">
        <f>SUMIFS('Régua SAEB'!$C:$C,'Régua SAEB'!$B:$B,"MT",'Régua SAEB'!$D:$D,"&lt;="&amp;$I3841,'Régua SAEB'!$E:$E,"&gt;"&amp;$I3841,'Régua SAEB'!$A:$A,$E3841)</f>
        <v>1</v>
      </c>
      <c r="K3841" s="10" t="str">
        <f t="array" ref="K3841">INDEX('Régua SAEB'!$F$1:$F$40,MATCH($E3841&amp;"MT"&amp;$J3841,'Régua SAEB'!$G$1:$G$40,0),1)</f>
        <v>Insuficiente</v>
      </c>
    </row>
    <row r="3842" spans="1:11" x14ac:dyDescent="0.2">
      <c r="A3842" s="28" t="s">
        <v>27</v>
      </c>
      <c r="B3842" s="24">
        <v>906694</v>
      </c>
      <c r="C3842" s="28" t="s">
        <v>650</v>
      </c>
      <c r="D3842" s="29">
        <v>35906694</v>
      </c>
      <c r="E3842" s="29" t="s">
        <v>3527</v>
      </c>
      <c r="F3842" s="29">
        <v>277.45</v>
      </c>
      <c r="G3842" s="10">
        <f>SUMIFS('Régua SAEB'!$C:$C,'Régua SAEB'!$B:$B,"LP",'Régua SAEB'!$D:$D,"&lt;="&amp;$F3842,'Régua SAEB'!$E:$E,"&gt;"&amp;$F3842,'Régua SAEB'!$A:$A,$E3842)</f>
        <v>3</v>
      </c>
      <c r="H3842" s="10" t="str">
        <f t="array" ref="H3842">INDEX('Régua SAEB'!$F$1:$F$40,MATCH($E3842&amp;"LP"&amp;$G3842,'Régua SAEB'!$G$1:$G$40,0),1)</f>
        <v>Básico</v>
      </c>
      <c r="I3842" s="29">
        <v>261.36</v>
      </c>
      <c r="J3842" s="10">
        <f>SUMIFS('Régua SAEB'!$C:$C,'Régua SAEB'!$B:$B,"MT",'Régua SAEB'!$D:$D,"&lt;="&amp;$I3842,'Régua SAEB'!$E:$E,"&gt;"&amp;$I3842,'Régua SAEB'!$A:$A,$E3842)</f>
        <v>2</v>
      </c>
      <c r="K3842" s="10" t="str">
        <f t="array" ref="K3842">INDEX('Régua SAEB'!$F$1:$F$40,MATCH($E3842&amp;"MT"&amp;$J3842,'Régua SAEB'!$G$1:$G$40,0),1)</f>
        <v>Insuficiente</v>
      </c>
    </row>
    <row r="3843" spans="1:11" x14ac:dyDescent="0.2">
      <c r="A3843" s="28" t="s">
        <v>27</v>
      </c>
      <c r="B3843" s="24">
        <v>908538</v>
      </c>
      <c r="C3843" s="28" t="s">
        <v>651</v>
      </c>
      <c r="D3843" s="29">
        <v>35908538</v>
      </c>
      <c r="E3843" s="29" t="s">
        <v>3527</v>
      </c>
      <c r="F3843" s="29">
        <v>282.94</v>
      </c>
      <c r="G3843" s="10">
        <f>SUMIFS('Régua SAEB'!$C:$C,'Régua SAEB'!$B:$B,"LP",'Régua SAEB'!$D:$D,"&lt;="&amp;$F3843,'Régua SAEB'!$E:$E,"&gt;"&amp;$F3843,'Régua SAEB'!$A:$A,$E3843)</f>
        <v>3</v>
      </c>
      <c r="H3843" s="10" t="str">
        <f t="array" ref="H3843">INDEX('Régua SAEB'!$F$1:$F$40,MATCH($E3843&amp;"LP"&amp;$G3843,'Régua SAEB'!$G$1:$G$40,0),1)</f>
        <v>Básico</v>
      </c>
      <c r="I3843" s="29">
        <v>270.57</v>
      </c>
      <c r="J3843" s="10">
        <f>SUMIFS('Régua SAEB'!$C:$C,'Régua SAEB'!$B:$B,"MT",'Régua SAEB'!$D:$D,"&lt;="&amp;$I3843,'Régua SAEB'!$E:$E,"&gt;"&amp;$I3843,'Régua SAEB'!$A:$A,$E3843)</f>
        <v>2</v>
      </c>
      <c r="K3843" s="10" t="str">
        <f t="array" ref="K3843">INDEX('Régua SAEB'!$F$1:$F$40,MATCH($E3843&amp;"MT"&amp;$J3843,'Régua SAEB'!$G$1:$G$40,0),1)</f>
        <v>Insuficiente</v>
      </c>
    </row>
    <row r="3844" spans="1:11" x14ac:dyDescent="0.2">
      <c r="A3844" s="28" t="s">
        <v>27</v>
      </c>
      <c r="B3844" s="24">
        <v>909221</v>
      </c>
      <c r="C3844" s="28" t="s">
        <v>653</v>
      </c>
      <c r="D3844" s="29">
        <v>35909221</v>
      </c>
      <c r="E3844" s="29" t="s">
        <v>3527</v>
      </c>
      <c r="F3844" s="29">
        <v>258.64</v>
      </c>
      <c r="G3844" s="10">
        <f>SUMIFS('Régua SAEB'!$C:$C,'Régua SAEB'!$B:$B,"LP",'Régua SAEB'!$D:$D,"&lt;="&amp;$F3844,'Régua SAEB'!$E:$E,"&gt;"&amp;$F3844,'Régua SAEB'!$A:$A,$E3844)</f>
        <v>2</v>
      </c>
      <c r="H3844" s="10" t="str">
        <f t="array" ref="H3844">INDEX('Régua SAEB'!$F$1:$F$40,MATCH($E3844&amp;"LP"&amp;$G3844,'Régua SAEB'!$G$1:$G$40,0),1)</f>
        <v>Básico</v>
      </c>
      <c r="I3844" s="29">
        <v>250.82</v>
      </c>
      <c r="J3844" s="10">
        <f>SUMIFS('Régua SAEB'!$C:$C,'Régua SAEB'!$B:$B,"MT",'Régua SAEB'!$D:$D,"&lt;="&amp;$I3844,'Régua SAEB'!$E:$E,"&gt;"&amp;$I3844,'Régua SAEB'!$A:$A,$E3844)</f>
        <v>2</v>
      </c>
      <c r="K3844" s="10" t="str">
        <f t="array" ref="K3844">INDEX('Régua SAEB'!$F$1:$F$40,MATCH($E3844&amp;"MT"&amp;$J3844,'Régua SAEB'!$G$1:$G$40,0),1)</f>
        <v>Insuficiente</v>
      </c>
    </row>
    <row r="3845" spans="1:11" x14ac:dyDescent="0.2">
      <c r="A3845" s="28" t="s">
        <v>27</v>
      </c>
      <c r="B3845" s="24">
        <v>914800</v>
      </c>
      <c r="C3845" s="28" t="s">
        <v>654</v>
      </c>
      <c r="D3845" s="29">
        <v>35914800</v>
      </c>
      <c r="E3845" s="29" t="s">
        <v>3527</v>
      </c>
      <c r="F3845" s="29">
        <v>275.81</v>
      </c>
      <c r="G3845" s="10">
        <f>SUMIFS('Régua SAEB'!$C:$C,'Régua SAEB'!$B:$B,"LP",'Régua SAEB'!$D:$D,"&lt;="&amp;$F3845,'Régua SAEB'!$E:$E,"&gt;"&amp;$F3845,'Régua SAEB'!$A:$A,$E3845)</f>
        <v>3</v>
      </c>
      <c r="H3845" s="10" t="str">
        <f t="array" ref="H3845">INDEX('Régua SAEB'!$F$1:$F$40,MATCH($E3845&amp;"LP"&amp;$G3845,'Régua SAEB'!$G$1:$G$40,0),1)</f>
        <v>Básico</v>
      </c>
      <c r="I3845" s="29">
        <v>263.77999999999997</v>
      </c>
      <c r="J3845" s="10">
        <f>SUMIFS('Régua SAEB'!$C:$C,'Régua SAEB'!$B:$B,"MT",'Régua SAEB'!$D:$D,"&lt;="&amp;$I3845,'Régua SAEB'!$E:$E,"&gt;"&amp;$I3845,'Régua SAEB'!$A:$A,$E3845)</f>
        <v>2</v>
      </c>
      <c r="K3845" s="10" t="str">
        <f t="array" ref="K3845">INDEX('Régua SAEB'!$F$1:$F$40,MATCH($E3845&amp;"MT"&amp;$J3845,'Régua SAEB'!$G$1:$G$40,0),1)</f>
        <v>Insuficiente</v>
      </c>
    </row>
    <row r="3846" spans="1:11" x14ac:dyDescent="0.2">
      <c r="A3846" s="28" t="s">
        <v>27</v>
      </c>
      <c r="B3846" s="24">
        <v>919068</v>
      </c>
      <c r="C3846" s="28" t="s">
        <v>656</v>
      </c>
      <c r="D3846" s="29">
        <v>35919068</v>
      </c>
      <c r="E3846" s="29" t="s">
        <v>3527</v>
      </c>
      <c r="F3846" s="29">
        <v>279.86</v>
      </c>
      <c r="G3846" s="10">
        <f>SUMIFS('Régua SAEB'!$C:$C,'Régua SAEB'!$B:$B,"LP",'Régua SAEB'!$D:$D,"&lt;="&amp;$F3846,'Régua SAEB'!$E:$E,"&gt;"&amp;$F3846,'Régua SAEB'!$A:$A,$E3846)</f>
        <v>3</v>
      </c>
      <c r="H3846" s="10" t="str">
        <f t="array" ref="H3846">INDEX('Régua SAEB'!$F$1:$F$40,MATCH($E3846&amp;"LP"&amp;$G3846,'Régua SAEB'!$G$1:$G$40,0),1)</f>
        <v>Básico</v>
      </c>
      <c r="I3846" s="29">
        <v>267.33</v>
      </c>
      <c r="J3846" s="10">
        <f>SUMIFS('Régua SAEB'!$C:$C,'Régua SAEB'!$B:$B,"MT",'Régua SAEB'!$D:$D,"&lt;="&amp;$I3846,'Régua SAEB'!$E:$E,"&gt;"&amp;$I3846,'Régua SAEB'!$A:$A,$E3846)</f>
        <v>2</v>
      </c>
      <c r="K3846" s="10" t="str">
        <f t="array" ref="K3846">INDEX('Régua SAEB'!$F$1:$F$40,MATCH($E3846&amp;"MT"&amp;$J3846,'Régua SAEB'!$G$1:$G$40,0),1)</f>
        <v>Insuficiente</v>
      </c>
    </row>
    <row r="3847" spans="1:11" x14ac:dyDescent="0.2">
      <c r="A3847" s="28" t="s">
        <v>27</v>
      </c>
      <c r="B3847" s="24">
        <v>923459</v>
      </c>
      <c r="C3847" s="28" t="s">
        <v>2660</v>
      </c>
      <c r="D3847" s="29">
        <v>35923459</v>
      </c>
      <c r="E3847" s="29" t="s">
        <v>3527</v>
      </c>
      <c r="F3847" s="29">
        <v>280.08</v>
      </c>
      <c r="G3847" s="10">
        <f>SUMIFS('Régua SAEB'!$C:$C,'Régua SAEB'!$B:$B,"LP",'Régua SAEB'!$D:$D,"&lt;="&amp;$F3847,'Régua SAEB'!$E:$E,"&gt;"&amp;$F3847,'Régua SAEB'!$A:$A,$E3847)</f>
        <v>3</v>
      </c>
      <c r="H3847" s="10" t="str">
        <f t="array" ref="H3847">INDEX('Régua SAEB'!$F$1:$F$40,MATCH($E3847&amp;"LP"&amp;$G3847,'Régua SAEB'!$G$1:$G$40,0),1)</f>
        <v>Básico</v>
      </c>
      <c r="I3847" s="29">
        <v>262.67</v>
      </c>
      <c r="J3847" s="10">
        <f>SUMIFS('Régua SAEB'!$C:$C,'Régua SAEB'!$B:$B,"MT",'Régua SAEB'!$D:$D,"&lt;="&amp;$I3847,'Régua SAEB'!$E:$E,"&gt;"&amp;$I3847,'Régua SAEB'!$A:$A,$E3847)</f>
        <v>2</v>
      </c>
      <c r="K3847" s="10" t="str">
        <f t="array" ref="K3847">INDEX('Régua SAEB'!$F$1:$F$40,MATCH($E3847&amp;"MT"&amp;$J3847,'Régua SAEB'!$G$1:$G$40,0),1)</f>
        <v>Insuficiente</v>
      </c>
    </row>
    <row r="3848" spans="1:11" x14ac:dyDescent="0.2">
      <c r="A3848" s="28" t="s">
        <v>99</v>
      </c>
      <c r="B3848" s="24">
        <v>28939</v>
      </c>
      <c r="C3848" s="28" t="s">
        <v>659</v>
      </c>
      <c r="D3848" s="29">
        <v>35028939</v>
      </c>
      <c r="E3848" s="29" t="s">
        <v>3527</v>
      </c>
      <c r="F3848" s="29">
        <v>260.8</v>
      </c>
      <c r="G3848" s="10">
        <f>SUMIFS('Régua SAEB'!$C:$C,'Régua SAEB'!$B:$B,"LP",'Régua SAEB'!$D:$D,"&lt;="&amp;$F3848,'Régua SAEB'!$E:$E,"&gt;"&amp;$F3848,'Régua SAEB'!$A:$A,$E3848)</f>
        <v>2</v>
      </c>
      <c r="H3848" s="10" t="str">
        <f t="array" ref="H3848">INDEX('Régua SAEB'!$F$1:$F$40,MATCH($E3848&amp;"LP"&amp;$G3848,'Régua SAEB'!$G$1:$G$40,0),1)</f>
        <v>Básico</v>
      </c>
      <c r="I3848" s="29">
        <v>266.31</v>
      </c>
      <c r="J3848" s="10">
        <f>SUMIFS('Régua SAEB'!$C:$C,'Régua SAEB'!$B:$B,"MT",'Régua SAEB'!$D:$D,"&lt;="&amp;$I3848,'Régua SAEB'!$E:$E,"&gt;"&amp;$I3848,'Régua SAEB'!$A:$A,$E3848)</f>
        <v>2</v>
      </c>
      <c r="K3848" s="10" t="str">
        <f t="array" ref="K3848">INDEX('Régua SAEB'!$F$1:$F$40,MATCH($E3848&amp;"MT"&amp;$J3848,'Régua SAEB'!$G$1:$G$40,0),1)</f>
        <v>Insuficiente</v>
      </c>
    </row>
    <row r="3849" spans="1:11" x14ac:dyDescent="0.2">
      <c r="A3849" s="28" t="s">
        <v>81</v>
      </c>
      <c r="B3849" s="24">
        <v>19252</v>
      </c>
      <c r="C3849" s="28" t="s">
        <v>660</v>
      </c>
      <c r="D3849" s="29">
        <v>35019252</v>
      </c>
      <c r="E3849" s="29" t="s">
        <v>3527</v>
      </c>
      <c r="F3849" s="29">
        <v>258.75</v>
      </c>
      <c r="G3849" s="10">
        <f>SUMIFS('Régua SAEB'!$C:$C,'Régua SAEB'!$B:$B,"LP",'Régua SAEB'!$D:$D,"&lt;="&amp;$F3849,'Régua SAEB'!$E:$E,"&gt;"&amp;$F3849,'Régua SAEB'!$A:$A,$E3849)</f>
        <v>2</v>
      </c>
      <c r="H3849" s="10" t="str">
        <f t="array" ref="H3849">INDEX('Régua SAEB'!$F$1:$F$40,MATCH($E3849&amp;"LP"&amp;$G3849,'Régua SAEB'!$G$1:$G$40,0),1)</f>
        <v>Básico</v>
      </c>
      <c r="I3849" s="29">
        <v>240.73</v>
      </c>
      <c r="J3849" s="10">
        <f>SUMIFS('Régua SAEB'!$C:$C,'Régua SAEB'!$B:$B,"MT",'Régua SAEB'!$D:$D,"&lt;="&amp;$I3849,'Régua SAEB'!$E:$E,"&gt;"&amp;$I3849,'Régua SAEB'!$A:$A,$E3849)</f>
        <v>1</v>
      </c>
      <c r="K3849" s="10" t="str">
        <f t="array" ref="K3849">INDEX('Régua SAEB'!$F$1:$F$40,MATCH($E3849&amp;"MT"&amp;$J3849,'Régua SAEB'!$G$1:$G$40,0),1)</f>
        <v>Insuficiente</v>
      </c>
    </row>
    <row r="3850" spans="1:11" x14ac:dyDescent="0.2">
      <c r="A3850" s="28" t="s">
        <v>81</v>
      </c>
      <c r="B3850" s="24">
        <v>19288</v>
      </c>
      <c r="C3850" s="28" t="s">
        <v>661</v>
      </c>
      <c r="D3850" s="29">
        <v>35019288</v>
      </c>
      <c r="E3850" s="29" t="s">
        <v>3527</v>
      </c>
      <c r="F3850" s="29">
        <v>262.42</v>
      </c>
      <c r="G3850" s="10">
        <f>SUMIFS('Régua SAEB'!$C:$C,'Régua SAEB'!$B:$B,"LP",'Régua SAEB'!$D:$D,"&lt;="&amp;$F3850,'Régua SAEB'!$E:$E,"&gt;"&amp;$F3850,'Régua SAEB'!$A:$A,$E3850)</f>
        <v>2</v>
      </c>
      <c r="H3850" s="10" t="str">
        <f t="array" ref="H3850">INDEX('Régua SAEB'!$F$1:$F$40,MATCH($E3850&amp;"LP"&amp;$G3850,'Régua SAEB'!$G$1:$G$40,0),1)</f>
        <v>Básico</v>
      </c>
      <c r="I3850" s="29">
        <v>256.51</v>
      </c>
      <c r="J3850" s="10">
        <f>SUMIFS('Régua SAEB'!$C:$C,'Régua SAEB'!$B:$B,"MT",'Régua SAEB'!$D:$D,"&lt;="&amp;$I3850,'Régua SAEB'!$E:$E,"&gt;"&amp;$I3850,'Régua SAEB'!$A:$A,$E3850)</f>
        <v>2</v>
      </c>
      <c r="K3850" s="10" t="str">
        <f t="array" ref="K3850">INDEX('Régua SAEB'!$F$1:$F$40,MATCH($E3850&amp;"MT"&amp;$J3850,'Régua SAEB'!$G$1:$G$40,0),1)</f>
        <v>Insuficiente</v>
      </c>
    </row>
    <row r="3851" spans="1:11" x14ac:dyDescent="0.2">
      <c r="A3851" s="28" t="s">
        <v>81</v>
      </c>
      <c r="B3851" s="24">
        <v>19343</v>
      </c>
      <c r="C3851" s="28" t="s">
        <v>662</v>
      </c>
      <c r="D3851" s="29">
        <v>35019343</v>
      </c>
      <c r="E3851" s="29" t="s">
        <v>3527</v>
      </c>
      <c r="F3851" s="29">
        <v>260.44</v>
      </c>
      <c r="G3851" s="10">
        <f>SUMIFS('Régua SAEB'!$C:$C,'Régua SAEB'!$B:$B,"LP",'Régua SAEB'!$D:$D,"&lt;="&amp;$F3851,'Régua SAEB'!$E:$E,"&gt;"&amp;$F3851,'Régua SAEB'!$A:$A,$E3851)</f>
        <v>2</v>
      </c>
      <c r="H3851" s="10" t="str">
        <f t="array" ref="H3851">INDEX('Régua SAEB'!$F$1:$F$40,MATCH($E3851&amp;"LP"&amp;$G3851,'Régua SAEB'!$G$1:$G$40,0),1)</f>
        <v>Básico</v>
      </c>
      <c r="I3851" s="29">
        <v>266.49</v>
      </c>
      <c r="J3851" s="10">
        <f>SUMIFS('Régua SAEB'!$C:$C,'Régua SAEB'!$B:$B,"MT",'Régua SAEB'!$D:$D,"&lt;="&amp;$I3851,'Régua SAEB'!$E:$E,"&gt;"&amp;$I3851,'Régua SAEB'!$A:$A,$E3851)</f>
        <v>2</v>
      </c>
      <c r="K3851" s="10" t="str">
        <f t="array" ref="K3851">INDEX('Régua SAEB'!$F$1:$F$40,MATCH($E3851&amp;"MT"&amp;$J3851,'Régua SAEB'!$G$1:$G$40,0),1)</f>
        <v>Insuficiente</v>
      </c>
    </row>
    <row r="3852" spans="1:11" x14ac:dyDescent="0.2">
      <c r="A3852" s="28" t="s">
        <v>11</v>
      </c>
      <c r="B3852" s="24">
        <v>29543</v>
      </c>
      <c r="C3852" s="28" t="s">
        <v>664</v>
      </c>
      <c r="D3852" s="29">
        <v>35029543</v>
      </c>
      <c r="E3852" s="29" t="s">
        <v>3527</v>
      </c>
      <c r="F3852" s="29">
        <v>261.35000000000002</v>
      </c>
      <c r="G3852" s="10">
        <f>SUMIFS('Régua SAEB'!$C:$C,'Régua SAEB'!$B:$B,"LP",'Régua SAEB'!$D:$D,"&lt;="&amp;$F3852,'Régua SAEB'!$E:$E,"&gt;"&amp;$F3852,'Régua SAEB'!$A:$A,$E3852)</f>
        <v>2</v>
      </c>
      <c r="H3852" s="10" t="str">
        <f t="array" ref="H3852">INDEX('Régua SAEB'!$F$1:$F$40,MATCH($E3852&amp;"LP"&amp;$G3852,'Régua SAEB'!$G$1:$G$40,0),1)</f>
        <v>Básico</v>
      </c>
      <c r="I3852" s="29">
        <v>258.38</v>
      </c>
      <c r="J3852" s="10">
        <f>SUMIFS('Régua SAEB'!$C:$C,'Régua SAEB'!$B:$B,"MT",'Régua SAEB'!$D:$D,"&lt;="&amp;$I3852,'Régua SAEB'!$E:$E,"&gt;"&amp;$I3852,'Régua SAEB'!$A:$A,$E3852)</f>
        <v>2</v>
      </c>
      <c r="K3852" s="10" t="str">
        <f t="array" ref="K3852">INDEX('Régua SAEB'!$F$1:$F$40,MATCH($E3852&amp;"MT"&amp;$J3852,'Régua SAEB'!$G$1:$G$40,0),1)</f>
        <v>Insuficiente</v>
      </c>
    </row>
    <row r="3853" spans="1:11" x14ac:dyDescent="0.2">
      <c r="A3853" s="28" t="s">
        <v>28</v>
      </c>
      <c r="B3853" s="24">
        <v>26529</v>
      </c>
      <c r="C3853" s="28" t="s">
        <v>3570</v>
      </c>
      <c r="D3853" s="29">
        <v>35026529</v>
      </c>
      <c r="E3853" s="29" t="s">
        <v>3527</v>
      </c>
      <c r="F3853" s="29">
        <v>289.95999999999998</v>
      </c>
      <c r="G3853" s="10">
        <f>SUMIFS('Régua SAEB'!$C:$C,'Régua SAEB'!$B:$B,"LP",'Régua SAEB'!$D:$D,"&lt;="&amp;$F3853,'Régua SAEB'!$E:$E,"&gt;"&amp;$F3853,'Régua SAEB'!$A:$A,$E3853)</f>
        <v>3</v>
      </c>
      <c r="H3853" s="10" t="str">
        <f t="array" ref="H3853">INDEX('Régua SAEB'!$F$1:$F$40,MATCH($E3853&amp;"LP"&amp;$G3853,'Régua SAEB'!$G$1:$G$40,0),1)</f>
        <v>Básico</v>
      </c>
      <c r="I3853" s="29">
        <v>275.49</v>
      </c>
      <c r="J3853" s="10">
        <f>SUMIFS('Régua SAEB'!$C:$C,'Régua SAEB'!$B:$B,"MT",'Régua SAEB'!$D:$D,"&lt;="&amp;$I3853,'Régua SAEB'!$E:$E,"&gt;"&amp;$I3853,'Régua SAEB'!$A:$A,$E3853)</f>
        <v>3</v>
      </c>
      <c r="K3853" s="10" t="str">
        <f t="array" ref="K3853">INDEX('Régua SAEB'!$F$1:$F$40,MATCH($E3853&amp;"MT"&amp;$J3853,'Régua SAEB'!$G$1:$G$40,0),1)</f>
        <v>Básico</v>
      </c>
    </row>
    <row r="3854" spans="1:11" x14ac:dyDescent="0.2">
      <c r="A3854" s="28" t="s">
        <v>28</v>
      </c>
      <c r="B3854" s="24">
        <v>26530</v>
      </c>
      <c r="C3854" s="28" t="s">
        <v>666</v>
      </c>
      <c r="D3854" s="29">
        <v>35026530</v>
      </c>
      <c r="E3854" s="29" t="s">
        <v>3527</v>
      </c>
      <c r="F3854" s="29">
        <v>248.74</v>
      </c>
      <c r="G3854" s="10">
        <f>SUMIFS('Régua SAEB'!$C:$C,'Régua SAEB'!$B:$B,"LP",'Régua SAEB'!$D:$D,"&lt;="&amp;$F3854,'Régua SAEB'!$E:$E,"&gt;"&amp;$F3854,'Régua SAEB'!$A:$A,$E3854)</f>
        <v>1</v>
      </c>
      <c r="H3854" s="10" t="str">
        <f t="array" ref="H3854">INDEX('Régua SAEB'!$F$1:$F$40,MATCH($E3854&amp;"LP"&amp;$G3854,'Régua SAEB'!$G$1:$G$40,0),1)</f>
        <v>Insuficiente</v>
      </c>
      <c r="I3854" s="29">
        <v>244.75</v>
      </c>
      <c r="J3854" s="10">
        <f>SUMIFS('Régua SAEB'!$C:$C,'Régua SAEB'!$B:$B,"MT",'Régua SAEB'!$D:$D,"&lt;="&amp;$I3854,'Régua SAEB'!$E:$E,"&gt;"&amp;$I3854,'Régua SAEB'!$A:$A,$E3854)</f>
        <v>1</v>
      </c>
      <c r="K3854" s="10" t="str">
        <f t="array" ref="K3854">INDEX('Régua SAEB'!$F$1:$F$40,MATCH($E3854&amp;"MT"&amp;$J3854,'Régua SAEB'!$G$1:$G$40,0),1)</f>
        <v>Insuficiente</v>
      </c>
    </row>
    <row r="3855" spans="1:11" x14ac:dyDescent="0.2">
      <c r="A3855" s="28" t="s">
        <v>28</v>
      </c>
      <c r="B3855" s="24">
        <v>26645</v>
      </c>
      <c r="C3855" s="28" t="s">
        <v>668</v>
      </c>
      <c r="D3855" s="29">
        <v>35026645</v>
      </c>
      <c r="E3855" s="29" t="s">
        <v>3527</v>
      </c>
      <c r="F3855" s="29">
        <v>296.14999999999998</v>
      </c>
      <c r="G3855" s="10">
        <f>SUMIFS('Régua SAEB'!$C:$C,'Régua SAEB'!$B:$B,"LP",'Régua SAEB'!$D:$D,"&lt;="&amp;$F3855,'Régua SAEB'!$E:$E,"&gt;"&amp;$F3855,'Régua SAEB'!$A:$A,$E3855)</f>
        <v>3</v>
      </c>
      <c r="H3855" s="10" t="str">
        <f t="array" ref="H3855">INDEX('Régua SAEB'!$F$1:$F$40,MATCH($E3855&amp;"LP"&amp;$G3855,'Régua SAEB'!$G$1:$G$40,0),1)</f>
        <v>Básico</v>
      </c>
      <c r="I3855" s="29">
        <v>285.32</v>
      </c>
      <c r="J3855" s="10">
        <f>SUMIFS('Régua SAEB'!$C:$C,'Régua SAEB'!$B:$B,"MT",'Régua SAEB'!$D:$D,"&lt;="&amp;$I3855,'Régua SAEB'!$E:$E,"&gt;"&amp;$I3855,'Régua SAEB'!$A:$A,$E3855)</f>
        <v>3</v>
      </c>
      <c r="K3855" s="10" t="str">
        <f t="array" ref="K3855">INDEX('Régua SAEB'!$F$1:$F$40,MATCH($E3855&amp;"MT"&amp;$J3855,'Régua SAEB'!$G$1:$G$40,0),1)</f>
        <v>Básico</v>
      </c>
    </row>
    <row r="3856" spans="1:11" x14ac:dyDescent="0.2">
      <c r="A3856" s="28" t="s">
        <v>28</v>
      </c>
      <c r="B3856" s="24">
        <v>26670</v>
      </c>
      <c r="C3856" s="28" t="s">
        <v>670</v>
      </c>
      <c r="D3856" s="29">
        <v>35026670</v>
      </c>
      <c r="E3856" s="29" t="s">
        <v>3527</v>
      </c>
      <c r="F3856" s="29">
        <v>255.15</v>
      </c>
      <c r="G3856" s="10">
        <f>SUMIFS('Régua SAEB'!$C:$C,'Régua SAEB'!$B:$B,"LP",'Régua SAEB'!$D:$D,"&lt;="&amp;$F3856,'Régua SAEB'!$E:$E,"&gt;"&amp;$F3856,'Régua SAEB'!$A:$A,$E3856)</f>
        <v>2</v>
      </c>
      <c r="H3856" s="10" t="str">
        <f t="array" ref="H3856">INDEX('Régua SAEB'!$F$1:$F$40,MATCH($E3856&amp;"LP"&amp;$G3856,'Régua SAEB'!$G$1:$G$40,0),1)</f>
        <v>Básico</v>
      </c>
      <c r="I3856" s="29">
        <v>248.5</v>
      </c>
      <c r="J3856" s="10">
        <f>SUMIFS('Régua SAEB'!$C:$C,'Régua SAEB'!$B:$B,"MT",'Régua SAEB'!$D:$D,"&lt;="&amp;$I3856,'Régua SAEB'!$E:$E,"&gt;"&amp;$I3856,'Régua SAEB'!$A:$A,$E3856)</f>
        <v>1</v>
      </c>
      <c r="K3856" s="10" t="str">
        <f t="array" ref="K3856">INDEX('Régua SAEB'!$F$1:$F$40,MATCH($E3856&amp;"MT"&amp;$J3856,'Régua SAEB'!$G$1:$G$40,0),1)</f>
        <v>Insuficiente</v>
      </c>
    </row>
    <row r="3857" spans="1:11" x14ac:dyDescent="0.2">
      <c r="A3857" s="28" t="s">
        <v>28</v>
      </c>
      <c r="B3857" s="24">
        <v>26682</v>
      </c>
      <c r="C3857" s="28" t="s">
        <v>671</v>
      </c>
      <c r="D3857" s="29">
        <v>35026682</v>
      </c>
      <c r="E3857" s="29" t="s">
        <v>3527</v>
      </c>
      <c r="F3857" s="29">
        <v>283.63</v>
      </c>
      <c r="G3857" s="10">
        <f>SUMIFS('Régua SAEB'!$C:$C,'Régua SAEB'!$B:$B,"LP",'Régua SAEB'!$D:$D,"&lt;="&amp;$F3857,'Régua SAEB'!$E:$E,"&gt;"&amp;$F3857,'Régua SAEB'!$A:$A,$E3857)</f>
        <v>3</v>
      </c>
      <c r="H3857" s="10" t="str">
        <f t="array" ref="H3857">INDEX('Régua SAEB'!$F$1:$F$40,MATCH($E3857&amp;"LP"&amp;$G3857,'Régua SAEB'!$G$1:$G$40,0),1)</f>
        <v>Básico</v>
      </c>
      <c r="I3857" s="29">
        <v>280.83</v>
      </c>
      <c r="J3857" s="10">
        <f>SUMIFS('Régua SAEB'!$C:$C,'Régua SAEB'!$B:$B,"MT",'Régua SAEB'!$D:$D,"&lt;="&amp;$I3857,'Régua SAEB'!$E:$E,"&gt;"&amp;$I3857,'Régua SAEB'!$A:$A,$E3857)</f>
        <v>3</v>
      </c>
      <c r="K3857" s="10" t="str">
        <f t="array" ref="K3857">INDEX('Régua SAEB'!$F$1:$F$40,MATCH($E3857&amp;"MT"&amp;$J3857,'Régua SAEB'!$G$1:$G$40,0),1)</f>
        <v>Básico</v>
      </c>
    </row>
    <row r="3858" spans="1:11" x14ac:dyDescent="0.2">
      <c r="A3858" s="28" t="s">
        <v>28</v>
      </c>
      <c r="B3858" s="24">
        <v>26748</v>
      </c>
      <c r="C3858" s="28" t="s">
        <v>672</v>
      </c>
      <c r="D3858" s="29">
        <v>35026748</v>
      </c>
      <c r="E3858" s="29" t="s">
        <v>3527</v>
      </c>
      <c r="F3858" s="29">
        <v>267.22000000000003</v>
      </c>
      <c r="G3858" s="10">
        <f>SUMIFS('Régua SAEB'!$C:$C,'Régua SAEB'!$B:$B,"LP",'Régua SAEB'!$D:$D,"&lt;="&amp;$F3858,'Régua SAEB'!$E:$E,"&gt;"&amp;$F3858,'Régua SAEB'!$A:$A,$E3858)</f>
        <v>2</v>
      </c>
      <c r="H3858" s="10" t="str">
        <f t="array" ref="H3858">INDEX('Régua SAEB'!$F$1:$F$40,MATCH($E3858&amp;"LP"&amp;$G3858,'Régua SAEB'!$G$1:$G$40,0),1)</f>
        <v>Básico</v>
      </c>
      <c r="I3858" s="29">
        <v>256.33999999999997</v>
      </c>
      <c r="J3858" s="10">
        <f>SUMIFS('Régua SAEB'!$C:$C,'Régua SAEB'!$B:$B,"MT",'Régua SAEB'!$D:$D,"&lt;="&amp;$I3858,'Régua SAEB'!$E:$E,"&gt;"&amp;$I3858,'Régua SAEB'!$A:$A,$E3858)</f>
        <v>2</v>
      </c>
      <c r="K3858" s="10" t="str">
        <f t="array" ref="K3858">INDEX('Régua SAEB'!$F$1:$F$40,MATCH($E3858&amp;"MT"&amp;$J3858,'Régua SAEB'!$G$1:$G$40,0),1)</f>
        <v>Insuficiente</v>
      </c>
    </row>
    <row r="3859" spans="1:11" x14ac:dyDescent="0.2">
      <c r="A3859" s="28" t="s">
        <v>28</v>
      </c>
      <c r="B3859" s="24">
        <v>26761</v>
      </c>
      <c r="C3859" s="28" t="s">
        <v>3571</v>
      </c>
      <c r="D3859" s="29">
        <v>35026761</v>
      </c>
      <c r="E3859" s="29" t="s">
        <v>3527</v>
      </c>
      <c r="F3859" s="29">
        <v>274.73</v>
      </c>
      <c r="G3859" s="10">
        <f>SUMIFS('Régua SAEB'!$C:$C,'Régua SAEB'!$B:$B,"LP",'Régua SAEB'!$D:$D,"&lt;="&amp;$F3859,'Régua SAEB'!$E:$E,"&gt;"&amp;$F3859,'Régua SAEB'!$A:$A,$E3859)</f>
        <v>2</v>
      </c>
      <c r="H3859" s="10" t="str">
        <f t="array" ref="H3859">INDEX('Régua SAEB'!$F$1:$F$40,MATCH($E3859&amp;"LP"&amp;$G3859,'Régua SAEB'!$G$1:$G$40,0),1)</f>
        <v>Básico</v>
      </c>
      <c r="I3859" s="29">
        <v>259.91000000000003</v>
      </c>
      <c r="J3859" s="10">
        <f>SUMIFS('Régua SAEB'!$C:$C,'Régua SAEB'!$B:$B,"MT",'Régua SAEB'!$D:$D,"&lt;="&amp;$I3859,'Régua SAEB'!$E:$E,"&gt;"&amp;$I3859,'Régua SAEB'!$A:$A,$E3859)</f>
        <v>2</v>
      </c>
      <c r="K3859" s="10" t="str">
        <f t="array" ref="K3859">INDEX('Régua SAEB'!$F$1:$F$40,MATCH($E3859&amp;"MT"&amp;$J3859,'Régua SAEB'!$G$1:$G$40,0),1)</f>
        <v>Insuficiente</v>
      </c>
    </row>
    <row r="3860" spans="1:11" x14ac:dyDescent="0.2">
      <c r="A3860" s="28" t="s">
        <v>28</v>
      </c>
      <c r="B3860" s="24">
        <v>65985</v>
      </c>
      <c r="C3860" s="28" t="s">
        <v>673</v>
      </c>
      <c r="D3860" s="29">
        <v>35065985</v>
      </c>
      <c r="E3860" s="29" t="s">
        <v>3527</v>
      </c>
      <c r="F3860" s="29">
        <v>257.94</v>
      </c>
      <c r="G3860" s="10">
        <f>SUMIFS('Régua SAEB'!$C:$C,'Régua SAEB'!$B:$B,"LP",'Régua SAEB'!$D:$D,"&lt;="&amp;$F3860,'Régua SAEB'!$E:$E,"&gt;"&amp;$F3860,'Régua SAEB'!$A:$A,$E3860)</f>
        <v>2</v>
      </c>
      <c r="H3860" s="10" t="str">
        <f t="array" ref="H3860">INDEX('Régua SAEB'!$F$1:$F$40,MATCH($E3860&amp;"LP"&amp;$G3860,'Régua SAEB'!$G$1:$G$40,0),1)</f>
        <v>Básico</v>
      </c>
      <c r="I3860" s="29">
        <v>251.92</v>
      </c>
      <c r="J3860" s="10">
        <f>SUMIFS('Régua SAEB'!$C:$C,'Régua SAEB'!$B:$B,"MT",'Régua SAEB'!$D:$D,"&lt;="&amp;$I3860,'Régua SAEB'!$E:$E,"&gt;"&amp;$I3860,'Régua SAEB'!$A:$A,$E3860)</f>
        <v>2</v>
      </c>
      <c r="K3860" s="10" t="str">
        <f t="array" ref="K3860">INDEX('Régua SAEB'!$F$1:$F$40,MATCH($E3860&amp;"MT"&amp;$J3860,'Régua SAEB'!$G$1:$G$40,0),1)</f>
        <v>Insuficiente</v>
      </c>
    </row>
    <row r="3861" spans="1:11" x14ac:dyDescent="0.2">
      <c r="A3861" s="28" t="s">
        <v>28</v>
      </c>
      <c r="B3861" s="24">
        <v>26578</v>
      </c>
      <c r="C3861" s="28" t="s">
        <v>674</v>
      </c>
      <c r="D3861" s="29">
        <v>35026578</v>
      </c>
      <c r="E3861" s="29" t="s">
        <v>3527</v>
      </c>
      <c r="F3861" s="29">
        <v>267.52</v>
      </c>
      <c r="G3861" s="10">
        <f>SUMIFS('Régua SAEB'!$C:$C,'Régua SAEB'!$B:$B,"LP",'Régua SAEB'!$D:$D,"&lt;="&amp;$F3861,'Régua SAEB'!$E:$E,"&gt;"&amp;$F3861,'Régua SAEB'!$A:$A,$E3861)</f>
        <v>2</v>
      </c>
      <c r="H3861" s="10" t="str">
        <f t="array" ref="H3861">INDEX('Régua SAEB'!$F$1:$F$40,MATCH($E3861&amp;"LP"&amp;$G3861,'Régua SAEB'!$G$1:$G$40,0),1)</f>
        <v>Básico</v>
      </c>
      <c r="I3861" s="29">
        <v>254.63</v>
      </c>
      <c r="J3861" s="10">
        <f>SUMIFS('Régua SAEB'!$C:$C,'Régua SAEB'!$B:$B,"MT",'Régua SAEB'!$D:$D,"&lt;="&amp;$I3861,'Régua SAEB'!$E:$E,"&gt;"&amp;$I3861,'Régua SAEB'!$A:$A,$E3861)</f>
        <v>2</v>
      </c>
      <c r="K3861" s="10" t="str">
        <f t="array" ref="K3861">INDEX('Régua SAEB'!$F$1:$F$40,MATCH($E3861&amp;"MT"&amp;$J3861,'Régua SAEB'!$G$1:$G$40,0),1)</f>
        <v>Insuficiente</v>
      </c>
    </row>
    <row r="3862" spans="1:11" x14ac:dyDescent="0.2">
      <c r="A3862" s="28" t="s">
        <v>16</v>
      </c>
      <c r="B3862" s="24">
        <v>14527</v>
      </c>
      <c r="C3862" s="28" t="s">
        <v>675</v>
      </c>
      <c r="D3862" s="29">
        <v>35014527</v>
      </c>
      <c r="E3862" s="29" t="s">
        <v>3527</v>
      </c>
      <c r="F3862" s="29">
        <v>278.08</v>
      </c>
      <c r="G3862" s="10">
        <f>SUMIFS('Régua SAEB'!$C:$C,'Régua SAEB'!$B:$B,"LP",'Régua SAEB'!$D:$D,"&lt;="&amp;$F3862,'Régua SAEB'!$E:$E,"&gt;"&amp;$F3862,'Régua SAEB'!$A:$A,$E3862)</f>
        <v>3</v>
      </c>
      <c r="H3862" s="10" t="str">
        <f t="array" ref="H3862">INDEX('Régua SAEB'!$F$1:$F$40,MATCH($E3862&amp;"LP"&amp;$G3862,'Régua SAEB'!$G$1:$G$40,0),1)</f>
        <v>Básico</v>
      </c>
      <c r="I3862" s="29">
        <v>272.62</v>
      </c>
      <c r="J3862" s="10">
        <f>SUMIFS('Régua SAEB'!$C:$C,'Régua SAEB'!$B:$B,"MT",'Régua SAEB'!$D:$D,"&lt;="&amp;$I3862,'Régua SAEB'!$E:$E,"&gt;"&amp;$I3862,'Régua SAEB'!$A:$A,$E3862)</f>
        <v>2</v>
      </c>
      <c r="K3862" s="10" t="str">
        <f t="array" ref="K3862">INDEX('Régua SAEB'!$F$1:$F$40,MATCH($E3862&amp;"MT"&amp;$J3862,'Régua SAEB'!$G$1:$G$40,0),1)</f>
        <v>Insuficiente</v>
      </c>
    </row>
    <row r="3863" spans="1:11" x14ac:dyDescent="0.2">
      <c r="A3863" s="28" t="s">
        <v>16</v>
      </c>
      <c r="B3863" s="24">
        <v>191516</v>
      </c>
      <c r="C3863" s="28" t="s">
        <v>676</v>
      </c>
      <c r="D3863" s="29">
        <v>35191516</v>
      </c>
      <c r="E3863" s="29" t="s">
        <v>3527</v>
      </c>
      <c r="F3863" s="29">
        <v>271.87</v>
      </c>
      <c r="G3863" s="10">
        <f>SUMIFS('Régua SAEB'!$C:$C,'Régua SAEB'!$B:$B,"LP",'Régua SAEB'!$D:$D,"&lt;="&amp;$F3863,'Régua SAEB'!$E:$E,"&gt;"&amp;$F3863,'Régua SAEB'!$A:$A,$E3863)</f>
        <v>2</v>
      </c>
      <c r="H3863" s="10" t="str">
        <f t="array" ref="H3863">INDEX('Régua SAEB'!$F$1:$F$40,MATCH($E3863&amp;"LP"&amp;$G3863,'Régua SAEB'!$G$1:$G$40,0),1)</f>
        <v>Básico</v>
      </c>
      <c r="I3863" s="29">
        <v>254.15</v>
      </c>
      <c r="J3863" s="10">
        <f>SUMIFS('Régua SAEB'!$C:$C,'Régua SAEB'!$B:$B,"MT",'Régua SAEB'!$D:$D,"&lt;="&amp;$I3863,'Régua SAEB'!$E:$E,"&gt;"&amp;$I3863,'Régua SAEB'!$A:$A,$E3863)</f>
        <v>2</v>
      </c>
      <c r="K3863" s="10" t="str">
        <f t="array" ref="K3863">INDEX('Régua SAEB'!$F$1:$F$40,MATCH($E3863&amp;"MT"&amp;$J3863,'Régua SAEB'!$G$1:$G$40,0),1)</f>
        <v>Insuficiente</v>
      </c>
    </row>
    <row r="3864" spans="1:11" x14ac:dyDescent="0.2">
      <c r="A3864" s="28" t="s">
        <v>70</v>
      </c>
      <c r="B3864" s="24">
        <v>21283</v>
      </c>
      <c r="C3864" s="28" t="s">
        <v>678</v>
      </c>
      <c r="D3864" s="29">
        <v>35021283</v>
      </c>
      <c r="E3864" s="29" t="s">
        <v>3527</v>
      </c>
      <c r="F3864" s="29">
        <v>265.16000000000003</v>
      </c>
      <c r="G3864" s="10">
        <f>SUMIFS('Régua SAEB'!$C:$C,'Régua SAEB'!$B:$B,"LP",'Régua SAEB'!$D:$D,"&lt;="&amp;$F3864,'Régua SAEB'!$E:$E,"&gt;"&amp;$F3864,'Régua SAEB'!$A:$A,$E3864)</f>
        <v>2</v>
      </c>
      <c r="H3864" s="10" t="str">
        <f t="array" ref="H3864">INDEX('Régua SAEB'!$F$1:$F$40,MATCH($E3864&amp;"LP"&amp;$G3864,'Régua SAEB'!$G$1:$G$40,0),1)</f>
        <v>Básico</v>
      </c>
      <c r="I3864" s="29">
        <v>262.47000000000003</v>
      </c>
      <c r="J3864" s="10">
        <f>SUMIFS('Régua SAEB'!$C:$C,'Régua SAEB'!$B:$B,"MT",'Régua SAEB'!$D:$D,"&lt;="&amp;$I3864,'Régua SAEB'!$E:$E,"&gt;"&amp;$I3864,'Régua SAEB'!$A:$A,$E3864)</f>
        <v>2</v>
      </c>
      <c r="K3864" s="10" t="str">
        <f t="array" ref="K3864">INDEX('Régua SAEB'!$F$1:$F$40,MATCH($E3864&amp;"MT"&amp;$J3864,'Régua SAEB'!$G$1:$G$40,0),1)</f>
        <v>Insuficiente</v>
      </c>
    </row>
    <row r="3865" spans="1:11" x14ac:dyDescent="0.2">
      <c r="A3865" s="28" t="s">
        <v>68</v>
      </c>
      <c r="B3865" s="24">
        <v>30521</v>
      </c>
      <c r="C3865" s="28" t="s">
        <v>679</v>
      </c>
      <c r="D3865" s="29">
        <v>35030521</v>
      </c>
      <c r="E3865" s="29" t="s">
        <v>3527</v>
      </c>
      <c r="F3865" s="29">
        <v>270.11</v>
      </c>
      <c r="G3865" s="10">
        <f>SUMIFS('Régua SAEB'!$C:$C,'Régua SAEB'!$B:$B,"LP",'Régua SAEB'!$D:$D,"&lt;="&amp;$F3865,'Régua SAEB'!$E:$E,"&gt;"&amp;$F3865,'Régua SAEB'!$A:$A,$E3865)</f>
        <v>2</v>
      </c>
      <c r="H3865" s="10" t="str">
        <f t="array" ref="H3865">INDEX('Régua SAEB'!$F$1:$F$40,MATCH($E3865&amp;"LP"&amp;$G3865,'Régua SAEB'!$G$1:$G$40,0),1)</f>
        <v>Básico</v>
      </c>
      <c r="I3865" s="29">
        <v>274.69</v>
      </c>
      <c r="J3865" s="10">
        <f>SUMIFS('Régua SAEB'!$C:$C,'Régua SAEB'!$B:$B,"MT",'Régua SAEB'!$D:$D,"&lt;="&amp;$I3865,'Régua SAEB'!$E:$E,"&gt;"&amp;$I3865,'Régua SAEB'!$A:$A,$E3865)</f>
        <v>2</v>
      </c>
      <c r="K3865" s="10" t="str">
        <f t="array" ref="K3865">INDEX('Régua SAEB'!$F$1:$F$40,MATCH($E3865&amp;"MT"&amp;$J3865,'Régua SAEB'!$G$1:$G$40,0),1)</f>
        <v>Insuficiente</v>
      </c>
    </row>
    <row r="3866" spans="1:11" x14ac:dyDescent="0.2">
      <c r="A3866" s="28" t="s">
        <v>17</v>
      </c>
      <c r="B3866" s="24">
        <v>48012</v>
      </c>
      <c r="C3866" s="28" t="s">
        <v>3572</v>
      </c>
      <c r="D3866" s="29">
        <v>35048012</v>
      </c>
      <c r="E3866" s="29" t="s">
        <v>3527</v>
      </c>
      <c r="F3866" s="29">
        <v>266.27</v>
      </c>
      <c r="G3866" s="10">
        <f>SUMIFS('Régua SAEB'!$C:$C,'Régua SAEB'!$B:$B,"LP",'Régua SAEB'!$D:$D,"&lt;="&amp;$F3866,'Régua SAEB'!$E:$E,"&gt;"&amp;$F3866,'Régua SAEB'!$A:$A,$E3866)</f>
        <v>2</v>
      </c>
      <c r="H3866" s="10" t="str">
        <f t="array" ref="H3866">INDEX('Régua SAEB'!$F$1:$F$40,MATCH($E3866&amp;"LP"&amp;$G3866,'Régua SAEB'!$G$1:$G$40,0),1)</f>
        <v>Básico</v>
      </c>
      <c r="I3866" s="29">
        <v>256.61</v>
      </c>
      <c r="J3866" s="10">
        <f>SUMIFS('Régua SAEB'!$C:$C,'Régua SAEB'!$B:$B,"MT",'Régua SAEB'!$D:$D,"&lt;="&amp;$I3866,'Régua SAEB'!$E:$E,"&gt;"&amp;$I3866,'Régua SAEB'!$A:$A,$E3866)</f>
        <v>2</v>
      </c>
      <c r="K3866" s="10" t="str">
        <f t="array" ref="K3866">INDEX('Régua SAEB'!$F$1:$F$40,MATCH($E3866&amp;"MT"&amp;$J3866,'Régua SAEB'!$G$1:$G$40,0),1)</f>
        <v>Insuficiente</v>
      </c>
    </row>
    <row r="3867" spans="1:11" x14ac:dyDescent="0.2">
      <c r="A3867" s="28" t="s">
        <v>63</v>
      </c>
      <c r="B3867" s="24">
        <v>20485</v>
      </c>
      <c r="C3867" s="28" t="s">
        <v>680</v>
      </c>
      <c r="D3867" s="29">
        <v>35020485</v>
      </c>
      <c r="E3867" s="29" t="s">
        <v>3527</v>
      </c>
      <c r="F3867" s="29">
        <v>280.54000000000002</v>
      </c>
      <c r="G3867" s="10">
        <f>SUMIFS('Régua SAEB'!$C:$C,'Régua SAEB'!$B:$B,"LP",'Régua SAEB'!$D:$D,"&lt;="&amp;$F3867,'Régua SAEB'!$E:$E,"&gt;"&amp;$F3867,'Régua SAEB'!$A:$A,$E3867)</f>
        <v>3</v>
      </c>
      <c r="H3867" s="10" t="str">
        <f t="array" ref="H3867">INDEX('Régua SAEB'!$F$1:$F$40,MATCH($E3867&amp;"LP"&amp;$G3867,'Régua SAEB'!$G$1:$G$40,0),1)</f>
        <v>Básico</v>
      </c>
      <c r="I3867" s="29">
        <v>274.38</v>
      </c>
      <c r="J3867" s="10">
        <f>SUMIFS('Régua SAEB'!$C:$C,'Régua SAEB'!$B:$B,"MT",'Régua SAEB'!$D:$D,"&lt;="&amp;$I3867,'Régua SAEB'!$E:$E,"&gt;"&amp;$I3867,'Régua SAEB'!$A:$A,$E3867)</f>
        <v>2</v>
      </c>
      <c r="K3867" s="10" t="str">
        <f t="array" ref="K3867">INDEX('Régua SAEB'!$F$1:$F$40,MATCH($E3867&amp;"MT"&amp;$J3867,'Régua SAEB'!$G$1:$G$40,0),1)</f>
        <v>Insuficiente</v>
      </c>
    </row>
    <row r="3868" spans="1:11" x14ac:dyDescent="0.2">
      <c r="A3868" s="28" t="s">
        <v>63</v>
      </c>
      <c r="B3868" s="24">
        <v>565805</v>
      </c>
      <c r="C3868" s="28" t="s">
        <v>681</v>
      </c>
      <c r="D3868" s="29">
        <v>35565805</v>
      </c>
      <c r="E3868" s="29" t="s">
        <v>3527</v>
      </c>
      <c r="F3868" s="29">
        <v>302.2</v>
      </c>
      <c r="G3868" s="10">
        <f>SUMIFS('Régua SAEB'!$C:$C,'Régua SAEB'!$B:$B,"LP",'Régua SAEB'!$D:$D,"&lt;="&amp;$F3868,'Régua SAEB'!$E:$E,"&gt;"&amp;$F3868,'Régua SAEB'!$A:$A,$E3868)</f>
        <v>4</v>
      </c>
      <c r="H3868" s="10" t="str">
        <f t="array" ref="H3868">INDEX('Régua SAEB'!$F$1:$F$40,MATCH($E3868&amp;"LP"&amp;$G3868,'Régua SAEB'!$G$1:$G$40,0),1)</f>
        <v>Básico</v>
      </c>
      <c r="I3868" s="29">
        <v>293.88</v>
      </c>
      <c r="J3868" s="10">
        <f>SUMIFS('Régua SAEB'!$C:$C,'Régua SAEB'!$B:$B,"MT",'Régua SAEB'!$D:$D,"&lt;="&amp;$I3868,'Régua SAEB'!$E:$E,"&gt;"&amp;$I3868,'Régua SAEB'!$A:$A,$E3868)</f>
        <v>3</v>
      </c>
      <c r="K3868" s="10" t="str">
        <f t="array" ref="K3868">INDEX('Régua SAEB'!$F$1:$F$40,MATCH($E3868&amp;"MT"&amp;$J3868,'Régua SAEB'!$G$1:$G$40,0),1)</f>
        <v>Básico</v>
      </c>
    </row>
    <row r="3869" spans="1:11" x14ac:dyDescent="0.2">
      <c r="A3869" s="28" t="s">
        <v>63</v>
      </c>
      <c r="B3869" s="24">
        <v>915944</v>
      </c>
      <c r="C3869" s="28" t="s">
        <v>683</v>
      </c>
      <c r="D3869" s="29">
        <v>35915944</v>
      </c>
      <c r="E3869" s="29" t="s">
        <v>3527</v>
      </c>
      <c r="F3869" s="29">
        <v>302.39999999999998</v>
      </c>
      <c r="G3869" s="10">
        <f>SUMIFS('Régua SAEB'!$C:$C,'Régua SAEB'!$B:$B,"LP",'Régua SAEB'!$D:$D,"&lt;="&amp;$F3869,'Régua SAEB'!$E:$E,"&gt;"&amp;$F3869,'Régua SAEB'!$A:$A,$E3869)</f>
        <v>4</v>
      </c>
      <c r="H3869" s="10" t="str">
        <f t="array" ref="H3869">INDEX('Régua SAEB'!$F$1:$F$40,MATCH($E3869&amp;"LP"&amp;$G3869,'Régua SAEB'!$G$1:$G$40,0),1)</f>
        <v>Básico</v>
      </c>
      <c r="I3869" s="29">
        <v>296.27999999999997</v>
      </c>
      <c r="J3869" s="10">
        <f>SUMIFS('Régua SAEB'!$C:$C,'Régua SAEB'!$B:$B,"MT",'Régua SAEB'!$D:$D,"&lt;="&amp;$I3869,'Régua SAEB'!$E:$E,"&gt;"&amp;$I3869,'Régua SAEB'!$A:$A,$E3869)</f>
        <v>3</v>
      </c>
      <c r="K3869" s="10" t="str">
        <f t="array" ref="K3869">INDEX('Régua SAEB'!$F$1:$F$40,MATCH($E3869&amp;"MT"&amp;$J3869,'Régua SAEB'!$G$1:$G$40,0),1)</f>
        <v>Básico</v>
      </c>
    </row>
    <row r="3870" spans="1:11" x14ac:dyDescent="0.2">
      <c r="A3870" s="28" t="s">
        <v>63</v>
      </c>
      <c r="B3870" s="24">
        <v>925275</v>
      </c>
      <c r="C3870" s="28" t="s">
        <v>684</v>
      </c>
      <c r="D3870" s="29">
        <v>35925275</v>
      </c>
      <c r="E3870" s="29" t="s">
        <v>3527</v>
      </c>
      <c r="F3870" s="29">
        <v>273.95</v>
      </c>
      <c r="G3870" s="10">
        <f>SUMIFS('Régua SAEB'!$C:$C,'Régua SAEB'!$B:$B,"LP",'Régua SAEB'!$D:$D,"&lt;="&amp;$F3870,'Régua SAEB'!$E:$E,"&gt;"&amp;$F3870,'Régua SAEB'!$A:$A,$E3870)</f>
        <v>2</v>
      </c>
      <c r="H3870" s="10" t="str">
        <f t="array" ref="H3870">INDEX('Régua SAEB'!$F$1:$F$40,MATCH($E3870&amp;"LP"&amp;$G3870,'Régua SAEB'!$G$1:$G$40,0),1)</f>
        <v>Básico</v>
      </c>
      <c r="I3870" s="29">
        <v>269.86</v>
      </c>
      <c r="J3870" s="10">
        <f>SUMIFS('Régua SAEB'!$C:$C,'Régua SAEB'!$B:$B,"MT",'Régua SAEB'!$D:$D,"&lt;="&amp;$I3870,'Régua SAEB'!$E:$E,"&gt;"&amp;$I3870,'Régua SAEB'!$A:$A,$E3870)</f>
        <v>2</v>
      </c>
      <c r="K3870" s="10" t="str">
        <f t="array" ref="K3870">INDEX('Régua SAEB'!$F$1:$F$40,MATCH($E3870&amp;"MT"&amp;$J3870,'Régua SAEB'!$G$1:$G$40,0),1)</f>
        <v>Insuficiente</v>
      </c>
    </row>
    <row r="3871" spans="1:11" x14ac:dyDescent="0.2">
      <c r="A3871" s="28" t="s">
        <v>56</v>
      </c>
      <c r="B3871" s="24">
        <v>21763</v>
      </c>
      <c r="C3871" s="28" t="s">
        <v>3573</v>
      </c>
      <c r="D3871" s="29">
        <v>35021763</v>
      </c>
      <c r="E3871" s="29" t="s">
        <v>3527</v>
      </c>
      <c r="F3871" s="29">
        <v>317.69</v>
      </c>
      <c r="G3871" s="10">
        <f>SUMIFS('Régua SAEB'!$C:$C,'Régua SAEB'!$B:$B,"LP",'Régua SAEB'!$D:$D,"&lt;="&amp;$F3871,'Régua SAEB'!$E:$E,"&gt;"&amp;$F3871,'Régua SAEB'!$A:$A,$E3871)</f>
        <v>4</v>
      </c>
      <c r="H3871" s="10" t="str">
        <f t="array" ref="H3871">INDEX('Régua SAEB'!$F$1:$F$40,MATCH($E3871&amp;"LP"&amp;$G3871,'Régua SAEB'!$G$1:$G$40,0),1)</f>
        <v>Básico</v>
      </c>
      <c r="I3871" s="29">
        <v>302.69</v>
      </c>
      <c r="J3871" s="10">
        <f>SUMIFS('Régua SAEB'!$C:$C,'Régua SAEB'!$B:$B,"MT",'Régua SAEB'!$D:$D,"&lt;="&amp;$I3871,'Régua SAEB'!$E:$E,"&gt;"&amp;$I3871,'Régua SAEB'!$A:$A,$E3871)</f>
        <v>4</v>
      </c>
      <c r="K3871" s="10" t="str">
        <f t="array" ref="K3871">INDEX('Régua SAEB'!$F$1:$F$40,MATCH($E3871&amp;"MT"&amp;$J3871,'Régua SAEB'!$G$1:$G$40,0),1)</f>
        <v>Básico</v>
      </c>
    </row>
    <row r="3872" spans="1:11" x14ac:dyDescent="0.2">
      <c r="A3872" s="28" t="s">
        <v>56</v>
      </c>
      <c r="B3872" s="24">
        <v>21775</v>
      </c>
      <c r="C3872" s="28" t="s">
        <v>686</v>
      </c>
      <c r="D3872" s="29">
        <v>35021775</v>
      </c>
      <c r="E3872" s="29" t="s">
        <v>3527</v>
      </c>
      <c r="F3872" s="29">
        <v>257.23</v>
      </c>
      <c r="G3872" s="10">
        <f>SUMIFS('Régua SAEB'!$C:$C,'Régua SAEB'!$B:$B,"LP",'Régua SAEB'!$D:$D,"&lt;="&amp;$F3872,'Régua SAEB'!$E:$E,"&gt;"&amp;$F3872,'Régua SAEB'!$A:$A,$E3872)</f>
        <v>2</v>
      </c>
      <c r="H3872" s="10" t="str">
        <f t="array" ref="H3872">INDEX('Régua SAEB'!$F$1:$F$40,MATCH($E3872&amp;"LP"&amp;$G3872,'Régua SAEB'!$G$1:$G$40,0),1)</f>
        <v>Básico</v>
      </c>
      <c r="I3872" s="29">
        <v>260.45</v>
      </c>
      <c r="J3872" s="10">
        <f>SUMIFS('Régua SAEB'!$C:$C,'Régua SAEB'!$B:$B,"MT",'Régua SAEB'!$D:$D,"&lt;="&amp;$I3872,'Régua SAEB'!$E:$E,"&gt;"&amp;$I3872,'Régua SAEB'!$A:$A,$E3872)</f>
        <v>2</v>
      </c>
      <c r="K3872" s="10" t="str">
        <f t="array" ref="K3872">INDEX('Régua SAEB'!$F$1:$F$40,MATCH($E3872&amp;"MT"&amp;$J3872,'Régua SAEB'!$G$1:$G$40,0),1)</f>
        <v>Insuficiente</v>
      </c>
    </row>
    <row r="3873" spans="1:11" x14ac:dyDescent="0.2">
      <c r="A3873" s="28" t="s">
        <v>56</v>
      </c>
      <c r="B3873" s="24">
        <v>922547</v>
      </c>
      <c r="C3873" s="28" t="s">
        <v>687</v>
      </c>
      <c r="D3873" s="29">
        <v>35922547</v>
      </c>
      <c r="E3873" s="29" t="s">
        <v>3527</v>
      </c>
      <c r="F3873" s="29">
        <v>272.64</v>
      </c>
      <c r="G3873" s="10">
        <f>SUMIFS('Régua SAEB'!$C:$C,'Régua SAEB'!$B:$B,"LP",'Régua SAEB'!$D:$D,"&lt;="&amp;$F3873,'Régua SAEB'!$E:$E,"&gt;"&amp;$F3873,'Régua SAEB'!$A:$A,$E3873)</f>
        <v>2</v>
      </c>
      <c r="H3873" s="10" t="str">
        <f t="array" ref="H3873">INDEX('Régua SAEB'!$F$1:$F$40,MATCH($E3873&amp;"LP"&amp;$G3873,'Régua SAEB'!$G$1:$G$40,0),1)</f>
        <v>Básico</v>
      </c>
      <c r="I3873" s="29">
        <v>257.97000000000003</v>
      </c>
      <c r="J3873" s="10">
        <f>SUMIFS('Régua SAEB'!$C:$C,'Régua SAEB'!$B:$B,"MT",'Régua SAEB'!$D:$D,"&lt;="&amp;$I3873,'Régua SAEB'!$E:$E,"&gt;"&amp;$I3873,'Régua SAEB'!$A:$A,$E3873)</f>
        <v>2</v>
      </c>
      <c r="K3873" s="10" t="str">
        <f t="array" ref="K3873">INDEX('Régua SAEB'!$F$1:$F$40,MATCH($E3873&amp;"MT"&amp;$J3873,'Régua SAEB'!$G$1:$G$40,0),1)</f>
        <v>Insuficiente</v>
      </c>
    </row>
    <row r="3874" spans="1:11" x14ac:dyDescent="0.2">
      <c r="A3874" s="28" t="s">
        <v>19</v>
      </c>
      <c r="B3874" s="24">
        <v>30260</v>
      </c>
      <c r="C3874" s="28" t="s">
        <v>688</v>
      </c>
      <c r="D3874" s="29">
        <v>35030260</v>
      </c>
      <c r="E3874" s="29" t="s">
        <v>3527</v>
      </c>
      <c r="F3874" s="29">
        <v>275.62</v>
      </c>
      <c r="G3874" s="10">
        <f>SUMIFS('Régua SAEB'!$C:$C,'Régua SAEB'!$B:$B,"LP",'Régua SAEB'!$D:$D,"&lt;="&amp;$F3874,'Régua SAEB'!$E:$E,"&gt;"&amp;$F3874,'Régua SAEB'!$A:$A,$E3874)</f>
        <v>3</v>
      </c>
      <c r="H3874" s="10" t="str">
        <f t="array" ref="H3874">INDEX('Régua SAEB'!$F$1:$F$40,MATCH($E3874&amp;"LP"&amp;$G3874,'Régua SAEB'!$G$1:$G$40,0),1)</f>
        <v>Básico</v>
      </c>
      <c r="I3874" s="29">
        <v>262.47000000000003</v>
      </c>
      <c r="J3874" s="10">
        <f>SUMIFS('Régua SAEB'!$C:$C,'Régua SAEB'!$B:$B,"MT",'Régua SAEB'!$D:$D,"&lt;="&amp;$I3874,'Régua SAEB'!$E:$E,"&gt;"&amp;$I3874,'Régua SAEB'!$A:$A,$E3874)</f>
        <v>2</v>
      </c>
      <c r="K3874" s="10" t="str">
        <f t="array" ref="K3874">INDEX('Régua SAEB'!$F$1:$F$40,MATCH($E3874&amp;"MT"&amp;$J3874,'Régua SAEB'!$G$1:$G$40,0),1)</f>
        <v>Insuficiente</v>
      </c>
    </row>
    <row r="3875" spans="1:11" x14ac:dyDescent="0.2">
      <c r="A3875" s="28" t="s">
        <v>43</v>
      </c>
      <c r="B3875" s="24">
        <v>14473</v>
      </c>
      <c r="C3875" s="28" t="s">
        <v>689</v>
      </c>
      <c r="D3875" s="29">
        <v>35014473</v>
      </c>
      <c r="E3875" s="29" t="s">
        <v>3527</v>
      </c>
      <c r="F3875" s="29">
        <v>259.11</v>
      </c>
      <c r="G3875" s="10">
        <f>SUMIFS('Régua SAEB'!$C:$C,'Régua SAEB'!$B:$B,"LP",'Régua SAEB'!$D:$D,"&lt;="&amp;$F3875,'Régua SAEB'!$E:$E,"&gt;"&amp;$F3875,'Régua SAEB'!$A:$A,$E3875)</f>
        <v>2</v>
      </c>
      <c r="H3875" s="10" t="str">
        <f t="array" ref="H3875">INDEX('Régua SAEB'!$F$1:$F$40,MATCH($E3875&amp;"LP"&amp;$G3875,'Régua SAEB'!$G$1:$G$40,0),1)</f>
        <v>Básico</v>
      </c>
      <c r="I3875" s="29">
        <v>256.60000000000002</v>
      </c>
      <c r="J3875" s="10">
        <f>SUMIFS('Régua SAEB'!$C:$C,'Régua SAEB'!$B:$B,"MT",'Régua SAEB'!$D:$D,"&lt;="&amp;$I3875,'Régua SAEB'!$E:$E,"&gt;"&amp;$I3875,'Régua SAEB'!$A:$A,$E3875)</f>
        <v>2</v>
      </c>
      <c r="K3875" s="10" t="str">
        <f t="array" ref="K3875">INDEX('Régua SAEB'!$F$1:$F$40,MATCH($E3875&amp;"MT"&amp;$J3875,'Régua SAEB'!$G$1:$G$40,0),1)</f>
        <v>Insuficiente</v>
      </c>
    </row>
    <row r="3876" spans="1:11" x14ac:dyDescent="0.2">
      <c r="A3876" s="28" t="s">
        <v>56</v>
      </c>
      <c r="B3876" s="24">
        <v>19975</v>
      </c>
      <c r="C3876" s="28" t="s">
        <v>3574</v>
      </c>
      <c r="D3876" s="29">
        <v>35019975</v>
      </c>
      <c r="E3876" s="29" t="s">
        <v>3527</v>
      </c>
      <c r="F3876" s="29">
        <v>306.76</v>
      </c>
      <c r="G3876" s="10">
        <f>SUMIFS('Régua SAEB'!$C:$C,'Régua SAEB'!$B:$B,"LP",'Régua SAEB'!$D:$D,"&lt;="&amp;$F3876,'Régua SAEB'!$E:$E,"&gt;"&amp;$F3876,'Régua SAEB'!$A:$A,$E3876)</f>
        <v>4</v>
      </c>
      <c r="H3876" s="10" t="str">
        <f t="array" ref="H3876">INDEX('Régua SAEB'!$F$1:$F$40,MATCH($E3876&amp;"LP"&amp;$G3876,'Régua SAEB'!$G$1:$G$40,0),1)</f>
        <v>Básico</v>
      </c>
      <c r="I3876" s="29">
        <v>295.58999999999997</v>
      </c>
      <c r="J3876" s="10">
        <f>SUMIFS('Régua SAEB'!$C:$C,'Régua SAEB'!$B:$B,"MT",'Régua SAEB'!$D:$D,"&lt;="&amp;$I3876,'Régua SAEB'!$E:$E,"&gt;"&amp;$I3876,'Régua SAEB'!$A:$A,$E3876)</f>
        <v>3</v>
      </c>
      <c r="K3876" s="10" t="str">
        <f t="array" ref="K3876">INDEX('Régua SAEB'!$F$1:$F$40,MATCH($E3876&amp;"MT"&amp;$J3876,'Régua SAEB'!$G$1:$G$40,0),1)</f>
        <v>Básico</v>
      </c>
    </row>
    <row r="3877" spans="1:11" x14ac:dyDescent="0.2">
      <c r="A3877" s="28" t="s">
        <v>56</v>
      </c>
      <c r="B3877" s="24">
        <v>45834</v>
      </c>
      <c r="C3877" s="28" t="s">
        <v>3575</v>
      </c>
      <c r="D3877" s="29">
        <v>35045834</v>
      </c>
      <c r="E3877" s="29" t="s">
        <v>3527</v>
      </c>
      <c r="F3877" s="29">
        <v>285.89999999999998</v>
      </c>
      <c r="G3877" s="10">
        <f>SUMIFS('Régua SAEB'!$C:$C,'Régua SAEB'!$B:$B,"LP",'Régua SAEB'!$D:$D,"&lt;="&amp;$F3877,'Régua SAEB'!$E:$E,"&gt;"&amp;$F3877,'Régua SAEB'!$A:$A,$E3877)</f>
        <v>3</v>
      </c>
      <c r="H3877" s="10" t="str">
        <f t="array" ref="H3877">INDEX('Régua SAEB'!$F$1:$F$40,MATCH($E3877&amp;"LP"&amp;$G3877,'Régua SAEB'!$G$1:$G$40,0),1)</f>
        <v>Básico</v>
      </c>
      <c r="I3877" s="29">
        <v>275.67</v>
      </c>
      <c r="J3877" s="10">
        <f>SUMIFS('Régua SAEB'!$C:$C,'Régua SAEB'!$B:$B,"MT",'Régua SAEB'!$D:$D,"&lt;="&amp;$I3877,'Régua SAEB'!$E:$E,"&gt;"&amp;$I3877,'Régua SAEB'!$A:$A,$E3877)</f>
        <v>3</v>
      </c>
      <c r="K3877" s="10" t="str">
        <f t="array" ref="K3877">INDEX('Régua SAEB'!$F$1:$F$40,MATCH($E3877&amp;"MT"&amp;$J3877,'Régua SAEB'!$G$1:$G$40,0),1)</f>
        <v>Básico</v>
      </c>
    </row>
    <row r="3878" spans="1:11" x14ac:dyDescent="0.2">
      <c r="A3878" s="28" t="s">
        <v>56</v>
      </c>
      <c r="B3878" s="24">
        <v>47272</v>
      </c>
      <c r="C3878" s="28" t="s">
        <v>690</v>
      </c>
      <c r="D3878" s="29">
        <v>35047272</v>
      </c>
      <c r="E3878" s="29" t="s">
        <v>3527</v>
      </c>
      <c r="F3878" s="29">
        <v>284.93</v>
      </c>
      <c r="G3878" s="10">
        <f>SUMIFS('Régua SAEB'!$C:$C,'Régua SAEB'!$B:$B,"LP",'Régua SAEB'!$D:$D,"&lt;="&amp;$F3878,'Régua SAEB'!$E:$E,"&gt;"&amp;$F3878,'Régua SAEB'!$A:$A,$E3878)</f>
        <v>3</v>
      </c>
      <c r="H3878" s="10" t="str">
        <f t="array" ref="H3878">INDEX('Régua SAEB'!$F$1:$F$40,MATCH($E3878&amp;"LP"&amp;$G3878,'Régua SAEB'!$G$1:$G$40,0),1)</f>
        <v>Básico</v>
      </c>
      <c r="I3878" s="29">
        <v>280.01</v>
      </c>
      <c r="J3878" s="10">
        <f>SUMIFS('Régua SAEB'!$C:$C,'Régua SAEB'!$B:$B,"MT",'Régua SAEB'!$D:$D,"&lt;="&amp;$I3878,'Régua SAEB'!$E:$E,"&gt;"&amp;$I3878,'Régua SAEB'!$A:$A,$E3878)</f>
        <v>3</v>
      </c>
      <c r="K3878" s="10" t="str">
        <f t="array" ref="K3878">INDEX('Régua SAEB'!$F$1:$F$40,MATCH($E3878&amp;"MT"&amp;$J3878,'Régua SAEB'!$G$1:$G$40,0),1)</f>
        <v>Básico</v>
      </c>
    </row>
    <row r="3879" spans="1:11" x14ac:dyDescent="0.2">
      <c r="A3879" s="28" t="s">
        <v>56</v>
      </c>
      <c r="B3879" s="24">
        <v>909385</v>
      </c>
      <c r="C3879" s="28" t="s">
        <v>3576</v>
      </c>
      <c r="D3879" s="29">
        <v>35909385</v>
      </c>
      <c r="E3879" s="29" t="s">
        <v>3527</v>
      </c>
      <c r="F3879" s="29">
        <v>298.79000000000002</v>
      </c>
      <c r="G3879" s="10">
        <f>SUMIFS('Régua SAEB'!$C:$C,'Régua SAEB'!$B:$B,"LP",'Régua SAEB'!$D:$D,"&lt;="&amp;$F3879,'Régua SAEB'!$E:$E,"&gt;"&amp;$F3879,'Régua SAEB'!$A:$A,$E3879)</f>
        <v>3</v>
      </c>
      <c r="H3879" s="10" t="str">
        <f t="array" ref="H3879">INDEX('Régua SAEB'!$F$1:$F$40,MATCH($E3879&amp;"LP"&amp;$G3879,'Régua SAEB'!$G$1:$G$40,0),1)</f>
        <v>Básico</v>
      </c>
      <c r="I3879" s="29">
        <v>288.87</v>
      </c>
      <c r="J3879" s="10">
        <f>SUMIFS('Régua SAEB'!$C:$C,'Régua SAEB'!$B:$B,"MT",'Régua SAEB'!$D:$D,"&lt;="&amp;$I3879,'Régua SAEB'!$E:$E,"&gt;"&amp;$I3879,'Régua SAEB'!$A:$A,$E3879)</f>
        <v>3</v>
      </c>
      <c r="K3879" s="10" t="str">
        <f t="array" ref="K3879">INDEX('Régua SAEB'!$F$1:$F$40,MATCH($E3879&amp;"MT"&amp;$J3879,'Régua SAEB'!$G$1:$G$40,0),1)</f>
        <v>Básico</v>
      </c>
    </row>
    <row r="3880" spans="1:11" x14ac:dyDescent="0.2">
      <c r="A3880" s="28" t="s">
        <v>56</v>
      </c>
      <c r="B3880" s="24">
        <v>917761</v>
      </c>
      <c r="C3880" s="28" t="s">
        <v>3577</v>
      </c>
      <c r="D3880" s="29">
        <v>35917761</v>
      </c>
      <c r="E3880" s="29" t="s">
        <v>3527</v>
      </c>
      <c r="F3880" s="29">
        <v>304.38</v>
      </c>
      <c r="G3880" s="10">
        <f>SUMIFS('Régua SAEB'!$C:$C,'Régua SAEB'!$B:$B,"LP",'Régua SAEB'!$D:$D,"&lt;="&amp;$F3880,'Régua SAEB'!$E:$E,"&gt;"&amp;$F3880,'Régua SAEB'!$A:$A,$E3880)</f>
        <v>4</v>
      </c>
      <c r="H3880" s="10" t="str">
        <f t="array" ref="H3880">INDEX('Régua SAEB'!$F$1:$F$40,MATCH($E3880&amp;"LP"&amp;$G3880,'Régua SAEB'!$G$1:$G$40,0),1)</f>
        <v>Básico</v>
      </c>
      <c r="I3880" s="29">
        <v>282.56</v>
      </c>
      <c r="J3880" s="10">
        <f>SUMIFS('Régua SAEB'!$C:$C,'Régua SAEB'!$B:$B,"MT",'Régua SAEB'!$D:$D,"&lt;="&amp;$I3880,'Régua SAEB'!$E:$E,"&gt;"&amp;$I3880,'Régua SAEB'!$A:$A,$E3880)</f>
        <v>3</v>
      </c>
      <c r="K3880" s="10" t="str">
        <f t="array" ref="K3880">INDEX('Régua SAEB'!$F$1:$F$40,MATCH($E3880&amp;"MT"&amp;$J3880,'Régua SAEB'!$G$1:$G$40,0),1)</f>
        <v>Básico</v>
      </c>
    </row>
    <row r="3881" spans="1:11" x14ac:dyDescent="0.2">
      <c r="A3881" s="28" t="s">
        <v>99</v>
      </c>
      <c r="B3881" s="24">
        <v>28964</v>
      </c>
      <c r="C3881" s="28" t="s">
        <v>691</v>
      </c>
      <c r="D3881" s="29">
        <v>35028964</v>
      </c>
      <c r="E3881" s="29" t="s">
        <v>3527</v>
      </c>
      <c r="F3881" s="29">
        <v>258.67</v>
      </c>
      <c r="G3881" s="10">
        <f>SUMIFS('Régua SAEB'!$C:$C,'Régua SAEB'!$B:$B,"LP",'Régua SAEB'!$D:$D,"&lt;="&amp;$F3881,'Régua SAEB'!$E:$E,"&gt;"&amp;$F3881,'Régua SAEB'!$A:$A,$E3881)</f>
        <v>2</v>
      </c>
      <c r="H3881" s="10" t="str">
        <f t="array" ref="H3881">INDEX('Régua SAEB'!$F$1:$F$40,MATCH($E3881&amp;"LP"&amp;$G3881,'Régua SAEB'!$G$1:$G$40,0),1)</f>
        <v>Básico</v>
      </c>
      <c r="I3881" s="29">
        <v>251.08</v>
      </c>
      <c r="J3881" s="10">
        <f>SUMIFS('Régua SAEB'!$C:$C,'Régua SAEB'!$B:$B,"MT",'Régua SAEB'!$D:$D,"&lt;="&amp;$I3881,'Régua SAEB'!$E:$E,"&gt;"&amp;$I3881,'Régua SAEB'!$A:$A,$E3881)</f>
        <v>2</v>
      </c>
      <c r="K3881" s="10" t="str">
        <f t="array" ref="K3881">INDEX('Régua SAEB'!$F$1:$F$40,MATCH($E3881&amp;"MT"&amp;$J3881,'Régua SAEB'!$G$1:$G$40,0),1)</f>
        <v>Insuficiente</v>
      </c>
    </row>
    <row r="3882" spans="1:11" x14ac:dyDescent="0.2">
      <c r="A3882" s="28" t="s">
        <v>27</v>
      </c>
      <c r="B3882" s="24">
        <v>10492</v>
      </c>
      <c r="C3882" s="28" t="s">
        <v>3578</v>
      </c>
      <c r="D3882" s="29">
        <v>35010492</v>
      </c>
      <c r="E3882" s="29" t="s">
        <v>3527</v>
      </c>
      <c r="F3882" s="29">
        <v>292.02</v>
      </c>
      <c r="G3882" s="10">
        <f>SUMIFS('Régua SAEB'!$C:$C,'Régua SAEB'!$B:$B,"LP",'Régua SAEB'!$D:$D,"&lt;="&amp;$F3882,'Régua SAEB'!$E:$E,"&gt;"&amp;$F3882,'Régua SAEB'!$A:$A,$E3882)</f>
        <v>3</v>
      </c>
      <c r="H3882" s="10" t="str">
        <f t="array" ref="H3882">INDEX('Régua SAEB'!$F$1:$F$40,MATCH($E3882&amp;"LP"&amp;$G3882,'Régua SAEB'!$G$1:$G$40,0),1)</f>
        <v>Básico</v>
      </c>
      <c r="I3882" s="29">
        <v>278.24</v>
      </c>
      <c r="J3882" s="10">
        <f>SUMIFS('Régua SAEB'!$C:$C,'Régua SAEB'!$B:$B,"MT",'Régua SAEB'!$D:$D,"&lt;="&amp;$I3882,'Régua SAEB'!$E:$E,"&gt;"&amp;$I3882,'Régua SAEB'!$A:$A,$E3882)</f>
        <v>3</v>
      </c>
      <c r="K3882" s="10" t="str">
        <f t="array" ref="K3882">INDEX('Régua SAEB'!$F$1:$F$40,MATCH($E3882&amp;"MT"&amp;$J3882,'Régua SAEB'!$G$1:$G$40,0),1)</f>
        <v>Básico</v>
      </c>
    </row>
    <row r="3883" spans="1:11" x14ac:dyDescent="0.2">
      <c r="A3883" s="28" t="s">
        <v>27</v>
      </c>
      <c r="B3883" s="24">
        <v>10510</v>
      </c>
      <c r="C3883" s="28" t="s">
        <v>693</v>
      </c>
      <c r="D3883" s="29">
        <v>35010510</v>
      </c>
      <c r="E3883" s="29" t="s">
        <v>3527</v>
      </c>
      <c r="F3883" s="29">
        <v>288.64</v>
      </c>
      <c r="G3883" s="10">
        <f>SUMIFS('Régua SAEB'!$C:$C,'Régua SAEB'!$B:$B,"LP",'Régua SAEB'!$D:$D,"&lt;="&amp;$F3883,'Régua SAEB'!$E:$E,"&gt;"&amp;$F3883,'Régua SAEB'!$A:$A,$E3883)</f>
        <v>3</v>
      </c>
      <c r="H3883" s="10" t="str">
        <f t="array" ref="H3883">INDEX('Régua SAEB'!$F$1:$F$40,MATCH($E3883&amp;"LP"&amp;$G3883,'Régua SAEB'!$G$1:$G$40,0),1)</f>
        <v>Básico</v>
      </c>
      <c r="I3883" s="29">
        <v>276.27999999999997</v>
      </c>
      <c r="J3883" s="10">
        <f>SUMIFS('Régua SAEB'!$C:$C,'Régua SAEB'!$B:$B,"MT",'Régua SAEB'!$D:$D,"&lt;="&amp;$I3883,'Régua SAEB'!$E:$E,"&gt;"&amp;$I3883,'Régua SAEB'!$A:$A,$E3883)</f>
        <v>3</v>
      </c>
      <c r="K3883" s="10" t="str">
        <f t="array" ref="K3883">INDEX('Régua SAEB'!$F$1:$F$40,MATCH($E3883&amp;"MT"&amp;$J3883,'Régua SAEB'!$G$1:$G$40,0),1)</f>
        <v>Básico</v>
      </c>
    </row>
    <row r="3884" spans="1:11" x14ac:dyDescent="0.2">
      <c r="A3884" s="28" t="s">
        <v>27</v>
      </c>
      <c r="B3884" s="24">
        <v>10522</v>
      </c>
      <c r="C3884" s="28" t="s">
        <v>694</v>
      </c>
      <c r="D3884" s="29">
        <v>35010522</v>
      </c>
      <c r="E3884" s="29" t="s">
        <v>3527</v>
      </c>
      <c r="F3884" s="29">
        <v>275.89</v>
      </c>
      <c r="G3884" s="10">
        <f>SUMIFS('Régua SAEB'!$C:$C,'Régua SAEB'!$B:$B,"LP",'Régua SAEB'!$D:$D,"&lt;="&amp;$F3884,'Régua SAEB'!$E:$E,"&gt;"&amp;$F3884,'Régua SAEB'!$A:$A,$E3884)</f>
        <v>3</v>
      </c>
      <c r="H3884" s="10" t="str">
        <f t="array" ref="H3884">INDEX('Régua SAEB'!$F$1:$F$40,MATCH($E3884&amp;"LP"&amp;$G3884,'Régua SAEB'!$G$1:$G$40,0),1)</f>
        <v>Básico</v>
      </c>
      <c r="I3884" s="29">
        <v>269.86</v>
      </c>
      <c r="J3884" s="10">
        <f>SUMIFS('Régua SAEB'!$C:$C,'Régua SAEB'!$B:$B,"MT",'Régua SAEB'!$D:$D,"&lt;="&amp;$I3884,'Régua SAEB'!$E:$E,"&gt;"&amp;$I3884,'Régua SAEB'!$A:$A,$E3884)</f>
        <v>2</v>
      </c>
      <c r="K3884" s="10" t="str">
        <f t="array" ref="K3884">INDEX('Régua SAEB'!$F$1:$F$40,MATCH($E3884&amp;"MT"&amp;$J3884,'Régua SAEB'!$G$1:$G$40,0),1)</f>
        <v>Insuficiente</v>
      </c>
    </row>
    <row r="3885" spans="1:11" x14ac:dyDescent="0.2">
      <c r="A3885" s="28" t="s">
        <v>27</v>
      </c>
      <c r="B3885" s="24">
        <v>10561</v>
      </c>
      <c r="C3885" s="28" t="s">
        <v>697</v>
      </c>
      <c r="D3885" s="29">
        <v>35010561</v>
      </c>
      <c r="E3885" s="29" t="s">
        <v>3527</v>
      </c>
      <c r="F3885" s="29">
        <v>282.14</v>
      </c>
      <c r="G3885" s="10">
        <f>SUMIFS('Régua SAEB'!$C:$C,'Régua SAEB'!$B:$B,"LP",'Régua SAEB'!$D:$D,"&lt;="&amp;$F3885,'Régua SAEB'!$E:$E,"&gt;"&amp;$F3885,'Régua SAEB'!$A:$A,$E3885)</f>
        <v>3</v>
      </c>
      <c r="H3885" s="10" t="str">
        <f t="array" ref="H3885">INDEX('Régua SAEB'!$F$1:$F$40,MATCH($E3885&amp;"LP"&amp;$G3885,'Régua SAEB'!$G$1:$G$40,0),1)</f>
        <v>Básico</v>
      </c>
      <c r="I3885" s="29">
        <v>256.69</v>
      </c>
      <c r="J3885" s="10">
        <f>SUMIFS('Régua SAEB'!$C:$C,'Régua SAEB'!$B:$B,"MT",'Régua SAEB'!$D:$D,"&lt;="&amp;$I3885,'Régua SAEB'!$E:$E,"&gt;"&amp;$I3885,'Régua SAEB'!$A:$A,$E3885)</f>
        <v>2</v>
      </c>
      <c r="K3885" s="10" t="str">
        <f t="array" ref="K3885">INDEX('Régua SAEB'!$F$1:$F$40,MATCH($E3885&amp;"MT"&amp;$J3885,'Régua SAEB'!$G$1:$G$40,0),1)</f>
        <v>Insuficiente</v>
      </c>
    </row>
    <row r="3886" spans="1:11" x14ac:dyDescent="0.2">
      <c r="A3886" s="28" t="s">
        <v>27</v>
      </c>
      <c r="B3886" s="24">
        <v>10601</v>
      </c>
      <c r="C3886" s="28" t="s">
        <v>700</v>
      </c>
      <c r="D3886" s="29">
        <v>35010601</v>
      </c>
      <c r="E3886" s="29" t="s">
        <v>3527</v>
      </c>
      <c r="F3886" s="29">
        <v>264.67</v>
      </c>
      <c r="G3886" s="10">
        <f>SUMIFS('Régua SAEB'!$C:$C,'Régua SAEB'!$B:$B,"LP",'Régua SAEB'!$D:$D,"&lt;="&amp;$F3886,'Régua SAEB'!$E:$E,"&gt;"&amp;$F3886,'Régua SAEB'!$A:$A,$E3886)</f>
        <v>2</v>
      </c>
      <c r="H3886" s="10" t="str">
        <f t="array" ref="H3886">INDEX('Régua SAEB'!$F$1:$F$40,MATCH($E3886&amp;"LP"&amp;$G3886,'Régua SAEB'!$G$1:$G$40,0),1)</f>
        <v>Básico</v>
      </c>
      <c r="I3886" s="29">
        <v>257.58</v>
      </c>
      <c r="J3886" s="10">
        <f>SUMIFS('Régua SAEB'!$C:$C,'Régua SAEB'!$B:$B,"MT",'Régua SAEB'!$D:$D,"&lt;="&amp;$I3886,'Régua SAEB'!$E:$E,"&gt;"&amp;$I3886,'Régua SAEB'!$A:$A,$E3886)</f>
        <v>2</v>
      </c>
      <c r="K3886" s="10" t="str">
        <f t="array" ref="K3886">INDEX('Régua SAEB'!$F$1:$F$40,MATCH($E3886&amp;"MT"&amp;$J3886,'Régua SAEB'!$G$1:$G$40,0),1)</f>
        <v>Insuficiente</v>
      </c>
    </row>
    <row r="3887" spans="1:11" x14ac:dyDescent="0.2">
      <c r="A3887" s="28" t="s">
        <v>27</v>
      </c>
      <c r="B3887" s="24">
        <v>10625</v>
      </c>
      <c r="C3887" s="28" t="s">
        <v>701</v>
      </c>
      <c r="D3887" s="29">
        <v>35010625</v>
      </c>
      <c r="E3887" s="29" t="s">
        <v>3527</v>
      </c>
      <c r="F3887" s="29">
        <v>269.16000000000003</v>
      </c>
      <c r="G3887" s="10">
        <f>SUMIFS('Régua SAEB'!$C:$C,'Régua SAEB'!$B:$B,"LP",'Régua SAEB'!$D:$D,"&lt;="&amp;$F3887,'Régua SAEB'!$E:$E,"&gt;"&amp;$F3887,'Régua SAEB'!$A:$A,$E3887)</f>
        <v>2</v>
      </c>
      <c r="H3887" s="10" t="str">
        <f t="array" ref="H3887">INDEX('Régua SAEB'!$F$1:$F$40,MATCH($E3887&amp;"LP"&amp;$G3887,'Régua SAEB'!$G$1:$G$40,0),1)</f>
        <v>Básico</v>
      </c>
      <c r="I3887" s="29">
        <v>275.06</v>
      </c>
      <c r="J3887" s="10">
        <f>SUMIFS('Régua SAEB'!$C:$C,'Régua SAEB'!$B:$B,"MT",'Régua SAEB'!$D:$D,"&lt;="&amp;$I3887,'Régua SAEB'!$E:$E,"&gt;"&amp;$I3887,'Régua SAEB'!$A:$A,$E3887)</f>
        <v>3</v>
      </c>
      <c r="K3887" s="10" t="str">
        <f t="array" ref="K3887">INDEX('Régua SAEB'!$F$1:$F$40,MATCH($E3887&amp;"MT"&amp;$J3887,'Régua SAEB'!$G$1:$G$40,0),1)</f>
        <v>Básico</v>
      </c>
    </row>
    <row r="3888" spans="1:11" x14ac:dyDescent="0.2">
      <c r="A3888" s="28" t="s">
        <v>27</v>
      </c>
      <c r="B3888" s="24">
        <v>35488</v>
      </c>
      <c r="C3888" s="28" t="s">
        <v>3579</v>
      </c>
      <c r="D3888" s="29">
        <v>35035488</v>
      </c>
      <c r="E3888" s="29" t="s">
        <v>3527</v>
      </c>
      <c r="F3888" s="29">
        <v>291.38</v>
      </c>
      <c r="G3888" s="10">
        <f>SUMIFS('Régua SAEB'!$C:$C,'Régua SAEB'!$B:$B,"LP",'Régua SAEB'!$D:$D,"&lt;="&amp;$F3888,'Régua SAEB'!$E:$E,"&gt;"&amp;$F3888,'Régua SAEB'!$A:$A,$E3888)</f>
        <v>3</v>
      </c>
      <c r="H3888" s="10" t="str">
        <f t="array" ref="H3888">INDEX('Régua SAEB'!$F$1:$F$40,MATCH($E3888&amp;"LP"&amp;$G3888,'Régua SAEB'!$G$1:$G$40,0),1)</f>
        <v>Básico</v>
      </c>
      <c r="I3888" s="29">
        <v>272.32</v>
      </c>
      <c r="J3888" s="10">
        <f>SUMIFS('Régua SAEB'!$C:$C,'Régua SAEB'!$B:$B,"MT",'Régua SAEB'!$D:$D,"&lt;="&amp;$I3888,'Régua SAEB'!$E:$E,"&gt;"&amp;$I3888,'Régua SAEB'!$A:$A,$E3888)</f>
        <v>2</v>
      </c>
      <c r="K3888" s="10" t="str">
        <f t="array" ref="K3888">INDEX('Régua SAEB'!$F$1:$F$40,MATCH($E3888&amp;"MT"&amp;$J3888,'Régua SAEB'!$G$1:$G$40,0),1)</f>
        <v>Insuficiente</v>
      </c>
    </row>
    <row r="3889" spans="1:11" x14ac:dyDescent="0.2">
      <c r="A3889" s="28" t="s">
        <v>27</v>
      </c>
      <c r="B3889" s="24">
        <v>36675</v>
      </c>
      <c r="C3889" s="28" t="s">
        <v>702</v>
      </c>
      <c r="D3889" s="29">
        <v>35036675</v>
      </c>
      <c r="E3889" s="29" t="s">
        <v>3527</v>
      </c>
      <c r="F3889" s="29">
        <v>297.68</v>
      </c>
      <c r="G3889" s="10">
        <f>SUMIFS('Régua SAEB'!$C:$C,'Régua SAEB'!$B:$B,"LP",'Régua SAEB'!$D:$D,"&lt;="&amp;$F3889,'Régua SAEB'!$E:$E,"&gt;"&amp;$F3889,'Régua SAEB'!$A:$A,$E3889)</f>
        <v>3</v>
      </c>
      <c r="H3889" s="10" t="str">
        <f t="array" ref="H3889">INDEX('Régua SAEB'!$F$1:$F$40,MATCH($E3889&amp;"LP"&amp;$G3889,'Régua SAEB'!$G$1:$G$40,0),1)</f>
        <v>Básico</v>
      </c>
      <c r="I3889" s="29">
        <v>289.75</v>
      </c>
      <c r="J3889" s="10">
        <f>SUMIFS('Régua SAEB'!$C:$C,'Régua SAEB'!$B:$B,"MT",'Régua SAEB'!$D:$D,"&lt;="&amp;$I3889,'Régua SAEB'!$E:$E,"&gt;"&amp;$I3889,'Régua SAEB'!$A:$A,$E3889)</f>
        <v>3</v>
      </c>
      <c r="K3889" s="10" t="str">
        <f t="array" ref="K3889">INDEX('Régua SAEB'!$F$1:$F$40,MATCH($E3889&amp;"MT"&amp;$J3889,'Régua SAEB'!$G$1:$G$40,0),1)</f>
        <v>Básico</v>
      </c>
    </row>
    <row r="3890" spans="1:11" x14ac:dyDescent="0.2">
      <c r="A3890" s="28" t="s">
        <v>27</v>
      </c>
      <c r="B3890" s="24">
        <v>43862</v>
      </c>
      <c r="C3890" s="28" t="s">
        <v>704</v>
      </c>
      <c r="D3890" s="29">
        <v>35043862</v>
      </c>
      <c r="E3890" s="29" t="s">
        <v>3527</v>
      </c>
      <c r="F3890" s="29">
        <v>263.33999999999997</v>
      </c>
      <c r="G3890" s="10">
        <f>SUMIFS('Régua SAEB'!$C:$C,'Régua SAEB'!$B:$B,"LP",'Régua SAEB'!$D:$D,"&lt;="&amp;$F3890,'Régua SAEB'!$E:$E,"&gt;"&amp;$F3890,'Régua SAEB'!$A:$A,$E3890)</f>
        <v>2</v>
      </c>
      <c r="H3890" s="10" t="str">
        <f t="array" ref="H3890">INDEX('Régua SAEB'!$F$1:$F$40,MATCH($E3890&amp;"LP"&amp;$G3890,'Régua SAEB'!$G$1:$G$40,0),1)</f>
        <v>Básico</v>
      </c>
      <c r="I3890" s="29">
        <v>248.58</v>
      </c>
      <c r="J3890" s="10">
        <f>SUMIFS('Régua SAEB'!$C:$C,'Régua SAEB'!$B:$B,"MT",'Régua SAEB'!$D:$D,"&lt;="&amp;$I3890,'Régua SAEB'!$E:$E,"&gt;"&amp;$I3890,'Régua SAEB'!$A:$A,$E3890)</f>
        <v>1</v>
      </c>
      <c r="K3890" s="10" t="str">
        <f t="array" ref="K3890">INDEX('Régua SAEB'!$F$1:$F$40,MATCH($E3890&amp;"MT"&amp;$J3890,'Régua SAEB'!$G$1:$G$40,0),1)</f>
        <v>Insuficiente</v>
      </c>
    </row>
    <row r="3891" spans="1:11" x14ac:dyDescent="0.2">
      <c r="A3891" s="28" t="s">
        <v>27</v>
      </c>
      <c r="B3891" s="24">
        <v>46590</v>
      </c>
      <c r="C3891" s="28" t="s">
        <v>706</v>
      </c>
      <c r="D3891" s="29">
        <v>35046590</v>
      </c>
      <c r="E3891" s="29" t="s">
        <v>3527</v>
      </c>
      <c r="F3891" s="29">
        <v>268.64</v>
      </c>
      <c r="G3891" s="10">
        <f>SUMIFS('Régua SAEB'!$C:$C,'Régua SAEB'!$B:$B,"LP",'Régua SAEB'!$D:$D,"&lt;="&amp;$F3891,'Régua SAEB'!$E:$E,"&gt;"&amp;$F3891,'Régua SAEB'!$A:$A,$E3891)</f>
        <v>2</v>
      </c>
      <c r="H3891" s="10" t="str">
        <f t="array" ref="H3891">INDEX('Régua SAEB'!$F$1:$F$40,MATCH($E3891&amp;"LP"&amp;$G3891,'Régua SAEB'!$G$1:$G$40,0),1)</f>
        <v>Básico</v>
      </c>
      <c r="I3891" s="29">
        <v>253.04</v>
      </c>
      <c r="J3891" s="10">
        <f>SUMIFS('Régua SAEB'!$C:$C,'Régua SAEB'!$B:$B,"MT",'Régua SAEB'!$D:$D,"&lt;="&amp;$I3891,'Régua SAEB'!$E:$E,"&gt;"&amp;$I3891,'Régua SAEB'!$A:$A,$E3891)</f>
        <v>2</v>
      </c>
      <c r="K3891" s="10" t="str">
        <f t="array" ref="K3891">INDEX('Régua SAEB'!$F$1:$F$40,MATCH($E3891&amp;"MT"&amp;$J3891,'Régua SAEB'!$G$1:$G$40,0),1)</f>
        <v>Insuficiente</v>
      </c>
    </row>
    <row r="3892" spans="1:11" x14ac:dyDescent="0.2">
      <c r="A3892" s="28" t="s">
        <v>27</v>
      </c>
      <c r="B3892" s="24">
        <v>48124</v>
      </c>
      <c r="C3892" s="28" t="s">
        <v>3580</v>
      </c>
      <c r="D3892" s="29">
        <v>35048124</v>
      </c>
      <c r="E3892" s="29" t="s">
        <v>3527</v>
      </c>
      <c r="F3892" s="29">
        <v>270.52</v>
      </c>
      <c r="G3892" s="10">
        <f>SUMIFS('Régua SAEB'!$C:$C,'Régua SAEB'!$B:$B,"LP",'Régua SAEB'!$D:$D,"&lt;="&amp;$F3892,'Régua SAEB'!$E:$E,"&gt;"&amp;$F3892,'Régua SAEB'!$A:$A,$E3892)</f>
        <v>2</v>
      </c>
      <c r="H3892" s="10" t="str">
        <f t="array" ref="H3892">INDEX('Régua SAEB'!$F$1:$F$40,MATCH($E3892&amp;"LP"&amp;$G3892,'Régua SAEB'!$G$1:$G$40,0),1)</f>
        <v>Básico</v>
      </c>
      <c r="I3892" s="29">
        <v>258.69</v>
      </c>
      <c r="J3892" s="10">
        <f>SUMIFS('Régua SAEB'!$C:$C,'Régua SAEB'!$B:$B,"MT",'Régua SAEB'!$D:$D,"&lt;="&amp;$I3892,'Régua SAEB'!$E:$E,"&gt;"&amp;$I3892,'Régua SAEB'!$A:$A,$E3892)</f>
        <v>2</v>
      </c>
      <c r="K3892" s="10" t="str">
        <f t="array" ref="K3892">INDEX('Régua SAEB'!$F$1:$F$40,MATCH($E3892&amp;"MT"&amp;$J3892,'Régua SAEB'!$G$1:$G$40,0),1)</f>
        <v>Insuficiente</v>
      </c>
    </row>
    <row r="3893" spans="1:11" x14ac:dyDescent="0.2">
      <c r="A3893" s="28" t="s">
        <v>27</v>
      </c>
      <c r="B3893" s="24">
        <v>48136</v>
      </c>
      <c r="C3893" s="28" t="s">
        <v>708</v>
      </c>
      <c r="D3893" s="29">
        <v>35048136</v>
      </c>
      <c r="E3893" s="29" t="s">
        <v>3527</v>
      </c>
      <c r="F3893" s="29">
        <v>262.52</v>
      </c>
      <c r="G3893" s="10">
        <f>SUMIFS('Régua SAEB'!$C:$C,'Régua SAEB'!$B:$B,"LP",'Régua SAEB'!$D:$D,"&lt;="&amp;$F3893,'Régua SAEB'!$E:$E,"&gt;"&amp;$F3893,'Régua SAEB'!$A:$A,$E3893)</f>
        <v>2</v>
      </c>
      <c r="H3893" s="10" t="str">
        <f t="array" ref="H3893">INDEX('Régua SAEB'!$F$1:$F$40,MATCH($E3893&amp;"LP"&amp;$G3893,'Régua SAEB'!$G$1:$G$40,0),1)</f>
        <v>Básico</v>
      </c>
      <c r="I3893" s="29">
        <v>249</v>
      </c>
      <c r="J3893" s="10">
        <f>SUMIFS('Régua SAEB'!$C:$C,'Régua SAEB'!$B:$B,"MT",'Régua SAEB'!$D:$D,"&lt;="&amp;$I3893,'Régua SAEB'!$E:$E,"&gt;"&amp;$I3893,'Régua SAEB'!$A:$A,$E3893)</f>
        <v>1</v>
      </c>
      <c r="K3893" s="10" t="str">
        <f t="array" ref="K3893">INDEX('Régua SAEB'!$F$1:$F$40,MATCH($E3893&amp;"MT"&amp;$J3893,'Régua SAEB'!$G$1:$G$40,0),1)</f>
        <v>Insuficiente</v>
      </c>
    </row>
    <row r="3894" spans="1:11" x14ac:dyDescent="0.2">
      <c r="A3894" s="28" t="s">
        <v>27</v>
      </c>
      <c r="B3894" s="24">
        <v>904843</v>
      </c>
      <c r="C3894" s="28" t="s">
        <v>709</v>
      </c>
      <c r="D3894" s="29">
        <v>35904843</v>
      </c>
      <c r="E3894" s="29" t="s">
        <v>3527</v>
      </c>
      <c r="F3894" s="29">
        <v>261.56</v>
      </c>
      <c r="G3894" s="10">
        <f>SUMIFS('Régua SAEB'!$C:$C,'Régua SAEB'!$B:$B,"LP",'Régua SAEB'!$D:$D,"&lt;="&amp;$F3894,'Régua SAEB'!$E:$E,"&gt;"&amp;$F3894,'Régua SAEB'!$A:$A,$E3894)</f>
        <v>2</v>
      </c>
      <c r="H3894" s="10" t="str">
        <f t="array" ref="H3894">INDEX('Régua SAEB'!$F$1:$F$40,MATCH($E3894&amp;"LP"&amp;$G3894,'Régua SAEB'!$G$1:$G$40,0),1)</f>
        <v>Básico</v>
      </c>
      <c r="I3894" s="29">
        <v>261.35000000000002</v>
      </c>
      <c r="J3894" s="10">
        <f>SUMIFS('Régua SAEB'!$C:$C,'Régua SAEB'!$B:$B,"MT",'Régua SAEB'!$D:$D,"&lt;="&amp;$I3894,'Régua SAEB'!$E:$E,"&gt;"&amp;$I3894,'Régua SAEB'!$A:$A,$E3894)</f>
        <v>2</v>
      </c>
      <c r="K3894" s="10" t="str">
        <f t="array" ref="K3894">INDEX('Régua SAEB'!$F$1:$F$40,MATCH($E3894&amp;"MT"&amp;$J3894,'Régua SAEB'!$G$1:$G$40,0),1)</f>
        <v>Insuficiente</v>
      </c>
    </row>
    <row r="3895" spans="1:11" x14ac:dyDescent="0.2">
      <c r="A3895" s="28" t="s">
        <v>27</v>
      </c>
      <c r="B3895" s="24">
        <v>908551</v>
      </c>
      <c r="C3895" s="28" t="s">
        <v>710</v>
      </c>
      <c r="D3895" s="29">
        <v>35908551</v>
      </c>
      <c r="E3895" s="29" t="s">
        <v>3527</v>
      </c>
      <c r="F3895" s="29">
        <v>260.13</v>
      </c>
      <c r="G3895" s="10">
        <f>SUMIFS('Régua SAEB'!$C:$C,'Régua SAEB'!$B:$B,"LP",'Régua SAEB'!$D:$D,"&lt;="&amp;$F3895,'Régua SAEB'!$E:$E,"&gt;"&amp;$F3895,'Régua SAEB'!$A:$A,$E3895)</f>
        <v>2</v>
      </c>
      <c r="H3895" s="10" t="str">
        <f t="array" ref="H3895">INDEX('Régua SAEB'!$F$1:$F$40,MATCH($E3895&amp;"LP"&amp;$G3895,'Régua SAEB'!$G$1:$G$40,0),1)</f>
        <v>Básico</v>
      </c>
      <c r="I3895" s="29">
        <v>254.12</v>
      </c>
      <c r="J3895" s="10">
        <f>SUMIFS('Régua SAEB'!$C:$C,'Régua SAEB'!$B:$B,"MT",'Régua SAEB'!$D:$D,"&lt;="&amp;$I3895,'Régua SAEB'!$E:$E,"&gt;"&amp;$I3895,'Régua SAEB'!$A:$A,$E3895)</f>
        <v>2</v>
      </c>
      <c r="K3895" s="10" t="str">
        <f t="array" ref="K3895">INDEX('Régua SAEB'!$F$1:$F$40,MATCH($E3895&amp;"MT"&amp;$J3895,'Régua SAEB'!$G$1:$G$40,0),1)</f>
        <v>Insuficiente</v>
      </c>
    </row>
    <row r="3896" spans="1:11" x14ac:dyDescent="0.2">
      <c r="A3896" s="28" t="s">
        <v>27</v>
      </c>
      <c r="B3896" s="24">
        <v>910570</v>
      </c>
      <c r="C3896" s="28" t="s">
        <v>711</v>
      </c>
      <c r="D3896" s="29">
        <v>35910570</v>
      </c>
      <c r="E3896" s="29" t="s">
        <v>3527</v>
      </c>
      <c r="F3896" s="29">
        <v>291.99</v>
      </c>
      <c r="G3896" s="10">
        <f>SUMIFS('Régua SAEB'!$C:$C,'Régua SAEB'!$B:$B,"LP",'Régua SAEB'!$D:$D,"&lt;="&amp;$F3896,'Régua SAEB'!$E:$E,"&gt;"&amp;$F3896,'Régua SAEB'!$A:$A,$E3896)</f>
        <v>3</v>
      </c>
      <c r="H3896" s="10" t="str">
        <f t="array" ref="H3896">INDEX('Régua SAEB'!$F$1:$F$40,MATCH($E3896&amp;"LP"&amp;$G3896,'Régua SAEB'!$G$1:$G$40,0),1)</f>
        <v>Básico</v>
      </c>
      <c r="I3896" s="29">
        <v>258.77999999999997</v>
      </c>
      <c r="J3896" s="10">
        <f>SUMIFS('Régua SAEB'!$C:$C,'Régua SAEB'!$B:$B,"MT",'Régua SAEB'!$D:$D,"&lt;="&amp;$I3896,'Régua SAEB'!$E:$E,"&gt;"&amp;$I3896,'Régua SAEB'!$A:$A,$E3896)</f>
        <v>2</v>
      </c>
      <c r="K3896" s="10" t="str">
        <f t="array" ref="K3896">INDEX('Régua SAEB'!$F$1:$F$40,MATCH($E3896&amp;"MT"&amp;$J3896,'Régua SAEB'!$G$1:$G$40,0),1)</f>
        <v>Insuficiente</v>
      </c>
    </row>
    <row r="3897" spans="1:11" x14ac:dyDescent="0.2">
      <c r="A3897" s="28" t="s">
        <v>27</v>
      </c>
      <c r="B3897" s="24">
        <v>918763</v>
      </c>
      <c r="C3897" s="28" t="s">
        <v>714</v>
      </c>
      <c r="D3897" s="29">
        <v>35918763</v>
      </c>
      <c r="E3897" s="29" t="s">
        <v>3527</v>
      </c>
      <c r="F3897" s="29">
        <v>270.72000000000003</v>
      </c>
      <c r="G3897" s="10">
        <f>SUMIFS('Régua SAEB'!$C:$C,'Régua SAEB'!$B:$B,"LP",'Régua SAEB'!$D:$D,"&lt;="&amp;$F3897,'Régua SAEB'!$E:$E,"&gt;"&amp;$F3897,'Régua SAEB'!$A:$A,$E3897)</f>
        <v>2</v>
      </c>
      <c r="H3897" s="10" t="str">
        <f t="array" ref="H3897">INDEX('Régua SAEB'!$F$1:$F$40,MATCH($E3897&amp;"LP"&amp;$G3897,'Régua SAEB'!$G$1:$G$40,0),1)</f>
        <v>Básico</v>
      </c>
      <c r="I3897" s="29">
        <v>264.48</v>
      </c>
      <c r="J3897" s="10">
        <f>SUMIFS('Régua SAEB'!$C:$C,'Régua SAEB'!$B:$B,"MT",'Régua SAEB'!$D:$D,"&lt;="&amp;$I3897,'Régua SAEB'!$E:$E,"&gt;"&amp;$I3897,'Régua SAEB'!$A:$A,$E3897)</f>
        <v>2</v>
      </c>
      <c r="K3897" s="10" t="str">
        <f t="array" ref="K3897">INDEX('Régua SAEB'!$F$1:$F$40,MATCH($E3897&amp;"MT"&amp;$J3897,'Régua SAEB'!$G$1:$G$40,0),1)</f>
        <v>Insuficiente</v>
      </c>
    </row>
    <row r="3898" spans="1:11" x14ac:dyDescent="0.2">
      <c r="A3898" s="28" t="s">
        <v>75</v>
      </c>
      <c r="B3898" s="24">
        <v>24260</v>
      </c>
      <c r="C3898" s="28" t="s">
        <v>715</v>
      </c>
      <c r="D3898" s="29">
        <v>35024260</v>
      </c>
      <c r="E3898" s="29" t="s">
        <v>3527</v>
      </c>
      <c r="F3898" s="29">
        <v>293.47000000000003</v>
      </c>
      <c r="G3898" s="10">
        <f>SUMIFS('Régua SAEB'!$C:$C,'Régua SAEB'!$B:$B,"LP",'Régua SAEB'!$D:$D,"&lt;="&amp;$F3898,'Régua SAEB'!$E:$E,"&gt;"&amp;$F3898,'Régua SAEB'!$A:$A,$E3898)</f>
        <v>3</v>
      </c>
      <c r="H3898" s="10" t="str">
        <f t="array" ref="H3898">INDEX('Régua SAEB'!$F$1:$F$40,MATCH($E3898&amp;"LP"&amp;$G3898,'Régua SAEB'!$G$1:$G$40,0),1)</f>
        <v>Básico</v>
      </c>
      <c r="I3898" s="29">
        <v>275.19</v>
      </c>
      <c r="J3898" s="10">
        <f>SUMIFS('Régua SAEB'!$C:$C,'Régua SAEB'!$B:$B,"MT",'Régua SAEB'!$D:$D,"&lt;="&amp;$I3898,'Régua SAEB'!$E:$E,"&gt;"&amp;$I3898,'Régua SAEB'!$A:$A,$E3898)</f>
        <v>3</v>
      </c>
      <c r="K3898" s="10" t="str">
        <f t="array" ref="K3898">INDEX('Régua SAEB'!$F$1:$F$40,MATCH($E3898&amp;"MT"&amp;$J3898,'Régua SAEB'!$G$1:$G$40,0),1)</f>
        <v>Básico</v>
      </c>
    </row>
    <row r="3899" spans="1:11" x14ac:dyDescent="0.2">
      <c r="A3899" s="28" t="s">
        <v>75</v>
      </c>
      <c r="B3899" s="24">
        <v>462792</v>
      </c>
      <c r="C3899" s="28" t="s">
        <v>716</v>
      </c>
      <c r="D3899" s="29">
        <v>35462792</v>
      </c>
      <c r="E3899" s="29" t="s">
        <v>3527</v>
      </c>
      <c r="F3899" s="29">
        <v>301.61</v>
      </c>
      <c r="G3899" s="10">
        <f>SUMIFS('Régua SAEB'!$C:$C,'Régua SAEB'!$B:$B,"LP",'Régua SAEB'!$D:$D,"&lt;="&amp;$F3899,'Régua SAEB'!$E:$E,"&gt;"&amp;$F3899,'Régua SAEB'!$A:$A,$E3899)</f>
        <v>4</v>
      </c>
      <c r="H3899" s="10" t="str">
        <f t="array" ref="H3899">INDEX('Régua SAEB'!$F$1:$F$40,MATCH($E3899&amp;"LP"&amp;$G3899,'Régua SAEB'!$G$1:$G$40,0),1)</f>
        <v>Básico</v>
      </c>
      <c r="I3899" s="29">
        <v>307.31</v>
      </c>
      <c r="J3899" s="10">
        <f>SUMIFS('Régua SAEB'!$C:$C,'Régua SAEB'!$B:$B,"MT",'Régua SAEB'!$D:$D,"&lt;="&amp;$I3899,'Régua SAEB'!$E:$E,"&gt;"&amp;$I3899,'Régua SAEB'!$A:$A,$E3899)</f>
        <v>4</v>
      </c>
      <c r="K3899" s="10" t="str">
        <f t="array" ref="K3899">INDEX('Régua SAEB'!$F$1:$F$40,MATCH($E3899&amp;"MT"&amp;$J3899,'Régua SAEB'!$G$1:$G$40,0),1)</f>
        <v>Básico</v>
      </c>
    </row>
    <row r="3900" spans="1:11" x14ac:dyDescent="0.2">
      <c r="A3900" s="28" t="s">
        <v>15</v>
      </c>
      <c r="B3900" s="24">
        <v>33078</v>
      </c>
      <c r="C3900" s="28" t="s">
        <v>718</v>
      </c>
      <c r="D3900" s="29">
        <v>35033078</v>
      </c>
      <c r="E3900" s="29" t="s">
        <v>3527</v>
      </c>
      <c r="F3900" s="29">
        <v>281.27</v>
      </c>
      <c r="G3900" s="10">
        <f>SUMIFS('Régua SAEB'!$C:$C,'Régua SAEB'!$B:$B,"LP",'Régua SAEB'!$D:$D,"&lt;="&amp;$F3900,'Régua SAEB'!$E:$E,"&gt;"&amp;$F3900,'Régua SAEB'!$A:$A,$E3900)</f>
        <v>3</v>
      </c>
      <c r="H3900" s="10" t="str">
        <f t="array" ref="H3900">INDEX('Régua SAEB'!$F$1:$F$40,MATCH($E3900&amp;"LP"&amp;$G3900,'Régua SAEB'!$G$1:$G$40,0),1)</f>
        <v>Básico</v>
      </c>
      <c r="I3900" s="29">
        <v>298.63</v>
      </c>
      <c r="J3900" s="10">
        <f>SUMIFS('Régua SAEB'!$C:$C,'Régua SAEB'!$B:$B,"MT",'Régua SAEB'!$D:$D,"&lt;="&amp;$I3900,'Régua SAEB'!$E:$E,"&gt;"&amp;$I3900,'Régua SAEB'!$A:$A,$E3900)</f>
        <v>3</v>
      </c>
      <c r="K3900" s="10" t="str">
        <f t="array" ref="K3900">INDEX('Régua SAEB'!$F$1:$F$40,MATCH($E3900&amp;"MT"&amp;$J3900,'Régua SAEB'!$G$1:$G$40,0),1)</f>
        <v>Básico</v>
      </c>
    </row>
    <row r="3901" spans="1:11" x14ac:dyDescent="0.2">
      <c r="A3901" s="28" t="s">
        <v>35</v>
      </c>
      <c r="B3901" s="24">
        <v>12361</v>
      </c>
      <c r="C3901" s="28" t="s">
        <v>3581</v>
      </c>
      <c r="D3901" s="29">
        <v>35012361</v>
      </c>
      <c r="E3901" s="29" t="s">
        <v>3527</v>
      </c>
      <c r="F3901" s="29">
        <v>285.57</v>
      </c>
      <c r="G3901" s="10">
        <f>SUMIFS('Régua SAEB'!$C:$C,'Régua SAEB'!$B:$B,"LP",'Régua SAEB'!$D:$D,"&lt;="&amp;$F3901,'Régua SAEB'!$E:$E,"&gt;"&amp;$F3901,'Régua SAEB'!$A:$A,$E3901)</f>
        <v>3</v>
      </c>
      <c r="H3901" s="10" t="str">
        <f t="array" ref="H3901">INDEX('Régua SAEB'!$F$1:$F$40,MATCH($E3901&amp;"LP"&amp;$G3901,'Régua SAEB'!$G$1:$G$40,0),1)</f>
        <v>Básico</v>
      </c>
      <c r="I3901" s="29">
        <v>273.73</v>
      </c>
      <c r="J3901" s="10">
        <f>SUMIFS('Régua SAEB'!$C:$C,'Régua SAEB'!$B:$B,"MT",'Régua SAEB'!$D:$D,"&lt;="&amp;$I3901,'Régua SAEB'!$E:$E,"&gt;"&amp;$I3901,'Régua SAEB'!$A:$A,$E3901)</f>
        <v>2</v>
      </c>
      <c r="K3901" s="10" t="str">
        <f t="array" ref="K3901">INDEX('Régua SAEB'!$F$1:$F$40,MATCH($E3901&amp;"MT"&amp;$J3901,'Régua SAEB'!$G$1:$G$40,0),1)</f>
        <v>Insuficiente</v>
      </c>
    </row>
    <row r="3902" spans="1:11" x14ac:dyDescent="0.2">
      <c r="A3902" s="28" t="s">
        <v>35</v>
      </c>
      <c r="B3902" s="24">
        <v>12373</v>
      </c>
      <c r="C3902" s="28" t="s">
        <v>3582</v>
      </c>
      <c r="D3902" s="29">
        <v>35012373</v>
      </c>
      <c r="E3902" s="29" t="s">
        <v>3527</v>
      </c>
      <c r="F3902" s="29">
        <v>247.3</v>
      </c>
      <c r="G3902" s="10">
        <f>SUMIFS('Régua SAEB'!$C:$C,'Régua SAEB'!$B:$B,"LP",'Régua SAEB'!$D:$D,"&lt;="&amp;$F3902,'Régua SAEB'!$E:$E,"&gt;"&amp;$F3902,'Régua SAEB'!$A:$A,$E3902)</f>
        <v>1</v>
      </c>
      <c r="H3902" s="10" t="str">
        <f t="array" ref="H3902">INDEX('Régua SAEB'!$F$1:$F$40,MATCH($E3902&amp;"LP"&amp;$G3902,'Régua SAEB'!$G$1:$G$40,0),1)</f>
        <v>Insuficiente</v>
      </c>
      <c r="I3902" s="29">
        <v>256.05</v>
      </c>
      <c r="J3902" s="10">
        <f>SUMIFS('Régua SAEB'!$C:$C,'Régua SAEB'!$B:$B,"MT",'Régua SAEB'!$D:$D,"&lt;="&amp;$I3902,'Régua SAEB'!$E:$E,"&gt;"&amp;$I3902,'Régua SAEB'!$A:$A,$E3902)</f>
        <v>2</v>
      </c>
      <c r="K3902" s="10" t="str">
        <f t="array" ref="K3902">INDEX('Régua SAEB'!$F$1:$F$40,MATCH($E3902&amp;"MT"&amp;$J3902,'Régua SAEB'!$G$1:$G$40,0),1)</f>
        <v>Insuficiente</v>
      </c>
    </row>
    <row r="3903" spans="1:11" x14ac:dyDescent="0.2">
      <c r="A3903" s="28" t="s">
        <v>35</v>
      </c>
      <c r="B3903" s="24">
        <v>12385</v>
      </c>
      <c r="C3903" s="28" t="s">
        <v>3583</v>
      </c>
      <c r="D3903" s="29">
        <v>35012385</v>
      </c>
      <c r="E3903" s="29" t="s">
        <v>3527</v>
      </c>
      <c r="F3903" s="29">
        <v>272.60000000000002</v>
      </c>
      <c r="G3903" s="10">
        <f>SUMIFS('Régua SAEB'!$C:$C,'Régua SAEB'!$B:$B,"LP",'Régua SAEB'!$D:$D,"&lt;="&amp;$F3903,'Régua SAEB'!$E:$E,"&gt;"&amp;$F3903,'Régua SAEB'!$A:$A,$E3903)</f>
        <v>2</v>
      </c>
      <c r="H3903" s="10" t="str">
        <f t="array" ref="H3903">INDEX('Régua SAEB'!$F$1:$F$40,MATCH($E3903&amp;"LP"&amp;$G3903,'Régua SAEB'!$G$1:$G$40,0),1)</f>
        <v>Básico</v>
      </c>
      <c r="I3903" s="29">
        <v>272.25</v>
      </c>
      <c r="J3903" s="10">
        <f>SUMIFS('Régua SAEB'!$C:$C,'Régua SAEB'!$B:$B,"MT",'Régua SAEB'!$D:$D,"&lt;="&amp;$I3903,'Régua SAEB'!$E:$E,"&gt;"&amp;$I3903,'Régua SAEB'!$A:$A,$E3903)</f>
        <v>2</v>
      </c>
      <c r="K3903" s="10" t="str">
        <f t="array" ref="K3903">INDEX('Régua SAEB'!$F$1:$F$40,MATCH($E3903&amp;"MT"&amp;$J3903,'Régua SAEB'!$G$1:$G$40,0),1)</f>
        <v>Insuficiente</v>
      </c>
    </row>
    <row r="3904" spans="1:11" x14ac:dyDescent="0.2">
      <c r="A3904" s="28" t="s">
        <v>35</v>
      </c>
      <c r="B3904" s="24">
        <v>12397</v>
      </c>
      <c r="C3904" s="28" t="s">
        <v>719</v>
      </c>
      <c r="D3904" s="29">
        <v>35012397</v>
      </c>
      <c r="E3904" s="29" t="s">
        <v>3527</v>
      </c>
      <c r="F3904" s="29">
        <v>279.51</v>
      </c>
      <c r="G3904" s="10">
        <f>SUMIFS('Régua SAEB'!$C:$C,'Régua SAEB'!$B:$B,"LP",'Régua SAEB'!$D:$D,"&lt;="&amp;$F3904,'Régua SAEB'!$E:$E,"&gt;"&amp;$F3904,'Régua SAEB'!$A:$A,$E3904)</f>
        <v>3</v>
      </c>
      <c r="H3904" s="10" t="str">
        <f t="array" ref="H3904">INDEX('Régua SAEB'!$F$1:$F$40,MATCH($E3904&amp;"LP"&amp;$G3904,'Régua SAEB'!$G$1:$G$40,0),1)</f>
        <v>Básico</v>
      </c>
      <c r="I3904" s="29">
        <v>261.58</v>
      </c>
      <c r="J3904" s="10">
        <f>SUMIFS('Régua SAEB'!$C:$C,'Régua SAEB'!$B:$B,"MT",'Régua SAEB'!$D:$D,"&lt;="&amp;$I3904,'Régua SAEB'!$E:$E,"&gt;"&amp;$I3904,'Régua SAEB'!$A:$A,$E3904)</f>
        <v>2</v>
      </c>
      <c r="K3904" s="10" t="str">
        <f t="array" ref="K3904">INDEX('Régua SAEB'!$F$1:$F$40,MATCH($E3904&amp;"MT"&amp;$J3904,'Régua SAEB'!$G$1:$G$40,0),1)</f>
        <v>Insuficiente</v>
      </c>
    </row>
    <row r="3905" spans="1:11" x14ac:dyDescent="0.2">
      <c r="A3905" s="28" t="s">
        <v>35</v>
      </c>
      <c r="B3905" s="24">
        <v>12506</v>
      </c>
      <c r="C3905" s="28" t="s">
        <v>720</v>
      </c>
      <c r="D3905" s="29">
        <v>35012506</v>
      </c>
      <c r="E3905" s="29" t="s">
        <v>3527</v>
      </c>
      <c r="F3905" s="29">
        <v>270.63</v>
      </c>
      <c r="G3905" s="10">
        <f>SUMIFS('Régua SAEB'!$C:$C,'Régua SAEB'!$B:$B,"LP",'Régua SAEB'!$D:$D,"&lt;="&amp;$F3905,'Régua SAEB'!$E:$E,"&gt;"&amp;$F3905,'Régua SAEB'!$A:$A,$E3905)</f>
        <v>2</v>
      </c>
      <c r="H3905" s="10" t="str">
        <f t="array" ref="H3905">INDEX('Régua SAEB'!$F$1:$F$40,MATCH($E3905&amp;"LP"&amp;$G3905,'Régua SAEB'!$G$1:$G$40,0),1)</f>
        <v>Básico</v>
      </c>
      <c r="I3905" s="29">
        <v>269.32</v>
      </c>
      <c r="J3905" s="10">
        <f>SUMIFS('Régua SAEB'!$C:$C,'Régua SAEB'!$B:$B,"MT",'Régua SAEB'!$D:$D,"&lt;="&amp;$I3905,'Régua SAEB'!$E:$E,"&gt;"&amp;$I3905,'Régua SAEB'!$A:$A,$E3905)</f>
        <v>2</v>
      </c>
      <c r="K3905" s="10" t="str">
        <f t="array" ref="K3905">INDEX('Régua SAEB'!$F$1:$F$40,MATCH($E3905&amp;"MT"&amp;$J3905,'Régua SAEB'!$G$1:$G$40,0),1)</f>
        <v>Insuficiente</v>
      </c>
    </row>
    <row r="3906" spans="1:11" x14ac:dyDescent="0.2">
      <c r="A3906" s="28" t="s">
        <v>35</v>
      </c>
      <c r="B3906" s="24">
        <v>12531</v>
      </c>
      <c r="C3906" s="28" t="s">
        <v>721</v>
      </c>
      <c r="D3906" s="29">
        <v>35012531</v>
      </c>
      <c r="E3906" s="29" t="s">
        <v>3527</v>
      </c>
      <c r="F3906" s="29">
        <v>268.44</v>
      </c>
      <c r="G3906" s="10">
        <f>SUMIFS('Régua SAEB'!$C:$C,'Régua SAEB'!$B:$B,"LP",'Régua SAEB'!$D:$D,"&lt;="&amp;$F3906,'Régua SAEB'!$E:$E,"&gt;"&amp;$F3906,'Régua SAEB'!$A:$A,$E3906)</f>
        <v>2</v>
      </c>
      <c r="H3906" s="10" t="str">
        <f t="array" ref="H3906">INDEX('Régua SAEB'!$F$1:$F$40,MATCH($E3906&amp;"LP"&amp;$G3906,'Régua SAEB'!$G$1:$G$40,0),1)</f>
        <v>Básico</v>
      </c>
      <c r="I3906" s="29">
        <v>259.33999999999997</v>
      </c>
      <c r="J3906" s="10">
        <f>SUMIFS('Régua SAEB'!$C:$C,'Régua SAEB'!$B:$B,"MT",'Régua SAEB'!$D:$D,"&lt;="&amp;$I3906,'Régua SAEB'!$E:$E,"&gt;"&amp;$I3906,'Régua SAEB'!$A:$A,$E3906)</f>
        <v>2</v>
      </c>
      <c r="K3906" s="10" t="str">
        <f t="array" ref="K3906">INDEX('Régua SAEB'!$F$1:$F$40,MATCH($E3906&amp;"MT"&amp;$J3906,'Régua SAEB'!$G$1:$G$40,0),1)</f>
        <v>Insuficiente</v>
      </c>
    </row>
    <row r="3907" spans="1:11" x14ac:dyDescent="0.2">
      <c r="A3907" s="28" t="s">
        <v>35</v>
      </c>
      <c r="B3907" s="24">
        <v>904831</v>
      </c>
      <c r="C3907" s="28" t="s">
        <v>722</v>
      </c>
      <c r="D3907" s="29">
        <v>35904831</v>
      </c>
      <c r="E3907" s="29" t="s">
        <v>3527</v>
      </c>
      <c r="F3907" s="29">
        <v>250.71</v>
      </c>
      <c r="G3907" s="10">
        <f>SUMIFS('Régua SAEB'!$C:$C,'Régua SAEB'!$B:$B,"LP",'Régua SAEB'!$D:$D,"&lt;="&amp;$F3907,'Régua SAEB'!$E:$E,"&gt;"&amp;$F3907,'Régua SAEB'!$A:$A,$E3907)</f>
        <v>2</v>
      </c>
      <c r="H3907" s="10" t="str">
        <f t="array" ref="H3907">INDEX('Régua SAEB'!$F$1:$F$40,MATCH($E3907&amp;"LP"&amp;$G3907,'Régua SAEB'!$G$1:$G$40,0),1)</f>
        <v>Básico</v>
      </c>
      <c r="I3907" s="29">
        <v>250.84</v>
      </c>
      <c r="J3907" s="10">
        <f>SUMIFS('Régua SAEB'!$C:$C,'Régua SAEB'!$B:$B,"MT",'Régua SAEB'!$D:$D,"&lt;="&amp;$I3907,'Régua SAEB'!$E:$E,"&gt;"&amp;$I3907,'Régua SAEB'!$A:$A,$E3907)</f>
        <v>2</v>
      </c>
      <c r="K3907" s="10" t="str">
        <f t="array" ref="K3907">INDEX('Régua SAEB'!$F$1:$F$40,MATCH($E3907&amp;"MT"&amp;$J3907,'Régua SAEB'!$G$1:$G$40,0),1)</f>
        <v>Insuficiente</v>
      </c>
    </row>
    <row r="3908" spans="1:11" x14ac:dyDescent="0.2">
      <c r="A3908" s="28" t="s">
        <v>35</v>
      </c>
      <c r="B3908" s="24">
        <v>918362</v>
      </c>
      <c r="C3908" s="28" t="s">
        <v>723</v>
      </c>
      <c r="D3908" s="29">
        <v>35918362</v>
      </c>
      <c r="E3908" s="29" t="s">
        <v>3527</v>
      </c>
      <c r="F3908" s="29">
        <v>266.68</v>
      </c>
      <c r="G3908" s="10">
        <f>SUMIFS('Régua SAEB'!$C:$C,'Régua SAEB'!$B:$B,"LP",'Régua SAEB'!$D:$D,"&lt;="&amp;$F3908,'Régua SAEB'!$E:$E,"&gt;"&amp;$F3908,'Régua SAEB'!$A:$A,$E3908)</f>
        <v>2</v>
      </c>
      <c r="H3908" s="10" t="str">
        <f t="array" ref="H3908">INDEX('Régua SAEB'!$F$1:$F$40,MATCH($E3908&amp;"LP"&amp;$G3908,'Régua SAEB'!$G$1:$G$40,0),1)</f>
        <v>Básico</v>
      </c>
      <c r="I3908" s="29">
        <v>260.95</v>
      </c>
      <c r="J3908" s="10">
        <f>SUMIFS('Régua SAEB'!$C:$C,'Régua SAEB'!$B:$B,"MT",'Régua SAEB'!$D:$D,"&lt;="&amp;$I3908,'Régua SAEB'!$E:$E,"&gt;"&amp;$I3908,'Régua SAEB'!$A:$A,$E3908)</f>
        <v>2</v>
      </c>
      <c r="K3908" s="10" t="str">
        <f t="array" ref="K3908">INDEX('Régua SAEB'!$F$1:$F$40,MATCH($E3908&amp;"MT"&amp;$J3908,'Régua SAEB'!$G$1:$G$40,0),1)</f>
        <v>Insuficiente</v>
      </c>
    </row>
    <row r="3909" spans="1:11" x14ac:dyDescent="0.2">
      <c r="A3909" s="28" t="s">
        <v>78</v>
      </c>
      <c r="B3909" s="24">
        <v>11435</v>
      </c>
      <c r="C3909" s="28" t="s">
        <v>725</v>
      </c>
      <c r="D3909" s="29">
        <v>35011435</v>
      </c>
      <c r="E3909" s="29" t="s">
        <v>3527</v>
      </c>
      <c r="F3909" s="29">
        <v>297.35000000000002</v>
      </c>
      <c r="G3909" s="10">
        <f>SUMIFS('Régua SAEB'!$C:$C,'Régua SAEB'!$B:$B,"LP",'Régua SAEB'!$D:$D,"&lt;="&amp;$F3909,'Régua SAEB'!$E:$E,"&gt;"&amp;$F3909,'Régua SAEB'!$A:$A,$E3909)</f>
        <v>3</v>
      </c>
      <c r="H3909" s="10" t="str">
        <f t="array" ref="H3909">INDEX('Régua SAEB'!$F$1:$F$40,MATCH($E3909&amp;"LP"&amp;$G3909,'Régua SAEB'!$G$1:$G$40,0),1)</f>
        <v>Básico</v>
      </c>
      <c r="I3909" s="29">
        <v>282.24</v>
      </c>
      <c r="J3909" s="10">
        <f>SUMIFS('Régua SAEB'!$C:$C,'Régua SAEB'!$B:$B,"MT",'Régua SAEB'!$D:$D,"&lt;="&amp;$I3909,'Régua SAEB'!$E:$E,"&gt;"&amp;$I3909,'Régua SAEB'!$A:$A,$E3909)</f>
        <v>3</v>
      </c>
      <c r="K3909" s="10" t="str">
        <f t="array" ref="K3909">INDEX('Régua SAEB'!$F$1:$F$40,MATCH($E3909&amp;"MT"&amp;$J3909,'Régua SAEB'!$G$1:$G$40,0),1)</f>
        <v>Básico</v>
      </c>
    </row>
    <row r="3910" spans="1:11" x14ac:dyDescent="0.2">
      <c r="A3910" s="28" t="s">
        <v>78</v>
      </c>
      <c r="B3910" s="24">
        <v>11642</v>
      </c>
      <c r="C3910" s="28" t="s">
        <v>728</v>
      </c>
      <c r="D3910" s="29">
        <v>35011642</v>
      </c>
      <c r="E3910" s="29" t="s">
        <v>3527</v>
      </c>
      <c r="F3910" s="29">
        <v>275.54000000000002</v>
      </c>
      <c r="G3910" s="10">
        <f>SUMIFS('Régua SAEB'!$C:$C,'Régua SAEB'!$B:$B,"LP",'Régua SAEB'!$D:$D,"&lt;="&amp;$F3910,'Régua SAEB'!$E:$E,"&gt;"&amp;$F3910,'Régua SAEB'!$A:$A,$E3910)</f>
        <v>3</v>
      </c>
      <c r="H3910" s="10" t="str">
        <f t="array" ref="H3910">INDEX('Régua SAEB'!$F$1:$F$40,MATCH($E3910&amp;"LP"&amp;$G3910,'Régua SAEB'!$G$1:$G$40,0),1)</f>
        <v>Básico</v>
      </c>
      <c r="I3910" s="29">
        <v>265.33</v>
      </c>
      <c r="J3910" s="10">
        <f>SUMIFS('Régua SAEB'!$C:$C,'Régua SAEB'!$B:$B,"MT",'Régua SAEB'!$D:$D,"&lt;="&amp;$I3910,'Régua SAEB'!$E:$E,"&gt;"&amp;$I3910,'Régua SAEB'!$A:$A,$E3910)</f>
        <v>2</v>
      </c>
      <c r="K3910" s="10" t="str">
        <f t="array" ref="K3910">INDEX('Régua SAEB'!$F$1:$F$40,MATCH($E3910&amp;"MT"&amp;$J3910,'Régua SAEB'!$G$1:$G$40,0),1)</f>
        <v>Insuficiente</v>
      </c>
    </row>
    <row r="3911" spans="1:11" x14ac:dyDescent="0.2">
      <c r="A3911" s="28" t="s">
        <v>78</v>
      </c>
      <c r="B3911" s="24">
        <v>11685</v>
      </c>
      <c r="C3911" s="28" t="s">
        <v>3584</v>
      </c>
      <c r="D3911" s="29">
        <v>35011685</v>
      </c>
      <c r="E3911" s="29" t="s">
        <v>3527</v>
      </c>
      <c r="F3911" s="29">
        <v>269.3</v>
      </c>
      <c r="G3911" s="10">
        <f>SUMIFS('Régua SAEB'!$C:$C,'Régua SAEB'!$B:$B,"LP",'Régua SAEB'!$D:$D,"&lt;="&amp;$F3911,'Régua SAEB'!$E:$E,"&gt;"&amp;$F3911,'Régua SAEB'!$A:$A,$E3911)</f>
        <v>2</v>
      </c>
      <c r="H3911" s="10" t="str">
        <f t="array" ref="H3911">INDEX('Régua SAEB'!$F$1:$F$40,MATCH($E3911&amp;"LP"&amp;$G3911,'Régua SAEB'!$G$1:$G$40,0),1)</f>
        <v>Básico</v>
      </c>
      <c r="I3911" s="29">
        <v>259.26</v>
      </c>
      <c r="J3911" s="10">
        <f>SUMIFS('Régua SAEB'!$C:$C,'Régua SAEB'!$B:$B,"MT",'Régua SAEB'!$D:$D,"&lt;="&amp;$I3911,'Régua SAEB'!$E:$E,"&gt;"&amp;$I3911,'Régua SAEB'!$A:$A,$E3911)</f>
        <v>2</v>
      </c>
      <c r="K3911" s="10" t="str">
        <f t="array" ref="K3911">INDEX('Régua SAEB'!$F$1:$F$40,MATCH($E3911&amp;"MT"&amp;$J3911,'Régua SAEB'!$G$1:$G$40,0),1)</f>
        <v>Insuficiente</v>
      </c>
    </row>
    <row r="3912" spans="1:11" x14ac:dyDescent="0.2">
      <c r="A3912" s="28" t="s">
        <v>78</v>
      </c>
      <c r="B3912" s="24">
        <v>11691</v>
      </c>
      <c r="C3912" s="28" t="s">
        <v>729</v>
      </c>
      <c r="D3912" s="29">
        <v>35011691</v>
      </c>
      <c r="E3912" s="29" t="s">
        <v>3527</v>
      </c>
      <c r="F3912" s="29">
        <v>238.01</v>
      </c>
      <c r="G3912" s="10">
        <f>SUMIFS('Régua SAEB'!$C:$C,'Régua SAEB'!$B:$B,"LP",'Régua SAEB'!$D:$D,"&lt;="&amp;$F3912,'Régua SAEB'!$E:$E,"&gt;"&amp;$F3912,'Régua SAEB'!$A:$A,$E3912)</f>
        <v>1</v>
      </c>
      <c r="H3912" s="10" t="str">
        <f t="array" ref="H3912">INDEX('Régua SAEB'!$F$1:$F$40,MATCH($E3912&amp;"LP"&amp;$G3912,'Régua SAEB'!$G$1:$G$40,0),1)</f>
        <v>Insuficiente</v>
      </c>
      <c r="I3912" s="29">
        <v>231.35</v>
      </c>
      <c r="J3912" s="10">
        <f>SUMIFS('Régua SAEB'!$C:$C,'Régua SAEB'!$B:$B,"MT",'Régua SAEB'!$D:$D,"&lt;="&amp;$I3912,'Régua SAEB'!$E:$E,"&gt;"&amp;$I3912,'Régua SAEB'!$A:$A,$E3912)</f>
        <v>1</v>
      </c>
      <c r="K3912" s="10" t="str">
        <f t="array" ref="K3912">INDEX('Régua SAEB'!$F$1:$F$40,MATCH($E3912&amp;"MT"&amp;$J3912,'Régua SAEB'!$G$1:$G$40,0),1)</f>
        <v>Insuficiente</v>
      </c>
    </row>
    <row r="3913" spans="1:11" x14ac:dyDescent="0.2">
      <c r="A3913" s="28" t="s">
        <v>78</v>
      </c>
      <c r="B3913" s="24">
        <v>47818</v>
      </c>
      <c r="C3913" s="28" t="s">
        <v>3585</v>
      </c>
      <c r="D3913" s="29">
        <v>35047818</v>
      </c>
      <c r="E3913" s="29" t="s">
        <v>3527</v>
      </c>
      <c r="F3913" s="29">
        <v>291.16000000000003</v>
      </c>
      <c r="G3913" s="10">
        <f>SUMIFS('Régua SAEB'!$C:$C,'Régua SAEB'!$B:$B,"LP",'Régua SAEB'!$D:$D,"&lt;="&amp;$F3913,'Régua SAEB'!$E:$E,"&gt;"&amp;$F3913,'Régua SAEB'!$A:$A,$E3913)</f>
        <v>3</v>
      </c>
      <c r="H3913" s="10" t="str">
        <f t="array" ref="H3913">INDEX('Régua SAEB'!$F$1:$F$40,MATCH($E3913&amp;"LP"&amp;$G3913,'Régua SAEB'!$G$1:$G$40,0),1)</f>
        <v>Básico</v>
      </c>
      <c r="I3913" s="29">
        <v>274.75</v>
      </c>
      <c r="J3913" s="10">
        <f>SUMIFS('Régua SAEB'!$C:$C,'Régua SAEB'!$B:$B,"MT",'Régua SAEB'!$D:$D,"&lt;="&amp;$I3913,'Régua SAEB'!$E:$E,"&gt;"&amp;$I3913,'Régua SAEB'!$A:$A,$E3913)</f>
        <v>2</v>
      </c>
      <c r="K3913" s="10" t="str">
        <f t="array" ref="K3913">INDEX('Régua SAEB'!$F$1:$F$40,MATCH($E3913&amp;"MT"&amp;$J3913,'Régua SAEB'!$G$1:$G$40,0),1)</f>
        <v>Insuficiente</v>
      </c>
    </row>
    <row r="3914" spans="1:11" x14ac:dyDescent="0.2">
      <c r="A3914" s="28" t="s">
        <v>35</v>
      </c>
      <c r="B3914" s="24">
        <v>12774</v>
      </c>
      <c r="C3914" s="28" t="s">
        <v>474</v>
      </c>
      <c r="D3914" s="29">
        <v>35012774</v>
      </c>
      <c r="E3914" s="29" t="s">
        <v>3527</v>
      </c>
      <c r="F3914" s="29">
        <v>279.79000000000002</v>
      </c>
      <c r="G3914" s="10">
        <f>SUMIFS('Régua SAEB'!$C:$C,'Régua SAEB'!$B:$B,"LP",'Régua SAEB'!$D:$D,"&lt;="&amp;$F3914,'Régua SAEB'!$E:$E,"&gt;"&amp;$F3914,'Régua SAEB'!$A:$A,$E3914)</f>
        <v>3</v>
      </c>
      <c r="H3914" s="10" t="str">
        <f t="array" ref="H3914">INDEX('Régua SAEB'!$F$1:$F$40,MATCH($E3914&amp;"LP"&amp;$G3914,'Régua SAEB'!$G$1:$G$40,0),1)</f>
        <v>Básico</v>
      </c>
      <c r="I3914" s="29">
        <v>275.37</v>
      </c>
      <c r="J3914" s="10">
        <f>SUMIFS('Régua SAEB'!$C:$C,'Régua SAEB'!$B:$B,"MT",'Régua SAEB'!$D:$D,"&lt;="&amp;$I3914,'Régua SAEB'!$E:$E,"&gt;"&amp;$I3914,'Régua SAEB'!$A:$A,$E3914)</f>
        <v>3</v>
      </c>
      <c r="K3914" s="10" t="str">
        <f t="array" ref="K3914">INDEX('Régua SAEB'!$F$1:$F$40,MATCH($E3914&amp;"MT"&amp;$J3914,'Régua SAEB'!$G$1:$G$40,0),1)</f>
        <v>Básico</v>
      </c>
    </row>
    <row r="3915" spans="1:11" x14ac:dyDescent="0.2">
      <c r="A3915" s="28" t="s">
        <v>35</v>
      </c>
      <c r="B3915" s="24">
        <v>12786</v>
      </c>
      <c r="C3915" s="28" t="s">
        <v>732</v>
      </c>
      <c r="D3915" s="29">
        <v>35012786</v>
      </c>
      <c r="E3915" s="29" t="s">
        <v>3527</v>
      </c>
      <c r="F3915" s="29">
        <v>274.89</v>
      </c>
      <c r="G3915" s="10">
        <f>SUMIFS('Régua SAEB'!$C:$C,'Régua SAEB'!$B:$B,"LP",'Régua SAEB'!$D:$D,"&lt;="&amp;$F3915,'Régua SAEB'!$E:$E,"&gt;"&amp;$F3915,'Régua SAEB'!$A:$A,$E3915)</f>
        <v>2</v>
      </c>
      <c r="H3915" s="10" t="str">
        <f t="array" ref="H3915">INDEX('Régua SAEB'!$F$1:$F$40,MATCH($E3915&amp;"LP"&amp;$G3915,'Régua SAEB'!$G$1:$G$40,0),1)</f>
        <v>Básico</v>
      </c>
      <c r="I3915" s="29">
        <v>275.88</v>
      </c>
      <c r="J3915" s="10">
        <f>SUMIFS('Régua SAEB'!$C:$C,'Régua SAEB'!$B:$B,"MT",'Régua SAEB'!$D:$D,"&lt;="&amp;$I3915,'Régua SAEB'!$E:$E,"&gt;"&amp;$I3915,'Régua SAEB'!$A:$A,$E3915)</f>
        <v>3</v>
      </c>
      <c r="K3915" s="10" t="str">
        <f t="array" ref="K3915">INDEX('Régua SAEB'!$F$1:$F$40,MATCH($E3915&amp;"MT"&amp;$J3915,'Régua SAEB'!$G$1:$G$40,0),1)</f>
        <v>Básico</v>
      </c>
    </row>
    <row r="3916" spans="1:11" x14ac:dyDescent="0.2">
      <c r="A3916" s="28" t="s">
        <v>35</v>
      </c>
      <c r="B3916" s="24">
        <v>926073</v>
      </c>
      <c r="C3916" s="28" t="s">
        <v>734</v>
      </c>
      <c r="D3916" s="29">
        <v>35926073</v>
      </c>
      <c r="E3916" s="29" t="s">
        <v>3527</v>
      </c>
      <c r="F3916" s="29">
        <v>284.43</v>
      </c>
      <c r="G3916" s="10">
        <f>SUMIFS('Régua SAEB'!$C:$C,'Régua SAEB'!$B:$B,"LP",'Régua SAEB'!$D:$D,"&lt;="&amp;$F3916,'Régua SAEB'!$E:$E,"&gt;"&amp;$F3916,'Régua SAEB'!$A:$A,$E3916)</f>
        <v>3</v>
      </c>
      <c r="H3916" s="10" t="str">
        <f t="array" ref="H3916">INDEX('Régua SAEB'!$F$1:$F$40,MATCH($E3916&amp;"LP"&amp;$G3916,'Régua SAEB'!$G$1:$G$40,0),1)</f>
        <v>Básico</v>
      </c>
      <c r="I3916" s="29">
        <v>263.20999999999998</v>
      </c>
      <c r="J3916" s="10">
        <f>SUMIFS('Régua SAEB'!$C:$C,'Régua SAEB'!$B:$B,"MT",'Régua SAEB'!$D:$D,"&lt;="&amp;$I3916,'Régua SAEB'!$E:$E,"&gt;"&amp;$I3916,'Régua SAEB'!$A:$A,$E3916)</f>
        <v>2</v>
      </c>
      <c r="K3916" s="10" t="str">
        <f t="array" ref="K3916">INDEX('Régua SAEB'!$F$1:$F$40,MATCH($E3916&amp;"MT"&amp;$J3916,'Régua SAEB'!$G$1:$G$40,0),1)</f>
        <v>Insuficiente</v>
      </c>
    </row>
    <row r="3917" spans="1:11" x14ac:dyDescent="0.2">
      <c r="A3917" s="28" t="s">
        <v>80</v>
      </c>
      <c r="B3917" s="24">
        <v>24417</v>
      </c>
      <c r="C3917" s="28" t="s">
        <v>3586</v>
      </c>
      <c r="D3917" s="29">
        <v>35024417</v>
      </c>
      <c r="E3917" s="29" t="s">
        <v>3527</v>
      </c>
      <c r="F3917" s="29">
        <v>282.60000000000002</v>
      </c>
      <c r="G3917" s="10">
        <f>SUMIFS('Régua SAEB'!$C:$C,'Régua SAEB'!$B:$B,"LP",'Régua SAEB'!$D:$D,"&lt;="&amp;$F3917,'Régua SAEB'!$E:$E,"&gt;"&amp;$F3917,'Régua SAEB'!$A:$A,$E3917)</f>
        <v>3</v>
      </c>
      <c r="H3917" s="10" t="str">
        <f t="array" ref="H3917">INDEX('Régua SAEB'!$F$1:$F$40,MATCH($E3917&amp;"LP"&amp;$G3917,'Régua SAEB'!$G$1:$G$40,0),1)</f>
        <v>Básico</v>
      </c>
      <c r="I3917" s="29">
        <v>277.16000000000003</v>
      </c>
      <c r="J3917" s="10">
        <f>SUMIFS('Régua SAEB'!$C:$C,'Régua SAEB'!$B:$B,"MT",'Régua SAEB'!$D:$D,"&lt;="&amp;$I3917,'Régua SAEB'!$E:$E,"&gt;"&amp;$I3917,'Régua SAEB'!$A:$A,$E3917)</f>
        <v>3</v>
      </c>
      <c r="K3917" s="10" t="str">
        <f t="array" ref="K3917">INDEX('Régua SAEB'!$F$1:$F$40,MATCH($E3917&amp;"MT"&amp;$J3917,'Régua SAEB'!$G$1:$G$40,0),1)</f>
        <v>Básico</v>
      </c>
    </row>
    <row r="3918" spans="1:11" x14ac:dyDescent="0.2">
      <c r="A3918" s="28" t="s">
        <v>80</v>
      </c>
      <c r="B3918" s="24">
        <v>462846</v>
      </c>
      <c r="C3918" s="28" t="s">
        <v>3587</v>
      </c>
      <c r="D3918" s="29">
        <v>35462846</v>
      </c>
      <c r="E3918" s="29" t="s">
        <v>3527</v>
      </c>
      <c r="F3918" s="29">
        <v>282.27999999999997</v>
      </c>
      <c r="G3918" s="10">
        <f>SUMIFS('Régua SAEB'!$C:$C,'Régua SAEB'!$B:$B,"LP",'Régua SAEB'!$D:$D,"&lt;="&amp;$F3918,'Régua SAEB'!$E:$E,"&gt;"&amp;$F3918,'Régua SAEB'!$A:$A,$E3918)</f>
        <v>3</v>
      </c>
      <c r="H3918" s="10" t="str">
        <f t="array" ref="H3918">INDEX('Régua SAEB'!$F$1:$F$40,MATCH($E3918&amp;"LP"&amp;$G3918,'Régua SAEB'!$G$1:$G$40,0),1)</f>
        <v>Básico</v>
      </c>
      <c r="I3918" s="29">
        <v>278.47000000000003</v>
      </c>
      <c r="J3918" s="10">
        <f>SUMIFS('Régua SAEB'!$C:$C,'Régua SAEB'!$B:$B,"MT",'Régua SAEB'!$D:$D,"&lt;="&amp;$I3918,'Régua SAEB'!$E:$E,"&gt;"&amp;$I3918,'Régua SAEB'!$A:$A,$E3918)</f>
        <v>3</v>
      </c>
      <c r="K3918" s="10" t="str">
        <f t="array" ref="K3918">INDEX('Régua SAEB'!$F$1:$F$40,MATCH($E3918&amp;"MT"&amp;$J3918,'Régua SAEB'!$G$1:$G$40,0),1)</f>
        <v>Básico</v>
      </c>
    </row>
    <row r="3919" spans="1:11" x14ac:dyDescent="0.2">
      <c r="A3919" s="28" t="s">
        <v>32</v>
      </c>
      <c r="B3919" s="24">
        <v>7341</v>
      </c>
      <c r="C3919" s="28" t="s">
        <v>735</v>
      </c>
      <c r="D3919" s="29">
        <v>35007341</v>
      </c>
      <c r="E3919" s="29" t="s">
        <v>3527</v>
      </c>
      <c r="F3919" s="29">
        <v>295.94</v>
      </c>
      <c r="G3919" s="10">
        <f>SUMIFS('Régua SAEB'!$C:$C,'Régua SAEB'!$B:$B,"LP",'Régua SAEB'!$D:$D,"&lt;="&amp;$F3919,'Régua SAEB'!$E:$E,"&gt;"&amp;$F3919,'Régua SAEB'!$A:$A,$E3919)</f>
        <v>3</v>
      </c>
      <c r="H3919" s="10" t="str">
        <f t="array" ref="H3919">INDEX('Régua SAEB'!$F$1:$F$40,MATCH($E3919&amp;"LP"&amp;$G3919,'Régua SAEB'!$G$1:$G$40,0),1)</f>
        <v>Básico</v>
      </c>
      <c r="I3919" s="29">
        <v>277.77</v>
      </c>
      <c r="J3919" s="10">
        <f>SUMIFS('Régua SAEB'!$C:$C,'Régua SAEB'!$B:$B,"MT",'Régua SAEB'!$D:$D,"&lt;="&amp;$I3919,'Régua SAEB'!$E:$E,"&gt;"&amp;$I3919,'Régua SAEB'!$A:$A,$E3919)</f>
        <v>3</v>
      </c>
      <c r="K3919" s="10" t="str">
        <f t="array" ref="K3919">INDEX('Régua SAEB'!$F$1:$F$40,MATCH($E3919&amp;"MT"&amp;$J3919,'Régua SAEB'!$G$1:$G$40,0),1)</f>
        <v>Básico</v>
      </c>
    </row>
    <row r="3920" spans="1:11" x14ac:dyDescent="0.2">
      <c r="A3920" s="28" t="s">
        <v>32</v>
      </c>
      <c r="B3920" s="24">
        <v>7389</v>
      </c>
      <c r="C3920" s="28" t="s">
        <v>737</v>
      </c>
      <c r="D3920" s="29">
        <v>35007389</v>
      </c>
      <c r="E3920" s="29" t="s">
        <v>3527</v>
      </c>
      <c r="F3920" s="29">
        <v>271.45</v>
      </c>
      <c r="G3920" s="10">
        <f>SUMIFS('Régua SAEB'!$C:$C,'Régua SAEB'!$B:$B,"LP",'Régua SAEB'!$D:$D,"&lt;="&amp;$F3920,'Régua SAEB'!$E:$E,"&gt;"&amp;$F3920,'Régua SAEB'!$A:$A,$E3920)</f>
        <v>2</v>
      </c>
      <c r="H3920" s="10" t="str">
        <f t="array" ref="H3920">INDEX('Régua SAEB'!$F$1:$F$40,MATCH($E3920&amp;"LP"&amp;$G3920,'Régua SAEB'!$G$1:$G$40,0),1)</f>
        <v>Básico</v>
      </c>
      <c r="I3920" s="29">
        <v>263.23</v>
      </c>
      <c r="J3920" s="10">
        <f>SUMIFS('Régua SAEB'!$C:$C,'Régua SAEB'!$B:$B,"MT",'Régua SAEB'!$D:$D,"&lt;="&amp;$I3920,'Régua SAEB'!$E:$E,"&gt;"&amp;$I3920,'Régua SAEB'!$A:$A,$E3920)</f>
        <v>2</v>
      </c>
      <c r="K3920" s="10" t="str">
        <f t="array" ref="K3920">INDEX('Régua SAEB'!$F$1:$F$40,MATCH($E3920&amp;"MT"&amp;$J3920,'Régua SAEB'!$G$1:$G$40,0),1)</f>
        <v>Insuficiente</v>
      </c>
    </row>
    <row r="3921" spans="1:11" x14ac:dyDescent="0.2">
      <c r="A3921" s="28" t="s">
        <v>32</v>
      </c>
      <c r="B3921" s="24">
        <v>7390</v>
      </c>
      <c r="C3921" s="28" t="s">
        <v>738</v>
      </c>
      <c r="D3921" s="29">
        <v>35007390</v>
      </c>
      <c r="E3921" s="29" t="s">
        <v>3527</v>
      </c>
      <c r="F3921" s="29">
        <v>295.26</v>
      </c>
      <c r="G3921" s="10">
        <f>SUMIFS('Régua SAEB'!$C:$C,'Régua SAEB'!$B:$B,"LP",'Régua SAEB'!$D:$D,"&lt;="&amp;$F3921,'Régua SAEB'!$E:$E,"&gt;"&amp;$F3921,'Régua SAEB'!$A:$A,$E3921)</f>
        <v>3</v>
      </c>
      <c r="H3921" s="10" t="str">
        <f t="array" ref="H3921">INDEX('Régua SAEB'!$F$1:$F$40,MATCH($E3921&amp;"LP"&amp;$G3921,'Régua SAEB'!$G$1:$G$40,0),1)</f>
        <v>Básico</v>
      </c>
      <c r="I3921" s="29">
        <v>286.32</v>
      </c>
      <c r="J3921" s="10">
        <f>SUMIFS('Régua SAEB'!$C:$C,'Régua SAEB'!$B:$B,"MT",'Régua SAEB'!$D:$D,"&lt;="&amp;$I3921,'Régua SAEB'!$E:$E,"&gt;"&amp;$I3921,'Régua SAEB'!$A:$A,$E3921)</f>
        <v>3</v>
      </c>
      <c r="K3921" s="10" t="str">
        <f t="array" ref="K3921">INDEX('Régua SAEB'!$F$1:$F$40,MATCH($E3921&amp;"MT"&amp;$J3921,'Régua SAEB'!$G$1:$G$40,0),1)</f>
        <v>Básico</v>
      </c>
    </row>
    <row r="3922" spans="1:11" x14ac:dyDescent="0.2">
      <c r="A3922" s="28" t="s">
        <v>32</v>
      </c>
      <c r="B3922" s="24">
        <v>7407</v>
      </c>
      <c r="C3922" s="28" t="s">
        <v>739</v>
      </c>
      <c r="D3922" s="29">
        <v>35007407</v>
      </c>
      <c r="E3922" s="29" t="s">
        <v>3527</v>
      </c>
      <c r="F3922" s="29">
        <v>271.22000000000003</v>
      </c>
      <c r="G3922" s="10">
        <f>SUMIFS('Régua SAEB'!$C:$C,'Régua SAEB'!$B:$B,"LP",'Régua SAEB'!$D:$D,"&lt;="&amp;$F3922,'Régua SAEB'!$E:$E,"&gt;"&amp;$F3922,'Régua SAEB'!$A:$A,$E3922)</f>
        <v>2</v>
      </c>
      <c r="H3922" s="10" t="str">
        <f t="array" ref="H3922">INDEX('Régua SAEB'!$F$1:$F$40,MATCH($E3922&amp;"LP"&amp;$G3922,'Régua SAEB'!$G$1:$G$40,0),1)</f>
        <v>Básico</v>
      </c>
      <c r="I3922" s="29">
        <v>253.28</v>
      </c>
      <c r="J3922" s="10">
        <f>SUMIFS('Régua SAEB'!$C:$C,'Régua SAEB'!$B:$B,"MT",'Régua SAEB'!$D:$D,"&lt;="&amp;$I3922,'Régua SAEB'!$E:$E,"&gt;"&amp;$I3922,'Régua SAEB'!$A:$A,$E3922)</f>
        <v>2</v>
      </c>
      <c r="K3922" s="10" t="str">
        <f t="array" ref="K3922">INDEX('Régua SAEB'!$F$1:$F$40,MATCH($E3922&amp;"MT"&amp;$J3922,'Régua SAEB'!$G$1:$G$40,0),1)</f>
        <v>Insuficiente</v>
      </c>
    </row>
    <row r="3923" spans="1:11" x14ac:dyDescent="0.2">
      <c r="A3923" s="28" t="s">
        <v>32</v>
      </c>
      <c r="B3923" s="24">
        <v>7444</v>
      </c>
      <c r="C3923" s="28" t="s">
        <v>740</v>
      </c>
      <c r="D3923" s="29">
        <v>35007444</v>
      </c>
      <c r="E3923" s="29" t="s">
        <v>3527</v>
      </c>
      <c r="F3923" s="29">
        <v>278.06</v>
      </c>
      <c r="G3923" s="10">
        <f>SUMIFS('Régua SAEB'!$C:$C,'Régua SAEB'!$B:$B,"LP",'Régua SAEB'!$D:$D,"&lt;="&amp;$F3923,'Régua SAEB'!$E:$E,"&gt;"&amp;$F3923,'Régua SAEB'!$A:$A,$E3923)</f>
        <v>3</v>
      </c>
      <c r="H3923" s="10" t="str">
        <f t="array" ref="H3923">INDEX('Régua SAEB'!$F$1:$F$40,MATCH($E3923&amp;"LP"&amp;$G3923,'Régua SAEB'!$G$1:$G$40,0),1)</f>
        <v>Básico</v>
      </c>
      <c r="I3923" s="29">
        <v>268.42</v>
      </c>
      <c r="J3923" s="10">
        <f>SUMIFS('Régua SAEB'!$C:$C,'Régua SAEB'!$B:$B,"MT",'Régua SAEB'!$D:$D,"&lt;="&amp;$I3923,'Régua SAEB'!$E:$E,"&gt;"&amp;$I3923,'Régua SAEB'!$A:$A,$E3923)</f>
        <v>2</v>
      </c>
      <c r="K3923" s="10" t="str">
        <f t="array" ref="K3923">INDEX('Régua SAEB'!$F$1:$F$40,MATCH($E3923&amp;"MT"&amp;$J3923,'Régua SAEB'!$G$1:$G$40,0),1)</f>
        <v>Insuficiente</v>
      </c>
    </row>
    <row r="3924" spans="1:11" x14ac:dyDescent="0.2">
      <c r="A3924" s="28" t="s">
        <v>32</v>
      </c>
      <c r="B3924" s="24">
        <v>7493</v>
      </c>
      <c r="C3924" s="28" t="s">
        <v>3588</v>
      </c>
      <c r="D3924" s="29">
        <v>35007493</v>
      </c>
      <c r="E3924" s="29" t="s">
        <v>3527</v>
      </c>
      <c r="F3924" s="29">
        <v>298.35000000000002</v>
      </c>
      <c r="G3924" s="10">
        <f>SUMIFS('Régua SAEB'!$C:$C,'Régua SAEB'!$B:$B,"LP",'Régua SAEB'!$D:$D,"&lt;="&amp;$F3924,'Régua SAEB'!$E:$E,"&gt;"&amp;$F3924,'Régua SAEB'!$A:$A,$E3924)</f>
        <v>3</v>
      </c>
      <c r="H3924" s="10" t="str">
        <f t="array" ref="H3924">INDEX('Régua SAEB'!$F$1:$F$40,MATCH($E3924&amp;"LP"&amp;$G3924,'Régua SAEB'!$G$1:$G$40,0),1)</f>
        <v>Básico</v>
      </c>
      <c r="I3924" s="29">
        <v>277.76</v>
      </c>
      <c r="J3924" s="10">
        <f>SUMIFS('Régua SAEB'!$C:$C,'Régua SAEB'!$B:$B,"MT",'Régua SAEB'!$D:$D,"&lt;="&amp;$I3924,'Régua SAEB'!$E:$E,"&gt;"&amp;$I3924,'Régua SAEB'!$A:$A,$E3924)</f>
        <v>3</v>
      </c>
      <c r="K3924" s="10" t="str">
        <f t="array" ref="K3924">INDEX('Régua SAEB'!$F$1:$F$40,MATCH($E3924&amp;"MT"&amp;$J3924,'Régua SAEB'!$G$1:$G$40,0),1)</f>
        <v>Básico</v>
      </c>
    </row>
    <row r="3925" spans="1:11" x14ac:dyDescent="0.2">
      <c r="A3925" s="28" t="s">
        <v>32</v>
      </c>
      <c r="B3925" s="24">
        <v>7500</v>
      </c>
      <c r="C3925" s="28" t="s">
        <v>742</v>
      </c>
      <c r="D3925" s="29">
        <v>35007500</v>
      </c>
      <c r="E3925" s="29" t="s">
        <v>3527</v>
      </c>
      <c r="F3925" s="29">
        <v>293.14</v>
      </c>
      <c r="G3925" s="10">
        <f>SUMIFS('Régua SAEB'!$C:$C,'Régua SAEB'!$B:$B,"LP",'Régua SAEB'!$D:$D,"&lt;="&amp;$F3925,'Régua SAEB'!$E:$E,"&gt;"&amp;$F3925,'Régua SAEB'!$A:$A,$E3925)</f>
        <v>3</v>
      </c>
      <c r="H3925" s="10" t="str">
        <f t="array" ref="H3925">INDEX('Régua SAEB'!$F$1:$F$40,MATCH($E3925&amp;"LP"&amp;$G3925,'Régua SAEB'!$G$1:$G$40,0),1)</f>
        <v>Básico</v>
      </c>
      <c r="I3925" s="29">
        <v>271.29000000000002</v>
      </c>
      <c r="J3925" s="10">
        <f>SUMIFS('Régua SAEB'!$C:$C,'Régua SAEB'!$B:$B,"MT",'Régua SAEB'!$D:$D,"&lt;="&amp;$I3925,'Régua SAEB'!$E:$E,"&gt;"&amp;$I3925,'Régua SAEB'!$A:$A,$E3925)</f>
        <v>2</v>
      </c>
      <c r="K3925" s="10" t="str">
        <f t="array" ref="K3925">INDEX('Régua SAEB'!$F$1:$F$40,MATCH($E3925&amp;"MT"&amp;$J3925,'Régua SAEB'!$G$1:$G$40,0),1)</f>
        <v>Insuficiente</v>
      </c>
    </row>
    <row r="3926" spans="1:11" x14ac:dyDescent="0.2">
      <c r="A3926" s="28" t="s">
        <v>32</v>
      </c>
      <c r="B3926" s="24">
        <v>7523</v>
      </c>
      <c r="C3926" s="28" t="s">
        <v>743</v>
      </c>
      <c r="D3926" s="29">
        <v>35007523</v>
      </c>
      <c r="E3926" s="29" t="s">
        <v>3527</v>
      </c>
      <c r="F3926" s="29">
        <v>262.18</v>
      </c>
      <c r="G3926" s="10">
        <f>SUMIFS('Régua SAEB'!$C:$C,'Régua SAEB'!$B:$B,"LP",'Régua SAEB'!$D:$D,"&lt;="&amp;$F3926,'Régua SAEB'!$E:$E,"&gt;"&amp;$F3926,'Régua SAEB'!$A:$A,$E3926)</f>
        <v>2</v>
      </c>
      <c r="H3926" s="10" t="str">
        <f t="array" ref="H3926">INDEX('Régua SAEB'!$F$1:$F$40,MATCH($E3926&amp;"LP"&amp;$G3926,'Régua SAEB'!$G$1:$G$40,0),1)</f>
        <v>Básico</v>
      </c>
      <c r="I3926" s="29">
        <v>257.45</v>
      </c>
      <c r="J3926" s="10">
        <f>SUMIFS('Régua SAEB'!$C:$C,'Régua SAEB'!$B:$B,"MT",'Régua SAEB'!$D:$D,"&lt;="&amp;$I3926,'Régua SAEB'!$E:$E,"&gt;"&amp;$I3926,'Régua SAEB'!$A:$A,$E3926)</f>
        <v>2</v>
      </c>
      <c r="K3926" s="10" t="str">
        <f t="array" ref="K3926">INDEX('Régua SAEB'!$F$1:$F$40,MATCH($E3926&amp;"MT"&amp;$J3926,'Régua SAEB'!$G$1:$G$40,0),1)</f>
        <v>Insuficiente</v>
      </c>
    </row>
    <row r="3927" spans="1:11" x14ac:dyDescent="0.2">
      <c r="A3927" s="28" t="s">
        <v>32</v>
      </c>
      <c r="B3927" s="24">
        <v>7535</v>
      </c>
      <c r="C3927" s="28" t="s">
        <v>744</v>
      </c>
      <c r="D3927" s="29">
        <v>35007535</v>
      </c>
      <c r="E3927" s="29" t="s">
        <v>3527</v>
      </c>
      <c r="F3927" s="29">
        <v>266.77999999999997</v>
      </c>
      <c r="G3927" s="10">
        <f>SUMIFS('Régua SAEB'!$C:$C,'Régua SAEB'!$B:$B,"LP",'Régua SAEB'!$D:$D,"&lt;="&amp;$F3927,'Régua SAEB'!$E:$E,"&gt;"&amp;$F3927,'Régua SAEB'!$A:$A,$E3927)</f>
        <v>2</v>
      </c>
      <c r="H3927" s="10" t="str">
        <f t="array" ref="H3927">INDEX('Régua SAEB'!$F$1:$F$40,MATCH($E3927&amp;"LP"&amp;$G3927,'Régua SAEB'!$G$1:$G$40,0),1)</f>
        <v>Básico</v>
      </c>
      <c r="I3927" s="29">
        <v>258.12</v>
      </c>
      <c r="J3927" s="10">
        <f>SUMIFS('Régua SAEB'!$C:$C,'Régua SAEB'!$B:$B,"MT",'Régua SAEB'!$D:$D,"&lt;="&amp;$I3927,'Régua SAEB'!$E:$E,"&gt;"&amp;$I3927,'Régua SAEB'!$A:$A,$E3927)</f>
        <v>2</v>
      </c>
      <c r="K3927" s="10" t="str">
        <f t="array" ref="K3927">INDEX('Régua SAEB'!$F$1:$F$40,MATCH($E3927&amp;"MT"&amp;$J3927,'Régua SAEB'!$G$1:$G$40,0),1)</f>
        <v>Insuficiente</v>
      </c>
    </row>
    <row r="3928" spans="1:11" x14ac:dyDescent="0.2">
      <c r="A3928" s="28" t="s">
        <v>32</v>
      </c>
      <c r="B3928" s="24">
        <v>7547</v>
      </c>
      <c r="C3928" s="28" t="s">
        <v>745</v>
      </c>
      <c r="D3928" s="29">
        <v>35007547</v>
      </c>
      <c r="E3928" s="29" t="s">
        <v>3527</v>
      </c>
      <c r="F3928" s="29">
        <v>262.85000000000002</v>
      </c>
      <c r="G3928" s="10">
        <f>SUMIFS('Régua SAEB'!$C:$C,'Régua SAEB'!$B:$B,"LP",'Régua SAEB'!$D:$D,"&lt;="&amp;$F3928,'Régua SAEB'!$E:$E,"&gt;"&amp;$F3928,'Régua SAEB'!$A:$A,$E3928)</f>
        <v>2</v>
      </c>
      <c r="H3928" s="10" t="str">
        <f t="array" ref="H3928">INDEX('Régua SAEB'!$F$1:$F$40,MATCH($E3928&amp;"LP"&amp;$G3928,'Régua SAEB'!$G$1:$G$40,0),1)</f>
        <v>Básico</v>
      </c>
      <c r="I3928" s="29">
        <v>261.12</v>
      </c>
      <c r="J3928" s="10">
        <f>SUMIFS('Régua SAEB'!$C:$C,'Régua SAEB'!$B:$B,"MT",'Régua SAEB'!$D:$D,"&lt;="&amp;$I3928,'Régua SAEB'!$E:$E,"&gt;"&amp;$I3928,'Régua SAEB'!$A:$A,$E3928)</f>
        <v>2</v>
      </c>
      <c r="K3928" s="10" t="str">
        <f t="array" ref="K3928">INDEX('Régua SAEB'!$F$1:$F$40,MATCH($E3928&amp;"MT"&amp;$J3928,'Régua SAEB'!$G$1:$G$40,0),1)</f>
        <v>Insuficiente</v>
      </c>
    </row>
    <row r="3929" spans="1:11" x14ac:dyDescent="0.2">
      <c r="A3929" s="28" t="s">
        <v>32</v>
      </c>
      <c r="B3929" s="24">
        <v>35671</v>
      </c>
      <c r="C3929" s="28" t="s">
        <v>746</v>
      </c>
      <c r="D3929" s="29">
        <v>35035671</v>
      </c>
      <c r="E3929" s="29" t="s">
        <v>3527</v>
      </c>
      <c r="F3929" s="29">
        <v>275.33999999999997</v>
      </c>
      <c r="G3929" s="10">
        <f>SUMIFS('Régua SAEB'!$C:$C,'Régua SAEB'!$B:$B,"LP",'Régua SAEB'!$D:$D,"&lt;="&amp;$F3929,'Régua SAEB'!$E:$E,"&gt;"&amp;$F3929,'Régua SAEB'!$A:$A,$E3929)</f>
        <v>3</v>
      </c>
      <c r="H3929" s="10" t="str">
        <f t="array" ref="H3929">INDEX('Régua SAEB'!$F$1:$F$40,MATCH($E3929&amp;"LP"&amp;$G3929,'Régua SAEB'!$G$1:$G$40,0),1)</f>
        <v>Básico</v>
      </c>
      <c r="I3929" s="29">
        <v>258.91000000000003</v>
      </c>
      <c r="J3929" s="10">
        <f>SUMIFS('Régua SAEB'!$C:$C,'Régua SAEB'!$B:$B,"MT",'Régua SAEB'!$D:$D,"&lt;="&amp;$I3929,'Régua SAEB'!$E:$E,"&gt;"&amp;$I3929,'Régua SAEB'!$A:$A,$E3929)</f>
        <v>2</v>
      </c>
      <c r="K3929" s="10" t="str">
        <f t="array" ref="K3929">INDEX('Régua SAEB'!$F$1:$F$40,MATCH($E3929&amp;"MT"&amp;$J3929,'Régua SAEB'!$G$1:$G$40,0),1)</f>
        <v>Insuficiente</v>
      </c>
    </row>
    <row r="3930" spans="1:11" x14ac:dyDescent="0.2">
      <c r="A3930" s="28" t="s">
        <v>32</v>
      </c>
      <c r="B3930" s="24">
        <v>37285</v>
      </c>
      <c r="C3930" s="28" t="s">
        <v>747</v>
      </c>
      <c r="D3930" s="29">
        <v>35037285</v>
      </c>
      <c r="E3930" s="29" t="s">
        <v>3527</v>
      </c>
      <c r="F3930" s="29">
        <v>270.32</v>
      </c>
      <c r="G3930" s="10">
        <f>SUMIFS('Régua SAEB'!$C:$C,'Régua SAEB'!$B:$B,"LP",'Régua SAEB'!$D:$D,"&lt;="&amp;$F3930,'Régua SAEB'!$E:$E,"&gt;"&amp;$F3930,'Régua SAEB'!$A:$A,$E3930)</f>
        <v>2</v>
      </c>
      <c r="H3930" s="10" t="str">
        <f t="array" ref="H3930">INDEX('Régua SAEB'!$F$1:$F$40,MATCH($E3930&amp;"LP"&amp;$G3930,'Régua SAEB'!$G$1:$G$40,0),1)</f>
        <v>Básico</v>
      </c>
      <c r="I3930" s="29">
        <v>260.01</v>
      </c>
      <c r="J3930" s="10">
        <f>SUMIFS('Régua SAEB'!$C:$C,'Régua SAEB'!$B:$B,"MT",'Régua SAEB'!$D:$D,"&lt;="&amp;$I3930,'Régua SAEB'!$E:$E,"&gt;"&amp;$I3930,'Régua SAEB'!$A:$A,$E3930)</f>
        <v>2</v>
      </c>
      <c r="K3930" s="10" t="str">
        <f t="array" ref="K3930">INDEX('Régua SAEB'!$F$1:$F$40,MATCH($E3930&amp;"MT"&amp;$J3930,'Régua SAEB'!$G$1:$G$40,0),1)</f>
        <v>Insuficiente</v>
      </c>
    </row>
    <row r="3931" spans="1:11" x14ac:dyDescent="0.2">
      <c r="A3931" s="28" t="s">
        <v>32</v>
      </c>
      <c r="B3931" s="24">
        <v>41185</v>
      </c>
      <c r="C3931" s="28" t="s">
        <v>750</v>
      </c>
      <c r="D3931" s="29">
        <v>35041185</v>
      </c>
      <c r="E3931" s="29" t="s">
        <v>3527</v>
      </c>
      <c r="F3931" s="29">
        <v>290.10000000000002</v>
      </c>
      <c r="G3931" s="10">
        <f>SUMIFS('Régua SAEB'!$C:$C,'Régua SAEB'!$B:$B,"LP",'Régua SAEB'!$D:$D,"&lt;="&amp;$F3931,'Régua SAEB'!$E:$E,"&gt;"&amp;$F3931,'Régua SAEB'!$A:$A,$E3931)</f>
        <v>3</v>
      </c>
      <c r="H3931" s="10" t="str">
        <f t="array" ref="H3931">INDEX('Régua SAEB'!$F$1:$F$40,MATCH($E3931&amp;"LP"&amp;$G3931,'Régua SAEB'!$G$1:$G$40,0),1)</f>
        <v>Básico</v>
      </c>
      <c r="I3931" s="29">
        <v>261.83999999999997</v>
      </c>
      <c r="J3931" s="10">
        <f>SUMIFS('Régua SAEB'!$C:$C,'Régua SAEB'!$B:$B,"MT",'Régua SAEB'!$D:$D,"&lt;="&amp;$I3931,'Régua SAEB'!$E:$E,"&gt;"&amp;$I3931,'Régua SAEB'!$A:$A,$E3931)</f>
        <v>2</v>
      </c>
      <c r="K3931" s="10" t="str">
        <f t="array" ref="K3931">INDEX('Régua SAEB'!$F$1:$F$40,MATCH($E3931&amp;"MT"&amp;$J3931,'Régua SAEB'!$G$1:$G$40,0),1)</f>
        <v>Insuficiente</v>
      </c>
    </row>
    <row r="3932" spans="1:11" x14ac:dyDescent="0.2">
      <c r="A3932" s="28" t="s">
        <v>32</v>
      </c>
      <c r="B3932" s="24">
        <v>46462</v>
      </c>
      <c r="C3932" s="28" t="s">
        <v>752</v>
      </c>
      <c r="D3932" s="29">
        <v>35046462</v>
      </c>
      <c r="E3932" s="29" t="s">
        <v>3527</v>
      </c>
      <c r="F3932" s="29">
        <v>263.10000000000002</v>
      </c>
      <c r="G3932" s="10">
        <f>SUMIFS('Régua SAEB'!$C:$C,'Régua SAEB'!$B:$B,"LP",'Régua SAEB'!$D:$D,"&lt;="&amp;$F3932,'Régua SAEB'!$E:$E,"&gt;"&amp;$F3932,'Régua SAEB'!$A:$A,$E3932)</f>
        <v>2</v>
      </c>
      <c r="H3932" s="10" t="str">
        <f t="array" ref="H3932">INDEX('Régua SAEB'!$F$1:$F$40,MATCH($E3932&amp;"LP"&amp;$G3932,'Régua SAEB'!$G$1:$G$40,0),1)</f>
        <v>Básico</v>
      </c>
      <c r="I3932" s="29">
        <v>258.2</v>
      </c>
      <c r="J3932" s="10">
        <f>SUMIFS('Régua SAEB'!$C:$C,'Régua SAEB'!$B:$B,"MT",'Régua SAEB'!$D:$D,"&lt;="&amp;$I3932,'Régua SAEB'!$E:$E,"&gt;"&amp;$I3932,'Régua SAEB'!$A:$A,$E3932)</f>
        <v>2</v>
      </c>
      <c r="K3932" s="10" t="str">
        <f t="array" ref="K3932">INDEX('Régua SAEB'!$F$1:$F$40,MATCH($E3932&amp;"MT"&amp;$J3932,'Régua SAEB'!$G$1:$G$40,0),1)</f>
        <v>Insuficiente</v>
      </c>
    </row>
    <row r="3933" spans="1:11" x14ac:dyDescent="0.2">
      <c r="A3933" s="28" t="s">
        <v>32</v>
      </c>
      <c r="B3933" s="24">
        <v>284348</v>
      </c>
      <c r="C3933" s="28" t="s">
        <v>32</v>
      </c>
      <c r="D3933" s="29">
        <v>35284348</v>
      </c>
      <c r="E3933" s="29" t="s">
        <v>3527</v>
      </c>
      <c r="F3933" s="29">
        <v>286.02999999999997</v>
      </c>
      <c r="G3933" s="10">
        <f>SUMIFS('Régua SAEB'!$C:$C,'Régua SAEB'!$B:$B,"LP",'Régua SAEB'!$D:$D,"&lt;="&amp;$F3933,'Régua SAEB'!$E:$E,"&gt;"&amp;$F3933,'Régua SAEB'!$A:$A,$E3933)</f>
        <v>3</v>
      </c>
      <c r="H3933" s="10" t="str">
        <f t="array" ref="H3933">INDEX('Régua SAEB'!$F$1:$F$40,MATCH($E3933&amp;"LP"&amp;$G3933,'Régua SAEB'!$G$1:$G$40,0),1)</f>
        <v>Básico</v>
      </c>
      <c r="I3933" s="29">
        <v>266.35000000000002</v>
      </c>
      <c r="J3933" s="10">
        <f>SUMIFS('Régua SAEB'!$C:$C,'Régua SAEB'!$B:$B,"MT",'Régua SAEB'!$D:$D,"&lt;="&amp;$I3933,'Régua SAEB'!$E:$E,"&gt;"&amp;$I3933,'Régua SAEB'!$A:$A,$E3933)</f>
        <v>2</v>
      </c>
      <c r="K3933" s="10" t="str">
        <f t="array" ref="K3933">INDEX('Régua SAEB'!$F$1:$F$40,MATCH($E3933&amp;"MT"&amp;$J3933,'Régua SAEB'!$G$1:$G$40,0),1)</f>
        <v>Insuficiente</v>
      </c>
    </row>
    <row r="3934" spans="1:11" x14ac:dyDescent="0.2">
      <c r="A3934" s="28" t="s">
        <v>32</v>
      </c>
      <c r="B3934" s="24">
        <v>296533</v>
      </c>
      <c r="C3934" s="28" t="s">
        <v>753</v>
      </c>
      <c r="D3934" s="29">
        <v>35296533</v>
      </c>
      <c r="E3934" s="29" t="s">
        <v>3527</v>
      </c>
      <c r="F3934" s="29">
        <v>274.86</v>
      </c>
      <c r="G3934" s="10">
        <f>SUMIFS('Régua SAEB'!$C:$C,'Régua SAEB'!$B:$B,"LP",'Régua SAEB'!$D:$D,"&lt;="&amp;$F3934,'Régua SAEB'!$E:$E,"&gt;"&amp;$F3934,'Régua SAEB'!$A:$A,$E3934)</f>
        <v>2</v>
      </c>
      <c r="H3934" s="10" t="str">
        <f t="array" ref="H3934">INDEX('Régua SAEB'!$F$1:$F$40,MATCH($E3934&amp;"LP"&amp;$G3934,'Régua SAEB'!$G$1:$G$40,0),1)</f>
        <v>Básico</v>
      </c>
      <c r="I3934" s="29">
        <v>263.61</v>
      </c>
      <c r="J3934" s="10">
        <f>SUMIFS('Régua SAEB'!$C:$C,'Régua SAEB'!$B:$B,"MT",'Régua SAEB'!$D:$D,"&lt;="&amp;$I3934,'Régua SAEB'!$E:$E,"&gt;"&amp;$I3934,'Régua SAEB'!$A:$A,$E3934)</f>
        <v>2</v>
      </c>
      <c r="K3934" s="10" t="str">
        <f t="array" ref="K3934">INDEX('Régua SAEB'!$F$1:$F$40,MATCH($E3934&amp;"MT"&amp;$J3934,'Régua SAEB'!$G$1:$G$40,0),1)</f>
        <v>Insuficiente</v>
      </c>
    </row>
    <row r="3935" spans="1:11" x14ac:dyDescent="0.2">
      <c r="A3935" s="28" t="s">
        <v>32</v>
      </c>
      <c r="B3935" s="24">
        <v>901970</v>
      </c>
      <c r="C3935" s="28" t="s">
        <v>754</v>
      </c>
      <c r="D3935" s="29">
        <v>35901970</v>
      </c>
      <c r="E3935" s="29" t="s">
        <v>3527</v>
      </c>
      <c r="F3935" s="29">
        <v>295.86</v>
      </c>
      <c r="G3935" s="10">
        <f>SUMIFS('Régua SAEB'!$C:$C,'Régua SAEB'!$B:$B,"LP",'Régua SAEB'!$D:$D,"&lt;="&amp;$F3935,'Régua SAEB'!$E:$E,"&gt;"&amp;$F3935,'Régua SAEB'!$A:$A,$E3935)</f>
        <v>3</v>
      </c>
      <c r="H3935" s="10" t="str">
        <f t="array" ref="H3935">INDEX('Régua SAEB'!$F$1:$F$40,MATCH($E3935&amp;"LP"&amp;$G3935,'Régua SAEB'!$G$1:$G$40,0),1)</f>
        <v>Básico</v>
      </c>
      <c r="I3935" s="29">
        <v>272.68</v>
      </c>
      <c r="J3935" s="10">
        <f>SUMIFS('Régua SAEB'!$C:$C,'Régua SAEB'!$B:$B,"MT",'Régua SAEB'!$D:$D,"&lt;="&amp;$I3935,'Régua SAEB'!$E:$E,"&gt;"&amp;$I3935,'Régua SAEB'!$A:$A,$E3935)</f>
        <v>2</v>
      </c>
      <c r="K3935" s="10" t="str">
        <f t="array" ref="K3935">INDEX('Régua SAEB'!$F$1:$F$40,MATCH($E3935&amp;"MT"&amp;$J3935,'Régua SAEB'!$G$1:$G$40,0),1)</f>
        <v>Insuficiente</v>
      </c>
    </row>
    <row r="3936" spans="1:11" x14ac:dyDescent="0.2">
      <c r="A3936" s="28" t="s">
        <v>32</v>
      </c>
      <c r="B3936" s="24">
        <v>904661</v>
      </c>
      <c r="C3936" s="28" t="s">
        <v>755</v>
      </c>
      <c r="D3936" s="29">
        <v>35904661</v>
      </c>
      <c r="E3936" s="29" t="s">
        <v>3527</v>
      </c>
      <c r="F3936" s="29">
        <v>285.31</v>
      </c>
      <c r="G3936" s="10">
        <f>SUMIFS('Régua SAEB'!$C:$C,'Régua SAEB'!$B:$B,"LP",'Régua SAEB'!$D:$D,"&lt;="&amp;$F3936,'Régua SAEB'!$E:$E,"&gt;"&amp;$F3936,'Régua SAEB'!$A:$A,$E3936)</f>
        <v>3</v>
      </c>
      <c r="H3936" s="10" t="str">
        <f t="array" ref="H3936">INDEX('Régua SAEB'!$F$1:$F$40,MATCH($E3936&amp;"LP"&amp;$G3936,'Régua SAEB'!$G$1:$G$40,0),1)</f>
        <v>Básico</v>
      </c>
      <c r="I3936" s="29">
        <v>262.49</v>
      </c>
      <c r="J3936" s="10">
        <f>SUMIFS('Régua SAEB'!$C:$C,'Régua SAEB'!$B:$B,"MT",'Régua SAEB'!$D:$D,"&lt;="&amp;$I3936,'Régua SAEB'!$E:$E,"&gt;"&amp;$I3936,'Régua SAEB'!$A:$A,$E3936)</f>
        <v>2</v>
      </c>
      <c r="K3936" s="10" t="str">
        <f t="array" ref="K3936">INDEX('Régua SAEB'!$F$1:$F$40,MATCH($E3936&amp;"MT"&amp;$J3936,'Régua SAEB'!$G$1:$G$40,0),1)</f>
        <v>Insuficiente</v>
      </c>
    </row>
    <row r="3937" spans="1:11" x14ac:dyDescent="0.2">
      <c r="A3937" s="28" t="s">
        <v>32</v>
      </c>
      <c r="B3937" s="24">
        <v>904673</v>
      </c>
      <c r="C3937" s="28" t="s">
        <v>756</v>
      </c>
      <c r="D3937" s="29">
        <v>35904673</v>
      </c>
      <c r="E3937" s="29" t="s">
        <v>3527</v>
      </c>
      <c r="F3937" s="29">
        <v>284.48</v>
      </c>
      <c r="G3937" s="10">
        <f>SUMIFS('Régua SAEB'!$C:$C,'Régua SAEB'!$B:$B,"LP",'Régua SAEB'!$D:$D,"&lt;="&amp;$F3937,'Régua SAEB'!$E:$E,"&gt;"&amp;$F3937,'Régua SAEB'!$A:$A,$E3937)</f>
        <v>3</v>
      </c>
      <c r="H3937" s="10" t="str">
        <f t="array" ref="H3937">INDEX('Régua SAEB'!$F$1:$F$40,MATCH($E3937&amp;"LP"&amp;$G3937,'Régua SAEB'!$G$1:$G$40,0),1)</f>
        <v>Básico</v>
      </c>
      <c r="I3937" s="29">
        <v>274.89</v>
      </c>
      <c r="J3937" s="10">
        <f>SUMIFS('Régua SAEB'!$C:$C,'Régua SAEB'!$B:$B,"MT",'Régua SAEB'!$D:$D,"&lt;="&amp;$I3937,'Régua SAEB'!$E:$E,"&gt;"&amp;$I3937,'Régua SAEB'!$A:$A,$E3937)</f>
        <v>2</v>
      </c>
      <c r="K3937" s="10" t="str">
        <f t="array" ref="K3937">INDEX('Régua SAEB'!$F$1:$F$40,MATCH($E3937&amp;"MT"&amp;$J3937,'Régua SAEB'!$G$1:$G$40,0),1)</f>
        <v>Insuficiente</v>
      </c>
    </row>
    <row r="3938" spans="1:11" x14ac:dyDescent="0.2">
      <c r="A3938" s="28" t="s">
        <v>32</v>
      </c>
      <c r="B3938" s="24">
        <v>904697</v>
      </c>
      <c r="C3938" s="28" t="s">
        <v>757</v>
      </c>
      <c r="D3938" s="29">
        <v>35904697</v>
      </c>
      <c r="E3938" s="29" t="s">
        <v>3527</v>
      </c>
      <c r="F3938" s="29">
        <v>282.79000000000002</v>
      </c>
      <c r="G3938" s="10">
        <f>SUMIFS('Régua SAEB'!$C:$C,'Régua SAEB'!$B:$B,"LP",'Régua SAEB'!$D:$D,"&lt;="&amp;$F3938,'Régua SAEB'!$E:$E,"&gt;"&amp;$F3938,'Régua SAEB'!$A:$A,$E3938)</f>
        <v>3</v>
      </c>
      <c r="H3938" s="10" t="str">
        <f t="array" ref="H3938">INDEX('Régua SAEB'!$F$1:$F$40,MATCH($E3938&amp;"LP"&amp;$G3938,'Régua SAEB'!$G$1:$G$40,0),1)</f>
        <v>Básico</v>
      </c>
      <c r="I3938" s="29">
        <v>273.94</v>
      </c>
      <c r="J3938" s="10">
        <f>SUMIFS('Régua SAEB'!$C:$C,'Régua SAEB'!$B:$B,"MT",'Régua SAEB'!$D:$D,"&lt;="&amp;$I3938,'Régua SAEB'!$E:$E,"&gt;"&amp;$I3938,'Régua SAEB'!$A:$A,$E3938)</f>
        <v>2</v>
      </c>
      <c r="K3938" s="10" t="str">
        <f t="array" ref="K3938">INDEX('Régua SAEB'!$F$1:$F$40,MATCH($E3938&amp;"MT"&amp;$J3938,'Régua SAEB'!$G$1:$G$40,0),1)</f>
        <v>Insuficiente</v>
      </c>
    </row>
    <row r="3939" spans="1:11" x14ac:dyDescent="0.2">
      <c r="A3939" s="28" t="s">
        <v>32</v>
      </c>
      <c r="B3939" s="24">
        <v>904703</v>
      </c>
      <c r="C3939" s="28" t="s">
        <v>758</v>
      </c>
      <c r="D3939" s="29">
        <v>35904703</v>
      </c>
      <c r="E3939" s="29" t="s">
        <v>3527</v>
      </c>
      <c r="F3939" s="29">
        <v>269.29000000000002</v>
      </c>
      <c r="G3939" s="10">
        <f>SUMIFS('Régua SAEB'!$C:$C,'Régua SAEB'!$B:$B,"LP",'Régua SAEB'!$D:$D,"&lt;="&amp;$F3939,'Régua SAEB'!$E:$E,"&gt;"&amp;$F3939,'Régua SAEB'!$A:$A,$E3939)</f>
        <v>2</v>
      </c>
      <c r="H3939" s="10" t="str">
        <f t="array" ref="H3939">INDEX('Régua SAEB'!$F$1:$F$40,MATCH($E3939&amp;"LP"&amp;$G3939,'Régua SAEB'!$G$1:$G$40,0),1)</f>
        <v>Básico</v>
      </c>
      <c r="I3939" s="29">
        <v>259.51</v>
      </c>
      <c r="J3939" s="10">
        <f>SUMIFS('Régua SAEB'!$C:$C,'Régua SAEB'!$B:$B,"MT",'Régua SAEB'!$D:$D,"&lt;="&amp;$I3939,'Régua SAEB'!$E:$E,"&gt;"&amp;$I3939,'Régua SAEB'!$A:$A,$E3939)</f>
        <v>2</v>
      </c>
      <c r="K3939" s="10" t="str">
        <f t="array" ref="K3939">INDEX('Régua SAEB'!$F$1:$F$40,MATCH($E3939&amp;"MT"&amp;$J3939,'Régua SAEB'!$G$1:$G$40,0),1)</f>
        <v>Insuficiente</v>
      </c>
    </row>
    <row r="3940" spans="1:11" x14ac:dyDescent="0.2">
      <c r="A3940" s="28" t="s">
        <v>32</v>
      </c>
      <c r="B3940" s="24">
        <v>906633</v>
      </c>
      <c r="C3940" s="28" t="s">
        <v>760</v>
      </c>
      <c r="D3940" s="29">
        <v>35906633</v>
      </c>
      <c r="E3940" s="29" t="s">
        <v>3527</v>
      </c>
      <c r="F3940" s="29">
        <v>266.72000000000003</v>
      </c>
      <c r="G3940" s="10">
        <f>SUMIFS('Régua SAEB'!$C:$C,'Régua SAEB'!$B:$B,"LP",'Régua SAEB'!$D:$D,"&lt;="&amp;$F3940,'Régua SAEB'!$E:$E,"&gt;"&amp;$F3940,'Régua SAEB'!$A:$A,$E3940)</f>
        <v>2</v>
      </c>
      <c r="H3940" s="10" t="str">
        <f t="array" ref="H3940">INDEX('Régua SAEB'!$F$1:$F$40,MATCH($E3940&amp;"LP"&amp;$G3940,'Régua SAEB'!$G$1:$G$40,0),1)</f>
        <v>Básico</v>
      </c>
      <c r="I3940" s="29">
        <v>263.16000000000003</v>
      </c>
      <c r="J3940" s="10">
        <f>SUMIFS('Régua SAEB'!$C:$C,'Régua SAEB'!$B:$B,"MT",'Régua SAEB'!$D:$D,"&lt;="&amp;$I3940,'Régua SAEB'!$E:$E,"&gt;"&amp;$I3940,'Régua SAEB'!$A:$A,$E3940)</f>
        <v>2</v>
      </c>
      <c r="K3940" s="10" t="str">
        <f t="array" ref="K3940">INDEX('Régua SAEB'!$F$1:$F$40,MATCH($E3940&amp;"MT"&amp;$J3940,'Régua SAEB'!$G$1:$G$40,0),1)</f>
        <v>Insuficiente</v>
      </c>
    </row>
    <row r="3941" spans="1:11" x14ac:dyDescent="0.2">
      <c r="A3941" s="28" t="s">
        <v>32</v>
      </c>
      <c r="B3941" s="24">
        <v>910223</v>
      </c>
      <c r="C3941" s="28" t="s">
        <v>761</v>
      </c>
      <c r="D3941" s="29">
        <v>35910223</v>
      </c>
      <c r="E3941" s="29" t="s">
        <v>3527</v>
      </c>
      <c r="F3941" s="29">
        <v>303.36</v>
      </c>
      <c r="G3941" s="10">
        <f>SUMIFS('Régua SAEB'!$C:$C,'Régua SAEB'!$B:$B,"LP",'Régua SAEB'!$D:$D,"&lt;="&amp;$F3941,'Régua SAEB'!$E:$E,"&gt;"&amp;$F3941,'Régua SAEB'!$A:$A,$E3941)</f>
        <v>4</v>
      </c>
      <c r="H3941" s="10" t="str">
        <f t="array" ref="H3941">INDEX('Régua SAEB'!$F$1:$F$40,MATCH($E3941&amp;"LP"&amp;$G3941,'Régua SAEB'!$G$1:$G$40,0),1)</f>
        <v>Básico</v>
      </c>
      <c r="I3941" s="29">
        <v>286.44</v>
      </c>
      <c r="J3941" s="10">
        <f>SUMIFS('Régua SAEB'!$C:$C,'Régua SAEB'!$B:$B,"MT",'Régua SAEB'!$D:$D,"&lt;="&amp;$I3941,'Régua SAEB'!$E:$E,"&gt;"&amp;$I3941,'Régua SAEB'!$A:$A,$E3941)</f>
        <v>3</v>
      </c>
      <c r="K3941" s="10" t="str">
        <f t="array" ref="K3941">INDEX('Régua SAEB'!$F$1:$F$40,MATCH($E3941&amp;"MT"&amp;$J3941,'Régua SAEB'!$G$1:$G$40,0),1)</f>
        <v>Básico</v>
      </c>
    </row>
    <row r="3942" spans="1:11" x14ac:dyDescent="0.2">
      <c r="A3942" s="28" t="s">
        <v>32</v>
      </c>
      <c r="B3942" s="24">
        <v>910247</v>
      </c>
      <c r="C3942" s="28" t="s">
        <v>763</v>
      </c>
      <c r="D3942" s="29">
        <v>35910247</v>
      </c>
      <c r="E3942" s="29" t="s">
        <v>3527</v>
      </c>
      <c r="F3942" s="29">
        <v>302.13</v>
      </c>
      <c r="G3942" s="10">
        <f>SUMIFS('Régua SAEB'!$C:$C,'Régua SAEB'!$B:$B,"LP",'Régua SAEB'!$D:$D,"&lt;="&amp;$F3942,'Régua SAEB'!$E:$E,"&gt;"&amp;$F3942,'Régua SAEB'!$A:$A,$E3942)</f>
        <v>4</v>
      </c>
      <c r="H3942" s="10" t="str">
        <f t="array" ref="H3942">INDEX('Régua SAEB'!$F$1:$F$40,MATCH($E3942&amp;"LP"&amp;$G3942,'Régua SAEB'!$G$1:$G$40,0),1)</f>
        <v>Básico</v>
      </c>
      <c r="I3942" s="29">
        <v>275.16000000000003</v>
      </c>
      <c r="J3942" s="10">
        <f>SUMIFS('Régua SAEB'!$C:$C,'Régua SAEB'!$B:$B,"MT",'Régua SAEB'!$D:$D,"&lt;="&amp;$I3942,'Régua SAEB'!$E:$E,"&gt;"&amp;$I3942,'Régua SAEB'!$A:$A,$E3942)</f>
        <v>3</v>
      </c>
      <c r="K3942" s="10" t="str">
        <f t="array" ref="K3942">INDEX('Régua SAEB'!$F$1:$F$40,MATCH($E3942&amp;"MT"&amp;$J3942,'Régua SAEB'!$G$1:$G$40,0),1)</f>
        <v>Básico</v>
      </c>
    </row>
    <row r="3943" spans="1:11" x14ac:dyDescent="0.2">
      <c r="A3943" s="28" t="s">
        <v>32</v>
      </c>
      <c r="B3943" s="24">
        <v>915749</v>
      </c>
      <c r="C3943" s="28" t="s">
        <v>764</v>
      </c>
      <c r="D3943" s="29">
        <v>35915749</v>
      </c>
      <c r="E3943" s="29" t="s">
        <v>3527</v>
      </c>
      <c r="F3943" s="29">
        <v>276.23</v>
      </c>
      <c r="G3943" s="10">
        <f>SUMIFS('Régua SAEB'!$C:$C,'Régua SAEB'!$B:$B,"LP",'Régua SAEB'!$D:$D,"&lt;="&amp;$F3943,'Régua SAEB'!$E:$E,"&gt;"&amp;$F3943,'Régua SAEB'!$A:$A,$E3943)</f>
        <v>3</v>
      </c>
      <c r="H3943" s="10" t="str">
        <f t="array" ref="H3943">INDEX('Régua SAEB'!$F$1:$F$40,MATCH($E3943&amp;"LP"&amp;$G3943,'Régua SAEB'!$G$1:$G$40,0),1)</f>
        <v>Básico</v>
      </c>
      <c r="I3943" s="29">
        <v>259.98</v>
      </c>
      <c r="J3943" s="10">
        <f>SUMIFS('Régua SAEB'!$C:$C,'Régua SAEB'!$B:$B,"MT",'Régua SAEB'!$D:$D,"&lt;="&amp;$I3943,'Régua SAEB'!$E:$E,"&gt;"&amp;$I3943,'Régua SAEB'!$A:$A,$E3943)</f>
        <v>2</v>
      </c>
      <c r="K3943" s="10" t="str">
        <f t="array" ref="K3943">INDEX('Régua SAEB'!$F$1:$F$40,MATCH($E3943&amp;"MT"&amp;$J3943,'Régua SAEB'!$G$1:$G$40,0),1)</f>
        <v>Insuficiente</v>
      </c>
    </row>
    <row r="3944" spans="1:11" x14ac:dyDescent="0.2">
      <c r="A3944" s="28" t="s">
        <v>32</v>
      </c>
      <c r="B3944" s="24">
        <v>921130</v>
      </c>
      <c r="C3944" s="28" t="s">
        <v>765</v>
      </c>
      <c r="D3944" s="29">
        <v>35921130</v>
      </c>
      <c r="E3944" s="29" t="s">
        <v>3527</v>
      </c>
      <c r="F3944" s="29">
        <v>284.12</v>
      </c>
      <c r="G3944" s="10">
        <f>SUMIFS('Régua SAEB'!$C:$C,'Régua SAEB'!$B:$B,"LP",'Régua SAEB'!$D:$D,"&lt;="&amp;$F3944,'Régua SAEB'!$E:$E,"&gt;"&amp;$F3944,'Régua SAEB'!$A:$A,$E3944)</f>
        <v>3</v>
      </c>
      <c r="H3944" s="10" t="str">
        <f t="array" ref="H3944">INDEX('Régua SAEB'!$F$1:$F$40,MATCH($E3944&amp;"LP"&amp;$G3944,'Régua SAEB'!$G$1:$G$40,0),1)</f>
        <v>Básico</v>
      </c>
      <c r="I3944" s="29">
        <v>274</v>
      </c>
      <c r="J3944" s="10">
        <f>SUMIFS('Régua SAEB'!$C:$C,'Régua SAEB'!$B:$B,"MT",'Régua SAEB'!$D:$D,"&lt;="&amp;$I3944,'Régua SAEB'!$E:$E,"&gt;"&amp;$I3944,'Régua SAEB'!$A:$A,$E3944)</f>
        <v>2</v>
      </c>
      <c r="K3944" s="10" t="str">
        <f t="array" ref="K3944">INDEX('Régua SAEB'!$F$1:$F$40,MATCH($E3944&amp;"MT"&amp;$J3944,'Régua SAEB'!$G$1:$G$40,0),1)</f>
        <v>Insuficiente</v>
      </c>
    </row>
    <row r="3945" spans="1:11" x14ac:dyDescent="0.2">
      <c r="A3945" s="28" t="s">
        <v>32</v>
      </c>
      <c r="B3945" s="24">
        <v>921397</v>
      </c>
      <c r="C3945" s="28" t="s">
        <v>766</v>
      </c>
      <c r="D3945" s="29">
        <v>35921397</v>
      </c>
      <c r="E3945" s="29" t="s">
        <v>3527</v>
      </c>
      <c r="F3945" s="29">
        <v>285.29000000000002</v>
      </c>
      <c r="G3945" s="10">
        <f>SUMIFS('Régua SAEB'!$C:$C,'Régua SAEB'!$B:$B,"LP",'Régua SAEB'!$D:$D,"&lt;="&amp;$F3945,'Régua SAEB'!$E:$E,"&gt;"&amp;$F3945,'Régua SAEB'!$A:$A,$E3945)</f>
        <v>3</v>
      </c>
      <c r="H3945" s="10" t="str">
        <f t="array" ref="H3945">INDEX('Régua SAEB'!$F$1:$F$40,MATCH($E3945&amp;"LP"&amp;$G3945,'Régua SAEB'!$G$1:$G$40,0),1)</f>
        <v>Básico</v>
      </c>
      <c r="I3945" s="29">
        <v>269.89</v>
      </c>
      <c r="J3945" s="10">
        <f>SUMIFS('Régua SAEB'!$C:$C,'Régua SAEB'!$B:$B,"MT",'Régua SAEB'!$D:$D,"&lt;="&amp;$I3945,'Régua SAEB'!$E:$E,"&gt;"&amp;$I3945,'Régua SAEB'!$A:$A,$E3945)</f>
        <v>2</v>
      </c>
      <c r="K3945" s="10" t="str">
        <f t="array" ref="K3945">INDEX('Régua SAEB'!$F$1:$F$40,MATCH($E3945&amp;"MT"&amp;$J3945,'Régua SAEB'!$G$1:$G$40,0),1)</f>
        <v>Insuficiente</v>
      </c>
    </row>
    <row r="3946" spans="1:11" x14ac:dyDescent="0.2">
      <c r="A3946" s="28" t="s">
        <v>32</v>
      </c>
      <c r="B3946" s="24">
        <v>923148</v>
      </c>
      <c r="C3946" s="28" t="s">
        <v>767</v>
      </c>
      <c r="D3946" s="29">
        <v>35923148</v>
      </c>
      <c r="E3946" s="29" t="s">
        <v>3527</v>
      </c>
      <c r="F3946" s="29">
        <v>286.62</v>
      </c>
      <c r="G3946" s="10">
        <f>SUMIFS('Régua SAEB'!$C:$C,'Régua SAEB'!$B:$B,"LP",'Régua SAEB'!$D:$D,"&lt;="&amp;$F3946,'Régua SAEB'!$E:$E,"&gt;"&amp;$F3946,'Régua SAEB'!$A:$A,$E3946)</f>
        <v>3</v>
      </c>
      <c r="H3946" s="10" t="str">
        <f t="array" ref="H3946">INDEX('Régua SAEB'!$F$1:$F$40,MATCH($E3946&amp;"LP"&amp;$G3946,'Régua SAEB'!$G$1:$G$40,0),1)</f>
        <v>Básico</v>
      </c>
      <c r="I3946" s="29">
        <v>270.32</v>
      </c>
      <c r="J3946" s="10">
        <f>SUMIFS('Régua SAEB'!$C:$C,'Régua SAEB'!$B:$B,"MT",'Régua SAEB'!$D:$D,"&lt;="&amp;$I3946,'Régua SAEB'!$E:$E,"&gt;"&amp;$I3946,'Régua SAEB'!$A:$A,$E3946)</f>
        <v>2</v>
      </c>
      <c r="K3946" s="10" t="str">
        <f t="array" ref="K3946">INDEX('Régua SAEB'!$F$1:$F$40,MATCH($E3946&amp;"MT"&amp;$J3946,'Régua SAEB'!$G$1:$G$40,0),1)</f>
        <v>Insuficiente</v>
      </c>
    </row>
    <row r="3947" spans="1:11" x14ac:dyDescent="0.2">
      <c r="A3947" s="28" t="s">
        <v>32</v>
      </c>
      <c r="B3947" s="24">
        <v>923151</v>
      </c>
      <c r="C3947" s="28" t="s">
        <v>768</v>
      </c>
      <c r="D3947" s="29">
        <v>35923151</v>
      </c>
      <c r="E3947" s="29" t="s">
        <v>3527</v>
      </c>
      <c r="F3947" s="29">
        <v>270.97000000000003</v>
      </c>
      <c r="G3947" s="10">
        <f>SUMIFS('Régua SAEB'!$C:$C,'Régua SAEB'!$B:$B,"LP",'Régua SAEB'!$D:$D,"&lt;="&amp;$F3947,'Régua SAEB'!$E:$E,"&gt;"&amp;$F3947,'Régua SAEB'!$A:$A,$E3947)</f>
        <v>2</v>
      </c>
      <c r="H3947" s="10" t="str">
        <f t="array" ref="H3947">INDEX('Régua SAEB'!$F$1:$F$40,MATCH($E3947&amp;"LP"&amp;$G3947,'Régua SAEB'!$G$1:$G$40,0),1)</f>
        <v>Básico</v>
      </c>
      <c r="I3947" s="29">
        <v>264.14</v>
      </c>
      <c r="J3947" s="10">
        <f>SUMIFS('Régua SAEB'!$C:$C,'Régua SAEB'!$B:$B,"MT",'Régua SAEB'!$D:$D,"&lt;="&amp;$I3947,'Régua SAEB'!$E:$E,"&gt;"&amp;$I3947,'Régua SAEB'!$A:$A,$E3947)</f>
        <v>2</v>
      </c>
      <c r="K3947" s="10" t="str">
        <f t="array" ref="K3947">INDEX('Régua SAEB'!$F$1:$F$40,MATCH($E3947&amp;"MT"&amp;$J3947,'Régua SAEB'!$G$1:$G$40,0),1)</f>
        <v>Insuficiente</v>
      </c>
    </row>
    <row r="3948" spans="1:11" x14ac:dyDescent="0.2">
      <c r="A3948" s="28" t="s">
        <v>32</v>
      </c>
      <c r="B3948" s="24">
        <v>923163</v>
      </c>
      <c r="C3948" s="28" t="s">
        <v>3589</v>
      </c>
      <c r="D3948" s="29">
        <v>35923163</v>
      </c>
      <c r="E3948" s="29" t="s">
        <v>3527</v>
      </c>
      <c r="F3948" s="29">
        <v>284.43</v>
      </c>
      <c r="G3948" s="10">
        <f>SUMIFS('Régua SAEB'!$C:$C,'Régua SAEB'!$B:$B,"LP",'Régua SAEB'!$D:$D,"&lt;="&amp;$F3948,'Régua SAEB'!$E:$E,"&gt;"&amp;$F3948,'Régua SAEB'!$A:$A,$E3948)</f>
        <v>3</v>
      </c>
      <c r="H3948" s="10" t="str">
        <f t="array" ref="H3948">INDEX('Régua SAEB'!$F$1:$F$40,MATCH($E3948&amp;"LP"&amp;$G3948,'Régua SAEB'!$G$1:$G$40,0),1)</f>
        <v>Básico</v>
      </c>
      <c r="I3948" s="29">
        <v>267.95</v>
      </c>
      <c r="J3948" s="10">
        <f>SUMIFS('Régua SAEB'!$C:$C,'Régua SAEB'!$B:$B,"MT",'Régua SAEB'!$D:$D,"&lt;="&amp;$I3948,'Régua SAEB'!$E:$E,"&gt;"&amp;$I3948,'Régua SAEB'!$A:$A,$E3948)</f>
        <v>2</v>
      </c>
      <c r="K3948" s="10" t="str">
        <f t="array" ref="K3948">INDEX('Régua SAEB'!$F$1:$F$40,MATCH($E3948&amp;"MT"&amp;$J3948,'Régua SAEB'!$G$1:$G$40,0),1)</f>
        <v>Insuficiente</v>
      </c>
    </row>
    <row r="3949" spans="1:11" x14ac:dyDescent="0.2">
      <c r="A3949" s="28" t="s">
        <v>47</v>
      </c>
      <c r="B3949" s="24">
        <v>27170</v>
      </c>
      <c r="C3949" s="28" t="s">
        <v>769</v>
      </c>
      <c r="D3949" s="29">
        <v>35027170</v>
      </c>
      <c r="E3949" s="29" t="s">
        <v>3527</v>
      </c>
      <c r="F3949" s="29">
        <v>269.11</v>
      </c>
      <c r="G3949" s="10">
        <f>SUMIFS('Régua SAEB'!$C:$C,'Régua SAEB'!$B:$B,"LP",'Régua SAEB'!$D:$D,"&lt;="&amp;$F3949,'Régua SAEB'!$E:$E,"&gt;"&amp;$F3949,'Régua SAEB'!$A:$A,$E3949)</f>
        <v>2</v>
      </c>
      <c r="H3949" s="10" t="str">
        <f t="array" ref="H3949">INDEX('Régua SAEB'!$F$1:$F$40,MATCH($E3949&amp;"LP"&amp;$G3949,'Régua SAEB'!$G$1:$G$40,0),1)</f>
        <v>Básico</v>
      </c>
      <c r="I3949" s="29">
        <v>280.62</v>
      </c>
      <c r="J3949" s="10">
        <f>SUMIFS('Régua SAEB'!$C:$C,'Régua SAEB'!$B:$B,"MT",'Régua SAEB'!$D:$D,"&lt;="&amp;$I3949,'Régua SAEB'!$E:$E,"&gt;"&amp;$I3949,'Régua SAEB'!$A:$A,$E3949)</f>
        <v>3</v>
      </c>
      <c r="K3949" s="10" t="str">
        <f t="array" ref="K3949">INDEX('Régua SAEB'!$F$1:$F$40,MATCH($E3949&amp;"MT"&amp;$J3949,'Régua SAEB'!$G$1:$G$40,0),1)</f>
        <v>Básico</v>
      </c>
    </row>
    <row r="3950" spans="1:11" x14ac:dyDescent="0.2">
      <c r="A3950" s="28" t="s">
        <v>81</v>
      </c>
      <c r="B3950" s="24">
        <v>19239</v>
      </c>
      <c r="C3950" s="28" t="s">
        <v>770</v>
      </c>
      <c r="D3950" s="29">
        <v>35019239</v>
      </c>
      <c r="E3950" s="29" t="s">
        <v>3527</v>
      </c>
      <c r="F3950" s="29">
        <v>290.81</v>
      </c>
      <c r="G3950" s="10">
        <f>SUMIFS('Régua SAEB'!$C:$C,'Régua SAEB'!$B:$B,"LP",'Régua SAEB'!$D:$D,"&lt;="&amp;$F3950,'Régua SAEB'!$E:$E,"&gt;"&amp;$F3950,'Régua SAEB'!$A:$A,$E3950)</f>
        <v>3</v>
      </c>
      <c r="H3950" s="10" t="str">
        <f t="array" ref="H3950">INDEX('Régua SAEB'!$F$1:$F$40,MATCH($E3950&amp;"LP"&amp;$G3950,'Régua SAEB'!$G$1:$G$40,0),1)</f>
        <v>Básico</v>
      </c>
      <c r="I3950" s="29">
        <v>287.47000000000003</v>
      </c>
      <c r="J3950" s="10">
        <f>SUMIFS('Régua SAEB'!$C:$C,'Régua SAEB'!$B:$B,"MT",'Régua SAEB'!$D:$D,"&lt;="&amp;$I3950,'Régua SAEB'!$E:$E,"&gt;"&amp;$I3950,'Régua SAEB'!$A:$A,$E3950)</f>
        <v>3</v>
      </c>
      <c r="K3950" s="10" t="str">
        <f t="array" ref="K3950">INDEX('Régua SAEB'!$F$1:$F$40,MATCH($E3950&amp;"MT"&amp;$J3950,'Régua SAEB'!$G$1:$G$40,0),1)</f>
        <v>Básico</v>
      </c>
    </row>
    <row r="3951" spans="1:11" x14ac:dyDescent="0.2">
      <c r="A3951" s="28" t="s">
        <v>95</v>
      </c>
      <c r="B3951" s="24">
        <v>25100</v>
      </c>
      <c r="C3951" s="28" t="s">
        <v>771</v>
      </c>
      <c r="D3951" s="29">
        <v>35025100</v>
      </c>
      <c r="E3951" s="29" t="s">
        <v>3527</v>
      </c>
      <c r="F3951" s="29">
        <v>261.66000000000003</v>
      </c>
      <c r="G3951" s="10">
        <f>SUMIFS('Régua SAEB'!$C:$C,'Régua SAEB'!$B:$B,"LP",'Régua SAEB'!$D:$D,"&lt;="&amp;$F3951,'Régua SAEB'!$E:$E,"&gt;"&amp;$F3951,'Régua SAEB'!$A:$A,$E3951)</f>
        <v>2</v>
      </c>
      <c r="H3951" s="10" t="str">
        <f t="array" ref="H3951">INDEX('Régua SAEB'!$F$1:$F$40,MATCH($E3951&amp;"LP"&amp;$G3951,'Régua SAEB'!$G$1:$G$40,0),1)</f>
        <v>Básico</v>
      </c>
      <c r="I3951" s="29">
        <v>257.63</v>
      </c>
      <c r="J3951" s="10">
        <f>SUMIFS('Régua SAEB'!$C:$C,'Régua SAEB'!$B:$B,"MT",'Régua SAEB'!$D:$D,"&lt;="&amp;$I3951,'Régua SAEB'!$E:$E,"&gt;"&amp;$I3951,'Régua SAEB'!$A:$A,$E3951)</f>
        <v>2</v>
      </c>
      <c r="K3951" s="10" t="str">
        <f t="array" ref="K3951">INDEX('Régua SAEB'!$F$1:$F$40,MATCH($E3951&amp;"MT"&amp;$J3951,'Régua SAEB'!$G$1:$G$40,0),1)</f>
        <v>Insuficiente</v>
      </c>
    </row>
    <row r="3952" spans="1:11" x14ac:dyDescent="0.2">
      <c r="A3952" s="28" t="s">
        <v>48</v>
      </c>
      <c r="B3952" s="24">
        <v>25768</v>
      </c>
      <c r="C3952" s="28" t="s">
        <v>772</v>
      </c>
      <c r="D3952" s="29">
        <v>35025768</v>
      </c>
      <c r="E3952" s="29" t="s">
        <v>3527</v>
      </c>
      <c r="F3952" s="29">
        <v>249.34</v>
      </c>
      <c r="G3952" s="10">
        <f>SUMIFS('Régua SAEB'!$C:$C,'Régua SAEB'!$B:$B,"LP",'Régua SAEB'!$D:$D,"&lt;="&amp;$F3952,'Régua SAEB'!$E:$E,"&gt;"&amp;$F3952,'Régua SAEB'!$A:$A,$E3952)</f>
        <v>1</v>
      </c>
      <c r="H3952" s="10" t="str">
        <f t="array" ref="H3952">INDEX('Régua SAEB'!$F$1:$F$40,MATCH($E3952&amp;"LP"&amp;$G3952,'Régua SAEB'!$G$1:$G$40,0),1)</f>
        <v>Insuficiente</v>
      </c>
      <c r="I3952" s="29">
        <v>248.33</v>
      </c>
      <c r="J3952" s="10">
        <f>SUMIFS('Régua SAEB'!$C:$C,'Régua SAEB'!$B:$B,"MT",'Régua SAEB'!$D:$D,"&lt;="&amp;$I3952,'Régua SAEB'!$E:$E,"&gt;"&amp;$I3952,'Régua SAEB'!$A:$A,$E3952)</f>
        <v>1</v>
      </c>
      <c r="K3952" s="10" t="str">
        <f t="array" ref="K3952">INDEX('Régua SAEB'!$F$1:$F$40,MATCH($E3952&amp;"MT"&amp;$J3952,'Régua SAEB'!$G$1:$G$40,0),1)</f>
        <v>Insuficiente</v>
      </c>
    </row>
    <row r="3953" spans="1:11" x14ac:dyDescent="0.2">
      <c r="A3953" s="28" t="s">
        <v>47</v>
      </c>
      <c r="B3953" s="24">
        <v>27108</v>
      </c>
      <c r="C3953" s="28" t="s">
        <v>774</v>
      </c>
      <c r="D3953" s="29">
        <v>35027108</v>
      </c>
      <c r="E3953" s="29" t="s">
        <v>3527</v>
      </c>
      <c r="F3953" s="29">
        <v>271.43</v>
      </c>
      <c r="G3953" s="10">
        <f>SUMIFS('Régua SAEB'!$C:$C,'Régua SAEB'!$B:$B,"LP",'Régua SAEB'!$D:$D,"&lt;="&amp;$F3953,'Régua SAEB'!$E:$E,"&gt;"&amp;$F3953,'Régua SAEB'!$A:$A,$E3953)</f>
        <v>2</v>
      </c>
      <c r="H3953" s="10" t="str">
        <f t="array" ref="H3953">INDEX('Régua SAEB'!$F$1:$F$40,MATCH($E3953&amp;"LP"&amp;$G3953,'Régua SAEB'!$G$1:$G$40,0),1)</f>
        <v>Básico</v>
      </c>
      <c r="I3953" s="29">
        <v>271.10000000000002</v>
      </c>
      <c r="J3953" s="10">
        <f>SUMIFS('Régua SAEB'!$C:$C,'Régua SAEB'!$B:$B,"MT",'Régua SAEB'!$D:$D,"&lt;="&amp;$I3953,'Régua SAEB'!$E:$E,"&gt;"&amp;$I3953,'Régua SAEB'!$A:$A,$E3953)</f>
        <v>2</v>
      </c>
      <c r="K3953" s="10" t="str">
        <f t="array" ref="K3953">INDEX('Régua SAEB'!$F$1:$F$40,MATCH($E3953&amp;"MT"&amp;$J3953,'Régua SAEB'!$G$1:$G$40,0),1)</f>
        <v>Insuficiente</v>
      </c>
    </row>
    <row r="3954" spans="1:11" x14ac:dyDescent="0.2">
      <c r="A3954" s="28" t="s">
        <v>80</v>
      </c>
      <c r="B3954" s="24">
        <v>24533</v>
      </c>
      <c r="C3954" s="28" t="s">
        <v>3590</v>
      </c>
      <c r="D3954" s="29">
        <v>35024533</v>
      </c>
      <c r="E3954" s="29" t="s">
        <v>3527</v>
      </c>
      <c r="F3954" s="29">
        <v>279.32</v>
      </c>
      <c r="G3954" s="10">
        <f>SUMIFS('Régua SAEB'!$C:$C,'Régua SAEB'!$B:$B,"LP",'Régua SAEB'!$D:$D,"&lt;="&amp;$F3954,'Régua SAEB'!$E:$E,"&gt;"&amp;$F3954,'Régua SAEB'!$A:$A,$E3954)</f>
        <v>3</v>
      </c>
      <c r="H3954" s="10" t="str">
        <f t="array" ref="H3954">INDEX('Régua SAEB'!$F$1:$F$40,MATCH($E3954&amp;"LP"&amp;$G3954,'Régua SAEB'!$G$1:$G$40,0),1)</f>
        <v>Básico</v>
      </c>
      <c r="I3954" s="29">
        <v>274.33999999999997</v>
      </c>
      <c r="J3954" s="10">
        <f>SUMIFS('Régua SAEB'!$C:$C,'Régua SAEB'!$B:$B,"MT",'Régua SAEB'!$D:$D,"&lt;="&amp;$I3954,'Régua SAEB'!$E:$E,"&gt;"&amp;$I3954,'Régua SAEB'!$A:$A,$E3954)</f>
        <v>2</v>
      </c>
      <c r="K3954" s="10" t="str">
        <f t="array" ref="K3954">INDEX('Régua SAEB'!$F$1:$F$40,MATCH($E3954&amp;"MT"&amp;$J3954,'Régua SAEB'!$G$1:$G$40,0),1)</f>
        <v>Insuficiente</v>
      </c>
    </row>
    <row r="3955" spans="1:11" x14ac:dyDescent="0.2">
      <c r="A3955" s="28" t="s">
        <v>9</v>
      </c>
      <c r="B3955" s="24">
        <v>31252</v>
      </c>
      <c r="C3955" s="28" t="s">
        <v>775</v>
      </c>
      <c r="D3955" s="29">
        <v>35031252</v>
      </c>
      <c r="E3955" s="29" t="s">
        <v>3527</v>
      </c>
      <c r="F3955" s="29">
        <v>271.12</v>
      </c>
      <c r="G3955" s="10">
        <f>SUMIFS('Régua SAEB'!$C:$C,'Régua SAEB'!$B:$B,"LP",'Régua SAEB'!$D:$D,"&lt;="&amp;$F3955,'Régua SAEB'!$E:$E,"&gt;"&amp;$F3955,'Régua SAEB'!$A:$A,$E3955)</f>
        <v>2</v>
      </c>
      <c r="H3955" s="10" t="str">
        <f t="array" ref="H3955">INDEX('Régua SAEB'!$F$1:$F$40,MATCH($E3955&amp;"LP"&amp;$G3955,'Régua SAEB'!$G$1:$G$40,0),1)</f>
        <v>Básico</v>
      </c>
      <c r="I3955" s="29">
        <v>273.72000000000003</v>
      </c>
      <c r="J3955" s="10">
        <f>SUMIFS('Régua SAEB'!$C:$C,'Régua SAEB'!$B:$B,"MT",'Régua SAEB'!$D:$D,"&lt;="&amp;$I3955,'Régua SAEB'!$E:$E,"&gt;"&amp;$I3955,'Régua SAEB'!$A:$A,$E3955)</f>
        <v>2</v>
      </c>
      <c r="K3955" s="10" t="str">
        <f t="array" ref="K3955">INDEX('Régua SAEB'!$F$1:$F$40,MATCH($E3955&amp;"MT"&amp;$J3955,'Régua SAEB'!$G$1:$G$40,0),1)</f>
        <v>Insuficiente</v>
      </c>
    </row>
    <row r="3956" spans="1:11" x14ac:dyDescent="0.2">
      <c r="A3956" s="28" t="s">
        <v>9</v>
      </c>
      <c r="B3956" s="24">
        <v>31264</v>
      </c>
      <c r="C3956" s="28" t="s">
        <v>776</v>
      </c>
      <c r="D3956" s="29">
        <v>35031264</v>
      </c>
      <c r="E3956" s="29" t="s">
        <v>3527</v>
      </c>
      <c r="F3956" s="29">
        <v>303.64999999999998</v>
      </c>
      <c r="G3956" s="10">
        <f>SUMIFS('Régua SAEB'!$C:$C,'Régua SAEB'!$B:$B,"LP",'Régua SAEB'!$D:$D,"&lt;="&amp;$F3956,'Régua SAEB'!$E:$E,"&gt;"&amp;$F3956,'Régua SAEB'!$A:$A,$E3956)</f>
        <v>4</v>
      </c>
      <c r="H3956" s="10" t="str">
        <f t="array" ref="H3956">INDEX('Régua SAEB'!$F$1:$F$40,MATCH($E3956&amp;"LP"&amp;$G3956,'Régua SAEB'!$G$1:$G$40,0),1)</f>
        <v>Básico</v>
      </c>
      <c r="I3956" s="29">
        <v>306.36</v>
      </c>
      <c r="J3956" s="10">
        <f>SUMIFS('Régua SAEB'!$C:$C,'Régua SAEB'!$B:$B,"MT",'Régua SAEB'!$D:$D,"&lt;="&amp;$I3956,'Régua SAEB'!$E:$E,"&gt;"&amp;$I3956,'Régua SAEB'!$A:$A,$E3956)</f>
        <v>4</v>
      </c>
      <c r="K3956" s="10" t="str">
        <f t="array" ref="K3956">INDEX('Régua SAEB'!$F$1:$F$40,MATCH($E3956&amp;"MT"&amp;$J3956,'Régua SAEB'!$G$1:$G$40,0),1)</f>
        <v>Básico</v>
      </c>
    </row>
    <row r="3957" spans="1:11" x14ac:dyDescent="0.2">
      <c r="A3957" s="28" t="s">
        <v>9</v>
      </c>
      <c r="B3957" s="24">
        <v>31276</v>
      </c>
      <c r="C3957" s="28" t="s">
        <v>777</v>
      </c>
      <c r="D3957" s="29">
        <v>35031276</v>
      </c>
      <c r="E3957" s="29" t="s">
        <v>3527</v>
      </c>
      <c r="F3957" s="29">
        <v>260.55</v>
      </c>
      <c r="G3957" s="10">
        <f>SUMIFS('Régua SAEB'!$C:$C,'Régua SAEB'!$B:$B,"LP",'Régua SAEB'!$D:$D,"&lt;="&amp;$F3957,'Régua SAEB'!$E:$E,"&gt;"&amp;$F3957,'Régua SAEB'!$A:$A,$E3957)</f>
        <v>2</v>
      </c>
      <c r="H3957" s="10" t="str">
        <f t="array" ref="H3957">INDEX('Régua SAEB'!$F$1:$F$40,MATCH($E3957&amp;"LP"&amp;$G3957,'Régua SAEB'!$G$1:$G$40,0),1)</f>
        <v>Básico</v>
      </c>
      <c r="I3957" s="29">
        <v>264.10000000000002</v>
      </c>
      <c r="J3957" s="10">
        <f>SUMIFS('Régua SAEB'!$C:$C,'Régua SAEB'!$B:$B,"MT",'Régua SAEB'!$D:$D,"&lt;="&amp;$I3957,'Régua SAEB'!$E:$E,"&gt;"&amp;$I3957,'Régua SAEB'!$A:$A,$E3957)</f>
        <v>2</v>
      </c>
      <c r="K3957" s="10" t="str">
        <f t="array" ref="K3957">INDEX('Régua SAEB'!$F$1:$F$40,MATCH($E3957&amp;"MT"&amp;$J3957,'Régua SAEB'!$G$1:$G$40,0),1)</f>
        <v>Insuficiente</v>
      </c>
    </row>
    <row r="3958" spans="1:11" x14ac:dyDescent="0.2">
      <c r="A3958" s="28" t="s">
        <v>9</v>
      </c>
      <c r="B3958" s="24">
        <v>911173</v>
      </c>
      <c r="C3958" s="28" t="s">
        <v>778</v>
      </c>
      <c r="D3958" s="29">
        <v>35911173</v>
      </c>
      <c r="E3958" s="29" t="s">
        <v>3527</v>
      </c>
      <c r="F3958" s="29">
        <v>289.99</v>
      </c>
      <c r="G3958" s="10">
        <f>SUMIFS('Régua SAEB'!$C:$C,'Régua SAEB'!$B:$B,"LP",'Régua SAEB'!$D:$D,"&lt;="&amp;$F3958,'Régua SAEB'!$E:$E,"&gt;"&amp;$F3958,'Régua SAEB'!$A:$A,$E3958)</f>
        <v>3</v>
      </c>
      <c r="H3958" s="10" t="str">
        <f t="array" ref="H3958">INDEX('Régua SAEB'!$F$1:$F$40,MATCH($E3958&amp;"LP"&amp;$G3958,'Régua SAEB'!$G$1:$G$40,0),1)</f>
        <v>Básico</v>
      </c>
      <c r="I3958" s="29">
        <v>290.85000000000002</v>
      </c>
      <c r="J3958" s="10">
        <f>SUMIFS('Régua SAEB'!$C:$C,'Régua SAEB'!$B:$B,"MT",'Régua SAEB'!$D:$D,"&lt;="&amp;$I3958,'Régua SAEB'!$E:$E,"&gt;"&amp;$I3958,'Régua SAEB'!$A:$A,$E3958)</f>
        <v>3</v>
      </c>
      <c r="K3958" s="10" t="str">
        <f t="array" ref="K3958">INDEX('Régua SAEB'!$F$1:$F$40,MATCH($E3958&amp;"MT"&amp;$J3958,'Régua SAEB'!$G$1:$G$40,0),1)</f>
        <v>Básico</v>
      </c>
    </row>
    <row r="3959" spans="1:11" x14ac:dyDescent="0.2">
      <c r="A3959" s="28" t="s">
        <v>58</v>
      </c>
      <c r="B3959" s="24">
        <v>47703</v>
      </c>
      <c r="C3959" s="28" t="s">
        <v>780</v>
      </c>
      <c r="D3959" s="29">
        <v>35047703</v>
      </c>
      <c r="E3959" s="29" t="s">
        <v>3527</v>
      </c>
      <c r="F3959" s="29">
        <v>267.82</v>
      </c>
      <c r="G3959" s="10">
        <f>SUMIFS('Régua SAEB'!$C:$C,'Régua SAEB'!$B:$B,"LP",'Régua SAEB'!$D:$D,"&lt;="&amp;$F3959,'Régua SAEB'!$E:$E,"&gt;"&amp;$F3959,'Régua SAEB'!$A:$A,$E3959)</f>
        <v>2</v>
      </c>
      <c r="H3959" s="10" t="str">
        <f t="array" ref="H3959">INDEX('Régua SAEB'!$F$1:$F$40,MATCH($E3959&amp;"LP"&amp;$G3959,'Régua SAEB'!$G$1:$G$40,0),1)</f>
        <v>Básico</v>
      </c>
      <c r="I3959" s="29">
        <v>254.76</v>
      </c>
      <c r="J3959" s="10">
        <f>SUMIFS('Régua SAEB'!$C:$C,'Régua SAEB'!$B:$B,"MT",'Régua SAEB'!$D:$D,"&lt;="&amp;$I3959,'Régua SAEB'!$E:$E,"&gt;"&amp;$I3959,'Régua SAEB'!$A:$A,$E3959)</f>
        <v>2</v>
      </c>
      <c r="K3959" s="10" t="str">
        <f t="array" ref="K3959">INDEX('Régua SAEB'!$F$1:$F$40,MATCH($E3959&amp;"MT"&amp;$J3959,'Régua SAEB'!$G$1:$G$40,0),1)</f>
        <v>Insuficiente</v>
      </c>
    </row>
    <row r="3960" spans="1:11" x14ac:dyDescent="0.2">
      <c r="A3960" s="28" t="s">
        <v>74</v>
      </c>
      <c r="B3960" s="24">
        <v>35178</v>
      </c>
      <c r="C3960" s="28" t="s">
        <v>3591</v>
      </c>
      <c r="D3960" s="29">
        <v>35035178</v>
      </c>
      <c r="E3960" s="29" t="s">
        <v>3527</v>
      </c>
      <c r="F3960" s="29">
        <v>277.37</v>
      </c>
      <c r="G3960" s="10">
        <f>SUMIFS('Régua SAEB'!$C:$C,'Régua SAEB'!$B:$B,"LP",'Régua SAEB'!$D:$D,"&lt;="&amp;$F3960,'Régua SAEB'!$E:$E,"&gt;"&amp;$F3960,'Régua SAEB'!$A:$A,$E3960)</f>
        <v>3</v>
      </c>
      <c r="H3960" s="10" t="str">
        <f t="array" ref="H3960">INDEX('Régua SAEB'!$F$1:$F$40,MATCH($E3960&amp;"LP"&amp;$G3960,'Régua SAEB'!$G$1:$G$40,0),1)</f>
        <v>Básico</v>
      </c>
      <c r="I3960" s="29">
        <v>261.99</v>
      </c>
      <c r="J3960" s="10">
        <f>SUMIFS('Régua SAEB'!$C:$C,'Régua SAEB'!$B:$B,"MT",'Régua SAEB'!$D:$D,"&lt;="&amp;$I3960,'Régua SAEB'!$E:$E,"&gt;"&amp;$I3960,'Régua SAEB'!$A:$A,$E3960)</f>
        <v>2</v>
      </c>
      <c r="K3960" s="10" t="str">
        <f t="array" ref="K3960">INDEX('Régua SAEB'!$F$1:$F$40,MATCH($E3960&amp;"MT"&amp;$J3960,'Régua SAEB'!$G$1:$G$40,0),1)</f>
        <v>Insuficiente</v>
      </c>
    </row>
    <row r="3961" spans="1:11" x14ac:dyDescent="0.2">
      <c r="A3961" s="28" t="s">
        <v>74</v>
      </c>
      <c r="B3961" s="24">
        <v>35212</v>
      </c>
      <c r="C3961" s="28" t="s">
        <v>782</v>
      </c>
      <c r="D3961" s="29">
        <v>35035212</v>
      </c>
      <c r="E3961" s="29" t="s">
        <v>3527</v>
      </c>
      <c r="F3961" s="29">
        <v>262.52</v>
      </c>
      <c r="G3961" s="10">
        <f>SUMIFS('Régua SAEB'!$C:$C,'Régua SAEB'!$B:$B,"LP",'Régua SAEB'!$D:$D,"&lt;="&amp;$F3961,'Régua SAEB'!$E:$E,"&gt;"&amp;$F3961,'Régua SAEB'!$A:$A,$E3961)</f>
        <v>2</v>
      </c>
      <c r="H3961" s="10" t="str">
        <f t="array" ref="H3961">INDEX('Régua SAEB'!$F$1:$F$40,MATCH($E3961&amp;"LP"&amp;$G3961,'Régua SAEB'!$G$1:$G$40,0),1)</f>
        <v>Básico</v>
      </c>
      <c r="I3961" s="29">
        <v>270.39</v>
      </c>
      <c r="J3961" s="10">
        <f>SUMIFS('Régua SAEB'!$C:$C,'Régua SAEB'!$B:$B,"MT",'Régua SAEB'!$D:$D,"&lt;="&amp;$I3961,'Régua SAEB'!$E:$E,"&gt;"&amp;$I3961,'Régua SAEB'!$A:$A,$E3961)</f>
        <v>2</v>
      </c>
      <c r="K3961" s="10" t="str">
        <f t="array" ref="K3961">INDEX('Régua SAEB'!$F$1:$F$40,MATCH($E3961&amp;"MT"&amp;$J3961,'Régua SAEB'!$G$1:$G$40,0),1)</f>
        <v>Insuficiente</v>
      </c>
    </row>
    <row r="3962" spans="1:11" x14ac:dyDescent="0.2">
      <c r="A3962" s="28" t="s">
        <v>74</v>
      </c>
      <c r="B3962" s="24">
        <v>924489</v>
      </c>
      <c r="C3962" s="28" t="s">
        <v>784</v>
      </c>
      <c r="D3962" s="29">
        <v>35924489</v>
      </c>
      <c r="E3962" s="29" t="s">
        <v>3527</v>
      </c>
      <c r="F3962" s="29">
        <v>252</v>
      </c>
      <c r="G3962" s="10">
        <f>SUMIFS('Régua SAEB'!$C:$C,'Régua SAEB'!$B:$B,"LP",'Régua SAEB'!$D:$D,"&lt;="&amp;$F3962,'Régua SAEB'!$E:$E,"&gt;"&amp;$F3962,'Régua SAEB'!$A:$A,$E3962)</f>
        <v>2</v>
      </c>
      <c r="H3962" s="10" t="str">
        <f t="array" ref="H3962">INDEX('Régua SAEB'!$F$1:$F$40,MATCH($E3962&amp;"LP"&amp;$G3962,'Régua SAEB'!$G$1:$G$40,0),1)</f>
        <v>Básico</v>
      </c>
      <c r="I3962" s="29">
        <v>256.07</v>
      </c>
      <c r="J3962" s="10">
        <f>SUMIFS('Régua SAEB'!$C:$C,'Régua SAEB'!$B:$B,"MT",'Régua SAEB'!$D:$D,"&lt;="&amp;$I3962,'Régua SAEB'!$E:$E,"&gt;"&amp;$I3962,'Régua SAEB'!$A:$A,$E3962)</f>
        <v>2</v>
      </c>
      <c r="K3962" s="10" t="str">
        <f t="array" ref="K3962">INDEX('Régua SAEB'!$F$1:$F$40,MATCH($E3962&amp;"MT"&amp;$J3962,'Régua SAEB'!$G$1:$G$40,0),1)</f>
        <v>Insuficiente</v>
      </c>
    </row>
    <row r="3963" spans="1:11" x14ac:dyDescent="0.2">
      <c r="A3963" s="28" t="s">
        <v>25</v>
      </c>
      <c r="B3963" s="24">
        <v>20941</v>
      </c>
      <c r="C3963" s="28" t="s">
        <v>3592</v>
      </c>
      <c r="D3963" s="29">
        <v>35020941</v>
      </c>
      <c r="E3963" s="29" t="s">
        <v>3527</v>
      </c>
      <c r="F3963" s="29">
        <v>271.66000000000003</v>
      </c>
      <c r="G3963" s="10">
        <f>SUMIFS('Régua SAEB'!$C:$C,'Régua SAEB'!$B:$B,"LP",'Régua SAEB'!$D:$D,"&lt;="&amp;$F3963,'Régua SAEB'!$E:$E,"&gt;"&amp;$F3963,'Régua SAEB'!$A:$A,$E3963)</f>
        <v>2</v>
      </c>
      <c r="H3963" s="10" t="str">
        <f t="array" ref="H3963">INDEX('Régua SAEB'!$F$1:$F$40,MATCH($E3963&amp;"LP"&amp;$G3963,'Régua SAEB'!$G$1:$G$40,0),1)</f>
        <v>Básico</v>
      </c>
      <c r="I3963" s="29">
        <v>258.25</v>
      </c>
      <c r="J3963" s="10">
        <f>SUMIFS('Régua SAEB'!$C:$C,'Régua SAEB'!$B:$B,"MT",'Régua SAEB'!$D:$D,"&lt;="&amp;$I3963,'Régua SAEB'!$E:$E,"&gt;"&amp;$I3963,'Régua SAEB'!$A:$A,$E3963)</f>
        <v>2</v>
      </c>
      <c r="K3963" s="10" t="str">
        <f t="array" ref="K3963">INDEX('Régua SAEB'!$F$1:$F$40,MATCH($E3963&amp;"MT"&amp;$J3963,'Régua SAEB'!$G$1:$G$40,0),1)</f>
        <v>Insuficiente</v>
      </c>
    </row>
    <row r="3964" spans="1:11" x14ac:dyDescent="0.2">
      <c r="A3964" s="28" t="s">
        <v>28</v>
      </c>
      <c r="B3964" s="24">
        <v>28186</v>
      </c>
      <c r="C3964" s="28" t="s">
        <v>785</v>
      </c>
      <c r="D3964" s="29">
        <v>35028186</v>
      </c>
      <c r="E3964" s="29" t="s">
        <v>3527</v>
      </c>
      <c r="F3964" s="29">
        <v>306.45</v>
      </c>
      <c r="G3964" s="10">
        <f>SUMIFS('Régua SAEB'!$C:$C,'Régua SAEB'!$B:$B,"LP",'Régua SAEB'!$D:$D,"&lt;="&amp;$F3964,'Régua SAEB'!$E:$E,"&gt;"&amp;$F3964,'Régua SAEB'!$A:$A,$E3964)</f>
        <v>4</v>
      </c>
      <c r="H3964" s="10" t="str">
        <f t="array" ref="H3964">INDEX('Régua SAEB'!$F$1:$F$40,MATCH($E3964&amp;"LP"&amp;$G3964,'Régua SAEB'!$G$1:$G$40,0),1)</f>
        <v>Básico</v>
      </c>
      <c r="I3964" s="29">
        <v>283.64</v>
      </c>
      <c r="J3964" s="10">
        <f>SUMIFS('Régua SAEB'!$C:$C,'Régua SAEB'!$B:$B,"MT",'Régua SAEB'!$D:$D,"&lt;="&amp;$I3964,'Régua SAEB'!$E:$E,"&gt;"&amp;$I3964,'Régua SAEB'!$A:$A,$E3964)</f>
        <v>3</v>
      </c>
      <c r="K3964" s="10" t="str">
        <f t="array" ref="K3964">INDEX('Régua SAEB'!$F$1:$F$40,MATCH($E3964&amp;"MT"&amp;$J3964,'Régua SAEB'!$G$1:$G$40,0),1)</f>
        <v>Básico</v>
      </c>
    </row>
    <row r="3965" spans="1:11" x14ac:dyDescent="0.2">
      <c r="A3965" s="28" t="s">
        <v>94</v>
      </c>
      <c r="B3965" s="24">
        <v>10030</v>
      </c>
      <c r="C3965" s="28" t="s">
        <v>786</v>
      </c>
      <c r="D3965" s="29">
        <v>35010030</v>
      </c>
      <c r="E3965" s="29" t="s">
        <v>3527</v>
      </c>
      <c r="F3965" s="29">
        <v>301.10000000000002</v>
      </c>
      <c r="G3965" s="10">
        <f>SUMIFS('Régua SAEB'!$C:$C,'Régua SAEB'!$B:$B,"LP",'Régua SAEB'!$D:$D,"&lt;="&amp;$F3965,'Régua SAEB'!$E:$E,"&gt;"&amp;$F3965,'Régua SAEB'!$A:$A,$E3965)</f>
        <v>4</v>
      </c>
      <c r="H3965" s="10" t="str">
        <f t="array" ref="H3965">INDEX('Régua SAEB'!$F$1:$F$40,MATCH($E3965&amp;"LP"&amp;$G3965,'Régua SAEB'!$G$1:$G$40,0),1)</f>
        <v>Básico</v>
      </c>
      <c r="I3965" s="29">
        <v>283.06</v>
      </c>
      <c r="J3965" s="10">
        <f>SUMIFS('Régua SAEB'!$C:$C,'Régua SAEB'!$B:$B,"MT",'Régua SAEB'!$D:$D,"&lt;="&amp;$I3965,'Régua SAEB'!$E:$E,"&gt;"&amp;$I3965,'Régua SAEB'!$A:$A,$E3965)</f>
        <v>3</v>
      </c>
      <c r="K3965" s="10" t="str">
        <f t="array" ref="K3965">INDEX('Régua SAEB'!$F$1:$F$40,MATCH($E3965&amp;"MT"&amp;$J3965,'Régua SAEB'!$G$1:$G$40,0),1)</f>
        <v>Básico</v>
      </c>
    </row>
    <row r="3966" spans="1:11" x14ac:dyDescent="0.2">
      <c r="A3966" s="28" t="s">
        <v>94</v>
      </c>
      <c r="B3966" s="24">
        <v>10054</v>
      </c>
      <c r="C3966" s="28" t="s">
        <v>787</v>
      </c>
      <c r="D3966" s="29">
        <v>35010054</v>
      </c>
      <c r="E3966" s="29" t="s">
        <v>3527</v>
      </c>
      <c r="F3966" s="29">
        <v>271.39</v>
      </c>
      <c r="G3966" s="10">
        <f>SUMIFS('Régua SAEB'!$C:$C,'Régua SAEB'!$B:$B,"LP",'Régua SAEB'!$D:$D,"&lt;="&amp;$F3966,'Régua SAEB'!$E:$E,"&gt;"&amp;$F3966,'Régua SAEB'!$A:$A,$E3966)</f>
        <v>2</v>
      </c>
      <c r="H3966" s="10" t="str">
        <f t="array" ref="H3966">INDEX('Régua SAEB'!$F$1:$F$40,MATCH($E3966&amp;"LP"&amp;$G3966,'Régua SAEB'!$G$1:$G$40,0),1)</f>
        <v>Básico</v>
      </c>
      <c r="I3966" s="29">
        <v>256.26</v>
      </c>
      <c r="J3966" s="10">
        <f>SUMIFS('Régua SAEB'!$C:$C,'Régua SAEB'!$B:$B,"MT",'Régua SAEB'!$D:$D,"&lt;="&amp;$I3966,'Régua SAEB'!$E:$E,"&gt;"&amp;$I3966,'Régua SAEB'!$A:$A,$E3966)</f>
        <v>2</v>
      </c>
      <c r="K3966" s="10" t="str">
        <f t="array" ref="K3966">INDEX('Régua SAEB'!$F$1:$F$40,MATCH($E3966&amp;"MT"&amp;$J3966,'Régua SAEB'!$G$1:$G$40,0),1)</f>
        <v>Insuficiente</v>
      </c>
    </row>
    <row r="3967" spans="1:11" x14ac:dyDescent="0.2">
      <c r="A3967" s="28" t="s">
        <v>94</v>
      </c>
      <c r="B3967" s="24">
        <v>10066</v>
      </c>
      <c r="C3967" s="28" t="s">
        <v>788</v>
      </c>
      <c r="D3967" s="29">
        <v>35010066</v>
      </c>
      <c r="E3967" s="29" t="s">
        <v>3527</v>
      </c>
      <c r="F3967" s="29">
        <v>278.14</v>
      </c>
      <c r="G3967" s="10">
        <f>SUMIFS('Régua SAEB'!$C:$C,'Régua SAEB'!$B:$B,"LP",'Régua SAEB'!$D:$D,"&lt;="&amp;$F3967,'Régua SAEB'!$E:$E,"&gt;"&amp;$F3967,'Régua SAEB'!$A:$A,$E3967)</f>
        <v>3</v>
      </c>
      <c r="H3967" s="10" t="str">
        <f t="array" ref="H3967">INDEX('Régua SAEB'!$F$1:$F$40,MATCH($E3967&amp;"LP"&amp;$G3967,'Régua SAEB'!$G$1:$G$40,0),1)</f>
        <v>Básico</v>
      </c>
      <c r="I3967" s="29">
        <v>269.77999999999997</v>
      </c>
      <c r="J3967" s="10">
        <f>SUMIFS('Régua SAEB'!$C:$C,'Régua SAEB'!$B:$B,"MT",'Régua SAEB'!$D:$D,"&lt;="&amp;$I3967,'Régua SAEB'!$E:$E,"&gt;"&amp;$I3967,'Régua SAEB'!$A:$A,$E3967)</f>
        <v>2</v>
      </c>
      <c r="K3967" s="10" t="str">
        <f t="array" ref="K3967">INDEX('Régua SAEB'!$F$1:$F$40,MATCH($E3967&amp;"MT"&amp;$J3967,'Régua SAEB'!$G$1:$G$40,0),1)</f>
        <v>Insuficiente</v>
      </c>
    </row>
    <row r="3968" spans="1:11" x14ac:dyDescent="0.2">
      <c r="A3968" s="28" t="s">
        <v>94</v>
      </c>
      <c r="B3968" s="24">
        <v>10091</v>
      </c>
      <c r="C3968" s="28" t="s">
        <v>789</v>
      </c>
      <c r="D3968" s="29">
        <v>35010091</v>
      </c>
      <c r="E3968" s="29" t="s">
        <v>3527</v>
      </c>
      <c r="F3968" s="29">
        <v>266.23</v>
      </c>
      <c r="G3968" s="10">
        <f>SUMIFS('Régua SAEB'!$C:$C,'Régua SAEB'!$B:$B,"LP",'Régua SAEB'!$D:$D,"&lt;="&amp;$F3968,'Régua SAEB'!$E:$E,"&gt;"&amp;$F3968,'Régua SAEB'!$A:$A,$E3968)</f>
        <v>2</v>
      </c>
      <c r="H3968" s="10" t="str">
        <f t="array" ref="H3968">INDEX('Régua SAEB'!$F$1:$F$40,MATCH($E3968&amp;"LP"&amp;$G3968,'Régua SAEB'!$G$1:$G$40,0),1)</f>
        <v>Básico</v>
      </c>
      <c r="I3968" s="29">
        <v>252.78</v>
      </c>
      <c r="J3968" s="10">
        <f>SUMIFS('Régua SAEB'!$C:$C,'Régua SAEB'!$B:$B,"MT",'Régua SAEB'!$D:$D,"&lt;="&amp;$I3968,'Régua SAEB'!$E:$E,"&gt;"&amp;$I3968,'Régua SAEB'!$A:$A,$E3968)</f>
        <v>2</v>
      </c>
      <c r="K3968" s="10" t="str">
        <f t="array" ref="K3968">INDEX('Régua SAEB'!$F$1:$F$40,MATCH($E3968&amp;"MT"&amp;$J3968,'Régua SAEB'!$G$1:$G$40,0),1)</f>
        <v>Insuficiente</v>
      </c>
    </row>
    <row r="3969" spans="1:11" x14ac:dyDescent="0.2">
      <c r="A3969" s="28" t="s">
        <v>94</v>
      </c>
      <c r="B3969" s="24">
        <v>10121</v>
      </c>
      <c r="C3969" s="28" t="s">
        <v>790</v>
      </c>
      <c r="D3969" s="29">
        <v>35010121</v>
      </c>
      <c r="E3969" s="29" t="s">
        <v>3527</v>
      </c>
      <c r="F3969" s="29">
        <v>292.02</v>
      </c>
      <c r="G3969" s="10">
        <f>SUMIFS('Régua SAEB'!$C:$C,'Régua SAEB'!$B:$B,"LP",'Régua SAEB'!$D:$D,"&lt;="&amp;$F3969,'Régua SAEB'!$E:$E,"&gt;"&amp;$F3969,'Régua SAEB'!$A:$A,$E3969)</f>
        <v>3</v>
      </c>
      <c r="H3969" s="10" t="str">
        <f t="array" ref="H3969">INDEX('Régua SAEB'!$F$1:$F$40,MATCH($E3969&amp;"LP"&amp;$G3969,'Régua SAEB'!$G$1:$G$40,0),1)</f>
        <v>Básico</v>
      </c>
      <c r="I3969" s="29">
        <v>274.07</v>
      </c>
      <c r="J3969" s="10">
        <f>SUMIFS('Régua SAEB'!$C:$C,'Régua SAEB'!$B:$B,"MT",'Régua SAEB'!$D:$D,"&lt;="&amp;$I3969,'Régua SAEB'!$E:$E,"&gt;"&amp;$I3969,'Régua SAEB'!$A:$A,$E3969)</f>
        <v>2</v>
      </c>
      <c r="K3969" s="10" t="str">
        <f t="array" ref="K3969">INDEX('Régua SAEB'!$F$1:$F$40,MATCH($E3969&amp;"MT"&amp;$J3969,'Régua SAEB'!$G$1:$G$40,0),1)</f>
        <v>Insuficiente</v>
      </c>
    </row>
    <row r="3970" spans="1:11" x14ac:dyDescent="0.2">
      <c r="A3970" s="28" t="s">
        <v>94</v>
      </c>
      <c r="B3970" s="24">
        <v>10133</v>
      </c>
      <c r="C3970" s="28" t="s">
        <v>791</v>
      </c>
      <c r="D3970" s="29">
        <v>35010133</v>
      </c>
      <c r="E3970" s="29" t="s">
        <v>3527</v>
      </c>
      <c r="F3970" s="29">
        <v>270.54000000000002</v>
      </c>
      <c r="G3970" s="10">
        <f>SUMIFS('Régua SAEB'!$C:$C,'Régua SAEB'!$B:$B,"LP",'Régua SAEB'!$D:$D,"&lt;="&amp;$F3970,'Régua SAEB'!$E:$E,"&gt;"&amp;$F3970,'Régua SAEB'!$A:$A,$E3970)</f>
        <v>2</v>
      </c>
      <c r="H3970" s="10" t="str">
        <f t="array" ref="H3970">INDEX('Régua SAEB'!$F$1:$F$40,MATCH($E3970&amp;"LP"&amp;$G3970,'Régua SAEB'!$G$1:$G$40,0),1)</f>
        <v>Básico</v>
      </c>
      <c r="I3970" s="29">
        <v>255.08</v>
      </c>
      <c r="J3970" s="10">
        <f>SUMIFS('Régua SAEB'!$C:$C,'Régua SAEB'!$B:$B,"MT",'Régua SAEB'!$D:$D,"&lt;="&amp;$I3970,'Régua SAEB'!$E:$E,"&gt;"&amp;$I3970,'Régua SAEB'!$A:$A,$E3970)</f>
        <v>2</v>
      </c>
      <c r="K3970" s="10" t="str">
        <f t="array" ref="K3970">INDEX('Régua SAEB'!$F$1:$F$40,MATCH($E3970&amp;"MT"&amp;$J3970,'Régua SAEB'!$G$1:$G$40,0),1)</f>
        <v>Insuficiente</v>
      </c>
    </row>
    <row r="3971" spans="1:11" x14ac:dyDescent="0.2">
      <c r="A3971" s="28" t="s">
        <v>94</v>
      </c>
      <c r="B3971" s="24">
        <v>10145</v>
      </c>
      <c r="C3971" s="28" t="s">
        <v>792</v>
      </c>
      <c r="D3971" s="29">
        <v>35010145</v>
      </c>
      <c r="E3971" s="29" t="s">
        <v>3527</v>
      </c>
      <c r="F3971" s="29">
        <v>274.38</v>
      </c>
      <c r="G3971" s="10">
        <f>SUMIFS('Régua SAEB'!$C:$C,'Régua SAEB'!$B:$B,"LP",'Régua SAEB'!$D:$D,"&lt;="&amp;$F3971,'Régua SAEB'!$E:$E,"&gt;"&amp;$F3971,'Régua SAEB'!$A:$A,$E3971)</f>
        <v>2</v>
      </c>
      <c r="H3971" s="10" t="str">
        <f t="array" ref="H3971">INDEX('Régua SAEB'!$F$1:$F$40,MATCH($E3971&amp;"LP"&amp;$G3971,'Régua SAEB'!$G$1:$G$40,0),1)</f>
        <v>Básico</v>
      </c>
      <c r="I3971" s="29">
        <v>254.47</v>
      </c>
      <c r="J3971" s="10">
        <f>SUMIFS('Régua SAEB'!$C:$C,'Régua SAEB'!$B:$B,"MT",'Régua SAEB'!$D:$D,"&lt;="&amp;$I3971,'Régua SAEB'!$E:$E,"&gt;"&amp;$I3971,'Régua SAEB'!$A:$A,$E3971)</f>
        <v>2</v>
      </c>
      <c r="K3971" s="10" t="str">
        <f t="array" ref="K3971">INDEX('Régua SAEB'!$F$1:$F$40,MATCH($E3971&amp;"MT"&amp;$J3971,'Régua SAEB'!$G$1:$G$40,0),1)</f>
        <v>Insuficiente</v>
      </c>
    </row>
    <row r="3972" spans="1:11" x14ac:dyDescent="0.2">
      <c r="A3972" s="28" t="s">
        <v>94</v>
      </c>
      <c r="B3972" s="24">
        <v>10315</v>
      </c>
      <c r="C3972" s="28" t="s">
        <v>793</v>
      </c>
      <c r="D3972" s="29">
        <v>35010315</v>
      </c>
      <c r="E3972" s="29" t="s">
        <v>3527</v>
      </c>
      <c r="F3972" s="29">
        <v>266.89999999999998</v>
      </c>
      <c r="G3972" s="10">
        <f>SUMIFS('Régua SAEB'!$C:$C,'Régua SAEB'!$B:$B,"LP",'Régua SAEB'!$D:$D,"&lt;="&amp;$F3972,'Régua SAEB'!$E:$E,"&gt;"&amp;$F3972,'Régua SAEB'!$A:$A,$E3972)</f>
        <v>2</v>
      </c>
      <c r="H3972" s="10" t="str">
        <f t="array" ref="H3972">INDEX('Régua SAEB'!$F$1:$F$40,MATCH($E3972&amp;"LP"&amp;$G3972,'Régua SAEB'!$G$1:$G$40,0),1)</f>
        <v>Básico</v>
      </c>
      <c r="I3972" s="29">
        <v>259.97000000000003</v>
      </c>
      <c r="J3972" s="10">
        <f>SUMIFS('Régua SAEB'!$C:$C,'Régua SAEB'!$B:$B,"MT",'Régua SAEB'!$D:$D,"&lt;="&amp;$I3972,'Régua SAEB'!$E:$E,"&gt;"&amp;$I3972,'Régua SAEB'!$A:$A,$E3972)</f>
        <v>2</v>
      </c>
      <c r="K3972" s="10" t="str">
        <f t="array" ref="K3972">INDEX('Régua SAEB'!$F$1:$F$40,MATCH($E3972&amp;"MT"&amp;$J3972,'Régua SAEB'!$G$1:$G$40,0),1)</f>
        <v>Insuficiente</v>
      </c>
    </row>
    <row r="3973" spans="1:11" x14ac:dyDescent="0.2">
      <c r="A3973" s="28" t="s">
        <v>94</v>
      </c>
      <c r="B3973" s="24">
        <v>36419</v>
      </c>
      <c r="C3973" s="28" t="s">
        <v>794</v>
      </c>
      <c r="D3973" s="29">
        <v>35036419</v>
      </c>
      <c r="E3973" s="29" t="s">
        <v>3527</v>
      </c>
      <c r="F3973" s="29">
        <v>271.31</v>
      </c>
      <c r="G3973" s="10">
        <f>SUMIFS('Régua SAEB'!$C:$C,'Régua SAEB'!$B:$B,"LP",'Régua SAEB'!$D:$D,"&lt;="&amp;$F3973,'Régua SAEB'!$E:$E,"&gt;"&amp;$F3973,'Régua SAEB'!$A:$A,$E3973)</f>
        <v>2</v>
      </c>
      <c r="H3973" s="10" t="str">
        <f t="array" ref="H3973">INDEX('Régua SAEB'!$F$1:$F$40,MATCH($E3973&amp;"LP"&amp;$G3973,'Régua SAEB'!$G$1:$G$40,0),1)</f>
        <v>Básico</v>
      </c>
      <c r="I3973" s="29">
        <v>268.54000000000002</v>
      </c>
      <c r="J3973" s="10">
        <f>SUMIFS('Régua SAEB'!$C:$C,'Régua SAEB'!$B:$B,"MT",'Régua SAEB'!$D:$D,"&lt;="&amp;$I3973,'Régua SAEB'!$E:$E,"&gt;"&amp;$I3973,'Régua SAEB'!$A:$A,$E3973)</f>
        <v>2</v>
      </c>
      <c r="K3973" s="10" t="str">
        <f t="array" ref="K3973">INDEX('Régua SAEB'!$F$1:$F$40,MATCH($E3973&amp;"MT"&amp;$J3973,'Régua SAEB'!$G$1:$G$40,0),1)</f>
        <v>Insuficiente</v>
      </c>
    </row>
    <row r="3974" spans="1:11" x14ac:dyDescent="0.2">
      <c r="A3974" s="28" t="s">
        <v>94</v>
      </c>
      <c r="B3974" s="24">
        <v>37114</v>
      </c>
      <c r="C3974" s="28" t="s">
        <v>795</v>
      </c>
      <c r="D3974" s="29">
        <v>35037114</v>
      </c>
      <c r="E3974" s="29" t="s">
        <v>3527</v>
      </c>
      <c r="F3974" s="29">
        <v>270.67</v>
      </c>
      <c r="G3974" s="10">
        <f>SUMIFS('Régua SAEB'!$C:$C,'Régua SAEB'!$B:$B,"LP",'Régua SAEB'!$D:$D,"&lt;="&amp;$F3974,'Régua SAEB'!$E:$E,"&gt;"&amp;$F3974,'Régua SAEB'!$A:$A,$E3974)</f>
        <v>2</v>
      </c>
      <c r="H3974" s="10" t="str">
        <f t="array" ref="H3974">INDEX('Régua SAEB'!$F$1:$F$40,MATCH($E3974&amp;"LP"&amp;$G3974,'Régua SAEB'!$G$1:$G$40,0),1)</f>
        <v>Básico</v>
      </c>
      <c r="I3974" s="29">
        <v>260.91000000000003</v>
      </c>
      <c r="J3974" s="10">
        <f>SUMIFS('Régua SAEB'!$C:$C,'Régua SAEB'!$B:$B,"MT",'Régua SAEB'!$D:$D,"&lt;="&amp;$I3974,'Régua SAEB'!$E:$E,"&gt;"&amp;$I3974,'Régua SAEB'!$A:$A,$E3974)</f>
        <v>2</v>
      </c>
      <c r="K3974" s="10" t="str">
        <f t="array" ref="K3974">INDEX('Régua SAEB'!$F$1:$F$40,MATCH($E3974&amp;"MT"&amp;$J3974,'Régua SAEB'!$G$1:$G$40,0),1)</f>
        <v>Insuficiente</v>
      </c>
    </row>
    <row r="3975" spans="1:11" x14ac:dyDescent="0.2">
      <c r="A3975" s="28" t="s">
        <v>94</v>
      </c>
      <c r="B3975" s="24">
        <v>37540</v>
      </c>
      <c r="C3975" s="28" t="s">
        <v>796</v>
      </c>
      <c r="D3975" s="29">
        <v>35037540</v>
      </c>
      <c r="E3975" s="29" t="s">
        <v>3527</v>
      </c>
      <c r="F3975" s="29">
        <v>270.83</v>
      </c>
      <c r="G3975" s="10">
        <f>SUMIFS('Régua SAEB'!$C:$C,'Régua SAEB'!$B:$B,"LP",'Régua SAEB'!$D:$D,"&lt;="&amp;$F3975,'Régua SAEB'!$E:$E,"&gt;"&amp;$F3975,'Régua SAEB'!$A:$A,$E3975)</f>
        <v>2</v>
      </c>
      <c r="H3975" s="10" t="str">
        <f t="array" ref="H3975">INDEX('Régua SAEB'!$F$1:$F$40,MATCH($E3975&amp;"LP"&amp;$G3975,'Régua SAEB'!$G$1:$G$40,0),1)</f>
        <v>Básico</v>
      </c>
      <c r="I3975" s="29">
        <v>254.36</v>
      </c>
      <c r="J3975" s="10">
        <f>SUMIFS('Régua SAEB'!$C:$C,'Régua SAEB'!$B:$B,"MT",'Régua SAEB'!$D:$D,"&lt;="&amp;$I3975,'Régua SAEB'!$E:$E,"&gt;"&amp;$I3975,'Régua SAEB'!$A:$A,$E3975)</f>
        <v>2</v>
      </c>
      <c r="K3975" s="10" t="str">
        <f t="array" ref="K3975">INDEX('Régua SAEB'!$F$1:$F$40,MATCH($E3975&amp;"MT"&amp;$J3975,'Régua SAEB'!$G$1:$G$40,0),1)</f>
        <v>Insuficiente</v>
      </c>
    </row>
    <row r="3976" spans="1:11" x14ac:dyDescent="0.2">
      <c r="A3976" s="28" t="s">
        <v>94</v>
      </c>
      <c r="B3976" s="24">
        <v>37552</v>
      </c>
      <c r="C3976" s="28" t="s">
        <v>797</v>
      </c>
      <c r="D3976" s="29">
        <v>35037552</v>
      </c>
      <c r="E3976" s="29" t="s">
        <v>3527</v>
      </c>
      <c r="F3976" s="29">
        <v>280.43</v>
      </c>
      <c r="G3976" s="10">
        <f>SUMIFS('Régua SAEB'!$C:$C,'Régua SAEB'!$B:$B,"LP",'Régua SAEB'!$D:$D,"&lt;="&amp;$F3976,'Régua SAEB'!$E:$E,"&gt;"&amp;$F3976,'Régua SAEB'!$A:$A,$E3976)</f>
        <v>3</v>
      </c>
      <c r="H3976" s="10" t="str">
        <f t="array" ref="H3976">INDEX('Régua SAEB'!$F$1:$F$40,MATCH($E3976&amp;"LP"&amp;$G3976,'Régua SAEB'!$G$1:$G$40,0),1)</f>
        <v>Básico</v>
      </c>
      <c r="I3976" s="29">
        <v>271.26</v>
      </c>
      <c r="J3976" s="10">
        <f>SUMIFS('Régua SAEB'!$C:$C,'Régua SAEB'!$B:$B,"MT",'Régua SAEB'!$D:$D,"&lt;="&amp;$I3976,'Régua SAEB'!$E:$E,"&gt;"&amp;$I3976,'Régua SAEB'!$A:$A,$E3976)</f>
        <v>2</v>
      </c>
      <c r="K3976" s="10" t="str">
        <f t="array" ref="K3976">INDEX('Régua SAEB'!$F$1:$F$40,MATCH($E3976&amp;"MT"&amp;$J3976,'Régua SAEB'!$G$1:$G$40,0),1)</f>
        <v>Insuficiente</v>
      </c>
    </row>
    <row r="3977" spans="1:11" x14ac:dyDescent="0.2">
      <c r="A3977" s="28" t="s">
        <v>94</v>
      </c>
      <c r="B3977" s="24">
        <v>38581</v>
      </c>
      <c r="C3977" s="28" t="s">
        <v>798</v>
      </c>
      <c r="D3977" s="29">
        <v>35038581</v>
      </c>
      <c r="E3977" s="29" t="s">
        <v>3527</v>
      </c>
      <c r="F3977" s="29">
        <v>282.73</v>
      </c>
      <c r="G3977" s="10">
        <f>SUMIFS('Régua SAEB'!$C:$C,'Régua SAEB'!$B:$B,"LP",'Régua SAEB'!$D:$D,"&lt;="&amp;$F3977,'Régua SAEB'!$E:$E,"&gt;"&amp;$F3977,'Régua SAEB'!$A:$A,$E3977)</f>
        <v>3</v>
      </c>
      <c r="H3977" s="10" t="str">
        <f t="array" ref="H3977">INDEX('Régua SAEB'!$F$1:$F$40,MATCH($E3977&amp;"LP"&amp;$G3977,'Régua SAEB'!$G$1:$G$40,0),1)</f>
        <v>Básico</v>
      </c>
      <c r="I3977" s="29">
        <v>265.24</v>
      </c>
      <c r="J3977" s="10">
        <f>SUMIFS('Régua SAEB'!$C:$C,'Régua SAEB'!$B:$B,"MT",'Régua SAEB'!$D:$D,"&lt;="&amp;$I3977,'Régua SAEB'!$E:$E,"&gt;"&amp;$I3977,'Régua SAEB'!$A:$A,$E3977)</f>
        <v>2</v>
      </c>
      <c r="K3977" s="10" t="str">
        <f t="array" ref="K3977">INDEX('Régua SAEB'!$F$1:$F$40,MATCH($E3977&amp;"MT"&amp;$J3977,'Régua SAEB'!$G$1:$G$40,0),1)</f>
        <v>Insuficiente</v>
      </c>
    </row>
    <row r="3978" spans="1:11" x14ac:dyDescent="0.2">
      <c r="A3978" s="28" t="s">
        <v>94</v>
      </c>
      <c r="B3978" s="24">
        <v>38600</v>
      </c>
      <c r="C3978" s="28" t="s">
        <v>799</v>
      </c>
      <c r="D3978" s="29">
        <v>35038600</v>
      </c>
      <c r="E3978" s="29" t="s">
        <v>3527</v>
      </c>
      <c r="F3978" s="29">
        <v>269.67</v>
      </c>
      <c r="G3978" s="10">
        <f>SUMIFS('Régua SAEB'!$C:$C,'Régua SAEB'!$B:$B,"LP",'Régua SAEB'!$D:$D,"&lt;="&amp;$F3978,'Régua SAEB'!$E:$E,"&gt;"&amp;$F3978,'Régua SAEB'!$A:$A,$E3978)</f>
        <v>2</v>
      </c>
      <c r="H3978" s="10" t="str">
        <f t="array" ref="H3978">INDEX('Régua SAEB'!$F$1:$F$40,MATCH($E3978&amp;"LP"&amp;$G3978,'Régua SAEB'!$G$1:$G$40,0),1)</f>
        <v>Básico</v>
      </c>
      <c r="I3978" s="29">
        <v>254.62</v>
      </c>
      <c r="J3978" s="10">
        <f>SUMIFS('Régua SAEB'!$C:$C,'Régua SAEB'!$B:$B,"MT",'Régua SAEB'!$D:$D,"&lt;="&amp;$I3978,'Régua SAEB'!$E:$E,"&gt;"&amp;$I3978,'Régua SAEB'!$A:$A,$E3978)</f>
        <v>2</v>
      </c>
      <c r="K3978" s="10" t="str">
        <f t="array" ref="K3978">INDEX('Régua SAEB'!$F$1:$F$40,MATCH($E3978&amp;"MT"&amp;$J3978,'Régua SAEB'!$G$1:$G$40,0),1)</f>
        <v>Insuficiente</v>
      </c>
    </row>
    <row r="3979" spans="1:11" x14ac:dyDescent="0.2">
      <c r="A3979" s="28" t="s">
        <v>94</v>
      </c>
      <c r="B3979" s="24">
        <v>40666</v>
      </c>
      <c r="C3979" s="28" t="s">
        <v>801</v>
      </c>
      <c r="D3979" s="29">
        <v>35040666</v>
      </c>
      <c r="E3979" s="29" t="s">
        <v>3527</v>
      </c>
      <c r="F3979" s="29">
        <v>249.9</v>
      </c>
      <c r="G3979" s="10">
        <f>SUMIFS('Régua SAEB'!$C:$C,'Régua SAEB'!$B:$B,"LP",'Régua SAEB'!$D:$D,"&lt;="&amp;$F3979,'Régua SAEB'!$E:$E,"&gt;"&amp;$F3979,'Régua SAEB'!$A:$A,$E3979)</f>
        <v>1</v>
      </c>
      <c r="H3979" s="10" t="str">
        <f t="array" ref="H3979">INDEX('Régua SAEB'!$F$1:$F$40,MATCH($E3979&amp;"LP"&amp;$G3979,'Régua SAEB'!$G$1:$G$40,0),1)</f>
        <v>Insuficiente</v>
      </c>
      <c r="I3979" s="29">
        <v>244.13</v>
      </c>
      <c r="J3979" s="10">
        <f>SUMIFS('Régua SAEB'!$C:$C,'Régua SAEB'!$B:$B,"MT",'Régua SAEB'!$D:$D,"&lt;="&amp;$I3979,'Régua SAEB'!$E:$E,"&gt;"&amp;$I3979,'Régua SAEB'!$A:$A,$E3979)</f>
        <v>1</v>
      </c>
      <c r="K3979" s="10" t="str">
        <f t="array" ref="K3979">INDEX('Régua SAEB'!$F$1:$F$40,MATCH($E3979&amp;"MT"&amp;$J3979,'Régua SAEB'!$G$1:$G$40,0),1)</f>
        <v>Insuficiente</v>
      </c>
    </row>
    <row r="3980" spans="1:11" x14ac:dyDescent="0.2">
      <c r="A3980" s="28" t="s">
        <v>94</v>
      </c>
      <c r="B3980" s="24">
        <v>40685</v>
      </c>
      <c r="C3980" s="28" t="s">
        <v>802</v>
      </c>
      <c r="D3980" s="29">
        <v>35040685</v>
      </c>
      <c r="E3980" s="29" t="s">
        <v>3527</v>
      </c>
      <c r="F3980" s="29">
        <v>280.20999999999998</v>
      </c>
      <c r="G3980" s="10">
        <f>SUMIFS('Régua SAEB'!$C:$C,'Régua SAEB'!$B:$B,"LP",'Régua SAEB'!$D:$D,"&lt;="&amp;$F3980,'Régua SAEB'!$E:$E,"&gt;"&amp;$F3980,'Régua SAEB'!$A:$A,$E3980)</f>
        <v>3</v>
      </c>
      <c r="H3980" s="10" t="str">
        <f t="array" ref="H3980">INDEX('Régua SAEB'!$F$1:$F$40,MATCH($E3980&amp;"LP"&amp;$G3980,'Régua SAEB'!$G$1:$G$40,0),1)</f>
        <v>Básico</v>
      </c>
      <c r="I3980" s="29">
        <v>261.47000000000003</v>
      </c>
      <c r="J3980" s="10">
        <f>SUMIFS('Régua SAEB'!$C:$C,'Régua SAEB'!$B:$B,"MT",'Régua SAEB'!$D:$D,"&lt;="&amp;$I3980,'Régua SAEB'!$E:$E,"&gt;"&amp;$I3980,'Régua SAEB'!$A:$A,$E3980)</f>
        <v>2</v>
      </c>
      <c r="K3980" s="10" t="str">
        <f t="array" ref="K3980">INDEX('Régua SAEB'!$F$1:$F$40,MATCH($E3980&amp;"MT"&amp;$J3980,'Régua SAEB'!$G$1:$G$40,0),1)</f>
        <v>Insuficiente</v>
      </c>
    </row>
    <row r="3981" spans="1:11" x14ac:dyDescent="0.2">
      <c r="A3981" s="28" t="s">
        <v>94</v>
      </c>
      <c r="B3981" s="24">
        <v>40691</v>
      </c>
      <c r="C3981" s="28" t="s">
        <v>803</v>
      </c>
      <c r="D3981" s="29">
        <v>35040691</v>
      </c>
      <c r="E3981" s="29" t="s">
        <v>3527</v>
      </c>
      <c r="F3981" s="29">
        <v>257.61</v>
      </c>
      <c r="G3981" s="10">
        <f>SUMIFS('Régua SAEB'!$C:$C,'Régua SAEB'!$B:$B,"LP",'Régua SAEB'!$D:$D,"&lt;="&amp;$F3981,'Régua SAEB'!$E:$E,"&gt;"&amp;$F3981,'Régua SAEB'!$A:$A,$E3981)</f>
        <v>2</v>
      </c>
      <c r="H3981" s="10" t="str">
        <f t="array" ref="H3981">INDEX('Régua SAEB'!$F$1:$F$40,MATCH($E3981&amp;"LP"&amp;$G3981,'Régua SAEB'!$G$1:$G$40,0),1)</f>
        <v>Básico</v>
      </c>
      <c r="I3981" s="29">
        <v>248.05</v>
      </c>
      <c r="J3981" s="10">
        <f>SUMIFS('Régua SAEB'!$C:$C,'Régua SAEB'!$B:$B,"MT",'Régua SAEB'!$D:$D,"&lt;="&amp;$I3981,'Régua SAEB'!$E:$E,"&gt;"&amp;$I3981,'Régua SAEB'!$A:$A,$E3981)</f>
        <v>1</v>
      </c>
      <c r="K3981" s="10" t="str">
        <f t="array" ref="K3981">INDEX('Régua SAEB'!$F$1:$F$40,MATCH($E3981&amp;"MT"&amp;$J3981,'Régua SAEB'!$G$1:$G$40,0),1)</f>
        <v>Insuficiente</v>
      </c>
    </row>
    <row r="3982" spans="1:11" x14ac:dyDescent="0.2">
      <c r="A3982" s="28" t="s">
        <v>94</v>
      </c>
      <c r="B3982" s="24">
        <v>48422</v>
      </c>
      <c r="C3982" s="28" t="s">
        <v>805</v>
      </c>
      <c r="D3982" s="29">
        <v>35048422</v>
      </c>
      <c r="E3982" s="29" t="s">
        <v>3527</v>
      </c>
      <c r="F3982" s="29">
        <v>283.37</v>
      </c>
      <c r="G3982" s="10">
        <f>SUMIFS('Régua SAEB'!$C:$C,'Régua SAEB'!$B:$B,"LP",'Régua SAEB'!$D:$D,"&lt;="&amp;$F3982,'Régua SAEB'!$E:$E,"&gt;"&amp;$F3982,'Régua SAEB'!$A:$A,$E3982)</f>
        <v>3</v>
      </c>
      <c r="H3982" s="10" t="str">
        <f t="array" ref="H3982">INDEX('Régua SAEB'!$F$1:$F$40,MATCH($E3982&amp;"LP"&amp;$G3982,'Régua SAEB'!$G$1:$G$40,0),1)</f>
        <v>Básico</v>
      </c>
      <c r="I3982" s="29">
        <v>270.60000000000002</v>
      </c>
      <c r="J3982" s="10">
        <f>SUMIFS('Régua SAEB'!$C:$C,'Régua SAEB'!$B:$B,"MT",'Régua SAEB'!$D:$D,"&lt;="&amp;$I3982,'Régua SAEB'!$E:$E,"&gt;"&amp;$I3982,'Régua SAEB'!$A:$A,$E3982)</f>
        <v>2</v>
      </c>
      <c r="K3982" s="10" t="str">
        <f t="array" ref="K3982">INDEX('Régua SAEB'!$F$1:$F$40,MATCH($E3982&amp;"MT"&amp;$J3982,'Régua SAEB'!$G$1:$G$40,0),1)</f>
        <v>Insuficiente</v>
      </c>
    </row>
    <row r="3983" spans="1:11" x14ac:dyDescent="0.2">
      <c r="A3983" s="28" t="s">
        <v>94</v>
      </c>
      <c r="B3983" s="24">
        <v>191279</v>
      </c>
      <c r="C3983" s="28" t="s">
        <v>807</v>
      </c>
      <c r="D3983" s="29">
        <v>35191279</v>
      </c>
      <c r="E3983" s="29" t="s">
        <v>3527</v>
      </c>
      <c r="F3983" s="29">
        <v>286.27</v>
      </c>
      <c r="G3983" s="10">
        <f>SUMIFS('Régua SAEB'!$C:$C,'Régua SAEB'!$B:$B,"LP",'Régua SAEB'!$D:$D,"&lt;="&amp;$F3983,'Régua SAEB'!$E:$E,"&gt;"&amp;$F3983,'Régua SAEB'!$A:$A,$E3983)</f>
        <v>3</v>
      </c>
      <c r="H3983" s="10" t="str">
        <f t="array" ref="H3983">INDEX('Régua SAEB'!$F$1:$F$40,MATCH($E3983&amp;"LP"&amp;$G3983,'Régua SAEB'!$G$1:$G$40,0),1)</f>
        <v>Básico</v>
      </c>
      <c r="I3983" s="29">
        <v>258.44</v>
      </c>
      <c r="J3983" s="10">
        <f>SUMIFS('Régua SAEB'!$C:$C,'Régua SAEB'!$B:$B,"MT",'Régua SAEB'!$D:$D,"&lt;="&amp;$I3983,'Régua SAEB'!$E:$E,"&gt;"&amp;$I3983,'Régua SAEB'!$A:$A,$E3983)</f>
        <v>2</v>
      </c>
      <c r="K3983" s="10" t="str">
        <f t="array" ref="K3983">INDEX('Régua SAEB'!$F$1:$F$40,MATCH($E3983&amp;"MT"&amp;$J3983,'Régua SAEB'!$G$1:$G$40,0),1)</f>
        <v>Insuficiente</v>
      </c>
    </row>
    <row r="3984" spans="1:11" x14ac:dyDescent="0.2">
      <c r="A3984" s="28" t="s">
        <v>94</v>
      </c>
      <c r="B3984" s="24">
        <v>444388</v>
      </c>
      <c r="C3984" s="28" t="s">
        <v>808</v>
      </c>
      <c r="D3984" s="29">
        <v>35444388</v>
      </c>
      <c r="E3984" s="29" t="s">
        <v>3527</v>
      </c>
      <c r="F3984" s="29">
        <v>292.64999999999998</v>
      </c>
      <c r="G3984" s="10">
        <f>SUMIFS('Régua SAEB'!$C:$C,'Régua SAEB'!$B:$B,"LP",'Régua SAEB'!$D:$D,"&lt;="&amp;$F3984,'Régua SAEB'!$E:$E,"&gt;"&amp;$F3984,'Régua SAEB'!$A:$A,$E3984)</f>
        <v>3</v>
      </c>
      <c r="H3984" s="10" t="str">
        <f t="array" ref="H3984">INDEX('Régua SAEB'!$F$1:$F$40,MATCH($E3984&amp;"LP"&amp;$G3984,'Régua SAEB'!$G$1:$G$40,0),1)</f>
        <v>Básico</v>
      </c>
      <c r="I3984" s="29">
        <v>274.55</v>
      </c>
      <c r="J3984" s="10">
        <f>SUMIFS('Régua SAEB'!$C:$C,'Régua SAEB'!$B:$B,"MT",'Régua SAEB'!$D:$D,"&lt;="&amp;$I3984,'Régua SAEB'!$E:$E,"&gt;"&amp;$I3984,'Régua SAEB'!$A:$A,$E3984)</f>
        <v>2</v>
      </c>
      <c r="K3984" s="10" t="str">
        <f t="array" ref="K3984">INDEX('Régua SAEB'!$F$1:$F$40,MATCH($E3984&amp;"MT"&amp;$J3984,'Régua SAEB'!$G$1:$G$40,0),1)</f>
        <v>Insuficiente</v>
      </c>
    </row>
    <row r="3985" spans="1:11" x14ac:dyDescent="0.2">
      <c r="A3985" s="28" t="s">
        <v>94</v>
      </c>
      <c r="B3985" s="24">
        <v>477321</v>
      </c>
      <c r="C3985" s="28" t="s">
        <v>809</v>
      </c>
      <c r="D3985" s="29">
        <v>35477321</v>
      </c>
      <c r="E3985" s="29" t="s">
        <v>3527</v>
      </c>
      <c r="F3985" s="29">
        <v>285.02999999999997</v>
      </c>
      <c r="G3985" s="10">
        <f>SUMIFS('Régua SAEB'!$C:$C,'Régua SAEB'!$B:$B,"LP",'Régua SAEB'!$D:$D,"&lt;="&amp;$F3985,'Régua SAEB'!$E:$E,"&gt;"&amp;$F3985,'Régua SAEB'!$A:$A,$E3985)</f>
        <v>3</v>
      </c>
      <c r="H3985" s="10" t="str">
        <f t="array" ref="H3985">INDEX('Régua SAEB'!$F$1:$F$40,MATCH($E3985&amp;"LP"&amp;$G3985,'Régua SAEB'!$G$1:$G$40,0),1)</f>
        <v>Básico</v>
      </c>
      <c r="I3985" s="29">
        <v>271.52</v>
      </c>
      <c r="J3985" s="10">
        <f>SUMIFS('Régua SAEB'!$C:$C,'Régua SAEB'!$B:$B,"MT",'Régua SAEB'!$D:$D,"&lt;="&amp;$I3985,'Régua SAEB'!$E:$E,"&gt;"&amp;$I3985,'Régua SAEB'!$A:$A,$E3985)</f>
        <v>2</v>
      </c>
      <c r="K3985" s="10" t="str">
        <f t="array" ref="K3985">INDEX('Régua SAEB'!$F$1:$F$40,MATCH($E3985&amp;"MT"&amp;$J3985,'Régua SAEB'!$G$1:$G$40,0),1)</f>
        <v>Insuficiente</v>
      </c>
    </row>
    <row r="3986" spans="1:11" x14ac:dyDescent="0.2">
      <c r="A3986" s="28" t="s">
        <v>94</v>
      </c>
      <c r="B3986" s="24">
        <v>566202</v>
      </c>
      <c r="C3986" s="28" t="s">
        <v>810</v>
      </c>
      <c r="D3986" s="29">
        <v>35566202</v>
      </c>
      <c r="E3986" s="29" t="s">
        <v>3527</v>
      </c>
      <c r="F3986" s="29">
        <v>275.89</v>
      </c>
      <c r="G3986" s="10">
        <f>SUMIFS('Régua SAEB'!$C:$C,'Régua SAEB'!$B:$B,"LP",'Régua SAEB'!$D:$D,"&lt;="&amp;$F3986,'Régua SAEB'!$E:$E,"&gt;"&amp;$F3986,'Régua SAEB'!$A:$A,$E3986)</f>
        <v>3</v>
      </c>
      <c r="H3986" s="10" t="str">
        <f t="array" ref="H3986">INDEX('Régua SAEB'!$F$1:$F$40,MATCH($E3986&amp;"LP"&amp;$G3986,'Régua SAEB'!$G$1:$G$40,0),1)</f>
        <v>Básico</v>
      </c>
      <c r="I3986" s="29">
        <v>269.38</v>
      </c>
      <c r="J3986" s="10">
        <f>SUMIFS('Régua SAEB'!$C:$C,'Régua SAEB'!$B:$B,"MT",'Régua SAEB'!$D:$D,"&lt;="&amp;$I3986,'Régua SAEB'!$E:$E,"&gt;"&amp;$I3986,'Régua SAEB'!$A:$A,$E3986)</f>
        <v>2</v>
      </c>
      <c r="K3986" s="10" t="str">
        <f t="array" ref="K3986">INDEX('Régua SAEB'!$F$1:$F$40,MATCH($E3986&amp;"MT"&amp;$J3986,'Régua SAEB'!$G$1:$G$40,0),1)</f>
        <v>Insuficiente</v>
      </c>
    </row>
    <row r="3987" spans="1:11" x14ac:dyDescent="0.2">
      <c r="A3987" s="28" t="s">
        <v>94</v>
      </c>
      <c r="B3987" s="24">
        <v>902100</v>
      </c>
      <c r="C3987" s="28" t="s">
        <v>811</v>
      </c>
      <c r="D3987" s="29">
        <v>35902100</v>
      </c>
      <c r="E3987" s="29" t="s">
        <v>3527</v>
      </c>
      <c r="F3987" s="29">
        <v>293.97000000000003</v>
      </c>
      <c r="G3987" s="10">
        <f>SUMIFS('Régua SAEB'!$C:$C,'Régua SAEB'!$B:$B,"LP",'Régua SAEB'!$D:$D,"&lt;="&amp;$F3987,'Régua SAEB'!$E:$E,"&gt;"&amp;$F3987,'Régua SAEB'!$A:$A,$E3987)</f>
        <v>3</v>
      </c>
      <c r="H3987" s="10" t="str">
        <f t="array" ref="H3987">INDEX('Régua SAEB'!$F$1:$F$40,MATCH($E3987&amp;"LP"&amp;$G3987,'Régua SAEB'!$G$1:$G$40,0),1)</f>
        <v>Básico</v>
      </c>
      <c r="I3987" s="29">
        <v>272.74</v>
      </c>
      <c r="J3987" s="10">
        <f>SUMIFS('Régua SAEB'!$C:$C,'Régua SAEB'!$B:$B,"MT",'Régua SAEB'!$D:$D,"&lt;="&amp;$I3987,'Régua SAEB'!$E:$E,"&gt;"&amp;$I3987,'Régua SAEB'!$A:$A,$E3987)</f>
        <v>2</v>
      </c>
      <c r="K3987" s="10" t="str">
        <f t="array" ref="K3987">INDEX('Régua SAEB'!$F$1:$F$40,MATCH($E3987&amp;"MT"&amp;$J3987,'Régua SAEB'!$G$1:$G$40,0),1)</f>
        <v>Insuficiente</v>
      </c>
    </row>
    <row r="3988" spans="1:11" x14ac:dyDescent="0.2">
      <c r="A3988" s="28" t="s">
        <v>94</v>
      </c>
      <c r="B3988" s="24">
        <v>906475</v>
      </c>
      <c r="C3988" s="28" t="s">
        <v>812</v>
      </c>
      <c r="D3988" s="29">
        <v>35906475</v>
      </c>
      <c r="E3988" s="29" t="s">
        <v>3527</v>
      </c>
      <c r="F3988" s="29">
        <v>278.17</v>
      </c>
      <c r="G3988" s="10">
        <f>SUMIFS('Régua SAEB'!$C:$C,'Régua SAEB'!$B:$B,"LP",'Régua SAEB'!$D:$D,"&lt;="&amp;$F3988,'Régua SAEB'!$E:$E,"&gt;"&amp;$F3988,'Régua SAEB'!$A:$A,$E3988)</f>
        <v>3</v>
      </c>
      <c r="H3988" s="10" t="str">
        <f t="array" ref="H3988">INDEX('Régua SAEB'!$F$1:$F$40,MATCH($E3988&amp;"LP"&amp;$G3988,'Régua SAEB'!$G$1:$G$40,0),1)</f>
        <v>Básico</v>
      </c>
      <c r="I3988" s="29">
        <v>263.14</v>
      </c>
      <c r="J3988" s="10">
        <f>SUMIFS('Régua SAEB'!$C:$C,'Régua SAEB'!$B:$B,"MT",'Régua SAEB'!$D:$D,"&lt;="&amp;$I3988,'Régua SAEB'!$E:$E,"&gt;"&amp;$I3988,'Régua SAEB'!$A:$A,$E3988)</f>
        <v>2</v>
      </c>
      <c r="K3988" s="10" t="str">
        <f t="array" ref="K3988">INDEX('Régua SAEB'!$F$1:$F$40,MATCH($E3988&amp;"MT"&amp;$J3988,'Régua SAEB'!$G$1:$G$40,0),1)</f>
        <v>Insuficiente</v>
      </c>
    </row>
    <row r="3989" spans="1:11" x14ac:dyDescent="0.2">
      <c r="A3989" s="28" t="s">
        <v>94</v>
      </c>
      <c r="B3989" s="24">
        <v>908587</v>
      </c>
      <c r="C3989" s="28" t="s">
        <v>813</v>
      </c>
      <c r="D3989" s="29">
        <v>35908587</v>
      </c>
      <c r="E3989" s="29" t="s">
        <v>3527</v>
      </c>
      <c r="F3989" s="29">
        <v>276.55</v>
      </c>
      <c r="G3989" s="10">
        <f>SUMIFS('Régua SAEB'!$C:$C,'Régua SAEB'!$B:$B,"LP",'Régua SAEB'!$D:$D,"&lt;="&amp;$F3989,'Régua SAEB'!$E:$E,"&gt;"&amp;$F3989,'Régua SAEB'!$A:$A,$E3989)</f>
        <v>3</v>
      </c>
      <c r="H3989" s="10" t="str">
        <f t="array" ref="H3989">INDEX('Régua SAEB'!$F$1:$F$40,MATCH($E3989&amp;"LP"&amp;$G3989,'Régua SAEB'!$G$1:$G$40,0),1)</f>
        <v>Básico</v>
      </c>
      <c r="I3989" s="29">
        <v>260.54000000000002</v>
      </c>
      <c r="J3989" s="10">
        <f>SUMIFS('Régua SAEB'!$C:$C,'Régua SAEB'!$B:$B,"MT",'Régua SAEB'!$D:$D,"&lt;="&amp;$I3989,'Régua SAEB'!$E:$E,"&gt;"&amp;$I3989,'Régua SAEB'!$A:$A,$E3989)</f>
        <v>2</v>
      </c>
      <c r="K3989" s="10" t="str">
        <f t="array" ref="K3989">INDEX('Régua SAEB'!$F$1:$F$40,MATCH($E3989&amp;"MT"&amp;$J3989,'Régua SAEB'!$G$1:$G$40,0),1)</f>
        <v>Insuficiente</v>
      </c>
    </row>
    <row r="3990" spans="1:11" x14ac:dyDescent="0.2">
      <c r="A3990" s="28" t="s">
        <v>94</v>
      </c>
      <c r="B3990" s="24">
        <v>908712</v>
      </c>
      <c r="C3990" s="28" t="s">
        <v>815</v>
      </c>
      <c r="D3990" s="29">
        <v>35908712</v>
      </c>
      <c r="E3990" s="29" t="s">
        <v>3527</v>
      </c>
      <c r="F3990" s="29">
        <v>263.83999999999997</v>
      </c>
      <c r="G3990" s="10">
        <f>SUMIFS('Régua SAEB'!$C:$C,'Régua SAEB'!$B:$B,"LP",'Régua SAEB'!$D:$D,"&lt;="&amp;$F3990,'Régua SAEB'!$E:$E,"&gt;"&amp;$F3990,'Régua SAEB'!$A:$A,$E3990)</f>
        <v>2</v>
      </c>
      <c r="H3990" s="10" t="str">
        <f t="array" ref="H3990">INDEX('Régua SAEB'!$F$1:$F$40,MATCH($E3990&amp;"LP"&amp;$G3990,'Régua SAEB'!$G$1:$G$40,0),1)</f>
        <v>Básico</v>
      </c>
      <c r="I3990" s="29">
        <v>254.29</v>
      </c>
      <c r="J3990" s="10">
        <f>SUMIFS('Régua SAEB'!$C:$C,'Régua SAEB'!$B:$B,"MT",'Régua SAEB'!$D:$D,"&lt;="&amp;$I3990,'Régua SAEB'!$E:$E,"&gt;"&amp;$I3990,'Régua SAEB'!$A:$A,$E3990)</f>
        <v>2</v>
      </c>
      <c r="K3990" s="10" t="str">
        <f t="array" ref="K3990">INDEX('Régua SAEB'!$F$1:$F$40,MATCH($E3990&amp;"MT"&amp;$J3990,'Régua SAEB'!$G$1:$G$40,0),1)</f>
        <v>Insuficiente</v>
      </c>
    </row>
    <row r="3991" spans="1:11" x14ac:dyDescent="0.2">
      <c r="A3991" s="28" t="s">
        <v>94</v>
      </c>
      <c r="B3991" s="24">
        <v>910715</v>
      </c>
      <c r="C3991" s="28" t="s">
        <v>816</v>
      </c>
      <c r="D3991" s="29">
        <v>35910715</v>
      </c>
      <c r="E3991" s="29" t="s">
        <v>3527</v>
      </c>
      <c r="F3991" s="29">
        <v>277.47000000000003</v>
      </c>
      <c r="G3991" s="10">
        <f>SUMIFS('Régua SAEB'!$C:$C,'Régua SAEB'!$B:$B,"LP",'Régua SAEB'!$D:$D,"&lt;="&amp;$F3991,'Régua SAEB'!$E:$E,"&gt;"&amp;$F3991,'Régua SAEB'!$A:$A,$E3991)</f>
        <v>3</v>
      </c>
      <c r="H3991" s="10" t="str">
        <f t="array" ref="H3991">INDEX('Régua SAEB'!$F$1:$F$40,MATCH($E3991&amp;"LP"&amp;$G3991,'Régua SAEB'!$G$1:$G$40,0),1)</f>
        <v>Básico</v>
      </c>
      <c r="I3991" s="29">
        <v>275.62</v>
      </c>
      <c r="J3991" s="10">
        <f>SUMIFS('Régua SAEB'!$C:$C,'Régua SAEB'!$B:$B,"MT",'Régua SAEB'!$D:$D,"&lt;="&amp;$I3991,'Régua SAEB'!$E:$E,"&gt;"&amp;$I3991,'Régua SAEB'!$A:$A,$E3991)</f>
        <v>3</v>
      </c>
      <c r="K3991" s="10" t="str">
        <f t="array" ref="K3991">INDEX('Régua SAEB'!$F$1:$F$40,MATCH($E3991&amp;"MT"&amp;$J3991,'Régua SAEB'!$G$1:$G$40,0),1)</f>
        <v>Básico</v>
      </c>
    </row>
    <row r="3992" spans="1:11" x14ac:dyDescent="0.2">
      <c r="A3992" s="28" t="s">
        <v>94</v>
      </c>
      <c r="B3992" s="24">
        <v>919056</v>
      </c>
      <c r="C3992" s="28" t="s">
        <v>818</v>
      </c>
      <c r="D3992" s="29">
        <v>35919056</v>
      </c>
      <c r="E3992" s="29" t="s">
        <v>3527</v>
      </c>
      <c r="F3992" s="29">
        <v>285.31</v>
      </c>
      <c r="G3992" s="10">
        <f>SUMIFS('Régua SAEB'!$C:$C,'Régua SAEB'!$B:$B,"LP",'Régua SAEB'!$D:$D,"&lt;="&amp;$F3992,'Régua SAEB'!$E:$E,"&gt;"&amp;$F3992,'Régua SAEB'!$A:$A,$E3992)</f>
        <v>3</v>
      </c>
      <c r="H3992" s="10" t="str">
        <f t="array" ref="H3992">INDEX('Régua SAEB'!$F$1:$F$40,MATCH($E3992&amp;"LP"&amp;$G3992,'Régua SAEB'!$G$1:$G$40,0),1)</f>
        <v>Básico</v>
      </c>
      <c r="I3992" s="29">
        <v>264.44</v>
      </c>
      <c r="J3992" s="10">
        <f>SUMIFS('Régua SAEB'!$C:$C,'Régua SAEB'!$B:$B,"MT",'Régua SAEB'!$D:$D,"&lt;="&amp;$I3992,'Régua SAEB'!$E:$E,"&gt;"&amp;$I3992,'Régua SAEB'!$A:$A,$E3992)</f>
        <v>2</v>
      </c>
      <c r="K3992" s="10" t="str">
        <f t="array" ref="K3992">INDEX('Régua SAEB'!$F$1:$F$40,MATCH($E3992&amp;"MT"&amp;$J3992,'Régua SAEB'!$G$1:$G$40,0),1)</f>
        <v>Insuficiente</v>
      </c>
    </row>
    <row r="3993" spans="1:11" x14ac:dyDescent="0.2">
      <c r="A3993" s="28" t="s">
        <v>94</v>
      </c>
      <c r="B3993" s="24">
        <v>923345</v>
      </c>
      <c r="C3993" s="28" t="s">
        <v>819</v>
      </c>
      <c r="D3993" s="29">
        <v>35923345</v>
      </c>
      <c r="E3993" s="29" t="s">
        <v>3527</v>
      </c>
      <c r="F3993" s="29">
        <v>249.6</v>
      </c>
      <c r="G3993" s="10">
        <f>SUMIFS('Régua SAEB'!$C:$C,'Régua SAEB'!$B:$B,"LP",'Régua SAEB'!$D:$D,"&lt;="&amp;$F3993,'Régua SAEB'!$E:$E,"&gt;"&amp;$F3993,'Régua SAEB'!$A:$A,$E3993)</f>
        <v>1</v>
      </c>
      <c r="H3993" s="10" t="str">
        <f t="array" ref="H3993">INDEX('Régua SAEB'!$F$1:$F$40,MATCH($E3993&amp;"LP"&amp;$G3993,'Régua SAEB'!$G$1:$G$40,0),1)</f>
        <v>Insuficiente</v>
      </c>
      <c r="I3993" s="29">
        <v>239.98</v>
      </c>
      <c r="J3993" s="10">
        <f>SUMIFS('Régua SAEB'!$C:$C,'Régua SAEB'!$B:$B,"MT",'Régua SAEB'!$D:$D,"&lt;="&amp;$I3993,'Régua SAEB'!$E:$E,"&gt;"&amp;$I3993,'Régua SAEB'!$A:$A,$E3993)</f>
        <v>1</v>
      </c>
      <c r="K3993" s="10" t="str">
        <f t="array" ref="K3993">INDEX('Régua SAEB'!$F$1:$F$40,MATCH($E3993&amp;"MT"&amp;$J3993,'Régua SAEB'!$G$1:$G$40,0),1)</f>
        <v>Insuficiente</v>
      </c>
    </row>
    <row r="3994" spans="1:11" x14ac:dyDescent="0.2">
      <c r="A3994" s="28" t="s">
        <v>94</v>
      </c>
      <c r="B3994" s="24">
        <v>924436</v>
      </c>
      <c r="C3994" s="28" t="s">
        <v>822</v>
      </c>
      <c r="D3994" s="29">
        <v>35924436</v>
      </c>
      <c r="E3994" s="29" t="s">
        <v>3527</v>
      </c>
      <c r="F3994" s="29">
        <v>286.62</v>
      </c>
      <c r="G3994" s="10">
        <f>SUMIFS('Régua SAEB'!$C:$C,'Régua SAEB'!$B:$B,"LP",'Régua SAEB'!$D:$D,"&lt;="&amp;$F3994,'Régua SAEB'!$E:$E,"&gt;"&amp;$F3994,'Régua SAEB'!$A:$A,$E3994)</f>
        <v>3</v>
      </c>
      <c r="H3994" s="10" t="str">
        <f t="array" ref="H3994">INDEX('Régua SAEB'!$F$1:$F$40,MATCH($E3994&amp;"LP"&amp;$G3994,'Régua SAEB'!$G$1:$G$40,0),1)</f>
        <v>Básico</v>
      </c>
      <c r="I3994" s="29">
        <v>268.68</v>
      </c>
      <c r="J3994" s="10">
        <f>SUMIFS('Régua SAEB'!$C:$C,'Régua SAEB'!$B:$B,"MT",'Régua SAEB'!$D:$D,"&lt;="&amp;$I3994,'Régua SAEB'!$E:$E,"&gt;"&amp;$I3994,'Régua SAEB'!$A:$A,$E3994)</f>
        <v>2</v>
      </c>
      <c r="K3994" s="10" t="str">
        <f t="array" ref="K3994">INDEX('Régua SAEB'!$F$1:$F$40,MATCH($E3994&amp;"MT"&amp;$J3994,'Régua SAEB'!$G$1:$G$40,0),1)</f>
        <v>Insuficiente</v>
      </c>
    </row>
    <row r="3995" spans="1:11" x14ac:dyDescent="0.2">
      <c r="A3995" s="28" t="s">
        <v>38</v>
      </c>
      <c r="B3995" s="24">
        <v>10285</v>
      </c>
      <c r="C3995" s="28" t="s">
        <v>824</v>
      </c>
      <c r="D3995" s="29">
        <v>35010285</v>
      </c>
      <c r="E3995" s="29" t="s">
        <v>3527</v>
      </c>
      <c r="F3995" s="29">
        <v>270.36</v>
      </c>
      <c r="G3995" s="10">
        <f>SUMIFS('Régua SAEB'!$C:$C,'Régua SAEB'!$B:$B,"LP",'Régua SAEB'!$D:$D,"&lt;="&amp;$F3995,'Régua SAEB'!$E:$E,"&gt;"&amp;$F3995,'Régua SAEB'!$A:$A,$E3995)</f>
        <v>2</v>
      </c>
      <c r="H3995" s="10" t="str">
        <f t="array" ref="H3995">INDEX('Régua SAEB'!$F$1:$F$40,MATCH($E3995&amp;"LP"&amp;$G3995,'Régua SAEB'!$G$1:$G$40,0),1)</f>
        <v>Básico</v>
      </c>
      <c r="I3995" s="29">
        <v>263.10000000000002</v>
      </c>
      <c r="J3995" s="10">
        <f>SUMIFS('Régua SAEB'!$C:$C,'Régua SAEB'!$B:$B,"MT",'Régua SAEB'!$D:$D,"&lt;="&amp;$I3995,'Régua SAEB'!$E:$E,"&gt;"&amp;$I3995,'Régua SAEB'!$A:$A,$E3995)</f>
        <v>2</v>
      </c>
      <c r="K3995" s="10" t="str">
        <f t="array" ref="K3995">INDEX('Régua SAEB'!$F$1:$F$40,MATCH($E3995&amp;"MT"&amp;$J3995,'Régua SAEB'!$G$1:$G$40,0),1)</f>
        <v>Insuficiente</v>
      </c>
    </row>
    <row r="3996" spans="1:11" x14ac:dyDescent="0.2">
      <c r="A3996" s="28" t="s">
        <v>38</v>
      </c>
      <c r="B3996" s="24">
        <v>40708</v>
      </c>
      <c r="C3996" s="28" t="s">
        <v>826</v>
      </c>
      <c r="D3996" s="29">
        <v>35040708</v>
      </c>
      <c r="E3996" s="29" t="s">
        <v>3527</v>
      </c>
      <c r="F3996" s="29">
        <v>273.58999999999997</v>
      </c>
      <c r="G3996" s="10">
        <f>SUMIFS('Régua SAEB'!$C:$C,'Régua SAEB'!$B:$B,"LP",'Régua SAEB'!$D:$D,"&lt;="&amp;$F3996,'Régua SAEB'!$E:$E,"&gt;"&amp;$F3996,'Régua SAEB'!$A:$A,$E3996)</f>
        <v>2</v>
      </c>
      <c r="H3996" s="10" t="str">
        <f t="array" ref="H3996">INDEX('Régua SAEB'!$F$1:$F$40,MATCH($E3996&amp;"LP"&amp;$G3996,'Régua SAEB'!$G$1:$G$40,0),1)</f>
        <v>Básico</v>
      </c>
      <c r="I3996" s="29">
        <v>278.77</v>
      </c>
      <c r="J3996" s="10">
        <f>SUMIFS('Régua SAEB'!$C:$C,'Régua SAEB'!$B:$B,"MT",'Régua SAEB'!$D:$D,"&lt;="&amp;$I3996,'Régua SAEB'!$E:$E,"&gt;"&amp;$I3996,'Régua SAEB'!$A:$A,$E3996)</f>
        <v>3</v>
      </c>
      <c r="K3996" s="10" t="str">
        <f t="array" ref="K3996">INDEX('Régua SAEB'!$F$1:$F$40,MATCH($E3996&amp;"MT"&amp;$J3996,'Régua SAEB'!$G$1:$G$40,0),1)</f>
        <v>Básico</v>
      </c>
    </row>
    <row r="3997" spans="1:11" x14ac:dyDescent="0.2">
      <c r="A3997" s="28" t="s">
        <v>38</v>
      </c>
      <c r="B3997" s="24">
        <v>44878</v>
      </c>
      <c r="C3997" s="28" t="s">
        <v>827</v>
      </c>
      <c r="D3997" s="29">
        <v>35044878</v>
      </c>
      <c r="E3997" s="29" t="s">
        <v>3527</v>
      </c>
      <c r="F3997" s="29">
        <v>268.63</v>
      </c>
      <c r="G3997" s="10">
        <f>SUMIFS('Régua SAEB'!$C:$C,'Régua SAEB'!$B:$B,"LP",'Régua SAEB'!$D:$D,"&lt;="&amp;$F3997,'Régua SAEB'!$E:$E,"&gt;"&amp;$F3997,'Régua SAEB'!$A:$A,$E3997)</f>
        <v>2</v>
      </c>
      <c r="H3997" s="10" t="str">
        <f t="array" ref="H3997">INDEX('Régua SAEB'!$F$1:$F$40,MATCH($E3997&amp;"LP"&amp;$G3997,'Régua SAEB'!$G$1:$G$40,0),1)</f>
        <v>Básico</v>
      </c>
      <c r="I3997" s="29">
        <v>258.67</v>
      </c>
      <c r="J3997" s="10">
        <f>SUMIFS('Régua SAEB'!$C:$C,'Régua SAEB'!$B:$B,"MT",'Régua SAEB'!$D:$D,"&lt;="&amp;$I3997,'Régua SAEB'!$E:$E,"&gt;"&amp;$I3997,'Régua SAEB'!$A:$A,$E3997)</f>
        <v>2</v>
      </c>
      <c r="K3997" s="10" t="str">
        <f t="array" ref="K3997">INDEX('Régua SAEB'!$F$1:$F$40,MATCH($E3997&amp;"MT"&amp;$J3997,'Régua SAEB'!$G$1:$G$40,0),1)</f>
        <v>Insuficiente</v>
      </c>
    </row>
    <row r="3998" spans="1:11" x14ac:dyDescent="0.2">
      <c r="A3998" s="28" t="s">
        <v>38</v>
      </c>
      <c r="B3998" s="24">
        <v>49086</v>
      </c>
      <c r="C3998" s="28" t="s">
        <v>828</v>
      </c>
      <c r="D3998" s="29">
        <v>35049086</v>
      </c>
      <c r="E3998" s="29" t="s">
        <v>3527</v>
      </c>
      <c r="F3998" s="29">
        <v>259.08999999999997</v>
      </c>
      <c r="G3998" s="10">
        <f>SUMIFS('Régua SAEB'!$C:$C,'Régua SAEB'!$B:$B,"LP",'Régua SAEB'!$D:$D,"&lt;="&amp;$F3998,'Régua SAEB'!$E:$E,"&gt;"&amp;$F3998,'Régua SAEB'!$A:$A,$E3998)</f>
        <v>2</v>
      </c>
      <c r="H3998" s="10" t="str">
        <f t="array" ref="H3998">INDEX('Régua SAEB'!$F$1:$F$40,MATCH($E3998&amp;"LP"&amp;$G3998,'Régua SAEB'!$G$1:$G$40,0),1)</f>
        <v>Básico</v>
      </c>
      <c r="I3998" s="29">
        <v>257.25</v>
      </c>
      <c r="J3998" s="10">
        <f>SUMIFS('Régua SAEB'!$C:$C,'Régua SAEB'!$B:$B,"MT",'Régua SAEB'!$D:$D,"&lt;="&amp;$I3998,'Régua SAEB'!$E:$E,"&gt;"&amp;$I3998,'Régua SAEB'!$A:$A,$E3998)</f>
        <v>2</v>
      </c>
      <c r="K3998" s="10" t="str">
        <f t="array" ref="K3998">INDEX('Régua SAEB'!$F$1:$F$40,MATCH($E3998&amp;"MT"&amp;$J3998,'Régua SAEB'!$G$1:$G$40,0),1)</f>
        <v>Insuficiente</v>
      </c>
    </row>
    <row r="3999" spans="1:11" x14ac:dyDescent="0.2">
      <c r="A3999" s="28" t="s">
        <v>38</v>
      </c>
      <c r="B3999" s="24">
        <v>902160</v>
      </c>
      <c r="C3999" s="28" t="s">
        <v>829</v>
      </c>
      <c r="D3999" s="29">
        <v>35902160</v>
      </c>
      <c r="E3999" s="29" t="s">
        <v>3527</v>
      </c>
      <c r="F3999" s="29">
        <v>259.48</v>
      </c>
      <c r="G3999" s="10">
        <f>SUMIFS('Régua SAEB'!$C:$C,'Régua SAEB'!$B:$B,"LP",'Régua SAEB'!$D:$D,"&lt;="&amp;$F3999,'Régua SAEB'!$E:$E,"&gt;"&amp;$F3999,'Régua SAEB'!$A:$A,$E3999)</f>
        <v>2</v>
      </c>
      <c r="H3999" s="10" t="str">
        <f t="array" ref="H3999">INDEX('Régua SAEB'!$F$1:$F$40,MATCH($E3999&amp;"LP"&amp;$G3999,'Régua SAEB'!$G$1:$G$40,0),1)</f>
        <v>Básico</v>
      </c>
      <c r="I3999" s="29">
        <v>248.34</v>
      </c>
      <c r="J3999" s="10">
        <f>SUMIFS('Régua SAEB'!$C:$C,'Régua SAEB'!$B:$B,"MT",'Régua SAEB'!$D:$D,"&lt;="&amp;$I3999,'Régua SAEB'!$E:$E,"&gt;"&amp;$I3999,'Régua SAEB'!$A:$A,$E3999)</f>
        <v>1</v>
      </c>
      <c r="K3999" s="10" t="str">
        <f t="array" ref="K3999">INDEX('Régua SAEB'!$F$1:$F$40,MATCH($E3999&amp;"MT"&amp;$J3999,'Régua SAEB'!$G$1:$G$40,0),1)</f>
        <v>Insuficiente</v>
      </c>
    </row>
    <row r="4000" spans="1:11" x14ac:dyDescent="0.2">
      <c r="A4000" s="28" t="s">
        <v>38</v>
      </c>
      <c r="B4000" s="24">
        <v>904181</v>
      </c>
      <c r="C4000" s="28" t="s">
        <v>830</v>
      </c>
      <c r="D4000" s="29">
        <v>35904181</v>
      </c>
      <c r="E4000" s="29" t="s">
        <v>3527</v>
      </c>
      <c r="F4000" s="29">
        <v>262.85000000000002</v>
      </c>
      <c r="G4000" s="10">
        <f>SUMIFS('Régua SAEB'!$C:$C,'Régua SAEB'!$B:$B,"LP",'Régua SAEB'!$D:$D,"&lt;="&amp;$F4000,'Régua SAEB'!$E:$E,"&gt;"&amp;$F4000,'Régua SAEB'!$A:$A,$E4000)</f>
        <v>2</v>
      </c>
      <c r="H4000" s="10" t="str">
        <f t="array" ref="H4000">INDEX('Régua SAEB'!$F$1:$F$40,MATCH($E4000&amp;"LP"&amp;$G4000,'Régua SAEB'!$G$1:$G$40,0),1)</f>
        <v>Básico</v>
      </c>
      <c r="I4000" s="29">
        <v>264.76</v>
      </c>
      <c r="J4000" s="10">
        <f>SUMIFS('Régua SAEB'!$C:$C,'Régua SAEB'!$B:$B,"MT",'Régua SAEB'!$D:$D,"&lt;="&amp;$I4000,'Régua SAEB'!$E:$E,"&gt;"&amp;$I4000,'Régua SAEB'!$A:$A,$E4000)</f>
        <v>2</v>
      </c>
      <c r="K4000" s="10" t="str">
        <f t="array" ref="K4000">INDEX('Régua SAEB'!$F$1:$F$40,MATCH($E4000&amp;"MT"&amp;$J4000,'Régua SAEB'!$G$1:$G$40,0),1)</f>
        <v>Insuficiente</v>
      </c>
    </row>
    <row r="4001" spans="1:11" x14ac:dyDescent="0.2">
      <c r="A4001" s="28" t="s">
        <v>38</v>
      </c>
      <c r="B4001" s="24">
        <v>914848</v>
      </c>
      <c r="C4001" s="28" t="s">
        <v>833</v>
      </c>
      <c r="D4001" s="29">
        <v>35914848</v>
      </c>
      <c r="E4001" s="29" t="s">
        <v>3527</v>
      </c>
      <c r="F4001" s="29">
        <v>267.20999999999998</v>
      </c>
      <c r="G4001" s="10">
        <f>SUMIFS('Régua SAEB'!$C:$C,'Régua SAEB'!$B:$B,"LP",'Régua SAEB'!$D:$D,"&lt;="&amp;$F4001,'Régua SAEB'!$E:$E,"&gt;"&amp;$F4001,'Régua SAEB'!$A:$A,$E4001)</f>
        <v>2</v>
      </c>
      <c r="H4001" s="10" t="str">
        <f t="array" ref="H4001">INDEX('Régua SAEB'!$F$1:$F$40,MATCH($E4001&amp;"LP"&amp;$G4001,'Régua SAEB'!$G$1:$G$40,0),1)</f>
        <v>Básico</v>
      </c>
      <c r="I4001" s="29">
        <v>245.93</v>
      </c>
      <c r="J4001" s="10">
        <f>SUMIFS('Régua SAEB'!$C:$C,'Régua SAEB'!$B:$B,"MT",'Régua SAEB'!$D:$D,"&lt;="&amp;$I4001,'Régua SAEB'!$E:$E,"&gt;"&amp;$I4001,'Régua SAEB'!$A:$A,$E4001)</f>
        <v>1</v>
      </c>
      <c r="K4001" s="10" t="str">
        <f t="array" ref="K4001">INDEX('Régua SAEB'!$F$1:$F$40,MATCH($E4001&amp;"MT"&amp;$J4001,'Régua SAEB'!$G$1:$G$40,0),1)</f>
        <v>Insuficiente</v>
      </c>
    </row>
    <row r="4002" spans="1:11" x14ac:dyDescent="0.2">
      <c r="A4002" s="28" t="s">
        <v>56</v>
      </c>
      <c r="B4002" s="24">
        <v>19938</v>
      </c>
      <c r="C4002" s="28" t="s">
        <v>836</v>
      </c>
      <c r="D4002" s="29">
        <v>35019938</v>
      </c>
      <c r="E4002" s="29" t="s">
        <v>3527</v>
      </c>
      <c r="F4002" s="29">
        <v>269.02999999999997</v>
      </c>
      <c r="G4002" s="10">
        <f>SUMIFS('Régua SAEB'!$C:$C,'Régua SAEB'!$B:$B,"LP",'Régua SAEB'!$D:$D,"&lt;="&amp;$F4002,'Régua SAEB'!$E:$E,"&gt;"&amp;$F4002,'Régua SAEB'!$A:$A,$E4002)</f>
        <v>2</v>
      </c>
      <c r="H4002" s="10" t="str">
        <f t="array" ref="H4002">INDEX('Régua SAEB'!$F$1:$F$40,MATCH($E4002&amp;"LP"&amp;$G4002,'Régua SAEB'!$G$1:$G$40,0),1)</f>
        <v>Básico</v>
      </c>
      <c r="I4002" s="29">
        <v>264.33999999999997</v>
      </c>
      <c r="J4002" s="10">
        <f>SUMIFS('Régua SAEB'!$C:$C,'Régua SAEB'!$B:$B,"MT",'Régua SAEB'!$D:$D,"&lt;="&amp;$I4002,'Régua SAEB'!$E:$E,"&gt;"&amp;$I4002,'Régua SAEB'!$A:$A,$E4002)</f>
        <v>2</v>
      </c>
      <c r="K4002" s="10" t="str">
        <f t="array" ref="K4002">INDEX('Régua SAEB'!$F$1:$F$40,MATCH($E4002&amp;"MT"&amp;$J4002,'Régua SAEB'!$G$1:$G$40,0),1)</f>
        <v>Insuficiente</v>
      </c>
    </row>
    <row r="4003" spans="1:11" x14ac:dyDescent="0.2">
      <c r="A4003" s="28" t="s">
        <v>81</v>
      </c>
      <c r="B4003" s="24">
        <v>20345</v>
      </c>
      <c r="C4003" s="28" t="s">
        <v>837</v>
      </c>
      <c r="D4003" s="29">
        <v>35020345</v>
      </c>
      <c r="E4003" s="29" t="s">
        <v>3527</v>
      </c>
      <c r="F4003" s="29">
        <v>275.13</v>
      </c>
      <c r="G4003" s="10">
        <f>SUMIFS('Régua SAEB'!$C:$C,'Régua SAEB'!$B:$B,"LP",'Régua SAEB'!$D:$D,"&lt;="&amp;$F4003,'Régua SAEB'!$E:$E,"&gt;"&amp;$F4003,'Régua SAEB'!$A:$A,$E4003)</f>
        <v>3</v>
      </c>
      <c r="H4003" s="10" t="str">
        <f t="array" ref="H4003">INDEX('Régua SAEB'!$F$1:$F$40,MATCH($E4003&amp;"LP"&amp;$G4003,'Régua SAEB'!$G$1:$G$40,0),1)</f>
        <v>Básico</v>
      </c>
      <c r="I4003" s="29">
        <v>267.39</v>
      </c>
      <c r="J4003" s="10">
        <f>SUMIFS('Régua SAEB'!$C:$C,'Régua SAEB'!$B:$B,"MT",'Régua SAEB'!$D:$D,"&lt;="&amp;$I4003,'Régua SAEB'!$E:$E,"&gt;"&amp;$I4003,'Régua SAEB'!$A:$A,$E4003)</f>
        <v>2</v>
      </c>
      <c r="K4003" s="10" t="str">
        <f t="array" ref="K4003">INDEX('Régua SAEB'!$F$1:$F$40,MATCH($E4003&amp;"MT"&amp;$J4003,'Régua SAEB'!$G$1:$G$40,0),1)</f>
        <v>Insuficiente</v>
      </c>
    </row>
    <row r="4004" spans="1:11" x14ac:dyDescent="0.2">
      <c r="A4004" s="28" t="s">
        <v>81</v>
      </c>
      <c r="B4004" s="24">
        <v>20357</v>
      </c>
      <c r="C4004" s="28" t="s">
        <v>838</v>
      </c>
      <c r="D4004" s="29">
        <v>35020357</v>
      </c>
      <c r="E4004" s="29" t="s">
        <v>3527</v>
      </c>
      <c r="F4004" s="29">
        <v>292.64</v>
      </c>
      <c r="G4004" s="10">
        <f>SUMIFS('Régua SAEB'!$C:$C,'Régua SAEB'!$B:$B,"LP",'Régua SAEB'!$D:$D,"&lt;="&amp;$F4004,'Régua SAEB'!$E:$E,"&gt;"&amp;$F4004,'Régua SAEB'!$A:$A,$E4004)</f>
        <v>3</v>
      </c>
      <c r="H4004" s="10" t="str">
        <f t="array" ref="H4004">INDEX('Régua SAEB'!$F$1:$F$40,MATCH($E4004&amp;"LP"&amp;$G4004,'Régua SAEB'!$G$1:$G$40,0),1)</f>
        <v>Básico</v>
      </c>
      <c r="I4004" s="29">
        <v>278.18</v>
      </c>
      <c r="J4004" s="10">
        <f>SUMIFS('Régua SAEB'!$C:$C,'Régua SAEB'!$B:$B,"MT",'Régua SAEB'!$D:$D,"&lt;="&amp;$I4004,'Régua SAEB'!$E:$E,"&gt;"&amp;$I4004,'Régua SAEB'!$A:$A,$E4004)</f>
        <v>3</v>
      </c>
      <c r="K4004" s="10" t="str">
        <f t="array" ref="K4004">INDEX('Régua SAEB'!$F$1:$F$40,MATCH($E4004&amp;"MT"&amp;$J4004,'Régua SAEB'!$G$1:$G$40,0),1)</f>
        <v>Básico</v>
      </c>
    </row>
    <row r="4005" spans="1:11" x14ac:dyDescent="0.2">
      <c r="A4005" s="28" t="s">
        <v>81</v>
      </c>
      <c r="B4005" s="24">
        <v>20424</v>
      </c>
      <c r="C4005" s="28" t="s">
        <v>3593</v>
      </c>
      <c r="D4005" s="29">
        <v>35020424</v>
      </c>
      <c r="E4005" s="29" t="s">
        <v>3527</v>
      </c>
      <c r="F4005" s="29">
        <v>264.56</v>
      </c>
      <c r="G4005" s="10">
        <f>SUMIFS('Régua SAEB'!$C:$C,'Régua SAEB'!$B:$B,"LP",'Régua SAEB'!$D:$D,"&lt;="&amp;$F4005,'Régua SAEB'!$E:$E,"&gt;"&amp;$F4005,'Régua SAEB'!$A:$A,$E4005)</f>
        <v>2</v>
      </c>
      <c r="H4005" s="10" t="str">
        <f t="array" ref="H4005">INDEX('Régua SAEB'!$F$1:$F$40,MATCH($E4005&amp;"LP"&amp;$G4005,'Régua SAEB'!$G$1:$G$40,0),1)</f>
        <v>Básico</v>
      </c>
      <c r="I4005" s="29">
        <v>253.17</v>
      </c>
      <c r="J4005" s="10">
        <f>SUMIFS('Régua SAEB'!$C:$C,'Régua SAEB'!$B:$B,"MT",'Régua SAEB'!$D:$D,"&lt;="&amp;$I4005,'Régua SAEB'!$E:$E,"&gt;"&amp;$I4005,'Régua SAEB'!$A:$A,$E4005)</f>
        <v>2</v>
      </c>
      <c r="K4005" s="10" t="str">
        <f t="array" ref="K4005">INDEX('Régua SAEB'!$F$1:$F$40,MATCH($E4005&amp;"MT"&amp;$J4005,'Régua SAEB'!$G$1:$G$40,0),1)</f>
        <v>Insuficiente</v>
      </c>
    </row>
    <row r="4006" spans="1:11" x14ac:dyDescent="0.2">
      <c r="A4006" s="28" t="s">
        <v>81</v>
      </c>
      <c r="B4006" s="24">
        <v>20436</v>
      </c>
      <c r="C4006" s="28" t="s">
        <v>839</v>
      </c>
      <c r="D4006" s="29">
        <v>35020436</v>
      </c>
      <c r="E4006" s="29" t="s">
        <v>3527</v>
      </c>
      <c r="F4006" s="29">
        <v>255.81</v>
      </c>
      <c r="G4006" s="10">
        <f>SUMIFS('Régua SAEB'!$C:$C,'Régua SAEB'!$B:$B,"LP",'Régua SAEB'!$D:$D,"&lt;="&amp;$F4006,'Régua SAEB'!$E:$E,"&gt;"&amp;$F4006,'Régua SAEB'!$A:$A,$E4006)</f>
        <v>2</v>
      </c>
      <c r="H4006" s="10" t="str">
        <f t="array" ref="H4006">INDEX('Régua SAEB'!$F$1:$F$40,MATCH($E4006&amp;"LP"&amp;$G4006,'Régua SAEB'!$G$1:$G$40,0),1)</f>
        <v>Básico</v>
      </c>
      <c r="I4006" s="29">
        <v>243.71</v>
      </c>
      <c r="J4006" s="10">
        <f>SUMIFS('Régua SAEB'!$C:$C,'Régua SAEB'!$B:$B,"MT",'Régua SAEB'!$D:$D,"&lt;="&amp;$I4006,'Régua SAEB'!$E:$E,"&gt;"&amp;$I4006,'Régua SAEB'!$A:$A,$E4006)</f>
        <v>1</v>
      </c>
      <c r="K4006" s="10" t="str">
        <f t="array" ref="K4006">INDEX('Régua SAEB'!$F$1:$F$40,MATCH($E4006&amp;"MT"&amp;$J4006,'Régua SAEB'!$G$1:$G$40,0),1)</f>
        <v>Insuficiente</v>
      </c>
    </row>
    <row r="4007" spans="1:11" x14ac:dyDescent="0.2">
      <c r="A4007" s="28" t="s">
        <v>67</v>
      </c>
      <c r="B4007" s="24">
        <v>38076</v>
      </c>
      <c r="C4007" s="28" t="s">
        <v>842</v>
      </c>
      <c r="D4007" s="29">
        <v>35038076</v>
      </c>
      <c r="E4007" s="29" t="s">
        <v>3527</v>
      </c>
      <c r="F4007" s="29">
        <v>264.93</v>
      </c>
      <c r="G4007" s="10">
        <f>SUMIFS('Régua SAEB'!$C:$C,'Régua SAEB'!$B:$B,"LP",'Régua SAEB'!$D:$D,"&lt;="&amp;$F4007,'Régua SAEB'!$E:$E,"&gt;"&amp;$F4007,'Régua SAEB'!$A:$A,$E4007)</f>
        <v>2</v>
      </c>
      <c r="H4007" s="10" t="str">
        <f t="array" ref="H4007">INDEX('Régua SAEB'!$F$1:$F$40,MATCH($E4007&amp;"LP"&amp;$G4007,'Régua SAEB'!$G$1:$G$40,0),1)</f>
        <v>Básico</v>
      </c>
      <c r="I4007" s="29">
        <v>258.45999999999998</v>
      </c>
      <c r="J4007" s="10">
        <f>SUMIFS('Régua SAEB'!$C:$C,'Régua SAEB'!$B:$B,"MT",'Régua SAEB'!$D:$D,"&lt;="&amp;$I4007,'Régua SAEB'!$E:$E,"&gt;"&amp;$I4007,'Régua SAEB'!$A:$A,$E4007)</f>
        <v>2</v>
      </c>
      <c r="K4007" s="10" t="str">
        <f t="array" ref="K4007">INDEX('Régua SAEB'!$F$1:$F$40,MATCH($E4007&amp;"MT"&amp;$J4007,'Régua SAEB'!$G$1:$G$40,0),1)</f>
        <v>Insuficiente</v>
      </c>
    </row>
    <row r="4008" spans="1:11" x14ac:dyDescent="0.2">
      <c r="A4008" s="28" t="s">
        <v>33</v>
      </c>
      <c r="B4008" s="24">
        <v>26918</v>
      </c>
      <c r="C4008" s="28" t="s">
        <v>843</v>
      </c>
      <c r="D4008" s="29">
        <v>35026918</v>
      </c>
      <c r="E4008" s="29" t="s">
        <v>3527</v>
      </c>
      <c r="F4008" s="29">
        <v>274.54000000000002</v>
      </c>
      <c r="G4008" s="10">
        <f>SUMIFS('Régua SAEB'!$C:$C,'Régua SAEB'!$B:$B,"LP",'Régua SAEB'!$D:$D,"&lt;="&amp;$F4008,'Régua SAEB'!$E:$E,"&gt;"&amp;$F4008,'Régua SAEB'!$A:$A,$E4008)</f>
        <v>2</v>
      </c>
      <c r="H4008" s="10" t="str">
        <f t="array" ref="H4008">INDEX('Régua SAEB'!$F$1:$F$40,MATCH($E4008&amp;"LP"&amp;$G4008,'Régua SAEB'!$G$1:$G$40,0),1)</f>
        <v>Básico</v>
      </c>
      <c r="I4008" s="29">
        <v>273.02</v>
      </c>
      <c r="J4008" s="10">
        <f>SUMIFS('Régua SAEB'!$C:$C,'Régua SAEB'!$B:$B,"MT",'Régua SAEB'!$D:$D,"&lt;="&amp;$I4008,'Régua SAEB'!$E:$E,"&gt;"&amp;$I4008,'Régua SAEB'!$A:$A,$E4008)</f>
        <v>2</v>
      </c>
      <c r="K4008" s="10" t="str">
        <f t="array" ref="K4008">INDEX('Régua SAEB'!$F$1:$F$40,MATCH($E4008&amp;"MT"&amp;$J4008,'Régua SAEB'!$G$1:$G$40,0),1)</f>
        <v>Insuficiente</v>
      </c>
    </row>
    <row r="4009" spans="1:11" x14ac:dyDescent="0.2">
      <c r="A4009" s="28" t="s">
        <v>61</v>
      </c>
      <c r="B4009" s="24">
        <v>32608</v>
      </c>
      <c r="C4009" s="28" t="s">
        <v>844</v>
      </c>
      <c r="D4009" s="29">
        <v>35032608</v>
      </c>
      <c r="E4009" s="29" t="s">
        <v>3527</v>
      </c>
      <c r="F4009" s="29">
        <v>270.67</v>
      </c>
      <c r="G4009" s="10">
        <f>SUMIFS('Régua SAEB'!$C:$C,'Régua SAEB'!$B:$B,"LP",'Régua SAEB'!$D:$D,"&lt;="&amp;$F4009,'Régua SAEB'!$E:$E,"&gt;"&amp;$F4009,'Régua SAEB'!$A:$A,$E4009)</f>
        <v>2</v>
      </c>
      <c r="H4009" s="10" t="str">
        <f t="array" ref="H4009">INDEX('Régua SAEB'!$F$1:$F$40,MATCH($E4009&amp;"LP"&amp;$G4009,'Régua SAEB'!$G$1:$G$40,0),1)</f>
        <v>Básico</v>
      </c>
      <c r="I4009" s="29">
        <v>270.49</v>
      </c>
      <c r="J4009" s="10">
        <f>SUMIFS('Régua SAEB'!$C:$C,'Régua SAEB'!$B:$B,"MT",'Régua SAEB'!$D:$D,"&lt;="&amp;$I4009,'Régua SAEB'!$E:$E,"&gt;"&amp;$I4009,'Régua SAEB'!$A:$A,$E4009)</f>
        <v>2</v>
      </c>
      <c r="K4009" s="10" t="str">
        <f t="array" ref="K4009">INDEX('Régua SAEB'!$F$1:$F$40,MATCH($E4009&amp;"MT"&amp;$J4009,'Régua SAEB'!$G$1:$G$40,0),1)</f>
        <v>Insuficiente</v>
      </c>
    </row>
    <row r="4010" spans="1:11" x14ac:dyDescent="0.2">
      <c r="A4010" s="28" t="s">
        <v>61</v>
      </c>
      <c r="B4010" s="24">
        <v>32141</v>
      </c>
      <c r="C4010" s="28" t="s">
        <v>845</v>
      </c>
      <c r="D4010" s="29">
        <v>35032141</v>
      </c>
      <c r="E4010" s="29" t="s">
        <v>3527</v>
      </c>
      <c r="F4010" s="29">
        <v>293.05</v>
      </c>
      <c r="G4010" s="10">
        <f>SUMIFS('Régua SAEB'!$C:$C,'Régua SAEB'!$B:$B,"LP",'Régua SAEB'!$D:$D,"&lt;="&amp;$F4010,'Régua SAEB'!$E:$E,"&gt;"&amp;$F4010,'Régua SAEB'!$A:$A,$E4010)</f>
        <v>3</v>
      </c>
      <c r="H4010" s="10" t="str">
        <f t="array" ref="H4010">INDEX('Régua SAEB'!$F$1:$F$40,MATCH($E4010&amp;"LP"&amp;$G4010,'Régua SAEB'!$G$1:$G$40,0),1)</f>
        <v>Básico</v>
      </c>
      <c r="I4010" s="29">
        <v>286.76</v>
      </c>
      <c r="J4010" s="10">
        <f>SUMIFS('Régua SAEB'!$C:$C,'Régua SAEB'!$B:$B,"MT",'Régua SAEB'!$D:$D,"&lt;="&amp;$I4010,'Régua SAEB'!$E:$E,"&gt;"&amp;$I4010,'Régua SAEB'!$A:$A,$E4010)</f>
        <v>3</v>
      </c>
      <c r="K4010" s="10" t="str">
        <f t="array" ref="K4010">INDEX('Régua SAEB'!$F$1:$F$40,MATCH($E4010&amp;"MT"&amp;$J4010,'Régua SAEB'!$G$1:$G$40,0),1)</f>
        <v>Básico</v>
      </c>
    </row>
    <row r="4011" spans="1:11" x14ac:dyDescent="0.2">
      <c r="A4011" s="28" t="s">
        <v>61</v>
      </c>
      <c r="B4011" s="24">
        <v>908800</v>
      </c>
      <c r="C4011" s="28" t="s">
        <v>846</v>
      </c>
      <c r="D4011" s="29">
        <v>35908800</v>
      </c>
      <c r="E4011" s="29" t="s">
        <v>3527</v>
      </c>
      <c r="F4011" s="29">
        <v>245.79</v>
      </c>
      <c r="G4011" s="10">
        <f>SUMIFS('Régua SAEB'!$C:$C,'Régua SAEB'!$B:$B,"LP",'Régua SAEB'!$D:$D,"&lt;="&amp;$F4011,'Régua SAEB'!$E:$E,"&gt;"&amp;$F4011,'Régua SAEB'!$A:$A,$E4011)</f>
        <v>1</v>
      </c>
      <c r="H4011" s="10" t="str">
        <f t="array" ref="H4011">INDEX('Régua SAEB'!$F$1:$F$40,MATCH($E4011&amp;"LP"&amp;$G4011,'Régua SAEB'!$G$1:$G$40,0),1)</f>
        <v>Insuficiente</v>
      </c>
      <c r="I4011" s="29">
        <v>252.57</v>
      </c>
      <c r="J4011" s="10">
        <f>SUMIFS('Régua SAEB'!$C:$C,'Régua SAEB'!$B:$B,"MT",'Régua SAEB'!$D:$D,"&lt;="&amp;$I4011,'Régua SAEB'!$E:$E,"&gt;"&amp;$I4011,'Régua SAEB'!$A:$A,$E4011)</f>
        <v>2</v>
      </c>
      <c r="K4011" s="10" t="str">
        <f t="array" ref="K4011">INDEX('Régua SAEB'!$F$1:$F$40,MATCH($E4011&amp;"MT"&amp;$J4011,'Régua SAEB'!$G$1:$G$40,0),1)</f>
        <v>Insuficiente</v>
      </c>
    </row>
    <row r="4012" spans="1:11" x14ac:dyDescent="0.2">
      <c r="A4012" s="28" t="s">
        <v>71</v>
      </c>
      <c r="B4012" s="24">
        <v>34368</v>
      </c>
      <c r="C4012" s="28" t="s">
        <v>847</v>
      </c>
      <c r="D4012" s="29">
        <v>35034368</v>
      </c>
      <c r="E4012" s="29" t="s">
        <v>3527</v>
      </c>
      <c r="F4012" s="29">
        <v>280.70999999999998</v>
      </c>
      <c r="G4012" s="10">
        <f>SUMIFS('Régua SAEB'!$C:$C,'Régua SAEB'!$B:$B,"LP",'Régua SAEB'!$D:$D,"&lt;="&amp;$F4012,'Régua SAEB'!$E:$E,"&gt;"&amp;$F4012,'Régua SAEB'!$A:$A,$E4012)</f>
        <v>3</v>
      </c>
      <c r="H4012" s="10" t="str">
        <f t="array" ref="H4012">INDEX('Régua SAEB'!$F$1:$F$40,MATCH($E4012&amp;"LP"&amp;$G4012,'Régua SAEB'!$G$1:$G$40,0),1)</f>
        <v>Básico</v>
      </c>
      <c r="I4012" s="29">
        <v>280.5</v>
      </c>
      <c r="J4012" s="10">
        <f>SUMIFS('Régua SAEB'!$C:$C,'Régua SAEB'!$B:$B,"MT",'Régua SAEB'!$D:$D,"&lt;="&amp;$I4012,'Régua SAEB'!$E:$E,"&gt;"&amp;$I4012,'Régua SAEB'!$A:$A,$E4012)</f>
        <v>3</v>
      </c>
      <c r="K4012" s="10" t="str">
        <f t="array" ref="K4012">INDEX('Régua SAEB'!$F$1:$F$40,MATCH($E4012&amp;"MT"&amp;$J4012,'Régua SAEB'!$G$1:$G$40,0),1)</f>
        <v>Básico</v>
      </c>
    </row>
    <row r="4013" spans="1:11" x14ac:dyDescent="0.2">
      <c r="A4013" s="28" t="s">
        <v>71</v>
      </c>
      <c r="B4013" s="24">
        <v>34373</v>
      </c>
      <c r="C4013" s="28" t="s">
        <v>848</v>
      </c>
      <c r="D4013" s="29">
        <v>35034373</v>
      </c>
      <c r="E4013" s="29" t="s">
        <v>3527</v>
      </c>
      <c r="F4013" s="29">
        <v>305.24</v>
      </c>
      <c r="G4013" s="10">
        <f>SUMIFS('Régua SAEB'!$C:$C,'Régua SAEB'!$B:$B,"LP",'Régua SAEB'!$D:$D,"&lt;="&amp;$F4013,'Régua SAEB'!$E:$E,"&gt;"&amp;$F4013,'Régua SAEB'!$A:$A,$E4013)</f>
        <v>4</v>
      </c>
      <c r="H4013" s="10" t="str">
        <f t="array" ref="H4013">INDEX('Régua SAEB'!$F$1:$F$40,MATCH($E4013&amp;"LP"&amp;$G4013,'Régua SAEB'!$G$1:$G$40,0),1)</f>
        <v>Básico</v>
      </c>
      <c r="I4013" s="29">
        <v>302.77999999999997</v>
      </c>
      <c r="J4013" s="10">
        <f>SUMIFS('Régua SAEB'!$C:$C,'Régua SAEB'!$B:$B,"MT",'Régua SAEB'!$D:$D,"&lt;="&amp;$I4013,'Régua SAEB'!$E:$E,"&gt;"&amp;$I4013,'Régua SAEB'!$A:$A,$E4013)</f>
        <v>4</v>
      </c>
      <c r="K4013" s="10" t="str">
        <f t="array" ref="K4013">INDEX('Régua SAEB'!$F$1:$F$40,MATCH($E4013&amp;"MT"&amp;$J4013,'Régua SAEB'!$G$1:$G$40,0),1)</f>
        <v>Básico</v>
      </c>
    </row>
    <row r="4014" spans="1:11" x14ac:dyDescent="0.2">
      <c r="A4014" s="28" t="s">
        <v>33</v>
      </c>
      <c r="B4014" s="24">
        <v>26797</v>
      </c>
      <c r="C4014" s="28" t="s">
        <v>849</v>
      </c>
      <c r="D4014" s="29">
        <v>35026797</v>
      </c>
      <c r="E4014" s="29" t="s">
        <v>3527</v>
      </c>
      <c r="F4014" s="29">
        <v>261.95</v>
      </c>
      <c r="G4014" s="10">
        <f>SUMIFS('Régua SAEB'!$C:$C,'Régua SAEB'!$B:$B,"LP",'Régua SAEB'!$D:$D,"&lt;="&amp;$F4014,'Régua SAEB'!$E:$E,"&gt;"&amp;$F4014,'Régua SAEB'!$A:$A,$E4014)</f>
        <v>2</v>
      </c>
      <c r="H4014" s="10" t="str">
        <f t="array" ref="H4014">INDEX('Régua SAEB'!$F$1:$F$40,MATCH($E4014&amp;"LP"&amp;$G4014,'Régua SAEB'!$G$1:$G$40,0),1)</f>
        <v>Básico</v>
      </c>
      <c r="I4014" s="29">
        <v>259.61</v>
      </c>
      <c r="J4014" s="10">
        <f>SUMIFS('Régua SAEB'!$C:$C,'Régua SAEB'!$B:$B,"MT",'Régua SAEB'!$D:$D,"&lt;="&amp;$I4014,'Régua SAEB'!$E:$E,"&gt;"&amp;$I4014,'Régua SAEB'!$A:$A,$E4014)</f>
        <v>2</v>
      </c>
      <c r="K4014" s="10" t="str">
        <f t="array" ref="K4014">INDEX('Régua SAEB'!$F$1:$F$40,MATCH($E4014&amp;"MT"&amp;$J4014,'Régua SAEB'!$G$1:$G$40,0),1)</f>
        <v>Insuficiente</v>
      </c>
    </row>
    <row r="4015" spans="1:11" x14ac:dyDescent="0.2">
      <c r="A4015" s="28" t="s">
        <v>33</v>
      </c>
      <c r="B4015" s="24">
        <v>26839</v>
      </c>
      <c r="C4015" s="28" t="s">
        <v>850</v>
      </c>
      <c r="D4015" s="29">
        <v>35026839</v>
      </c>
      <c r="E4015" s="29" t="s">
        <v>3527</v>
      </c>
      <c r="F4015" s="29">
        <v>272.62</v>
      </c>
      <c r="G4015" s="10">
        <f>SUMIFS('Régua SAEB'!$C:$C,'Régua SAEB'!$B:$B,"LP",'Régua SAEB'!$D:$D,"&lt;="&amp;$F4015,'Régua SAEB'!$E:$E,"&gt;"&amp;$F4015,'Régua SAEB'!$A:$A,$E4015)</f>
        <v>2</v>
      </c>
      <c r="H4015" s="10" t="str">
        <f t="array" ref="H4015">INDEX('Régua SAEB'!$F$1:$F$40,MATCH($E4015&amp;"LP"&amp;$G4015,'Régua SAEB'!$G$1:$G$40,0),1)</f>
        <v>Básico</v>
      </c>
      <c r="I4015" s="29">
        <v>274.24</v>
      </c>
      <c r="J4015" s="10">
        <f>SUMIFS('Régua SAEB'!$C:$C,'Régua SAEB'!$B:$B,"MT",'Régua SAEB'!$D:$D,"&lt;="&amp;$I4015,'Régua SAEB'!$E:$E,"&gt;"&amp;$I4015,'Régua SAEB'!$A:$A,$E4015)</f>
        <v>2</v>
      </c>
      <c r="K4015" s="10" t="str">
        <f t="array" ref="K4015">INDEX('Régua SAEB'!$F$1:$F$40,MATCH($E4015&amp;"MT"&amp;$J4015,'Régua SAEB'!$G$1:$G$40,0),1)</f>
        <v>Insuficiente</v>
      </c>
    </row>
    <row r="4016" spans="1:11" x14ac:dyDescent="0.2">
      <c r="A4016" s="28" t="s">
        <v>33</v>
      </c>
      <c r="B4016" s="24">
        <v>26897</v>
      </c>
      <c r="C4016" s="28" t="s">
        <v>852</v>
      </c>
      <c r="D4016" s="29">
        <v>35026897</v>
      </c>
      <c r="E4016" s="29" t="s">
        <v>3527</v>
      </c>
      <c r="F4016" s="29">
        <v>285.02</v>
      </c>
      <c r="G4016" s="10">
        <f>SUMIFS('Régua SAEB'!$C:$C,'Régua SAEB'!$B:$B,"LP",'Régua SAEB'!$D:$D,"&lt;="&amp;$F4016,'Régua SAEB'!$E:$E,"&gt;"&amp;$F4016,'Régua SAEB'!$A:$A,$E4016)</f>
        <v>3</v>
      </c>
      <c r="H4016" s="10" t="str">
        <f t="array" ref="H4016">INDEX('Régua SAEB'!$F$1:$F$40,MATCH($E4016&amp;"LP"&amp;$G4016,'Régua SAEB'!$G$1:$G$40,0),1)</f>
        <v>Básico</v>
      </c>
      <c r="I4016" s="29">
        <v>261.10000000000002</v>
      </c>
      <c r="J4016" s="10">
        <f>SUMIFS('Régua SAEB'!$C:$C,'Régua SAEB'!$B:$B,"MT",'Régua SAEB'!$D:$D,"&lt;="&amp;$I4016,'Régua SAEB'!$E:$E,"&gt;"&amp;$I4016,'Régua SAEB'!$A:$A,$E4016)</f>
        <v>2</v>
      </c>
      <c r="K4016" s="10" t="str">
        <f t="array" ref="K4016">INDEX('Régua SAEB'!$F$1:$F$40,MATCH($E4016&amp;"MT"&amp;$J4016,'Régua SAEB'!$G$1:$G$40,0),1)</f>
        <v>Insuficiente</v>
      </c>
    </row>
    <row r="4017" spans="1:11" x14ac:dyDescent="0.2">
      <c r="A4017" s="28" t="s">
        <v>33</v>
      </c>
      <c r="B4017" s="24">
        <v>26980</v>
      </c>
      <c r="C4017" s="28" t="s">
        <v>854</v>
      </c>
      <c r="D4017" s="29">
        <v>35026980</v>
      </c>
      <c r="E4017" s="29" t="s">
        <v>3527</v>
      </c>
      <c r="F4017" s="29">
        <v>302.68</v>
      </c>
      <c r="G4017" s="10">
        <f>SUMIFS('Régua SAEB'!$C:$C,'Régua SAEB'!$B:$B,"LP",'Régua SAEB'!$D:$D,"&lt;="&amp;$F4017,'Régua SAEB'!$E:$E,"&gt;"&amp;$F4017,'Régua SAEB'!$A:$A,$E4017)</f>
        <v>4</v>
      </c>
      <c r="H4017" s="10" t="str">
        <f t="array" ref="H4017">INDEX('Régua SAEB'!$F$1:$F$40,MATCH($E4017&amp;"LP"&amp;$G4017,'Régua SAEB'!$G$1:$G$40,0),1)</f>
        <v>Básico</v>
      </c>
      <c r="I4017" s="29">
        <v>284.47000000000003</v>
      </c>
      <c r="J4017" s="10">
        <f>SUMIFS('Régua SAEB'!$C:$C,'Régua SAEB'!$B:$B,"MT",'Régua SAEB'!$D:$D,"&lt;="&amp;$I4017,'Régua SAEB'!$E:$E,"&gt;"&amp;$I4017,'Régua SAEB'!$A:$A,$E4017)</f>
        <v>3</v>
      </c>
      <c r="K4017" s="10" t="str">
        <f t="array" ref="K4017">INDEX('Régua SAEB'!$F$1:$F$40,MATCH($E4017&amp;"MT"&amp;$J4017,'Régua SAEB'!$G$1:$G$40,0),1)</f>
        <v>Básico</v>
      </c>
    </row>
    <row r="4018" spans="1:11" x14ac:dyDescent="0.2">
      <c r="A4018" s="28" t="s">
        <v>33</v>
      </c>
      <c r="B4018" s="24">
        <v>43023</v>
      </c>
      <c r="C4018" s="28" t="s">
        <v>855</v>
      </c>
      <c r="D4018" s="29">
        <v>35043023</v>
      </c>
      <c r="E4018" s="29" t="s">
        <v>3527</v>
      </c>
      <c r="F4018" s="29">
        <v>274.11</v>
      </c>
      <c r="G4018" s="10">
        <f>SUMIFS('Régua SAEB'!$C:$C,'Régua SAEB'!$B:$B,"LP",'Régua SAEB'!$D:$D,"&lt;="&amp;$F4018,'Régua SAEB'!$E:$E,"&gt;"&amp;$F4018,'Régua SAEB'!$A:$A,$E4018)</f>
        <v>2</v>
      </c>
      <c r="H4018" s="10" t="str">
        <f t="array" ref="H4018">INDEX('Régua SAEB'!$F$1:$F$40,MATCH($E4018&amp;"LP"&amp;$G4018,'Régua SAEB'!$G$1:$G$40,0),1)</f>
        <v>Básico</v>
      </c>
      <c r="I4018" s="29">
        <v>279.02999999999997</v>
      </c>
      <c r="J4018" s="10">
        <f>SUMIFS('Régua SAEB'!$C:$C,'Régua SAEB'!$B:$B,"MT",'Régua SAEB'!$D:$D,"&lt;="&amp;$I4018,'Régua SAEB'!$E:$E,"&gt;"&amp;$I4018,'Régua SAEB'!$A:$A,$E4018)</f>
        <v>3</v>
      </c>
      <c r="K4018" s="10" t="str">
        <f t="array" ref="K4018">INDEX('Régua SAEB'!$F$1:$F$40,MATCH($E4018&amp;"MT"&amp;$J4018,'Régua SAEB'!$G$1:$G$40,0),1)</f>
        <v>Básico</v>
      </c>
    </row>
    <row r="4019" spans="1:11" x14ac:dyDescent="0.2">
      <c r="A4019" s="28" t="s">
        <v>33</v>
      </c>
      <c r="B4019" s="24">
        <v>47570</v>
      </c>
      <c r="C4019" s="28" t="s">
        <v>856</v>
      </c>
      <c r="D4019" s="29">
        <v>35047570</v>
      </c>
      <c r="E4019" s="29" t="s">
        <v>3527</v>
      </c>
      <c r="F4019" s="29">
        <v>272.20999999999998</v>
      </c>
      <c r="G4019" s="10">
        <f>SUMIFS('Régua SAEB'!$C:$C,'Régua SAEB'!$B:$B,"LP",'Régua SAEB'!$D:$D,"&lt;="&amp;$F4019,'Régua SAEB'!$E:$E,"&gt;"&amp;$F4019,'Régua SAEB'!$A:$A,$E4019)</f>
        <v>2</v>
      </c>
      <c r="H4019" s="10" t="str">
        <f t="array" ref="H4019">INDEX('Régua SAEB'!$F$1:$F$40,MATCH($E4019&amp;"LP"&amp;$G4019,'Régua SAEB'!$G$1:$G$40,0),1)</f>
        <v>Básico</v>
      </c>
      <c r="I4019" s="29">
        <v>272.95999999999998</v>
      </c>
      <c r="J4019" s="10">
        <f>SUMIFS('Régua SAEB'!$C:$C,'Régua SAEB'!$B:$B,"MT",'Régua SAEB'!$D:$D,"&lt;="&amp;$I4019,'Régua SAEB'!$E:$E,"&gt;"&amp;$I4019,'Régua SAEB'!$A:$A,$E4019)</f>
        <v>2</v>
      </c>
      <c r="K4019" s="10" t="str">
        <f t="array" ref="K4019">INDEX('Régua SAEB'!$F$1:$F$40,MATCH($E4019&amp;"MT"&amp;$J4019,'Régua SAEB'!$G$1:$G$40,0),1)</f>
        <v>Insuficiente</v>
      </c>
    </row>
    <row r="4020" spans="1:11" x14ac:dyDescent="0.2">
      <c r="A4020" s="28" t="s">
        <v>33</v>
      </c>
      <c r="B4020" s="24">
        <v>908137</v>
      </c>
      <c r="C4020" s="28" t="s">
        <v>857</v>
      </c>
      <c r="D4020" s="29">
        <v>35908137</v>
      </c>
      <c r="E4020" s="29" t="s">
        <v>3527</v>
      </c>
      <c r="F4020" s="29">
        <v>282.73</v>
      </c>
      <c r="G4020" s="10">
        <f>SUMIFS('Régua SAEB'!$C:$C,'Régua SAEB'!$B:$B,"LP",'Régua SAEB'!$D:$D,"&lt;="&amp;$F4020,'Régua SAEB'!$E:$E,"&gt;"&amp;$F4020,'Régua SAEB'!$A:$A,$E4020)</f>
        <v>3</v>
      </c>
      <c r="H4020" s="10" t="str">
        <f t="array" ref="H4020">INDEX('Régua SAEB'!$F$1:$F$40,MATCH($E4020&amp;"LP"&amp;$G4020,'Régua SAEB'!$G$1:$G$40,0),1)</f>
        <v>Básico</v>
      </c>
      <c r="I4020" s="29">
        <v>270.73</v>
      </c>
      <c r="J4020" s="10">
        <f>SUMIFS('Régua SAEB'!$C:$C,'Régua SAEB'!$B:$B,"MT",'Régua SAEB'!$D:$D,"&lt;="&amp;$I4020,'Régua SAEB'!$E:$E,"&gt;"&amp;$I4020,'Régua SAEB'!$A:$A,$E4020)</f>
        <v>2</v>
      </c>
      <c r="K4020" s="10" t="str">
        <f t="array" ref="K4020">INDEX('Régua SAEB'!$F$1:$F$40,MATCH($E4020&amp;"MT"&amp;$J4020,'Régua SAEB'!$G$1:$G$40,0),1)</f>
        <v>Insuficiente</v>
      </c>
    </row>
    <row r="4021" spans="1:11" x14ac:dyDescent="0.2">
      <c r="A4021" s="28" t="s">
        <v>58</v>
      </c>
      <c r="B4021" s="24">
        <v>33522</v>
      </c>
      <c r="C4021" s="28" t="s">
        <v>858</v>
      </c>
      <c r="D4021" s="29">
        <v>35033522</v>
      </c>
      <c r="E4021" s="29" t="s">
        <v>3527</v>
      </c>
      <c r="F4021" s="29">
        <v>288.39</v>
      </c>
      <c r="G4021" s="10">
        <f>SUMIFS('Régua SAEB'!$C:$C,'Régua SAEB'!$B:$B,"LP",'Régua SAEB'!$D:$D,"&lt;="&amp;$F4021,'Régua SAEB'!$E:$E,"&gt;"&amp;$F4021,'Régua SAEB'!$A:$A,$E4021)</f>
        <v>3</v>
      </c>
      <c r="H4021" s="10" t="str">
        <f t="array" ref="H4021">INDEX('Régua SAEB'!$F$1:$F$40,MATCH($E4021&amp;"LP"&amp;$G4021,'Régua SAEB'!$G$1:$G$40,0),1)</f>
        <v>Básico</v>
      </c>
      <c r="I4021" s="29">
        <v>282.82</v>
      </c>
      <c r="J4021" s="10">
        <f>SUMIFS('Régua SAEB'!$C:$C,'Régua SAEB'!$B:$B,"MT",'Régua SAEB'!$D:$D,"&lt;="&amp;$I4021,'Régua SAEB'!$E:$E,"&gt;"&amp;$I4021,'Régua SAEB'!$A:$A,$E4021)</f>
        <v>3</v>
      </c>
      <c r="K4021" s="10" t="str">
        <f t="array" ref="K4021">INDEX('Régua SAEB'!$F$1:$F$40,MATCH($E4021&amp;"MT"&amp;$J4021,'Régua SAEB'!$G$1:$G$40,0),1)</f>
        <v>Básico</v>
      </c>
    </row>
    <row r="4022" spans="1:11" x14ac:dyDescent="0.2">
      <c r="A4022" s="28" t="s">
        <v>93</v>
      </c>
      <c r="B4022" s="24">
        <v>7195</v>
      </c>
      <c r="C4022" s="28" t="s">
        <v>859</v>
      </c>
      <c r="D4022" s="29">
        <v>35007195</v>
      </c>
      <c r="E4022" s="29" t="s">
        <v>3527</v>
      </c>
      <c r="F4022" s="29">
        <v>288.58</v>
      </c>
      <c r="G4022" s="10">
        <f>SUMIFS('Régua SAEB'!$C:$C,'Régua SAEB'!$B:$B,"LP",'Régua SAEB'!$D:$D,"&lt;="&amp;$F4022,'Régua SAEB'!$E:$E,"&gt;"&amp;$F4022,'Régua SAEB'!$A:$A,$E4022)</f>
        <v>3</v>
      </c>
      <c r="H4022" s="10" t="str">
        <f t="array" ref="H4022">INDEX('Régua SAEB'!$F$1:$F$40,MATCH($E4022&amp;"LP"&amp;$G4022,'Régua SAEB'!$G$1:$G$40,0),1)</f>
        <v>Básico</v>
      </c>
      <c r="I4022" s="29">
        <v>282.62</v>
      </c>
      <c r="J4022" s="10">
        <f>SUMIFS('Régua SAEB'!$C:$C,'Régua SAEB'!$B:$B,"MT",'Régua SAEB'!$D:$D,"&lt;="&amp;$I4022,'Régua SAEB'!$E:$E,"&gt;"&amp;$I4022,'Régua SAEB'!$A:$A,$E4022)</f>
        <v>3</v>
      </c>
      <c r="K4022" s="10" t="str">
        <f t="array" ref="K4022">INDEX('Régua SAEB'!$F$1:$F$40,MATCH($E4022&amp;"MT"&amp;$J4022,'Régua SAEB'!$G$1:$G$40,0),1)</f>
        <v>Básico</v>
      </c>
    </row>
    <row r="4023" spans="1:11" x14ac:dyDescent="0.2">
      <c r="A4023" s="28" t="s">
        <v>93</v>
      </c>
      <c r="B4023" s="24">
        <v>7213</v>
      </c>
      <c r="C4023" s="28" t="s">
        <v>860</v>
      </c>
      <c r="D4023" s="29">
        <v>35007213</v>
      </c>
      <c r="E4023" s="29" t="s">
        <v>3527</v>
      </c>
      <c r="F4023" s="29">
        <v>281.39999999999998</v>
      </c>
      <c r="G4023" s="10">
        <f>SUMIFS('Régua SAEB'!$C:$C,'Régua SAEB'!$B:$B,"LP",'Régua SAEB'!$D:$D,"&lt;="&amp;$F4023,'Régua SAEB'!$E:$E,"&gt;"&amp;$F4023,'Régua SAEB'!$A:$A,$E4023)</f>
        <v>3</v>
      </c>
      <c r="H4023" s="10" t="str">
        <f t="array" ref="H4023">INDEX('Régua SAEB'!$F$1:$F$40,MATCH($E4023&amp;"LP"&amp;$G4023,'Régua SAEB'!$G$1:$G$40,0),1)</f>
        <v>Básico</v>
      </c>
      <c r="I4023" s="29">
        <v>263.01</v>
      </c>
      <c r="J4023" s="10">
        <f>SUMIFS('Régua SAEB'!$C:$C,'Régua SAEB'!$B:$B,"MT",'Régua SAEB'!$D:$D,"&lt;="&amp;$I4023,'Régua SAEB'!$E:$E,"&gt;"&amp;$I4023,'Régua SAEB'!$A:$A,$E4023)</f>
        <v>2</v>
      </c>
      <c r="K4023" s="10" t="str">
        <f t="array" ref="K4023">INDEX('Régua SAEB'!$F$1:$F$40,MATCH($E4023&amp;"MT"&amp;$J4023,'Régua SAEB'!$G$1:$G$40,0),1)</f>
        <v>Insuficiente</v>
      </c>
    </row>
    <row r="4024" spans="1:11" x14ac:dyDescent="0.2">
      <c r="A4024" s="28" t="s">
        <v>93</v>
      </c>
      <c r="B4024" s="24">
        <v>7237</v>
      </c>
      <c r="C4024" s="28" t="s">
        <v>861</v>
      </c>
      <c r="D4024" s="29">
        <v>35007237</v>
      </c>
      <c r="E4024" s="29" t="s">
        <v>3527</v>
      </c>
      <c r="F4024" s="29">
        <v>285.16000000000003</v>
      </c>
      <c r="G4024" s="10">
        <f>SUMIFS('Régua SAEB'!$C:$C,'Régua SAEB'!$B:$B,"LP",'Régua SAEB'!$D:$D,"&lt;="&amp;$F4024,'Régua SAEB'!$E:$E,"&gt;"&amp;$F4024,'Régua SAEB'!$A:$A,$E4024)</f>
        <v>3</v>
      </c>
      <c r="H4024" s="10" t="str">
        <f t="array" ref="H4024">INDEX('Régua SAEB'!$F$1:$F$40,MATCH($E4024&amp;"LP"&amp;$G4024,'Régua SAEB'!$G$1:$G$40,0),1)</f>
        <v>Básico</v>
      </c>
      <c r="I4024" s="29">
        <v>264.81</v>
      </c>
      <c r="J4024" s="10">
        <f>SUMIFS('Régua SAEB'!$C:$C,'Régua SAEB'!$B:$B,"MT",'Régua SAEB'!$D:$D,"&lt;="&amp;$I4024,'Régua SAEB'!$E:$E,"&gt;"&amp;$I4024,'Régua SAEB'!$A:$A,$E4024)</f>
        <v>2</v>
      </c>
      <c r="K4024" s="10" t="str">
        <f t="array" ref="K4024">INDEX('Régua SAEB'!$F$1:$F$40,MATCH($E4024&amp;"MT"&amp;$J4024,'Régua SAEB'!$G$1:$G$40,0),1)</f>
        <v>Insuficiente</v>
      </c>
    </row>
    <row r="4025" spans="1:11" x14ac:dyDescent="0.2">
      <c r="A4025" s="28" t="s">
        <v>93</v>
      </c>
      <c r="B4025" s="24">
        <v>7262</v>
      </c>
      <c r="C4025" s="28" t="s">
        <v>862</v>
      </c>
      <c r="D4025" s="29">
        <v>35007262</v>
      </c>
      <c r="E4025" s="29" t="s">
        <v>3527</v>
      </c>
      <c r="F4025" s="29">
        <v>277.62</v>
      </c>
      <c r="G4025" s="10">
        <f>SUMIFS('Régua SAEB'!$C:$C,'Régua SAEB'!$B:$B,"LP",'Régua SAEB'!$D:$D,"&lt;="&amp;$F4025,'Régua SAEB'!$E:$E,"&gt;"&amp;$F4025,'Régua SAEB'!$A:$A,$E4025)</f>
        <v>3</v>
      </c>
      <c r="H4025" s="10" t="str">
        <f t="array" ref="H4025">INDEX('Régua SAEB'!$F$1:$F$40,MATCH($E4025&amp;"LP"&amp;$G4025,'Régua SAEB'!$G$1:$G$40,0),1)</f>
        <v>Básico</v>
      </c>
      <c r="I4025" s="29">
        <v>267.45</v>
      </c>
      <c r="J4025" s="10">
        <f>SUMIFS('Régua SAEB'!$C:$C,'Régua SAEB'!$B:$B,"MT",'Régua SAEB'!$D:$D,"&lt;="&amp;$I4025,'Régua SAEB'!$E:$E,"&gt;"&amp;$I4025,'Régua SAEB'!$A:$A,$E4025)</f>
        <v>2</v>
      </c>
      <c r="K4025" s="10" t="str">
        <f t="array" ref="K4025">INDEX('Régua SAEB'!$F$1:$F$40,MATCH($E4025&amp;"MT"&amp;$J4025,'Régua SAEB'!$G$1:$G$40,0),1)</f>
        <v>Insuficiente</v>
      </c>
    </row>
    <row r="4026" spans="1:11" x14ac:dyDescent="0.2">
      <c r="A4026" s="28" t="s">
        <v>93</v>
      </c>
      <c r="B4026" s="24">
        <v>7274</v>
      </c>
      <c r="C4026" s="28" t="s">
        <v>863</v>
      </c>
      <c r="D4026" s="29">
        <v>35007274</v>
      </c>
      <c r="E4026" s="29" t="s">
        <v>3527</v>
      </c>
      <c r="F4026" s="29">
        <v>288.62</v>
      </c>
      <c r="G4026" s="10">
        <f>SUMIFS('Régua SAEB'!$C:$C,'Régua SAEB'!$B:$B,"LP",'Régua SAEB'!$D:$D,"&lt;="&amp;$F4026,'Régua SAEB'!$E:$E,"&gt;"&amp;$F4026,'Régua SAEB'!$A:$A,$E4026)</f>
        <v>3</v>
      </c>
      <c r="H4026" s="10" t="str">
        <f t="array" ref="H4026">INDEX('Régua SAEB'!$F$1:$F$40,MATCH($E4026&amp;"LP"&amp;$G4026,'Régua SAEB'!$G$1:$G$40,0),1)</f>
        <v>Básico</v>
      </c>
      <c r="I4026" s="29">
        <v>268.61</v>
      </c>
      <c r="J4026" s="10">
        <f>SUMIFS('Régua SAEB'!$C:$C,'Régua SAEB'!$B:$B,"MT",'Régua SAEB'!$D:$D,"&lt;="&amp;$I4026,'Régua SAEB'!$E:$E,"&gt;"&amp;$I4026,'Régua SAEB'!$A:$A,$E4026)</f>
        <v>2</v>
      </c>
      <c r="K4026" s="10" t="str">
        <f t="array" ref="K4026">INDEX('Régua SAEB'!$F$1:$F$40,MATCH($E4026&amp;"MT"&amp;$J4026,'Régua SAEB'!$G$1:$G$40,0),1)</f>
        <v>Insuficiente</v>
      </c>
    </row>
    <row r="4027" spans="1:11" x14ac:dyDescent="0.2">
      <c r="A4027" s="28" t="s">
        <v>93</v>
      </c>
      <c r="B4027" s="24">
        <v>35506</v>
      </c>
      <c r="C4027" s="28" t="s">
        <v>864</v>
      </c>
      <c r="D4027" s="29">
        <v>35035506</v>
      </c>
      <c r="E4027" s="29" t="s">
        <v>3527</v>
      </c>
      <c r="F4027" s="29">
        <v>275.87</v>
      </c>
      <c r="G4027" s="10">
        <f>SUMIFS('Régua SAEB'!$C:$C,'Régua SAEB'!$B:$B,"LP",'Régua SAEB'!$D:$D,"&lt;="&amp;$F4027,'Régua SAEB'!$E:$E,"&gt;"&amp;$F4027,'Régua SAEB'!$A:$A,$E4027)</f>
        <v>3</v>
      </c>
      <c r="H4027" s="10" t="str">
        <f t="array" ref="H4027">INDEX('Régua SAEB'!$F$1:$F$40,MATCH($E4027&amp;"LP"&amp;$G4027,'Régua SAEB'!$G$1:$G$40,0),1)</f>
        <v>Básico</v>
      </c>
      <c r="I4027" s="29">
        <v>258.16000000000003</v>
      </c>
      <c r="J4027" s="10">
        <f>SUMIFS('Régua SAEB'!$C:$C,'Régua SAEB'!$B:$B,"MT",'Régua SAEB'!$D:$D,"&lt;="&amp;$I4027,'Régua SAEB'!$E:$E,"&gt;"&amp;$I4027,'Régua SAEB'!$A:$A,$E4027)</f>
        <v>2</v>
      </c>
      <c r="K4027" s="10" t="str">
        <f t="array" ref="K4027">INDEX('Régua SAEB'!$F$1:$F$40,MATCH($E4027&amp;"MT"&amp;$J4027,'Régua SAEB'!$G$1:$G$40,0),1)</f>
        <v>Insuficiente</v>
      </c>
    </row>
    <row r="4028" spans="1:11" x14ac:dyDescent="0.2">
      <c r="A4028" s="28" t="s">
        <v>93</v>
      </c>
      <c r="B4028" s="24">
        <v>35531</v>
      </c>
      <c r="C4028" s="28" t="s">
        <v>865</v>
      </c>
      <c r="D4028" s="29">
        <v>35035531</v>
      </c>
      <c r="E4028" s="29" t="s">
        <v>3527</v>
      </c>
      <c r="F4028" s="29">
        <v>269.33999999999997</v>
      </c>
      <c r="G4028" s="10">
        <f>SUMIFS('Régua SAEB'!$C:$C,'Régua SAEB'!$B:$B,"LP",'Régua SAEB'!$D:$D,"&lt;="&amp;$F4028,'Régua SAEB'!$E:$E,"&gt;"&amp;$F4028,'Régua SAEB'!$A:$A,$E4028)</f>
        <v>2</v>
      </c>
      <c r="H4028" s="10" t="str">
        <f t="array" ref="H4028">INDEX('Régua SAEB'!$F$1:$F$40,MATCH($E4028&amp;"LP"&amp;$G4028,'Régua SAEB'!$G$1:$G$40,0),1)</f>
        <v>Básico</v>
      </c>
      <c r="I4028" s="29">
        <v>250.13</v>
      </c>
      <c r="J4028" s="10">
        <f>SUMIFS('Régua SAEB'!$C:$C,'Régua SAEB'!$B:$B,"MT",'Régua SAEB'!$D:$D,"&lt;="&amp;$I4028,'Régua SAEB'!$E:$E,"&gt;"&amp;$I4028,'Régua SAEB'!$A:$A,$E4028)</f>
        <v>2</v>
      </c>
      <c r="K4028" s="10" t="str">
        <f t="array" ref="K4028">INDEX('Régua SAEB'!$F$1:$F$40,MATCH($E4028&amp;"MT"&amp;$J4028,'Régua SAEB'!$G$1:$G$40,0),1)</f>
        <v>Insuficiente</v>
      </c>
    </row>
    <row r="4029" spans="1:11" x14ac:dyDescent="0.2">
      <c r="A4029" s="28" t="s">
        <v>93</v>
      </c>
      <c r="B4029" s="24">
        <v>41166</v>
      </c>
      <c r="C4029" s="28" t="s">
        <v>866</v>
      </c>
      <c r="D4029" s="29">
        <v>35041166</v>
      </c>
      <c r="E4029" s="29" t="s">
        <v>3527</v>
      </c>
      <c r="F4029" s="29">
        <v>277</v>
      </c>
      <c r="G4029" s="10">
        <f>SUMIFS('Régua SAEB'!$C:$C,'Régua SAEB'!$B:$B,"LP",'Régua SAEB'!$D:$D,"&lt;="&amp;$F4029,'Régua SAEB'!$E:$E,"&gt;"&amp;$F4029,'Régua SAEB'!$A:$A,$E4029)</f>
        <v>3</v>
      </c>
      <c r="H4029" s="10" t="str">
        <f t="array" ref="H4029">INDEX('Régua SAEB'!$F$1:$F$40,MATCH($E4029&amp;"LP"&amp;$G4029,'Régua SAEB'!$G$1:$G$40,0),1)</f>
        <v>Básico</v>
      </c>
      <c r="I4029" s="29">
        <v>262.2</v>
      </c>
      <c r="J4029" s="10">
        <f>SUMIFS('Régua SAEB'!$C:$C,'Régua SAEB'!$B:$B,"MT",'Régua SAEB'!$D:$D,"&lt;="&amp;$I4029,'Régua SAEB'!$E:$E,"&gt;"&amp;$I4029,'Régua SAEB'!$A:$A,$E4029)</f>
        <v>2</v>
      </c>
      <c r="K4029" s="10" t="str">
        <f t="array" ref="K4029">INDEX('Régua SAEB'!$F$1:$F$40,MATCH($E4029&amp;"MT"&amp;$J4029,'Régua SAEB'!$G$1:$G$40,0),1)</f>
        <v>Insuficiente</v>
      </c>
    </row>
    <row r="4030" spans="1:11" x14ac:dyDescent="0.2">
      <c r="A4030" s="28" t="s">
        <v>93</v>
      </c>
      <c r="B4030" s="24">
        <v>906311</v>
      </c>
      <c r="C4030" s="28" t="s">
        <v>867</v>
      </c>
      <c r="D4030" s="29">
        <v>35906311</v>
      </c>
      <c r="E4030" s="29" t="s">
        <v>3527</v>
      </c>
      <c r="F4030" s="29">
        <v>266.83</v>
      </c>
      <c r="G4030" s="10">
        <f>SUMIFS('Régua SAEB'!$C:$C,'Régua SAEB'!$B:$B,"LP",'Régua SAEB'!$D:$D,"&lt;="&amp;$F4030,'Régua SAEB'!$E:$E,"&gt;"&amp;$F4030,'Régua SAEB'!$A:$A,$E4030)</f>
        <v>2</v>
      </c>
      <c r="H4030" s="10" t="str">
        <f t="array" ref="H4030">INDEX('Régua SAEB'!$F$1:$F$40,MATCH($E4030&amp;"LP"&amp;$G4030,'Régua SAEB'!$G$1:$G$40,0),1)</f>
        <v>Básico</v>
      </c>
      <c r="I4030" s="29">
        <v>260.60000000000002</v>
      </c>
      <c r="J4030" s="10">
        <f>SUMIFS('Régua SAEB'!$C:$C,'Régua SAEB'!$B:$B,"MT",'Régua SAEB'!$D:$D,"&lt;="&amp;$I4030,'Régua SAEB'!$E:$E,"&gt;"&amp;$I4030,'Régua SAEB'!$A:$A,$E4030)</f>
        <v>2</v>
      </c>
      <c r="K4030" s="10" t="str">
        <f t="array" ref="K4030">INDEX('Régua SAEB'!$F$1:$F$40,MATCH($E4030&amp;"MT"&amp;$J4030,'Régua SAEB'!$G$1:$G$40,0),1)</f>
        <v>Insuficiente</v>
      </c>
    </row>
    <row r="4031" spans="1:11" x14ac:dyDescent="0.2">
      <c r="A4031" s="28" t="s">
        <v>93</v>
      </c>
      <c r="B4031" s="24">
        <v>908502</v>
      </c>
      <c r="C4031" s="28" t="s">
        <v>868</v>
      </c>
      <c r="D4031" s="29">
        <v>35908502</v>
      </c>
      <c r="E4031" s="29" t="s">
        <v>3527</v>
      </c>
      <c r="F4031" s="29">
        <v>262.89</v>
      </c>
      <c r="G4031" s="10">
        <f>SUMIFS('Régua SAEB'!$C:$C,'Régua SAEB'!$B:$B,"LP",'Régua SAEB'!$D:$D,"&lt;="&amp;$F4031,'Régua SAEB'!$E:$E,"&gt;"&amp;$F4031,'Régua SAEB'!$A:$A,$E4031)</f>
        <v>2</v>
      </c>
      <c r="H4031" s="10" t="str">
        <f t="array" ref="H4031">INDEX('Régua SAEB'!$F$1:$F$40,MATCH($E4031&amp;"LP"&amp;$G4031,'Régua SAEB'!$G$1:$G$40,0),1)</f>
        <v>Básico</v>
      </c>
      <c r="I4031" s="29">
        <v>243.76</v>
      </c>
      <c r="J4031" s="10">
        <f>SUMIFS('Régua SAEB'!$C:$C,'Régua SAEB'!$B:$B,"MT",'Régua SAEB'!$D:$D,"&lt;="&amp;$I4031,'Régua SAEB'!$E:$E,"&gt;"&amp;$I4031,'Régua SAEB'!$A:$A,$E4031)</f>
        <v>1</v>
      </c>
      <c r="K4031" s="10" t="str">
        <f t="array" ref="K4031">INDEX('Régua SAEB'!$F$1:$F$40,MATCH($E4031&amp;"MT"&amp;$J4031,'Régua SAEB'!$G$1:$G$40,0),1)</f>
        <v>Insuficiente</v>
      </c>
    </row>
    <row r="4032" spans="1:11" x14ac:dyDescent="0.2">
      <c r="A4032" s="28" t="s">
        <v>93</v>
      </c>
      <c r="B4032" s="24">
        <v>923291</v>
      </c>
      <c r="C4032" s="28" t="s">
        <v>871</v>
      </c>
      <c r="D4032" s="29">
        <v>35923291</v>
      </c>
      <c r="E4032" s="29" t="s">
        <v>3527</v>
      </c>
      <c r="F4032" s="29">
        <v>262.99</v>
      </c>
      <c r="G4032" s="10">
        <f>SUMIFS('Régua SAEB'!$C:$C,'Régua SAEB'!$B:$B,"LP",'Régua SAEB'!$D:$D,"&lt;="&amp;$F4032,'Régua SAEB'!$E:$E,"&gt;"&amp;$F4032,'Régua SAEB'!$A:$A,$E4032)</f>
        <v>2</v>
      </c>
      <c r="H4032" s="10" t="str">
        <f t="array" ref="H4032">INDEX('Régua SAEB'!$F$1:$F$40,MATCH($E4032&amp;"LP"&amp;$G4032,'Régua SAEB'!$G$1:$G$40,0),1)</f>
        <v>Básico</v>
      </c>
      <c r="I4032" s="29">
        <v>259.16000000000003</v>
      </c>
      <c r="J4032" s="10">
        <f>SUMIFS('Régua SAEB'!$C:$C,'Régua SAEB'!$B:$B,"MT",'Régua SAEB'!$D:$D,"&lt;="&amp;$I4032,'Régua SAEB'!$E:$E,"&gt;"&amp;$I4032,'Régua SAEB'!$A:$A,$E4032)</f>
        <v>2</v>
      </c>
      <c r="K4032" s="10" t="str">
        <f t="array" ref="K4032">INDEX('Régua SAEB'!$F$1:$F$40,MATCH($E4032&amp;"MT"&amp;$J4032,'Régua SAEB'!$G$1:$G$40,0),1)</f>
        <v>Insuficiente</v>
      </c>
    </row>
    <row r="4033" spans="1:11" x14ac:dyDescent="0.2">
      <c r="A4033" s="28" t="s">
        <v>93</v>
      </c>
      <c r="B4033" s="24">
        <v>923436</v>
      </c>
      <c r="C4033" s="28" t="s">
        <v>872</v>
      </c>
      <c r="D4033" s="29">
        <v>35923436</v>
      </c>
      <c r="E4033" s="29" t="s">
        <v>3527</v>
      </c>
      <c r="F4033" s="29">
        <v>292.39</v>
      </c>
      <c r="G4033" s="10">
        <f>SUMIFS('Régua SAEB'!$C:$C,'Régua SAEB'!$B:$B,"LP",'Régua SAEB'!$D:$D,"&lt;="&amp;$F4033,'Régua SAEB'!$E:$E,"&gt;"&amp;$F4033,'Régua SAEB'!$A:$A,$E4033)</f>
        <v>3</v>
      </c>
      <c r="H4033" s="10" t="str">
        <f t="array" ref="H4033">INDEX('Régua SAEB'!$F$1:$F$40,MATCH($E4033&amp;"LP"&amp;$G4033,'Régua SAEB'!$G$1:$G$40,0),1)</f>
        <v>Básico</v>
      </c>
      <c r="I4033" s="29">
        <v>277.19</v>
      </c>
      <c r="J4033" s="10">
        <f>SUMIFS('Régua SAEB'!$C:$C,'Régua SAEB'!$B:$B,"MT",'Régua SAEB'!$D:$D,"&lt;="&amp;$I4033,'Régua SAEB'!$E:$E,"&gt;"&amp;$I4033,'Régua SAEB'!$A:$A,$E4033)</f>
        <v>3</v>
      </c>
      <c r="K4033" s="10" t="str">
        <f t="array" ref="K4033">INDEX('Régua SAEB'!$F$1:$F$40,MATCH($E4033&amp;"MT"&amp;$J4033,'Régua SAEB'!$G$1:$G$40,0),1)</f>
        <v>Básico</v>
      </c>
    </row>
    <row r="4034" spans="1:11" x14ac:dyDescent="0.2">
      <c r="A4034" s="28" t="s">
        <v>93</v>
      </c>
      <c r="B4034" s="24">
        <v>925822</v>
      </c>
      <c r="C4034" s="28" t="s">
        <v>874</v>
      </c>
      <c r="D4034" s="29">
        <v>35925822</v>
      </c>
      <c r="E4034" s="29" t="s">
        <v>3527</v>
      </c>
      <c r="F4034" s="29">
        <v>290.5</v>
      </c>
      <c r="G4034" s="10">
        <f>SUMIFS('Régua SAEB'!$C:$C,'Régua SAEB'!$B:$B,"LP",'Régua SAEB'!$D:$D,"&lt;="&amp;$F4034,'Régua SAEB'!$E:$E,"&gt;"&amp;$F4034,'Régua SAEB'!$A:$A,$E4034)</f>
        <v>3</v>
      </c>
      <c r="H4034" s="10" t="str">
        <f t="array" ref="H4034">INDEX('Régua SAEB'!$F$1:$F$40,MATCH($E4034&amp;"LP"&amp;$G4034,'Régua SAEB'!$G$1:$G$40,0),1)</f>
        <v>Básico</v>
      </c>
      <c r="I4034" s="29">
        <v>278.47000000000003</v>
      </c>
      <c r="J4034" s="10">
        <f>SUMIFS('Régua SAEB'!$C:$C,'Régua SAEB'!$B:$B,"MT",'Régua SAEB'!$D:$D,"&lt;="&amp;$I4034,'Régua SAEB'!$E:$E,"&gt;"&amp;$I4034,'Régua SAEB'!$A:$A,$E4034)</f>
        <v>3</v>
      </c>
      <c r="K4034" s="10" t="str">
        <f t="array" ref="K4034">INDEX('Régua SAEB'!$F$1:$F$40,MATCH($E4034&amp;"MT"&amp;$J4034,'Régua SAEB'!$G$1:$G$40,0),1)</f>
        <v>Básico</v>
      </c>
    </row>
    <row r="4035" spans="1:11" x14ac:dyDescent="0.2">
      <c r="A4035" s="28" t="s">
        <v>99</v>
      </c>
      <c r="B4035" s="24">
        <v>30612</v>
      </c>
      <c r="C4035" s="28" t="s">
        <v>3594</v>
      </c>
      <c r="D4035" s="29">
        <v>35030612</v>
      </c>
      <c r="E4035" s="29" t="s">
        <v>3527</v>
      </c>
      <c r="F4035" s="29">
        <v>284.22000000000003</v>
      </c>
      <c r="G4035" s="10">
        <f>SUMIFS('Régua SAEB'!$C:$C,'Régua SAEB'!$B:$B,"LP",'Régua SAEB'!$D:$D,"&lt;="&amp;$F4035,'Régua SAEB'!$E:$E,"&gt;"&amp;$F4035,'Régua SAEB'!$A:$A,$E4035)</f>
        <v>3</v>
      </c>
      <c r="H4035" s="10" t="str">
        <f t="array" ref="H4035">INDEX('Régua SAEB'!$F$1:$F$40,MATCH($E4035&amp;"LP"&amp;$G4035,'Régua SAEB'!$G$1:$G$40,0),1)</f>
        <v>Básico</v>
      </c>
      <c r="I4035" s="29">
        <v>292.48</v>
      </c>
      <c r="J4035" s="10">
        <f>SUMIFS('Régua SAEB'!$C:$C,'Régua SAEB'!$B:$B,"MT",'Régua SAEB'!$D:$D,"&lt;="&amp;$I4035,'Régua SAEB'!$E:$E,"&gt;"&amp;$I4035,'Régua SAEB'!$A:$A,$E4035)</f>
        <v>3</v>
      </c>
      <c r="K4035" s="10" t="str">
        <f t="array" ref="K4035">INDEX('Régua SAEB'!$F$1:$F$40,MATCH($E4035&amp;"MT"&amp;$J4035,'Régua SAEB'!$G$1:$G$40,0),1)</f>
        <v>Básico</v>
      </c>
    </row>
    <row r="4036" spans="1:11" x14ac:dyDescent="0.2">
      <c r="A4036" s="28" t="s">
        <v>9</v>
      </c>
      <c r="B4036" s="24">
        <v>30910</v>
      </c>
      <c r="C4036" s="28" t="s">
        <v>875</v>
      </c>
      <c r="D4036" s="29">
        <v>35030910</v>
      </c>
      <c r="E4036" s="29" t="s">
        <v>3527</v>
      </c>
      <c r="F4036" s="29">
        <v>248.69</v>
      </c>
      <c r="G4036" s="10">
        <f>SUMIFS('Régua SAEB'!$C:$C,'Régua SAEB'!$B:$B,"LP",'Régua SAEB'!$D:$D,"&lt;="&amp;$F4036,'Régua SAEB'!$E:$E,"&gt;"&amp;$F4036,'Régua SAEB'!$A:$A,$E4036)</f>
        <v>1</v>
      </c>
      <c r="H4036" s="10" t="str">
        <f t="array" ref="H4036">INDEX('Régua SAEB'!$F$1:$F$40,MATCH($E4036&amp;"LP"&amp;$G4036,'Régua SAEB'!$G$1:$G$40,0),1)</f>
        <v>Insuficiente</v>
      </c>
      <c r="I4036" s="29">
        <v>246.27</v>
      </c>
      <c r="J4036" s="10">
        <f>SUMIFS('Régua SAEB'!$C:$C,'Régua SAEB'!$B:$B,"MT",'Régua SAEB'!$D:$D,"&lt;="&amp;$I4036,'Régua SAEB'!$E:$E,"&gt;"&amp;$I4036,'Régua SAEB'!$A:$A,$E4036)</f>
        <v>1</v>
      </c>
      <c r="K4036" s="10" t="str">
        <f t="array" ref="K4036">INDEX('Régua SAEB'!$F$1:$F$40,MATCH($E4036&amp;"MT"&amp;$J4036,'Régua SAEB'!$G$1:$G$40,0),1)</f>
        <v>Insuficiente</v>
      </c>
    </row>
    <row r="4037" spans="1:11" x14ac:dyDescent="0.2">
      <c r="A4037" s="28" t="s">
        <v>15</v>
      </c>
      <c r="B4037" s="24">
        <v>33091</v>
      </c>
      <c r="C4037" s="28" t="s">
        <v>876</v>
      </c>
      <c r="D4037" s="29">
        <v>35033091</v>
      </c>
      <c r="E4037" s="29" t="s">
        <v>3527</v>
      </c>
      <c r="F4037" s="29">
        <v>278.2</v>
      </c>
      <c r="G4037" s="10">
        <f>SUMIFS('Régua SAEB'!$C:$C,'Régua SAEB'!$B:$B,"LP",'Régua SAEB'!$D:$D,"&lt;="&amp;$F4037,'Régua SAEB'!$E:$E,"&gt;"&amp;$F4037,'Régua SAEB'!$A:$A,$E4037)</f>
        <v>3</v>
      </c>
      <c r="H4037" s="10" t="str">
        <f t="array" ref="H4037">INDEX('Régua SAEB'!$F$1:$F$40,MATCH($E4037&amp;"LP"&amp;$G4037,'Régua SAEB'!$G$1:$G$40,0),1)</f>
        <v>Básico</v>
      </c>
      <c r="I4037" s="29">
        <v>260.08</v>
      </c>
      <c r="J4037" s="10">
        <f>SUMIFS('Régua SAEB'!$C:$C,'Régua SAEB'!$B:$B,"MT",'Régua SAEB'!$D:$D,"&lt;="&amp;$I4037,'Régua SAEB'!$E:$E,"&gt;"&amp;$I4037,'Régua SAEB'!$A:$A,$E4037)</f>
        <v>2</v>
      </c>
      <c r="K4037" s="10" t="str">
        <f t="array" ref="K4037">INDEX('Régua SAEB'!$F$1:$F$40,MATCH($E4037&amp;"MT"&amp;$J4037,'Régua SAEB'!$G$1:$G$40,0),1)</f>
        <v>Insuficiente</v>
      </c>
    </row>
    <row r="4038" spans="1:11" x14ac:dyDescent="0.2">
      <c r="A4038" s="28" t="s">
        <v>34</v>
      </c>
      <c r="B4038" s="24">
        <v>22792</v>
      </c>
      <c r="C4038" s="28" t="s">
        <v>877</v>
      </c>
      <c r="D4038" s="29">
        <v>35022792</v>
      </c>
      <c r="E4038" s="29" t="s">
        <v>3527</v>
      </c>
      <c r="F4038" s="29">
        <v>297.58999999999997</v>
      </c>
      <c r="G4038" s="10">
        <f>SUMIFS('Régua SAEB'!$C:$C,'Régua SAEB'!$B:$B,"LP",'Régua SAEB'!$D:$D,"&lt;="&amp;$F4038,'Régua SAEB'!$E:$E,"&gt;"&amp;$F4038,'Régua SAEB'!$A:$A,$E4038)</f>
        <v>3</v>
      </c>
      <c r="H4038" s="10" t="str">
        <f t="array" ref="H4038">INDEX('Régua SAEB'!$F$1:$F$40,MATCH($E4038&amp;"LP"&amp;$G4038,'Régua SAEB'!$G$1:$G$40,0),1)</f>
        <v>Básico</v>
      </c>
      <c r="I4038" s="29">
        <v>286.32</v>
      </c>
      <c r="J4038" s="10">
        <f>SUMIFS('Régua SAEB'!$C:$C,'Régua SAEB'!$B:$B,"MT",'Régua SAEB'!$D:$D,"&lt;="&amp;$I4038,'Régua SAEB'!$E:$E,"&gt;"&amp;$I4038,'Régua SAEB'!$A:$A,$E4038)</f>
        <v>3</v>
      </c>
      <c r="K4038" s="10" t="str">
        <f t="array" ref="K4038">INDEX('Régua SAEB'!$F$1:$F$40,MATCH($E4038&amp;"MT"&amp;$J4038,'Régua SAEB'!$G$1:$G$40,0),1)</f>
        <v>Básico</v>
      </c>
    </row>
    <row r="4039" spans="1:11" x14ac:dyDescent="0.2">
      <c r="A4039" s="28" t="s">
        <v>34</v>
      </c>
      <c r="B4039" s="24">
        <v>22871</v>
      </c>
      <c r="C4039" s="28" t="s">
        <v>881</v>
      </c>
      <c r="D4039" s="29">
        <v>35022871</v>
      </c>
      <c r="E4039" s="29" t="s">
        <v>3527</v>
      </c>
      <c r="F4039" s="29">
        <v>268.08</v>
      </c>
      <c r="G4039" s="10">
        <f>SUMIFS('Régua SAEB'!$C:$C,'Régua SAEB'!$B:$B,"LP",'Régua SAEB'!$D:$D,"&lt;="&amp;$F4039,'Régua SAEB'!$E:$E,"&gt;"&amp;$F4039,'Régua SAEB'!$A:$A,$E4039)</f>
        <v>2</v>
      </c>
      <c r="H4039" s="10" t="str">
        <f t="array" ref="H4039">INDEX('Régua SAEB'!$F$1:$F$40,MATCH($E4039&amp;"LP"&amp;$G4039,'Régua SAEB'!$G$1:$G$40,0),1)</f>
        <v>Básico</v>
      </c>
      <c r="I4039" s="29">
        <v>262.75</v>
      </c>
      <c r="J4039" s="10">
        <f>SUMIFS('Régua SAEB'!$C:$C,'Régua SAEB'!$B:$B,"MT",'Régua SAEB'!$D:$D,"&lt;="&amp;$I4039,'Régua SAEB'!$E:$E,"&gt;"&amp;$I4039,'Régua SAEB'!$A:$A,$E4039)</f>
        <v>2</v>
      </c>
      <c r="K4039" s="10" t="str">
        <f t="array" ref="K4039">INDEX('Régua SAEB'!$F$1:$F$40,MATCH($E4039&amp;"MT"&amp;$J4039,'Régua SAEB'!$G$1:$G$40,0),1)</f>
        <v>Insuficiente</v>
      </c>
    </row>
    <row r="4040" spans="1:11" x14ac:dyDescent="0.2">
      <c r="A4040" s="28" t="s">
        <v>34</v>
      </c>
      <c r="B4040" s="24">
        <v>22913</v>
      </c>
      <c r="C4040" s="28" t="s">
        <v>882</v>
      </c>
      <c r="D4040" s="29">
        <v>35022913</v>
      </c>
      <c r="E4040" s="29" t="s">
        <v>3527</v>
      </c>
      <c r="F4040" s="29">
        <v>315.83</v>
      </c>
      <c r="G4040" s="10">
        <f>SUMIFS('Régua SAEB'!$C:$C,'Régua SAEB'!$B:$B,"LP",'Régua SAEB'!$D:$D,"&lt;="&amp;$F4040,'Régua SAEB'!$E:$E,"&gt;"&amp;$F4040,'Régua SAEB'!$A:$A,$E4040)</f>
        <v>4</v>
      </c>
      <c r="H4040" s="10" t="str">
        <f t="array" ref="H4040">INDEX('Régua SAEB'!$F$1:$F$40,MATCH($E4040&amp;"LP"&amp;$G4040,'Régua SAEB'!$G$1:$G$40,0),1)</f>
        <v>Básico</v>
      </c>
      <c r="I4040" s="29">
        <v>326.88</v>
      </c>
      <c r="J4040" s="10">
        <f>SUMIFS('Régua SAEB'!$C:$C,'Régua SAEB'!$B:$B,"MT",'Régua SAEB'!$D:$D,"&lt;="&amp;$I4040,'Régua SAEB'!$E:$E,"&gt;"&amp;$I4040,'Régua SAEB'!$A:$A,$E4040)</f>
        <v>5</v>
      </c>
      <c r="K4040" s="10" t="str">
        <f t="array" ref="K4040">INDEX('Régua SAEB'!$F$1:$F$40,MATCH($E4040&amp;"MT"&amp;$J4040,'Régua SAEB'!$G$1:$G$40,0),1)</f>
        <v>Básico</v>
      </c>
    </row>
    <row r="4041" spans="1:11" x14ac:dyDescent="0.2">
      <c r="A4041" s="28" t="s">
        <v>34</v>
      </c>
      <c r="B4041" s="24">
        <v>22937</v>
      </c>
      <c r="C4041" s="28" t="s">
        <v>883</v>
      </c>
      <c r="D4041" s="29">
        <v>35022937</v>
      </c>
      <c r="E4041" s="29" t="s">
        <v>3527</v>
      </c>
      <c r="F4041" s="29">
        <v>284.88</v>
      </c>
      <c r="G4041" s="10">
        <f>SUMIFS('Régua SAEB'!$C:$C,'Régua SAEB'!$B:$B,"LP",'Régua SAEB'!$D:$D,"&lt;="&amp;$F4041,'Régua SAEB'!$E:$E,"&gt;"&amp;$F4041,'Régua SAEB'!$A:$A,$E4041)</f>
        <v>3</v>
      </c>
      <c r="H4041" s="10" t="str">
        <f t="array" ref="H4041">INDEX('Régua SAEB'!$F$1:$F$40,MATCH($E4041&amp;"LP"&amp;$G4041,'Régua SAEB'!$G$1:$G$40,0),1)</f>
        <v>Básico</v>
      </c>
      <c r="I4041" s="29">
        <v>271.10000000000002</v>
      </c>
      <c r="J4041" s="10">
        <f>SUMIFS('Régua SAEB'!$C:$C,'Régua SAEB'!$B:$B,"MT",'Régua SAEB'!$D:$D,"&lt;="&amp;$I4041,'Régua SAEB'!$E:$E,"&gt;"&amp;$I4041,'Régua SAEB'!$A:$A,$E4041)</f>
        <v>2</v>
      </c>
      <c r="K4041" s="10" t="str">
        <f t="array" ref="K4041">INDEX('Régua SAEB'!$F$1:$F$40,MATCH($E4041&amp;"MT"&amp;$J4041,'Régua SAEB'!$G$1:$G$40,0),1)</f>
        <v>Insuficiente</v>
      </c>
    </row>
    <row r="4042" spans="1:11" x14ac:dyDescent="0.2">
      <c r="A4042" s="28" t="s">
        <v>34</v>
      </c>
      <c r="B4042" s="24">
        <v>23127</v>
      </c>
      <c r="C4042" s="28" t="s">
        <v>886</v>
      </c>
      <c r="D4042" s="29">
        <v>35023127</v>
      </c>
      <c r="E4042" s="29" t="s">
        <v>3527</v>
      </c>
      <c r="F4042" s="29">
        <v>302.67</v>
      </c>
      <c r="G4042" s="10">
        <f>SUMIFS('Régua SAEB'!$C:$C,'Régua SAEB'!$B:$B,"LP",'Régua SAEB'!$D:$D,"&lt;="&amp;$F4042,'Régua SAEB'!$E:$E,"&gt;"&amp;$F4042,'Régua SAEB'!$A:$A,$E4042)</f>
        <v>4</v>
      </c>
      <c r="H4042" s="10" t="str">
        <f t="array" ref="H4042">INDEX('Régua SAEB'!$F$1:$F$40,MATCH($E4042&amp;"LP"&amp;$G4042,'Régua SAEB'!$G$1:$G$40,0),1)</f>
        <v>Básico</v>
      </c>
      <c r="I4042" s="29">
        <v>285.8</v>
      </c>
      <c r="J4042" s="10">
        <f>SUMIFS('Régua SAEB'!$C:$C,'Régua SAEB'!$B:$B,"MT",'Régua SAEB'!$D:$D,"&lt;="&amp;$I4042,'Régua SAEB'!$E:$E,"&gt;"&amp;$I4042,'Régua SAEB'!$A:$A,$E4042)</f>
        <v>3</v>
      </c>
      <c r="K4042" s="10" t="str">
        <f t="array" ref="K4042">INDEX('Régua SAEB'!$F$1:$F$40,MATCH($E4042&amp;"MT"&amp;$J4042,'Régua SAEB'!$G$1:$G$40,0),1)</f>
        <v>Básico</v>
      </c>
    </row>
    <row r="4043" spans="1:11" x14ac:dyDescent="0.2">
      <c r="A4043" s="28" t="s">
        <v>34</v>
      </c>
      <c r="B4043" s="24">
        <v>23176</v>
      </c>
      <c r="C4043" s="28" t="s">
        <v>887</v>
      </c>
      <c r="D4043" s="29">
        <v>35023176</v>
      </c>
      <c r="E4043" s="29" t="s">
        <v>3527</v>
      </c>
      <c r="F4043" s="29">
        <v>302.79000000000002</v>
      </c>
      <c r="G4043" s="10">
        <f>SUMIFS('Régua SAEB'!$C:$C,'Régua SAEB'!$B:$B,"LP",'Régua SAEB'!$D:$D,"&lt;="&amp;$F4043,'Régua SAEB'!$E:$E,"&gt;"&amp;$F4043,'Régua SAEB'!$A:$A,$E4043)</f>
        <v>4</v>
      </c>
      <c r="H4043" s="10" t="str">
        <f t="array" ref="H4043">INDEX('Régua SAEB'!$F$1:$F$40,MATCH($E4043&amp;"LP"&amp;$G4043,'Régua SAEB'!$G$1:$G$40,0),1)</f>
        <v>Básico</v>
      </c>
      <c r="I4043" s="29">
        <v>288.58999999999997</v>
      </c>
      <c r="J4043" s="10">
        <f>SUMIFS('Régua SAEB'!$C:$C,'Régua SAEB'!$B:$B,"MT",'Régua SAEB'!$D:$D,"&lt;="&amp;$I4043,'Régua SAEB'!$E:$E,"&gt;"&amp;$I4043,'Régua SAEB'!$A:$A,$E4043)</f>
        <v>3</v>
      </c>
      <c r="K4043" s="10" t="str">
        <f t="array" ref="K4043">INDEX('Régua SAEB'!$F$1:$F$40,MATCH($E4043&amp;"MT"&amp;$J4043,'Régua SAEB'!$G$1:$G$40,0),1)</f>
        <v>Básico</v>
      </c>
    </row>
    <row r="4044" spans="1:11" x14ac:dyDescent="0.2">
      <c r="A4044" s="28" t="s">
        <v>34</v>
      </c>
      <c r="B4044" s="24">
        <v>39007</v>
      </c>
      <c r="C4044" s="28" t="s">
        <v>890</v>
      </c>
      <c r="D4044" s="29">
        <v>35039007</v>
      </c>
      <c r="E4044" s="29" t="s">
        <v>3527</v>
      </c>
      <c r="F4044" s="29">
        <v>272.81</v>
      </c>
      <c r="G4044" s="10">
        <f>SUMIFS('Régua SAEB'!$C:$C,'Régua SAEB'!$B:$B,"LP",'Régua SAEB'!$D:$D,"&lt;="&amp;$F4044,'Régua SAEB'!$E:$E,"&gt;"&amp;$F4044,'Régua SAEB'!$A:$A,$E4044)</f>
        <v>2</v>
      </c>
      <c r="H4044" s="10" t="str">
        <f t="array" ref="H4044">INDEX('Régua SAEB'!$F$1:$F$40,MATCH($E4044&amp;"LP"&amp;$G4044,'Régua SAEB'!$G$1:$G$40,0),1)</f>
        <v>Básico</v>
      </c>
      <c r="I4044" s="29">
        <v>267.35000000000002</v>
      </c>
      <c r="J4044" s="10">
        <f>SUMIFS('Régua SAEB'!$C:$C,'Régua SAEB'!$B:$B,"MT",'Régua SAEB'!$D:$D,"&lt;="&amp;$I4044,'Régua SAEB'!$E:$E,"&gt;"&amp;$I4044,'Régua SAEB'!$A:$A,$E4044)</f>
        <v>2</v>
      </c>
      <c r="K4044" s="10" t="str">
        <f t="array" ref="K4044">INDEX('Régua SAEB'!$F$1:$F$40,MATCH($E4044&amp;"MT"&amp;$J4044,'Régua SAEB'!$G$1:$G$40,0),1)</f>
        <v>Insuficiente</v>
      </c>
    </row>
    <row r="4045" spans="1:11" x14ac:dyDescent="0.2">
      <c r="A4045" s="28" t="s">
        <v>34</v>
      </c>
      <c r="B4045" s="24">
        <v>46152</v>
      </c>
      <c r="C4045" s="28" t="s">
        <v>891</v>
      </c>
      <c r="D4045" s="29">
        <v>35046152</v>
      </c>
      <c r="E4045" s="29" t="s">
        <v>3527</v>
      </c>
      <c r="F4045" s="29">
        <v>282.55</v>
      </c>
      <c r="G4045" s="10">
        <f>SUMIFS('Régua SAEB'!$C:$C,'Régua SAEB'!$B:$B,"LP",'Régua SAEB'!$D:$D,"&lt;="&amp;$F4045,'Régua SAEB'!$E:$E,"&gt;"&amp;$F4045,'Régua SAEB'!$A:$A,$E4045)</f>
        <v>3</v>
      </c>
      <c r="H4045" s="10" t="str">
        <f t="array" ref="H4045">INDEX('Régua SAEB'!$F$1:$F$40,MATCH($E4045&amp;"LP"&amp;$G4045,'Régua SAEB'!$G$1:$G$40,0),1)</f>
        <v>Básico</v>
      </c>
      <c r="I4045" s="29">
        <v>270.70999999999998</v>
      </c>
      <c r="J4045" s="10">
        <f>SUMIFS('Régua SAEB'!$C:$C,'Régua SAEB'!$B:$B,"MT",'Régua SAEB'!$D:$D,"&lt;="&amp;$I4045,'Régua SAEB'!$E:$E,"&gt;"&amp;$I4045,'Régua SAEB'!$A:$A,$E4045)</f>
        <v>2</v>
      </c>
      <c r="K4045" s="10" t="str">
        <f t="array" ref="K4045">INDEX('Régua SAEB'!$F$1:$F$40,MATCH($E4045&amp;"MT"&amp;$J4045,'Régua SAEB'!$G$1:$G$40,0),1)</f>
        <v>Insuficiente</v>
      </c>
    </row>
    <row r="4046" spans="1:11" x14ac:dyDescent="0.2">
      <c r="A4046" s="28" t="s">
        <v>34</v>
      </c>
      <c r="B4046" s="24">
        <v>47454</v>
      </c>
      <c r="C4046" s="28" t="s">
        <v>892</v>
      </c>
      <c r="D4046" s="29">
        <v>35047454</v>
      </c>
      <c r="E4046" s="29" t="s">
        <v>3527</v>
      </c>
      <c r="F4046" s="29">
        <v>271.83999999999997</v>
      </c>
      <c r="G4046" s="10">
        <f>SUMIFS('Régua SAEB'!$C:$C,'Régua SAEB'!$B:$B,"LP",'Régua SAEB'!$D:$D,"&lt;="&amp;$F4046,'Régua SAEB'!$E:$E,"&gt;"&amp;$F4046,'Régua SAEB'!$A:$A,$E4046)</f>
        <v>2</v>
      </c>
      <c r="H4046" s="10" t="str">
        <f t="array" ref="H4046">INDEX('Régua SAEB'!$F$1:$F$40,MATCH($E4046&amp;"LP"&amp;$G4046,'Régua SAEB'!$G$1:$G$40,0),1)</f>
        <v>Básico</v>
      </c>
      <c r="I4046" s="29">
        <v>268.33999999999997</v>
      </c>
      <c r="J4046" s="10">
        <f>SUMIFS('Régua SAEB'!$C:$C,'Régua SAEB'!$B:$B,"MT",'Régua SAEB'!$D:$D,"&lt;="&amp;$I4046,'Régua SAEB'!$E:$E,"&gt;"&amp;$I4046,'Régua SAEB'!$A:$A,$E4046)</f>
        <v>2</v>
      </c>
      <c r="K4046" s="10" t="str">
        <f t="array" ref="K4046">INDEX('Régua SAEB'!$F$1:$F$40,MATCH($E4046&amp;"MT"&amp;$J4046,'Régua SAEB'!$G$1:$G$40,0),1)</f>
        <v>Insuficiente</v>
      </c>
    </row>
    <row r="4047" spans="1:11" x14ac:dyDescent="0.2">
      <c r="A4047" s="28" t="s">
        <v>34</v>
      </c>
      <c r="B4047" s="24">
        <v>65997</v>
      </c>
      <c r="C4047" s="28" t="s">
        <v>894</v>
      </c>
      <c r="D4047" s="29">
        <v>35065997</v>
      </c>
      <c r="E4047" s="29" t="s">
        <v>3527</v>
      </c>
      <c r="F4047" s="29">
        <v>283.63</v>
      </c>
      <c r="G4047" s="10">
        <f>SUMIFS('Régua SAEB'!$C:$C,'Régua SAEB'!$B:$B,"LP",'Régua SAEB'!$D:$D,"&lt;="&amp;$F4047,'Régua SAEB'!$E:$E,"&gt;"&amp;$F4047,'Régua SAEB'!$A:$A,$E4047)</f>
        <v>3</v>
      </c>
      <c r="H4047" s="10" t="str">
        <f t="array" ref="H4047">INDEX('Régua SAEB'!$F$1:$F$40,MATCH($E4047&amp;"LP"&amp;$G4047,'Régua SAEB'!$G$1:$G$40,0),1)</f>
        <v>Básico</v>
      </c>
      <c r="I4047" s="29">
        <v>277.16000000000003</v>
      </c>
      <c r="J4047" s="10">
        <f>SUMIFS('Régua SAEB'!$C:$C,'Régua SAEB'!$B:$B,"MT",'Régua SAEB'!$D:$D,"&lt;="&amp;$I4047,'Régua SAEB'!$E:$E,"&gt;"&amp;$I4047,'Régua SAEB'!$A:$A,$E4047)</f>
        <v>3</v>
      </c>
      <c r="K4047" s="10" t="str">
        <f t="array" ref="K4047">INDEX('Régua SAEB'!$F$1:$F$40,MATCH($E4047&amp;"MT"&amp;$J4047,'Régua SAEB'!$G$1:$G$40,0),1)</f>
        <v>Básico</v>
      </c>
    </row>
    <row r="4048" spans="1:11" x14ac:dyDescent="0.2">
      <c r="A4048" s="28" t="s">
        <v>34</v>
      </c>
      <c r="B4048" s="24">
        <v>70002</v>
      </c>
      <c r="C4048" s="28" t="s">
        <v>896</v>
      </c>
      <c r="D4048" s="29">
        <v>35070002</v>
      </c>
      <c r="E4048" s="29" t="s">
        <v>3527</v>
      </c>
      <c r="F4048" s="29">
        <v>279.01</v>
      </c>
      <c r="G4048" s="10">
        <f>SUMIFS('Régua SAEB'!$C:$C,'Régua SAEB'!$B:$B,"LP",'Régua SAEB'!$D:$D,"&lt;="&amp;$F4048,'Régua SAEB'!$E:$E,"&gt;"&amp;$F4048,'Régua SAEB'!$A:$A,$E4048)</f>
        <v>3</v>
      </c>
      <c r="H4048" s="10" t="str">
        <f t="array" ref="H4048">INDEX('Régua SAEB'!$F$1:$F$40,MATCH($E4048&amp;"LP"&amp;$G4048,'Régua SAEB'!$G$1:$G$40,0),1)</f>
        <v>Básico</v>
      </c>
      <c r="I4048" s="29">
        <v>271.23</v>
      </c>
      <c r="J4048" s="10">
        <f>SUMIFS('Régua SAEB'!$C:$C,'Régua SAEB'!$B:$B,"MT",'Régua SAEB'!$D:$D,"&lt;="&amp;$I4048,'Régua SAEB'!$E:$E,"&gt;"&amp;$I4048,'Régua SAEB'!$A:$A,$E4048)</f>
        <v>2</v>
      </c>
      <c r="K4048" s="10" t="str">
        <f t="array" ref="K4048">INDEX('Régua SAEB'!$F$1:$F$40,MATCH($E4048&amp;"MT"&amp;$J4048,'Régua SAEB'!$G$1:$G$40,0),1)</f>
        <v>Insuficiente</v>
      </c>
    </row>
    <row r="4049" spans="1:11" x14ac:dyDescent="0.2">
      <c r="A4049" s="28" t="s">
        <v>34</v>
      </c>
      <c r="B4049" s="24">
        <v>351076</v>
      </c>
      <c r="C4049" s="28" t="s">
        <v>900</v>
      </c>
      <c r="D4049" s="29">
        <v>35351076</v>
      </c>
      <c r="E4049" s="29" t="s">
        <v>3527</v>
      </c>
      <c r="F4049" s="29">
        <v>282.69</v>
      </c>
      <c r="G4049" s="10">
        <f>SUMIFS('Régua SAEB'!$C:$C,'Régua SAEB'!$B:$B,"LP",'Régua SAEB'!$D:$D,"&lt;="&amp;$F4049,'Régua SAEB'!$E:$E,"&gt;"&amp;$F4049,'Régua SAEB'!$A:$A,$E4049)</f>
        <v>3</v>
      </c>
      <c r="H4049" s="10" t="str">
        <f t="array" ref="H4049">INDEX('Régua SAEB'!$F$1:$F$40,MATCH($E4049&amp;"LP"&amp;$G4049,'Régua SAEB'!$G$1:$G$40,0),1)</f>
        <v>Básico</v>
      </c>
      <c r="I4049" s="29">
        <v>276.92</v>
      </c>
      <c r="J4049" s="10">
        <f>SUMIFS('Régua SAEB'!$C:$C,'Régua SAEB'!$B:$B,"MT",'Régua SAEB'!$D:$D,"&lt;="&amp;$I4049,'Régua SAEB'!$E:$E,"&gt;"&amp;$I4049,'Régua SAEB'!$A:$A,$E4049)</f>
        <v>3</v>
      </c>
      <c r="K4049" s="10" t="str">
        <f t="array" ref="K4049">INDEX('Régua SAEB'!$F$1:$F$40,MATCH($E4049&amp;"MT"&amp;$J4049,'Régua SAEB'!$G$1:$G$40,0),1)</f>
        <v>Básico</v>
      </c>
    </row>
    <row r="4050" spans="1:11" x14ac:dyDescent="0.2">
      <c r="A4050" s="28" t="s">
        <v>34</v>
      </c>
      <c r="B4050" s="24">
        <v>442324</v>
      </c>
      <c r="C4050" s="28" t="s">
        <v>902</v>
      </c>
      <c r="D4050" s="29">
        <v>35442324</v>
      </c>
      <c r="E4050" s="29" t="s">
        <v>3527</v>
      </c>
      <c r="F4050" s="29">
        <v>285.33</v>
      </c>
      <c r="G4050" s="10">
        <f>SUMIFS('Régua SAEB'!$C:$C,'Régua SAEB'!$B:$B,"LP",'Régua SAEB'!$D:$D,"&lt;="&amp;$F4050,'Régua SAEB'!$E:$E,"&gt;"&amp;$F4050,'Régua SAEB'!$A:$A,$E4050)</f>
        <v>3</v>
      </c>
      <c r="H4050" s="10" t="str">
        <f t="array" ref="H4050">INDEX('Régua SAEB'!$F$1:$F$40,MATCH($E4050&amp;"LP"&amp;$G4050,'Régua SAEB'!$G$1:$G$40,0),1)</f>
        <v>Básico</v>
      </c>
      <c r="I4050" s="29">
        <v>259.64</v>
      </c>
      <c r="J4050" s="10">
        <f>SUMIFS('Régua SAEB'!$C:$C,'Régua SAEB'!$B:$B,"MT",'Régua SAEB'!$D:$D,"&lt;="&amp;$I4050,'Régua SAEB'!$E:$E,"&gt;"&amp;$I4050,'Régua SAEB'!$A:$A,$E4050)</f>
        <v>2</v>
      </c>
      <c r="K4050" s="10" t="str">
        <f t="array" ref="K4050">INDEX('Régua SAEB'!$F$1:$F$40,MATCH($E4050&amp;"MT"&amp;$J4050,'Régua SAEB'!$G$1:$G$40,0),1)</f>
        <v>Insuficiente</v>
      </c>
    </row>
    <row r="4051" spans="1:11" x14ac:dyDescent="0.2">
      <c r="A4051" s="28" t="s">
        <v>34</v>
      </c>
      <c r="B4051" s="24">
        <v>496534</v>
      </c>
      <c r="C4051" s="28" t="s">
        <v>903</v>
      </c>
      <c r="D4051" s="29">
        <v>35496534</v>
      </c>
      <c r="E4051" s="29" t="s">
        <v>3527</v>
      </c>
      <c r="F4051" s="29">
        <v>269.97000000000003</v>
      </c>
      <c r="G4051" s="10">
        <f>SUMIFS('Régua SAEB'!$C:$C,'Régua SAEB'!$B:$B,"LP",'Régua SAEB'!$D:$D,"&lt;="&amp;$F4051,'Régua SAEB'!$E:$E,"&gt;"&amp;$F4051,'Régua SAEB'!$A:$A,$E4051)</f>
        <v>2</v>
      </c>
      <c r="H4051" s="10" t="str">
        <f t="array" ref="H4051">INDEX('Régua SAEB'!$F$1:$F$40,MATCH($E4051&amp;"LP"&amp;$G4051,'Régua SAEB'!$G$1:$G$40,0),1)</f>
        <v>Básico</v>
      </c>
      <c r="I4051" s="29">
        <v>261.24</v>
      </c>
      <c r="J4051" s="10">
        <f>SUMIFS('Régua SAEB'!$C:$C,'Régua SAEB'!$B:$B,"MT",'Régua SAEB'!$D:$D,"&lt;="&amp;$I4051,'Régua SAEB'!$E:$E,"&gt;"&amp;$I4051,'Régua SAEB'!$A:$A,$E4051)</f>
        <v>2</v>
      </c>
      <c r="K4051" s="10" t="str">
        <f t="array" ref="K4051">INDEX('Régua SAEB'!$F$1:$F$40,MATCH($E4051&amp;"MT"&amp;$J4051,'Régua SAEB'!$G$1:$G$40,0),1)</f>
        <v>Insuficiente</v>
      </c>
    </row>
    <row r="4052" spans="1:11" x14ac:dyDescent="0.2">
      <c r="A4052" s="28" t="s">
        <v>34</v>
      </c>
      <c r="B4052" s="24">
        <v>496558</v>
      </c>
      <c r="C4052" s="28" t="s">
        <v>905</v>
      </c>
      <c r="D4052" s="29">
        <v>35496558</v>
      </c>
      <c r="E4052" s="29" t="s">
        <v>3527</v>
      </c>
      <c r="F4052" s="29">
        <v>285.05</v>
      </c>
      <c r="G4052" s="10">
        <f>SUMIFS('Régua SAEB'!$C:$C,'Régua SAEB'!$B:$B,"LP",'Régua SAEB'!$D:$D,"&lt;="&amp;$F4052,'Régua SAEB'!$E:$E,"&gt;"&amp;$F4052,'Régua SAEB'!$A:$A,$E4052)</f>
        <v>3</v>
      </c>
      <c r="H4052" s="10" t="str">
        <f t="array" ref="H4052">INDEX('Régua SAEB'!$F$1:$F$40,MATCH($E4052&amp;"LP"&amp;$G4052,'Régua SAEB'!$G$1:$G$40,0),1)</f>
        <v>Básico</v>
      </c>
      <c r="I4052" s="29">
        <v>265.95</v>
      </c>
      <c r="J4052" s="10">
        <f>SUMIFS('Régua SAEB'!$C:$C,'Régua SAEB'!$B:$B,"MT",'Régua SAEB'!$D:$D,"&lt;="&amp;$I4052,'Régua SAEB'!$E:$E,"&gt;"&amp;$I4052,'Régua SAEB'!$A:$A,$E4052)</f>
        <v>2</v>
      </c>
      <c r="K4052" s="10" t="str">
        <f t="array" ref="K4052">INDEX('Régua SAEB'!$F$1:$F$40,MATCH($E4052&amp;"MT"&amp;$J4052,'Régua SAEB'!$G$1:$G$40,0),1)</f>
        <v>Insuficiente</v>
      </c>
    </row>
    <row r="4053" spans="1:11" x14ac:dyDescent="0.2">
      <c r="A4053" s="28" t="s">
        <v>34</v>
      </c>
      <c r="B4053" s="24">
        <v>497253</v>
      </c>
      <c r="C4053" s="28" t="s">
        <v>906</v>
      </c>
      <c r="D4053" s="29">
        <v>35497253</v>
      </c>
      <c r="E4053" s="29" t="s">
        <v>3527</v>
      </c>
      <c r="F4053" s="29">
        <v>288.92</v>
      </c>
      <c r="G4053" s="10">
        <f>SUMIFS('Régua SAEB'!$C:$C,'Régua SAEB'!$B:$B,"LP",'Régua SAEB'!$D:$D,"&lt;="&amp;$F4053,'Régua SAEB'!$E:$E,"&gt;"&amp;$F4053,'Régua SAEB'!$A:$A,$E4053)</f>
        <v>3</v>
      </c>
      <c r="H4053" s="10" t="str">
        <f t="array" ref="H4053">INDEX('Régua SAEB'!$F$1:$F$40,MATCH($E4053&amp;"LP"&amp;$G4053,'Régua SAEB'!$G$1:$G$40,0),1)</f>
        <v>Básico</v>
      </c>
      <c r="I4053" s="29">
        <v>265.60000000000002</v>
      </c>
      <c r="J4053" s="10">
        <f>SUMIFS('Régua SAEB'!$C:$C,'Régua SAEB'!$B:$B,"MT",'Régua SAEB'!$D:$D,"&lt;="&amp;$I4053,'Régua SAEB'!$E:$E,"&gt;"&amp;$I4053,'Régua SAEB'!$A:$A,$E4053)</f>
        <v>2</v>
      </c>
      <c r="K4053" s="10" t="str">
        <f t="array" ref="K4053">INDEX('Régua SAEB'!$F$1:$F$40,MATCH($E4053&amp;"MT"&amp;$J4053,'Régua SAEB'!$G$1:$G$40,0),1)</f>
        <v>Insuficiente</v>
      </c>
    </row>
    <row r="4054" spans="1:11" x14ac:dyDescent="0.2">
      <c r="A4054" s="28" t="s">
        <v>34</v>
      </c>
      <c r="B4054" s="24">
        <v>900655</v>
      </c>
      <c r="C4054" s="28" t="s">
        <v>907</v>
      </c>
      <c r="D4054" s="29">
        <v>35900655</v>
      </c>
      <c r="E4054" s="29" t="s">
        <v>3527</v>
      </c>
      <c r="F4054" s="29">
        <v>268.61</v>
      </c>
      <c r="G4054" s="10">
        <f>SUMIFS('Régua SAEB'!$C:$C,'Régua SAEB'!$B:$B,"LP",'Régua SAEB'!$D:$D,"&lt;="&amp;$F4054,'Régua SAEB'!$E:$E,"&gt;"&amp;$F4054,'Régua SAEB'!$A:$A,$E4054)</f>
        <v>2</v>
      </c>
      <c r="H4054" s="10" t="str">
        <f t="array" ref="H4054">INDEX('Régua SAEB'!$F$1:$F$40,MATCH($E4054&amp;"LP"&amp;$G4054,'Régua SAEB'!$G$1:$G$40,0),1)</f>
        <v>Básico</v>
      </c>
      <c r="I4054" s="29">
        <v>267.88</v>
      </c>
      <c r="J4054" s="10">
        <f>SUMIFS('Régua SAEB'!$C:$C,'Régua SAEB'!$B:$B,"MT",'Régua SAEB'!$D:$D,"&lt;="&amp;$I4054,'Régua SAEB'!$E:$E,"&gt;"&amp;$I4054,'Régua SAEB'!$A:$A,$E4054)</f>
        <v>2</v>
      </c>
      <c r="K4054" s="10" t="str">
        <f t="array" ref="K4054">INDEX('Régua SAEB'!$F$1:$F$40,MATCH($E4054&amp;"MT"&amp;$J4054,'Régua SAEB'!$G$1:$G$40,0),1)</f>
        <v>Insuficiente</v>
      </c>
    </row>
    <row r="4055" spans="1:11" x14ac:dyDescent="0.2">
      <c r="A4055" s="28" t="s">
        <v>34</v>
      </c>
      <c r="B4055" s="24">
        <v>900667</v>
      </c>
      <c r="C4055" s="28" t="s">
        <v>908</v>
      </c>
      <c r="D4055" s="29">
        <v>35900667</v>
      </c>
      <c r="E4055" s="29" t="s">
        <v>3527</v>
      </c>
      <c r="F4055" s="29">
        <v>300.07</v>
      </c>
      <c r="G4055" s="10">
        <f>SUMIFS('Régua SAEB'!$C:$C,'Régua SAEB'!$B:$B,"LP",'Régua SAEB'!$D:$D,"&lt;="&amp;$F4055,'Régua SAEB'!$E:$E,"&gt;"&amp;$F4055,'Régua SAEB'!$A:$A,$E4055)</f>
        <v>4</v>
      </c>
      <c r="H4055" s="10" t="str">
        <f t="array" ref="H4055">INDEX('Régua SAEB'!$F$1:$F$40,MATCH($E4055&amp;"LP"&amp;$G4055,'Régua SAEB'!$G$1:$G$40,0),1)</f>
        <v>Básico</v>
      </c>
      <c r="I4055" s="29">
        <v>288.17</v>
      </c>
      <c r="J4055" s="10">
        <f>SUMIFS('Régua SAEB'!$C:$C,'Régua SAEB'!$B:$B,"MT",'Régua SAEB'!$D:$D,"&lt;="&amp;$I4055,'Régua SAEB'!$E:$E,"&gt;"&amp;$I4055,'Régua SAEB'!$A:$A,$E4055)</f>
        <v>3</v>
      </c>
      <c r="K4055" s="10" t="str">
        <f t="array" ref="K4055">INDEX('Régua SAEB'!$F$1:$F$40,MATCH($E4055&amp;"MT"&amp;$J4055,'Régua SAEB'!$G$1:$G$40,0),1)</f>
        <v>Básico</v>
      </c>
    </row>
    <row r="4056" spans="1:11" x14ac:dyDescent="0.2">
      <c r="A4056" s="28" t="s">
        <v>34</v>
      </c>
      <c r="B4056" s="24">
        <v>900679</v>
      </c>
      <c r="C4056" s="28" t="s">
        <v>909</v>
      </c>
      <c r="D4056" s="29">
        <v>35900679</v>
      </c>
      <c r="E4056" s="29" t="s">
        <v>3527</v>
      </c>
      <c r="F4056" s="29">
        <v>279.29000000000002</v>
      </c>
      <c r="G4056" s="10">
        <f>SUMIFS('Régua SAEB'!$C:$C,'Régua SAEB'!$B:$B,"LP",'Régua SAEB'!$D:$D,"&lt;="&amp;$F4056,'Régua SAEB'!$E:$E,"&gt;"&amp;$F4056,'Régua SAEB'!$A:$A,$E4056)</f>
        <v>3</v>
      </c>
      <c r="H4056" s="10" t="str">
        <f t="array" ref="H4056">INDEX('Régua SAEB'!$F$1:$F$40,MATCH($E4056&amp;"LP"&amp;$G4056,'Régua SAEB'!$G$1:$G$40,0),1)</f>
        <v>Básico</v>
      </c>
      <c r="I4056" s="29">
        <v>273.68</v>
      </c>
      <c r="J4056" s="10">
        <f>SUMIFS('Régua SAEB'!$C:$C,'Régua SAEB'!$B:$B,"MT",'Régua SAEB'!$D:$D,"&lt;="&amp;$I4056,'Régua SAEB'!$E:$E,"&gt;"&amp;$I4056,'Régua SAEB'!$A:$A,$E4056)</f>
        <v>2</v>
      </c>
      <c r="K4056" s="10" t="str">
        <f t="array" ref="K4056">INDEX('Régua SAEB'!$F$1:$F$40,MATCH($E4056&amp;"MT"&amp;$J4056,'Régua SAEB'!$G$1:$G$40,0),1)</f>
        <v>Insuficiente</v>
      </c>
    </row>
    <row r="4057" spans="1:11" x14ac:dyDescent="0.2">
      <c r="A4057" s="28" t="s">
        <v>34</v>
      </c>
      <c r="B4057" s="24">
        <v>905720</v>
      </c>
      <c r="C4057" s="28" t="s">
        <v>910</v>
      </c>
      <c r="D4057" s="29">
        <v>35905720</v>
      </c>
      <c r="E4057" s="29" t="s">
        <v>3527</v>
      </c>
      <c r="F4057" s="29">
        <v>267.27999999999997</v>
      </c>
      <c r="G4057" s="10">
        <f>SUMIFS('Régua SAEB'!$C:$C,'Régua SAEB'!$B:$B,"LP",'Régua SAEB'!$D:$D,"&lt;="&amp;$F4057,'Régua SAEB'!$E:$E,"&gt;"&amp;$F4057,'Régua SAEB'!$A:$A,$E4057)</f>
        <v>2</v>
      </c>
      <c r="H4057" s="10" t="str">
        <f t="array" ref="H4057">INDEX('Régua SAEB'!$F$1:$F$40,MATCH($E4057&amp;"LP"&amp;$G4057,'Régua SAEB'!$G$1:$G$40,0),1)</f>
        <v>Básico</v>
      </c>
      <c r="I4057" s="29">
        <v>264.16000000000003</v>
      </c>
      <c r="J4057" s="10">
        <f>SUMIFS('Régua SAEB'!$C:$C,'Régua SAEB'!$B:$B,"MT",'Régua SAEB'!$D:$D,"&lt;="&amp;$I4057,'Régua SAEB'!$E:$E,"&gt;"&amp;$I4057,'Régua SAEB'!$A:$A,$E4057)</f>
        <v>2</v>
      </c>
      <c r="K4057" s="10" t="str">
        <f t="array" ref="K4057">INDEX('Régua SAEB'!$F$1:$F$40,MATCH($E4057&amp;"MT"&amp;$J4057,'Régua SAEB'!$G$1:$G$40,0),1)</f>
        <v>Insuficiente</v>
      </c>
    </row>
    <row r="4058" spans="1:11" x14ac:dyDescent="0.2">
      <c r="A4058" s="28" t="s">
        <v>34</v>
      </c>
      <c r="B4058" s="24">
        <v>914290</v>
      </c>
      <c r="C4058" s="28" t="s">
        <v>915</v>
      </c>
      <c r="D4058" s="29">
        <v>35914290</v>
      </c>
      <c r="E4058" s="29" t="s">
        <v>3527</v>
      </c>
      <c r="F4058" s="29">
        <v>306.7</v>
      </c>
      <c r="G4058" s="10">
        <f>SUMIFS('Régua SAEB'!$C:$C,'Régua SAEB'!$B:$B,"LP",'Régua SAEB'!$D:$D,"&lt;="&amp;$F4058,'Régua SAEB'!$E:$E,"&gt;"&amp;$F4058,'Régua SAEB'!$A:$A,$E4058)</f>
        <v>4</v>
      </c>
      <c r="H4058" s="10" t="str">
        <f t="array" ref="H4058">INDEX('Régua SAEB'!$F$1:$F$40,MATCH($E4058&amp;"LP"&amp;$G4058,'Régua SAEB'!$G$1:$G$40,0),1)</f>
        <v>Básico</v>
      </c>
      <c r="I4058" s="29">
        <v>298.06</v>
      </c>
      <c r="J4058" s="10">
        <f>SUMIFS('Régua SAEB'!$C:$C,'Régua SAEB'!$B:$B,"MT",'Régua SAEB'!$D:$D,"&lt;="&amp;$I4058,'Régua SAEB'!$E:$E,"&gt;"&amp;$I4058,'Régua SAEB'!$A:$A,$E4058)</f>
        <v>3</v>
      </c>
      <c r="K4058" s="10" t="str">
        <f t="array" ref="K4058">INDEX('Régua SAEB'!$F$1:$F$40,MATCH($E4058&amp;"MT"&amp;$J4058,'Régua SAEB'!$G$1:$G$40,0),1)</f>
        <v>Básico</v>
      </c>
    </row>
    <row r="4059" spans="1:11" x14ac:dyDescent="0.2">
      <c r="A4059" s="28" t="s">
        <v>34</v>
      </c>
      <c r="B4059" s="24">
        <v>916110</v>
      </c>
      <c r="C4059" s="28" t="s">
        <v>917</v>
      </c>
      <c r="D4059" s="29">
        <v>35916110</v>
      </c>
      <c r="E4059" s="29" t="s">
        <v>3527</v>
      </c>
      <c r="F4059" s="29">
        <v>254.16</v>
      </c>
      <c r="G4059" s="10">
        <f>SUMIFS('Régua SAEB'!$C:$C,'Régua SAEB'!$B:$B,"LP",'Régua SAEB'!$D:$D,"&lt;="&amp;$F4059,'Régua SAEB'!$E:$E,"&gt;"&amp;$F4059,'Régua SAEB'!$A:$A,$E4059)</f>
        <v>2</v>
      </c>
      <c r="H4059" s="10" t="str">
        <f t="array" ref="H4059">INDEX('Régua SAEB'!$F$1:$F$40,MATCH($E4059&amp;"LP"&amp;$G4059,'Régua SAEB'!$G$1:$G$40,0),1)</f>
        <v>Básico</v>
      </c>
      <c r="I4059" s="29">
        <v>252.31</v>
      </c>
      <c r="J4059" s="10">
        <f>SUMIFS('Régua SAEB'!$C:$C,'Régua SAEB'!$B:$B,"MT",'Régua SAEB'!$D:$D,"&lt;="&amp;$I4059,'Régua SAEB'!$E:$E,"&gt;"&amp;$I4059,'Régua SAEB'!$A:$A,$E4059)</f>
        <v>2</v>
      </c>
      <c r="K4059" s="10" t="str">
        <f t="array" ref="K4059">INDEX('Régua SAEB'!$F$1:$F$40,MATCH($E4059&amp;"MT"&amp;$J4059,'Régua SAEB'!$G$1:$G$40,0),1)</f>
        <v>Insuficiente</v>
      </c>
    </row>
    <row r="4060" spans="1:11" x14ac:dyDescent="0.2">
      <c r="A4060" s="28" t="s">
        <v>22</v>
      </c>
      <c r="B4060" s="24">
        <v>5502</v>
      </c>
      <c r="C4060" s="28" t="s">
        <v>918</v>
      </c>
      <c r="D4060" s="29">
        <v>35005502</v>
      </c>
      <c r="E4060" s="29" t="s">
        <v>3527</v>
      </c>
      <c r="F4060" s="29">
        <v>278.93</v>
      </c>
      <c r="G4060" s="10">
        <f>SUMIFS('Régua SAEB'!$C:$C,'Régua SAEB'!$B:$B,"LP",'Régua SAEB'!$D:$D,"&lt;="&amp;$F4060,'Régua SAEB'!$E:$E,"&gt;"&amp;$F4060,'Régua SAEB'!$A:$A,$E4060)</f>
        <v>3</v>
      </c>
      <c r="H4060" s="10" t="str">
        <f t="array" ref="H4060">INDEX('Régua SAEB'!$F$1:$F$40,MATCH($E4060&amp;"LP"&amp;$G4060,'Régua SAEB'!$G$1:$G$40,0),1)</f>
        <v>Básico</v>
      </c>
      <c r="I4060" s="29">
        <v>274.69</v>
      </c>
      <c r="J4060" s="10">
        <f>SUMIFS('Régua SAEB'!$C:$C,'Régua SAEB'!$B:$B,"MT",'Régua SAEB'!$D:$D,"&lt;="&amp;$I4060,'Régua SAEB'!$E:$E,"&gt;"&amp;$I4060,'Régua SAEB'!$A:$A,$E4060)</f>
        <v>2</v>
      </c>
      <c r="K4060" s="10" t="str">
        <f t="array" ref="K4060">INDEX('Régua SAEB'!$F$1:$F$40,MATCH($E4060&amp;"MT"&amp;$J4060,'Régua SAEB'!$G$1:$G$40,0),1)</f>
        <v>Insuficiente</v>
      </c>
    </row>
    <row r="4061" spans="1:11" x14ac:dyDescent="0.2">
      <c r="A4061" s="28" t="s">
        <v>22</v>
      </c>
      <c r="B4061" s="24">
        <v>38349</v>
      </c>
      <c r="C4061" s="28" t="s">
        <v>920</v>
      </c>
      <c r="D4061" s="29">
        <v>35038349</v>
      </c>
      <c r="E4061" s="29" t="s">
        <v>3527</v>
      </c>
      <c r="F4061" s="29">
        <v>260.7</v>
      </c>
      <c r="G4061" s="10">
        <f>SUMIFS('Régua SAEB'!$C:$C,'Régua SAEB'!$B:$B,"LP",'Régua SAEB'!$D:$D,"&lt;="&amp;$F4061,'Régua SAEB'!$E:$E,"&gt;"&amp;$F4061,'Régua SAEB'!$A:$A,$E4061)</f>
        <v>2</v>
      </c>
      <c r="H4061" s="10" t="str">
        <f t="array" ref="H4061">INDEX('Régua SAEB'!$F$1:$F$40,MATCH($E4061&amp;"LP"&amp;$G4061,'Régua SAEB'!$G$1:$G$40,0),1)</f>
        <v>Básico</v>
      </c>
      <c r="I4061" s="29">
        <v>249.68</v>
      </c>
      <c r="J4061" s="10">
        <f>SUMIFS('Régua SAEB'!$C:$C,'Régua SAEB'!$B:$B,"MT",'Régua SAEB'!$D:$D,"&lt;="&amp;$I4061,'Régua SAEB'!$E:$E,"&gt;"&amp;$I4061,'Régua SAEB'!$A:$A,$E4061)</f>
        <v>1</v>
      </c>
      <c r="K4061" s="10" t="str">
        <f t="array" ref="K4061">INDEX('Régua SAEB'!$F$1:$F$40,MATCH($E4061&amp;"MT"&amp;$J4061,'Régua SAEB'!$G$1:$G$40,0),1)</f>
        <v>Insuficiente</v>
      </c>
    </row>
    <row r="4062" spans="1:11" x14ac:dyDescent="0.2">
      <c r="A4062" s="28" t="s">
        <v>22</v>
      </c>
      <c r="B4062" s="24">
        <v>41853</v>
      </c>
      <c r="C4062" s="28" t="s">
        <v>921</v>
      </c>
      <c r="D4062" s="29">
        <v>35041853</v>
      </c>
      <c r="E4062" s="29" t="s">
        <v>3527</v>
      </c>
      <c r="F4062" s="29">
        <v>261.64999999999998</v>
      </c>
      <c r="G4062" s="10">
        <f>SUMIFS('Régua SAEB'!$C:$C,'Régua SAEB'!$B:$B,"LP",'Régua SAEB'!$D:$D,"&lt;="&amp;$F4062,'Régua SAEB'!$E:$E,"&gt;"&amp;$F4062,'Régua SAEB'!$A:$A,$E4062)</f>
        <v>2</v>
      </c>
      <c r="H4062" s="10" t="str">
        <f t="array" ref="H4062">INDEX('Régua SAEB'!$F$1:$F$40,MATCH($E4062&amp;"LP"&amp;$G4062,'Régua SAEB'!$G$1:$G$40,0),1)</f>
        <v>Básico</v>
      </c>
      <c r="I4062" s="29">
        <v>257.14999999999998</v>
      </c>
      <c r="J4062" s="10">
        <f>SUMIFS('Régua SAEB'!$C:$C,'Régua SAEB'!$B:$B,"MT",'Régua SAEB'!$D:$D,"&lt;="&amp;$I4062,'Régua SAEB'!$E:$E,"&gt;"&amp;$I4062,'Régua SAEB'!$A:$A,$E4062)</f>
        <v>2</v>
      </c>
      <c r="K4062" s="10" t="str">
        <f t="array" ref="K4062">INDEX('Régua SAEB'!$F$1:$F$40,MATCH($E4062&amp;"MT"&amp;$J4062,'Régua SAEB'!$G$1:$G$40,0),1)</f>
        <v>Insuficiente</v>
      </c>
    </row>
    <row r="4063" spans="1:11" x14ac:dyDescent="0.2">
      <c r="A4063" s="28" t="s">
        <v>22</v>
      </c>
      <c r="B4063" s="24">
        <v>44957</v>
      </c>
      <c r="C4063" s="28" t="s">
        <v>922</v>
      </c>
      <c r="D4063" s="29">
        <v>35044957</v>
      </c>
      <c r="E4063" s="29" t="s">
        <v>3527</v>
      </c>
      <c r="F4063" s="29">
        <v>252.98</v>
      </c>
      <c r="G4063" s="10">
        <f>SUMIFS('Régua SAEB'!$C:$C,'Régua SAEB'!$B:$B,"LP",'Régua SAEB'!$D:$D,"&lt;="&amp;$F4063,'Régua SAEB'!$E:$E,"&gt;"&amp;$F4063,'Régua SAEB'!$A:$A,$E4063)</f>
        <v>2</v>
      </c>
      <c r="H4063" s="10" t="str">
        <f t="array" ref="H4063">INDEX('Régua SAEB'!$F$1:$F$40,MATCH($E4063&amp;"LP"&amp;$G4063,'Régua SAEB'!$G$1:$G$40,0),1)</f>
        <v>Básico</v>
      </c>
      <c r="I4063" s="29">
        <v>252.21</v>
      </c>
      <c r="J4063" s="10">
        <f>SUMIFS('Régua SAEB'!$C:$C,'Régua SAEB'!$B:$B,"MT",'Régua SAEB'!$D:$D,"&lt;="&amp;$I4063,'Régua SAEB'!$E:$E,"&gt;"&amp;$I4063,'Régua SAEB'!$A:$A,$E4063)</f>
        <v>2</v>
      </c>
      <c r="K4063" s="10" t="str">
        <f t="array" ref="K4063">INDEX('Régua SAEB'!$F$1:$F$40,MATCH($E4063&amp;"MT"&amp;$J4063,'Régua SAEB'!$G$1:$G$40,0),1)</f>
        <v>Insuficiente</v>
      </c>
    </row>
    <row r="4064" spans="1:11" x14ac:dyDescent="0.2">
      <c r="A4064" s="28" t="s">
        <v>22</v>
      </c>
      <c r="B4064" s="24">
        <v>48781</v>
      </c>
      <c r="C4064" s="28" t="s">
        <v>923</v>
      </c>
      <c r="D4064" s="29">
        <v>35048781</v>
      </c>
      <c r="E4064" s="29" t="s">
        <v>3527</v>
      </c>
      <c r="F4064" s="29">
        <v>268.14999999999998</v>
      </c>
      <c r="G4064" s="10">
        <f>SUMIFS('Régua SAEB'!$C:$C,'Régua SAEB'!$B:$B,"LP",'Régua SAEB'!$D:$D,"&lt;="&amp;$F4064,'Régua SAEB'!$E:$E,"&gt;"&amp;$F4064,'Régua SAEB'!$A:$A,$E4064)</f>
        <v>2</v>
      </c>
      <c r="H4064" s="10" t="str">
        <f t="array" ref="H4064">INDEX('Régua SAEB'!$F$1:$F$40,MATCH($E4064&amp;"LP"&amp;$G4064,'Régua SAEB'!$G$1:$G$40,0),1)</f>
        <v>Básico</v>
      </c>
      <c r="I4064" s="29">
        <v>263.98</v>
      </c>
      <c r="J4064" s="10">
        <f>SUMIFS('Régua SAEB'!$C:$C,'Régua SAEB'!$B:$B,"MT",'Régua SAEB'!$D:$D,"&lt;="&amp;$I4064,'Régua SAEB'!$E:$E,"&gt;"&amp;$I4064,'Régua SAEB'!$A:$A,$E4064)</f>
        <v>2</v>
      </c>
      <c r="K4064" s="10" t="str">
        <f t="array" ref="K4064">INDEX('Régua SAEB'!$F$1:$F$40,MATCH($E4064&amp;"MT"&amp;$J4064,'Régua SAEB'!$G$1:$G$40,0),1)</f>
        <v>Insuficiente</v>
      </c>
    </row>
    <row r="4065" spans="1:11" x14ac:dyDescent="0.2">
      <c r="A4065" s="28" t="s">
        <v>22</v>
      </c>
      <c r="B4065" s="24">
        <v>50404</v>
      </c>
      <c r="C4065" s="28" t="s">
        <v>924</v>
      </c>
      <c r="D4065" s="29">
        <v>35050404</v>
      </c>
      <c r="E4065" s="29" t="s">
        <v>3527</v>
      </c>
      <c r="F4065" s="29">
        <v>259.72000000000003</v>
      </c>
      <c r="G4065" s="10">
        <f>SUMIFS('Régua SAEB'!$C:$C,'Régua SAEB'!$B:$B,"LP",'Régua SAEB'!$D:$D,"&lt;="&amp;$F4065,'Régua SAEB'!$E:$E,"&gt;"&amp;$F4065,'Régua SAEB'!$A:$A,$E4065)</f>
        <v>2</v>
      </c>
      <c r="H4065" s="10" t="str">
        <f t="array" ref="H4065">INDEX('Régua SAEB'!$F$1:$F$40,MATCH($E4065&amp;"LP"&amp;$G4065,'Régua SAEB'!$G$1:$G$40,0),1)</f>
        <v>Básico</v>
      </c>
      <c r="I4065" s="29">
        <v>246.64</v>
      </c>
      <c r="J4065" s="10">
        <f>SUMIFS('Régua SAEB'!$C:$C,'Régua SAEB'!$B:$B,"MT",'Régua SAEB'!$D:$D,"&lt;="&amp;$I4065,'Régua SAEB'!$E:$E,"&gt;"&amp;$I4065,'Régua SAEB'!$A:$A,$E4065)</f>
        <v>1</v>
      </c>
      <c r="K4065" s="10" t="str">
        <f t="array" ref="K4065">INDEX('Régua SAEB'!$F$1:$F$40,MATCH($E4065&amp;"MT"&amp;$J4065,'Régua SAEB'!$G$1:$G$40,0),1)</f>
        <v>Insuficiente</v>
      </c>
    </row>
    <row r="4066" spans="1:11" x14ac:dyDescent="0.2">
      <c r="A4066" s="28" t="s">
        <v>22</v>
      </c>
      <c r="B4066" s="24">
        <v>288408</v>
      </c>
      <c r="C4066" s="28" t="s">
        <v>925</v>
      </c>
      <c r="D4066" s="29">
        <v>35288408</v>
      </c>
      <c r="E4066" s="29" t="s">
        <v>3527</v>
      </c>
      <c r="F4066" s="29">
        <v>258.95</v>
      </c>
      <c r="G4066" s="10">
        <f>SUMIFS('Régua SAEB'!$C:$C,'Régua SAEB'!$B:$B,"LP",'Régua SAEB'!$D:$D,"&lt;="&amp;$F4066,'Régua SAEB'!$E:$E,"&gt;"&amp;$F4066,'Régua SAEB'!$A:$A,$E4066)</f>
        <v>2</v>
      </c>
      <c r="H4066" s="10" t="str">
        <f t="array" ref="H4066">INDEX('Régua SAEB'!$F$1:$F$40,MATCH($E4066&amp;"LP"&amp;$G4066,'Régua SAEB'!$G$1:$G$40,0),1)</f>
        <v>Básico</v>
      </c>
      <c r="I4066" s="29">
        <v>254.53</v>
      </c>
      <c r="J4066" s="10">
        <f>SUMIFS('Régua SAEB'!$C:$C,'Régua SAEB'!$B:$B,"MT",'Régua SAEB'!$D:$D,"&lt;="&amp;$I4066,'Régua SAEB'!$E:$E,"&gt;"&amp;$I4066,'Régua SAEB'!$A:$A,$E4066)</f>
        <v>2</v>
      </c>
      <c r="K4066" s="10" t="str">
        <f t="array" ref="K4066">INDEX('Régua SAEB'!$F$1:$F$40,MATCH($E4066&amp;"MT"&amp;$J4066,'Régua SAEB'!$G$1:$G$40,0),1)</f>
        <v>Insuficiente</v>
      </c>
    </row>
    <row r="4067" spans="1:11" x14ac:dyDescent="0.2">
      <c r="A4067" s="28" t="s">
        <v>22</v>
      </c>
      <c r="B4067" s="24">
        <v>906232</v>
      </c>
      <c r="C4067" s="28" t="s">
        <v>926</v>
      </c>
      <c r="D4067" s="29">
        <v>35906232</v>
      </c>
      <c r="E4067" s="29" t="s">
        <v>3527</v>
      </c>
      <c r="F4067" s="29">
        <v>271.82</v>
      </c>
      <c r="G4067" s="10">
        <f>SUMIFS('Régua SAEB'!$C:$C,'Régua SAEB'!$B:$B,"LP",'Régua SAEB'!$D:$D,"&lt;="&amp;$F4067,'Régua SAEB'!$E:$E,"&gt;"&amp;$F4067,'Régua SAEB'!$A:$A,$E4067)</f>
        <v>2</v>
      </c>
      <c r="H4067" s="10" t="str">
        <f t="array" ref="H4067">INDEX('Régua SAEB'!$F$1:$F$40,MATCH($E4067&amp;"LP"&amp;$G4067,'Régua SAEB'!$G$1:$G$40,0),1)</f>
        <v>Básico</v>
      </c>
      <c r="I4067" s="29">
        <v>261.32</v>
      </c>
      <c r="J4067" s="10">
        <f>SUMIFS('Régua SAEB'!$C:$C,'Régua SAEB'!$B:$B,"MT",'Régua SAEB'!$D:$D,"&lt;="&amp;$I4067,'Régua SAEB'!$E:$E,"&gt;"&amp;$I4067,'Régua SAEB'!$A:$A,$E4067)</f>
        <v>2</v>
      </c>
      <c r="K4067" s="10" t="str">
        <f t="array" ref="K4067">INDEX('Régua SAEB'!$F$1:$F$40,MATCH($E4067&amp;"MT"&amp;$J4067,'Régua SAEB'!$G$1:$G$40,0),1)</f>
        <v>Insuficiente</v>
      </c>
    </row>
    <row r="4068" spans="1:11" x14ac:dyDescent="0.2">
      <c r="A4068" s="28" t="s">
        <v>22</v>
      </c>
      <c r="B4068" s="24">
        <v>913443</v>
      </c>
      <c r="C4068" s="28" t="s">
        <v>927</v>
      </c>
      <c r="D4068" s="29">
        <v>35913443</v>
      </c>
      <c r="E4068" s="29" t="s">
        <v>3527</v>
      </c>
      <c r="F4068" s="29">
        <v>254.62</v>
      </c>
      <c r="G4068" s="10">
        <f>SUMIFS('Régua SAEB'!$C:$C,'Régua SAEB'!$B:$B,"LP",'Régua SAEB'!$D:$D,"&lt;="&amp;$F4068,'Régua SAEB'!$E:$E,"&gt;"&amp;$F4068,'Régua SAEB'!$A:$A,$E4068)</f>
        <v>2</v>
      </c>
      <c r="H4068" s="10" t="str">
        <f t="array" ref="H4068">INDEX('Régua SAEB'!$F$1:$F$40,MATCH($E4068&amp;"LP"&amp;$G4068,'Régua SAEB'!$G$1:$G$40,0),1)</f>
        <v>Básico</v>
      </c>
      <c r="I4068" s="29">
        <v>244.9</v>
      </c>
      <c r="J4068" s="10">
        <f>SUMIFS('Régua SAEB'!$C:$C,'Régua SAEB'!$B:$B,"MT",'Régua SAEB'!$D:$D,"&lt;="&amp;$I4068,'Régua SAEB'!$E:$E,"&gt;"&amp;$I4068,'Régua SAEB'!$A:$A,$E4068)</f>
        <v>1</v>
      </c>
      <c r="K4068" s="10" t="str">
        <f t="array" ref="K4068">INDEX('Régua SAEB'!$F$1:$F$40,MATCH($E4068&amp;"MT"&amp;$J4068,'Régua SAEB'!$G$1:$G$40,0),1)</f>
        <v>Insuficiente</v>
      </c>
    </row>
    <row r="4069" spans="1:11" x14ac:dyDescent="0.2">
      <c r="A4069" s="28" t="s">
        <v>22</v>
      </c>
      <c r="B4069" s="24">
        <v>915233</v>
      </c>
      <c r="C4069" s="28" t="s">
        <v>928</v>
      </c>
      <c r="D4069" s="29">
        <v>35915233</v>
      </c>
      <c r="E4069" s="29" t="s">
        <v>3527</v>
      </c>
      <c r="F4069" s="29">
        <v>265.45999999999998</v>
      </c>
      <c r="G4069" s="10">
        <f>SUMIFS('Régua SAEB'!$C:$C,'Régua SAEB'!$B:$B,"LP",'Régua SAEB'!$D:$D,"&lt;="&amp;$F4069,'Régua SAEB'!$E:$E,"&gt;"&amp;$F4069,'Régua SAEB'!$A:$A,$E4069)</f>
        <v>2</v>
      </c>
      <c r="H4069" s="10" t="str">
        <f t="array" ref="H4069">INDEX('Régua SAEB'!$F$1:$F$40,MATCH($E4069&amp;"LP"&amp;$G4069,'Régua SAEB'!$G$1:$G$40,0),1)</f>
        <v>Básico</v>
      </c>
      <c r="I4069" s="29">
        <v>258.5</v>
      </c>
      <c r="J4069" s="10">
        <f>SUMIFS('Régua SAEB'!$C:$C,'Régua SAEB'!$B:$B,"MT",'Régua SAEB'!$D:$D,"&lt;="&amp;$I4069,'Régua SAEB'!$E:$E,"&gt;"&amp;$I4069,'Régua SAEB'!$A:$A,$E4069)</f>
        <v>2</v>
      </c>
      <c r="K4069" s="10" t="str">
        <f t="array" ref="K4069">INDEX('Régua SAEB'!$F$1:$F$40,MATCH($E4069&amp;"MT"&amp;$J4069,'Régua SAEB'!$G$1:$G$40,0),1)</f>
        <v>Insuficiente</v>
      </c>
    </row>
    <row r="4070" spans="1:11" x14ac:dyDescent="0.2">
      <c r="A4070" s="28" t="s">
        <v>22</v>
      </c>
      <c r="B4070" s="24">
        <v>916869</v>
      </c>
      <c r="C4070" s="28" t="s">
        <v>929</v>
      </c>
      <c r="D4070" s="29">
        <v>35916869</v>
      </c>
      <c r="E4070" s="29" t="s">
        <v>3527</v>
      </c>
      <c r="F4070" s="29">
        <v>290.54000000000002</v>
      </c>
      <c r="G4070" s="10">
        <f>SUMIFS('Régua SAEB'!$C:$C,'Régua SAEB'!$B:$B,"LP",'Régua SAEB'!$D:$D,"&lt;="&amp;$F4070,'Régua SAEB'!$E:$E,"&gt;"&amp;$F4070,'Régua SAEB'!$A:$A,$E4070)</f>
        <v>3</v>
      </c>
      <c r="H4070" s="10" t="str">
        <f t="array" ref="H4070">INDEX('Régua SAEB'!$F$1:$F$40,MATCH($E4070&amp;"LP"&amp;$G4070,'Régua SAEB'!$G$1:$G$40,0),1)</f>
        <v>Básico</v>
      </c>
      <c r="I4070" s="29">
        <v>277.57</v>
      </c>
      <c r="J4070" s="10">
        <f>SUMIFS('Régua SAEB'!$C:$C,'Régua SAEB'!$B:$B,"MT",'Régua SAEB'!$D:$D,"&lt;="&amp;$I4070,'Régua SAEB'!$E:$E,"&gt;"&amp;$I4070,'Régua SAEB'!$A:$A,$E4070)</f>
        <v>3</v>
      </c>
      <c r="K4070" s="10" t="str">
        <f t="array" ref="K4070">INDEX('Régua SAEB'!$F$1:$F$40,MATCH($E4070&amp;"MT"&amp;$J4070,'Régua SAEB'!$G$1:$G$40,0),1)</f>
        <v>Básico</v>
      </c>
    </row>
    <row r="4071" spans="1:11" x14ac:dyDescent="0.2">
      <c r="A4071" s="28" t="s">
        <v>22</v>
      </c>
      <c r="B4071" s="24">
        <v>921026</v>
      </c>
      <c r="C4071" s="28" t="s">
        <v>930</v>
      </c>
      <c r="D4071" s="29">
        <v>35921026</v>
      </c>
      <c r="E4071" s="29" t="s">
        <v>3527</v>
      </c>
      <c r="F4071" s="29">
        <v>266.88</v>
      </c>
      <c r="G4071" s="10">
        <f>SUMIFS('Régua SAEB'!$C:$C,'Régua SAEB'!$B:$B,"LP",'Régua SAEB'!$D:$D,"&lt;="&amp;$F4071,'Régua SAEB'!$E:$E,"&gt;"&amp;$F4071,'Régua SAEB'!$A:$A,$E4071)</f>
        <v>2</v>
      </c>
      <c r="H4071" s="10" t="str">
        <f t="array" ref="H4071">INDEX('Régua SAEB'!$F$1:$F$40,MATCH($E4071&amp;"LP"&amp;$G4071,'Régua SAEB'!$G$1:$G$40,0),1)</f>
        <v>Básico</v>
      </c>
      <c r="I4071" s="29">
        <v>255.62</v>
      </c>
      <c r="J4071" s="10">
        <f>SUMIFS('Régua SAEB'!$C:$C,'Régua SAEB'!$B:$B,"MT",'Régua SAEB'!$D:$D,"&lt;="&amp;$I4071,'Régua SAEB'!$E:$E,"&gt;"&amp;$I4071,'Régua SAEB'!$A:$A,$E4071)</f>
        <v>2</v>
      </c>
      <c r="K4071" s="10" t="str">
        <f t="array" ref="K4071">INDEX('Régua SAEB'!$F$1:$F$40,MATCH($E4071&amp;"MT"&amp;$J4071,'Régua SAEB'!$G$1:$G$40,0),1)</f>
        <v>Insuficiente</v>
      </c>
    </row>
    <row r="4072" spans="1:11" x14ac:dyDescent="0.2">
      <c r="A4072" s="28" t="s">
        <v>22</v>
      </c>
      <c r="B4072" s="24">
        <v>923631</v>
      </c>
      <c r="C4072" s="28" t="s">
        <v>932</v>
      </c>
      <c r="D4072" s="29">
        <v>35923631</v>
      </c>
      <c r="E4072" s="29" t="s">
        <v>3527</v>
      </c>
      <c r="F4072" s="29">
        <v>255.25</v>
      </c>
      <c r="G4072" s="10">
        <f>SUMIFS('Régua SAEB'!$C:$C,'Régua SAEB'!$B:$B,"LP",'Régua SAEB'!$D:$D,"&lt;="&amp;$F4072,'Régua SAEB'!$E:$E,"&gt;"&amp;$F4072,'Régua SAEB'!$A:$A,$E4072)</f>
        <v>2</v>
      </c>
      <c r="H4072" s="10" t="str">
        <f t="array" ref="H4072">INDEX('Régua SAEB'!$F$1:$F$40,MATCH($E4072&amp;"LP"&amp;$G4072,'Régua SAEB'!$G$1:$G$40,0),1)</f>
        <v>Básico</v>
      </c>
      <c r="I4072" s="29">
        <v>248.73</v>
      </c>
      <c r="J4072" s="10">
        <f>SUMIFS('Régua SAEB'!$C:$C,'Régua SAEB'!$B:$B,"MT",'Régua SAEB'!$D:$D,"&lt;="&amp;$I4072,'Régua SAEB'!$E:$E,"&gt;"&amp;$I4072,'Régua SAEB'!$A:$A,$E4072)</f>
        <v>1</v>
      </c>
      <c r="K4072" s="10" t="str">
        <f t="array" ref="K4072">INDEX('Régua SAEB'!$F$1:$F$40,MATCH($E4072&amp;"MT"&amp;$J4072,'Régua SAEB'!$G$1:$G$40,0),1)</f>
        <v>Insuficiente</v>
      </c>
    </row>
    <row r="4073" spans="1:11" x14ac:dyDescent="0.2">
      <c r="A4073" s="28" t="s">
        <v>22</v>
      </c>
      <c r="B4073" s="24">
        <v>924167</v>
      </c>
      <c r="C4073" s="28" t="s">
        <v>933</v>
      </c>
      <c r="D4073" s="29">
        <v>35924167</v>
      </c>
      <c r="E4073" s="29" t="s">
        <v>3527</v>
      </c>
      <c r="F4073" s="29">
        <v>254.42</v>
      </c>
      <c r="G4073" s="10">
        <f>SUMIFS('Régua SAEB'!$C:$C,'Régua SAEB'!$B:$B,"LP",'Régua SAEB'!$D:$D,"&lt;="&amp;$F4073,'Régua SAEB'!$E:$E,"&gt;"&amp;$F4073,'Régua SAEB'!$A:$A,$E4073)</f>
        <v>2</v>
      </c>
      <c r="H4073" s="10" t="str">
        <f t="array" ref="H4073">INDEX('Régua SAEB'!$F$1:$F$40,MATCH($E4073&amp;"LP"&amp;$G4073,'Régua SAEB'!$G$1:$G$40,0),1)</f>
        <v>Básico</v>
      </c>
      <c r="I4073" s="29">
        <v>242.85</v>
      </c>
      <c r="J4073" s="10">
        <f>SUMIFS('Régua SAEB'!$C:$C,'Régua SAEB'!$B:$B,"MT",'Régua SAEB'!$D:$D,"&lt;="&amp;$I4073,'Régua SAEB'!$E:$E,"&gt;"&amp;$I4073,'Régua SAEB'!$A:$A,$E4073)</f>
        <v>1</v>
      </c>
      <c r="K4073" s="10" t="str">
        <f t="array" ref="K4073">INDEX('Régua SAEB'!$F$1:$F$40,MATCH($E4073&amp;"MT"&amp;$J4073,'Régua SAEB'!$G$1:$G$40,0),1)</f>
        <v>Insuficiente</v>
      </c>
    </row>
    <row r="4074" spans="1:11" x14ac:dyDescent="0.2">
      <c r="A4074" s="28" t="s">
        <v>22</v>
      </c>
      <c r="B4074" s="24">
        <v>924532</v>
      </c>
      <c r="C4074" s="28" t="s">
        <v>934</v>
      </c>
      <c r="D4074" s="29">
        <v>35924532</v>
      </c>
      <c r="E4074" s="29" t="s">
        <v>3527</v>
      </c>
      <c r="F4074" s="29">
        <v>257.49</v>
      </c>
      <c r="G4074" s="10">
        <f>SUMIFS('Régua SAEB'!$C:$C,'Régua SAEB'!$B:$B,"LP",'Régua SAEB'!$D:$D,"&lt;="&amp;$F4074,'Régua SAEB'!$E:$E,"&gt;"&amp;$F4074,'Régua SAEB'!$A:$A,$E4074)</f>
        <v>2</v>
      </c>
      <c r="H4074" s="10" t="str">
        <f t="array" ref="H4074">INDEX('Régua SAEB'!$F$1:$F$40,MATCH($E4074&amp;"LP"&amp;$G4074,'Régua SAEB'!$G$1:$G$40,0),1)</f>
        <v>Básico</v>
      </c>
      <c r="I4074" s="29">
        <v>250.28</v>
      </c>
      <c r="J4074" s="10">
        <f>SUMIFS('Régua SAEB'!$C:$C,'Régua SAEB'!$B:$B,"MT",'Régua SAEB'!$D:$D,"&lt;="&amp;$I4074,'Régua SAEB'!$E:$E,"&gt;"&amp;$I4074,'Régua SAEB'!$A:$A,$E4074)</f>
        <v>2</v>
      </c>
      <c r="K4074" s="10" t="str">
        <f t="array" ref="K4074">INDEX('Régua SAEB'!$F$1:$F$40,MATCH($E4074&amp;"MT"&amp;$J4074,'Régua SAEB'!$G$1:$G$40,0),1)</f>
        <v>Insuficiente</v>
      </c>
    </row>
    <row r="4075" spans="1:11" x14ac:dyDescent="0.2">
      <c r="A4075" s="28" t="s">
        <v>22</v>
      </c>
      <c r="B4075" s="24">
        <v>5666</v>
      </c>
      <c r="C4075" s="28" t="s">
        <v>935</v>
      </c>
      <c r="D4075" s="29">
        <v>35005666</v>
      </c>
      <c r="E4075" s="29" t="s">
        <v>3527</v>
      </c>
      <c r="F4075" s="29">
        <v>294.42</v>
      </c>
      <c r="G4075" s="10">
        <f>SUMIFS('Régua SAEB'!$C:$C,'Régua SAEB'!$B:$B,"LP",'Régua SAEB'!$D:$D,"&lt;="&amp;$F4075,'Régua SAEB'!$E:$E,"&gt;"&amp;$F4075,'Régua SAEB'!$A:$A,$E4075)</f>
        <v>3</v>
      </c>
      <c r="H4075" s="10" t="str">
        <f t="array" ref="H4075">INDEX('Régua SAEB'!$F$1:$F$40,MATCH($E4075&amp;"LP"&amp;$G4075,'Régua SAEB'!$G$1:$G$40,0),1)</f>
        <v>Básico</v>
      </c>
      <c r="I4075" s="29">
        <v>268.82</v>
      </c>
      <c r="J4075" s="10">
        <f>SUMIFS('Régua SAEB'!$C:$C,'Régua SAEB'!$B:$B,"MT",'Régua SAEB'!$D:$D,"&lt;="&amp;$I4075,'Régua SAEB'!$E:$E,"&gt;"&amp;$I4075,'Régua SAEB'!$A:$A,$E4075)</f>
        <v>2</v>
      </c>
      <c r="K4075" s="10" t="str">
        <f t="array" ref="K4075">INDEX('Régua SAEB'!$F$1:$F$40,MATCH($E4075&amp;"MT"&amp;$J4075,'Régua SAEB'!$G$1:$G$40,0),1)</f>
        <v>Insuficiente</v>
      </c>
    </row>
    <row r="4076" spans="1:11" x14ac:dyDescent="0.2">
      <c r="A4076" s="28" t="s">
        <v>22</v>
      </c>
      <c r="B4076" s="24">
        <v>5678</v>
      </c>
      <c r="C4076" s="28" t="s">
        <v>936</v>
      </c>
      <c r="D4076" s="29">
        <v>35005678</v>
      </c>
      <c r="E4076" s="29" t="s">
        <v>3527</v>
      </c>
      <c r="F4076" s="29">
        <v>280.79000000000002</v>
      </c>
      <c r="G4076" s="10">
        <f>SUMIFS('Régua SAEB'!$C:$C,'Régua SAEB'!$B:$B,"LP",'Régua SAEB'!$D:$D,"&lt;="&amp;$F4076,'Régua SAEB'!$E:$E,"&gt;"&amp;$F4076,'Régua SAEB'!$A:$A,$E4076)</f>
        <v>3</v>
      </c>
      <c r="H4076" s="10" t="str">
        <f t="array" ref="H4076">INDEX('Régua SAEB'!$F$1:$F$40,MATCH($E4076&amp;"LP"&amp;$G4076,'Régua SAEB'!$G$1:$G$40,0),1)</f>
        <v>Básico</v>
      </c>
      <c r="I4076" s="29">
        <v>263.91000000000003</v>
      </c>
      <c r="J4076" s="10">
        <f>SUMIFS('Régua SAEB'!$C:$C,'Régua SAEB'!$B:$B,"MT",'Régua SAEB'!$D:$D,"&lt;="&amp;$I4076,'Régua SAEB'!$E:$E,"&gt;"&amp;$I4076,'Régua SAEB'!$A:$A,$E4076)</f>
        <v>2</v>
      </c>
      <c r="K4076" s="10" t="str">
        <f t="array" ref="K4076">INDEX('Régua SAEB'!$F$1:$F$40,MATCH($E4076&amp;"MT"&amp;$J4076,'Régua SAEB'!$G$1:$G$40,0),1)</f>
        <v>Insuficiente</v>
      </c>
    </row>
    <row r="4077" spans="1:11" x14ac:dyDescent="0.2">
      <c r="A4077" s="28" t="s">
        <v>22</v>
      </c>
      <c r="B4077" s="24">
        <v>5691</v>
      </c>
      <c r="C4077" s="28" t="s">
        <v>937</v>
      </c>
      <c r="D4077" s="29">
        <v>35005691</v>
      </c>
      <c r="E4077" s="29" t="s">
        <v>3527</v>
      </c>
      <c r="F4077" s="29">
        <v>272.88</v>
      </c>
      <c r="G4077" s="10">
        <f>SUMIFS('Régua SAEB'!$C:$C,'Régua SAEB'!$B:$B,"LP",'Régua SAEB'!$D:$D,"&lt;="&amp;$F4077,'Régua SAEB'!$E:$E,"&gt;"&amp;$F4077,'Régua SAEB'!$A:$A,$E4077)</f>
        <v>2</v>
      </c>
      <c r="H4077" s="10" t="str">
        <f t="array" ref="H4077">INDEX('Régua SAEB'!$F$1:$F$40,MATCH($E4077&amp;"LP"&amp;$G4077,'Régua SAEB'!$G$1:$G$40,0),1)</f>
        <v>Básico</v>
      </c>
      <c r="I4077" s="29">
        <v>254.47</v>
      </c>
      <c r="J4077" s="10">
        <f>SUMIFS('Régua SAEB'!$C:$C,'Régua SAEB'!$B:$B,"MT",'Régua SAEB'!$D:$D,"&lt;="&amp;$I4077,'Régua SAEB'!$E:$E,"&gt;"&amp;$I4077,'Régua SAEB'!$A:$A,$E4077)</f>
        <v>2</v>
      </c>
      <c r="K4077" s="10" t="str">
        <f t="array" ref="K4077">INDEX('Régua SAEB'!$F$1:$F$40,MATCH($E4077&amp;"MT"&amp;$J4077,'Régua SAEB'!$G$1:$G$40,0),1)</f>
        <v>Insuficiente</v>
      </c>
    </row>
    <row r="4078" spans="1:11" x14ac:dyDescent="0.2">
      <c r="A4078" s="28" t="s">
        <v>22</v>
      </c>
      <c r="B4078" s="24">
        <v>5712</v>
      </c>
      <c r="C4078" s="28" t="s">
        <v>3595</v>
      </c>
      <c r="D4078" s="29">
        <v>35005712</v>
      </c>
      <c r="E4078" s="29" t="s">
        <v>3527</v>
      </c>
      <c r="F4078" s="29">
        <v>272.27999999999997</v>
      </c>
      <c r="G4078" s="10">
        <f>SUMIFS('Régua SAEB'!$C:$C,'Régua SAEB'!$B:$B,"LP",'Régua SAEB'!$D:$D,"&lt;="&amp;$F4078,'Régua SAEB'!$E:$E,"&gt;"&amp;$F4078,'Régua SAEB'!$A:$A,$E4078)</f>
        <v>2</v>
      </c>
      <c r="H4078" s="10" t="str">
        <f t="array" ref="H4078">INDEX('Régua SAEB'!$F$1:$F$40,MATCH($E4078&amp;"LP"&amp;$G4078,'Régua SAEB'!$G$1:$G$40,0),1)</f>
        <v>Básico</v>
      </c>
      <c r="I4078" s="29">
        <v>260.07</v>
      </c>
      <c r="J4078" s="10">
        <f>SUMIFS('Régua SAEB'!$C:$C,'Régua SAEB'!$B:$B,"MT",'Régua SAEB'!$D:$D,"&lt;="&amp;$I4078,'Régua SAEB'!$E:$E,"&gt;"&amp;$I4078,'Régua SAEB'!$A:$A,$E4078)</f>
        <v>2</v>
      </c>
      <c r="K4078" s="10" t="str">
        <f t="array" ref="K4078">INDEX('Régua SAEB'!$F$1:$F$40,MATCH($E4078&amp;"MT"&amp;$J4078,'Régua SAEB'!$G$1:$G$40,0),1)</f>
        <v>Insuficiente</v>
      </c>
    </row>
    <row r="4079" spans="1:11" x14ac:dyDescent="0.2">
      <c r="A4079" s="28" t="s">
        <v>22</v>
      </c>
      <c r="B4079" s="24">
        <v>5769</v>
      </c>
      <c r="C4079" s="28" t="s">
        <v>939</v>
      </c>
      <c r="D4079" s="29">
        <v>35005769</v>
      </c>
      <c r="E4079" s="29" t="s">
        <v>3527</v>
      </c>
      <c r="F4079" s="29">
        <v>264.79000000000002</v>
      </c>
      <c r="G4079" s="10">
        <f>SUMIFS('Régua SAEB'!$C:$C,'Régua SAEB'!$B:$B,"LP",'Régua SAEB'!$D:$D,"&lt;="&amp;$F4079,'Régua SAEB'!$E:$E,"&gt;"&amp;$F4079,'Régua SAEB'!$A:$A,$E4079)</f>
        <v>2</v>
      </c>
      <c r="H4079" s="10" t="str">
        <f t="array" ref="H4079">INDEX('Régua SAEB'!$F$1:$F$40,MATCH($E4079&amp;"LP"&amp;$G4079,'Régua SAEB'!$G$1:$G$40,0),1)</f>
        <v>Básico</v>
      </c>
      <c r="I4079" s="29">
        <v>258.43</v>
      </c>
      <c r="J4079" s="10">
        <f>SUMIFS('Régua SAEB'!$C:$C,'Régua SAEB'!$B:$B,"MT",'Régua SAEB'!$D:$D,"&lt;="&amp;$I4079,'Régua SAEB'!$E:$E,"&gt;"&amp;$I4079,'Régua SAEB'!$A:$A,$E4079)</f>
        <v>2</v>
      </c>
      <c r="K4079" s="10" t="str">
        <f t="array" ref="K4079">INDEX('Régua SAEB'!$F$1:$F$40,MATCH($E4079&amp;"MT"&amp;$J4079,'Régua SAEB'!$G$1:$G$40,0),1)</f>
        <v>Insuficiente</v>
      </c>
    </row>
    <row r="4080" spans="1:11" x14ac:dyDescent="0.2">
      <c r="A4080" s="28" t="s">
        <v>22</v>
      </c>
      <c r="B4080" s="24">
        <v>48811</v>
      </c>
      <c r="C4080" s="28" t="s">
        <v>940</v>
      </c>
      <c r="D4080" s="29">
        <v>35048811</v>
      </c>
      <c r="E4080" s="29" t="s">
        <v>3527</v>
      </c>
      <c r="F4080" s="29">
        <v>256.58</v>
      </c>
      <c r="G4080" s="10">
        <f>SUMIFS('Régua SAEB'!$C:$C,'Régua SAEB'!$B:$B,"LP",'Régua SAEB'!$D:$D,"&lt;="&amp;$F4080,'Régua SAEB'!$E:$E,"&gt;"&amp;$F4080,'Régua SAEB'!$A:$A,$E4080)</f>
        <v>2</v>
      </c>
      <c r="H4080" s="10" t="str">
        <f t="array" ref="H4080">INDEX('Régua SAEB'!$F$1:$F$40,MATCH($E4080&amp;"LP"&amp;$G4080,'Régua SAEB'!$G$1:$G$40,0),1)</f>
        <v>Básico</v>
      </c>
      <c r="I4080" s="29">
        <v>250.72</v>
      </c>
      <c r="J4080" s="10">
        <f>SUMIFS('Régua SAEB'!$C:$C,'Régua SAEB'!$B:$B,"MT",'Régua SAEB'!$D:$D,"&lt;="&amp;$I4080,'Régua SAEB'!$E:$E,"&gt;"&amp;$I4080,'Régua SAEB'!$A:$A,$E4080)</f>
        <v>2</v>
      </c>
      <c r="K4080" s="10" t="str">
        <f t="array" ref="K4080">INDEX('Régua SAEB'!$F$1:$F$40,MATCH($E4080&amp;"MT"&amp;$J4080,'Régua SAEB'!$G$1:$G$40,0),1)</f>
        <v>Insuficiente</v>
      </c>
    </row>
    <row r="4081" spans="1:11" x14ac:dyDescent="0.2">
      <c r="A4081" s="28" t="s">
        <v>22</v>
      </c>
      <c r="B4081" s="24">
        <v>48823</v>
      </c>
      <c r="C4081" s="28" t="s">
        <v>941</v>
      </c>
      <c r="D4081" s="29">
        <v>35048823</v>
      </c>
      <c r="E4081" s="29" t="s">
        <v>3527</v>
      </c>
      <c r="F4081" s="29">
        <v>267.62</v>
      </c>
      <c r="G4081" s="10">
        <f>SUMIFS('Régua SAEB'!$C:$C,'Régua SAEB'!$B:$B,"LP",'Régua SAEB'!$D:$D,"&lt;="&amp;$F4081,'Régua SAEB'!$E:$E,"&gt;"&amp;$F4081,'Régua SAEB'!$A:$A,$E4081)</f>
        <v>2</v>
      </c>
      <c r="H4081" s="10" t="str">
        <f t="array" ref="H4081">INDEX('Régua SAEB'!$F$1:$F$40,MATCH($E4081&amp;"LP"&amp;$G4081,'Régua SAEB'!$G$1:$G$40,0),1)</f>
        <v>Básico</v>
      </c>
      <c r="I4081" s="29">
        <v>255.67</v>
      </c>
      <c r="J4081" s="10">
        <f>SUMIFS('Régua SAEB'!$C:$C,'Régua SAEB'!$B:$B,"MT",'Régua SAEB'!$D:$D,"&lt;="&amp;$I4081,'Régua SAEB'!$E:$E,"&gt;"&amp;$I4081,'Régua SAEB'!$A:$A,$E4081)</f>
        <v>2</v>
      </c>
      <c r="K4081" s="10" t="str">
        <f t="array" ref="K4081">INDEX('Régua SAEB'!$F$1:$F$40,MATCH($E4081&amp;"MT"&amp;$J4081,'Régua SAEB'!$G$1:$G$40,0),1)</f>
        <v>Insuficiente</v>
      </c>
    </row>
    <row r="4082" spans="1:11" x14ac:dyDescent="0.2">
      <c r="A4082" s="28" t="s">
        <v>22</v>
      </c>
      <c r="B4082" s="24">
        <v>50428</v>
      </c>
      <c r="C4082" s="28" t="s">
        <v>942</v>
      </c>
      <c r="D4082" s="29">
        <v>35050428</v>
      </c>
      <c r="E4082" s="29" t="s">
        <v>3527</v>
      </c>
      <c r="F4082" s="29">
        <v>250.91</v>
      </c>
      <c r="G4082" s="10">
        <f>SUMIFS('Régua SAEB'!$C:$C,'Régua SAEB'!$B:$B,"LP",'Régua SAEB'!$D:$D,"&lt;="&amp;$F4082,'Régua SAEB'!$E:$E,"&gt;"&amp;$F4082,'Régua SAEB'!$A:$A,$E4082)</f>
        <v>2</v>
      </c>
      <c r="H4082" s="10" t="str">
        <f t="array" ref="H4082">INDEX('Régua SAEB'!$F$1:$F$40,MATCH($E4082&amp;"LP"&amp;$G4082,'Régua SAEB'!$G$1:$G$40,0),1)</f>
        <v>Básico</v>
      </c>
      <c r="I4082" s="29">
        <v>246.42</v>
      </c>
      <c r="J4082" s="10">
        <f>SUMIFS('Régua SAEB'!$C:$C,'Régua SAEB'!$B:$B,"MT",'Régua SAEB'!$D:$D,"&lt;="&amp;$I4082,'Régua SAEB'!$E:$E,"&gt;"&amp;$I4082,'Régua SAEB'!$A:$A,$E4082)</f>
        <v>1</v>
      </c>
      <c r="K4082" s="10" t="str">
        <f t="array" ref="K4082">INDEX('Régua SAEB'!$F$1:$F$40,MATCH($E4082&amp;"MT"&amp;$J4082,'Régua SAEB'!$G$1:$G$40,0),1)</f>
        <v>Insuficiente</v>
      </c>
    </row>
    <row r="4083" spans="1:11" x14ac:dyDescent="0.2">
      <c r="A4083" s="28" t="s">
        <v>22</v>
      </c>
      <c r="B4083" s="24">
        <v>50436</v>
      </c>
      <c r="C4083" s="28" t="s">
        <v>943</v>
      </c>
      <c r="D4083" s="29">
        <v>35050436</v>
      </c>
      <c r="E4083" s="29" t="s">
        <v>3527</v>
      </c>
      <c r="F4083" s="29">
        <v>244.64</v>
      </c>
      <c r="G4083" s="10">
        <f>SUMIFS('Régua SAEB'!$C:$C,'Régua SAEB'!$B:$B,"LP",'Régua SAEB'!$D:$D,"&lt;="&amp;$F4083,'Régua SAEB'!$E:$E,"&gt;"&amp;$F4083,'Régua SAEB'!$A:$A,$E4083)</f>
        <v>1</v>
      </c>
      <c r="H4083" s="10" t="str">
        <f t="array" ref="H4083">INDEX('Régua SAEB'!$F$1:$F$40,MATCH($E4083&amp;"LP"&amp;$G4083,'Régua SAEB'!$G$1:$G$40,0),1)</f>
        <v>Insuficiente</v>
      </c>
      <c r="I4083" s="29">
        <v>235.12</v>
      </c>
      <c r="J4083" s="10">
        <f>SUMIFS('Régua SAEB'!$C:$C,'Régua SAEB'!$B:$B,"MT",'Régua SAEB'!$D:$D,"&lt;="&amp;$I4083,'Régua SAEB'!$E:$E,"&gt;"&amp;$I4083,'Régua SAEB'!$A:$A,$E4083)</f>
        <v>1</v>
      </c>
      <c r="K4083" s="10" t="str">
        <f t="array" ref="K4083">INDEX('Régua SAEB'!$F$1:$F$40,MATCH($E4083&amp;"MT"&amp;$J4083,'Régua SAEB'!$G$1:$G$40,0),1)</f>
        <v>Insuficiente</v>
      </c>
    </row>
    <row r="4084" spans="1:11" x14ac:dyDescent="0.2">
      <c r="A4084" s="28" t="s">
        <v>22</v>
      </c>
      <c r="B4084" s="24">
        <v>269396</v>
      </c>
      <c r="C4084" s="28" t="s">
        <v>944</v>
      </c>
      <c r="D4084" s="29">
        <v>35269396</v>
      </c>
      <c r="E4084" s="29" t="s">
        <v>3527</v>
      </c>
      <c r="F4084" s="29">
        <v>271.60000000000002</v>
      </c>
      <c r="G4084" s="10">
        <f>SUMIFS('Régua SAEB'!$C:$C,'Régua SAEB'!$B:$B,"LP",'Régua SAEB'!$D:$D,"&lt;="&amp;$F4084,'Régua SAEB'!$E:$E,"&gt;"&amp;$F4084,'Régua SAEB'!$A:$A,$E4084)</f>
        <v>2</v>
      </c>
      <c r="H4084" s="10" t="str">
        <f t="array" ref="H4084">INDEX('Régua SAEB'!$F$1:$F$40,MATCH($E4084&amp;"LP"&amp;$G4084,'Régua SAEB'!$G$1:$G$40,0),1)</f>
        <v>Básico</v>
      </c>
      <c r="I4084" s="29">
        <v>260.14999999999998</v>
      </c>
      <c r="J4084" s="10">
        <f>SUMIFS('Régua SAEB'!$C:$C,'Régua SAEB'!$B:$B,"MT",'Régua SAEB'!$D:$D,"&lt;="&amp;$I4084,'Régua SAEB'!$E:$E,"&gt;"&amp;$I4084,'Régua SAEB'!$A:$A,$E4084)</f>
        <v>2</v>
      </c>
      <c r="K4084" s="10" t="str">
        <f t="array" ref="K4084">INDEX('Régua SAEB'!$F$1:$F$40,MATCH($E4084&amp;"MT"&amp;$J4084,'Régua SAEB'!$G$1:$G$40,0),1)</f>
        <v>Insuficiente</v>
      </c>
    </row>
    <row r="4085" spans="1:11" x14ac:dyDescent="0.2">
      <c r="A4085" s="28" t="s">
        <v>22</v>
      </c>
      <c r="B4085" s="24">
        <v>406806</v>
      </c>
      <c r="C4085" s="28" t="s">
        <v>945</v>
      </c>
      <c r="D4085" s="29">
        <v>35406806</v>
      </c>
      <c r="E4085" s="29" t="s">
        <v>3527</v>
      </c>
      <c r="F4085" s="29">
        <v>273.14</v>
      </c>
      <c r="G4085" s="10">
        <f>SUMIFS('Régua SAEB'!$C:$C,'Régua SAEB'!$B:$B,"LP",'Régua SAEB'!$D:$D,"&lt;="&amp;$F4085,'Régua SAEB'!$E:$E,"&gt;"&amp;$F4085,'Régua SAEB'!$A:$A,$E4085)</f>
        <v>2</v>
      </c>
      <c r="H4085" s="10" t="str">
        <f t="array" ref="H4085">INDEX('Régua SAEB'!$F$1:$F$40,MATCH($E4085&amp;"LP"&amp;$G4085,'Régua SAEB'!$G$1:$G$40,0),1)</f>
        <v>Básico</v>
      </c>
      <c r="I4085" s="29">
        <v>258.56</v>
      </c>
      <c r="J4085" s="10">
        <f>SUMIFS('Régua SAEB'!$C:$C,'Régua SAEB'!$B:$B,"MT",'Régua SAEB'!$D:$D,"&lt;="&amp;$I4085,'Régua SAEB'!$E:$E,"&gt;"&amp;$I4085,'Régua SAEB'!$A:$A,$E4085)</f>
        <v>2</v>
      </c>
      <c r="K4085" s="10" t="str">
        <f t="array" ref="K4085">INDEX('Régua SAEB'!$F$1:$F$40,MATCH($E4085&amp;"MT"&amp;$J4085,'Régua SAEB'!$G$1:$G$40,0),1)</f>
        <v>Insuficiente</v>
      </c>
    </row>
    <row r="4086" spans="1:11" x14ac:dyDescent="0.2">
      <c r="A4086" s="28" t="s">
        <v>22</v>
      </c>
      <c r="B4086" s="24">
        <v>902676</v>
      </c>
      <c r="C4086" s="28" t="s">
        <v>946</v>
      </c>
      <c r="D4086" s="29">
        <v>35902676</v>
      </c>
      <c r="E4086" s="29" t="s">
        <v>3527</v>
      </c>
      <c r="F4086" s="29">
        <v>263.02</v>
      </c>
      <c r="G4086" s="10">
        <f>SUMIFS('Régua SAEB'!$C:$C,'Régua SAEB'!$B:$B,"LP",'Régua SAEB'!$D:$D,"&lt;="&amp;$F4086,'Régua SAEB'!$E:$E,"&gt;"&amp;$F4086,'Régua SAEB'!$A:$A,$E4086)</f>
        <v>2</v>
      </c>
      <c r="H4086" s="10" t="str">
        <f t="array" ref="H4086">INDEX('Régua SAEB'!$F$1:$F$40,MATCH($E4086&amp;"LP"&amp;$G4086,'Régua SAEB'!$G$1:$G$40,0),1)</f>
        <v>Básico</v>
      </c>
      <c r="I4086" s="29">
        <v>249.61</v>
      </c>
      <c r="J4086" s="10">
        <f>SUMIFS('Régua SAEB'!$C:$C,'Régua SAEB'!$B:$B,"MT",'Régua SAEB'!$D:$D,"&lt;="&amp;$I4086,'Régua SAEB'!$E:$E,"&gt;"&amp;$I4086,'Régua SAEB'!$A:$A,$E4086)</f>
        <v>1</v>
      </c>
      <c r="K4086" s="10" t="str">
        <f t="array" ref="K4086">INDEX('Régua SAEB'!$F$1:$F$40,MATCH($E4086&amp;"MT"&amp;$J4086,'Régua SAEB'!$G$1:$G$40,0),1)</f>
        <v>Insuficiente</v>
      </c>
    </row>
    <row r="4087" spans="1:11" x14ac:dyDescent="0.2">
      <c r="A4087" s="28" t="s">
        <v>22</v>
      </c>
      <c r="B4087" s="24">
        <v>910636</v>
      </c>
      <c r="C4087" s="28" t="s">
        <v>947</v>
      </c>
      <c r="D4087" s="29">
        <v>35910636</v>
      </c>
      <c r="E4087" s="29" t="s">
        <v>3527</v>
      </c>
      <c r="F4087" s="29">
        <v>265.33</v>
      </c>
      <c r="G4087" s="10">
        <f>SUMIFS('Régua SAEB'!$C:$C,'Régua SAEB'!$B:$B,"LP",'Régua SAEB'!$D:$D,"&lt;="&amp;$F4087,'Régua SAEB'!$E:$E,"&gt;"&amp;$F4087,'Régua SAEB'!$A:$A,$E4087)</f>
        <v>2</v>
      </c>
      <c r="H4087" s="10" t="str">
        <f t="array" ref="H4087">INDEX('Régua SAEB'!$F$1:$F$40,MATCH($E4087&amp;"LP"&amp;$G4087,'Régua SAEB'!$G$1:$G$40,0),1)</f>
        <v>Básico</v>
      </c>
      <c r="I4087" s="29">
        <v>258.19</v>
      </c>
      <c r="J4087" s="10">
        <f>SUMIFS('Régua SAEB'!$C:$C,'Régua SAEB'!$B:$B,"MT",'Régua SAEB'!$D:$D,"&lt;="&amp;$I4087,'Régua SAEB'!$E:$E,"&gt;"&amp;$I4087,'Régua SAEB'!$A:$A,$E4087)</f>
        <v>2</v>
      </c>
      <c r="K4087" s="10" t="str">
        <f t="array" ref="K4087">INDEX('Régua SAEB'!$F$1:$F$40,MATCH($E4087&amp;"MT"&amp;$J4087,'Régua SAEB'!$G$1:$G$40,0),1)</f>
        <v>Insuficiente</v>
      </c>
    </row>
    <row r="4088" spans="1:11" x14ac:dyDescent="0.2">
      <c r="A4088" s="28" t="s">
        <v>22</v>
      </c>
      <c r="B4088" s="24">
        <v>921038</v>
      </c>
      <c r="C4088" s="28" t="s">
        <v>948</v>
      </c>
      <c r="D4088" s="29">
        <v>35921038</v>
      </c>
      <c r="E4088" s="29" t="s">
        <v>3527</v>
      </c>
      <c r="F4088" s="29">
        <v>239.9</v>
      </c>
      <c r="G4088" s="10">
        <f>SUMIFS('Régua SAEB'!$C:$C,'Régua SAEB'!$B:$B,"LP",'Régua SAEB'!$D:$D,"&lt;="&amp;$F4088,'Régua SAEB'!$E:$E,"&gt;"&amp;$F4088,'Régua SAEB'!$A:$A,$E4088)</f>
        <v>1</v>
      </c>
      <c r="H4088" s="10" t="str">
        <f t="array" ref="H4088">INDEX('Régua SAEB'!$F$1:$F$40,MATCH($E4088&amp;"LP"&amp;$G4088,'Régua SAEB'!$G$1:$G$40,0),1)</f>
        <v>Insuficiente</v>
      </c>
      <c r="I4088" s="29">
        <v>237.11</v>
      </c>
      <c r="J4088" s="10">
        <f>SUMIFS('Régua SAEB'!$C:$C,'Régua SAEB'!$B:$B,"MT",'Régua SAEB'!$D:$D,"&lt;="&amp;$I4088,'Régua SAEB'!$E:$E,"&gt;"&amp;$I4088,'Régua SAEB'!$A:$A,$E4088)</f>
        <v>1</v>
      </c>
      <c r="K4088" s="10" t="str">
        <f t="array" ref="K4088">INDEX('Régua SAEB'!$F$1:$F$40,MATCH($E4088&amp;"MT"&amp;$J4088,'Régua SAEB'!$G$1:$G$40,0),1)</f>
        <v>Insuficiente</v>
      </c>
    </row>
    <row r="4089" spans="1:11" x14ac:dyDescent="0.2">
      <c r="A4089" s="28" t="s">
        <v>19</v>
      </c>
      <c r="B4089" s="24">
        <v>30211</v>
      </c>
      <c r="C4089" s="28" t="s">
        <v>3596</v>
      </c>
      <c r="D4089" s="29">
        <v>35030211</v>
      </c>
      <c r="E4089" s="29" t="s">
        <v>3527</v>
      </c>
      <c r="F4089" s="29">
        <v>301.99</v>
      </c>
      <c r="G4089" s="10">
        <f>SUMIFS('Régua SAEB'!$C:$C,'Régua SAEB'!$B:$B,"LP",'Régua SAEB'!$D:$D,"&lt;="&amp;$F4089,'Régua SAEB'!$E:$E,"&gt;"&amp;$F4089,'Régua SAEB'!$A:$A,$E4089)</f>
        <v>4</v>
      </c>
      <c r="H4089" s="10" t="str">
        <f t="array" ref="H4089">INDEX('Régua SAEB'!$F$1:$F$40,MATCH($E4089&amp;"LP"&amp;$G4089,'Régua SAEB'!$G$1:$G$40,0),1)</f>
        <v>Básico</v>
      </c>
      <c r="I4089" s="29">
        <v>296.27</v>
      </c>
      <c r="J4089" s="10">
        <f>SUMIFS('Régua SAEB'!$C:$C,'Régua SAEB'!$B:$B,"MT",'Régua SAEB'!$D:$D,"&lt;="&amp;$I4089,'Régua SAEB'!$E:$E,"&gt;"&amp;$I4089,'Régua SAEB'!$A:$A,$E4089)</f>
        <v>3</v>
      </c>
      <c r="K4089" s="10" t="str">
        <f t="array" ref="K4089">INDEX('Régua SAEB'!$F$1:$F$40,MATCH($E4089&amp;"MT"&amp;$J4089,'Régua SAEB'!$G$1:$G$40,0),1)</f>
        <v>Básico</v>
      </c>
    </row>
    <row r="4090" spans="1:11" x14ac:dyDescent="0.2">
      <c r="A4090" s="28" t="s">
        <v>58</v>
      </c>
      <c r="B4090" s="24">
        <v>33534</v>
      </c>
      <c r="C4090" s="28" t="s">
        <v>951</v>
      </c>
      <c r="D4090" s="29">
        <v>35033534</v>
      </c>
      <c r="E4090" s="29" t="s">
        <v>3527</v>
      </c>
      <c r="F4090" s="29">
        <v>272.14</v>
      </c>
      <c r="G4090" s="10">
        <f>SUMIFS('Régua SAEB'!$C:$C,'Régua SAEB'!$B:$B,"LP",'Régua SAEB'!$D:$D,"&lt;="&amp;$F4090,'Régua SAEB'!$E:$E,"&gt;"&amp;$F4090,'Régua SAEB'!$A:$A,$E4090)</f>
        <v>2</v>
      </c>
      <c r="H4090" s="10" t="str">
        <f t="array" ref="H4090">INDEX('Régua SAEB'!$F$1:$F$40,MATCH($E4090&amp;"LP"&amp;$G4090,'Régua SAEB'!$G$1:$G$40,0),1)</f>
        <v>Básico</v>
      </c>
      <c r="I4090" s="29">
        <v>256.41000000000003</v>
      </c>
      <c r="J4090" s="10">
        <f>SUMIFS('Régua SAEB'!$C:$C,'Régua SAEB'!$B:$B,"MT",'Régua SAEB'!$D:$D,"&lt;="&amp;$I4090,'Régua SAEB'!$E:$E,"&gt;"&amp;$I4090,'Régua SAEB'!$A:$A,$E4090)</f>
        <v>2</v>
      </c>
      <c r="K4090" s="10" t="str">
        <f t="array" ref="K4090">INDEX('Régua SAEB'!$F$1:$F$40,MATCH($E4090&amp;"MT"&amp;$J4090,'Régua SAEB'!$G$1:$G$40,0),1)</f>
        <v>Insuficiente</v>
      </c>
    </row>
    <row r="4091" spans="1:11" x14ac:dyDescent="0.2">
      <c r="A4091" s="28" t="s">
        <v>58</v>
      </c>
      <c r="B4091" s="24">
        <v>33424</v>
      </c>
      <c r="C4091" s="28" t="s">
        <v>954</v>
      </c>
      <c r="D4091" s="29">
        <v>35033424</v>
      </c>
      <c r="E4091" s="29" t="s">
        <v>3527</v>
      </c>
      <c r="F4091" s="29">
        <v>286.95</v>
      </c>
      <c r="G4091" s="10">
        <f>SUMIFS('Régua SAEB'!$C:$C,'Régua SAEB'!$B:$B,"LP",'Régua SAEB'!$D:$D,"&lt;="&amp;$F4091,'Régua SAEB'!$E:$E,"&gt;"&amp;$F4091,'Régua SAEB'!$A:$A,$E4091)</f>
        <v>3</v>
      </c>
      <c r="H4091" s="10" t="str">
        <f t="array" ref="H4091">INDEX('Régua SAEB'!$F$1:$F$40,MATCH($E4091&amp;"LP"&amp;$G4091,'Régua SAEB'!$G$1:$G$40,0),1)</f>
        <v>Básico</v>
      </c>
      <c r="I4091" s="29">
        <v>290.33999999999997</v>
      </c>
      <c r="J4091" s="10">
        <f>SUMIFS('Régua SAEB'!$C:$C,'Régua SAEB'!$B:$B,"MT",'Régua SAEB'!$D:$D,"&lt;="&amp;$I4091,'Régua SAEB'!$E:$E,"&gt;"&amp;$I4091,'Régua SAEB'!$A:$A,$E4091)</f>
        <v>3</v>
      </c>
      <c r="K4091" s="10" t="str">
        <f t="array" ref="K4091">INDEX('Régua SAEB'!$F$1:$F$40,MATCH($E4091&amp;"MT"&amp;$J4091,'Régua SAEB'!$G$1:$G$40,0),1)</f>
        <v>Básico</v>
      </c>
    </row>
    <row r="4092" spans="1:11" x14ac:dyDescent="0.2">
      <c r="A4092" s="28" t="s">
        <v>58</v>
      </c>
      <c r="B4092" s="24">
        <v>33443</v>
      </c>
      <c r="C4092" s="28" t="s">
        <v>955</v>
      </c>
      <c r="D4092" s="29">
        <v>35033443</v>
      </c>
      <c r="E4092" s="29" t="s">
        <v>3527</v>
      </c>
      <c r="F4092" s="29">
        <v>270.10000000000002</v>
      </c>
      <c r="G4092" s="10">
        <f>SUMIFS('Régua SAEB'!$C:$C,'Régua SAEB'!$B:$B,"LP",'Régua SAEB'!$D:$D,"&lt;="&amp;$F4092,'Régua SAEB'!$E:$E,"&gt;"&amp;$F4092,'Régua SAEB'!$A:$A,$E4092)</f>
        <v>2</v>
      </c>
      <c r="H4092" s="10" t="str">
        <f t="array" ref="H4092">INDEX('Régua SAEB'!$F$1:$F$40,MATCH($E4092&amp;"LP"&amp;$G4092,'Régua SAEB'!$G$1:$G$40,0),1)</f>
        <v>Básico</v>
      </c>
      <c r="I4092" s="29">
        <v>266.5</v>
      </c>
      <c r="J4092" s="10">
        <f>SUMIFS('Régua SAEB'!$C:$C,'Régua SAEB'!$B:$B,"MT",'Régua SAEB'!$D:$D,"&lt;="&amp;$I4092,'Régua SAEB'!$E:$E,"&gt;"&amp;$I4092,'Régua SAEB'!$A:$A,$E4092)</f>
        <v>2</v>
      </c>
      <c r="K4092" s="10" t="str">
        <f t="array" ref="K4092">INDEX('Régua SAEB'!$F$1:$F$40,MATCH($E4092&amp;"MT"&amp;$J4092,'Régua SAEB'!$G$1:$G$40,0),1)</f>
        <v>Insuficiente</v>
      </c>
    </row>
    <row r="4093" spans="1:11" x14ac:dyDescent="0.2">
      <c r="A4093" s="28" t="s">
        <v>99</v>
      </c>
      <c r="B4093" s="24">
        <v>30659</v>
      </c>
      <c r="C4093" s="28" t="s">
        <v>957</v>
      </c>
      <c r="D4093" s="29">
        <v>35030659</v>
      </c>
      <c r="E4093" s="29" t="s">
        <v>3527</v>
      </c>
      <c r="F4093" s="29">
        <v>244.94</v>
      </c>
      <c r="G4093" s="10">
        <f>SUMIFS('Régua SAEB'!$C:$C,'Régua SAEB'!$B:$B,"LP",'Régua SAEB'!$D:$D,"&lt;="&amp;$F4093,'Régua SAEB'!$E:$E,"&gt;"&amp;$F4093,'Régua SAEB'!$A:$A,$E4093)</f>
        <v>1</v>
      </c>
      <c r="H4093" s="10" t="str">
        <f t="array" ref="H4093">INDEX('Régua SAEB'!$F$1:$F$40,MATCH($E4093&amp;"LP"&amp;$G4093,'Régua SAEB'!$G$1:$G$40,0),1)</f>
        <v>Insuficiente</v>
      </c>
      <c r="I4093" s="29">
        <v>257.3</v>
      </c>
      <c r="J4093" s="10">
        <f>SUMIFS('Régua SAEB'!$C:$C,'Régua SAEB'!$B:$B,"MT",'Régua SAEB'!$D:$D,"&lt;="&amp;$I4093,'Régua SAEB'!$E:$E,"&gt;"&amp;$I4093,'Régua SAEB'!$A:$A,$E4093)</f>
        <v>2</v>
      </c>
      <c r="K4093" s="10" t="str">
        <f t="array" ref="K4093">INDEX('Régua SAEB'!$F$1:$F$40,MATCH($E4093&amp;"MT"&amp;$J4093,'Régua SAEB'!$G$1:$G$40,0),1)</f>
        <v>Insuficiente</v>
      </c>
    </row>
    <row r="4094" spans="1:11" x14ac:dyDescent="0.2">
      <c r="A4094" s="28" t="s">
        <v>14</v>
      </c>
      <c r="B4094" s="24">
        <v>21908</v>
      </c>
      <c r="C4094" s="28" t="s">
        <v>3597</v>
      </c>
      <c r="D4094" s="29">
        <v>35021908</v>
      </c>
      <c r="E4094" s="29" t="s">
        <v>3527</v>
      </c>
      <c r="F4094" s="29">
        <v>258.41000000000003</v>
      </c>
      <c r="G4094" s="10">
        <f>SUMIFS('Régua SAEB'!$C:$C,'Régua SAEB'!$B:$B,"LP",'Régua SAEB'!$D:$D,"&lt;="&amp;$F4094,'Régua SAEB'!$E:$E,"&gt;"&amp;$F4094,'Régua SAEB'!$A:$A,$E4094)</f>
        <v>2</v>
      </c>
      <c r="H4094" s="10" t="str">
        <f t="array" ref="H4094">INDEX('Régua SAEB'!$F$1:$F$40,MATCH($E4094&amp;"LP"&amp;$G4094,'Régua SAEB'!$G$1:$G$40,0),1)</f>
        <v>Básico</v>
      </c>
      <c r="I4094" s="29">
        <v>257.29000000000002</v>
      </c>
      <c r="J4094" s="10">
        <f>SUMIFS('Régua SAEB'!$C:$C,'Régua SAEB'!$B:$B,"MT",'Régua SAEB'!$D:$D,"&lt;="&amp;$I4094,'Régua SAEB'!$E:$E,"&gt;"&amp;$I4094,'Régua SAEB'!$A:$A,$E4094)</f>
        <v>2</v>
      </c>
      <c r="K4094" s="10" t="str">
        <f t="array" ref="K4094">INDEX('Régua SAEB'!$F$1:$F$40,MATCH($E4094&amp;"MT"&amp;$J4094,'Régua SAEB'!$G$1:$G$40,0),1)</f>
        <v>Insuficiente</v>
      </c>
    </row>
    <row r="4095" spans="1:11" x14ac:dyDescent="0.2">
      <c r="A4095" s="28" t="s">
        <v>19</v>
      </c>
      <c r="B4095" s="24">
        <v>30181</v>
      </c>
      <c r="C4095" s="28" t="s">
        <v>961</v>
      </c>
      <c r="D4095" s="29">
        <v>35030181</v>
      </c>
      <c r="E4095" s="29" t="s">
        <v>3527</v>
      </c>
      <c r="F4095" s="29">
        <v>271.70999999999998</v>
      </c>
      <c r="G4095" s="10">
        <f>SUMIFS('Régua SAEB'!$C:$C,'Régua SAEB'!$B:$B,"LP",'Régua SAEB'!$D:$D,"&lt;="&amp;$F4095,'Régua SAEB'!$E:$E,"&gt;"&amp;$F4095,'Régua SAEB'!$A:$A,$E4095)</f>
        <v>2</v>
      </c>
      <c r="H4095" s="10" t="str">
        <f t="array" ref="H4095">INDEX('Régua SAEB'!$F$1:$F$40,MATCH($E4095&amp;"LP"&amp;$G4095,'Régua SAEB'!$G$1:$G$40,0),1)</f>
        <v>Básico</v>
      </c>
      <c r="I4095" s="29">
        <v>252.85</v>
      </c>
      <c r="J4095" s="10">
        <f>SUMIFS('Régua SAEB'!$C:$C,'Régua SAEB'!$B:$B,"MT",'Régua SAEB'!$D:$D,"&lt;="&amp;$I4095,'Régua SAEB'!$E:$E,"&gt;"&amp;$I4095,'Régua SAEB'!$A:$A,$E4095)</f>
        <v>2</v>
      </c>
      <c r="K4095" s="10" t="str">
        <f t="array" ref="K4095">INDEX('Régua SAEB'!$F$1:$F$40,MATCH($E4095&amp;"MT"&amp;$J4095,'Régua SAEB'!$G$1:$G$40,0),1)</f>
        <v>Insuficiente</v>
      </c>
    </row>
    <row r="4096" spans="1:11" x14ac:dyDescent="0.2">
      <c r="A4096" s="28" t="s">
        <v>57</v>
      </c>
      <c r="B4096" s="24">
        <v>26396</v>
      </c>
      <c r="C4096" s="28" t="s">
        <v>964</v>
      </c>
      <c r="D4096" s="29">
        <v>35026396</v>
      </c>
      <c r="E4096" s="29" t="s">
        <v>3527</v>
      </c>
      <c r="F4096" s="29">
        <v>266</v>
      </c>
      <c r="G4096" s="10">
        <f>SUMIFS('Régua SAEB'!$C:$C,'Régua SAEB'!$B:$B,"LP",'Régua SAEB'!$D:$D,"&lt;="&amp;$F4096,'Régua SAEB'!$E:$E,"&gt;"&amp;$F4096,'Régua SAEB'!$A:$A,$E4096)</f>
        <v>2</v>
      </c>
      <c r="H4096" s="10" t="str">
        <f t="array" ref="H4096">INDEX('Régua SAEB'!$F$1:$F$40,MATCH($E4096&amp;"LP"&amp;$G4096,'Régua SAEB'!$G$1:$G$40,0),1)</f>
        <v>Básico</v>
      </c>
      <c r="I4096" s="29">
        <v>256.51</v>
      </c>
      <c r="J4096" s="10">
        <f>SUMIFS('Régua SAEB'!$C:$C,'Régua SAEB'!$B:$B,"MT",'Régua SAEB'!$D:$D,"&lt;="&amp;$I4096,'Régua SAEB'!$E:$E,"&gt;"&amp;$I4096,'Régua SAEB'!$A:$A,$E4096)</f>
        <v>2</v>
      </c>
      <c r="K4096" s="10" t="str">
        <f t="array" ref="K4096">INDEX('Régua SAEB'!$F$1:$F$40,MATCH($E4096&amp;"MT"&amp;$J4096,'Régua SAEB'!$G$1:$G$40,0),1)</f>
        <v>Insuficiente</v>
      </c>
    </row>
    <row r="4097" spans="1:11" x14ac:dyDescent="0.2">
      <c r="A4097" s="28" t="s">
        <v>17</v>
      </c>
      <c r="B4097" s="24">
        <v>22238</v>
      </c>
      <c r="C4097" s="28" t="s">
        <v>965</v>
      </c>
      <c r="D4097" s="29">
        <v>35022238</v>
      </c>
      <c r="E4097" s="29" t="s">
        <v>3527</v>
      </c>
      <c r="F4097" s="29">
        <v>276.73</v>
      </c>
      <c r="G4097" s="10">
        <f>SUMIFS('Régua SAEB'!$C:$C,'Régua SAEB'!$B:$B,"LP",'Régua SAEB'!$D:$D,"&lt;="&amp;$F4097,'Régua SAEB'!$E:$E,"&gt;"&amp;$F4097,'Régua SAEB'!$A:$A,$E4097)</f>
        <v>3</v>
      </c>
      <c r="H4097" s="10" t="str">
        <f t="array" ref="H4097">INDEX('Régua SAEB'!$F$1:$F$40,MATCH($E4097&amp;"LP"&amp;$G4097,'Régua SAEB'!$G$1:$G$40,0),1)</f>
        <v>Básico</v>
      </c>
      <c r="I4097" s="29">
        <v>271.12</v>
      </c>
      <c r="J4097" s="10">
        <f>SUMIFS('Régua SAEB'!$C:$C,'Régua SAEB'!$B:$B,"MT",'Régua SAEB'!$D:$D,"&lt;="&amp;$I4097,'Régua SAEB'!$E:$E,"&gt;"&amp;$I4097,'Régua SAEB'!$A:$A,$E4097)</f>
        <v>2</v>
      </c>
      <c r="K4097" s="10" t="str">
        <f t="array" ref="K4097">INDEX('Régua SAEB'!$F$1:$F$40,MATCH($E4097&amp;"MT"&amp;$J4097,'Régua SAEB'!$G$1:$G$40,0),1)</f>
        <v>Insuficiente</v>
      </c>
    </row>
    <row r="4098" spans="1:11" x14ac:dyDescent="0.2">
      <c r="A4098" s="28" t="s">
        <v>17</v>
      </c>
      <c r="B4098" s="24">
        <v>22421</v>
      </c>
      <c r="C4098" s="28" t="s">
        <v>966</v>
      </c>
      <c r="D4098" s="29">
        <v>35022421</v>
      </c>
      <c r="E4098" s="29" t="s">
        <v>3527</v>
      </c>
      <c r="F4098" s="29">
        <v>274.27999999999997</v>
      </c>
      <c r="G4098" s="10">
        <f>SUMIFS('Régua SAEB'!$C:$C,'Régua SAEB'!$B:$B,"LP",'Régua SAEB'!$D:$D,"&lt;="&amp;$F4098,'Régua SAEB'!$E:$E,"&gt;"&amp;$F4098,'Régua SAEB'!$A:$A,$E4098)</f>
        <v>2</v>
      </c>
      <c r="H4098" s="10" t="str">
        <f t="array" ref="H4098">INDEX('Régua SAEB'!$F$1:$F$40,MATCH($E4098&amp;"LP"&amp;$G4098,'Régua SAEB'!$G$1:$G$40,0),1)</f>
        <v>Básico</v>
      </c>
      <c r="I4098" s="29">
        <v>286.51</v>
      </c>
      <c r="J4098" s="10">
        <f>SUMIFS('Régua SAEB'!$C:$C,'Régua SAEB'!$B:$B,"MT",'Régua SAEB'!$D:$D,"&lt;="&amp;$I4098,'Régua SAEB'!$E:$E,"&gt;"&amp;$I4098,'Régua SAEB'!$A:$A,$E4098)</f>
        <v>3</v>
      </c>
      <c r="K4098" s="10" t="str">
        <f t="array" ref="K4098">INDEX('Régua SAEB'!$F$1:$F$40,MATCH($E4098&amp;"MT"&amp;$J4098,'Régua SAEB'!$G$1:$G$40,0),1)</f>
        <v>Básico</v>
      </c>
    </row>
    <row r="4099" spans="1:11" x14ac:dyDescent="0.2">
      <c r="A4099" s="28" t="s">
        <v>17</v>
      </c>
      <c r="B4099" s="24">
        <v>22433</v>
      </c>
      <c r="C4099" s="28" t="s">
        <v>967</v>
      </c>
      <c r="D4099" s="29">
        <v>35022433</v>
      </c>
      <c r="E4099" s="29" t="s">
        <v>3527</v>
      </c>
      <c r="F4099" s="29">
        <v>259.88</v>
      </c>
      <c r="G4099" s="10">
        <f>SUMIFS('Régua SAEB'!$C:$C,'Régua SAEB'!$B:$B,"LP",'Régua SAEB'!$D:$D,"&lt;="&amp;$F4099,'Régua SAEB'!$E:$E,"&gt;"&amp;$F4099,'Régua SAEB'!$A:$A,$E4099)</f>
        <v>2</v>
      </c>
      <c r="H4099" s="10" t="str">
        <f t="array" ref="H4099">INDEX('Régua SAEB'!$F$1:$F$40,MATCH($E4099&amp;"LP"&amp;$G4099,'Régua SAEB'!$G$1:$G$40,0),1)</f>
        <v>Básico</v>
      </c>
      <c r="I4099" s="29">
        <v>259.88</v>
      </c>
      <c r="J4099" s="10">
        <f>SUMIFS('Régua SAEB'!$C:$C,'Régua SAEB'!$B:$B,"MT",'Régua SAEB'!$D:$D,"&lt;="&amp;$I4099,'Régua SAEB'!$E:$E,"&gt;"&amp;$I4099,'Régua SAEB'!$A:$A,$E4099)</f>
        <v>2</v>
      </c>
      <c r="K4099" s="10" t="str">
        <f t="array" ref="K4099">INDEX('Régua SAEB'!$F$1:$F$40,MATCH($E4099&amp;"MT"&amp;$J4099,'Régua SAEB'!$G$1:$G$40,0),1)</f>
        <v>Insuficiente</v>
      </c>
    </row>
    <row r="4100" spans="1:11" x14ac:dyDescent="0.2">
      <c r="A4100" s="28" t="s">
        <v>12</v>
      </c>
      <c r="B4100" s="24">
        <v>14333</v>
      </c>
      <c r="C4100" s="28" t="s">
        <v>3598</v>
      </c>
      <c r="D4100" s="29">
        <v>35014333</v>
      </c>
      <c r="E4100" s="29" t="s">
        <v>3527</v>
      </c>
      <c r="F4100" s="29">
        <v>270.66000000000003</v>
      </c>
      <c r="G4100" s="10">
        <f>SUMIFS('Régua SAEB'!$C:$C,'Régua SAEB'!$B:$B,"LP",'Régua SAEB'!$D:$D,"&lt;="&amp;$F4100,'Régua SAEB'!$E:$E,"&gt;"&amp;$F4100,'Régua SAEB'!$A:$A,$E4100)</f>
        <v>2</v>
      </c>
      <c r="H4100" s="10" t="str">
        <f t="array" ref="H4100">INDEX('Régua SAEB'!$F$1:$F$40,MATCH($E4100&amp;"LP"&amp;$G4100,'Régua SAEB'!$G$1:$G$40,0),1)</f>
        <v>Básico</v>
      </c>
      <c r="I4100" s="29">
        <v>263.3</v>
      </c>
      <c r="J4100" s="10">
        <f>SUMIFS('Régua SAEB'!$C:$C,'Régua SAEB'!$B:$B,"MT",'Régua SAEB'!$D:$D,"&lt;="&amp;$I4100,'Régua SAEB'!$E:$E,"&gt;"&amp;$I4100,'Régua SAEB'!$A:$A,$E4100)</f>
        <v>2</v>
      </c>
      <c r="K4100" s="10" t="str">
        <f t="array" ref="K4100">INDEX('Régua SAEB'!$F$1:$F$40,MATCH($E4100&amp;"MT"&amp;$J4100,'Régua SAEB'!$G$1:$G$40,0),1)</f>
        <v>Insuficiente</v>
      </c>
    </row>
    <row r="4101" spans="1:11" x14ac:dyDescent="0.2">
      <c r="A4101" s="28" t="s">
        <v>12</v>
      </c>
      <c r="B4101" s="24">
        <v>43369</v>
      </c>
      <c r="C4101" s="28" t="s">
        <v>969</v>
      </c>
      <c r="D4101" s="29">
        <v>35043369</v>
      </c>
      <c r="E4101" s="29" t="s">
        <v>3527</v>
      </c>
      <c r="F4101" s="29">
        <v>293.04000000000002</v>
      </c>
      <c r="G4101" s="10">
        <f>SUMIFS('Régua SAEB'!$C:$C,'Régua SAEB'!$B:$B,"LP",'Régua SAEB'!$D:$D,"&lt;="&amp;$F4101,'Régua SAEB'!$E:$E,"&gt;"&amp;$F4101,'Régua SAEB'!$A:$A,$E4101)</f>
        <v>3</v>
      </c>
      <c r="H4101" s="10" t="str">
        <f t="array" ref="H4101">INDEX('Régua SAEB'!$F$1:$F$40,MATCH($E4101&amp;"LP"&amp;$G4101,'Régua SAEB'!$G$1:$G$40,0),1)</f>
        <v>Básico</v>
      </c>
      <c r="I4101" s="29">
        <v>258.69</v>
      </c>
      <c r="J4101" s="10">
        <f>SUMIFS('Régua SAEB'!$C:$C,'Régua SAEB'!$B:$B,"MT",'Régua SAEB'!$D:$D,"&lt;="&amp;$I4101,'Régua SAEB'!$E:$E,"&gt;"&amp;$I4101,'Régua SAEB'!$A:$A,$E4101)</f>
        <v>2</v>
      </c>
      <c r="K4101" s="10" t="str">
        <f t="array" ref="K4101">INDEX('Régua SAEB'!$F$1:$F$40,MATCH($E4101&amp;"MT"&amp;$J4101,'Régua SAEB'!$G$1:$G$40,0),1)</f>
        <v>Insuficiente</v>
      </c>
    </row>
    <row r="4102" spans="1:11" x14ac:dyDescent="0.2">
      <c r="A4102" s="28" t="s">
        <v>12</v>
      </c>
      <c r="B4102" s="24">
        <v>48227</v>
      </c>
      <c r="C4102" s="28" t="s">
        <v>970</v>
      </c>
      <c r="D4102" s="29">
        <v>35048227</v>
      </c>
      <c r="E4102" s="29" t="s">
        <v>3527</v>
      </c>
      <c r="F4102" s="29">
        <v>247.32</v>
      </c>
      <c r="G4102" s="10">
        <f>SUMIFS('Régua SAEB'!$C:$C,'Régua SAEB'!$B:$B,"LP",'Régua SAEB'!$D:$D,"&lt;="&amp;$F4102,'Régua SAEB'!$E:$E,"&gt;"&amp;$F4102,'Régua SAEB'!$A:$A,$E4102)</f>
        <v>1</v>
      </c>
      <c r="H4102" s="10" t="str">
        <f t="array" ref="H4102">INDEX('Régua SAEB'!$F$1:$F$40,MATCH($E4102&amp;"LP"&amp;$G4102,'Régua SAEB'!$G$1:$G$40,0),1)</f>
        <v>Insuficiente</v>
      </c>
      <c r="I4102" s="29">
        <v>255.55</v>
      </c>
      <c r="J4102" s="10">
        <f>SUMIFS('Régua SAEB'!$C:$C,'Régua SAEB'!$B:$B,"MT",'Régua SAEB'!$D:$D,"&lt;="&amp;$I4102,'Régua SAEB'!$E:$E,"&gt;"&amp;$I4102,'Régua SAEB'!$A:$A,$E4102)</f>
        <v>2</v>
      </c>
      <c r="K4102" s="10" t="str">
        <f t="array" ref="K4102">INDEX('Régua SAEB'!$F$1:$F$40,MATCH($E4102&amp;"MT"&amp;$J4102,'Régua SAEB'!$G$1:$G$40,0),1)</f>
        <v>Insuficiente</v>
      </c>
    </row>
    <row r="4103" spans="1:11" x14ac:dyDescent="0.2">
      <c r="A4103" s="28" t="s">
        <v>12</v>
      </c>
      <c r="B4103" s="24">
        <v>913534</v>
      </c>
      <c r="C4103" s="28" t="s">
        <v>971</v>
      </c>
      <c r="D4103" s="29">
        <v>35913534</v>
      </c>
      <c r="E4103" s="29" t="s">
        <v>3527</v>
      </c>
      <c r="F4103" s="29">
        <v>288.57</v>
      </c>
      <c r="G4103" s="10">
        <f>SUMIFS('Régua SAEB'!$C:$C,'Régua SAEB'!$B:$B,"LP",'Régua SAEB'!$D:$D,"&lt;="&amp;$F4103,'Régua SAEB'!$E:$E,"&gt;"&amp;$F4103,'Régua SAEB'!$A:$A,$E4103)</f>
        <v>3</v>
      </c>
      <c r="H4103" s="10" t="str">
        <f t="array" ref="H4103">INDEX('Régua SAEB'!$F$1:$F$40,MATCH($E4103&amp;"LP"&amp;$G4103,'Régua SAEB'!$G$1:$G$40,0),1)</f>
        <v>Básico</v>
      </c>
      <c r="I4103" s="29">
        <v>284.25</v>
      </c>
      <c r="J4103" s="10">
        <f>SUMIFS('Régua SAEB'!$C:$C,'Régua SAEB'!$B:$B,"MT",'Régua SAEB'!$D:$D,"&lt;="&amp;$I4103,'Régua SAEB'!$E:$E,"&gt;"&amp;$I4103,'Régua SAEB'!$A:$A,$E4103)</f>
        <v>3</v>
      </c>
      <c r="K4103" s="10" t="str">
        <f t="array" ref="K4103">INDEX('Régua SAEB'!$F$1:$F$40,MATCH($E4103&amp;"MT"&amp;$J4103,'Régua SAEB'!$G$1:$G$40,0),1)</f>
        <v>Básico</v>
      </c>
    </row>
    <row r="4104" spans="1:11" x14ac:dyDescent="0.2">
      <c r="A4104" s="28" t="s">
        <v>12</v>
      </c>
      <c r="B4104" s="24">
        <v>913546</v>
      </c>
      <c r="C4104" s="28" t="s">
        <v>972</v>
      </c>
      <c r="D4104" s="29">
        <v>35913546</v>
      </c>
      <c r="E4104" s="29" t="s">
        <v>3527</v>
      </c>
      <c r="F4104" s="29">
        <v>257.01</v>
      </c>
      <c r="G4104" s="10">
        <f>SUMIFS('Régua SAEB'!$C:$C,'Régua SAEB'!$B:$B,"LP",'Régua SAEB'!$D:$D,"&lt;="&amp;$F4104,'Régua SAEB'!$E:$E,"&gt;"&amp;$F4104,'Régua SAEB'!$A:$A,$E4104)</f>
        <v>2</v>
      </c>
      <c r="H4104" s="10" t="str">
        <f t="array" ref="H4104">INDEX('Régua SAEB'!$F$1:$F$40,MATCH($E4104&amp;"LP"&amp;$G4104,'Régua SAEB'!$G$1:$G$40,0),1)</f>
        <v>Básico</v>
      </c>
      <c r="I4104" s="29">
        <v>254.09</v>
      </c>
      <c r="J4104" s="10">
        <f>SUMIFS('Régua SAEB'!$C:$C,'Régua SAEB'!$B:$B,"MT",'Régua SAEB'!$D:$D,"&lt;="&amp;$I4104,'Régua SAEB'!$E:$E,"&gt;"&amp;$I4104,'Régua SAEB'!$A:$A,$E4104)</f>
        <v>2</v>
      </c>
      <c r="K4104" s="10" t="str">
        <f t="array" ref="K4104">INDEX('Régua SAEB'!$F$1:$F$40,MATCH($E4104&amp;"MT"&amp;$J4104,'Régua SAEB'!$G$1:$G$40,0),1)</f>
        <v>Insuficiente</v>
      </c>
    </row>
    <row r="4105" spans="1:11" x14ac:dyDescent="0.2">
      <c r="A4105" s="28" t="s">
        <v>82</v>
      </c>
      <c r="B4105" s="24">
        <v>23310</v>
      </c>
      <c r="C4105" s="28" t="s">
        <v>2629</v>
      </c>
      <c r="D4105" s="29">
        <v>35023310</v>
      </c>
      <c r="E4105" s="29" t="s">
        <v>3527</v>
      </c>
      <c r="F4105" s="29">
        <v>248.63</v>
      </c>
      <c r="G4105" s="10">
        <f>SUMIFS('Régua SAEB'!$C:$C,'Régua SAEB'!$B:$B,"LP",'Régua SAEB'!$D:$D,"&lt;="&amp;$F4105,'Régua SAEB'!$E:$E,"&gt;"&amp;$F4105,'Régua SAEB'!$A:$A,$E4105)</f>
        <v>1</v>
      </c>
      <c r="H4105" s="10" t="str">
        <f t="array" ref="H4105">INDEX('Régua SAEB'!$F$1:$F$40,MATCH($E4105&amp;"LP"&amp;$G4105,'Régua SAEB'!$G$1:$G$40,0),1)</f>
        <v>Insuficiente</v>
      </c>
      <c r="I4105" s="29">
        <v>256.25</v>
      </c>
      <c r="J4105" s="10">
        <f>SUMIFS('Régua SAEB'!$C:$C,'Régua SAEB'!$B:$B,"MT",'Régua SAEB'!$D:$D,"&lt;="&amp;$I4105,'Régua SAEB'!$E:$E,"&gt;"&amp;$I4105,'Régua SAEB'!$A:$A,$E4105)</f>
        <v>2</v>
      </c>
      <c r="K4105" s="10" t="str">
        <f t="array" ref="K4105">INDEX('Régua SAEB'!$F$1:$F$40,MATCH($E4105&amp;"MT"&amp;$J4105,'Régua SAEB'!$G$1:$G$40,0),1)</f>
        <v>Insuficiente</v>
      </c>
    </row>
    <row r="4106" spans="1:11" x14ac:dyDescent="0.2">
      <c r="A4106" s="28" t="s">
        <v>11</v>
      </c>
      <c r="B4106" s="24">
        <v>29506</v>
      </c>
      <c r="C4106" s="28" t="s">
        <v>973</v>
      </c>
      <c r="D4106" s="29">
        <v>35029506</v>
      </c>
      <c r="E4106" s="29" t="s">
        <v>3527</v>
      </c>
      <c r="F4106" s="29">
        <v>287.97000000000003</v>
      </c>
      <c r="G4106" s="10">
        <f>SUMIFS('Régua SAEB'!$C:$C,'Régua SAEB'!$B:$B,"LP",'Régua SAEB'!$D:$D,"&lt;="&amp;$F4106,'Régua SAEB'!$E:$E,"&gt;"&amp;$F4106,'Régua SAEB'!$A:$A,$E4106)</f>
        <v>3</v>
      </c>
      <c r="H4106" s="10" t="str">
        <f t="array" ref="H4106">INDEX('Régua SAEB'!$F$1:$F$40,MATCH($E4106&amp;"LP"&amp;$G4106,'Régua SAEB'!$G$1:$G$40,0),1)</f>
        <v>Básico</v>
      </c>
      <c r="I4106" s="29">
        <v>279.81</v>
      </c>
      <c r="J4106" s="10">
        <f>SUMIFS('Régua SAEB'!$C:$C,'Régua SAEB'!$B:$B,"MT",'Régua SAEB'!$D:$D,"&lt;="&amp;$I4106,'Régua SAEB'!$E:$E,"&gt;"&amp;$I4106,'Régua SAEB'!$A:$A,$E4106)</f>
        <v>3</v>
      </c>
      <c r="K4106" s="10" t="str">
        <f t="array" ref="K4106">INDEX('Régua SAEB'!$F$1:$F$40,MATCH($E4106&amp;"MT"&amp;$J4106,'Régua SAEB'!$G$1:$G$40,0),1)</f>
        <v>Básico</v>
      </c>
    </row>
    <row r="4107" spans="1:11" x14ac:dyDescent="0.2">
      <c r="A4107" s="28" t="s">
        <v>57</v>
      </c>
      <c r="B4107" s="24">
        <v>26402</v>
      </c>
      <c r="C4107" s="28" t="s">
        <v>3599</v>
      </c>
      <c r="D4107" s="29">
        <v>35026402</v>
      </c>
      <c r="E4107" s="29" t="s">
        <v>3527</v>
      </c>
      <c r="F4107" s="29">
        <v>263.73</v>
      </c>
      <c r="G4107" s="10">
        <f>SUMIFS('Régua SAEB'!$C:$C,'Régua SAEB'!$B:$B,"LP",'Régua SAEB'!$D:$D,"&lt;="&amp;$F4107,'Régua SAEB'!$E:$E,"&gt;"&amp;$F4107,'Régua SAEB'!$A:$A,$E4107)</f>
        <v>2</v>
      </c>
      <c r="H4107" s="10" t="str">
        <f t="array" ref="H4107">INDEX('Régua SAEB'!$F$1:$F$40,MATCH($E4107&amp;"LP"&amp;$G4107,'Régua SAEB'!$G$1:$G$40,0),1)</f>
        <v>Básico</v>
      </c>
      <c r="I4107" s="29">
        <v>250.17</v>
      </c>
      <c r="J4107" s="10">
        <f>SUMIFS('Régua SAEB'!$C:$C,'Régua SAEB'!$B:$B,"MT",'Régua SAEB'!$D:$D,"&lt;="&amp;$I4107,'Régua SAEB'!$E:$E,"&gt;"&amp;$I4107,'Régua SAEB'!$A:$A,$E4107)</f>
        <v>2</v>
      </c>
      <c r="K4107" s="10" t="str">
        <f t="array" ref="K4107">INDEX('Régua SAEB'!$F$1:$F$40,MATCH($E4107&amp;"MT"&amp;$J4107,'Régua SAEB'!$G$1:$G$40,0),1)</f>
        <v>Insuficiente</v>
      </c>
    </row>
    <row r="4108" spans="1:11" x14ac:dyDescent="0.2">
      <c r="A4108" s="28" t="s">
        <v>13</v>
      </c>
      <c r="B4108" s="24">
        <v>29944</v>
      </c>
      <c r="C4108" s="28" t="s">
        <v>975</v>
      </c>
      <c r="D4108" s="29">
        <v>35029944</v>
      </c>
      <c r="E4108" s="29" t="s">
        <v>3527</v>
      </c>
      <c r="F4108" s="29">
        <v>284.3</v>
      </c>
      <c r="G4108" s="10">
        <f>SUMIFS('Régua SAEB'!$C:$C,'Régua SAEB'!$B:$B,"LP",'Régua SAEB'!$D:$D,"&lt;="&amp;$F4108,'Régua SAEB'!$E:$E,"&gt;"&amp;$F4108,'Régua SAEB'!$A:$A,$E4108)</f>
        <v>3</v>
      </c>
      <c r="H4108" s="10" t="str">
        <f t="array" ref="H4108">INDEX('Régua SAEB'!$F$1:$F$40,MATCH($E4108&amp;"LP"&amp;$G4108,'Régua SAEB'!$G$1:$G$40,0),1)</f>
        <v>Básico</v>
      </c>
      <c r="I4108" s="29">
        <v>274.13</v>
      </c>
      <c r="J4108" s="10">
        <f>SUMIFS('Régua SAEB'!$C:$C,'Régua SAEB'!$B:$B,"MT",'Régua SAEB'!$D:$D,"&lt;="&amp;$I4108,'Régua SAEB'!$E:$E,"&gt;"&amp;$I4108,'Régua SAEB'!$A:$A,$E4108)</f>
        <v>2</v>
      </c>
      <c r="K4108" s="10" t="str">
        <f t="array" ref="K4108">INDEX('Régua SAEB'!$F$1:$F$40,MATCH($E4108&amp;"MT"&amp;$J4108,'Régua SAEB'!$G$1:$G$40,0),1)</f>
        <v>Insuficiente</v>
      </c>
    </row>
    <row r="4109" spans="1:11" x14ac:dyDescent="0.2">
      <c r="A4109" s="28" t="s">
        <v>13</v>
      </c>
      <c r="B4109" s="24">
        <v>30041</v>
      </c>
      <c r="C4109" s="28" t="s">
        <v>976</v>
      </c>
      <c r="D4109" s="29">
        <v>35030041</v>
      </c>
      <c r="E4109" s="29" t="s">
        <v>3527</v>
      </c>
      <c r="F4109" s="29">
        <v>288.07</v>
      </c>
      <c r="G4109" s="10">
        <f>SUMIFS('Régua SAEB'!$C:$C,'Régua SAEB'!$B:$B,"LP",'Régua SAEB'!$D:$D,"&lt;="&amp;$F4109,'Régua SAEB'!$E:$E,"&gt;"&amp;$F4109,'Régua SAEB'!$A:$A,$E4109)</f>
        <v>3</v>
      </c>
      <c r="H4109" s="10" t="str">
        <f t="array" ref="H4109">INDEX('Régua SAEB'!$F$1:$F$40,MATCH($E4109&amp;"LP"&amp;$G4109,'Régua SAEB'!$G$1:$G$40,0),1)</f>
        <v>Básico</v>
      </c>
      <c r="I4109" s="29">
        <v>279.36</v>
      </c>
      <c r="J4109" s="10">
        <f>SUMIFS('Régua SAEB'!$C:$C,'Régua SAEB'!$B:$B,"MT",'Régua SAEB'!$D:$D,"&lt;="&amp;$I4109,'Régua SAEB'!$E:$E,"&gt;"&amp;$I4109,'Régua SAEB'!$A:$A,$E4109)</f>
        <v>3</v>
      </c>
      <c r="K4109" s="10" t="str">
        <f t="array" ref="K4109">INDEX('Régua SAEB'!$F$1:$F$40,MATCH($E4109&amp;"MT"&amp;$J4109,'Régua SAEB'!$G$1:$G$40,0),1)</f>
        <v>Básico</v>
      </c>
    </row>
    <row r="4110" spans="1:11" x14ac:dyDescent="0.2">
      <c r="A4110" s="28" t="s">
        <v>13</v>
      </c>
      <c r="B4110" s="24">
        <v>907248</v>
      </c>
      <c r="C4110" s="28" t="s">
        <v>977</v>
      </c>
      <c r="D4110" s="29">
        <v>35907248</v>
      </c>
      <c r="E4110" s="29" t="s">
        <v>3527</v>
      </c>
      <c r="F4110" s="29">
        <v>276.14</v>
      </c>
      <c r="G4110" s="10">
        <f>SUMIFS('Régua SAEB'!$C:$C,'Régua SAEB'!$B:$B,"LP",'Régua SAEB'!$D:$D,"&lt;="&amp;$F4110,'Régua SAEB'!$E:$E,"&gt;"&amp;$F4110,'Régua SAEB'!$A:$A,$E4110)</f>
        <v>3</v>
      </c>
      <c r="H4110" s="10" t="str">
        <f t="array" ref="H4110">INDEX('Régua SAEB'!$F$1:$F$40,MATCH($E4110&amp;"LP"&amp;$G4110,'Régua SAEB'!$G$1:$G$40,0),1)</f>
        <v>Básico</v>
      </c>
      <c r="I4110" s="29">
        <v>275.86</v>
      </c>
      <c r="J4110" s="10">
        <f>SUMIFS('Régua SAEB'!$C:$C,'Régua SAEB'!$B:$B,"MT",'Régua SAEB'!$D:$D,"&lt;="&amp;$I4110,'Régua SAEB'!$E:$E,"&gt;"&amp;$I4110,'Régua SAEB'!$A:$A,$E4110)</f>
        <v>3</v>
      </c>
      <c r="K4110" s="10" t="str">
        <f t="array" ref="K4110">INDEX('Régua SAEB'!$F$1:$F$40,MATCH($E4110&amp;"MT"&amp;$J4110,'Régua SAEB'!$G$1:$G$40,0),1)</f>
        <v>Básico</v>
      </c>
    </row>
    <row r="4111" spans="1:11" x14ac:dyDescent="0.2">
      <c r="A4111" s="28" t="s">
        <v>46</v>
      </c>
      <c r="B4111" s="24">
        <v>6762</v>
      </c>
      <c r="C4111" s="28" t="s">
        <v>978</v>
      </c>
      <c r="D4111" s="29">
        <v>35006762</v>
      </c>
      <c r="E4111" s="29" t="s">
        <v>3527</v>
      </c>
      <c r="F4111" s="29">
        <v>254.8</v>
      </c>
      <c r="G4111" s="10">
        <f>SUMIFS('Régua SAEB'!$C:$C,'Régua SAEB'!$B:$B,"LP",'Régua SAEB'!$D:$D,"&lt;="&amp;$F4111,'Régua SAEB'!$E:$E,"&gt;"&amp;$F4111,'Régua SAEB'!$A:$A,$E4111)</f>
        <v>2</v>
      </c>
      <c r="H4111" s="10" t="str">
        <f t="array" ref="H4111">INDEX('Régua SAEB'!$F$1:$F$40,MATCH($E4111&amp;"LP"&amp;$G4111,'Régua SAEB'!$G$1:$G$40,0),1)</f>
        <v>Básico</v>
      </c>
      <c r="I4111" s="29">
        <v>259.73</v>
      </c>
      <c r="J4111" s="10">
        <f>SUMIFS('Régua SAEB'!$C:$C,'Régua SAEB'!$B:$B,"MT",'Régua SAEB'!$D:$D,"&lt;="&amp;$I4111,'Régua SAEB'!$E:$E,"&gt;"&amp;$I4111,'Régua SAEB'!$A:$A,$E4111)</f>
        <v>2</v>
      </c>
      <c r="K4111" s="10" t="str">
        <f t="array" ref="K4111">INDEX('Régua SAEB'!$F$1:$F$40,MATCH($E4111&amp;"MT"&amp;$J4111,'Régua SAEB'!$G$1:$G$40,0),1)</f>
        <v>Insuficiente</v>
      </c>
    </row>
    <row r="4112" spans="1:11" x14ac:dyDescent="0.2">
      <c r="A4112" s="28" t="s">
        <v>46</v>
      </c>
      <c r="B4112" s="24">
        <v>38398</v>
      </c>
      <c r="C4112" s="28" t="s">
        <v>980</v>
      </c>
      <c r="D4112" s="29">
        <v>35038398</v>
      </c>
      <c r="E4112" s="29" t="s">
        <v>3527</v>
      </c>
      <c r="F4112" s="29">
        <v>272.45999999999998</v>
      </c>
      <c r="G4112" s="10">
        <f>SUMIFS('Régua SAEB'!$C:$C,'Régua SAEB'!$B:$B,"LP",'Régua SAEB'!$D:$D,"&lt;="&amp;$F4112,'Régua SAEB'!$E:$E,"&gt;"&amp;$F4112,'Régua SAEB'!$A:$A,$E4112)</f>
        <v>2</v>
      </c>
      <c r="H4112" s="10" t="str">
        <f t="array" ref="H4112">INDEX('Régua SAEB'!$F$1:$F$40,MATCH($E4112&amp;"LP"&amp;$G4112,'Régua SAEB'!$G$1:$G$40,0),1)</f>
        <v>Básico</v>
      </c>
      <c r="I4112" s="29">
        <v>266.91000000000003</v>
      </c>
      <c r="J4112" s="10">
        <f>SUMIFS('Régua SAEB'!$C:$C,'Régua SAEB'!$B:$B,"MT",'Régua SAEB'!$D:$D,"&lt;="&amp;$I4112,'Régua SAEB'!$E:$E,"&gt;"&amp;$I4112,'Régua SAEB'!$A:$A,$E4112)</f>
        <v>2</v>
      </c>
      <c r="K4112" s="10" t="str">
        <f t="array" ref="K4112">INDEX('Régua SAEB'!$F$1:$F$40,MATCH($E4112&amp;"MT"&amp;$J4112,'Régua SAEB'!$G$1:$G$40,0),1)</f>
        <v>Insuficiente</v>
      </c>
    </row>
    <row r="4113" spans="1:11" x14ac:dyDescent="0.2">
      <c r="A4113" s="28" t="s">
        <v>46</v>
      </c>
      <c r="B4113" s="24">
        <v>577078</v>
      </c>
      <c r="C4113" s="28" t="s">
        <v>982</v>
      </c>
      <c r="D4113" s="29">
        <v>35577078</v>
      </c>
      <c r="E4113" s="29" t="s">
        <v>3527</v>
      </c>
      <c r="F4113" s="29">
        <v>296.38</v>
      </c>
      <c r="G4113" s="10">
        <f>SUMIFS('Régua SAEB'!$C:$C,'Régua SAEB'!$B:$B,"LP",'Régua SAEB'!$D:$D,"&lt;="&amp;$F4113,'Régua SAEB'!$E:$E,"&gt;"&amp;$F4113,'Régua SAEB'!$A:$A,$E4113)</f>
        <v>3</v>
      </c>
      <c r="H4113" s="10" t="str">
        <f t="array" ref="H4113">INDEX('Régua SAEB'!$F$1:$F$40,MATCH($E4113&amp;"LP"&amp;$G4113,'Régua SAEB'!$G$1:$G$40,0),1)</f>
        <v>Básico</v>
      </c>
      <c r="I4113" s="29">
        <v>281.95</v>
      </c>
      <c r="J4113" s="10">
        <f>SUMIFS('Régua SAEB'!$C:$C,'Régua SAEB'!$B:$B,"MT",'Régua SAEB'!$D:$D,"&lt;="&amp;$I4113,'Régua SAEB'!$E:$E,"&gt;"&amp;$I4113,'Régua SAEB'!$A:$A,$E4113)</f>
        <v>3</v>
      </c>
      <c r="K4113" s="10" t="str">
        <f t="array" ref="K4113">INDEX('Régua SAEB'!$F$1:$F$40,MATCH($E4113&amp;"MT"&amp;$J4113,'Régua SAEB'!$G$1:$G$40,0),1)</f>
        <v>Básico</v>
      </c>
    </row>
    <row r="4114" spans="1:11" x14ac:dyDescent="0.2">
      <c r="A4114" s="28" t="s">
        <v>46</v>
      </c>
      <c r="B4114" s="24">
        <v>902743</v>
      </c>
      <c r="C4114" s="28" t="s">
        <v>983</v>
      </c>
      <c r="D4114" s="29">
        <v>35902743</v>
      </c>
      <c r="E4114" s="29" t="s">
        <v>3527</v>
      </c>
      <c r="F4114" s="29">
        <v>261.52999999999997</v>
      </c>
      <c r="G4114" s="10">
        <f>SUMIFS('Régua SAEB'!$C:$C,'Régua SAEB'!$B:$B,"LP",'Régua SAEB'!$D:$D,"&lt;="&amp;$F4114,'Régua SAEB'!$E:$E,"&gt;"&amp;$F4114,'Régua SAEB'!$A:$A,$E4114)</f>
        <v>2</v>
      </c>
      <c r="H4114" s="10" t="str">
        <f t="array" ref="H4114">INDEX('Régua SAEB'!$F$1:$F$40,MATCH($E4114&amp;"LP"&amp;$G4114,'Régua SAEB'!$G$1:$G$40,0),1)</f>
        <v>Básico</v>
      </c>
      <c r="I4114" s="29">
        <v>255.89</v>
      </c>
      <c r="J4114" s="10">
        <f>SUMIFS('Régua SAEB'!$C:$C,'Régua SAEB'!$B:$B,"MT",'Régua SAEB'!$D:$D,"&lt;="&amp;$I4114,'Régua SAEB'!$E:$E,"&gt;"&amp;$I4114,'Régua SAEB'!$A:$A,$E4114)</f>
        <v>2</v>
      </c>
      <c r="K4114" s="10" t="str">
        <f t="array" ref="K4114">INDEX('Régua SAEB'!$F$1:$F$40,MATCH($E4114&amp;"MT"&amp;$J4114,'Régua SAEB'!$G$1:$G$40,0),1)</f>
        <v>Insuficiente</v>
      </c>
    </row>
    <row r="4115" spans="1:11" x14ac:dyDescent="0.2">
      <c r="A4115" s="28" t="s">
        <v>35</v>
      </c>
      <c r="B4115" s="24">
        <v>12634</v>
      </c>
      <c r="C4115" s="28" t="s">
        <v>984</v>
      </c>
      <c r="D4115" s="29">
        <v>35012634</v>
      </c>
      <c r="E4115" s="29" t="s">
        <v>3527</v>
      </c>
      <c r="F4115" s="29">
        <v>290.76</v>
      </c>
      <c r="G4115" s="10">
        <f>SUMIFS('Régua SAEB'!$C:$C,'Régua SAEB'!$B:$B,"LP",'Régua SAEB'!$D:$D,"&lt;="&amp;$F4115,'Régua SAEB'!$E:$E,"&gt;"&amp;$F4115,'Régua SAEB'!$A:$A,$E4115)</f>
        <v>3</v>
      </c>
      <c r="H4115" s="10" t="str">
        <f t="array" ref="H4115">INDEX('Régua SAEB'!$F$1:$F$40,MATCH($E4115&amp;"LP"&amp;$G4115,'Régua SAEB'!$G$1:$G$40,0),1)</f>
        <v>Básico</v>
      </c>
      <c r="I4115" s="29">
        <v>265.58999999999997</v>
      </c>
      <c r="J4115" s="10">
        <f>SUMIFS('Régua SAEB'!$C:$C,'Régua SAEB'!$B:$B,"MT",'Régua SAEB'!$D:$D,"&lt;="&amp;$I4115,'Régua SAEB'!$E:$E,"&gt;"&amp;$I4115,'Régua SAEB'!$A:$A,$E4115)</f>
        <v>2</v>
      </c>
      <c r="K4115" s="10" t="str">
        <f t="array" ref="K4115">INDEX('Régua SAEB'!$F$1:$F$40,MATCH($E4115&amp;"MT"&amp;$J4115,'Régua SAEB'!$G$1:$G$40,0),1)</f>
        <v>Insuficiente</v>
      </c>
    </row>
    <row r="4116" spans="1:11" x14ac:dyDescent="0.2">
      <c r="A4116" s="28" t="s">
        <v>35</v>
      </c>
      <c r="B4116" s="24">
        <v>12661</v>
      </c>
      <c r="C4116" s="28" t="s">
        <v>985</v>
      </c>
      <c r="D4116" s="29">
        <v>35012661</v>
      </c>
      <c r="E4116" s="29" t="s">
        <v>3527</v>
      </c>
      <c r="F4116" s="29">
        <v>268.67</v>
      </c>
      <c r="G4116" s="10">
        <f>SUMIFS('Régua SAEB'!$C:$C,'Régua SAEB'!$B:$B,"LP",'Régua SAEB'!$D:$D,"&lt;="&amp;$F4116,'Régua SAEB'!$E:$E,"&gt;"&amp;$F4116,'Régua SAEB'!$A:$A,$E4116)</f>
        <v>2</v>
      </c>
      <c r="H4116" s="10" t="str">
        <f t="array" ref="H4116">INDEX('Régua SAEB'!$F$1:$F$40,MATCH($E4116&amp;"LP"&amp;$G4116,'Régua SAEB'!$G$1:$G$40,0),1)</f>
        <v>Básico</v>
      </c>
      <c r="I4116" s="29">
        <v>260.73</v>
      </c>
      <c r="J4116" s="10">
        <f>SUMIFS('Régua SAEB'!$C:$C,'Régua SAEB'!$B:$B,"MT",'Régua SAEB'!$D:$D,"&lt;="&amp;$I4116,'Régua SAEB'!$E:$E,"&gt;"&amp;$I4116,'Régua SAEB'!$A:$A,$E4116)</f>
        <v>2</v>
      </c>
      <c r="K4116" s="10" t="str">
        <f t="array" ref="K4116">INDEX('Régua SAEB'!$F$1:$F$40,MATCH($E4116&amp;"MT"&amp;$J4116,'Régua SAEB'!$G$1:$G$40,0),1)</f>
        <v>Insuficiente</v>
      </c>
    </row>
    <row r="4117" spans="1:11" x14ac:dyDescent="0.2">
      <c r="A4117" s="28" t="s">
        <v>35</v>
      </c>
      <c r="B4117" s="24">
        <v>12695</v>
      </c>
      <c r="C4117" s="28" t="s">
        <v>987</v>
      </c>
      <c r="D4117" s="29">
        <v>35012695</v>
      </c>
      <c r="E4117" s="29" t="s">
        <v>3527</v>
      </c>
      <c r="F4117" s="29">
        <v>286.29000000000002</v>
      </c>
      <c r="G4117" s="10">
        <f>SUMIFS('Régua SAEB'!$C:$C,'Régua SAEB'!$B:$B,"LP",'Régua SAEB'!$D:$D,"&lt;="&amp;$F4117,'Régua SAEB'!$E:$E,"&gt;"&amp;$F4117,'Régua SAEB'!$A:$A,$E4117)</f>
        <v>3</v>
      </c>
      <c r="H4117" s="10" t="str">
        <f t="array" ref="H4117">INDEX('Régua SAEB'!$F$1:$F$40,MATCH($E4117&amp;"LP"&amp;$G4117,'Régua SAEB'!$G$1:$G$40,0),1)</f>
        <v>Básico</v>
      </c>
      <c r="I4117" s="29">
        <v>288.04000000000002</v>
      </c>
      <c r="J4117" s="10">
        <f>SUMIFS('Régua SAEB'!$C:$C,'Régua SAEB'!$B:$B,"MT",'Régua SAEB'!$D:$D,"&lt;="&amp;$I4117,'Régua SAEB'!$E:$E,"&gt;"&amp;$I4117,'Régua SAEB'!$A:$A,$E4117)</f>
        <v>3</v>
      </c>
      <c r="K4117" s="10" t="str">
        <f t="array" ref="K4117">INDEX('Régua SAEB'!$F$1:$F$40,MATCH($E4117&amp;"MT"&amp;$J4117,'Régua SAEB'!$G$1:$G$40,0),1)</f>
        <v>Básico</v>
      </c>
    </row>
    <row r="4118" spans="1:11" x14ac:dyDescent="0.2">
      <c r="A4118" s="28" t="s">
        <v>35</v>
      </c>
      <c r="B4118" s="24">
        <v>12750</v>
      </c>
      <c r="C4118" s="28" t="s">
        <v>988</v>
      </c>
      <c r="D4118" s="29">
        <v>35012750</v>
      </c>
      <c r="E4118" s="29" t="s">
        <v>3527</v>
      </c>
      <c r="F4118" s="29">
        <v>279.14</v>
      </c>
      <c r="G4118" s="10">
        <f>SUMIFS('Régua SAEB'!$C:$C,'Régua SAEB'!$B:$B,"LP",'Régua SAEB'!$D:$D,"&lt;="&amp;$F4118,'Régua SAEB'!$E:$E,"&gt;"&amp;$F4118,'Régua SAEB'!$A:$A,$E4118)</f>
        <v>3</v>
      </c>
      <c r="H4118" s="10" t="str">
        <f t="array" ref="H4118">INDEX('Régua SAEB'!$F$1:$F$40,MATCH($E4118&amp;"LP"&amp;$G4118,'Régua SAEB'!$G$1:$G$40,0),1)</f>
        <v>Básico</v>
      </c>
      <c r="I4118" s="29">
        <v>268.19</v>
      </c>
      <c r="J4118" s="10">
        <f>SUMIFS('Régua SAEB'!$C:$C,'Régua SAEB'!$B:$B,"MT",'Régua SAEB'!$D:$D,"&lt;="&amp;$I4118,'Régua SAEB'!$E:$E,"&gt;"&amp;$I4118,'Régua SAEB'!$A:$A,$E4118)</f>
        <v>2</v>
      </c>
      <c r="K4118" s="10" t="str">
        <f t="array" ref="K4118">INDEX('Régua SAEB'!$F$1:$F$40,MATCH($E4118&amp;"MT"&amp;$J4118,'Régua SAEB'!$G$1:$G$40,0),1)</f>
        <v>Insuficiente</v>
      </c>
    </row>
    <row r="4119" spans="1:11" x14ac:dyDescent="0.2">
      <c r="A4119" s="28" t="s">
        <v>35</v>
      </c>
      <c r="B4119" s="24">
        <v>12841</v>
      </c>
      <c r="C4119" s="28" t="s">
        <v>989</v>
      </c>
      <c r="D4119" s="29">
        <v>35012841</v>
      </c>
      <c r="E4119" s="29" t="s">
        <v>3527</v>
      </c>
      <c r="F4119" s="29">
        <v>294.49</v>
      </c>
      <c r="G4119" s="10">
        <f>SUMIFS('Régua SAEB'!$C:$C,'Régua SAEB'!$B:$B,"LP",'Régua SAEB'!$D:$D,"&lt;="&amp;$F4119,'Régua SAEB'!$E:$E,"&gt;"&amp;$F4119,'Régua SAEB'!$A:$A,$E4119)</f>
        <v>3</v>
      </c>
      <c r="H4119" s="10" t="str">
        <f t="array" ref="H4119">INDEX('Régua SAEB'!$F$1:$F$40,MATCH($E4119&amp;"LP"&amp;$G4119,'Régua SAEB'!$G$1:$G$40,0),1)</f>
        <v>Básico</v>
      </c>
      <c r="I4119" s="29">
        <v>275.52</v>
      </c>
      <c r="J4119" s="10">
        <f>SUMIFS('Régua SAEB'!$C:$C,'Régua SAEB'!$B:$B,"MT",'Régua SAEB'!$D:$D,"&lt;="&amp;$I4119,'Régua SAEB'!$E:$E,"&gt;"&amp;$I4119,'Régua SAEB'!$A:$A,$E4119)</f>
        <v>3</v>
      </c>
      <c r="K4119" s="10" t="str">
        <f t="array" ref="K4119">INDEX('Régua SAEB'!$F$1:$F$40,MATCH($E4119&amp;"MT"&amp;$J4119,'Régua SAEB'!$G$1:$G$40,0),1)</f>
        <v>Básico</v>
      </c>
    </row>
    <row r="4120" spans="1:11" x14ac:dyDescent="0.2">
      <c r="A4120" s="28" t="s">
        <v>35</v>
      </c>
      <c r="B4120" s="24">
        <v>12920</v>
      </c>
      <c r="C4120" s="28" t="s">
        <v>3600</v>
      </c>
      <c r="D4120" s="29">
        <v>35012920</v>
      </c>
      <c r="E4120" s="29" t="s">
        <v>3527</v>
      </c>
      <c r="F4120" s="29">
        <v>281.7</v>
      </c>
      <c r="G4120" s="10">
        <f>SUMIFS('Régua SAEB'!$C:$C,'Régua SAEB'!$B:$B,"LP",'Régua SAEB'!$D:$D,"&lt;="&amp;$F4120,'Régua SAEB'!$E:$E,"&gt;"&amp;$F4120,'Régua SAEB'!$A:$A,$E4120)</f>
        <v>3</v>
      </c>
      <c r="H4120" s="10" t="str">
        <f t="array" ref="H4120">INDEX('Régua SAEB'!$F$1:$F$40,MATCH($E4120&amp;"LP"&amp;$G4120,'Régua SAEB'!$G$1:$G$40,0),1)</f>
        <v>Básico</v>
      </c>
      <c r="I4120" s="29">
        <v>267.45</v>
      </c>
      <c r="J4120" s="10">
        <f>SUMIFS('Régua SAEB'!$C:$C,'Régua SAEB'!$B:$B,"MT",'Régua SAEB'!$D:$D,"&lt;="&amp;$I4120,'Régua SAEB'!$E:$E,"&gt;"&amp;$I4120,'Régua SAEB'!$A:$A,$E4120)</f>
        <v>2</v>
      </c>
      <c r="K4120" s="10" t="str">
        <f t="array" ref="K4120">INDEX('Régua SAEB'!$F$1:$F$40,MATCH($E4120&amp;"MT"&amp;$J4120,'Régua SAEB'!$G$1:$G$40,0),1)</f>
        <v>Insuficiente</v>
      </c>
    </row>
    <row r="4121" spans="1:11" x14ac:dyDescent="0.2">
      <c r="A4121" s="28" t="s">
        <v>35</v>
      </c>
      <c r="B4121" s="24">
        <v>45378</v>
      </c>
      <c r="C4121" s="28" t="s">
        <v>992</v>
      </c>
      <c r="D4121" s="29">
        <v>35045378</v>
      </c>
      <c r="E4121" s="29" t="s">
        <v>3527</v>
      </c>
      <c r="F4121" s="29">
        <v>296.26</v>
      </c>
      <c r="G4121" s="10">
        <f>SUMIFS('Régua SAEB'!$C:$C,'Régua SAEB'!$B:$B,"LP",'Régua SAEB'!$D:$D,"&lt;="&amp;$F4121,'Régua SAEB'!$E:$E,"&gt;"&amp;$F4121,'Régua SAEB'!$A:$A,$E4121)</f>
        <v>3</v>
      </c>
      <c r="H4121" s="10" t="str">
        <f t="array" ref="H4121">INDEX('Régua SAEB'!$F$1:$F$40,MATCH($E4121&amp;"LP"&amp;$G4121,'Régua SAEB'!$G$1:$G$40,0),1)</f>
        <v>Básico</v>
      </c>
      <c r="I4121" s="29">
        <v>283.08</v>
      </c>
      <c r="J4121" s="10">
        <f>SUMIFS('Régua SAEB'!$C:$C,'Régua SAEB'!$B:$B,"MT",'Régua SAEB'!$D:$D,"&lt;="&amp;$I4121,'Régua SAEB'!$E:$E,"&gt;"&amp;$I4121,'Régua SAEB'!$A:$A,$E4121)</f>
        <v>3</v>
      </c>
      <c r="K4121" s="10" t="str">
        <f t="array" ref="K4121">INDEX('Régua SAEB'!$F$1:$F$40,MATCH($E4121&amp;"MT"&amp;$J4121,'Régua SAEB'!$G$1:$G$40,0),1)</f>
        <v>Básico</v>
      </c>
    </row>
    <row r="4122" spans="1:11" x14ac:dyDescent="0.2">
      <c r="A4122" s="28" t="s">
        <v>35</v>
      </c>
      <c r="B4122" s="24">
        <v>905045</v>
      </c>
      <c r="C4122" s="28" t="s">
        <v>993</v>
      </c>
      <c r="D4122" s="29">
        <v>35905045</v>
      </c>
      <c r="E4122" s="29" t="s">
        <v>3527</v>
      </c>
      <c r="F4122" s="29">
        <v>290.13</v>
      </c>
      <c r="G4122" s="10">
        <f>SUMIFS('Régua SAEB'!$C:$C,'Régua SAEB'!$B:$B,"LP",'Régua SAEB'!$D:$D,"&lt;="&amp;$F4122,'Régua SAEB'!$E:$E,"&gt;"&amp;$F4122,'Régua SAEB'!$A:$A,$E4122)</f>
        <v>3</v>
      </c>
      <c r="H4122" s="10" t="str">
        <f t="array" ref="H4122">INDEX('Régua SAEB'!$F$1:$F$40,MATCH($E4122&amp;"LP"&amp;$G4122,'Régua SAEB'!$G$1:$G$40,0),1)</f>
        <v>Básico</v>
      </c>
      <c r="I4122" s="29">
        <v>294.35000000000002</v>
      </c>
      <c r="J4122" s="10">
        <f>SUMIFS('Régua SAEB'!$C:$C,'Régua SAEB'!$B:$B,"MT",'Régua SAEB'!$D:$D,"&lt;="&amp;$I4122,'Régua SAEB'!$E:$E,"&gt;"&amp;$I4122,'Régua SAEB'!$A:$A,$E4122)</f>
        <v>3</v>
      </c>
      <c r="K4122" s="10" t="str">
        <f t="array" ref="K4122">INDEX('Régua SAEB'!$F$1:$F$40,MATCH($E4122&amp;"MT"&amp;$J4122,'Régua SAEB'!$G$1:$G$40,0),1)</f>
        <v>Básico</v>
      </c>
    </row>
    <row r="4123" spans="1:11" x14ac:dyDescent="0.2">
      <c r="A4123" s="28" t="s">
        <v>35</v>
      </c>
      <c r="B4123" s="24">
        <v>921725</v>
      </c>
      <c r="C4123" s="28" t="s">
        <v>994</v>
      </c>
      <c r="D4123" s="29">
        <v>35921725</v>
      </c>
      <c r="E4123" s="29" t="s">
        <v>3527</v>
      </c>
      <c r="F4123" s="29">
        <v>272.95</v>
      </c>
      <c r="G4123" s="10">
        <f>SUMIFS('Régua SAEB'!$C:$C,'Régua SAEB'!$B:$B,"LP",'Régua SAEB'!$D:$D,"&lt;="&amp;$F4123,'Régua SAEB'!$E:$E,"&gt;"&amp;$F4123,'Régua SAEB'!$A:$A,$E4123)</f>
        <v>2</v>
      </c>
      <c r="H4123" s="10" t="str">
        <f t="array" ref="H4123">INDEX('Régua SAEB'!$F$1:$F$40,MATCH($E4123&amp;"LP"&amp;$G4123,'Régua SAEB'!$G$1:$G$40,0),1)</f>
        <v>Básico</v>
      </c>
      <c r="I4123" s="29">
        <v>260.33999999999997</v>
      </c>
      <c r="J4123" s="10">
        <f>SUMIFS('Régua SAEB'!$C:$C,'Régua SAEB'!$B:$B,"MT",'Régua SAEB'!$D:$D,"&lt;="&amp;$I4123,'Régua SAEB'!$E:$E,"&gt;"&amp;$I4123,'Régua SAEB'!$A:$A,$E4123)</f>
        <v>2</v>
      </c>
      <c r="K4123" s="10" t="str">
        <f t="array" ref="K4123">INDEX('Régua SAEB'!$F$1:$F$40,MATCH($E4123&amp;"MT"&amp;$J4123,'Régua SAEB'!$G$1:$G$40,0),1)</f>
        <v>Insuficiente</v>
      </c>
    </row>
    <row r="4124" spans="1:11" x14ac:dyDescent="0.2">
      <c r="A4124" s="28" t="s">
        <v>39</v>
      </c>
      <c r="B4124" s="24">
        <v>15003</v>
      </c>
      <c r="C4124" s="28" t="s">
        <v>995</v>
      </c>
      <c r="D4124" s="29">
        <v>35015003</v>
      </c>
      <c r="E4124" s="29" t="s">
        <v>3527</v>
      </c>
      <c r="F4124" s="29">
        <v>270.48</v>
      </c>
      <c r="G4124" s="10">
        <f>SUMIFS('Régua SAEB'!$C:$C,'Régua SAEB'!$B:$B,"LP",'Régua SAEB'!$D:$D,"&lt;="&amp;$F4124,'Régua SAEB'!$E:$E,"&gt;"&amp;$F4124,'Régua SAEB'!$A:$A,$E4124)</f>
        <v>2</v>
      </c>
      <c r="H4124" s="10" t="str">
        <f t="array" ref="H4124">INDEX('Régua SAEB'!$F$1:$F$40,MATCH($E4124&amp;"LP"&amp;$G4124,'Régua SAEB'!$G$1:$G$40,0),1)</f>
        <v>Básico</v>
      </c>
      <c r="I4124" s="29">
        <v>260.64</v>
      </c>
      <c r="J4124" s="10">
        <f>SUMIFS('Régua SAEB'!$C:$C,'Régua SAEB'!$B:$B,"MT",'Régua SAEB'!$D:$D,"&lt;="&amp;$I4124,'Régua SAEB'!$E:$E,"&gt;"&amp;$I4124,'Régua SAEB'!$A:$A,$E4124)</f>
        <v>2</v>
      </c>
      <c r="K4124" s="10" t="str">
        <f t="array" ref="K4124">INDEX('Régua SAEB'!$F$1:$F$40,MATCH($E4124&amp;"MT"&amp;$J4124,'Régua SAEB'!$G$1:$G$40,0),1)</f>
        <v>Insuficiente</v>
      </c>
    </row>
    <row r="4125" spans="1:11" x14ac:dyDescent="0.2">
      <c r="A4125" s="28" t="s">
        <v>78</v>
      </c>
      <c r="B4125" s="24">
        <v>11484</v>
      </c>
      <c r="C4125" s="28" t="s">
        <v>999</v>
      </c>
      <c r="D4125" s="29">
        <v>35011484</v>
      </c>
      <c r="E4125" s="29" t="s">
        <v>3527</v>
      </c>
      <c r="F4125" s="29">
        <v>263.52</v>
      </c>
      <c r="G4125" s="10">
        <f>SUMIFS('Régua SAEB'!$C:$C,'Régua SAEB'!$B:$B,"LP",'Régua SAEB'!$D:$D,"&lt;="&amp;$F4125,'Régua SAEB'!$E:$E,"&gt;"&amp;$F4125,'Régua SAEB'!$A:$A,$E4125)</f>
        <v>2</v>
      </c>
      <c r="H4125" s="10" t="str">
        <f t="array" ref="H4125">INDEX('Régua SAEB'!$F$1:$F$40,MATCH($E4125&amp;"LP"&amp;$G4125,'Régua SAEB'!$G$1:$G$40,0),1)</f>
        <v>Básico</v>
      </c>
      <c r="I4125" s="29">
        <v>253.18</v>
      </c>
      <c r="J4125" s="10">
        <f>SUMIFS('Régua SAEB'!$C:$C,'Régua SAEB'!$B:$B,"MT",'Régua SAEB'!$D:$D,"&lt;="&amp;$I4125,'Régua SAEB'!$E:$E,"&gt;"&amp;$I4125,'Régua SAEB'!$A:$A,$E4125)</f>
        <v>2</v>
      </c>
      <c r="K4125" s="10" t="str">
        <f t="array" ref="K4125">INDEX('Régua SAEB'!$F$1:$F$40,MATCH($E4125&amp;"MT"&amp;$J4125,'Régua SAEB'!$G$1:$G$40,0),1)</f>
        <v>Insuficiente</v>
      </c>
    </row>
    <row r="4126" spans="1:11" x14ac:dyDescent="0.2">
      <c r="A4126" s="28" t="s">
        <v>78</v>
      </c>
      <c r="B4126" s="24">
        <v>11496</v>
      </c>
      <c r="C4126" s="28" t="s">
        <v>1000</v>
      </c>
      <c r="D4126" s="29">
        <v>35011496</v>
      </c>
      <c r="E4126" s="29" t="s">
        <v>3527</v>
      </c>
      <c r="F4126" s="29">
        <v>257.43</v>
      </c>
      <c r="G4126" s="10">
        <f>SUMIFS('Régua SAEB'!$C:$C,'Régua SAEB'!$B:$B,"LP",'Régua SAEB'!$D:$D,"&lt;="&amp;$F4126,'Régua SAEB'!$E:$E,"&gt;"&amp;$F4126,'Régua SAEB'!$A:$A,$E4126)</f>
        <v>2</v>
      </c>
      <c r="H4126" s="10" t="str">
        <f t="array" ref="H4126">INDEX('Régua SAEB'!$F$1:$F$40,MATCH($E4126&amp;"LP"&amp;$G4126,'Régua SAEB'!$G$1:$G$40,0),1)</f>
        <v>Básico</v>
      </c>
      <c r="I4126" s="29">
        <v>254.1</v>
      </c>
      <c r="J4126" s="10">
        <f>SUMIFS('Régua SAEB'!$C:$C,'Régua SAEB'!$B:$B,"MT",'Régua SAEB'!$D:$D,"&lt;="&amp;$I4126,'Régua SAEB'!$E:$E,"&gt;"&amp;$I4126,'Régua SAEB'!$A:$A,$E4126)</f>
        <v>2</v>
      </c>
      <c r="K4126" s="10" t="str">
        <f t="array" ref="K4126">INDEX('Régua SAEB'!$F$1:$F$40,MATCH($E4126&amp;"MT"&amp;$J4126,'Régua SAEB'!$G$1:$G$40,0),1)</f>
        <v>Insuficiente</v>
      </c>
    </row>
    <row r="4127" spans="1:11" x14ac:dyDescent="0.2">
      <c r="A4127" s="28" t="s">
        <v>78</v>
      </c>
      <c r="B4127" s="24">
        <v>11502</v>
      </c>
      <c r="C4127" s="28" t="s">
        <v>3601</v>
      </c>
      <c r="D4127" s="29">
        <v>35011502</v>
      </c>
      <c r="E4127" s="29" t="s">
        <v>3527</v>
      </c>
      <c r="F4127" s="29">
        <v>257.69</v>
      </c>
      <c r="G4127" s="10">
        <f>SUMIFS('Régua SAEB'!$C:$C,'Régua SAEB'!$B:$B,"LP",'Régua SAEB'!$D:$D,"&lt;="&amp;$F4127,'Régua SAEB'!$E:$E,"&gt;"&amp;$F4127,'Régua SAEB'!$A:$A,$E4127)</f>
        <v>2</v>
      </c>
      <c r="H4127" s="10" t="str">
        <f t="array" ref="H4127">INDEX('Régua SAEB'!$F$1:$F$40,MATCH($E4127&amp;"LP"&amp;$G4127,'Régua SAEB'!$G$1:$G$40,0),1)</f>
        <v>Básico</v>
      </c>
      <c r="I4127" s="29">
        <v>250.81</v>
      </c>
      <c r="J4127" s="10">
        <f>SUMIFS('Régua SAEB'!$C:$C,'Régua SAEB'!$B:$B,"MT",'Régua SAEB'!$D:$D,"&lt;="&amp;$I4127,'Régua SAEB'!$E:$E,"&gt;"&amp;$I4127,'Régua SAEB'!$A:$A,$E4127)</f>
        <v>2</v>
      </c>
      <c r="K4127" s="10" t="str">
        <f t="array" ref="K4127">INDEX('Régua SAEB'!$F$1:$F$40,MATCH($E4127&amp;"MT"&amp;$J4127,'Régua SAEB'!$G$1:$G$40,0),1)</f>
        <v>Insuficiente</v>
      </c>
    </row>
    <row r="4128" spans="1:11" x14ac:dyDescent="0.2">
      <c r="A4128" s="28" t="s">
        <v>78</v>
      </c>
      <c r="B4128" s="24">
        <v>11514</v>
      </c>
      <c r="C4128" s="28" t="s">
        <v>1001</v>
      </c>
      <c r="D4128" s="29">
        <v>35011514</v>
      </c>
      <c r="E4128" s="29" t="s">
        <v>3527</v>
      </c>
      <c r="F4128" s="29">
        <v>266.79000000000002</v>
      </c>
      <c r="G4128" s="10">
        <f>SUMIFS('Régua SAEB'!$C:$C,'Régua SAEB'!$B:$B,"LP",'Régua SAEB'!$D:$D,"&lt;="&amp;$F4128,'Régua SAEB'!$E:$E,"&gt;"&amp;$F4128,'Régua SAEB'!$A:$A,$E4128)</f>
        <v>2</v>
      </c>
      <c r="H4128" s="10" t="str">
        <f t="array" ref="H4128">INDEX('Régua SAEB'!$F$1:$F$40,MATCH($E4128&amp;"LP"&amp;$G4128,'Régua SAEB'!$G$1:$G$40,0),1)</f>
        <v>Básico</v>
      </c>
      <c r="I4128" s="29">
        <v>250.99</v>
      </c>
      <c r="J4128" s="10">
        <f>SUMIFS('Régua SAEB'!$C:$C,'Régua SAEB'!$B:$B,"MT",'Régua SAEB'!$D:$D,"&lt;="&amp;$I4128,'Régua SAEB'!$E:$E,"&gt;"&amp;$I4128,'Régua SAEB'!$A:$A,$E4128)</f>
        <v>2</v>
      </c>
      <c r="K4128" s="10" t="str">
        <f t="array" ref="K4128">INDEX('Régua SAEB'!$F$1:$F$40,MATCH($E4128&amp;"MT"&amp;$J4128,'Régua SAEB'!$G$1:$G$40,0),1)</f>
        <v>Insuficiente</v>
      </c>
    </row>
    <row r="4129" spans="1:11" x14ac:dyDescent="0.2">
      <c r="A4129" s="28" t="s">
        <v>78</v>
      </c>
      <c r="B4129" s="24">
        <v>11587</v>
      </c>
      <c r="C4129" s="28" t="s">
        <v>1004</v>
      </c>
      <c r="D4129" s="29">
        <v>35011587</v>
      </c>
      <c r="E4129" s="29" t="s">
        <v>3527</v>
      </c>
      <c r="F4129" s="29">
        <v>284.27999999999997</v>
      </c>
      <c r="G4129" s="10">
        <f>SUMIFS('Régua SAEB'!$C:$C,'Régua SAEB'!$B:$B,"LP",'Régua SAEB'!$D:$D,"&lt;="&amp;$F4129,'Régua SAEB'!$E:$E,"&gt;"&amp;$F4129,'Régua SAEB'!$A:$A,$E4129)</f>
        <v>3</v>
      </c>
      <c r="H4129" s="10" t="str">
        <f t="array" ref="H4129">INDEX('Régua SAEB'!$F$1:$F$40,MATCH($E4129&amp;"LP"&amp;$G4129,'Régua SAEB'!$G$1:$G$40,0),1)</f>
        <v>Básico</v>
      </c>
      <c r="I4129" s="29">
        <v>271.32</v>
      </c>
      <c r="J4129" s="10">
        <f>SUMIFS('Régua SAEB'!$C:$C,'Régua SAEB'!$B:$B,"MT",'Régua SAEB'!$D:$D,"&lt;="&amp;$I4129,'Régua SAEB'!$E:$E,"&gt;"&amp;$I4129,'Régua SAEB'!$A:$A,$E4129)</f>
        <v>2</v>
      </c>
      <c r="K4129" s="10" t="str">
        <f t="array" ref="K4129">INDEX('Régua SAEB'!$F$1:$F$40,MATCH($E4129&amp;"MT"&amp;$J4129,'Régua SAEB'!$G$1:$G$40,0),1)</f>
        <v>Insuficiente</v>
      </c>
    </row>
    <row r="4130" spans="1:11" x14ac:dyDescent="0.2">
      <c r="A4130" s="28" t="s">
        <v>78</v>
      </c>
      <c r="B4130" s="24">
        <v>11666</v>
      </c>
      <c r="C4130" s="28" t="s">
        <v>1005</v>
      </c>
      <c r="D4130" s="29">
        <v>35011666</v>
      </c>
      <c r="E4130" s="29" t="s">
        <v>3527</v>
      </c>
      <c r="F4130" s="29">
        <v>259.20999999999998</v>
      </c>
      <c r="G4130" s="10">
        <f>SUMIFS('Régua SAEB'!$C:$C,'Régua SAEB'!$B:$B,"LP",'Régua SAEB'!$D:$D,"&lt;="&amp;$F4130,'Régua SAEB'!$E:$E,"&gt;"&amp;$F4130,'Régua SAEB'!$A:$A,$E4130)</f>
        <v>2</v>
      </c>
      <c r="H4130" s="10" t="str">
        <f t="array" ref="H4130">INDEX('Régua SAEB'!$F$1:$F$40,MATCH($E4130&amp;"LP"&amp;$G4130,'Régua SAEB'!$G$1:$G$40,0),1)</f>
        <v>Básico</v>
      </c>
      <c r="I4130" s="29">
        <v>256.70999999999998</v>
      </c>
      <c r="J4130" s="10">
        <f>SUMIFS('Régua SAEB'!$C:$C,'Régua SAEB'!$B:$B,"MT",'Régua SAEB'!$D:$D,"&lt;="&amp;$I4130,'Régua SAEB'!$E:$E,"&gt;"&amp;$I4130,'Régua SAEB'!$A:$A,$E4130)</f>
        <v>2</v>
      </c>
      <c r="K4130" s="10" t="str">
        <f t="array" ref="K4130">INDEX('Régua SAEB'!$F$1:$F$40,MATCH($E4130&amp;"MT"&amp;$J4130,'Régua SAEB'!$G$1:$G$40,0),1)</f>
        <v>Insuficiente</v>
      </c>
    </row>
    <row r="4131" spans="1:11" x14ac:dyDescent="0.2">
      <c r="A4131" s="28" t="s">
        <v>78</v>
      </c>
      <c r="B4131" s="24">
        <v>37217</v>
      </c>
      <c r="C4131" s="28" t="s">
        <v>1007</v>
      </c>
      <c r="D4131" s="29">
        <v>35037217</v>
      </c>
      <c r="E4131" s="29" t="s">
        <v>3527</v>
      </c>
      <c r="F4131" s="29">
        <v>258.56</v>
      </c>
      <c r="G4131" s="10">
        <f>SUMIFS('Régua SAEB'!$C:$C,'Régua SAEB'!$B:$B,"LP",'Régua SAEB'!$D:$D,"&lt;="&amp;$F4131,'Régua SAEB'!$E:$E,"&gt;"&amp;$F4131,'Régua SAEB'!$A:$A,$E4131)</f>
        <v>2</v>
      </c>
      <c r="H4131" s="10" t="str">
        <f t="array" ref="H4131">INDEX('Régua SAEB'!$F$1:$F$40,MATCH($E4131&amp;"LP"&amp;$G4131,'Régua SAEB'!$G$1:$G$40,0),1)</f>
        <v>Básico</v>
      </c>
      <c r="I4131" s="29">
        <v>253.73</v>
      </c>
      <c r="J4131" s="10">
        <f>SUMIFS('Régua SAEB'!$C:$C,'Régua SAEB'!$B:$B,"MT",'Régua SAEB'!$D:$D,"&lt;="&amp;$I4131,'Régua SAEB'!$E:$E,"&gt;"&amp;$I4131,'Régua SAEB'!$A:$A,$E4131)</f>
        <v>2</v>
      </c>
      <c r="K4131" s="10" t="str">
        <f t="array" ref="K4131">INDEX('Régua SAEB'!$F$1:$F$40,MATCH($E4131&amp;"MT"&amp;$J4131,'Régua SAEB'!$G$1:$G$40,0),1)</f>
        <v>Insuficiente</v>
      </c>
    </row>
    <row r="4132" spans="1:11" x14ac:dyDescent="0.2">
      <c r="A4132" s="28" t="s">
        <v>78</v>
      </c>
      <c r="B4132" s="24">
        <v>38775</v>
      </c>
      <c r="C4132" s="28" t="s">
        <v>1008</v>
      </c>
      <c r="D4132" s="29">
        <v>35038775</v>
      </c>
      <c r="E4132" s="29" t="s">
        <v>3527</v>
      </c>
      <c r="F4132" s="29">
        <v>276.83999999999997</v>
      </c>
      <c r="G4132" s="10">
        <f>SUMIFS('Régua SAEB'!$C:$C,'Régua SAEB'!$B:$B,"LP",'Régua SAEB'!$D:$D,"&lt;="&amp;$F4132,'Régua SAEB'!$E:$E,"&gt;"&amp;$F4132,'Régua SAEB'!$A:$A,$E4132)</f>
        <v>3</v>
      </c>
      <c r="H4132" s="10" t="str">
        <f t="array" ref="H4132">INDEX('Régua SAEB'!$F$1:$F$40,MATCH($E4132&amp;"LP"&amp;$G4132,'Régua SAEB'!$G$1:$G$40,0),1)</f>
        <v>Básico</v>
      </c>
      <c r="I4132" s="29">
        <v>267.25</v>
      </c>
      <c r="J4132" s="10">
        <f>SUMIFS('Régua SAEB'!$C:$C,'Régua SAEB'!$B:$B,"MT",'Régua SAEB'!$D:$D,"&lt;="&amp;$I4132,'Régua SAEB'!$E:$E,"&gt;"&amp;$I4132,'Régua SAEB'!$A:$A,$E4132)</f>
        <v>2</v>
      </c>
      <c r="K4132" s="10" t="str">
        <f t="array" ref="K4132">INDEX('Régua SAEB'!$F$1:$F$40,MATCH($E4132&amp;"MT"&amp;$J4132,'Régua SAEB'!$G$1:$G$40,0),1)</f>
        <v>Insuficiente</v>
      </c>
    </row>
    <row r="4133" spans="1:11" x14ac:dyDescent="0.2">
      <c r="A4133" s="28" t="s">
        <v>78</v>
      </c>
      <c r="B4133" s="24">
        <v>42122</v>
      </c>
      <c r="C4133" s="28" t="s">
        <v>1010</v>
      </c>
      <c r="D4133" s="29">
        <v>35042122</v>
      </c>
      <c r="E4133" s="29" t="s">
        <v>3527</v>
      </c>
      <c r="F4133" s="29">
        <v>259.3</v>
      </c>
      <c r="G4133" s="10">
        <f>SUMIFS('Régua SAEB'!$C:$C,'Régua SAEB'!$B:$B,"LP",'Régua SAEB'!$D:$D,"&lt;="&amp;$F4133,'Régua SAEB'!$E:$E,"&gt;"&amp;$F4133,'Régua SAEB'!$A:$A,$E4133)</f>
        <v>2</v>
      </c>
      <c r="H4133" s="10" t="str">
        <f t="array" ref="H4133">INDEX('Régua SAEB'!$F$1:$F$40,MATCH($E4133&amp;"LP"&amp;$G4133,'Régua SAEB'!$G$1:$G$40,0),1)</f>
        <v>Básico</v>
      </c>
      <c r="I4133" s="29">
        <v>250.09</v>
      </c>
      <c r="J4133" s="10">
        <f>SUMIFS('Régua SAEB'!$C:$C,'Régua SAEB'!$B:$B,"MT",'Régua SAEB'!$D:$D,"&lt;="&amp;$I4133,'Régua SAEB'!$E:$E,"&gt;"&amp;$I4133,'Régua SAEB'!$A:$A,$E4133)</f>
        <v>2</v>
      </c>
      <c r="K4133" s="10" t="str">
        <f t="array" ref="K4133">INDEX('Régua SAEB'!$F$1:$F$40,MATCH($E4133&amp;"MT"&amp;$J4133,'Régua SAEB'!$G$1:$G$40,0),1)</f>
        <v>Insuficiente</v>
      </c>
    </row>
    <row r="4134" spans="1:11" x14ac:dyDescent="0.2">
      <c r="A4134" s="28" t="s">
        <v>78</v>
      </c>
      <c r="B4134" s="24">
        <v>903073</v>
      </c>
      <c r="C4134" s="28" t="s">
        <v>1014</v>
      </c>
      <c r="D4134" s="29">
        <v>35903073</v>
      </c>
      <c r="E4134" s="29" t="s">
        <v>3527</v>
      </c>
      <c r="F4134" s="29">
        <v>271.29000000000002</v>
      </c>
      <c r="G4134" s="10">
        <f>SUMIFS('Régua SAEB'!$C:$C,'Régua SAEB'!$B:$B,"LP",'Régua SAEB'!$D:$D,"&lt;="&amp;$F4134,'Régua SAEB'!$E:$E,"&gt;"&amp;$F4134,'Régua SAEB'!$A:$A,$E4134)</f>
        <v>2</v>
      </c>
      <c r="H4134" s="10" t="str">
        <f t="array" ref="H4134">INDEX('Régua SAEB'!$F$1:$F$40,MATCH($E4134&amp;"LP"&amp;$G4134,'Régua SAEB'!$G$1:$G$40,0),1)</f>
        <v>Básico</v>
      </c>
      <c r="I4134" s="29">
        <v>258.58</v>
      </c>
      <c r="J4134" s="10">
        <f>SUMIFS('Régua SAEB'!$C:$C,'Régua SAEB'!$B:$B,"MT",'Régua SAEB'!$D:$D,"&lt;="&amp;$I4134,'Régua SAEB'!$E:$E,"&gt;"&amp;$I4134,'Régua SAEB'!$A:$A,$E4134)</f>
        <v>2</v>
      </c>
      <c r="K4134" s="10" t="str">
        <f t="array" ref="K4134">INDEX('Régua SAEB'!$F$1:$F$40,MATCH($E4134&amp;"MT"&amp;$J4134,'Régua SAEB'!$G$1:$G$40,0),1)</f>
        <v>Insuficiente</v>
      </c>
    </row>
    <row r="4135" spans="1:11" x14ac:dyDescent="0.2">
      <c r="A4135" s="28" t="s">
        <v>78</v>
      </c>
      <c r="B4135" s="24">
        <v>925743</v>
      </c>
      <c r="C4135" s="28" t="s">
        <v>1016</v>
      </c>
      <c r="D4135" s="29">
        <v>35925743</v>
      </c>
      <c r="E4135" s="29" t="s">
        <v>3527</v>
      </c>
      <c r="F4135" s="29">
        <v>270.24</v>
      </c>
      <c r="G4135" s="10">
        <f>SUMIFS('Régua SAEB'!$C:$C,'Régua SAEB'!$B:$B,"LP",'Régua SAEB'!$D:$D,"&lt;="&amp;$F4135,'Régua SAEB'!$E:$E,"&gt;"&amp;$F4135,'Régua SAEB'!$A:$A,$E4135)</f>
        <v>2</v>
      </c>
      <c r="H4135" s="10" t="str">
        <f t="array" ref="H4135">INDEX('Régua SAEB'!$F$1:$F$40,MATCH($E4135&amp;"LP"&amp;$G4135,'Régua SAEB'!$G$1:$G$40,0),1)</f>
        <v>Básico</v>
      </c>
      <c r="I4135" s="29">
        <v>254.7</v>
      </c>
      <c r="J4135" s="10">
        <f>SUMIFS('Régua SAEB'!$C:$C,'Régua SAEB'!$B:$B,"MT",'Régua SAEB'!$D:$D,"&lt;="&amp;$I4135,'Régua SAEB'!$E:$E,"&gt;"&amp;$I4135,'Régua SAEB'!$A:$A,$E4135)</f>
        <v>2</v>
      </c>
      <c r="K4135" s="10" t="str">
        <f t="array" ref="K4135">INDEX('Régua SAEB'!$F$1:$F$40,MATCH($E4135&amp;"MT"&amp;$J4135,'Régua SAEB'!$G$1:$G$40,0),1)</f>
        <v>Insuficiente</v>
      </c>
    </row>
    <row r="4136" spans="1:11" x14ac:dyDescent="0.2">
      <c r="A4136" s="28" t="s">
        <v>37</v>
      </c>
      <c r="B4136" s="24">
        <v>5782</v>
      </c>
      <c r="C4136" s="28" t="s">
        <v>1017</v>
      </c>
      <c r="D4136" s="29">
        <v>35005782</v>
      </c>
      <c r="E4136" s="29" t="s">
        <v>3527</v>
      </c>
      <c r="F4136" s="29">
        <v>295.8</v>
      </c>
      <c r="G4136" s="10">
        <f>SUMIFS('Régua SAEB'!$C:$C,'Régua SAEB'!$B:$B,"LP",'Régua SAEB'!$D:$D,"&lt;="&amp;$F4136,'Régua SAEB'!$E:$E,"&gt;"&amp;$F4136,'Régua SAEB'!$A:$A,$E4136)</f>
        <v>3</v>
      </c>
      <c r="H4136" s="10" t="str">
        <f t="array" ref="H4136">INDEX('Régua SAEB'!$F$1:$F$40,MATCH($E4136&amp;"LP"&amp;$G4136,'Régua SAEB'!$G$1:$G$40,0),1)</f>
        <v>Básico</v>
      </c>
      <c r="I4136" s="29">
        <v>273.77</v>
      </c>
      <c r="J4136" s="10">
        <f>SUMIFS('Régua SAEB'!$C:$C,'Régua SAEB'!$B:$B,"MT",'Régua SAEB'!$D:$D,"&lt;="&amp;$I4136,'Régua SAEB'!$E:$E,"&gt;"&amp;$I4136,'Régua SAEB'!$A:$A,$E4136)</f>
        <v>2</v>
      </c>
      <c r="K4136" s="10" t="str">
        <f t="array" ref="K4136">INDEX('Régua SAEB'!$F$1:$F$40,MATCH($E4136&amp;"MT"&amp;$J4136,'Régua SAEB'!$G$1:$G$40,0),1)</f>
        <v>Insuficiente</v>
      </c>
    </row>
    <row r="4137" spans="1:11" x14ac:dyDescent="0.2">
      <c r="A4137" s="28" t="s">
        <v>37</v>
      </c>
      <c r="B4137" s="24">
        <v>5824</v>
      </c>
      <c r="C4137" s="28" t="s">
        <v>1018</v>
      </c>
      <c r="D4137" s="29">
        <v>35005824</v>
      </c>
      <c r="E4137" s="29" t="s">
        <v>3527</v>
      </c>
      <c r="F4137" s="29">
        <v>290.51</v>
      </c>
      <c r="G4137" s="10">
        <f>SUMIFS('Régua SAEB'!$C:$C,'Régua SAEB'!$B:$B,"LP",'Régua SAEB'!$D:$D,"&lt;="&amp;$F4137,'Régua SAEB'!$E:$E,"&gt;"&amp;$F4137,'Régua SAEB'!$A:$A,$E4137)</f>
        <v>3</v>
      </c>
      <c r="H4137" s="10" t="str">
        <f t="array" ref="H4137">INDEX('Régua SAEB'!$F$1:$F$40,MATCH($E4137&amp;"LP"&amp;$G4137,'Régua SAEB'!$G$1:$G$40,0),1)</f>
        <v>Básico</v>
      </c>
      <c r="I4137" s="29">
        <v>274.81</v>
      </c>
      <c r="J4137" s="10">
        <f>SUMIFS('Régua SAEB'!$C:$C,'Régua SAEB'!$B:$B,"MT",'Régua SAEB'!$D:$D,"&lt;="&amp;$I4137,'Régua SAEB'!$E:$E,"&gt;"&amp;$I4137,'Régua SAEB'!$A:$A,$E4137)</f>
        <v>2</v>
      </c>
      <c r="K4137" s="10" t="str">
        <f t="array" ref="K4137">INDEX('Régua SAEB'!$F$1:$F$40,MATCH($E4137&amp;"MT"&amp;$J4137,'Régua SAEB'!$G$1:$G$40,0),1)</f>
        <v>Insuficiente</v>
      </c>
    </row>
    <row r="4138" spans="1:11" x14ac:dyDescent="0.2">
      <c r="A4138" s="28" t="s">
        <v>37</v>
      </c>
      <c r="B4138" s="24">
        <v>5861</v>
      </c>
      <c r="C4138" s="28" t="s">
        <v>1021</v>
      </c>
      <c r="D4138" s="29">
        <v>35005861</v>
      </c>
      <c r="E4138" s="29" t="s">
        <v>3527</v>
      </c>
      <c r="F4138" s="29">
        <v>277.82</v>
      </c>
      <c r="G4138" s="10">
        <f>SUMIFS('Régua SAEB'!$C:$C,'Régua SAEB'!$B:$B,"LP",'Régua SAEB'!$D:$D,"&lt;="&amp;$F4138,'Régua SAEB'!$E:$E,"&gt;"&amp;$F4138,'Régua SAEB'!$A:$A,$E4138)</f>
        <v>3</v>
      </c>
      <c r="H4138" s="10" t="str">
        <f t="array" ref="H4138">INDEX('Régua SAEB'!$F$1:$F$40,MATCH($E4138&amp;"LP"&amp;$G4138,'Régua SAEB'!$G$1:$G$40,0),1)</f>
        <v>Básico</v>
      </c>
      <c r="I4138" s="29">
        <v>262.33999999999997</v>
      </c>
      <c r="J4138" s="10">
        <f>SUMIFS('Régua SAEB'!$C:$C,'Régua SAEB'!$B:$B,"MT",'Régua SAEB'!$D:$D,"&lt;="&amp;$I4138,'Régua SAEB'!$E:$E,"&gt;"&amp;$I4138,'Régua SAEB'!$A:$A,$E4138)</f>
        <v>2</v>
      </c>
      <c r="K4138" s="10" t="str">
        <f t="array" ref="K4138">INDEX('Régua SAEB'!$F$1:$F$40,MATCH($E4138&amp;"MT"&amp;$J4138,'Régua SAEB'!$G$1:$G$40,0),1)</f>
        <v>Insuficiente</v>
      </c>
    </row>
    <row r="4139" spans="1:11" x14ac:dyDescent="0.2">
      <c r="A4139" s="28" t="s">
        <v>37</v>
      </c>
      <c r="B4139" s="24">
        <v>5885</v>
      </c>
      <c r="C4139" s="28" t="s">
        <v>1022</v>
      </c>
      <c r="D4139" s="29">
        <v>35005885</v>
      </c>
      <c r="E4139" s="29" t="s">
        <v>3527</v>
      </c>
      <c r="F4139" s="29">
        <v>267.06</v>
      </c>
      <c r="G4139" s="10">
        <f>SUMIFS('Régua SAEB'!$C:$C,'Régua SAEB'!$B:$B,"LP",'Régua SAEB'!$D:$D,"&lt;="&amp;$F4139,'Régua SAEB'!$E:$E,"&gt;"&amp;$F4139,'Régua SAEB'!$A:$A,$E4139)</f>
        <v>2</v>
      </c>
      <c r="H4139" s="10" t="str">
        <f t="array" ref="H4139">INDEX('Régua SAEB'!$F$1:$F$40,MATCH($E4139&amp;"LP"&amp;$G4139,'Régua SAEB'!$G$1:$G$40,0),1)</f>
        <v>Básico</v>
      </c>
      <c r="I4139" s="29">
        <v>255.96</v>
      </c>
      <c r="J4139" s="10">
        <f>SUMIFS('Régua SAEB'!$C:$C,'Régua SAEB'!$B:$B,"MT",'Régua SAEB'!$D:$D,"&lt;="&amp;$I4139,'Régua SAEB'!$E:$E,"&gt;"&amp;$I4139,'Régua SAEB'!$A:$A,$E4139)</f>
        <v>2</v>
      </c>
      <c r="K4139" s="10" t="str">
        <f t="array" ref="K4139">INDEX('Régua SAEB'!$F$1:$F$40,MATCH($E4139&amp;"MT"&amp;$J4139,'Régua SAEB'!$G$1:$G$40,0),1)</f>
        <v>Insuficiente</v>
      </c>
    </row>
    <row r="4140" spans="1:11" x14ac:dyDescent="0.2">
      <c r="A4140" s="28" t="s">
        <v>36</v>
      </c>
      <c r="B4140" s="24">
        <v>5903</v>
      </c>
      <c r="C4140" s="28" t="s">
        <v>1024</v>
      </c>
      <c r="D4140" s="29">
        <v>35005903</v>
      </c>
      <c r="E4140" s="29" t="s">
        <v>3527</v>
      </c>
      <c r="F4140" s="29">
        <v>272.77</v>
      </c>
      <c r="G4140" s="10">
        <f>SUMIFS('Régua SAEB'!$C:$C,'Régua SAEB'!$B:$B,"LP",'Régua SAEB'!$D:$D,"&lt;="&amp;$F4140,'Régua SAEB'!$E:$E,"&gt;"&amp;$F4140,'Régua SAEB'!$A:$A,$E4140)</f>
        <v>2</v>
      </c>
      <c r="H4140" s="10" t="str">
        <f t="array" ref="H4140">INDEX('Régua SAEB'!$F$1:$F$40,MATCH($E4140&amp;"LP"&amp;$G4140,'Régua SAEB'!$G$1:$G$40,0),1)</f>
        <v>Básico</v>
      </c>
      <c r="I4140" s="29">
        <v>260.76</v>
      </c>
      <c r="J4140" s="10">
        <f>SUMIFS('Régua SAEB'!$C:$C,'Régua SAEB'!$B:$B,"MT",'Régua SAEB'!$D:$D,"&lt;="&amp;$I4140,'Régua SAEB'!$E:$E,"&gt;"&amp;$I4140,'Régua SAEB'!$A:$A,$E4140)</f>
        <v>2</v>
      </c>
      <c r="K4140" s="10" t="str">
        <f t="array" ref="K4140">INDEX('Régua SAEB'!$F$1:$F$40,MATCH($E4140&amp;"MT"&amp;$J4140,'Régua SAEB'!$G$1:$G$40,0),1)</f>
        <v>Insuficiente</v>
      </c>
    </row>
    <row r="4141" spans="1:11" x14ac:dyDescent="0.2">
      <c r="A4141" s="28" t="s">
        <v>37</v>
      </c>
      <c r="B4141" s="24">
        <v>5915</v>
      </c>
      <c r="C4141" s="28" t="s">
        <v>1025</v>
      </c>
      <c r="D4141" s="29">
        <v>35005915</v>
      </c>
      <c r="E4141" s="29" t="s">
        <v>3527</v>
      </c>
      <c r="F4141" s="29">
        <v>280.35000000000002</v>
      </c>
      <c r="G4141" s="10">
        <f>SUMIFS('Régua SAEB'!$C:$C,'Régua SAEB'!$B:$B,"LP",'Régua SAEB'!$D:$D,"&lt;="&amp;$F4141,'Régua SAEB'!$E:$E,"&gt;"&amp;$F4141,'Régua SAEB'!$A:$A,$E4141)</f>
        <v>3</v>
      </c>
      <c r="H4141" s="10" t="str">
        <f t="array" ref="H4141">INDEX('Régua SAEB'!$F$1:$F$40,MATCH($E4141&amp;"LP"&amp;$G4141,'Régua SAEB'!$G$1:$G$40,0),1)</f>
        <v>Básico</v>
      </c>
      <c r="I4141" s="29">
        <v>275.94</v>
      </c>
      <c r="J4141" s="10">
        <f>SUMIFS('Régua SAEB'!$C:$C,'Régua SAEB'!$B:$B,"MT",'Régua SAEB'!$D:$D,"&lt;="&amp;$I4141,'Régua SAEB'!$E:$E,"&gt;"&amp;$I4141,'Régua SAEB'!$A:$A,$E4141)</f>
        <v>3</v>
      </c>
      <c r="K4141" s="10" t="str">
        <f t="array" ref="K4141">INDEX('Régua SAEB'!$F$1:$F$40,MATCH($E4141&amp;"MT"&amp;$J4141,'Régua SAEB'!$G$1:$G$40,0),1)</f>
        <v>Básico</v>
      </c>
    </row>
    <row r="4142" spans="1:11" x14ac:dyDescent="0.2">
      <c r="A4142" s="28" t="s">
        <v>36</v>
      </c>
      <c r="B4142" s="24">
        <v>5976</v>
      </c>
      <c r="C4142" s="28" t="s">
        <v>1028</v>
      </c>
      <c r="D4142" s="29">
        <v>35005976</v>
      </c>
      <c r="E4142" s="29" t="s">
        <v>3527</v>
      </c>
      <c r="F4142" s="29">
        <v>284.41000000000003</v>
      </c>
      <c r="G4142" s="10">
        <f>SUMIFS('Régua SAEB'!$C:$C,'Régua SAEB'!$B:$B,"LP",'Régua SAEB'!$D:$D,"&lt;="&amp;$F4142,'Régua SAEB'!$E:$E,"&gt;"&amp;$F4142,'Régua SAEB'!$A:$A,$E4142)</f>
        <v>3</v>
      </c>
      <c r="H4142" s="10" t="str">
        <f t="array" ref="H4142">INDEX('Régua SAEB'!$F$1:$F$40,MATCH($E4142&amp;"LP"&amp;$G4142,'Régua SAEB'!$G$1:$G$40,0),1)</f>
        <v>Básico</v>
      </c>
      <c r="I4142" s="29">
        <v>268.85000000000002</v>
      </c>
      <c r="J4142" s="10">
        <f>SUMIFS('Régua SAEB'!$C:$C,'Régua SAEB'!$B:$B,"MT",'Régua SAEB'!$D:$D,"&lt;="&amp;$I4142,'Régua SAEB'!$E:$E,"&gt;"&amp;$I4142,'Régua SAEB'!$A:$A,$E4142)</f>
        <v>2</v>
      </c>
      <c r="K4142" s="10" t="str">
        <f t="array" ref="K4142">INDEX('Régua SAEB'!$F$1:$F$40,MATCH($E4142&amp;"MT"&amp;$J4142,'Régua SAEB'!$G$1:$G$40,0),1)</f>
        <v>Insuficiente</v>
      </c>
    </row>
    <row r="4143" spans="1:11" x14ac:dyDescent="0.2">
      <c r="A4143" s="28" t="s">
        <v>36</v>
      </c>
      <c r="B4143" s="24">
        <v>5988</v>
      </c>
      <c r="C4143" s="28" t="s">
        <v>1029</v>
      </c>
      <c r="D4143" s="29">
        <v>35005988</v>
      </c>
      <c r="E4143" s="29" t="s">
        <v>3527</v>
      </c>
      <c r="F4143" s="29">
        <v>270.54000000000002</v>
      </c>
      <c r="G4143" s="10">
        <f>SUMIFS('Régua SAEB'!$C:$C,'Régua SAEB'!$B:$B,"LP",'Régua SAEB'!$D:$D,"&lt;="&amp;$F4143,'Régua SAEB'!$E:$E,"&gt;"&amp;$F4143,'Régua SAEB'!$A:$A,$E4143)</f>
        <v>2</v>
      </c>
      <c r="H4143" s="10" t="str">
        <f t="array" ref="H4143">INDEX('Régua SAEB'!$F$1:$F$40,MATCH($E4143&amp;"LP"&amp;$G4143,'Régua SAEB'!$G$1:$G$40,0),1)</f>
        <v>Básico</v>
      </c>
      <c r="I4143" s="29">
        <v>257.94</v>
      </c>
      <c r="J4143" s="10">
        <f>SUMIFS('Régua SAEB'!$C:$C,'Régua SAEB'!$B:$B,"MT",'Régua SAEB'!$D:$D,"&lt;="&amp;$I4143,'Régua SAEB'!$E:$E,"&gt;"&amp;$I4143,'Régua SAEB'!$A:$A,$E4143)</f>
        <v>2</v>
      </c>
      <c r="K4143" s="10" t="str">
        <f t="array" ref="K4143">INDEX('Régua SAEB'!$F$1:$F$40,MATCH($E4143&amp;"MT"&amp;$J4143,'Régua SAEB'!$G$1:$G$40,0),1)</f>
        <v>Insuficiente</v>
      </c>
    </row>
    <row r="4144" spans="1:11" x14ac:dyDescent="0.2">
      <c r="A4144" s="28" t="s">
        <v>36</v>
      </c>
      <c r="B4144" s="24">
        <v>5997</v>
      </c>
      <c r="C4144" s="28" t="s">
        <v>3602</v>
      </c>
      <c r="D4144" s="29">
        <v>35005997</v>
      </c>
      <c r="E4144" s="29" t="s">
        <v>3527</v>
      </c>
      <c r="F4144" s="29">
        <v>310.08999999999997</v>
      </c>
      <c r="G4144" s="10">
        <f>SUMIFS('Régua SAEB'!$C:$C,'Régua SAEB'!$B:$B,"LP",'Régua SAEB'!$D:$D,"&lt;="&amp;$F4144,'Régua SAEB'!$E:$E,"&gt;"&amp;$F4144,'Régua SAEB'!$A:$A,$E4144)</f>
        <v>4</v>
      </c>
      <c r="H4144" s="10" t="str">
        <f t="array" ref="H4144">INDEX('Régua SAEB'!$F$1:$F$40,MATCH($E4144&amp;"LP"&amp;$G4144,'Régua SAEB'!$G$1:$G$40,0),1)</f>
        <v>Básico</v>
      </c>
      <c r="I4144" s="29">
        <v>289.64</v>
      </c>
      <c r="J4144" s="10">
        <f>SUMIFS('Régua SAEB'!$C:$C,'Régua SAEB'!$B:$B,"MT",'Régua SAEB'!$D:$D,"&lt;="&amp;$I4144,'Régua SAEB'!$E:$E,"&gt;"&amp;$I4144,'Régua SAEB'!$A:$A,$E4144)</f>
        <v>3</v>
      </c>
      <c r="K4144" s="10" t="str">
        <f t="array" ref="K4144">INDEX('Régua SAEB'!$F$1:$F$40,MATCH($E4144&amp;"MT"&amp;$J4144,'Régua SAEB'!$G$1:$G$40,0),1)</f>
        <v>Básico</v>
      </c>
    </row>
    <row r="4145" spans="1:11" x14ac:dyDescent="0.2">
      <c r="A4145" s="28" t="s">
        <v>37</v>
      </c>
      <c r="B4145" s="24">
        <v>6026</v>
      </c>
      <c r="C4145" s="28" t="s">
        <v>1031</v>
      </c>
      <c r="D4145" s="29">
        <v>35006026</v>
      </c>
      <c r="E4145" s="29" t="s">
        <v>3527</v>
      </c>
      <c r="F4145" s="29">
        <v>288.76</v>
      </c>
      <c r="G4145" s="10">
        <f>SUMIFS('Régua SAEB'!$C:$C,'Régua SAEB'!$B:$B,"LP",'Régua SAEB'!$D:$D,"&lt;="&amp;$F4145,'Régua SAEB'!$E:$E,"&gt;"&amp;$F4145,'Régua SAEB'!$A:$A,$E4145)</f>
        <v>3</v>
      </c>
      <c r="H4145" s="10" t="str">
        <f t="array" ref="H4145">INDEX('Régua SAEB'!$F$1:$F$40,MATCH($E4145&amp;"LP"&amp;$G4145,'Régua SAEB'!$G$1:$G$40,0),1)</f>
        <v>Básico</v>
      </c>
      <c r="I4145" s="29">
        <v>274</v>
      </c>
      <c r="J4145" s="10">
        <f>SUMIFS('Régua SAEB'!$C:$C,'Régua SAEB'!$B:$B,"MT",'Régua SAEB'!$D:$D,"&lt;="&amp;$I4145,'Régua SAEB'!$E:$E,"&gt;"&amp;$I4145,'Régua SAEB'!$A:$A,$E4145)</f>
        <v>2</v>
      </c>
      <c r="K4145" s="10" t="str">
        <f t="array" ref="K4145">INDEX('Régua SAEB'!$F$1:$F$40,MATCH($E4145&amp;"MT"&amp;$J4145,'Régua SAEB'!$G$1:$G$40,0),1)</f>
        <v>Insuficiente</v>
      </c>
    </row>
    <row r="4146" spans="1:11" x14ac:dyDescent="0.2">
      <c r="A4146" s="28" t="s">
        <v>37</v>
      </c>
      <c r="B4146" s="24">
        <v>6048</v>
      </c>
      <c r="C4146" s="28" t="s">
        <v>1032</v>
      </c>
      <c r="D4146" s="29">
        <v>35006048</v>
      </c>
      <c r="E4146" s="29" t="s">
        <v>3527</v>
      </c>
      <c r="F4146" s="29">
        <v>285.18</v>
      </c>
      <c r="G4146" s="10">
        <f>SUMIFS('Régua SAEB'!$C:$C,'Régua SAEB'!$B:$B,"LP",'Régua SAEB'!$D:$D,"&lt;="&amp;$F4146,'Régua SAEB'!$E:$E,"&gt;"&amp;$F4146,'Régua SAEB'!$A:$A,$E4146)</f>
        <v>3</v>
      </c>
      <c r="H4146" s="10" t="str">
        <f t="array" ref="H4146">INDEX('Régua SAEB'!$F$1:$F$40,MATCH($E4146&amp;"LP"&amp;$G4146,'Régua SAEB'!$G$1:$G$40,0),1)</f>
        <v>Básico</v>
      </c>
      <c r="I4146" s="29">
        <v>283.94</v>
      </c>
      <c r="J4146" s="10">
        <f>SUMIFS('Régua SAEB'!$C:$C,'Régua SAEB'!$B:$B,"MT",'Régua SAEB'!$D:$D,"&lt;="&amp;$I4146,'Régua SAEB'!$E:$E,"&gt;"&amp;$I4146,'Régua SAEB'!$A:$A,$E4146)</f>
        <v>3</v>
      </c>
      <c r="K4146" s="10" t="str">
        <f t="array" ref="K4146">INDEX('Régua SAEB'!$F$1:$F$40,MATCH($E4146&amp;"MT"&amp;$J4146,'Régua SAEB'!$G$1:$G$40,0),1)</f>
        <v>Básico</v>
      </c>
    </row>
    <row r="4147" spans="1:11" x14ac:dyDescent="0.2">
      <c r="A4147" s="28" t="s">
        <v>37</v>
      </c>
      <c r="B4147" s="24">
        <v>6051</v>
      </c>
      <c r="C4147" s="28" t="s">
        <v>1033</v>
      </c>
      <c r="D4147" s="29">
        <v>35006051</v>
      </c>
      <c r="E4147" s="29" t="s">
        <v>3527</v>
      </c>
      <c r="F4147" s="29">
        <v>280.39999999999998</v>
      </c>
      <c r="G4147" s="10">
        <f>SUMIFS('Régua SAEB'!$C:$C,'Régua SAEB'!$B:$B,"LP",'Régua SAEB'!$D:$D,"&lt;="&amp;$F4147,'Régua SAEB'!$E:$E,"&gt;"&amp;$F4147,'Régua SAEB'!$A:$A,$E4147)</f>
        <v>3</v>
      </c>
      <c r="H4147" s="10" t="str">
        <f t="array" ref="H4147">INDEX('Régua SAEB'!$F$1:$F$40,MATCH($E4147&amp;"LP"&amp;$G4147,'Régua SAEB'!$G$1:$G$40,0),1)</f>
        <v>Básico</v>
      </c>
      <c r="I4147" s="29">
        <v>279.95999999999998</v>
      </c>
      <c r="J4147" s="10">
        <f>SUMIFS('Régua SAEB'!$C:$C,'Régua SAEB'!$B:$B,"MT",'Régua SAEB'!$D:$D,"&lt;="&amp;$I4147,'Régua SAEB'!$E:$E,"&gt;"&amp;$I4147,'Régua SAEB'!$A:$A,$E4147)</f>
        <v>3</v>
      </c>
      <c r="K4147" s="10" t="str">
        <f t="array" ref="K4147">INDEX('Régua SAEB'!$F$1:$F$40,MATCH($E4147&amp;"MT"&amp;$J4147,'Régua SAEB'!$G$1:$G$40,0),1)</f>
        <v>Básico</v>
      </c>
    </row>
    <row r="4148" spans="1:11" x14ac:dyDescent="0.2">
      <c r="A4148" s="28" t="s">
        <v>37</v>
      </c>
      <c r="B4148" s="24">
        <v>6063</v>
      </c>
      <c r="C4148" s="28" t="s">
        <v>1034</v>
      </c>
      <c r="D4148" s="29">
        <v>35006063</v>
      </c>
      <c r="E4148" s="29" t="s">
        <v>3527</v>
      </c>
      <c r="F4148" s="29">
        <v>272.68</v>
      </c>
      <c r="G4148" s="10">
        <f>SUMIFS('Régua SAEB'!$C:$C,'Régua SAEB'!$B:$B,"LP",'Régua SAEB'!$D:$D,"&lt;="&amp;$F4148,'Régua SAEB'!$E:$E,"&gt;"&amp;$F4148,'Régua SAEB'!$A:$A,$E4148)</f>
        <v>2</v>
      </c>
      <c r="H4148" s="10" t="str">
        <f t="array" ref="H4148">INDEX('Régua SAEB'!$F$1:$F$40,MATCH($E4148&amp;"LP"&amp;$G4148,'Régua SAEB'!$G$1:$G$40,0),1)</f>
        <v>Básico</v>
      </c>
      <c r="I4148" s="29">
        <v>266.60000000000002</v>
      </c>
      <c r="J4148" s="10">
        <f>SUMIFS('Régua SAEB'!$C:$C,'Régua SAEB'!$B:$B,"MT",'Régua SAEB'!$D:$D,"&lt;="&amp;$I4148,'Régua SAEB'!$E:$E,"&gt;"&amp;$I4148,'Régua SAEB'!$A:$A,$E4148)</f>
        <v>2</v>
      </c>
      <c r="K4148" s="10" t="str">
        <f t="array" ref="K4148">INDEX('Régua SAEB'!$F$1:$F$40,MATCH($E4148&amp;"MT"&amp;$J4148,'Régua SAEB'!$G$1:$G$40,0),1)</f>
        <v>Insuficiente</v>
      </c>
    </row>
    <row r="4149" spans="1:11" x14ac:dyDescent="0.2">
      <c r="A4149" s="28" t="s">
        <v>37</v>
      </c>
      <c r="B4149" s="24">
        <v>6075</v>
      </c>
      <c r="C4149" s="28" t="s">
        <v>1035</v>
      </c>
      <c r="D4149" s="29">
        <v>35006075</v>
      </c>
      <c r="E4149" s="29" t="s">
        <v>3527</v>
      </c>
      <c r="F4149" s="29">
        <v>293.92</v>
      </c>
      <c r="G4149" s="10">
        <f>SUMIFS('Régua SAEB'!$C:$C,'Régua SAEB'!$B:$B,"LP",'Régua SAEB'!$D:$D,"&lt;="&amp;$F4149,'Régua SAEB'!$E:$E,"&gt;"&amp;$F4149,'Régua SAEB'!$A:$A,$E4149)</f>
        <v>3</v>
      </c>
      <c r="H4149" s="10" t="str">
        <f t="array" ref="H4149">INDEX('Régua SAEB'!$F$1:$F$40,MATCH($E4149&amp;"LP"&amp;$G4149,'Régua SAEB'!$G$1:$G$40,0),1)</f>
        <v>Básico</v>
      </c>
      <c r="I4149" s="29">
        <v>274.14999999999998</v>
      </c>
      <c r="J4149" s="10">
        <f>SUMIFS('Régua SAEB'!$C:$C,'Régua SAEB'!$B:$B,"MT",'Régua SAEB'!$D:$D,"&lt;="&amp;$I4149,'Régua SAEB'!$E:$E,"&gt;"&amp;$I4149,'Régua SAEB'!$A:$A,$E4149)</f>
        <v>2</v>
      </c>
      <c r="K4149" s="10" t="str">
        <f t="array" ref="K4149">INDEX('Régua SAEB'!$F$1:$F$40,MATCH($E4149&amp;"MT"&amp;$J4149,'Régua SAEB'!$G$1:$G$40,0),1)</f>
        <v>Insuficiente</v>
      </c>
    </row>
    <row r="4150" spans="1:11" x14ac:dyDescent="0.2">
      <c r="A4150" s="28" t="s">
        <v>36</v>
      </c>
      <c r="B4150" s="24">
        <v>6087</v>
      </c>
      <c r="C4150" s="28" t="s">
        <v>1036</v>
      </c>
      <c r="D4150" s="29">
        <v>35006087</v>
      </c>
      <c r="E4150" s="29" t="s">
        <v>3527</v>
      </c>
      <c r="F4150" s="29">
        <v>290.93</v>
      </c>
      <c r="G4150" s="10">
        <f>SUMIFS('Régua SAEB'!$C:$C,'Régua SAEB'!$B:$B,"LP",'Régua SAEB'!$D:$D,"&lt;="&amp;$F4150,'Régua SAEB'!$E:$E,"&gt;"&amp;$F4150,'Régua SAEB'!$A:$A,$E4150)</f>
        <v>3</v>
      </c>
      <c r="H4150" s="10" t="str">
        <f t="array" ref="H4150">INDEX('Régua SAEB'!$F$1:$F$40,MATCH($E4150&amp;"LP"&amp;$G4150,'Régua SAEB'!$G$1:$G$40,0),1)</f>
        <v>Básico</v>
      </c>
      <c r="I4150" s="29">
        <v>286.39</v>
      </c>
      <c r="J4150" s="10">
        <f>SUMIFS('Régua SAEB'!$C:$C,'Régua SAEB'!$B:$B,"MT",'Régua SAEB'!$D:$D,"&lt;="&amp;$I4150,'Régua SAEB'!$E:$E,"&gt;"&amp;$I4150,'Régua SAEB'!$A:$A,$E4150)</f>
        <v>3</v>
      </c>
      <c r="K4150" s="10" t="str">
        <f t="array" ref="K4150">INDEX('Régua SAEB'!$F$1:$F$40,MATCH($E4150&amp;"MT"&amp;$J4150,'Régua SAEB'!$G$1:$G$40,0),1)</f>
        <v>Básico</v>
      </c>
    </row>
    <row r="4151" spans="1:11" x14ac:dyDescent="0.2">
      <c r="A4151" s="28" t="s">
        <v>37</v>
      </c>
      <c r="B4151" s="24">
        <v>6117</v>
      </c>
      <c r="C4151" s="28" t="s">
        <v>1039</v>
      </c>
      <c r="D4151" s="29">
        <v>35006117</v>
      </c>
      <c r="E4151" s="29" t="s">
        <v>3527</v>
      </c>
      <c r="F4151" s="29">
        <v>289.70999999999998</v>
      </c>
      <c r="G4151" s="10">
        <f>SUMIFS('Régua SAEB'!$C:$C,'Régua SAEB'!$B:$B,"LP",'Régua SAEB'!$D:$D,"&lt;="&amp;$F4151,'Régua SAEB'!$E:$E,"&gt;"&amp;$F4151,'Régua SAEB'!$A:$A,$E4151)</f>
        <v>3</v>
      </c>
      <c r="H4151" s="10" t="str">
        <f t="array" ref="H4151">INDEX('Régua SAEB'!$F$1:$F$40,MATCH($E4151&amp;"LP"&amp;$G4151,'Régua SAEB'!$G$1:$G$40,0),1)</f>
        <v>Básico</v>
      </c>
      <c r="I4151" s="29">
        <v>268.63</v>
      </c>
      <c r="J4151" s="10">
        <f>SUMIFS('Régua SAEB'!$C:$C,'Régua SAEB'!$B:$B,"MT",'Régua SAEB'!$D:$D,"&lt;="&amp;$I4151,'Régua SAEB'!$E:$E,"&gt;"&amp;$I4151,'Régua SAEB'!$A:$A,$E4151)</f>
        <v>2</v>
      </c>
      <c r="K4151" s="10" t="str">
        <f t="array" ref="K4151">INDEX('Régua SAEB'!$F$1:$F$40,MATCH($E4151&amp;"MT"&amp;$J4151,'Régua SAEB'!$G$1:$G$40,0),1)</f>
        <v>Insuficiente</v>
      </c>
    </row>
    <row r="4152" spans="1:11" x14ac:dyDescent="0.2">
      <c r="A4152" s="28" t="s">
        <v>36</v>
      </c>
      <c r="B4152" s="24">
        <v>6142</v>
      </c>
      <c r="C4152" s="28" t="s">
        <v>3603</v>
      </c>
      <c r="D4152" s="29">
        <v>35006142</v>
      </c>
      <c r="E4152" s="29" t="s">
        <v>3527</v>
      </c>
      <c r="F4152" s="29">
        <v>285.32</v>
      </c>
      <c r="G4152" s="10">
        <f>SUMIFS('Régua SAEB'!$C:$C,'Régua SAEB'!$B:$B,"LP",'Régua SAEB'!$D:$D,"&lt;="&amp;$F4152,'Régua SAEB'!$E:$E,"&gt;"&amp;$F4152,'Régua SAEB'!$A:$A,$E4152)</f>
        <v>3</v>
      </c>
      <c r="H4152" s="10" t="str">
        <f t="array" ref="H4152">INDEX('Régua SAEB'!$F$1:$F$40,MATCH($E4152&amp;"LP"&amp;$G4152,'Régua SAEB'!$G$1:$G$40,0),1)</f>
        <v>Básico</v>
      </c>
      <c r="I4152" s="29">
        <v>269.57</v>
      </c>
      <c r="J4152" s="10">
        <f>SUMIFS('Régua SAEB'!$C:$C,'Régua SAEB'!$B:$B,"MT",'Régua SAEB'!$D:$D,"&lt;="&amp;$I4152,'Régua SAEB'!$E:$E,"&gt;"&amp;$I4152,'Régua SAEB'!$A:$A,$E4152)</f>
        <v>2</v>
      </c>
      <c r="K4152" s="10" t="str">
        <f t="array" ref="K4152">INDEX('Régua SAEB'!$F$1:$F$40,MATCH($E4152&amp;"MT"&amp;$J4152,'Régua SAEB'!$G$1:$G$40,0),1)</f>
        <v>Insuficiente</v>
      </c>
    </row>
    <row r="4153" spans="1:11" x14ac:dyDescent="0.2">
      <c r="A4153" s="28" t="s">
        <v>36</v>
      </c>
      <c r="B4153" s="24">
        <v>6166</v>
      </c>
      <c r="C4153" s="28" t="s">
        <v>1041</v>
      </c>
      <c r="D4153" s="29">
        <v>35006166</v>
      </c>
      <c r="E4153" s="29" t="s">
        <v>3527</v>
      </c>
      <c r="F4153" s="29">
        <v>295.32</v>
      </c>
      <c r="G4153" s="10">
        <f>SUMIFS('Régua SAEB'!$C:$C,'Régua SAEB'!$B:$B,"LP",'Régua SAEB'!$D:$D,"&lt;="&amp;$F4153,'Régua SAEB'!$E:$E,"&gt;"&amp;$F4153,'Régua SAEB'!$A:$A,$E4153)</f>
        <v>3</v>
      </c>
      <c r="H4153" s="10" t="str">
        <f t="array" ref="H4153">INDEX('Régua SAEB'!$F$1:$F$40,MATCH($E4153&amp;"LP"&amp;$G4153,'Régua SAEB'!$G$1:$G$40,0),1)</f>
        <v>Básico</v>
      </c>
      <c r="I4153" s="29">
        <v>283.27999999999997</v>
      </c>
      <c r="J4153" s="10">
        <f>SUMIFS('Régua SAEB'!$C:$C,'Régua SAEB'!$B:$B,"MT",'Régua SAEB'!$D:$D,"&lt;="&amp;$I4153,'Régua SAEB'!$E:$E,"&gt;"&amp;$I4153,'Régua SAEB'!$A:$A,$E4153)</f>
        <v>3</v>
      </c>
      <c r="K4153" s="10" t="str">
        <f t="array" ref="K4153">INDEX('Régua SAEB'!$F$1:$F$40,MATCH($E4153&amp;"MT"&amp;$J4153,'Régua SAEB'!$G$1:$G$40,0),1)</f>
        <v>Básico</v>
      </c>
    </row>
    <row r="4154" spans="1:11" x14ac:dyDescent="0.2">
      <c r="A4154" s="28" t="s">
        <v>36</v>
      </c>
      <c r="B4154" s="24">
        <v>6178</v>
      </c>
      <c r="C4154" s="28" t="s">
        <v>1042</v>
      </c>
      <c r="D4154" s="29">
        <v>35006178</v>
      </c>
      <c r="E4154" s="29" t="s">
        <v>3527</v>
      </c>
      <c r="F4154" s="29">
        <v>279.85000000000002</v>
      </c>
      <c r="G4154" s="10">
        <f>SUMIFS('Régua SAEB'!$C:$C,'Régua SAEB'!$B:$B,"LP",'Régua SAEB'!$D:$D,"&lt;="&amp;$F4154,'Régua SAEB'!$E:$E,"&gt;"&amp;$F4154,'Régua SAEB'!$A:$A,$E4154)</f>
        <v>3</v>
      </c>
      <c r="H4154" s="10" t="str">
        <f t="array" ref="H4154">INDEX('Régua SAEB'!$F$1:$F$40,MATCH($E4154&amp;"LP"&amp;$G4154,'Régua SAEB'!$G$1:$G$40,0),1)</f>
        <v>Básico</v>
      </c>
      <c r="I4154" s="29">
        <v>257.75</v>
      </c>
      <c r="J4154" s="10">
        <f>SUMIFS('Régua SAEB'!$C:$C,'Régua SAEB'!$B:$B,"MT",'Régua SAEB'!$D:$D,"&lt;="&amp;$I4154,'Régua SAEB'!$E:$E,"&gt;"&amp;$I4154,'Régua SAEB'!$A:$A,$E4154)</f>
        <v>2</v>
      </c>
      <c r="K4154" s="10" t="str">
        <f t="array" ref="K4154">INDEX('Régua SAEB'!$F$1:$F$40,MATCH($E4154&amp;"MT"&amp;$J4154,'Régua SAEB'!$G$1:$G$40,0),1)</f>
        <v>Insuficiente</v>
      </c>
    </row>
    <row r="4155" spans="1:11" x14ac:dyDescent="0.2">
      <c r="A4155" s="28" t="s">
        <v>37</v>
      </c>
      <c r="B4155" s="24">
        <v>6208</v>
      </c>
      <c r="C4155" s="28" t="s">
        <v>1044</v>
      </c>
      <c r="D4155" s="29">
        <v>35006208</v>
      </c>
      <c r="E4155" s="29" t="s">
        <v>3527</v>
      </c>
      <c r="F4155" s="29">
        <v>285.26</v>
      </c>
      <c r="G4155" s="10">
        <f>SUMIFS('Régua SAEB'!$C:$C,'Régua SAEB'!$B:$B,"LP",'Régua SAEB'!$D:$D,"&lt;="&amp;$F4155,'Régua SAEB'!$E:$E,"&gt;"&amp;$F4155,'Régua SAEB'!$A:$A,$E4155)</f>
        <v>3</v>
      </c>
      <c r="H4155" s="10" t="str">
        <f t="array" ref="H4155">INDEX('Régua SAEB'!$F$1:$F$40,MATCH($E4155&amp;"LP"&amp;$G4155,'Régua SAEB'!$G$1:$G$40,0),1)</f>
        <v>Básico</v>
      </c>
      <c r="I4155" s="29">
        <v>268.57</v>
      </c>
      <c r="J4155" s="10">
        <f>SUMIFS('Régua SAEB'!$C:$C,'Régua SAEB'!$B:$B,"MT",'Régua SAEB'!$D:$D,"&lt;="&amp;$I4155,'Régua SAEB'!$E:$E,"&gt;"&amp;$I4155,'Régua SAEB'!$A:$A,$E4155)</f>
        <v>2</v>
      </c>
      <c r="K4155" s="10" t="str">
        <f t="array" ref="K4155">INDEX('Régua SAEB'!$F$1:$F$40,MATCH($E4155&amp;"MT"&amp;$J4155,'Régua SAEB'!$G$1:$G$40,0),1)</f>
        <v>Insuficiente</v>
      </c>
    </row>
    <row r="4156" spans="1:11" x14ac:dyDescent="0.2">
      <c r="A4156" s="28" t="s">
        <v>37</v>
      </c>
      <c r="B4156" s="24">
        <v>6257</v>
      </c>
      <c r="C4156" s="28" t="s">
        <v>1046</v>
      </c>
      <c r="D4156" s="29">
        <v>35006257</v>
      </c>
      <c r="E4156" s="29" t="s">
        <v>3527</v>
      </c>
      <c r="F4156" s="29">
        <v>286.58</v>
      </c>
      <c r="G4156" s="10">
        <f>SUMIFS('Régua SAEB'!$C:$C,'Régua SAEB'!$B:$B,"LP",'Régua SAEB'!$D:$D,"&lt;="&amp;$F4156,'Régua SAEB'!$E:$E,"&gt;"&amp;$F4156,'Régua SAEB'!$A:$A,$E4156)</f>
        <v>3</v>
      </c>
      <c r="H4156" s="10" t="str">
        <f t="array" ref="H4156">INDEX('Régua SAEB'!$F$1:$F$40,MATCH($E4156&amp;"LP"&amp;$G4156,'Régua SAEB'!$G$1:$G$40,0),1)</f>
        <v>Básico</v>
      </c>
      <c r="I4156" s="29">
        <v>267.93</v>
      </c>
      <c r="J4156" s="10">
        <f>SUMIFS('Régua SAEB'!$C:$C,'Régua SAEB'!$B:$B,"MT",'Régua SAEB'!$D:$D,"&lt;="&amp;$I4156,'Régua SAEB'!$E:$E,"&gt;"&amp;$I4156,'Régua SAEB'!$A:$A,$E4156)</f>
        <v>2</v>
      </c>
      <c r="K4156" s="10" t="str">
        <f t="array" ref="K4156">INDEX('Régua SAEB'!$F$1:$F$40,MATCH($E4156&amp;"MT"&amp;$J4156,'Régua SAEB'!$G$1:$G$40,0),1)</f>
        <v>Insuficiente</v>
      </c>
    </row>
    <row r="4157" spans="1:11" x14ac:dyDescent="0.2">
      <c r="A4157" s="28" t="s">
        <v>37</v>
      </c>
      <c r="B4157" s="24">
        <v>6269</v>
      </c>
      <c r="C4157" s="28" t="s">
        <v>3604</v>
      </c>
      <c r="D4157" s="29">
        <v>35006269</v>
      </c>
      <c r="E4157" s="29" t="s">
        <v>3527</v>
      </c>
      <c r="F4157" s="29">
        <v>286.51</v>
      </c>
      <c r="G4157" s="10">
        <f>SUMIFS('Régua SAEB'!$C:$C,'Régua SAEB'!$B:$B,"LP",'Régua SAEB'!$D:$D,"&lt;="&amp;$F4157,'Régua SAEB'!$E:$E,"&gt;"&amp;$F4157,'Régua SAEB'!$A:$A,$E4157)</f>
        <v>3</v>
      </c>
      <c r="H4157" s="10" t="str">
        <f t="array" ref="H4157">INDEX('Régua SAEB'!$F$1:$F$40,MATCH($E4157&amp;"LP"&amp;$G4157,'Régua SAEB'!$G$1:$G$40,0),1)</f>
        <v>Básico</v>
      </c>
      <c r="I4157" s="29">
        <v>268.23</v>
      </c>
      <c r="J4157" s="10">
        <f>SUMIFS('Régua SAEB'!$C:$C,'Régua SAEB'!$B:$B,"MT",'Régua SAEB'!$D:$D,"&lt;="&amp;$I4157,'Régua SAEB'!$E:$E,"&gt;"&amp;$I4157,'Régua SAEB'!$A:$A,$E4157)</f>
        <v>2</v>
      </c>
      <c r="K4157" s="10" t="str">
        <f t="array" ref="K4157">INDEX('Régua SAEB'!$F$1:$F$40,MATCH($E4157&amp;"MT"&amp;$J4157,'Régua SAEB'!$G$1:$G$40,0),1)</f>
        <v>Insuficiente</v>
      </c>
    </row>
    <row r="4158" spans="1:11" x14ac:dyDescent="0.2">
      <c r="A4158" s="28" t="s">
        <v>37</v>
      </c>
      <c r="B4158" s="24">
        <v>6270</v>
      </c>
      <c r="C4158" s="28" t="s">
        <v>1047</v>
      </c>
      <c r="D4158" s="29">
        <v>35006270</v>
      </c>
      <c r="E4158" s="29" t="s">
        <v>3527</v>
      </c>
      <c r="F4158" s="29">
        <v>262.93</v>
      </c>
      <c r="G4158" s="10">
        <f>SUMIFS('Régua SAEB'!$C:$C,'Régua SAEB'!$B:$B,"LP",'Régua SAEB'!$D:$D,"&lt;="&amp;$F4158,'Régua SAEB'!$E:$E,"&gt;"&amp;$F4158,'Régua SAEB'!$A:$A,$E4158)</f>
        <v>2</v>
      </c>
      <c r="H4158" s="10" t="str">
        <f t="array" ref="H4158">INDEX('Régua SAEB'!$F$1:$F$40,MATCH($E4158&amp;"LP"&amp;$G4158,'Régua SAEB'!$G$1:$G$40,0),1)</f>
        <v>Básico</v>
      </c>
      <c r="I4158" s="29">
        <v>255.64</v>
      </c>
      <c r="J4158" s="10">
        <f>SUMIFS('Régua SAEB'!$C:$C,'Régua SAEB'!$B:$B,"MT",'Régua SAEB'!$D:$D,"&lt;="&amp;$I4158,'Régua SAEB'!$E:$E,"&gt;"&amp;$I4158,'Régua SAEB'!$A:$A,$E4158)</f>
        <v>2</v>
      </c>
      <c r="K4158" s="10" t="str">
        <f t="array" ref="K4158">INDEX('Régua SAEB'!$F$1:$F$40,MATCH($E4158&amp;"MT"&amp;$J4158,'Régua SAEB'!$G$1:$G$40,0),1)</f>
        <v>Insuficiente</v>
      </c>
    </row>
    <row r="4159" spans="1:11" x14ac:dyDescent="0.2">
      <c r="A4159" s="28" t="s">
        <v>37</v>
      </c>
      <c r="B4159" s="24">
        <v>6282</v>
      </c>
      <c r="C4159" s="28" t="s">
        <v>1048</v>
      </c>
      <c r="D4159" s="29">
        <v>35006282</v>
      </c>
      <c r="E4159" s="29" t="s">
        <v>3527</v>
      </c>
      <c r="F4159" s="29">
        <v>263.63</v>
      </c>
      <c r="G4159" s="10">
        <f>SUMIFS('Régua SAEB'!$C:$C,'Régua SAEB'!$B:$B,"LP",'Régua SAEB'!$D:$D,"&lt;="&amp;$F4159,'Régua SAEB'!$E:$E,"&gt;"&amp;$F4159,'Régua SAEB'!$A:$A,$E4159)</f>
        <v>2</v>
      </c>
      <c r="H4159" s="10" t="str">
        <f t="array" ref="H4159">INDEX('Régua SAEB'!$F$1:$F$40,MATCH($E4159&amp;"LP"&amp;$G4159,'Régua SAEB'!$G$1:$G$40,0),1)</f>
        <v>Básico</v>
      </c>
      <c r="I4159" s="29">
        <v>257.07</v>
      </c>
      <c r="J4159" s="10">
        <f>SUMIFS('Régua SAEB'!$C:$C,'Régua SAEB'!$B:$B,"MT",'Régua SAEB'!$D:$D,"&lt;="&amp;$I4159,'Régua SAEB'!$E:$E,"&gt;"&amp;$I4159,'Régua SAEB'!$A:$A,$E4159)</f>
        <v>2</v>
      </c>
      <c r="K4159" s="10" t="str">
        <f t="array" ref="K4159">INDEX('Régua SAEB'!$F$1:$F$40,MATCH($E4159&amp;"MT"&amp;$J4159,'Régua SAEB'!$G$1:$G$40,0),1)</f>
        <v>Insuficiente</v>
      </c>
    </row>
    <row r="4160" spans="1:11" x14ac:dyDescent="0.2">
      <c r="A4160" s="28" t="s">
        <v>36</v>
      </c>
      <c r="B4160" s="24">
        <v>6294</v>
      </c>
      <c r="C4160" s="28" t="s">
        <v>1049</v>
      </c>
      <c r="D4160" s="29">
        <v>35006294</v>
      </c>
      <c r="E4160" s="29" t="s">
        <v>3527</v>
      </c>
      <c r="F4160" s="29">
        <v>275.39</v>
      </c>
      <c r="G4160" s="10">
        <f>SUMIFS('Régua SAEB'!$C:$C,'Régua SAEB'!$B:$B,"LP",'Régua SAEB'!$D:$D,"&lt;="&amp;$F4160,'Régua SAEB'!$E:$E,"&gt;"&amp;$F4160,'Régua SAEB'!$A:$A,$E4160)</f>
        <v>3</v>
      </c>
      <c r="H4160" s="10" t="str">
        <f t="array" ref="H4160">INDEX('Régua SAEB'!$F$1:$F$40,MATCH($E4160&amp;"LP"&amp;$G4160,'Régua SAEB'!$G$1:$G$40,0),1)</f>
        <v>Básico</v>
      </c>
      <c r="I4160" s="29">
        <v>267.22000000000003</v>
      </c>
      <c r="J4160" s="10">
        <f>SUMIFS('Régua SAEB'!$C:$C,'Régua SAEB'!$B:$B,"MT",'Régua SAEB'!$D:$D,"&lt;="&amp;$I4160,'Régua SAEB'!$E:$E,"&gt;"&amp;$I4160,'Régua SAEB'!$A:$A,$E4160)</f>
        <v>2</v>
      </c>
      <c r="K4160" s="10" t="str">
        <f t="array" ref="K4160">INDEX('Régua SAEB'!$F$1:$F$40,MATCH($E4160&amp;"MT"&amp;$J4160,'Régua SAEB'!$G$1:$G$40,0),1)</f>
        <v>Insuficiente</v>
      </c>
    </row>
    <row r="4161" spans="1:11" x14ac:dyDescent="0.2">
      <c r="A4161" s="28" t="s">
        <v>36</v>
      </c>
      <c r="B4161" s="24">
        <v>6312</v>
      </c>
      <c r="C4161" s="28" t="s">
        <v>1050</v>
      </c>
      <c r="D4161" s="29">
        <v>35006312</v>
      </c>
      <c r="E4161" s="29" t="s">
        <v>3527</v>
      </c>
      <c r="F4161" s="29">
        <v>266.77</v>
      </c>
      <c r="G4161" s="10">
        <f>SUMIFS('Régua SAEB'!$C:$C,'Régua SAEB'!$B:$B,"LP",'Régua SAEB'!$D:$D,"&lt;="&amp;$F4161,'Régua SAEB'!$E:$E,"&gt;"&amp;$F4161,'Régua SAEB'!$A:$A,$E4161)</f>
        <v>2</v>
      </c>
      <c r="H4161" s="10" t="str">
        <f t="array" ref="H4161">INDEX('Régua SAEB'!$F$1:$F$40,MATCH($E4161&amp;"LP"&amp;$G4161,'Régua SAEB'!$G$1:$G$40,0),1)</f>
        <v>Básico</v>
      </c>
      <c r="I4161" s="29">
        <v>249.77</v>
      </c>
      <c r="J4161" s="10">
        <f>SUMIFS('Régua SAEB'!$C:$C,'Régua SAEB'!$B:$B,"MT",'Régua SAEB'!$D:$D,"&lt;="&amp;$I4161,'Régua SAEB'!$E:$E,"&gt;"&amp;$I4161,'Régua SAEB'!$A:$A,$E4161)</f>
        <v>1</v>
      </c>
      <c r="K4161" s="10" t="str">
        <f t="array" ref="K4161">INDEX('Régua SAEB'!$F$1:$F$40,MATCH($E4161&amp;"MT"&amp;$J4161,'Régua SAEB'!$G$1:$G$40,0),1)</f>
        <v>Insuficiente</v>
      </c>
    </row>
    <row r="4162" spans="1:11" x14ac:dyDescent="0.2">
      <c r="A4162" s="28" t="s">
        <v>37</v>
      </c>
      <c r="B4162" s="24">
        <v>6348</v>
      </c>
      <c r="C4162" s="28" t="s">
        <v>1051</v>
      </c>
      <c r="D4162" s="29">
        <v>35006348</v>
      </c>
      <c r="E4162" s="29" t="s">
        <v>3527</v>
      </c>
      <c r="F4162" s="29">
        <v>267.04000000000002</v>
      </c>
      <c r="G4162" s="10">
        <f>SUMIFS('Régua SAEB'!$C:$C,'Régua SAEB'!$B:$B,"LP",'Régua SAEB'!$D:$D,"&lt;="&amp;$F4162,'Régua SAEB'!$E:$E,"&gt;"&amp;$F4162,'Régua SAEB'!$A:$A,$E4162)</f>
        <v>2</v>
      </c>
      <c r="H4162" s="10" t="str">
        <f t="array" ref="H4162">INDEX('Régua SAEB'!$F$1:$F$40,MATCH($E4162&amp;"LP"&amp;$G4162,'Régua SAEB'!$G$1:$G$40,0),1)</f>
        <v>Básico</v>
      </c>
      <c r="I4162" s="29">
        <v>271.33999999999997</v>
      </c>
      <c r="J4162" s="10">
        <f>SUMIFS('Régua SAEB'!$C:$C,'Régua SAEB'!$B:$B,"MT",'Régua SAEB'!$D:$D,"&lt;="&amp;$I4162,'Régua SAEB'!$E:$E,"&gt;"&amp;$I4162,'Régua SAEB'!$A:$A,$E4162)</f>
        <v>2</v>
      </c>
      <c r="K4162" s="10" t="str">
        <f t="array" ref="K4162">INDEX('Régua SAEB'!$F$1:$F$40,MATCH($E4162&amp;"MT"&amp;$J4162,'Régua SAEB'!$G$1:$G$40,0),1)</f>
        <v>Insuficiente</v>
      </c>
    </row>
    <row r="4163" spans="1:11" x14ac:dyDescent="0.2">
      <c r="A4163" s="28" t="s">
        <v>37</v>
      </c>
      <c r="B4163" s="24">
        <v>6397</v>
      </c>
      <c r="C4163" s="28" t="s">
        <v>1053</v>
      </c>
      <c r="D4163" s="29">
        <v>35006397</v>
      </c>
      <c r="E4163" s="29" t="s">
        <v>3527</v>
      </c>
      <c r="F4163" s="29">
        <v>240.36</v>
      </c>
      <c r="G4163" s="10">
        <f>SUMIFS('Régua SAEB'!$C:$C,'Régua SAEB'!$B:$B,"LP",'Régua SAEB'!$D:$D,"&lt;="&amp;$F4163,'Régua SAEB'!$E:$E,"&gt;"&amp;$F4163,'Régua SAEB'!$A:$A,$E4163)</f>
        <v>1</v>
      </c>
      <c r="H4163" s="10" t="str">
        <f t="array" ref="H4163">INDEX('Régua SAEB'!$F$1:$F$40,MATCH($E4163&amp;"LP"&amp;$G4163,'Régua SAEB'!$G$1:$G$40,0),1)</f>
        <v>Insuficiente</v>
      </c>
      <c r="I4163" s="29">
        <v>236.42</v>
      </c>
      <c r="J4163" s="10">
        <f>SUMIFS('Régua SAEB'!$C:$C,'Régua SAEB'!$B:$B,"MT",'Régua SAEB'!$D:$D,"&lt;="&amp;$I4163,'Régua SAEB'!$E:$E,"&gt;"&amp;$I4163,'Régua SAEB'!$A:$A,$E4163)</f>
        <v>1</v>
      </c>
      <c r="K4163" s="10" t="str">
        <f t="array" ref="K4163">INDEX('Régua SAEB'!$F$1:$F$40,MATCH($E4163&amp;"MT"&amp;$J4163,'Régua SAEB'!$G$1:$G$40,0),1)</f>
        <v>Insuficiente</v>
      </c>
    </row>
    <row r="4164" spans="1:11" x14ac:dyDescent="0.2">
      <c r="A4164" s="28" t="s">
        <v>37</v>
      </c>
      <c r="B4164" s="24">
        <v>6427</v>
      </c>
      <c r="C4164" s="28" t="s">
        <v>1054</v>
      </c>
      <c r="D4164" s="29">
        <v>35006427</v>
      </c>
      <c r="E4164" s="29" t="s">
        <v>3527</v>
      </c>
      <c r="F4164" s="29">
        <v>271.82</v>
      </c>
      <c r="G4164" s="10">
        <f>SUMIFS('Régua SAEB'!$C:$C,'Régua SAEB'!$B:$B,"LP",'Régua SAEB'!$D:$D,"&lt;="&amp;$F4164,'Régua SAEB'!$E:$E,"&gt;"&amp;$F4164,'Régua SAEB'!$A:$A,$E4164)</f>
        <v>2</v>
      </c>
      <c r="H4164" s="10" t="str">
        <f t="array" ref="H4164">INDEX('Régua SAEB'!$F$1:$F$40,MATCH($E4164&amp;"LP"&amp;$G4164,'Régua SAEB'!$G$1:$G$40,0),1)</f>
        <v>Básico</v>
      </c>
      <c r="I4164" s="29">
        <v>254.7</v>
      </c>
      <c r="J4164" s="10">
        <f>SUMIFS('Régua SAEB'!$C:$C,'Régua SAEB'!$B:$B,"MT",'Régua SAEB'!$D:$D,"&lt;="&amp;$I4164,'Régua SAEB'!$E:$E,"&gt;"&amp;$I4164,'Régua SAEB'!$A:$A,$E4164)</f>
        <v>2</v>
      </c>
      <c r="K4164" s="10" t="str">
        <f t="array" ref="K4164">INDEX('Régua SAEB'!$F$1:$F$40,MATCH($E4164&amp;"MT"&amp;$J4164,'Régua SAEB'!$G$1:$G$40,0),1)</f>
        <v>Insuficiente</v>
      </c>
    </row>
    <row r="4165" spans="1:11" x14ac:dyDescent="0.2">
      <c r="A4165" s="28" t="s">
        <v>37</v>
      </c>
      <c r="B4165" s="24">
        <v>6439</v>
      </c>
      <c r="C4165" s="28" t="s">
        <v>1055</v>
      </c>
      <c r="D4165" s="29">
        <v>35006439</v>
      </c>
      <c r="E4165" s="29" t="s">
        <v>3527</v>
      </c>
      <c r="F4165" s="29">
        <v>252.65</v>
      </c>
      <c r="G4165" s="10">
        <f>SUMIFS('Régua SAEB'!$C:$C,'Régua SAEB'!$B:$B,"LP",'Régua SAEB'!$D:$D,"&lt;="&amp;$F4165,'Régua SAEB'!$E:$E,"&gt;"&amp;$F4165,'Régua SAEB'!$A:$A,$E4165)</f>
        <v>2</v>
      </c>
      <c r="H4165" s="10" t="str">
        <f t="array" ref="H4165">INDEX('Régua SAEB'!$F$1:$F$40,MATCH($E4165&amp;"LP"&amp;$G4165,'Régua SAEB'!$G$1:$G$40,0),1)</f>
        <v>Básico</v>
      </c>
      <c r="I4165" s="29">
        <v>249.56</v>
      </c>
      <c r="J4165" s="10">
        <f>SUMIFS('Régua SAEB'!$C:$C,'Régua SAEB'!$B:$B,"MT",'Régua SAEB'!$D:$D,"&lt;="&amp;$I4165,'Régua SAEB'!$E:$E,"&gt;"&amp;$I4165,'Régua SAEB'!$A:$A,$E4165)</f>
        <v>1</v>
      </c>
      <c r="K4165" s="10" t="str">
        <f t="array" ref="K4165">INDEX('Régua SAEB'!$F$1:$F$40,MATCH($E4165&amp;"MT"&amp;$J4165,'Régua SAEB'!$G$1:$G$40,0),1)</f>
        <v>Insuficiente</v>
      </c>
    </row>
    <row r="4166" spans="1:11" x14ac:dyDescent="0.2">
      <c r="A4166" s="28" t="s">
        <v>37</v>
      </c>
      <c r="B4166" s="24">
        <v>6440</v>
      </c>
      <c r="C4166" s="28" t="s">
        <v>1056</v>
      </c>
      <c r="D4166" s="29">
        <v>35006440</v>
      </c>
      <c r="E4166" s="29" t="s">
        <v>3527</v>
      </c>
      <c r="F4166" s="29">
        <v>236.16</v>
      </c>
      <c r="G4166" s="10">
        <f>SUMIFS('Régua SAEB'!$C:$C,'Régua SAEB'!$B:$B,"LP",'Régua SAEB'!$D:$D,"&lt;="&amp;$F4166,'Régua SAEB'!$E:$E,"&gt;"&amp;$F4166,'Régua SAEB'!$A:$A,$E4166)</f>
        <v>1</v>
      </c>
      <c r="H4166" s="10" t="str">
        <f t="array" ref="H4166">INDEX('Régua SAEB'!$F$1:$F$40,MATCH($E4166&amp;"LP"&amp;$G4166,'Régua SAEB'!$G$1:$G$40,0),1)</f>
        <v>Insuficiente</v>
      </c>
      <c r="I4166" s="29">
        <v>235.35</v>
      </c>
      <c r="J4166" s="10">
        <f>SUMIFS('Régua SAEB'!$C:$C,'Régua SAEB'!$B:$B,"MT",'Régua SAEB'!$D:$D,"&lt;="&amp;$I4166,'Régua SAEB'!$E:$E,"&gt;"&amp;$I4166,'Régua SAEB'!$A:$A,$E4166)</f>
        <v>1</v>
      </c>
      <c r="K4166" s="10" t="str">
        <f t="array" ref="K4166">INDEX('Régua SAEB'!$F$1:$F$40,MATCH($E4166&amp;"MT"&amp;$J4166,'Régua SAEB'!$G$1:$G$40,0),1)</f>
        <v>Insuficiente</v>
      </c>
    </row>
    <row r="4167" spans="1:11" x14ac:dyDescent="0.2">
      <c r="A4167" s="28" t="s">
        <v>37</v>
      </c>
      <c r="B4167" s="24">
        <v>6452</v>
      </c>
      <c r="C4167" s="28" t="s">
        <v>1057</v>
      </c>
      <c r="D4167" s="29">
        <v>35006452</v>
      </c>
      <c r="E4167" s="29" t="s">
        <v>3527</v>
      </c>
      <c r="F4167" s="29">
        <v>263.16000000000003</v>
      </c>
      <c r="G4167" s="10">
        <f>SUMIFS('Régua SAEB'!$C:$C,'Régua SAEB'!$B:$B,"LP",'Régua SAEB'!$D:$D,"&lt;="&amp;$F4167,'Régua SAEB'!$E:$E,"&gt;"&amp;$F4167,'Régua SAEB'!$A:$A,$E4167)</f>
        <v>2</v>
      </c>
      <c r="H4167" s="10" t="str">
        <f t="array" ref="H4167">INDEX('Régua SAEB'!$F$1:$F$40,MATCH($E4167&amp;"LP"&amp;$G4167,'Régua SAEB'!$G$1:$G$40,0),1)</f>
        <v>Básico</v>
      </c>
      <c r="I4167" s="29">
        <v>261.82</v>
      </c>
      <c r="J4167" s="10">
        <f>SUMIFS('Régua SAEB'!$C:$C,'Régua SAEB'!$B:$B,"MT",'Régua SAEB'!$D:$D,"&lt;="&amp;$I4167,'Régua SAEB'!$E:$E,"&gt;"&amp;$I4167,'Régua SAEB'!$A:$A,$E4167)</f>
        <v>2</v>
      </c>
      <c r="K4167" s="10" t="str">
        <f t="array" ref="K4167">INDEX('Régua SAEB'!$F$1:$F$40,MATCH($E4167&amp;"MT"&amp;$J4167,'Régua SAEB'!$G$1:$G$40,0),1)</f>
        <v>Insuficiente</v>
      </c>
    </row>
    <row r="4168" spans="1:11" x14ac:dyDescent="0.2">
      <c r="A4168" s="28" t="s">
        <v>37</v>
      </c>
      <c r="B4168" s="24">
        <v>6464</v>
      </c>
      <c r="C4168" s="28" t="s">
        <v>1058</v>
      </c>
      <c r="D4168" s="29">
        <v>35006464</v>
      </c>
      <c r="E4168" s="29" t="s">
        <v>3527</v>
      </c>
      <c r="F4168" s="29">
        <v>253.61</v>
      </c>
      <c r="G4168" s="10">
        <f>SUMIFS('Régua SAEB'!$C:$C,'Régua SAEB'!$B:$B,"LP",'Régua SAEB'!$D:$D,"&lt;="&amp;$F4168,'Régua SAEB'!$E:$E,"&gt;"&amp;$F4168,'Régua SAEB'!$A:$A,$E4168)</f>
        <v>2</v>
      </c>
      <c r="H4168" s="10" t="str">
        <f t="array" ref="H4168">INDEX('Régua SAEB'!$F$1:$F$40,MATCH($E4168&amp;"LP"&amp;$G4168,'Régua SAEB'!$G$1:$G$40,0),1)</f>
        <v>Básico</v>
      </c>
      <c r="I4168" s="29">
        <v>254.09</v>
      </c>
      <c r="J4168" s="10">
        <f>SUMIFS('Régua SAEB'!$C:$C,'Régua SAEB'!$B:$B,"MT",'Régua SAEB'!$D:$D,"&lt;="&amp;$I4168,'Régua SAEB'!$E:$E,"&gt;"&amp;$I4168,'Régua SAEB'!$A:$A,$E4168)</f>
        <v>2</v>
      </c>
      <c r="K4168" s="10" t="str">
        <f t="array" ref="K4168">INDEX('Régua SAEB'!$F$1:$F$40,MATCH($E4168&amp;"MT"&amp;$J4168,'Régua SAEB'!$G$1:$G$40,0),1)</f>
        <v>Insuficiente</v>
      </c>
    </row>
    <row r="4169" spans="1:11" x14ac:dyDescent="0.2">
      <c r="A4169" s="28" t="s">
        <v>36</v>
      </c>
      <c r="B4169" s="24">
        <v>35701</v>
      </c>
      <c r="C4169" s="28" t="s">
        <v>1060</v>
      </c>
      <c r="D4169" s="29">
        <v>35035701</v>
      </c>
      <c r="E4169" s="29" t="s">
        <v>3527</v>
      </c>
      <c r="F4169" s="29">
        <v>279.38</v>
      </c>
      <c r="G4169" s="10">
        <f>SUMIFS('Régua SAEB'!$C:$C,'Régua SAEB'!$B:$B,"LP",'Régua SAEB'!$D:$D,"&lt;="&amp;$F4169,'Régua SAEB'!$E:$E,"&gt;"&amp;$F4169,'Régua SAEB'!$A:$A,$E4169)</f>
        <v>3</v>
      </c>
      <c r="H4169" s="10" t="str">
        <f t="array" ref="H4169">INDEX('Régua SAEB'!$F$1:$F$40,MATCH($E4169&amp;"LP"&amp;$G4169,'Régua SAEB'!$G$1:$G$40,0),1)</f>
        <v>Básico</v>
      </c>
      <c r="I4169" s="29">
        <v>258.52999999999997</v>
      </c>
      <c r="J4169" s="10">
        <f>SUMIFS('Régua SAEB'!$C:$C,'Régua SAEB'!$B:$B,"MT",'Régua SAEB'!$D:$D,"&lt;="&amp;$I4169,'Régua SAEB'!$E:$E,"&gt;"&amp;$I4169,'Régua SAEB'!$A:$A,$E4169)</f>
        <v>2</v>
      </c>
      <c r="K4169" s="10" t="str">
        <f t="array" ref="K4169">INDEX('Régua SAEB'!$F$1:$F$40,MATCH($E4169&amp;"MT"&amp;$J4169,'Régua SAEB'!$G$1:$G$40,0),1)</f>
        <v>Insuficiente</v>
      </c>
    </row>
    <row r="4170" spans="1:11" x14ac:dyDescent="0.2">
      <c r="A4170" s="28" t="s">
        <v>36</v>
      </c>
      <c r="B4170" s="24">
        <v>35713</v>
      </c>
      <c r="C4170" s="28" t="s">
        <v>1061</v>
      </c>
      <c r="D4170" s="29">
        <v>35035713</v>
      </c>
      <c r="E4170" s="29" t="s">
        <v>3527</v>
      </c>
      <c r="F4170" s="29">
        <v>279.26</v>
      </c>
      <c r="G4170" s="10">
        <f>SUMIFS('Régua SAEB'!$C:$C,'Régua SAEB'!$B:$B,"LP",'Régua SAEB'!$D:$D,"&lt;="&amp;$F4170,'Régua SAEB'!$E:$E,"&gt;"&amp;$F4170,'Régua SAEB'!$A:$A,$E4170)</f>
        <v>3</v>
      </c>
      <c r="H4170" s="10" t="str">
        <f t="array" ref="H4170">INDEX('Régua SAEB'!$F$1:$F$40,MATCH($E4170&amp;"LP"&amp;$G4170,'Régua SAEB'!$G$1:$G$40,0),1)</f>
        <v>Básico</v>
      </c>
      <c r="I4170" s="29">
        <v>265.86</v>
      </c>
      <c r="J4170" s="10">
        <f>SUMIFS('Régua SAEB'!$C:$C,'Régua SAEB'!$B:$B,"MT",'Régua SAEB'!$D:$D,"&lt;="&amp;$I4170,'Régua SAEB'!$E:$E,"&gt;"&amp;$I4170,'Régua SAEB'!$A:$A,$E4170)</f>
        <v>2</v>
      </c>
      <c r="K4170" s="10" t="str">
        <f t="array" ref="K4170">INDEX('Régua SAEB'!$F$1:$F$40,MATCH($E4170&amp;"MT"&amp;$J4170,'Régua SAEB'!$G$1:$G$40,0),1)</f>
        <v>Insuficiente</v>
      </c>
    </row>
    <row r="4171" spans="1:11" x14ac:dyDescent="0.2">
      <c r="A4171" s="28" t="s">
        <v>37</v>
      </c>
      <c r="B4171" s="24">
        <v>35725</v>
      </c>
      <c r="C4171" s="28" t="s">
        <v>1062</v>
      </c>
      <c r="D4171" s="29">
        <v>35035725</v>
      </c>
      <c r="E4171" s="29" t="s">
        <v>3527</v>
      </c>
      <c r="F4171" s="29">
        <v>266.95999999999998</v>
      </c>
      <c r="G4171" s="10">
        <f>SUMIFS('Régua SAEB'!$C:$C,'Régua SAEB'!$B:$B,"LP",'Régua SAEB'!$D:$D,"&lt;="&amp;$F4171,'Régua SAEB'!$E:$E,"&gt;"&amp;$F4171,'Régua SAEB'!$A:$A,$E4171)</f>
        <v>2</v>
      </c>
      <c r="H4171" s="10" t="str">
        <f t="array" ref="H4171">INDEX('Régua SAEB'!$F$1:$F$40,MATCH($E4171&amp;"LP"&amp;$G4171,'Régua SAEB'!$G$1:$G$40,0),1)</f>
        <v>Básico</v>
      </c>
      <c r="I4171" s="29">
        <v>256.8</v>
      </c>
      <c r="J4171" s="10">
        <f>SUMIFS('Régua SAEB'!$C:$C,'Régua SAEB'!$B:$B,"MT",'Régua SAEB'!$D:$D,"&lt;="&amp;$I4171,'Régua SAEB'!$E:$E,"&gt;"&amp;$I4171,'Régua SAEB'!$A:$A,$E4171)</f>
        <v>2</v>
      </c>
      <c r="K4171" s="10" t="str">
        <f t="array" ref="K4171">INDEX('Régua SAEB'!$F$1:$F$40,MATCH($E4171&amp;"MT"&amp;$J4171,'Régua SAEB'!$G$1:$G$40,0),1)</f>
        <v>Insuficiente</v>
      </c>
    </row>
    <row r="4172" spans="1:11" x14ac:dyDescent="0.2">
      <c r="A4172" s="28" t="s">
        <v>36</v>
      </c>
      <c r="B4172" s="24">
        <v>36687</v>
      </c>
      <c r="C4172" s="28" t="s">
        <v>3605</v>
      </c>
      <c r="D4172" s="29">
        <v>35036687</v>
      </c>
      <c r="E4172" s="29" t="s">
        <v>3527</v>
      </c>
      <c r="F4172" s="29">
        <v>276.5</v>
      </c>
      <c r="G4172" s="10">
        <f>SUMIFS('Régua SAEB'!$C:$C,'Régua SAEB'!$B:$B,"LP",'Régua SAEB'!$D:$D,"&lt;="&amp;$F4172,'Régua SAEB'!$E:$E,"&gt;"&amp;$F4172,'Régua SAEB'!$A:$A,$E4172)</f>
        <v>3</v>
      </c>
      <c r="H4172" s="10" t="str">
        <f t="array" ref="H4172">INDEX('Régua SAEB'!$F$1:$F$40,MATCH($E4172&amp;"LP"&amp;$G4172,'Régua SAEB'!$G$1:$G$40,0),1)</f>
        <v>Básico</v>
      </c>
      <c r="I4172" s="29">
        <v>260.08</v>
      </c>
      <c r="J4172" s="10">
        <f>SUMIFS('Régua SAEB'!$C:$C,'Régua SAEB'!$B:$B,"MT",'Régua SAEB'!$D:$D,"&lt;="&amp;$I4172,'Régua SAEB'!$E:$E,"&gt;"&amp;$I4172,'Régua SAEB'!$A:$A,$E4172)</f>
        <v>2</v>
      </c>
      <c r="K4172" s="10" t="str">
        <f t="array" ref="K4172">INDEX('Régua SAEB'!$F$1:$F$40,MATCH($E4172&amp;"MT"&amp;$J4172,'Régua SAEB'!$G$1:$G$40,0),1)</f>
        <v>Insuficiente</v>
      </c>
    </row>
    <row r="4173" spans="1:11" x14ac:dyDescent="0.2">
      <c r="A4173" s="28" t="s">
        <v>37</v>
      </c>
      <c r="B4173" s="24">
        <v>38362</v>
      </c>
      <c r="C4173" s="28" t="s">
        <v>1066</v>
      </c>
      <c r="D4173" s="29">
        <v>35038362</v>
      </c>
      <c r="E4173" s="29" t="s">
        <v>3527</v>
      </c>
      <c r="F4173" s="29">
        <v>272.70999999999998</v>
      </c>
      <c r="G4173" s="10">
        <f>SUMIFS('Régua SAEB'!$C:$C,'Régua SAEB'!$B:$B,"LP",'Régua SAEB'!$D:$D,"&lt;="&amp;$F4173,'Régua SAEB'!$E:$E,"&gt;"&amp;$F4173,'Régua SAEB'!$A:$A,$E4173)</f>
        <v>2</v>
      </c>
      <c r="H4173" s="10" t="str">
        <f t="array" ref="H4173">INDEX('Régua SAEB'!$F$1:$F$40,MATCH($E4173&amp;"LP"&amp;$G4173,'Régua SAEB'!$G$1:$G$40,0),1)</f>
        <v>Básico</v>
      </c>
      <c r="I4173" s="29">
        <v>266.45999999999998</v>
      </c>
      <c r="J4173" s="10">
        <f>SUMIFS('Régua SAEB'!$C:$C,'Régua SAEB'!$B:$B,"MT",'Régua SAEB'!$D:$D,"&lt;="&amp;$I4173,'Régua SAEB'!$E:$E,"&gt;"&amp;$I4173,'Régua SAEB'!$A:$A,$E4173)</f>
        <v>2</v>
      </c>
      <c r="K4173" s="10" t="str">
        <f t="array" ref="K4173">INDEX('Régua SAEB'!$F$1:$F$40,MATCH($E4173&amp;"MT"&amp;$J4173,'Régua SAEB'!$G$1:$G$40,0),1)</f>
        <v>Insuficiente</v>
      </c>
    </row>
    <row r="4174" spans="1:11" x14ac:dyDescent="0.2">
      <c r="A4174" s="28" t="s">
        <v>37</v>
      </c>
      <c r="B4174" s="24">
        <v>38374</v>
      </c>
      <c r="C4174" s="28" t="s">
        <v>1067</v>
      </c>
      <c r="D4174" s="29">
        <v>35038374</v>
      </c>
      <c r="E4174" s="29" t="s">
        <v>3527</v>
      </c>
      <c r="F4174" s="29">
        <v>270.02</v>
      </c>
      <c r="G4174" s="10">
        <f>SUMIFS('Régua SAEB'!$C:$C,'Régua SAEB'!$B:$B,"LP",'Régua SAEB'!$D:$D,"&lt;="&amp;$F4174,'Régua SAEB'!$E:$E,"&gt;"&amp;$F4174,'Régua SAEB'!$A:$A,$E4174)</f>
        <v>2</v>
      </c>
      <c r="H4174" s="10" t="str">
        <f t="array" ref="H4174">INDEX('Régua SAEB'!$F$1:$F$40,MATCH($E4174&amp;"LP"&amp;$G4174,'Régua SAEB'!$G$1:$G$40,0),1)</f>
        <v>Básico</v>
      </c>
      <c r="I4174" s="29">
        <v>259.69</v>
      </c>
      <c r="J4174" s="10">
        <f>SUMIFS('Régua SAEB'!$C:$C,'Régua SAEB'!$B:$B,"MT",'Régua SAEB'!$D:$D,"&lt;="&amp;$I4174,'Régua SAEB'!$E:$E,"&gt;"&amp;$I4174,'Régua SAEB'!$A:$A,$E4174)</f>
        <v>2</v>
      </c>
      <c r="K4174" s="10" t="str">
        <f t="array" ref="K4174">INDEX('Régua SAEB'!$F$1:$F$40,MATCH($E4174&amp;"MT"&amp;$J4174,'Régua SAEB'!$G$1:$G$40,0),1)</f>
        <v>Insuficiente</v>
      </c>
    </row>
    <row r="4175" spans="1:11" x14ac:dyDescent="0.2">
      <c r="A4175" s="28" t="s">
        <v>36</v>
      </c>
      <c r="B4175" s="24">
        <v>41099</v>
      </c>
      <c r="C4175" s="28" t="s">
        <v>1069</v>
      </c>
      <c r="D4175" s="29">
        <v>35041099</v>
      </c>
      <c r="E4175" s="29" t="s">
        <v>3527</v>
      </c>
      <c r="F4175" s="29">
        <v>286.60000000000002</v>
      </c>
      <c r="G4175" s="10">
        <f>SUMIFS('Régua SAEB'!$C:$C,'Régua SAEB'!$B:$B,"LP",'Régua SAEB'!$D:$D,"&lt;="&amp;$F4175,'Régua SAEB'!$E:$E,"&gt;"&amp;$F4175,'Régua SAEB'!$A:$A,$E4175)</f>
        <v>3</v>
      </c>
      <c r="H4175" s="10" t="str">
        <f t="array" ref="H4175">INDEX('Régua SAEB'!$F$1:$F$40,MATCH($E4175&amp;"LP"&amp;$G4175,'Régua SAEB'!$G$1:$G$40,0),1)</f>
        <v>Básico</v>
      </c>
      <c r="I4175" s="29">
        <v>280.74</v>
      </c>
      <c r="J4175" s="10">
        <f>SUMIFS('Régua SAEB'!$C:$C,'Régua SAEB'!$B:$B,"MT",'Régua SAEB'!$D:$D,"&lt;="&amp;$I4175,'Régua SAEB'!$E:$E,"&gt;"&amp;$I4175,'Régua SAEB'!$A:$A,$E4175)</f>
        <v>3</v>
      </c>
      <c r="K4175" s="10" t="str">
        <f t="array" ref="K4175">INDEX('Régua SAEB'!$F$1:$F$40,MATCH($E4175&amp;"MT"&amp;$J4175,'Régua SAEB'!$G$1:$G$40,0),1)</f>
        <v>Básico</v>
      </c>
    </row>
    <row r="4176" spans="1:11" x14ac:dyDescent="0.2">
      <c r="A4176" s="28" t="s">
        <v>37</v>
      </c>
      <c r="B4176" s="24">
        <v>41919</v>
      </c>
      <c r="C4176" s="28" t="s">
        <v>1070</v>
      </c>
      <c r="D4176" s="29">
        <v>35041919</v>
      </c>
      <c r="E4176" s="29" t="s">
        <v>3527</v>
      </c>
      <c r="F4176" s="29">
        <v>265.58999999999997</v>
      </c>
      <c r="G4176" s="10">
        <f>SUMIFS('Régua SAEB'!$C:$C,'Régua SAEB'!$B:$B,"LP",'Régua SAEB'!$D:$D,"&lt;="&amp;$F4176,'Régua SAEB'!$E:$E,"&gt;"&amp;$F4176,'Régua SAEB'!$A:$A,$E4176)</f>
        <v>2</v>
      </c>
      <c r="H4176" s="10" t="str">
        <f t="array" ref="H4176">INDEX('Régua SAEB'!$F$1:$F$40,MATCH($E4176&amp;"LP"&amp;$G4176,'Régua SAEB'!$G$1:$G$40,0),1)</f>
        <v>Básico</v>
      </c>
      <c r="I4176" s="29">
        <v>255.76</v>
      </c>
      <c r="J4176" s="10">
        <f>SUMIFS('Régua SAEB'!$C:$C,'Régua SAEB'!$B:$B,"MT",'Régua SAEB'!$D:$D,"&lt;="&amp;$I4176,'Régua SAEB'!$E:$E,"&gt;"&amp;$I4176,'Régua SAEB'!$A:$A,$E4176)</f>
        <v>2</v>
      </c>
      <c r="K4176" s="10" t="str">
        <f t="array" ref="K4176">INDEX('Régua SAEB'!$F$1:$F$40,MATCH($E4176&amp;"MT"&amp;$J4176,'Régua SAEB'!$G$1:$G$40,0),1)</f>
        <v>Insuficiente</v>
      </c>
    </row>
    <row r="4177" spans="1:11" x14ac:dyDescent="0.2">
      <c r="A4177" s="28" t="s">
        <v>36</v>
      </c>
      <c r="B4177" s="24">
        <v>46413</v>
      </c>
      <c r="C4177" s="28" t="s">
        <v>1073</v>
      </c>
      <c r="D4177" s="29">
        <v>35046413</v>
      </c>
      <c r="E4177" s="29" t="s">
        <v>3527</v>
      </c>
      <c r="F4177" s="29">
        <v>264.8</v>
      </c>
      <c r="G4177" s="10">
        <f>SUMIFS('Régua SAEB'!$C:$C,'Régua SAEB'!$B:$B,"LP",'Régua SAEB'!$D:$D,"&lt;="&amp;$F4177,'Régua SAEB'!$E:$E,"&gt;"&amp;$F4177,'Régua SAEB'!$A:$A,$E4177)</f>
        <v>2</v>
      </c>
      <c r="H4177" s="10" t="str">
        <f t="array" ref="H4177">INDEX('Régua SAEB'!$F$1:$F$40,MATCH($E4177&amp;"LP"&amp;$G4177,'Régua SAEB'!$G$1:$G$40,0),1)</f>
        <v>Básico</v>
      </c>
      <c r="I4177" s="29">
        <v>255.66</v>
      </c>
      <c r="J4177" s="10">
        <f>SUMIFS('Régua SAEB'!$C:$C,'Régua SAEB'!$B:$B,"MT",'Régua SAEB'!$D:$D,"&lt;="&amp;$I4177,'Régua SAEB'!$E:$E,"&gt;"&amp;$I4177,'Régua SAEB'!$A:$A,$E4177)</f>
        <v>2</v>
      </c>
      <c r="K4177" s="10" t="str">
        <f t="array" ref="K4177">INDEX('Régua SAEB'!$F$1:$F$40,MATCH($E4177&amp;"MT"&amp;$J4177,'Régua SAEB'!$G$1:$G$40,0),1)</f>
        <v>Insuficiente</v>
      </c>
    </row>
    <row r="4178" spans="1:11" x14ac:dyDescent="0.2">
      <c r="A4178" s="28" t="s">
        <v>36</v>
      </c>
      <c r="B4178" s="24">
        <v>46437</v>
      </c>
      <c r="C4178" s="28" t="s">
        <v>1075</v>
      </c>
      <c r="D4178" s="29">
        <v>35046437</v>
      </c>
      <c r="E4178" s="29" t="s">
        <v>3527</v>
      </c>
      <c r="F4178" s="29">
        <v>271.26</v>
      </c>
      <c r="G4178" s="10">
        <f>SUMIFS('Régua SAEB'!$C:$C,'Régua SAEB'!$B:$B,"LP",'Régua SAEB'!$D:$D,"&lt;="&amp;$F4178,'Régua SAEB'!$E:$E,"&gt;"&amp;$F4178,'Régua SAEB'!$A:$A,$E4178)</f>
        <v>2</v>
      </c>
      <c r="H4178" s="10" t="str">
        <f t="array" ref="H4178">INDEX('Régua SAEB'!$F$1:$F$40,MATCH($E4178&amp;"LP"&amp;$G4178,'Régua SAEB'!$G$1:$G$40,0),1)</f>
        <v>Básico</v>
      </c>
      <c r="I4178" s="29">
        <v>259.14</v>
      </c>
      <c r="J4178" s="10">
        <f>SUMIFS('Régua SAEB'!$C:$C,'Régua SAEB'!$B:$B,"MT",'Régua SAEB'!$D:$D,"&lt;="&amp;$I4178,'Régua SAEB'!$E:$E,"&gt;"&amp;$I4178,'Régua SAEB'!$A:$A,$E4178)</f>
        <v>2</v>
      </c>
      <c r="K4178" s="10" t="str">
        <f t="array" ref="K4178">INDEX('Régua SAEB'!$F$1:$F$40,MATCH($E4178&amp;"MT"&amp;$J4178,'Régua SAEB'!$G$1:$G$40,0),1)</f>
        <v>Insuficiente</v>
      </c>
    </row>
    <row r="4179" spans="1:11" x14ac:dyDescent="0.2">
      <c r="A4179" s="28" t="s">
        <v>36</v>
      </c>
      <c r="B4179" s="24">
        <v>48859</v>
      </c>
      <c r="C4179" s="28" t="s">
        <v>1077</v>
      </c>
      <c r="D4179" s="29">
        <v>35048859</v>
      </c>
      <c r="E4179" s="29" t="s">
        <v>3527</v>
      </c>
      <c r="F4179" s="29">
        <v>269.16000000000003</v>
      </c>
      <c r="G4179" s="10">
        <f>SUMIFS('Régua SAEB'!$C:$C,'Régua SAEB'!$B:$B,"LP",'Régua SAEB'!$D:$D,"&lt;="&amp;$F4179,'Régua SAEB'!$E:$E,"&gt;"&amp;$F4179,'Régua SAEB'!$A:$A,$E4179)</f>
        <v>2</v>
      </c>
      <c r="H4179" s="10" t="str">
        <f t="array" ref="H4179">INDEX('Régua SAEB'!$F$1:$F$40,MATCH($E4179&amp;"LP"&amp;$G4179,'Régua SAEB'!$G$1:$G$40,0),1)</f>
        <v>Básico</v>
      </c>
      <c r="I4179" s="29">
        <v>257.5</v>
      </c>
      <c r="J4179" s="10">
        <f>SUMIFS('Régua SAEB'!$C:$C,'Régua SAEB'!$B:$B,"MT",'Régua SAEB'!$D:$D,"&lt;="&amp;$I4179,'Régua SAEB'!$E:$E,"&gt;"&amp;$I4179,'Régua SAEB'!$A:$A,$E4179)</f>
        <v>2</v>
      </c>
      <c r="K4179" s="10" t="str">
        <f t="array" ref="K4179">INDEX('Régua SAEB'!$F$1:$F$40,MATCH($E4179&amp;"MT"&amp;$J4179,'Régua SAEB'!$G$1:$G$40,0),1)</f>
        <v>Insuficiente</v>
      </c>
    </row>
    <row r="4180" spans="1:11" x14ac:dyDescent="0.2">
      <c r="A4180" s="28" t="s">
        <v>37</v>
      </c>
      <c r="B4180" s="24">
        <v>48872</v>
      </c>
      <c r="C4180" s="28" t="s">
        <v>1079</v>
      </c>
      <c r="D4180" s="29">
        <v>35048872</v>
      </c>
      <c r="E4180" s="29" t="s">
        <v>3527</v>
      </c>
      <c r="F4180" s="29">
        <v>268.01</v>
      </c>
      <c r="G4180" s="10">
        <f>SUMIFS('Régua SAEB'!$C:$C,'Régua SAEB'!$B:$B,"LP",'Régua SAEB'!$D:$D,"&lt;="&amp;$F4180,'Régua SAEB'!$E:$E,"&gt;"&amp;$F4180,'Régua SAEB'!$A:$A,$E4180)</f>
        <v>2</v>
      </c>
      <c r="H4180" s="10" t="str">
        <f t="array" ref="H4180">INDEX('Régua SAEB'!$F$1:$F$40,MATCH($E4180&amp;"LP"&amp;$G4180,'Régua SAEB'!$G$1:$G$40,0),1)</f>
        <v>Básico</v>
      </c>
      <c r="I4180" s="29">
        <v>248.54</v>
      </c>
      <c r="J4180" s="10">
        <f>SUMIFS('Régua SAEB'!$C:$C,'Régua SAEB'!$B:$B,"MT",'Régua SAEB'!$D:$D,"&lt;="&amp;$I4180,'Régua SAEB'!$E:$E,"&gt;"&amp;$I4180,'Régua SAEB'!$A:$A,$E4180)</f>
        <v>1</v>
      </c>
      <c r="K4180" s="10" t="str">
        <f t="array" ref="K4180">INDEX('Régua SAEB'!$F$1:$F$40,MATCH($E4180&amp;"MT"&amp;$J4180,'Régua SAEB'!$G$1:$G$40,0),1)</f>
        <v>Insuficiente</v>
      </c>
    </row>
    <row r="4181" spans="1:11" x14ac:dyDescent="0.2">
      <c r="A4181" s="28" t="s">
        <v>36</v>
      </c>
      <c r="B4181" s="24">
        <v>79893</v>
      </c>
      <c r="C4181" s="28" t="s">
        <v>3606</v>
      </c>
      <c r="D4181" s="29">
        <v>35079893</v>
      </c>
      <c r="E4181" s="29" t="s">
        <v>3527</v>
      </c>
      <c r="F4181" s="29">
        <v>279.16000000000003</v>
      </c>
      <c r="G4181" s="10">
        <f>SUMIFS('Régua SAEB'!$C:$C,'Régua SAEB'!$B:$B,"LP",'Régua SAEB'!$D:$D,"&lt;="&amp;$F4181,'Régua SAEB'!$E:$E,"&gt;"&amp;$F4181,'Régua SAEB'!$A:$A,$E4181)</f>
        <v>3</v>
      </c>
      <c r="H4181" s="10" t="str">
        <f t="array" ref="H4181">INDEX('Régua SAEB'!$F$1:$F$40,MATCH($E4181&amp;"LP"&amp;$G4181,'Régua SAEB'!$G$1:$G$40,0),1)</f>
        <v>Básico</v>
      </c>
      <c r="I4181" s="29">
        <v>263.58</v>
      </c>
      <c r="J4181" s="10">
        <f>SUMIFS('Régua SAEB'!$C:$C,'Régua SAEB'!$B:$B,"MT",'Régua SAEB'!$D:$D,"&lt;="&amp;$I4181,'Régua SAEB'!$E:$E,"&gt;"&amp;$I4181,'Régua SAEB'!$A:$A,$E4181)</f>
        <v>2</v>
      </c>
      <c r="K4181" s="10" t="str">
        <f t="array" ref="K4181">INDEX('Régua SAEB'!$F$1:$F$40,MATCH($E4181&amp;"MT"&amp;$J4181,'Régua SAEB'!$G$1:$G$40,0),1)</f>
        <v>Insuficiente</v>
      </c>
    </row>
    <row r="4182" spans="1:11" x14ac:dyDescent="0.2">
      <c r="A4182" s="28" t="s">
        <v>37</v>
      </c>
      <c r="B4182" s="24">
        <v>191206</v>
      </c>
      <c r="C4182" s="28" t="s">
        <v>1080</v>
      </c>
      <c r="D4182" s="29">
        <v>35191206</v>
      </c>
      <c r="E4182" s="29" t="s">
        <v>3527</v>
      </c>
      <c r="F4182" s="29">
        <v>268.5</v>
      </c>
      <c r="G4182" s="10">
        <f>SUMIFS('Régua SAEB'!$C:$C,'Régua SAEB'!$B:$B,"LP",'Régua SAEB'!$D:$D,"&lt;="&amp;$F4182,'Régua SAEB'!$E:$E,"&gt;"&amp;$F4182,'Régua SAEB'!$A:$A,$E4182)</f>
        <v>2</v>
      </c>
      <c r="H4182" s="10" t="str">
        <f t="array" ref="H4182">INDEX('Régua SAEB'!$F$1:$F$40,MATCH($E4182&amp;"LP"&amp;$G4182,'Régua SAEB'!$G$1:$G$40,0),1)</f>
        <v>Básico</v>
      </c>
      <c r="I4182" s="29">
        <v>253.66</v>
      </c>
      <c r="J4182" s="10">
        <f>SUMIFS('Régua SAEB'!$C:$C,'Régua SAEB'!$B:$B,"MT",'Régua SAEB'!$D:$D,"&lt;="&amp;$I4182,'Régua SAEB'!$E:$E,"&gt;"&amp;$I4182,'Régua SAEB'!$A:$A,$E4182)</f>
        <v>2</v>
      </c>
      <c r="K4182" s="10" t="str">
        <f t="array" ref="K4182">INDEX('Régua SAEB'!$F$1:$F$40,MATCH($E4182&amp;"MT"&amp;$J4182,'Régua SAEB'!$G$1:$G$40,0),1)</f>
        <v>Insuficiente</v>
      </c>
    </row>
    <row r="4183" spans="1:11" x14ac:dyDescent="0.2">
      <c r="A4183" s="28" t="s">
        <v>37</v>
      </c>
      <c r="B4183" s="24">
        <v>297525</v>
      </c>
      <c r="C4183" s="28" t="s">
        <v>1083</v>
      </c>
      <c r="D4183" s="29">
        <v>35297525</v>
      </c>
      <c r="E4183" s="29" t="s">
        <v>3527</v>
      </c>
      <c r="F4183" s="29">
        <v>247.05</v>
      </c>
      <c r="G4183" s="10">
        <f>SUMIFS('Régua SAEB'!$C:$C,'Régua SAEB'!$B:$B,"LP",'Régua SAEB'!$D:$D,"&lt;="&amp;$F4183,'Régua SAEB'!$E:$E,"&gt;"&amp;$F4183,'Régua SAEB'!$A:$A,$E4183)</f>
        <v>1</v>
      </c>
      <c r="H4183" s="10" t="str">
        <f t="array" ref="H4183">INDEX('Régua SAEB'!$F$1:$F$40,MATCH($E4183&amp;"LP"&amp;$G4183,'Régua SAEB'!$G$1:$G$40,0),1)</f>
        <v>Insuficiente</v>
      </c>
      <c r="I4183" s="29">
        <v>245.29</v>
      </c>
      <c r="J4183" s="10">
        <f>SUMIFS('Régua SAEB'!$C:$C,'Régua SAEB'!$B:$B,"MT",'Régua SAEB'!$D:$D,"&lt;="&amp;$I4183,'Régua SAEB'!$E:$E,"&gt;"&amp;$I4183,'Régua SAEB'!$A:$A,$E4183)</f>
        <v>1</v>
      </c>
      <c r="K4183" s="10" t="str">
        <f t="array" ref="K4183">INDEX('Régua SAEB'!$F$1:$F$40,MATCH($E4183&amp;"MT"&amp;$J4183,'Régua SAEB'!$G$1:$G$40,0),1)</f>
        <v>Insuficiente</v>
      </c>
    </row>
    <row r="4184" spans="1:11" x14ac:dyDescent="0.2">
      <c r="A4184" s="28" t="s">
        <v>37</v>
      </c>
      <c r="B4184" s="24">
        <v>297537</v>
      </c>
      <c r="C4184" s="28" t="s">
        <v>1084</v>
      </c>
      <c r="D4184" s="29">
        <v>35297537</v>
      </c>
      <c r="E4184" s="29" t="s">
        <v>3527</v>
      </c>
      <c r="F4184" s="29">
        <v>260.41000000000003</v>
      </c>
      <c r="G4184" s="10">
        <f>SUMIFS('Régua SAEB'!$C:$C,'Régua SAEB'!$B:$B,"LP",'Régua SAEB'!$D:$D,"&lt;="&amp;$F4184,'Régua SAEB'!$E:$E,"&gt;"&amp;$F4184,'Régua SAEB'!$A:$A,$E4184)</f>
        <v>2</v>
      </c>
      <c r="H4184" s="10" t="str">
        <f t="array" ref="H4184">INDEX('Régua SAEB'!$F$1:$F$40,MATCH($E4184&amp;"LP"&amp;$G4184,'Régua SAEB'!$G$1:$G$40,0),1)</f>
        <v>Básico</v>
      </c>
      <c r="I4184" s="29">
        <v>256.05</v>
      </c>
      <c r="J4184" s="10">
        <f>SUMIFS('Régua SAEB'!$C:$C,'Régua SAEB'!$B:$B,"MT",'Régua SAEB'!$D:$D,"&lt;="&amp;$I4184,'Régua SAEB'!$E:$E,"&gt;"&amp;$I4184,'Régua SAEB'!$A:$A,$E4184)</f>
        <v>2</v>
      </c>
      <c r="K4184" s="10" t="str">
        <f t="array" ref="K4184">INDEX('Régua SAEB'!$F$1:$F$40,MATCH($E4184&amp;"MT"&amp;$J4184,'Régua SAEB'!$G$1:$G$40,0),1)</f>
        <v>Insuficiente</v>
      </c>
    </row>
    <row r="4185" spans="1:11" x14ac:dyDescent="0.2">
      <c r="A4185" s="28" t="s">
        <v>36</v>
      </c>
      <c r="B4185" s="24">
        <v>411292</v>
      </c>
      <c r="C4185" s="28" t="s">
        <v>3607</v>
      </c>
      <c r="D4185" s="29">
        <v>35411292</v>
      </c>
      <c r="E4185" s="29" t="s">
        <v>3527</v>
      </c>
      <c r="F4185" s="29">
        <v>275.99</v>
      </c>
      <c r="G4185" s="10">
        <f>SUMIFS('Régua SAEB'!$C:$C,'Régua SAEB'!$B:$B,"LP",'Régua SAEB'!$D:$D,"&lt;="&amp;$F4185,'Régua SAEB'!$E:$E,"&gt;"&amp;$F4185,'Régua SAEB'!$A:$A,$E4185)</f>
        <v>3</v>
      </c>
      <c r="H4185" s="10" t="str">
        <f t="array" ref="H4185">INDEX('Régua SAEB'!$F$1:$F$40,MATCH($E4185&amp;"LP"&amp;$G4185,'Régua SAEB'!$G$1:$G$40,0),1)</f>
        <v>Básico</v>
      </c>
      <c r="I4185" s="29">
        <v>265.54000000000002</v>
      </c>
      <c r="J4185" s="10">
        <f>SUMIFS('Régua SAEB'!$C:$C,'Régua SAEB'!$B:$B,"MT",'Régua SAEB'!$D:$D,"&lt;="&amp;$I4185,'Régua SAEB'!$E:$E,"&gt;"&amp;$I4185,'Régua SAEB'!$A:$A,$E4185)</f>
        <v>2</v>
      </c>
      <c r="K4185" s="10" t="str">
        <f t="array" ref="K4185">INDEX('Régua SAEB'!$F$1:$F$40,MATCH($E4185&amp;"MT"&amp;$J4185,'Régua SAEB'!$G$1:$G$40,0),1)</f>
        <v>Insuficiente</v>
      </c>
    </row>
    <row r="4186" spans="1:11" x14ac:dyDescent="0.2">
      <c r="A4186" s="28" t="s">
        <v>37</v>
      </c>
      <c r="B4186" s="24">
        <v>437736</v>
      </c>
      <c r="C4186" s="28" t="s">
        <v>1085</v>
      </c>
      <c r="D4186" s="29">
        <v>35437736</v>
      </c>
      <c r="E4186" s="29" t="s">
        <v>3527</v>
      </c>
      <c r="F4186" s="29">
        <v>269.12</v>
      </c>
      <c r="G4186" s="10">
        <f>SUMIFS('Régua SAEB'!$C:$C,'Régua SAEB'!$B:$B,"LP",'Régua SAEB'!$D:$D,"&lt;="&amp;$F4186,'Régua SAEB'!$E:$E,"&gt;"&amp;$F4186,'Régua SAEB'!$A:$A,$E4186)</f>
        <v>2</v>
      </c>
      <c r="H4186" s="10" t="str">
        <f t="array" ref="H4186">INDEX('Régua SAEB'!$F$1:$F$40,MATCH($E4186&amp;"LP"&amp;$G4186,'Régua SAEB'!$G$1:$G$40,0),1)</f>
        <v>Básico</v>
      </c>
      <c r="I4186" s="29">
        <v>254.44</v>
      </c>
      <c r="J4186" s="10">
        <f>SUMIFS('Régua SAEB'!$C:$C,'Régua SAEB'!$B:$B,"MT",'Régua SAEB'!$D:$D,"&lt;="&amp;$I4186,'Régua SAEB'!$E:$E,"&gt;"&amp;$I4186,'Régua SAEB'!$A:$A,$E4186)</f>
        <v>2</v>
      </c>
      <c r="K4186" s="10" t="str">
        <f t="array" ref="K4186">INDEX('Régua SAEB'!$F$1:$F$40,MATCH($E4186&amp;"MT"&amp;$J4186,'Régua SAEB'!$G$1:$G$40,0),1)</f>
        <v>Insuficiente</v>
      </c>
    </row>
    <row r="4187" spans="1:11" x14ac:dyDescent="0.2">
      <c r="A4187" s="28" t="s">
        <v>36</v>
      </c>
      <c r="B4187" s="24">
        <v>463140</v>
      </c>
      <c r="C4187" s="28" t="s">
        <v>3608</v>
      </c>
      <c r="D4187" s="29">
        <v>35463140</v>
      </c>
      <c r="E4187" s="29" t="s">
        <v>3527</v>
      </c>
      <c r="F4187" s="29">
        <v>311.62</v>
      </c>
      <c r="G4187" s="10">
        <f>SUMIFS('Régua SAEB'!$C:$C,'Régua SAEB'!$B:$B,"LP",'Régua SAEB'!$D:$D,"&lt;="&amp;$F4187,'Régua SAEB'!$E:$E,"&gt;"&amp;$F4187,'Régua SAEB'!$A:$A,$E4187)</f>
        <v>4</v>
      </c>
      <c r="H4187" s="10" t="str">
        <f t="array" ref="H4187">INDEX('Régua SAEB'!$F$1:$F$40,MATCH($E4187&amp;"LP"&amp;$G4187,'Régua SAEB'!$G$1:$G$40,0),1)</f>
        <v>Básico</v>
      </c>
      <c r="I4187" s="29">
        <v>290.01</v>
      </c>
      <c r="J4187" s="10">
        <f>SUMIFS('Régua SAEB'!$C:$C,'Régua SAEB'!$B:$B,"MT",'Régua SAEB'!$D:$D,"&lt;="&amp;$I4187,'Régua SAEB'!$E:$E,"&gt;"&amp;$I4187,'Régua SAEB'!$A:$A,$E4187)</f>
        <v>3</v>
      </c>
      <c r="K4187" s="10" t="str">
        <f t="array" ref="K4187">INDEX('Régua SAEB'!$F$1:$F$40,MATCH($E4187&amp;"MT"&amp;$J4187,'Régua SAEB'!$G$1:$G$40,0),1)</f>
        <v>Básico</v>
      </c>
    </row>
    <row r="4188" spans="1:11" x14ac:dyDescent="0.2">
      <c r="A4188" s="28" t="s">
        <v>37</v>
      </c>
      <c r="B4188" s="24">
        <v>900114</v>
      </c>
      <c r="C4188" s="28" t="s">
        <v>1087</v>
      </c>
      <c r="D4188" s="29">
        <v>35900114</v>
      </c>
      <c r="E4188" s="29" t="s">
        <v>3527</v>
      </c>
      <c r="F4188" s="29">
        <v>267.8</v>
      </c>
      <c r="G4188" s="10">
        <f>SUMIFS('Régua SAEB'!$C:$C,'Régua SAEB'!$B:$B,"LP",'Régua SAEB'!$D:$D,"&lt;="&amp;$F4188,'Régua SAEB'!$E:$E,"&gt;"&amp;$F4188,'Régua SAEB'!$A:$A,$E4188)</f>
        <v>2</v>
      </c>
      <c r="H4188" s="10" t="str">
        <f t="array" ref="H4188">INDEX('Régua SAEB'!$F$1:$F$40,MATCH($E4188&amp;"LP"&amp;$G4188,'Régua SAEB'!$G$1:$G$40,0),1)</f>
        <v>Básico</v>
      </c>
      <c r="I4188" s="29">
        <v>257.88</v>
      </c>
      <c r="J4188" s="10">
        <f>SUMIFS('Régua SAEB'!$C:$C,'Régua SAEB'!$B:$B,"MT",'Régua SAEB'!$D:$D,"&lt;="&amp;$I4188,'Régua SAEB'!$E:$E,"&gt;"&amp;$I4188,'Régua SAEB'!$A:$A,$E4188)</f>
        <v>2</v>
      </c>
      <c r="K4188" s="10" t="str">
        <f t="array" ref="K4188">INDEX('Régua SAEB'!$F$1:$F$40,MATCH($E4188&amp;"MT"&amp;$J4188,'Régua SAEB'!$G$1:$G$40,0),1)</f>
        <v>Insuficiente</v>
      </c>
    </row>
    <row r="4189" spans="1:11" x14ac:dyDescent="0.2">
      <c r="A4189" s="28" t="s">
        <v>37</v>
      </c>
      <c r="B4189" s="24">
        <v>900138</v>
      </c>
      <c r="C4189" s="28" t="s">
        <v>1089</v>
      </c>
      <c r="D4189" s="29">
        <v>35900138</v>
      </c>
      <c r="E4189" s="29" t="s">
        <v>3527</v>
      </c>
      <c r="F4189" s="29">
        <v>278.27999999999997</v>
      </c>
      <c r="G4189" s="10">
        <f>SUMIFS('Régua SAEB'!$C:$C,'Régua SAEB'!$B:$B,"LP",'Régua SAEB'!$D:$D,"&lt;="&amp;$F4189,'Régua SAEB'!$E:$E,"&gt;"&amp;$F4189,'Régua SAEB'!$A:$A,$E4189)</f>
        <v>3</v>
      </c>
      <c r="H4189" s="10" t="str">
        <f t="array" ref="H4189">INDEX('Régua SAEB'!$F$1:$F$40,MATCH($E4189&amp;"LP"&amp;$G4189,'Régua SAEB'!$G$1:$G$40,0),1)</f>
        <v>Básico</v>
      </c>
      <c r="I4189" s="29">
        <v>261.5</v>
      </c>
      <c r="J4189" s="10">
        <f>SUMIFS('Régua SAEB'!$C:$C,'Régua SAEB'!$B:$B,"MT",'Régua SAEB'!$D:$D,"&lt;="&amp;$I4189,'Régua SAEB'!$E:$E,"&gt;"&amp;$I4189,'Régua SAEB'!$A:$A,$E4189)</f>
        <v>2</v>
      </c>
      <c r="K4189" s="10" t="str">
        <f t="array" ref="K4189">INDEX('Régua SAEB'!$F$1:$F$40,MATCH($E4189&amp;"MT"&amp;$J4189,'Régua SAEB'!$G$1:$G$40,0),1)</f>
        <v>Insuficiente</v>
      </c>
    </row>
    <row r="4190" spans="1:11" x14ac:dyDescent="0.2">
      <c r="A4190" s="28" t="s">
        <v>37</v>
      </c>
      <c r="B4190" s="24">
        <v>900151</v>
      </c>
      <c r="C4190" s="28" t="s">
        <v>1091</v>
      </c>
      <c r="D4190" s="29">
        <v>35900151</v>
      </c>
      <c r="E4190" s="29" t="s">
        <v>3527</v>
      </c>
      <c r="F4190" s="29">
        <v>284.23</v>
      </c>
      <c r="G4190" s="10">
        <f>SUMIFS('Régua SAEB'!$C:$C,'Régua SAEB'!$B:$B,"LP",'Régua SAEB'!$D:$D,"&lt;="&amp;$F4190,'Régua SAEB'!$E:$E,"&gt;"&amp;$F4190,'Régua SAEB'!$A:$A,$E4190)</f>
        <v>3</v>
      </c>
      <c r="H4190" s="10" t="str">
        <f t="array" ref="H4190">INDEX('Régua SAEB'!$F$1:$F$40,MATCH($E4190&amp;"LP"&amp;$G4190,'Régua SAEB'!$G$1:$G$40,0),1)</f>
        <v>Básico</v>
      </c>
      <c r="I4190" s="29">
        <v>269.44</v>
      </c>
      <c r="J4190" s="10">
        <f>SUMIFS('Régua SAEB'!$C:$C,'Régua SAEB'!$B:$B,"MT",'Régua SAEB'!$D:$D,"&lt;="&amp;$I4190,'Régua SAEB'!$E:$E,"&gt;"&amp;$I4190,'Régua SAEB'!$A:$A,$E4190)</f>
        <v>2</v>
      </c>
      <c r="K4190" s="10" t="str">
        <f t="array" ref="K4190">INDEX('Régua SAEB'!$F$1:$F$40,MATCH($E4190&amp;"MT"&amp;$J4190,'Régua SAEB'!$G$1:$G$40,0),1)</f>
        <v>Insuficiente</v>
      </c>
    </row>
    <row r="4191" spans="1:11" x14ac:dyDescent="0.2">
      <c r="A4191" s="28" t="s">
        <v>37</v>
      </c>
      <c r="B4191" s="24">
        <v>900163</v>
      </c>
      <c r="C4191" s="28" t="s">
        <v>1092</v>
      </c>
      <c r="D4191" s="29">
        <v>35900163</v>
      </c>
      <c r="E4191" s="29" t="s">
        <v>3527</v>
      </c>
      <c r="F4191" s="29">
        <v>277.98</v>
      </c>
      <c r="G4191" s="10">
        <f>SUMIFS('Régua SAEB'!$C:$C,'Régua SAEB'!$B:$B,"LP",'Régua SAEB'!$D:$D,"&lt;="&amp;$F4191,'Régua SAEB'!$E:$E,"&gt;"&amp;$F4191,'Régua SAEB'!$A:$A,$E4191)</f>
        <v>3</v>
      </c>
      <c r="H4191" s="10" t="str">
        <f t="array" ref="H4191">INDEX('Régua SAEB'!$F$1:$F$40,MATCH($E4191&amp;"LP"&amp;$G4191,'Régua SAEB'!$G$1:$G$40,0),1)</f>
        <v>Básico</v>
      </c>
      <c r="I4191" s="29">
        <v>262.3</v>
      </c>
      <c r="J4191" s="10">
        <f>SUMIFS('Régua SAEB'!$C:$C,'Régua SAEB'!$B:$B,"MT",'Régua SAEB'!$D:$D,"&lt;="&amp;$I4191,'Régua SAEB'!$E:$E,"&gt;"&amp;$I4191,'Régua SAEB'!$A:$A,$E4191)</f>
        <v>2</v>
      </c>
      <c r="K4191" s="10" t="str">
        <f t="array" ref="K4191">INDEX('Régua SAEB'!$F$1:$F$40,MATCH($E4191&amp;"MT"&amp;$J4191,'Régua SAEB'!$G$1:$G$40,0),1)</f>
        <v>Insuficiente</v>
      </c>
    </row>
    <row r="4192" spans="1:11" x14ac:dyDescent="0.2">
      <c r="A4192" s="28" t="s">
        <v>37</v>
      </c>
      <c r="B4192" s="24">
        <v>904806</v>
      </c>
      <c r="C4192" s="28" t="s">
        <v>1095</v>
      </c>
      <c r="D4192" s="29">
        <v>35904806</v>
      </c>
      <c r="E4192" s="29" t="s">
        <v>3527</v>
      </c>
      <c r="F4192" s="29">
        <v>253.43</v>
      </c>
      <c r="G4192" s="10">
        <f>SUMIFS('Régua SAEB'!$C:$C,'Régua SAEB'!$B:$B,"LP",'Régua SAEB'!$D:$D,"&lt;="&amp;$F4192,'Régua SAEB'!$E:$E,"&gt;"&amp;$F4192,'Régua SAEB'!$A:$A,$E4192)</f>
        <v>2</v>
      </c>
      <c r="H4192" s="10" t="str">
        <f t="array" ref="H4192">INDEX('Régua SAEB'!$F$1:$F$40,MATCH($E4192&amp;"LP"&amp;$G4192,'Régua SAEB'!$G$1:$G$40,0),1)</f>
        <v>Básico</v>
      </c>
      <c r="I4192" s="29">
        <v>245.79</v>
      </c>
      <c r="J4192" s="10">
        <f>SUMIFS('Régua SAEB'!$C:$C,'Régua SAEB'!$B:$B,"MT",'Régua SAEB'!$D:$D,"&lt;="&amp;$I4192,'Régua SAEB'!$E:$E,"&gt;"&amp;$I4192,'Régua SAEB'!$A:$A,$E4192)</f>
        <v>1</v>
      </c>
      <c r="K4192" s="10" t="str">
        <f t="array" ref="K4192">INDEX('Régua SAEB'!$F$1:$F$40,MATCH($E4192&amp;"MT"&amp;$J4192,'Régua SAEB'!$G$1:$G$40,0),1)</f>
        <v>Insuficiente</v>
      </c>
    </row>
    <row r="4193" spans="1:11" x14ac:dyDescent="0.2">
      <c r="A4193" s="28" t="s">
        <v>37</v>
      </c>
      <c r="B4193" s="24">
        <v>907085</v>
      </c>
      <c r="C4193" s="28" t="s">
        <v>1097</v>
      </c>
      <c r="D4193" s="29">
        <v>35907085</v>
      </c>
      <c r="E4193" s="29" t="s">
        <v>3527</v>
      </c>
      <c r="F4193" s="29">
        <v>266.89</v>
      </c>
      <c r="G4193" s="10">
        <f>SUMIFS('Régua SAEB'!$C:$C,'Régua SAEB'!$B:$B,"LP",'Régua SAEB'!$D:$D,"&lt;="&amp;$F4193,'Régua SAEB'!$E:$E,"&gt;"&amp;$F4193,'Régua SAEB'!$A:$A,$E4193)</f>
        <v>2</v>
      </c>
      <c r="H4193" s="10" t="str">
        <f t="array" ref="H4193">INDEX('Régua SAEB'!$F$1:$F$40,MATCH($E4193&amp;"LP"&amp;$G4193,'Régua SAEB'!$G$1:$G$40,0),1)</f>
        <v>Básico</v>
      </c>
      <c r="I4193" s="29">
        <v>253.86</v>
      </c>
      <c r="J4193" s="10">
        <f>SUMIFS('Régua SAEB'!$C:$C,'Régua SAEB'!$B:$B,"MT",'Régua SAEB'!$D:$D,"&lt;="&amp;$I4193,'Régua SAEB'!$E:$E,"&gt;"&amp;$I4193,'Régua SAEB'!$A:$A,$E4193)</f>
        <v>2</v>
      </c>
      <c r="K4193" s="10" t="str">
        <f t="array" ref="K4193">INDEX('Régua SAEB'!$F$1:$F$40,MATCH($E4193&amp;"MT"&amp;$J4193,'Régua SAEB'!$G$1:$G$40,0),1)</f>
        <v>Insuficiente</v>
      </c>
    </row>
    <row r="4194" spans="1:11" x14ac:dyDescent="0.2">
      <c r="A4194" s="28" t="s">
        <v>36</v>
      </c>
      <c r="B4194" s="24">
        <v>908459</v>
      </c>
      <c r="C4194" s="28" t="s">
        <v>1099</v>
      </c>
      <c r="D4194" s="29">
        <v>35908459</v>
      </c>
      <c r="E4194" s="29" t="s">
        <v>3527</v>
      </c>
      <c r="F4194" s="29">
        <v>252.08</v>
      </c>
      <c r="G4194" s="10">
        <f>SUMIFS('Régua SAEB'!$C:$C,'Régua SAEB'!$B:$B,"LP",'Régua SAEB'!$D:$D,"&lt;="&amp;$F4194,'Régua SAEB'!$E:$E,"&gt;"&amp;$F4194,'Régua SAEB'!$A:$A,$E4194)</f>
        <v>2</v>
      </c>
      <c r="H4194" s="10" t="str">
        <f t="array" ref="H4194">INDEX('Régua SAEB'!$F$1:$F$40,MATCH($E4194&amp;"LP"&amp;$G4194,'Régua SAEB'!$G$1:$G$40,0),1)</f>
        <v>Básico</v>
      </c>
      <c r="I4194" s="29">
        <v>247.14</v>
      </c>
      <c r="J4194" s="10">
        <f>SUMIFS('Régua SAEB'!$C:$C,'Régua SAEB'!$B:$B,"MT",'Régua SAEB'!$D:$D,"&lt;="&amp;$I4194,'Régua SAEB'!$E:$E,"&gt;"&amp;$I4194,'Régua SAEB'!$A:$A,$E4194)</f>
        <v>1</v>
      </c>
      <c r="K4194" s="10" t="str">
        <f t="array" ref="K4194">INDEX('Régua SAEB'!$F$1:$F$40,MATCH($E4194&amp;"MT"&amp;$J4194,'Régua SAEB'!$G$1:$G$40,0),1)</f>
        <v>Insuficiente</v>
      </c>
    </row>
    <row r="4195" spans="1:11" x14ac:dyDescent="0.2">
      <c r="A4195" s="28" t="s">
        <v>37</v>
      </c>
      <c r="B4195" s="24">
        <v>908873</v>
      </c>
      <c r="C4195" s="28" t="s">
        <v>1101</v>
      </c>
      <c r="D4195" s="29">
        <v>35908873</v>
      </c>
      <c r="E4195" s="29" t="s">
        <v>3527</v>
      </c>
      <c r="F4195" s="29">
        <v>256.70999999999998</v>
      </c>
      <c r="G4195" s="10">
        <f>SUMIFS('Régua SAEB'!$C:$C,'Régua SAEB'!$B:$B,"LP",'Régua SAEB'!$D:$D,"&lt;="&amp;$F4195,'Régua SAEB'!$E:$E,"&gt;"&amp;$F4195,'Régua SAEB'!$A:$A,$E4195)</f>
        <v>2</v>
      </c>
      <c r="H4195" s="10" t="str">
        <f t="array" ref="H4195">INDEX('Régua SAEB'!$F$1:$F$40,MATCH($E4195&amp;"LP"&amp;$G4195,'Régua SAEB'!$G$1:$G$40,0),1)</f>
        <v>Básico</v>
      </c>
      <c r="I4195" s="29">
        <v>248.89</v>
      </c>
      <c r="J4195" s="10">
        <f>SUMIFS('Régua SAEB'!$C:$C,'Régua SAEB'!$B:$B,"MT",'Régua SAEB'!$D:$D,"&lt;="&amp;$I4195,'Régua SAEB'!$E:$E,"&gt;"&amp;$I4195,'Régua SAEB'!$A:$A,$E4195)</f>
        <v>1</v>
      </c>
      <c r="K4195" s="10" t="str">
        <f t="array" ref="K4195">INDEX('Régua SAEB'!$F$1:$F$40,MATCH($E4195&amp;"MT"&amp;$J4195,'Régua SAEB'!$G$1:$G$40,0),1)</f>
        <v>Insuficiente</v>
      </c>
    </row>
    <row r="4196" spans="1:11" x14ac:dyDescent="0.2">
      <c r="A4196" s="28" t="s">
        <v>36</v>
      </c>
      <c r="B4196" s="24">
        <v>912487</v>
      </c>
      <c r="C4196" s="28" t="s">
        <v>1102</v>
      </c>
      <c r="D4196" s="29">
        <v>35912487</v>
      </c>
      <c r="E4196" s="29" t="s">
        <v>3527</v>
      </c>
      <c r="F4196" s="29">
        <v>275.08999999999997</v>
      </c>
      <c r="G4196" s="10">
        <f>SUMIFS('Régua SAEB'!$C:$C,'Régua SAEB'!$B:$B,"LP",'Régua SAEB'!$D:$D,"&lt;="&amp;$F4196,'Régua SAEB'!$E:$E,"&gt;"&amp;$F4196,'Régua SAEB'!$A:$A,$E4196)</f>
        <v>3</v>
      </c>
      <c r="H4196" s="10" t="str">
        <f t="array" ref="H4196">INDEX('Régua SAEB'!$F$1:$F$40,MATCH($E4196&amp;"LP"&amp;$G4196,'Régua SAEB'!$G$1:$G$40,0),1)</f>
        <v>Básico</v>
      </c>
      <c r="I4196" s="29">
        <v>256.73</v>
      </c>
      <c r="J4196" s="10">
        <f>SUMIFS('Régua SAEB'!$C:$C,'Régua SAEB'!$B:$B,"MT",'Régua SAEB'!$D:$D,"&lt;="&amp;$I4196,'Régua SAEB'!$E:$E,"&gt;"&amp;$I4196,'Régua SAEB'!$A:$A,$E4196)</f>
        <v>2</v>
      </c>
      <c r="K4196" s="10" t="str">
        <f t="array" ref="K4196">INDEX('Régua SAEB'!$F$1:$F$40,MATCH($E4196&amp;"MT"&amp;$J4196,'Régua SAEB'!$G$1:$G$40,0),1)</f>
        <v>Insuficiente</v>
      </c>
    </row>
    <row r="4197" spans="1:11" x14ac:dyDescent="0.2">
      <c r="A4197" s="28" t="s">
        <v>37</v>
      </c>
      <c r="B4197" s="24">
        <v>913832</v>
      </c>
      <c r="C4197" s="28" t="s">
        <v>1103</v>
      </c>
      <c r="D4197" s="29">
        <v>35913832</v>
      </c>
      <c r="E4197" s="29" t="s">
        <v>3527</v>
      </c>
      <c r="F4197" s="29">
        <v>276.85000000000002</v>
      </c>
      <c r="G4197" s="10">
        <f>SUMIFS('Régua SAEB'!$C:$C,'Régua SAEB'!$B:$B,"LP",'Régua SAEB'!$D:$D,"&lt;="&amp;$F4197,'Régua SAEB'!$E:$E,"&gt;"&amp;$F4197,'Régua SAEB'!$A:$A,$E4197)</f>
        <v>3</v>
      </c>
      <c r="H4197" s="10" t="str">
        <f t="array" ref="H4197">INDEX('Régua SAEB'!$F$1:$F$40,MATCH($E4197&amp;"LP"&amp;$G4197,'Régua SAEB'!$G$1:$G$40,0),1)</f>
        <v>Básico</v>
      </c>
      <c r="I4197" s="29">
        <v>263.73</v>
      </c>
      <c r="J4197" s="10">
        <f>SUMIFS('Régua SAEB'!$C:$C,'Régua SAEB'!$B:$B,"MT",'Régua SAEB'!$D:$D,"&lt;="&amp;$I4197,'Régua SAEB'!$E:$E,"&gt;"&amp;$I4197,'Régua SAEB'!$A:$A,$E4197)</f>
        <v>2</v>
      </c>
      <c r="K4197" s="10" t="str">
        <f t="array" ref="K4197">INDEX('Régua SAEB'!$F$1:$F$40,MATCH($E4197&amp;"MT"&amp;$J4197,'Régua SAEB'!$G$1:$G$40,0),1)</f>
        <v>Insuficiente</v>
      </c>
    </row>
    <row r="4198" spans="1:11" x14ac:dyDescent="0.2">
      <c r="A4198" s="28" t="s">
        <v>37</v>
      </c>
      <c r="B4198" s="24">
        <v>916857</v>
      </c>
      <c r="C4198" s="28" t="s">
        <v>1107</v>
      </c>
      <c r="D4198" s="29">
        <v>35916857</v>
      </c>
      <c r="E4198" s="29" t="s">
        <v>3527</v>
      </c>
      <c r="F4198" s="29">
        <v>277.17</v>
      </c>
      <c r="G4198" s="10">
        <f>SUMIFS('Régua SAEB'!$C:$C,'Régua SAEB'!$B:$B,"LP",'Régua SAEB'!$D:$D,"&lt;="&amp;$F4198,'Régua SAEB'!$E:$E,"&gt;"&amp;$F4198,'Régua SAEB'!$A:$A,$E4198)</f>
        <v>3</v>
      </c>
      <c r="H4198" s="10" t="str">
        <f t="array" ref="H4198">INDEX('Régua SAEB'!$F$1:$F$40,MATCH($E4198&amp;"LP"&amp;$G4198,'Régua SAEB'!$G$1:$G$40,0),1)</f>
        <v>Básico</v>
      </c>
      <c r="I4198" s="29">
        <v>264.55</v>
      </c>
      <c r="J4198" s="10">
        <f>SUMIFS('Régua SAEB'!$C:$C,'Régua SAEB'!$B:$B,"MT",'Régua SAEB'!$D:$D,"&lt;="&amp;$I4198,'Régua SAEB'!$E:$E,"&gt;"&amp;$I4198,'Régua SAEB'!$A:$A,$E4198)</f>
        <v>2</v>
      </c>
      <c r="K4198" s="10" t="str">
        <f t="array" ref="K4198">INDEX('Régua SAEB'!$F$1:$F$40,MATCH($E4198&amp;"MT"&amp;$J4198,'Régua SAEB'!$G$1:$G$40,0),1)</f>
        <v>Insuficiente</v>
      </c>
    </row>
    <row r="4199" spans="1:11" x14ac:dyDescent="0.2">
      <c r="A4199" s="28" t="s">
        <v>37</v>
      </c>
      <c r="B4199" s="24">
        <v>920496</v>
      </c>
      <c r="C4199" s="28" t="s">
        <v>1108</v>
      </c>
      <c r="D4199" s="29">
        <v>35920496</v>
      </c>
      <c r="E4199" s="29" t="s">
        <v>3527</v>
      </c>
      <c r="F4199" s="29">
        <v>279.04000000000002</v>
      </c>
      <c r="G4199" s="10">
        <f>SUMIFS('Régua SAEB'!$C:$C,'Régua SAEB'!$B:$B,"LP",'Régua SAEB'!$D:$D,"&lt;="&amp;$F4199,'Régua SAEB'!$E:$E,"&gt;"&amp;$F4199,'Régua SAEB'!$A:$A,$E4199)</f>
        <v>3</v>
      </c>
      <c r="H4199" s="10" t="str">
        <f t="array" ref="H4199">INDEX('Régua SAEB'!$F$1:$F$40,MATCH($E4199&amp;"LP"&amp;$G4199,'Régua SAEB'!$G$1:$G$40,0),1)</f>
        <v>Básico</v>
      </c>
      <c r="I4199" s="29">
        <v>272.47000000000003</v>
      </c>
      <c r="J4199" s="10">
        <f>SUMIFS('Régua SAEB'!$C:$C,'Régua SAEB'!$B:$B,"MT",'Régua SAEB'!$D:$D,"&lt;="&amp;$I4199,'Régua SAEB'!$E:$E,"&gt;"&amp;$I4199,'Régua SAEB'!$A:$A,$E4199)</f>
        <v>2</v>
      </c>
      <c r="K4199" s="10" t="str">
        <f t="array" ref="K4199">INDEX('Régua SAEB'!$F$1:$F$40,MATCH($E4199&amp;"MT"&amp;$J4199,'Régua SAEB'!$G$1:$G$40,0),1)</f>
        <v>Insuficiente</v>
      </c>
    </row>
    <row r="4200" spans="1:11" x14ac:dyDescent="0.2">
      <c r="A4200" s="28" t="s">
        <v>36</v>
      </c>
      <c r="B4200" s="24">
        <v>921048</v>
      </c>
      <c r="C4200" s="28" t="s">
        <v>1109</v>
      </c>
      <c r="D4200" s="29">
        <v>35921048</v>
      </c>
      <c r="E4200" s="29" t="s">
        <v>3527</v>
      </c>
      <c r="F4200" s="29">
        <v>289.81</v>
      </c>
      <c r="G4200" s="10">
        <f>SUMIFS('Régua SAEB'!$C:$C,'Régua SAEB'!$B:$B,"LP",'Régua SAEB'!$D:$D,"&lt;="&amp;$F4200,'Régua SAEB'!$E:$E,"&gt;"&amp;$F4200,'Régua SAEB'!$A:$A,$E4200)</f>
        <v>3</v>
      </c>
      <c r="H4200" s="10" t="str">
        <f t="array" ref="H4200">INDEX('Régua SAEB'!$F$1:$F$40,MATCH($E4200&amp;"LP"&amp;$G4200,'Régua SAEB'!$G$1:$G$40,0),1)</f>
        <v>Básico</v>
      </c>
      <c r="I4200" s="29">
        <v>267.62</v>
      </c>
      <c r="J4200" s="10">
        <f>SUMIFS('Régua SAEB'!$C:$C,'Régua SAEB'!$B:$B,"MT",'Régua SAEB'!$D:$D,"&lt;="&amp;$I4200,'Régua SAEB'!$E:$E,"&gt;"&amp;$I4200,'Régua SAEB'!$A:$A,$E4200)</f>
        <v>2</v>
      </c>
      <c r="K4200" s="10" t="str">
        <f t="array" ref="K4200">INDEX('Régua SAEB'!$F$1:$F$40,MATCH($E4200&amp;"MT"&amp;$J4200,'Régua SAEB'!$G$1:$G$40,0),1)</f>
        <v>Insuficiente</v>
      </c>
    </row>
    <row r="4201" spans="1:11" x14ac:dyDescent="0.2">
      <c r="A4201" s="28" t="s">
        <v>36</v>
      </c>
      <c r="B4201" s="24">
        <v>921385</v>
      </c>
      <c r="C4201" s="28" t="s">
        <v>1110</v>
      </c>
      <c r="D4201" s="29">
        <v>35921385</v>
      </c>
      <c r="E4201" s="29" t="s">
        <v>3527</v>
      </c>
      <c r="F4201" s="29">
        <v>290.56</v>
      </c>
      <c r="G4201" s="10">
        <f>SUMIFS('Régua SAEB'!$C:$C,'Régua SAEB'!$B:$B,"LP",'Régua SAEB'!$D:$D,"&lt;="&amp;$F4201,'Régua SAEB'!$E:$E,"&gt;"&amp;$F4201,'Régua SAEB'!$A:$A,$E4201)</f>
        <v>3</v>
      </c>
      <c r="H4201" s="10" t="str">
        <f t="array" ref="H4201">INDEX('Régua SAEB'!$F$1:$F$40,MATCH($E4201&amp;"LP"&amp;$G4201,'Régua SAEB'!$G$1:$G$40,0),1)</f>
        <v>Básico</v>
      </c>
      <c r="I4201" s="29">
        <v>284.51</v>
      </c>
      <c r="J4201" s="10">
        <f>SUMIFS('Régua SAEB'!$C:$C,'Régua SAEB'!$B:$B,"MT",'Régua SAEB'!$D:$D,"&lt;="&amp;$I4201,'Régua SAEB'!$E:$E,"&gt;"&amp;$I4201,'Régua SAEB'!$A:$A,$E4201)</f>
        <v>3</v>
      </c>
      <c r="K4201" s="10" t="str">
        <f t="array" ref="K4201">INDEX('Régua SAEB'!$F$1:$F$40,MATCH($E4201&amp;"MT"&amp;$J4201,'Régua SAEB'!$G$1:$G$40,0),1)</f>
        <v>Básico</v>
      </c>
    </row>
    <row r="4202" spans="1:11" x14ac:dyDescent="0.2">
      <c r="A4202" s="28" t="s">
        <v>36</v>
      </c>
      <c r="B4202" s="24">
        <v>923175</v>
      </c>
      <c r="C4202" s="28" t="s">
        <v>1113</v>
      </c>
      <c r="D4202" s="29">
        <v>35923175</v>
      </c>
      <c r="E4202" s="29" t="s">
        <v>3527</v>
      </c>
      <c r="F4202" s="29">
        <v>277.48</v>
      </c>
      <c r="G4202" s="10">
        <f>SUMIFS('Régua SAEB'!$C:$C,'Régua SAEB'!$B:$B,"LP",'Régua SAEB'!$D:$D,"&lt;="&amp;$F4202,'Régua SAEB'!$E:$E,"&gt;"&amp;$F4202,'Régua SAEB'!$A:$A,$E4202)</f>
        <v>3</v>
      </c>
      <c r="H4202" s="10" t="str">
        <f t="array" ref="H4202">INDEX('Régua SAEB'!$F$1:$F$40,MATCH($E4202&amp;"LP"&amp;$G4202,'Régua SAEB'!$G$1:$G$40,0),1)</f>
        <v>Básico</v>
      </c>
      <c r="I4202" s="29">
        <v>262.69</v>
      </c>
      <c r="J4202" s="10">
        <f>SUMIFS('Régua SAEB'!$C:$C,'Régua SAEB'!$B:$B,"MT",'Régua SAEB'!$D:$D,"&lt;="&amp;$I4202,'Régua SAEB'!$E:$E,"&gt;"&amp;$I4202,'Régua SAEB'!$A:$A,$E4202)</f>
        <v>2</v>
      </c>
      <c r="K4202" s="10" t="str">
        <f t="array" ref="K4202">INDEX('Régua SAEB'!$F$1:$F$40,MATCH($E4202&amp;"MT"&amp;$J4202,'Régua SAEB'!$G$1:$G$40,0),1)</f>
        <v>Insuficiente</v>
      </c>
    </row>
    <row r="4203" spans="1:11" x14ac:dyDescent="0.2">
      <c r="A4203" s="28" t="s">
        <v>36</v>
      </c>
      <c r="B4203" s="24">
        <v>923187</v>
      </c>
      <c r="C4203" s="28" t="s">
        <v>3609</v>
      </c>
      <c r="D4203" s="29">
        <v>35923187</v>
      </c>
      <c r="E4203" s="29" t="s">
        <v>3527</v>
      </c>
      <c r="F4203" s="29">
        <v>265.43</v>
      </c>
      <c r="G4203" s="10">
        <f>SUMIFS('Régua SAEB'!$C:$C,'Régua SAEB'!$B:$B,"LP",'Régua SAEB'!$D:$D,"&lt;="&amp;$F4203,'Régua SAEB'!$E:$E,"&gt;"&amp;$F4203,'Régua SAEB'!$A:$A,$E4203)</f>
        <v>2</v>
      </c>
      <c r="H4203" s="10" t="str">
        <f t="array" ref="H4203">INDEX('Régua SAEB'!$F$1:$F$40,MATCH($E4203&amp;"LP"&amp;$G4203,'Régua SAEB'!$G$1:$G$40,0),1)</f>
        <v>Básico</v>
      </c>
      <c r="I4203" s="29">
        <v>253.29</v>
      </c>
      <c r="J4203" s="10">
        <f>SUMIFS('Régua SAEB'!$C:$C,'Régua SAEB'!$B:$B,"MT",'Régua SAEB'!$D:$D,"&lt;="&amp;$I4203,'Régua SAEB'!$E:$E,"&gt;"&amp;$I4203,'Régua SAEB'!$A:$A,$E4203)</f>
        <v>2</v>
      </c>
      <c r="K4203" s="10" t="str">
        <f t="array" ref="K4203">INDEX('Régua SAEB'!$F$1:$F$40,MATCH($E4203&amp;"MT"&amp;$J4203,'Régua SAEB'!$G$1:$G$40,0),1)</f>
        <v>Insuficiente</v>
      </c>
    </row>
    <row r="4204" spans="1:11" x14ac:dyDescent="0.2">
      <c r="A4204" s="28" t="s">
        <v>37</v>
      </c>
      <c r="B4204" s="24">
        <v>923199</v>
      </c>
      <c r="C4204" s="28" t="s">
        <v>1114</v>
      </c>
      <c r="D4204" s="29">
        <v>35923199</v>
      </c>
      <c r="E4204" s="29" t="s">
        <v>3527</v>
      </c>
      <c r="F4204" s="29">
        <v>263.99</v>
      </c>
      <c r="G4204" s="10">
        <f>SUMIFS('Régua SAEB'!$C:$C,'Régua SAEB'!$B:$B,"LP",'Régua SAEB'!$D:$D,"&lt;="&amp;$F4204,'Régua SAEB'!$E:$E,"&gt;"&amp;$F4204,'Régua SAEB'!$A:$A,$E4204)</f>
        <v>2</v>
      </c>
      <c r="H4204" s="10" t="str">
        <f t="array" ref="H4204">INDEX('Régua SAEB'!$F$1:$F$40,MATCH($E4204&amp;"LP"&amp;$G4204,'Régua SAEB'!$G$1:$G$40,0),1)</f>
        <v>Básico</v>
      </c>
      <c r="I4204" s="29">
        <v>256.27999999999997</v>
      </c>
      <c r="J4204" s="10">
        <f>SUMIFS('Régua SAEB'!$C:$C,'Régua SAEB'!$B:$B,"MT",'Régua SAEB'!$D:$D,"&lt;="&amp;$I4204,'Régua SAEB'!$E:$E,"&gt;"&amp;$I4204,'Régua SAEB'!$A:$A,$E4204)</f>
        <v>2</v>
      </c>
      <c r="K4204" s="10" t="str">
        <f t="array" ref="K4204">INDEX('Régua SAEB'!$F$1:$F$40,MATCH($E4204&amp;"MT"&amp;$J4204,'Régua SAEB'!$G$1:$G$40,0),1)</f>
        <v>Insuficiente</v>
      </c>
    </row>
    <row r="4205" spans="1:11" x14ac:dyDescent="0.2">
      <c r="A4205" s="28" t="s">
        <v>36</v>
      </c>
      <c r="B4205" s="24">
        <v>923357</v>
      </c>
      <c r="C4205" s="28" t="s">
        <v>3610</v>
      </c>
      <c r="D4205" s="29">
        <v>35923357</v>
      </c>
      <c r="E4205" s="29" t="s">
        <v>3527</v>
      </c>
      <c r="F4205" s="29">
        <v>262.83999999999997</v>
      </c>
      <c r="G4205" s="10">
        <f>SUMIFS('Régua SAEB'!$C:$C,'Régua SAEB'!$B:$B,"LP",'Régua SAEB'!$D:$D,"&lt;="&amp;$F4205,'Régua SAEB'!$E:$E,"&gt;"&amp;$F4205,'Régua SAEB'!$A:$A,$E4205)</f>
        <v>2</v>
      </c>
      <c r="H4205" s="10" t="str">
        <f t="array" ref="H4205">INDEX('Régua SAEB'!$F$1:$F$40,MATCH($E4205&amp;"LP"&amp;$G4205,'Régua SAEB'!$G$1:$G$40,0),1)</f>
        <v>Básico</v>
      </c>
      <c r="I4205" s="29">
        <v>256.04000000000002</v>
      </c>
      <c r="J4205" s="10">
        <f>SUMIFS('Régua SAEB'!$C:$C,'Régua SAEB'!$B:$B,"MT",'Régua SAEB'!$D:$D,"&lt;="&amp;$I4205,'Régua SAEB'!$E:$E,"&gt;"&amp;$I4205,'Régua SAEB'!$A:$A,$E4205)</f>
        <v>2</v>
      </c>
      <c r="K4205" s="10" t="str">
        <f t="array" ref="K4205">INDEX('Régua SAEB'!$F$1:$F$40,MATCH($E4205&amp;"MT"&amp;$J4205,'Régua SAEB'!$G$1:$G$40,0),1)</f>
        <v>Insuficiente</v>
      </c>
    </row>
    <row r="4206" spans="1:11" x14ac:dyDescent="0.2">
      <c r="A4206" s="28" t="s">
        <v>36</v>
      </c>
      <c r="B4206" s="24">
        <v>923424</v>
      </c>
      <c r="C4206" s="28" t="s">
        <v>1115</v>
      </c>
      <c r="D4206" s="29">
        <v>35923424</v>
      </c>
      <c r="E4206" s="29" t="s">
        <v>3527</v>
      </c>
      <c r="F4206" s="29">
        <v>273.58</v>
      </c>
      <c r="G4206" s="10">
        <f>SUMIFS('Régua SAEB'!$C:$C,'Régua SAEB'!$B:$B,"LP",'Régua SAEB'!$D:$D,"&lt;="&amp;$F4206,'Régua SAEB'!$E:$E,"&gt;"&amp;$F4206,'Régua SAEB'!$A:$A,$E4206)</f>
        <v>2</v>
      </c>
      <c r="H4206" s="10" t="str">
        <f t="array" ref="H4206">INDEX('Régua SAEB'!$F$1:$F$40,MATCH($E4206&amp;"LP"&amp;$G4206,'Régua SAEB'!$G$1:$G$40,0),1)</f>
        <v>Básico</v>
      </c>
      <c r="I4206" s="29">
        <v>251.79</v>
      </c>
      <c r="J4206" s="10">
        <f>SUMIFS('Régua SAEB'!$C:$C,'Régua SAEB'!$B:$B,"MT",'Régua SAEB'!$D:$D,"&lt;="&amp;$I4206,'Régua SAEB'!$E:$E,"&gt;"&amp;$I4206,'Régua SAEB'!$A:$A,$E4206)</f>
        <v>2</v>
      </c>
      <c r="K4206" s="10" t="str">
        <f t="array" ref="K4206">INDEX('Régua SAEB'!$F$1:$F$40,MATCH($E4206&amp;"MT"&amp;$J4206,'Régua SAEB'!$G$1:$G$40,0),1)</f>
        <v>Insuficiente</v>
      </c>
    </row>
    <row r="4207" spans="1:11" x14ac:dyDescent="0.2">
      <c r="A4207" s="28" t="s">
        <v>36</v>
      </c>
      <c r="B4207" s="24">
        <v>923761</v>
      </c>
      <c r="C4207" s="28" t="s">
        <v>3611</v>
      </c>
      <c r="D4207" s="29">
        <v>35923761</v>
      </c>
      <c r="E4207" s="29" t="s">
        <v>3527</v>
      </c>
      <c r="F4207" s="29">
        <v>297.69</v>
      </c>
      <c r="G4207" s="10">
        <f>SUMIFS('Régua SAEB'!$C:$C,'Régua SAEB'!$B:$B,"LP",'Régua SAEB'!$D:$D,"&lt;="&amp;$F4207,'Régua SAEB'!$E:$E,"&gt;"&amp;$F4207,'Régua SAEB'!$A:$A,$E4207)</f>
        <v>3</v>
      </c>
      <c r="H4207" s="10" t="str">
        <f t="array" ref="H4207">INDEX('Régua SAEB'!$F$1:$F$40,MATCH($E4207&amp;"LP"&amp;$G4207,'Régua SAEB'!$G$1:$G$40,0),1)</f>
        <v>Básico</v>
      </c>
      <c r="I4207" s="29">
        <v>294.58</v>
      </c>
      <c r="J4207" s="10">
        <f>SUMIFS('Régua SAEB'!$C:$C,'Régua SAEB'!$B:$B,"MT",'Régua SAEB'!$D:$D,"&lt;="&amp;$I4207,'Régua SAEB'!$E:$E,"&gt;"&amp;$I4207,'Régua SAEB'!$A:$A,$E4207)</f>
        <v>3</v>
      </c>
      <c r="K4207" s="10" t="str">
        <f t="array" ref="K4207">INDEX('Régua SAEB'!$F$1:$F$40,MATCH($E4207&amp;"MT"&amp;$J4207,'Régua SAEB'!$G$1:$G$40,0),1)</f>
        <v>Básico</v>
      </c>
    </row>
    <row r="4208" spans="1:11" x14ac:dyDescent="0.2">
      <c r="A4208" s="28" t="s">
        <v>36</v>
      </c>
      <c r="B4208" s="24">
        <v>923771</v>
      </c>
      <c r="C4208" s="28" t="s">
        <v>1116</v>
      </c>
      <c r="D4208" s="29">
        <v>35923771</v>
      </c>
      <c r="E4208" s="29" t="s">
        <v>3527</v>
      </c>
      <c r="F4208" s="29">
        <v>271.14999999999998</v>
      </c>
      <c r="G4208" s="10">
        <f>SUMIFS('Régua SAEB'!$C:$C,'Régua SAEB'!$B:$B,"LP",'Régua SAEB'!$D:$D,"&lt;="&amp;$F4208,'Régua SAEB'!$E:$E,"&gt;"&amp;$F4208,'Régua SAEB'!$A:$A,$E4208)</f>
        <v>2</v>
      </c>
      <c r="H4208" s="10" t="str">
        <f t="array" ref="H4208">INDEX('Régua SAEB'!$F$1:$F$40,MATCH($E4208&amp;"LP"&amp;$G4208,'Régua SAEB'!$G$1:$G$40,0),1)</f>
        <v>Básico</v>
      </c>
      <c r="I4208" s="29">
        <v>260.88</v>
      </c>
      <c r="J4208" s="10">
        <f>SUMIFS('Régua SAEB'!$C:$C,'Régua SAEB'!$B:$B,"MT",'Régua SAEB'!$D:$D,"&lt;="&amp;$I4208,'Régua SAEB'!$E:$E,"&gt;"&amp;$I4208,'Régua SAEB'!$A:$A,$E4208)</f>
        <v>2</v>
      </c>
      <c r="K4208" s="10" t="str">
        <f t="array" ref="K4208">INDEX('Régua SAEB'!$F$1:$F$40,MATCH($E4208&amp;"MT"&amp;$J4208,'Régua SAEB'!$G$1:$G$40,0),1)</f>
        <v>Insuficiente</v>
      </c>
    </row>
    <row r="4209" spans="1:11" x14ac:dyDescent="0.2">
      <c r="A4209" s="28" t="s">
        <v>36</v>
      </c>
      <c r="B4209" s="24">
        <v>924052</v>
      </c>
      <c r="C4209" s="28" t="s">
        <v>1118</v>
      </c>
      <c r="D4209" s="29">
        <v>35924052</v>
      </c>
      <c r="E4209" s="29" t="s">
        <v>3527</v>
      </c>
      <c r="F4209" s="29">
        <v>287.62</v>
      </c>
      <c r="G4209" s="10">
        <f>SUMIFS('Régua SAEB'!$C:$C,'Régua SAEB'!$B:$B,"LP",'Régua SAEB'!$D:$D,"&lt;="&amp;$F4209,'Régua SAEB'!$E:$E,"&gt;"&amp;$F4209,'Régua SAEB'!$A:$A,$E4209)</f>
        <v>3</v>
      </c>
      <c r="H4209" s="10" t="str">
        <f t="array" ref="H4209">INDEX('Régua SAEB'!$F$1:$F$40,MATCH($E4209&amp;"LP"&amp;$G4209,'Régua SAEB'!$G$1:$G$40,0),1)</f>
        <v>Básico</v>
      </c>
      <c r="I4209" s="29">
        <v>270.66000000000003</v>
      </c>
      <c r="J4209" s="10">
        <f>SUMIFS('Régua SAEB'!$C:$C,'Régua SAEB'!$B:$B,"MT",'Régua SAEB'!$D:$D,"&lt;="&amp;$I4209,'Régua SAEB'!$E:$E,"&gt;"&amp;$I4209,'Régua SAEB'!$A:$A,$E4209)</f>
        <v>2</v>
      </c>
      <c r="K4209" s="10" t="str">
        <f t="array" ref="K4209">INDEX('Régua SAEB'!$F$1:$F$40,MATCH($E4209&amp;"MT"&amp;$J4209,'Régua SAEB'!$G$1:$G$40,0),1)</f>
        <v>Insuficiente</v>
      </c>
    </row>
    <row r="4210" spans="1:11" x14ac:dyDescent="0.2">
      <c r="A4210" s="28" t="s">
        <v>36</v>
      </c>
      <c r="B4210" s="24">
        <v>925044</v>
      </c>
      <c r="C4210" s="28" t="s">
        <v>1120</v>
      </c>
      <c r="D4210" s="29">
        <v>35925044</v>
      </c>
      <c r="E4210" s="29" t="s">
        <v>3527</v>
      </c>
      <c r="F4210" s="29">
        <v>256.43</v>
      </c>
      <c r="G4210" s="10">
        <f>SUMIFS('Régua SAEB'!$C:$C,'Régua SAEB'!$B:$B,"LP",'Régua SAEB'!$D:$D,"&lt;="&amp;$F4210,'Régua SAEB'!$E:$E,"&gt;"&amp;$F4210,'Régua SAEB'!$A:$A,$E4210)</f>
        <v>2</v>
      </c>
      <c r="H4210" s="10" t="str">
        <f t="array" ref="H4210">INDEX('Régua SAEB'!$F$1:$F$40,MATCH($E4210&amp;"LP"&amp;$G4210,'Régua SAEB'!$G$1:$G$40,0),1)</f>
        <v>Básico</v>
      </c>
      <c r="I4210" s="29">
        <v>251.16</v>
      </c>
      <c r="J4210" s="10">
        <f>SUMIFS('Régua SAEB'!$C:$C,'Régua SAEB'!$B:$B,"MT",'Régua SAEB'!$D:$D,"&lt;="&amp;$I4210,'Régua SAEB'!$E:$E,"&gt;"&amp;$I4210,'Régua SAEB'!$A:$A,$E4210)</f>
        <v>2</v>
      </c>
      <c r="K4210" s="10" t="str">
        <f t="array" ref="K4210">INDEX('Régua SAEB'!$F$1:$F$40,MATCH($E4210&amp;"MT"&amp;$J4210,'Régua SAEB'!$G$1:$G$40,0),1)</f>
        <v>Insuficiente</v>
      </c>
    </row>
    <row r="4211" spans="1:11" x14ac:dyDescent="0.2">
      <c r="A4211" s="28" t="s">
        <v>36</v>
      </c>
      <c r="B4211" s="24">
        <v>925056</v>
      </c>
      <c r="C4211" s="28" t="s">
        <v>1121</v>
      </c>
      <c r="D4211" s="29">
        <v>35925056</v>
      </c>
      <c r="E4211" s="29" t="s">
        <v>3527</v>
      </c>
      <c r="F4211" s="29">
        <v>263.85000000000002</v>
      </c>
      <c r="G4211" s="10">
        <f>SUMIFS('Régua SAEB'!$C:$C,'Régua SAEB'!$B:$B,"LP",'Régua SAEB'!$D:$D,"&lt;="&amp;$F4211,'Régua SAEB'!$E:$E,"&gt;"&amp;$F4211,'Régua SAEB'!$A:$A,$E4211)</f>
        <v>2</v>
      </c>
      <c r="H4211" s="10" t="str">
        <f t="array" ref="H4211">INDEX('Régua SAEB'!$F$1:$F$40,MATCH($E4211&amp;"LP"&amp;$G4211,'Régua SAEB'!$G$1:$G$40,0),1)</f>
        <v>Básico</v>
      </c>
      <c r="I4211" s="29">
        <v>262.58999999999997</v>
      </c>
      <c r="J4211" s="10">
        <f>SUMIFS('Régua SAEB'!$C:$C,'Régua SAEB'!$B:$B,"MT",'Régua SAEB'!$D:$D,"&lt;="&amp;$I4211,'Régua SAEB'!$E:$E,"&gt;"&amp;$I4211,'Régua SAEB'!$A:$A,$E4211)</f>
        <v>2</v>
      </c>
      <c r="K4211" s="10" t="str">
        <f t="array" ref="K4211">INDEX('Régua SAEB'!$F$1:$F$40,MATCH($E4211&amp;"MT"&amp;$J4211,'Régua SAEB'!$G$1:$G$40,0),1)</f>
        <v>Insuficiente</v>
      </c>
    </row>
    <row r="4212" spans="1:11" x14ac:dyDescent="0.2">
      <c r="A4212" s="28" t="s">
        <v>36</v>
      </c>
      <c r="B4212" s="24">
        <v>925068</v>
      </c>
      <c r="C4212" s="28" t="s">
        <v>1122</v>
      </c>
      <c r="D4212" s="29">
        <v>35925068</v>
      </c>
      <c r="E4212" s="29" t="s">
        <v>3527</v>
      </c>
      <c r="F4212" s="29">
        <v>259.81</v>
      </c>
      <c r="G4212" s="10">
        <f>SUMIFS('Régua SAEB'!$C:$C,'Régua SAEB'!$B:$B,"LP",'Régua SAEB'!$D:$D,"&lt;="&amp;$F4212,'Régua SAEB'!$E:$E,"&gt;"&amp;$F4212,'Régua SAEB'!$A:$A,$E4212)</f>
        <v>2</v>
      </c>
      <c r="H4212" s="10" t="str">
        <f t="array" ref="H4212">INDEX('Régua SAEB'!$F$1:$F$40,MATCH($E4212&amp;"LP"&amp;$G4212,'Régua SAEB'!$G$1:$G$40,0),1)</f>
        <v>Básico</v>
      </c>
      <c r="I4212" s="29">
        <v>250.43</v>
      </c>
      <c r="J4212" s="10">
        <f>SUMIFS('Régua SAEB'!$C:$C,'Régua SAEB'!$B:$B,"MT",'Régua SAEB'!$D:$D,"&lt;="&amp;$I4212,'Régua SAEB'!$E:$E,"&gt;"&amp;$I4212,'Régua SAEB'!$A:$A,$E4212)</f>
        <v>2</v>
      </c>
      <c r="K4212" s="10" t="str">
        <f t="array" ref="K4212">INDEX('Régua SAEB'!$F$1:$F$40,MATCH($E4212&amp;"MT"&amp;$J4212,'Régua SAEB'!$G$1:$G$40,0),1)</f>
        <v>Insuficiente</v>
      </c>
    </row>
    <row r="4213" spans="1:11" x14ac:dyDescent="0.2">
      <c r="A4213" s="28" t="s">
        <v>37</v>
      </c>
      <c r="B4213" s="24">
        <v>925111</v>
      </c>
      <c r="C4213" s="28" t="s">
        <v>1125</v>
      </c>
      <c r="D4213" s="29">
        <v>35925111</v>
      </c>
      <c r="E4213" s="29" t="s">
        <v>3527</v>
      </c>
      <c r="F4213" s="29">
        <v>267.98</v>
      </c>
      <c r="G4213" s="10">
        <f>SUMIFS('Régua SAEB'!$C:$C,'Régua SAEB'!$B:$B,"LP",'Régua SAEB'!$D:$D,"&lt;="&amp;$F4213,'Régua SAEB'!$E:$E,"&gt;"&amp;$F4213,'Régua SAEB'!$A:$A,$E4213)</f>
        <v>2</v>
      </c>
      <c r="H4213" s="10" t="str">
        <f t="array" ref="H4213">INDEX('Régua SAEB'!$F$1:$F$40,MATCH($E4213&amp;"LP"&amp;$G4213,'Régua SAEB'!$G$1:$G$40,0),1)</f>
        <v>Básico</v>
      </c>
      <c r="I4213" s="29">
        <v>251.01</v>
      </c>
      <c r="J4213" s="10">
        <f>SUMIFS('Régua SAEB'!$C:$C,'Régua SAEB'!$B:$B,"MT",'Régua SAEB'!$D:$D,"&lt;="&amp;$I4213,'Régua SAEB'!$E:$E,"&gt;"&amp;$I4213,'Régua SAEB'!$A:$A,$E4213)</f>
        <v>2</v>
      </c>
      <c r="K4213" s="10" t="str">
        <f t="array" ref="K4213">INDEX('Régua SAEB'!$F$1:$F$40,MATCH($E4213&amp;"MT"&amp;$J4213,'Régua SAEB'!$G$1:$G$40,0),1)</f>
        <v>Insuficiente</v>
      </c>
    </row>
    <row r="4214" spans="1:11" x14ac:dyDescent="0.2">
      <c r="A4214" s="28" t="s">
        <v>37</v>
      </c>
      <c r="B4214" s="24">
        <v>925123</v>
      </c>
      <c r="C4214" s="28" t="s">
        <v>1126</v>
      </c>
      <c r="D4214" s="29">
        <v>35925123</v>
      </c>
      <c r="E4214" s="29" t="s">
        <v>3527</v>
      </c>
      <c r="F4214" s="29">
        <v>279.16000000000003</v>
      </c>
      <c r="G4214" s="10">
        <f>SUMIFS('Régua SAEB'!$C:$C,'Régua SAEB'!$B:$B,"LP",'Régua SAEB'!$D:$D,"&lt;="&amp;$F4214,'Régua SAEB'!$E:$E,"&gt;"&amp;$F4214,'Régua SAEB'!$A:$A,$E4214)</f>
        <v>3</v>
      </c>
      <c r="H4214" s="10" t="str">
        <f t="array" ref="H4214">INDEX('Régua SAEB'!$F$1:$F$40,MATCH($E4214&amp;"LP"&amp;$G4214,'Régua SAEB'!$G$1:$G$40,0),1)</f>
        <v>Básico</v>
      </c>
      <c r="I4214" s="29">
        <v>264.89</v>
      </c>
      <c r="J4214" s="10">
        <f>SUMIFS('Régua SAEB'!$C:$C,'Régua SAEB'!$B:$B,"MT",'Régua SAEB'!$D:$D,"&lt;="&amp;$I4214,'Régua SAEB'!$E:$E,"&gt;"&amp;$I4214,'Régua SAEB'!$A:$A,$E4214)</f>
        <v>2</v>
      </c>
      <c r="K4214" s="10" t="str">
        <f t="array" ref="K4214">INDEX('Régua SAEB'!$F$1:$F$40,MATCH($E4214&amp;"MT"&amp;$J4214,'Régua SAEB'!$G$1:$G$40,0),1)</f>
        <v>Insuficiente</v>
      </c>
    </row>
    <row r="4215" spans="1:11" x14ac:dyDescent="0.2">
      <c r="A4215" s="28" t="s">
        <v>36</v>
      </c>
      <c r="B4215" s="24">
        <v>925559</v>
      </c>
      <c r="C4215" s="28" t="s">
        <v>1127</v>
      </c>
      <c r="D4215" s="29">
        <v>35925559</v>
      </c>
      <c r="E4215" s="29" t="s">
        <v>3527</v>
      </c>
      <c r="F4215" s="29">
        <v>265.22000000000003</v>
      </c>
      <c r="G4215" s="10">
        <f>SUMIFS('Régua SAEB'!$C:$C,'Régua SAEB'!$B:$B,"LP",'Régua SAEB'!$D:$D,"&lt;="&amp;$F4215,'Régua SAEB'!$E:$E,"&gt;"&amp;$F4215,'Régua SAEB'!$A:$A,$E4215)</f>
        <v>2</v>
      </c>
      <c r="H4215" s="10" t="str">
        <f t="array" ref="H4215">INDEX('Régua SAEB'!$F$1:$F$40,MATCH($E4215&amp;"LP"&amp;$G4215,'Régua SAEB'!$G$1:$G$40,0),1)</f>
        <v>Básico</v>
      </c>
      <c r="I4215" s="29">
        <v>256.72000000000003</v>
      </c>
      <c r="J4215" s="10">
        <f>SUMIFS('Régua SAEB'!$C:$C,'Régua SAEB'!$B:$B,"MT",'Régua SAEB'!$D:$D,"&lt;="&amp;$I4215,'Régua SAEB'!$E:$E,"&gt;"&amp;$I4215,'Régua SAEB'!$A:$A,$E4215)</f>
        <v>2</v>
      </c>
      <c r="K4215" s="10" t="str">
        <f t="array" ref="K4215">INDEX('Régua SAEB'!$F$1:$F$40,MATCH($E4215&amp;"MT"&amp;$J4215,'Régua SAEB'!$G$1:$G$40,0),1)</f>
        <v>Insuficiente</v>
      </c>
    </row>
    <row r="4216" spans="1:11" x14ac:dyDescent="0.2">
      <c r="A4216" s="28" t="s">
        <v>47</v>
      </c>
      <c r="B4216" s="24">
        <v>30752</v>
      </c>
      <c r="C4216" s="28" t="s">
        <v>1129</v>
      </c>
      <c r="D4216" s="29">
        <v>35030752</v>
      </c>
      <c r="E4216" s="29" t="s">
        <v>3527</v>
      </c>
      <c r="F4216" s="29">
        <v>262.02999999999997</v>
      </c>
      <c r="G4216" s="10">
        <f>SUMIFS('Régua SAEB'!$C:$C,'Régua SAEB'!$B:$B,"LP",'Régua SAEB'!$D:$D,"&lt;="&amp;$F4216,'Régua SAEB'!$E:$E,"&gt;"&amp;$F4216,'Régua SAEB'!$A:$A,$E4216)</f>
        <v>2</v>
      </c>
      <c r="H4216" s="10" t="str">
        <f t="array" ref="H4216">INDEX('Régua SAEB'!$F$1:$F$40,MATCH($E4216&amp;"LP"&amp;$G4216,'Régua SAEB'!$G$1:$G$40,0),1)</f>
        <v>Básico</v>
      </c>
      <c r="I4216" s="29">
        <v>275.81</v>
      </c>
      <c r="J4216" s="10">
        <f>SUMIFS('Régua SAEB'!$C:$C,'Régua SAEB'!$B:$B,"MT",'Régua SAEB'!$D:$D,"&lt;="&amp;$I4216,'Régua SAEB'!$E:$E,"&gt;"&amp;$I4216,'Régua SAEB'!$A:$A,$E4216)</f>
        <v>3</v>
      </c>
      <c r="K4216" s="10" t="str">
        <f t="array" ref="K4216">INDEX('Régua SAEB'!$F$1:$F$40,MATCH($E4216&amp;"MT"&amp;$J4216,'Régua SAEB'!$G$1:$G$40,0),1)</f>
        <v>Básico</v>
      </c>
    </row>
    <row r="4217" spans="1:11" x14ac:dyDescent="0.2">
      <c r="A4217" s="28" t="s">
        <v>97</v>
      </c>
      <c r="B4217" s="24">
        <v>34678</v>
      </c>
      <c r="C4217" s="28" t="s">
        <v>1130</v>
      </c>
      <c r="D4217" s="29">
        <v>35034678</v>
      </c>
      <c r="E4217" s="29" t="s">
        <v>3527</v>
      </c>
      <c r="F4217" s="29">
        <v>250.84</v>
      </c>
      <c r="G4217" s="10">
        <f>SUMIFS('Régua SAEB'!$C:$C,'Régua SAEB'!$B:$B,"LP",'Régua SAEB'!$D:$D,"&lt;="&amp;$F4217,'Régua SAEB'!$E:$E,"&gt;"&amp;$F4217,'Régua SAEB'!$A:$A,$E4217)</f>
        <v>2</v>
      </c>
      <c r="H4217" s="10" t="str">
        <f t="array" ref="H4217">INDEX('Régua SAEB'!$F$1:$F$40,MATCH($E4217&amp;"LP"&amp;$G4217,'Régua SAEB'!$G$1:$G$40,0),1)</f>
        <v>Básico</v>
      </c>
      <c r="I4217" s="29">
        <v>258.83999999999997</v>
      </c>
      <c r="J4217" s="10">
        <f>SUMIFS('Régua SAEB'!$C:$C,'Régua SAEB'!$B:$B,"MT",'Régua SAEB'!$D:$D,"&lt;="&amp;$I4217,'Régua SAEB'!$E:$E,"&gt;"&amp;$I4217,'Régua SAEB'!$A:$A,$E4217)</f>
        <v>2</v>
      </c>
      <c r="K4217" s="10" t="str">
        <f t="array" ref="K4217">INDEX('Régua SAEB'!$F$1:$F$40,MATCH($E4217&amp;"MT"&amp;$J4217,'Régua SAEB'!$G$1:$G$40,0),1)</f>
        <v>Insuficiente</v>
      </c>
    </row>
    <row r="4218" spans="1:11" x14ac:dyDescent="0.2">
      <c r="A4218" s="28" t="s">
        <v>92</v>
      </c>
      <c r="B4218" s="24">
        <v>17255</v>
      </c>
      <c r="C4218" s="28" t="s">
        <v>1131</v>
      </c>
      <c r="D4218" s="29">
        <v>35017255</v>
      </c>
      <c r="E4218" s="29" t="s">
        <v>3527</v>
      </c>
      <c r="F4218" s="29">
        <v>300.13</v>
      </c>
      <c r="G4218" s="10">
        <f>SUMIFS('Régua SAEB'!$C:$C,'Régua SAEB'!$B:$B,"LP",'Régua SAEB'!$D:$D,"&lt;="&amp;$F4218,'Régua SAEB'!$E:$E,"&gt;"&amp;$F4218,'Régua SAEB'!$A:$A,$E4218)</f>
        <v>4</v>
      </c>
      <c r="H4218" s="10" t="str">
        <f t="array" ref="H4218">INDEX('Régua SAEB'!$F$1:$F$40,MATCH($E4218&amp;"LP"&amp;$G4218,'Régua SAEB'!$G$1:$G$40,0),1)</f>
        <v>Básico</v>
      </c>
      <c r="I4218" s="29">
        <v>282.20999999999998</v>
      </c>
      <c r="J4218" s="10">
        <f>SUMIFS('Régua SAEB'!$C:$C,'Régua SAEB'!$B:$B,"MT",'Régua SAEB'!$D:$D,"&lt;="&amp;$I4218,'Régua SAEB'!$E:$E,"&gt;"&amp;$I4218,'Régua SAEB'!$A:$A,$E4218)</f>
        <v>3</v>
      </c>
      <c r="K4218" s="10" t="str">
        <f t="array" ref="K4218">INDEX('Régua SAEB'!$F$1:$F$40,MATCH($E4218&amp;"MT"&amp;$J4218,'Régua SAEB'!$G$1:$G$40,0),1)</f>
        <v>Básico</v>
      </c>
    </row>
    <row r="4219" spans="1:11" x14ac:dyDescent="0.2">
      <c r="A4219" s="28" t="s">
        <v>92</v>
      </c>
      <c r="B4219" s="24">
        <v>17279</v>
      </c>
      <c r="C4219" s="28" t="s">
        <v>1132</v>
      </c>
      <c r="D4219" s="29">
        <v>35017279</v>
      </c>
      <c r="E4219" s="29" t="s">
        <v>3527</v>
      </c>
      <c r="F4219" s="29">
        <v>292.74</v>
      </c>
      <c r="G4219" s="10">
        <f>SUMIFS('Régua SAEB'!$C:$C,'Régua SAEB'!$B:$B,"LP",'Régua SAEB'!$D:$D,"&lt;="&amp;$F4219,'Régua SAEB'!$E:$E,"&gt;"&amp;$F4219,'Régua SAEB'!$A:$A,$E4219)</f>
        <v>3</v>
      </c>
      <c r="H4219" s="10" t="str">
        <f t="array" ref="H4219">INDEX('Régua SAEB'!$F$1:$F$40,MATCH($E4219&amp;"LP"&amp;$G4219,'Régua SAEB'!$G$1:$G$40,0),1)</f>
        <v>Básico</v>
      </c>
      <c r="I4219" s="29">
        <v>279.86</v>
      </c>
      <c r="J4219" s="10">
        <f>SUMIFS('Régua SAEB'!$C:$C,'Régua SAEB'!$B:$B,"MT",'Régua SAEB'!$D:$D,"&lt;="&amp;$I4219,'Régua SAEB'!$E:$E,"&gt;"&amp;$I4219,'Régua SAEB'!$A:$A,$E4219)</f>
        <v>3</v>
      </c>
      <c r="K4219" s="10" t="str">
        <f t="array" ref="K4219">INDEX('Régua SAEB'!$F$1:$F$40,MATCH($E4219&amp;"MT"&amp;$J4219,'Régua SAEB'!$G$1:$G$40,0),1)</f>
        <v>Básico</v>
      </c>
    </row>
    <row r="4220" spans="1:11" x14ac:dyDescent="0.2">
      <c r="A4220" s="28" t="s">
        <v>92</v>
      </c>
      <c r="B4220" s="24">
        <v>36468</v>
      </c>
      <c r="C4220" s="28" t="s">
        <v>1133</v>
      </c>
      <c r="D4220" s="29">
        <v>35036468</v>
      </c>
      <c r="E4220" s="29" t="s">
        <v>3527</v>
      </c>
      <c r="F4220" s="29">
        <v>270.08</v>
      </c>
      <c r="G4220" s="10">
        <f>SUMIFS('Régua SAEB'!$C:$C,'Régua SAEB'!$B:$B,"LP",'Régua SAEB'!$D:$D,"&lt;="&amp;$F4220,'Régua SAEB'!$E:$E,"&gt;"&amp;$F4220,'Régua SAEB'!$A:$A,$E4220)</f>
        <v>2</v>
      </c>
      <c r="H4220" s="10" t="str">
        <f t="array" ref="H4220">INDEX('Régua SAEB'!$F$1:$F$40,MATCH($E4220&amp;"LP"&amp;$G4220,'Régua SAEB'!$G$1:$G$40,0),1)</f>
        <v>Básico</v>
      </c>
      <c r="I4220" s="29">
        <v>262.35000000000002</v>
      </c>
      <c r="J4220" s="10">
        <f>SUMIFS('Régua SAEB'!$C:$C,'Régua SAEB'!$B:$B,"MT",'Régua SAEB'!$D:$D,"&lt;="&amp;$I4220,'Régua SAEB'!$E:$E,"&gt;"&amp;$I4220,'Régua SAEB'!$A:$A,$E4220)</f>
        <v>2</v>
      </c>
      <c r="K4220" s="10" t="str">
        <f t="array" ref="K4220">INDEX('Régua SAEB'!$F$1:$F$40,MATCH($E4220&amp;"MT"&amp;$J4220,'Régua SAEB'!$G$1:$G$40,0),1)</f>
        <v>Insuficiente</v>
      </c>
    </row>
    <row r="4221" spans="1:11" x14ac:dyDescent="0.2">
      <c r="A4221" s="28" t="s">
        <v>92</v>
      </c>
      <c r="B4221" s="24">
        <v>39858</v>
      </c>
      <c r="C4221" s="28" t="s">
        <v>3612</v>
      </c>
      <c r="D4221" s="29">
        <v>35039858</v>
      </c>
      <c r="E4221" s="29" t="s">
        <v>3527</v>
      </c>
      <c r="F4221" s="29">
        <v>289.89999999999998</v>
      </c>
      <c r="G4221" s="10">
        <f>SUMIFS('Régua SAEB'!$C:$C,'Régua SAEB'!$B:$B,"LP",'Régua SAEB'!$D:$D,"&lt;="&amp;$F4221,'Régua SAEB'!$E:$E,"&gt;"&amp;$F4221,'Régua SAEB'!$A:$A,$E4221)</f>
        <v>3</v>
      </c>
      <c r="H4221" s="10" t="str">
        <f t="array" ref="H4221">INDEX('Régua SAEB'!$F$1:$F$40,MATCH($E4221&amp;"LP"&amp;$G4221,'Régua SAEB'!$G$1:$G$40,0),1)</f>
        <v>Básico</v>
      </c>
      <c r="I4221" s="29">
        <v>275.11</v>
      </c>
      <c r="J4221" s="10">
        <f>SUMIFS('Régua SAEB'!$C:$C,'Régua SAEB'!$B:$B,"MT",'Régua SAEB'!$D:$D,"&lt;="&amp;$I4221,'Régua SAEB'!$E:$E,"&gt;"&amp;$I4221,'Régua SAEB'!$A:$A,$E4221)</f>
        <v>3</v>
      </c>
      <c r="K4221" s="10" t="str">
        <f t="array" ref="K4221">INDEX('Régua SAEB'!$F$1:$F$40,MATCH($E4221&amp;"MT"&amp;$J4221,'Régua SAEB'!$G$1:$G$40,0),1)</f>
        <v>Básico</v>
      </c>
    </row>
    <row r="4222" spans="1:11" x14ac:dyDescent="0.2">
      <c r="A4222" s="28" t="s">
        <v>92</v>
      </c>
      <c r="B4222" s="24">
        <v>47806</v>
      </c>
      <c r="C4222" s="28" t="s">
        <v>1136</v>
      </c>
      <c r="D4222" s="29">
        <v>35047806</v>
      </c>
      <c r="E4222" s="29" t="s">
        <v>3527</v>
      </c>
      <c r="F4222" s="29">
        <v>267.87</v>
      </c>
      <c r="G4222" s="10">
        <f>SUMIFS('Régua SAEB'!$C:$C,'Régua SAEB'!$B:$B,"LP",'Régua SAEB'!$D:$D,"&lt;="&amp;$F4222,'Régua SAEB'!$E:$E,"&gt;"&amp;$F4222,'Régua SAEB'!$A:$A,$E4222)</f>
        <v>2</v>
      </c>
      <c r="H4222" s="10" t="str">
        <f t="array" ref="H4222">INDEX('Régua SAEB'!$F$1:$F$40,MATCH($E4222&amp;"LP"&amp;$G4222,'Régua SAEB'!$G$1:$G$40,0),1)</f>
        <v>Básico</v>
      </c>
      <c r="I4222" s="29">
        <v>249.46</v>
      </c>
      <c r="J4222" s="10">
        <f>SUMIFS('Régua SAEB'!$C:$C,'Régua SAEB'!$B:$B,"MT",'Régua SAEB'!$D:$D,"&lt;="&amp;$I4222,'Régua SAEB'!$E:$E,"&gt;"&amp;$I4222,'Régua SAEB'!$A:$A,$E4222)</f>
        <v>1</v>
      </c>
      <c r="K4222" s="10" t="str">
        <f t="array" ref="K4222">INDEX('Régua SAEB'!$F$1:$F$40,MATCH($E4222&amp;"MT"&amp;$J4222,'Régua SAEB'!$G$1:$G$40,0),1)</f>
        <v>Insuficiente</v>
      </c>
    </row>
    <row r="4223" spans="1:11" x14ac:dyDescent="0.2">
      <c r="A4223" s="28" t="s">
        <v>92</v>
      </c>
      <c r="B4223" s="24">
        <v>48240</v>
      </c>
      <c r="C4223" s="28" t="s">
        <v>1137</v>
      </c>
      <c r="D4223" s="29">
        <v>35048240</v>
      </c>
      <c r="E4223" s="29" t="s">
        <v>3527</v>
      </c>
      <c r="F4223" s="29">
        <v>289.3</v>
      </c>
      <c r="G4223" s="10">
        <f>SUMIFS('Régua SAEB'!$C:$C,'Régua SAEB'!$B:$B,"LP",'Régua SAEB'!$D:$D,"&lt;="&amp;$F4223,'Régua SAEB'!$E:$E,"&gt;"&amp;$F4223,'Régua SAEB'!$A:$A,$E4223)</f>
        <v>3</v>
      </c>
      <c r="H4223" s="10" t="str">
        <f t="array" ref="H4223">INDEX('Régua SAEB'!$F$1:$F$40,MATCH($E4223&amp;"LP"&amp;$G4223,'Régua SAEB'!$G$1:$G$40,0),1)</f>
        <v>Básico</v>
      </c>
      <c r="I4223" s="29">
        <v>273.83</v>
      </c>
      <c r="J4223" s="10">
        <f>SUMIFS('Régua SAEB'!$C:$C,'Régua SAEB'!$B:$B,"MT",'Régua SAEB'!$D:$D,"&lt;="&amp;$I4223,'Régua SAEB'!$E:$E,"&gt;"&amp;$I4223,'Régua SAEB'!$A:$A,$E4223)</f>
        <v>2</v>
      </c>
      <c r="K4223" s="10" t="str">
        <f t="array" ref="K4223">INDEX('Régua SAEB'!$F$1:$F$40,MATCH($E4223&amp;"MT"&amp;$J4223,'Régua SAEB'!$G$1:$G$40,0),1)</f>
        <v>Insuficiente</v>
      </c>
    </row>
    <row r="4224" spans="1:11" x14ac:dyDescent="0.2">
      <c r="A4224" s="28" t="s">
        <v>92</v>
      </c>
      <c r="B4224" s="24">
        <v>48264</v>
      </c>
      <c r="C4224" s="28" t="s">
        <v>1138</v>
      </c>
      <c r="D4224" s="29">
        <v>35048264</v>
      </c>
      <c r="E4224" s="29" t="s">
        <v>3527</v>
      </c>
      <c r="F4224" s="29">
        <v>263.7</v>
      </c>
      <c r="G4224" s="10">
        <f>SUMIFS('Régua SAEB'!$C:$C,'Régua SAEB'!$B:$B,"LP",'Régua SAEB'!$D:$D,"&lt;="&amp;$F4224,'Régua SAEB'!$E:$E,"&gt;"&amp;$F4224,'Régua SAEB'!$A:$A,$E4224)</f>
        <v>2</v>
      </c>
      <c r="H4224" s="10" t="str">
        <f t="array" ref="H4224">INDEX('Régua SAEB'!$F$1:$F$40,MATCH($E4224&amp;"LP"&amp;$G4224,'Régua SAEB'!$G$1:$G$40,0),1)</f>
        <v>Básico</v>
      </c>
      <c r="I4224" s="29">
        <v>251.61</v>
      </c>
      <c r="J4224" s="10">
        <f>SUMIFS('Régua SAEB'!$C:$C,'Régua SAEB'!$B:$B,"MT",'Régua SAEB'!$D:$D,"&lt;="&amp;$I4224,'Régua SAEB'!$E:$E,"&gt;"&amp;$I4224,'Régua SAEB'!$A:$A,$E4224)</f>
        <v>2</v>
      </c>
      <c r="K4224" s="10" t="str">
        <f t="array" ref="K4224">INDEX('Régua SAEB'!$F$1:$F$40,MATCH($E4224&amp;"MT"&amp;$J4224,'Régua SAEB'!$G$1:$G$40,0),1)</f>
        <v>Insuficiente</v>
      </c>
    </row>
    <row r="4225" spans="1:11" x14ac:dyDescent="0.2">
      <c r="A4225" s="28" t="s">
        <v>92</v>
      </c>
      <c r="B4225" s="24">
        <v>48276</v>
      </c>
      <c r="C4225" s="28" t="s">
        <v>1139</v>
      </c>
      <c r="D4225" s="29">
        <v>35048276</v>
      </c>
      <c r="E4225" s="29" t="s">
        <v>3527</v>
      </c>
      <c r="F4225" s="29">
        <v>267.19</v>
      </c>
      <c r="G4225" s="10">
        <f>SUMIFS('Régua SAEB'!$C:$C,'Régua SAEB'!$B:$B,"LP",'Régua SAEB'!$D:$D,"&lt;="&amp;$F4225,'Régua SAEB'!$E:$E,"&gt;"&amp;$F4225,'Régua SAEB'!$A:$A,$E4225)</f>
        <v>2</v>
      </c>
      <c r="H4225" s="10" t="str">
        <f t="array" ref="H4225">INDEX('Régua SAEB'!$F$1:$F$40,MATCH($E4225&amp;"LP"&amp;$G4225,'Régua SAEB'!$G$1:$G$40,0),1)</f>
        <v>Básico</v>
      </c>
      <c r="I4225" s="29">
        <v>263.04000000000002</v>
      </c>
      <c r="J4225" s="10">
        <f>SUMIFS('Régua SAEB'!$C:$C,'Régua SAEB'!$B:$B,"MT",'Régua SAEB'!$D:$D,"&lt;="&amp;$I4225,'Régua SAEB'!$E:$E,"&gt;"&amp;$I4225,'Régua SAEB'!$A:$A,$E4225)</f>
        <v>2</v>
      </c>
      <c r="K4225" s="10" t="str">
        <f t="array" ref="K4225">INDEX('Régua SAEB'!$F$1:$F$40,MATCH($E4225&amp;"MT"&amp;$J4225,'Régua SAEB'!$G$1:$G$40,0),1)</f>
        <v>Insuficiente</v>
      </c>
    </row>
    <row r="4226" spans="1:11" x14ac:dyDescent="0.2">
      <c r="A4226" s="28" t="s">
        <v>92</v>
      </c>
      <c r="B4226" s="24">
        <v>70294</v>
      </c>
      <c r="C4226" s="28" t="s">
        <v>1140</v>
      </c>
      <c r="D4226" s="29">
        <v>35070294</v>
      </c>
      <c r="E4226" s="29" t="s">
        <v>3527</v>
      </c>
      <c r="F4226" s="29">
        <v>250.5</v>
      </c>
      <c r="G4226" s="10">
        <f>SUMIFS('Régua SAEB'!$C:$C,'Régua SAEB'!$B:$B,"LP",'Régua SAEB'!$D:$D,"&lt;="&amp;$F4226,'Régua SAEB'!$E:$E,"&gt;"&amp;$F4226,'Régua SAEB'!$A:$A,$E4226)</f>
        <v>2</v>
      </c>
      <c r="H4226" s="10" t="str">
        <f t="array" ref="H4226">INDEX('Régua SAEB'!$F$1:$F$40,MATCH($E4226&amp;"LP"&amp;$G4226,'Régua SAEB'!$G$1:$G$40,0),1)</f>
        <v>Básico</v>
      </c>
      <c r="I4226" s="29">
        <v>252.57</v>
      </c>
      <c r="J4226" s="10">
        <f>SUMIFS('Régua SAEB'!$C:$C,'Régua SAEB'!$B:$B,"MT",'Régua SAEB'!$D:$D,"&lt;="&amp;$I4226,'Régua SAEB'!$E:$E,"&gt;"&amp;$I4226,'Régua SAEB'!$A:$A,$E4226)</f>
        <v>2</v>
      </c>
      <c r="K4226" s="10" t="str">
        <f t="array" ref="K4226">INDEX('Régua SAEB'!$F$1:$F$40,MATCH($E4226&amp;"MT"&amp;$J4226,'Régua SAEB'!$G$1:$G$40,0),1)</f>
        <v>Insuficiente</v>
      </c>
    </row>
    <row r="4227" spans="1:11" x14ac:dyDescent="0.2">
      <c r="A4227" s="28" t="s">
        <v>92</v>
      </c>
      <c r="B4227" s="24">
        <v>462019</v>
      </c>
      <c r="C4227" s="28" t="s">
        <v>1141</v>
      </c>
      <c r="D4227" s="29">
        <v>35462019</v>
      </c>
      <c r="E4227" s="29" t="s">
        <v>3527</v>
      </c>
      <c r="F4227" s="29">
        <v>289.57</v>
      </c>
      <c r="G4227" s="10">
        <f>SUMIFS('Régua SAEB'!$C:$C,'Régua SAEB'!$B:$B,"LP",'Régua SAEB'!$D:$D,"&lt;="&amp;$F4227,'Régua SAEB'!$E:$E,"&gt;"&amp;$F4227,'Régua SAEB'!$A:$A,$E4227)</f>
        <v>3</v>
      </c>
      <c r="H4227" s="10" t="str">
        <f t="array" ref="H4227">INDEX('Régua SAEB'!$F$1:$F$40,MATCH($E4227&amp;"LP"&amp;$G4227,'Régua SAEB'!$G$1:$G$40,0),1)</f>
        <v>Básico</v>
      </c>
      <c r="I4227" s="29">
        <v>273.63</v>
      </c>
      <c r="J4227" s="10">
        <f>SUMIFS('Régua SAEB'!$C:$C,'Régua SAEB'!$B:$B,"MT",'Régua SAEB'!$D:$D,"&lt;="&amp;$I4227,'Régua SAEB'!$E:$E,"&gt;"&amp;$I4227,'Régua SAEB'!$A:$A,$E4227)</f>
        <v>2</v>
      </c>
      <c r="K4227" s="10" t="str">
        <f t="array" ref="K4227">INDEX('Régua SAEB'!$F$1:$F$40,MATCH($E4227&amp;"MT"&amp;$J4227,'Régua SAEB'!$G$1:$G$40,0),1)</f>
        <v>Insuficiente</v>
      </c>
    </row>
    <row r="4228" spans="1:11" x14ac:dyDescent="0.2">
      <c r="A4228" s="28" t="s">
        <v>92</v>
      </c>
      <c r="B4228" s="24">
        <v>580824</v>
      </c>
      <c r="C4228" s="28" t="s">
        <v>1142</v>
      </c>
      <c r="D4228" s="29">
        <v>35580824</v>
      </c>
      <c r="E4228" s="29" t="s">
        <v>3527</v>
      </c>
      <c r="F4228" s="29">
        <v>268.52</v>
      </c>
      <c r="G4228" s="10">
        <f>SUMIFS('Régua SAEB'!$C:$C,'Régua SAEB'!$B:$B,"LP",'Régua SAEB'!$D:$D,"&lt;="&amp;$F4228,'Régua SAEB'!$E:$E,"&gt;"&amp;$F4228,'Régua SAEB'!$A:$A,$E4228)</f>
        <v>2</v>
      </c>
      <c r="H4228" s="10" t="str">
        <f t="array" ref="H4228">INDEX('Régua SAEB'!$F$1:$F$40,MATCH($E4228&amp;"LP"&amp;$G4228,'Régua SAEB'!$G$1:$G$40,0),1)</f>
        <v>Básico</v>
      </c>
      <c r="I4228" s="29">
        <v>255.34</v>
      </c>
      <c r="J4228" s="10">
        <f>SUMIFS('Régua SAEB'!$C:$C,'Régua SAEB'!$B:$B,"MT",'Régua SAEB'!$D:$D,"&lt;="&amp;$I4228,'Régua SAEB'!$E:$E,"&gt;"&amp;$I4228,'Régua SAEB'!$A:$A,$E4228)</f>
        <v>2</v>
      </c>
      <c r="K4228" s="10" t="str">
        <f t="array" ref="K4228">INDEX('Régua SAEB'!$F$1:$F$40,MATCH($E4228&amp;"MT"&amp;$J4228,'Régua SAEB'!$G$1:$G$40,0),1)</f>
        <v>Insuficiente</v>
      </c>
    </row>
    <row r="4229" spans="1:11" x14ac:dyDescent="0.2">
      <c r="A4229" s="28" t="s">
        <v>92</v>
      </c>
      <c r="B4229" s="24">
        <v>907595</v>
      </c>
      <c r="C4229" s="28" t="s">
        <v>1144</v>
      </c>
      <c r="D4229" s="29">
        <v>35907595</v>
      </c>
      <c r="E4229" s="29" t="s">
        <v>3527</v>
      </c>
      <c r="F4229" s="29">
        <v>263.08999999999997</v>
      </c>
      <c r="G4229" s="10">
        <f>SUMIFS('Régua SAEB'!$C:$C,'Régua SAEB'!$B:$B,"LP",'Régua SAEB'!$D:$D,"&lt;="&amp;$F4229,'Régua SAEB'!$E:$E,"&gt;"&amp;$F4229,'Régua SAEB'!$A:$A,$E4229)</f>
        <v>2</v>
      </c>
      <c r="H4229" s="10" t="str">
        <f t="array" ref="H4229">INDEX('Régua SAEB'!$F$1:$F$40,MATCH($E4229&amp;"LP"&amp;$G4229,'Régua SAEB'!$G$1:$G$40,0),1)</f>
        <v>Básico</v>
      </c>
      <c r="I4229" s="29">
        <v>271.20999999999998</v>
      </c>
      <c r="J4229" s="10">
        <f>SUMIFS('Régua SAEB'!$C:$C,'Régua SAEB'!$B:$B,"MT",'Régua SAEB'!$D:$D,"&lt;="&amp;$I4229,'Régua SAEB'!$E:$E,"&gt;"&amp;$I4229,'Régua SAEB'!$A:$A,$E4229)</f>
        <v>2</v>
      </c>
      <c r="K4229" s="10" t="str">
        <f t="array" ref="K4229">INDEX('Régua SAEB'!$F$1:$F$40,MATCH($E4229&amp;"MT"&amp;$J4229,'Régua SAEB'!$G$1:$G$40,0),1)</f>
        <v>Insuficiente</v>
      </c>
    </row>
    <row r="4230" spans="1:11" x14ac:dyDescent="0.2">
      <c r="A4230" s="28" t="s">
        <v>92</v>
      </c>
      <c r="B4230" s="24">
        <v>917552</v>
      </c>
      <c r="C4230" s="28" t="s">
        <v>1148</v>
      </c>
      <c r="D4230" s="29">
        <v>35917552</v>
      </c>
      <c r="E4230" s="29" t="s">
        <v>3527</v>
      </c>
      <c r="F4230" s="29">
        <v>284.64</v>
      </c>
      <c r="G4230" s="10">
        <f>SUMIFS('Régua SAEB'!$C:$C,'Régua SAEB'!$B:$B,"LP",'Régua SAEB'!$D:$D,"&lt;="&amp;$F4230,'Régua SAEB'!$E:$E,"&gt;"&amp;$F4230,'Régua SAEB'!$A:$A,$E4230)</f>
        <v>3</v>
      </c>
      <c r="H4230" s="10" t="str">
        <f t="array" ref="H4230">INDEX('Régua SAEB'!$F$1:$F$40,MATCH($E4230&amp;"LP"&amp;$G4230,'Régua SAEB'!$G$1:$G$40,0),1)</f>
        <v>Básico</v>
      </c>
      <c r="I4230" s="29">
        <v>272.17</v>
      </c>
      <c r="J4230" s="10">
        <f>SUMIFS('Régua SAEB'!$C:$C,'Régua SAEB'!$B:$B,"MT",'Régua SAEB'!$D:$D,"&lt;="&amp;$I4230,'Régua SAEB'!$E:$E,"&gt;"&amp;$I4230,'Régua SAEB'!$A:$A,$E4230)</f>
        <v>2</v>
      </c>
      <c r="K4230" s="10" t="str">
        <f t="array" ref="K4230">INDEX('Régua SAEB'!$F$1:$F$40,MATCH($E4230&amp;"MT"&amp;$J4230,'Régua SAEB'!$G$1:$G$40,0),1)</f>
        <v>Insuficiente</v>
      </c>
    </row>
    <row r="4231" spans="1:11" x14ac:dyDescent="0.2">
      <c r="A4231" s="28" t="s">
        <v>92</v>
      </c>
      <c r="B4231" s="24">
        <v>917965</v>
      </c>
      <c r="C4231" s="28" t="s">
        <v>1149</v>
      </c>
      <c r="D4231" s="29">
        <v>35917965</v>
      </c>
      <c r="E4231" s="29" t="s">
        <v>3527</v>
      </c>
      <c r="F4231" s="29">
        <v>269.92</v>
      </c>
      <c r="G4231" s="10">
        <f>SUMIFS('Régua SAEB'!$C:$C,'Régua SAEB'!$B:$B,"LP",'Régua SAEB'!$D:$D,"&lt;="&amp;$F4231,'Régua SAEB'!$E:$E,"&gt;"&amp;$F4231,'Régua SAEB'!$A:$A,$E4231)</f>
        <v>2</v>
      </c>
      <c r="H4231" s="10" t="str">
        <f t="array" ref="H4231">INDEX('Régua SAEB'!$F$1:$F$40,MATCH($E4231&amp;"LP"&amp;$G4231,'Régua SAEB'!$G$1:$G$40,0),1)</f>
        <v>Básico</v>
      </c>
      <c r="I4231" s="29">
        <v>259.97000000000003</v>
      </c>
      <c r="J4231" s="10">
        <f>SUMIFS('Régua SAEB'!$C:$C,'Régua SAEB'!$B:$B,"MT",'Régua SAEB'!$D:$D,"&lt;="&amp;$I4231,'Régua SAEB'!$E:$E,"&gt;"&amp;$I4231,'Régua SAEB'!$A:$A,$E4231)</f>
        <v>2</v>
      </c>
      <c r="K4231" s="10" t="str">
        <f t="array" ref="K4231">INDEX('Régua SAEB'!$F$1:$F$40,MATCH($E4231&amp;"MT"&amp;$J4231,'Régua SAEB'!$G$1:$G$40,0),1)</f>
        <v>Insuficiente</v>
      </c>
    </row>
    <row r="4232" spans="1:11" x14ac:dyDescent="0.2">
      <c r="A4232" s="28" t="s">
        <v>92</v>
      </c>
      <c r="B4232" s="24">
        <v>919378</v>
      </c>
      <c r="C4232" s="28" t="s">
        <v>1150</v>
      </c>
      <c r="D4232" s="29">
        <v>35919378</v>
      </c>
      <c r="E4232" s="29" t="s">
        <v>3527</v>
      </c>
      <c r="F4232" s="29">
        <v>285.27</v>
      </c>
      <c r="G4232" s="10">
        <f>SUMIFS('Régua SAEB'!$C:$C,'Régua SAEB'!$B:$B,"LP",'Régua SAEB'!$D:$D,"&lt;="&amp;$F4232,'Régua SAEB'!$E:$E,"&gt;"&amp;$F4232,'Régua SAEB'!$A:$A,$E4232)</f>
        <v>3</v>
      </c>
      <c r="H4232" s="10" t="str">
        <f t="array" ref="H4232">INDEX('Régua SAEB'!$F$1:$F$40,MATCH($E4232&amp;"LP"&amp;$G4232,'Régua SAEB'!$G$1:$G$40,0),1)</f>
        <v>Básico</v>
      </c>
      <c r="I4232" s="29">
        <v>280.95999999999998</v>
      </c>
      <c r="J4232" s="10">
        <f>SUMIFS('Régua SAEB'!$C:$C,'Régua SAEB'!$B:$B,"MT",'Régua SAEB'!$D:$D,"&lt;="&amp;$I4232,'Régua SAEB'!$E:$E,"&gt;"&amp;$I4232,'Régua SAEB'!$A:$A,$E4232)</f>
        <v>3</v>
      </c>
      <c r="K4232" s="10" t="str">
        <f t="array" ref="K4232">INDEX('Régua SAEB'!$F$1:$F$40,MATCH($E4232&amp;"MT"&amp;$J4232,'Régua SAEB'!$G$1:$G$40,0),1)</f>
        <v>Básico</v>
      </c>
    </row>
    <row r="4233" spans="1:11" x14ac:dyDescent="0.2">
      <c r="A4233" s="28" t="s">
        <v>92</v>
      </c>
      <c r="B4233" s="24">
        <v>924994</v>
      </c>
      <c r="C4233" s="28" t="s">
        <v>1152</v>
      </c>
      <c r="D4233" s="29">
        <v>35924994</v>
      </c>
      <c r="E4233" s="29" t="s">
        <v>3527</v>
      </c>
      <c r="F4233" s="29">
        <v>286.3</v>
      </c>
      <c r="G4233" s="10">
        <f>SUMIFS('Régua SAEB'!$C:$C,'Régua SAEB'!$B:$B,"LP",'Régua SAEB'!$D:$D,"&lt;="&amp;$F4233,'Régua SAEB'!$E:$E,"&gt;"&amp;$F4233,'Régua SAEB'!$A:$A,$E4233)</f>
        <v>3</v>
      </c>
      <c r="H4233" s="10" t="str">
        <f t="array" ref="H4233">INDEX('Régua SAEB'!$F$1:$F$40,MATCH($E4233&amp;"LP"&amp;$G4233,'Régua SAEB'!$G$1:$G$40,0),1)</f>
        <v>Básico</v>
      </c>
      <c r="I4233" s="29">
        <v>272.23</v>
      </c>
      <c r="J4233" s="10">
        <f>SUMIFS('Régua SAEB'!$C:$C,'Régua SAEB'!$B:$B,"MT",'Régua SAEB'!$D:$D,"&lt;="&amp;$I4233,'Régua SAEB'!$E:$E,"&gt;"&amp;$I4233,'Régua SAEB'!$A:$A,$E4233)</f>
        <v>2</v>
      </c>
      <c r="K4233" s="10" t="str">
        <f t="array" ref="K4233">INDEX('Régua SAEB'!$F$1:$F$40,MATCH($E4233&amp;"MT"&amp;$J4233,'Régua SAEB'!$G$1:$G$40,0),1)</f>
        <v>Insuficiente</v>
      </c>
    </row>
    <row r="4234" spans="1:11" x14ac:dyDescent="0.2">
      <c r="A4234" s="28" t="s">
        <v>97</v>
      </c>
      <c r="B4234" s="24">
        <v>34496</v>
      </c>
      <c r="C4234" s="28" t="s">
        <v>1153</v>
      </c>
      <c r="D4234" s="29">
        <v>35034496</v>
      </c>
      <c r="E4234" s="29" t="s">
        <v>3527</v>
      </c>
      <c r="F4234" s="29">
        <v>260.83999999999997</v>
      </c>
      <c r="G4234" s="10">
        <f>SUMIFS('Régua SAEB'!$C:$C,'Régua SAEB'!$B:$B,"LP",'Régua SAEB'!$D:$D,"&lt;="&amp;$F4234,'Régua SAEB'!$E:$E,"&gt;"&amp;$F4234,'Régua SAEB'!$A:$A,$E4234)</f>
        <v>2</v>
      </c>
      <c r="H4234" s="10" t="str">
        <f t="array" ref="H4234">INDEX('Régua SAEB'!$F$1:$F$40,MATCH($E4234&amp;"LP"&amp;$G4234,'Régua SAEB'!$G$1:$G$40,0),1)</f>
        <v>Básico</v>
      </c>
      <c r="I4234" s="29">
        <v>262.95999999999998</v>
      </c>
      <c r="J4234" s="10">
        <f>SUMIFS('Régua SAEB'!$C:$C,'Régua SAEB'!$B:$B,"MT",'Régua SAEB'!$D:$D,"&lt;="&amp;$I4234,'Régua SAEB'!$E:$E,"&gt;"&amp;$I4234,'Régua SAEB'!$A:$A,$E4234)</f>
        <v>2</v>
      </c>
      <c r="K4234" s="10" t="str">
        <f t="array" ref="K4234">INDEX('Régua SAEB'!$F$1:$F$40,MATCH($E4234&amp;"MT"&amp;$J4234,'Régua SAEB'!$G$1:$G$40,0),1)</f>
        <v>Insuficiente</v>
      </c>
    </row>
    <row r="4235" spans="1:11" x14ac:dyDescent="0.2">
      <c r="A4235" s="28" t="s">
        <v>80</v>
      </c>
      <c r="B4235" s="24">
        <v>24508</v>
      </c>
      <c r="C4235" s="28" t="s">
        <v>1154</v>
      </c>
      <c r="D4235" s="29">
        <v>35024508</v>
      </c>
      <c r="E4235" s="29" t="s">
        <v>3527</v>
      </c>
      <c r="F4235" s="29">
        <v>291.29000000000002</v>
      </c>
      <c r="G4235" s="10">
        <f>SUMIFS('Régua SAEB'!$C:$C,'Régua SAEB'!$B:$B,"LP",'Régua SAEB'!$D:$D,"&lt;="&amp;$F4235,'Régua SAEB'!$E:$E,"&gt;"&amp;$F4235,'Régua SAEB'!$A:$A,$E4235)</f>
        <v>3</v>
      </c>
      <c r="H4235" s="10" t="str">
        <f t="array" ref="H4235">INDEX('Régua SAEB'!$F$1:$F$40,MATCH($E4235&amp;"LP"&amp;$G4235,'Régua SAEB'!$G$1:$G$40,0),1)</f>
        <v>Básico</v>
      </c>
      <c r="I4235" s="29">
        <v>278.97000000000003</v>
      </c>
      <c r="J4235" s="10">
        <f>SUMIFS('Régua SAEB'!$C:$C,'Régua SAEB'!$B:$B,"MT",'Régua SAEB'!$D:$D,"&lt;="&amp;$I4235,'Régua SAEB'!$E:$E,"&gt;"&amp;$I4235,'Régua SAEB'!$A:$A,$E4235)</f>
        <v>3</v>
      </c>
      <c r="K4235" s="10" t="str">
        <f t="array" ref="K4235">INDEX('Régua SAEB'!$F$1:$F$40,MATCH($E4235&amp;"MT"&amp;$J4235,'Régua SAEB'!$G$1:$G$40,0),1)</f>
        <v>Básico</v>
      </c>
    </row>
    <row r="4236" spans="1:11" x14ac:dyDescent="0.2">
      <c r="A4236" s="28" t="s">
        <v>80</v>
      </c>
      <c r="B4236" s="24">
        <v>24545</v>
      </c>
      <c r="C4236" s="28" t="s">
        <v>1155</v>
      </c>
      <c r="D4236" s="29">
        <v>35024545</v>
      </c>
      <c r="E4236" s="29" t="s">
        <v>3527</v>
      </c>
      <c r="F4236" s="29">
        <v>293.91000000000003</v>
      </c>
      <c r="G4236" s="10">
        <f>SUMIFS('Régua SAEB'!$C:$C,'Régua SAEB'!$B:$B,"LP",'Régua SAEB'!$D:$D,"&lt;="&amp;$F4236,'Régua SAEB'!$E:$E,"&gt;"&amp;$F4236,'Régua SAEB'!$A:$A,$E4236)</f>
        <v>3</v>
      </c>
      <c r="H4236" s="10" t="str">
        <f t="array" ref="H4236">INDEX('Régua SAEB'!$F$1:$F$40,MATCH($E4236&amp;"LP"&amp;$G4236,'Régua SAEB'!$G$1:$G$40,0),1)</f>
        <v>Básico</v>
      </c>
      <c r="I4236" s="29">
        <v>274.31</v>
      </c>
      <c r="J4236" s="10">
        <f>SUMIFS('Régua SAEB'!$C:$C,'Régua SAEB'!$B:$B,"MT",'Régua SAEB'!$D:$D,"&lt;="&amp;$I4236,'Régua SAEB'!$E:$E,"&gt;"&amp;$I4236,'Régua SAEB'!$A:$A,$E4236)</f>
        <v>2</v>
      </c>
      <c r="K4236" s="10" t="str">
        <f t="array" ref="K4236">INDEX('Régua SAEB'!$F$1:$F$40,MATCH($E4236&amp;"MT"&amp;$J4236,'Régua SAEB'!$G$1:$G$40,0),1)</f>
        <v>Insuficiente</v>
      </c>
    </row>
    <row r="4237" spans="1:11" x14ac:dyDescent="0.2">
      <c r="A4237" s="28" t="s">
        <v>80</v>
      </c>
      <c r="B4237" s="24">
        <v>579427</v>
      </c>
      <c r="C4237" s="28" t="s">
        <v>1157</v>
      </c>
      <c r="D4237" s="29">
        <v>35579427</v>
      </c>
      <c r="E4237" s="29" t="s">
        <v>3527</v>
      </c>
      <c r="F4237" s="29">
        <v>262.83</v>
      </c>
      <c r="G4237" s="10">
        <f>SUMIFS('Régua SAEB'!$C:$C,'Régua SAEB'!$B:$B,"LP",'Régua SAEB'!$D:$D,"&lt;="&amp;$F4237,'Régua SAEB'!$E:$E,"&gt;"&amp;$F4237,'Régua SAEB'!$A:$A,$E4237)</f>
        <v>2</v>
      </c>
      <c r="H4237" s="10" t="str">
        <f t="array" ref="H4237">INDEX('Régua SAEB'!$F$1:$F$40,MATCH($E4237&amp;"LP"&amp;$G4237,'Régua SAEB'!$G$1:$G$40,0),1)</f>
        <v>Básico</v>
      </c>
      <c r="I4237" s="29">
        <v>261.87</v>
      </c>
      <c r="J4237" s="10">
        <f>SUMIFS('Régua SAEB'!$C:$C,'Régua SAEB'!$B:$B,"MT",'Régua SAEB'!$D:$D,"&lt;="&amp;$I4237,'Régua SAEB'!$E:$E,"&gt;"&amp;$I4237,'Régua SAEB'!$A:$A,$E4237)</f>
        <v>2</v>
      </c>
      <c r="K4237" s="10" t="str">
        <f t="array" ref="K4237">INDEX('Régua SAEB'!$F$1:$F$40,MATCH($E4237&amp;"MT"&amp;$J4237,'Régua SAEB'!$G$1:$G$40,0),1)</f>
        <v>Insuficiente</v>
      </c>
    </row>
    <row r="4238" spans="1:11" x14ac:dyDescent="0.2">
      <c r="A4238" s="28" t="s">
        <v>80</v>
      </c>
      <c r="B4238" s="24">
        <v>907820</v>
      </c>
      <c r="C4238" s="28" t="s">
        <v>1158</v>
      </c>
      <c r="D4238" s="29">
        <v>35907820</v>
      </c>
      <c r="E4238" s="29" t="s">
        <v>3527</v>
      </c>
      <c r="F4238" s="29">
        <v>288.87</v>
      </c>
      <c r="G4238" s="10">
        <f>SUMIFS('Régua SAEB'!$C:$C,'Régua SAEB'!$B:$B,"LP",'Régua SAEB'!$D:$D,"&lt;="&amp;$F4238,'Régua SAEB'!$E:$E,"&gt;"&amp;$F4238,'Régua SAEB'!$A:$A,$E4238)</f>
        <v>3</v>
      </c>
      <c r="H4238" s="10" t="str">
        <f t="array" ref="H4238">INDEX('Régua SAEB'!$F$1:$F$40,MATCH($E4238&amp;"LP"&amp;$G4238,'Régua SAEB'!$G$1:$G$40,0),1)</f>
        <v>Básico</v>
      </c>
      <c r="I4238" s="29">
        <v>275</v>
      </c>
      <c r="J4238" s="10">
        <f>SUMIFS('Régua SAEB'!$C:$C,'Régua SAEB'!$B:$B,"MT",'Régua SAEB'!$D:$D,"&lt;="&amp;$I4238,'Régua SAEB'!$E:$E,"&gt;"&amp;$I4238,'Régua SAEB'!$A:$A,$E4238)</f>
        <v>3</v>
      </c>
      <c r="K4238" s="10" t="str">
        <f t="array" ref="K4238">INDEX('Régua SAEB'!$F$1:$F$40,MATCH($E4238&amp;"MT"&amp;$J4238,'Régua SAEB'!$G$1:$G$40,0),1)</f>
        <v>Básico</v>
      </c>
    </row>
    <row r="4239" spans="1:11" x14ac:dyDescent="0.2">
      <c r="A4239" s="28" t="s">
        <v>80</v>
      </c>
      <c r="B4239" s="24">
        <v>913736</v>
      </c>
      <c r="C4239" s="28" t="s">
        <v>1159</v>
      </c>
      <c r="D4239" s="29">
        <v>35913736</v>
      </c>
      <c r="E4239" s="29" t="s">
        <v>3527</v>
      </c>
      <c r="F4239" s="29">
        <v>289.18</v>
      </c>
      <c r="G4239" s="10">
        <f>SUMIFS('Régua SAEB'!$C:$C,'Régua SAEB'!$B:$B,"LP",'Régua SAEB'!$D:$D,"&lt;="&amp;$F4239,'Régua SAEB'!$E:$E,"&gt;"&amp;$F4239,'Régua SAEB'!$A:$A,$E4239)</f>
        <v>3</v>
      </c>
      <c r="H4239" s="10" t="str">
        <f t="array" ref="H4239">INDEX('Régua SAEB'!$F$1:$F$40,MATCH($E4239&amp;"LP"&amp;$G4239,'Régua SAEB'!$G$1:$G$40,0),1)</f>
        <v>Básico</v>
      </c>
      <c r="I4239" s="29">
        <v>272.45</v>
      </c>
      <c r="J4239" s="10">
        <f>SUMIFS('Régua SAEB'!$C:$C,'Régua SAEB'!$B:$B,"MT",'Régua SAEB'!$D:$D,"&lt;="&amp;$I4239,'Régua SAEB'!$E:$E,"&gt;"&amp;$I4239,'Régua SAEB'!$A:$A,$E4239)</f>
        <v>2</v>
      </c>
      <c r="K4239" s="10" t="str">
        <f t="array" ref="K4239">INDEX('Régua SAEB'!$F$1:$F$40,MATCH($E4239&amp;"MT"&amp;$J4239,'Régua SAEB'!$G$1:$G$40,0),1)</f>
        <v>Insuficiente</v>
      </c>
    </row>
    <row r="4240" spans="1:11" x14ac:dyDescent="0.2">
      <c r="A4240" s="28" t="s">
        <v>67</v>
      </c>
      <c r="B4240" s="24">
        <v>33947</v>
      </c>
      <c r="C4240" s="28" t="s">
        <v>1160</v>
      </c>
      <c r="D4240" s="29">
        <v>35033947</v>
      </c>
      <c r="E4240" s="29" t="s">
        <v>3527</v>
      </c>
      <c r="F4240" s="29">
        <v>267.43</v>
      </c>
      <c r="G4240" s="10">
        <f>SUMIFS('Régua SAEB'!$C:$C,'Régua SAEB'!$B:$B,"LP",'Régua SAEB'!$D:$D,"&lt;="&amp;$F4240,'Régua SAEB'!$E:$E,"&gt;"&amp;$F4240,'Régua SAEB'!$A:$A,$E4240)</f>
        <v>2</v>
      </c>
      <c r="H4240" s="10" t="str">
        <f t="array" ref="H4240">INDEX('Régua SAEB'!$F$1:$F$40,MATCH($E4240&amp;"LP"&amp;$G4240,'Régua SAEB'!$G$1:$G$40,0),1)</f>
        <v>Básico</v>
      </c>
      <c r="I4240" s="29">
        <v>268.93</v>
      </c>
      <c r="J4240" s="10">
        <f>SUMIFS('Régua SAEB'!$C:$C,'Régua SAEB'!$B:$B,"MT",'Régua SAEB'!$D:$D,"&lt;="&amp;$I4240,'Régua SAEB'!$E:$E,"&gt;"&amp;$I4240,'Régua SAEB'!$A:$A,$E4240)</f>
        <v>2</v>
      </c>
      <c r="K4240" s="10" t="str">
        <f t="array" ref="K4240">INDEX('Régua SAEB'!$F$1:$F$40,MATCH($E4240&amp;"MT"&amp;$J4240,'Régua SAEB'!$G$1:$G$40,0),1)</f>
        <v>Insuficiente</v>
      </c>
    </row>
    <row r="4241" spans="1:11" x14ac:dyDescent="0.2">
      <c r="A4241" s="28" t="s">
        <v>95</v>
      </c>
      <c r="B4241" s="24">
        <v>25021</v>
      </c>
      <c r="C4241" s="28" t="s">
        <v>1161</v>
      </c>
      <c r="D4241" s="29">
        <v>35025021</v>
      </c>
      <c r="E4241" s="29" t="s">
        <v>3527</v>
      </c>
      <c r="F4241" s="29">
        <v>269.60000000000002</v>
      </c>
      <c r="G4241" s="10">
        <f>SUMIFS('Régua SAEB'!$C:$C,'Régua SAEB'!$B:$B,"LP",'Régua SAEB'!$D:$D,"&lt;="&amp;$F4241,'Régua SAEB'!$E:$E,"&gt;"&amp;$F4241,'Régua SAEB'!$A:$A,$E4241)</f>
        <v>2</v>
      </c>
      <c r="H4241" s="10" t="str">
        <f t="array" ref="H4241">INDEX('Régua SAEB'!$F$1:$F$40,MATCH($E4241&amp;"LP"&amp;$G4241,'Régua SAEB'!$G$1:$G$40,0),1)</f>
        <v>Básico</v>
      </c>
      <c r="I4241" s="29">
        <v>266.26</v>
      </c>
      <c r="J4241" s="10">
        <f>SUMIFS('Régua SAEB'!$C:$C,'Régua SAEB'!$B:$B,"MT",'Régua SAEB'!$D:$D,"&lt;="&amp;$I4241,'Régua SAEB'!$E:$E,"&gt;"&amp;$I4241,'Régua SAEB'!$A:$A,$E4241)</f>
        <v>2</v>
      </c>
      <c r="K4241" s="10" t="str">
        <f t="array" ref="K4241">INDEX('Régua SAEB'!$F$1:$F$40,MATCH($E4241&amp;"MT"&amp;$J4241,'Régua SAEB'!$G$1:$G$40,0),1)</f>
        <v>Insuficiente</v>
      </c>
    </row>
    <row r="4242" spans="1:11" x14ac:dyDescent="0.2">
      <c r="A4242" s="28" t="s">
        <v>95</v>
      </c>
      <c r="B4242" s="24">
        <v>25045</v>
      </c>
      <c r="C4242" s="28" t="s">
        <v>1162</v>
      </c>
      <c r="D4242" s="29">
        <v>35025045</v>
      </c>
      <c r="E4242" s="29" t="s">
        <v>3527</v>
      </c>
      <c r="F4242" s="29">
        <v>281.16000000000003</v>
      </c>
      <c r="G4242" s="10">
        <f>SUMIFS('Régua SAEB'!$C:$C,'Régua SAEB'!$B:$B,"LP",'Régua SAEB'!$D:$D,"&lt;="&amp;$F4242,'Régua SAEB'!$E:$E,"&gt;"&amp;$F4242,'Régua SAEB'!$A:$A,$E4242)</f>
        <v>3</v>
      </c>
      <c r="H4242" s="10" t="str">
        <f t="array" ref="H4242">INDEX('Régua SAEB'!$F$1:$F$40,MATCH($E4242&amp;"LP"&amp;$G4242,'Régua SAEB'!$G$1:$G$40,0),1)</f>
        <v>Básico</v>
      </c>
      <c r="I4242" s="29">
        <v>271.22000000000003</v>
      </c>
      <c r="J4242" s="10">
        <f>SUMIFS('Régua SAEB'!$C:$C,'Régua SAEB'!$B:$B,"MT",'Régua SAEB'!$D:$D,"&lt;="&amp;$I4242,'Régua SAEB'!$E:$E,"&gt;"&amp;$I4242,'Régua SAEB'!$A:$A,$E4242)</f>
        <v>2</v>
      </c>
      <c r="K4242" s="10" t="str">
        <f t="array" ref="K4242">INDEX('Régua SAEB'!$F$1:$F$40,MATCH($E4242&amp;"MT"&amp;$J4242,'Régua SAEB'!$G$1:$G$40,0),1)</f>
        <v>Insuficiente</v>
      </c>
    </row>
    <row r="4243" spans="1:11" x14ac:dyDescent="0.2">
      <c r="A4243" s="28" t="s">
        <v>95</v>
      </c>
      <c r="B4243" s="24">
        <v>25070</v>
      </c>
      <c r="C4243" s="28" t="s">
        <v>1163</v>
      </c>
      <c r="D4243" s="29">
        <v>35025070</v>
      </c>
      <c r="E4243" s="29" t="s">
        <v>3527</v>
      </c>
      <c r="F4243" s="29">
        <v>298.62</v>
      </c>
      <c r="G4243" s="10">
        <f>SUMIFS('Régua SAEB'!$C:$C,'Régua SAEB'!$B:$B,"LP",'Régua SAEB'!$D:$D,"&lt;="&amp;$F4243,'Régua SAEB'!$E:$E,"&gt;"&amp;$F4243,'Régua SAEB'!$A:$A,$E4243)</f>
        <v>3</v>
      </c>
      <c r="H4243" s="10" t="str">
        <f t="array" ref="H4243">INDEX('Régua SAEB'!$F$1:$F$40,MATCH($E4243&amp;"LP"&amp;$G4243,'Régua SAEB'!$G$1:$G$40,0),1)</f>
        <v>Básico</v>
      </c>
      <c r="I4243" s="29">
        <v>295.52</v>
      </c>
      <c r="J4243" s="10">
        <f>SUMIFS('Régua SAEB'!$C:$C,'Régua SAEB'!$B:$B,"MT",'Régua SAEB'!$D:$D,"&lt;="&amp;$I4243,'Régua SAEB'!$E:$E,"&gt;"&amp;$I4243,'Régua SAEB'!$A:$A,$E4243)</f>
        <v>3</v>
      </c>
      <c r="K4243" s="10" t="str">
        <f t="array" ref="K4243">INDEX('Régua SAEB'!$F$1:$F$40,MATCH($E4243&amp;"MT"&amp;$J4243,'Régua SAEB'!$G$1:$G$40,0),1)</f>
        <v>Básico</v>
      </c>
    </row>
    <row r="4244" spans="1:11" x14ac:dyDescent="0.2">
      <c r="A4244" s="28" t="s">
        <v>95</v>
      </c>
      <c r="B4244" s="24">
        <v>47491</v>
      </c>
      <c r="C4244" s="28" t="s">
        <v>1164</v>
      </c>
      <c r="D4244" s="29">
        <v>35047491</v>
      </c>
      <c r="E4244" s="29" t="s">
        <v>3527</v>
      </c>
      <c r="F4244" s="29">
        <v>292.17</v>
      </c>
      <c r="G4244" s="10">
        <f>SUMIFS('Régua SAEB'!$C:$C,'Régua SAEB'!$B:$B,"LP",'Régua SAEB'!$D:$D,"&lt;="&amp;$F4244,'Régua SAEB'!$E:$E,"&gt;"&amp;$F4244,'Régua SAEB'!$A:$A,$E4244)</f>
        <v>3</v>
      </c>
      <c r="H4244" s="10" t="str">
        <f t="array" ref="H4244">INDEX('Régua SAEB'!$F$1:$F$40,MATCH($E4244&amp;"LP"&amp;$G4244,'Régua SAEB'!$G$1:$G$40,0),1)</f>
        <v>Básico</v>
      </c>
      <c r="I4244" s="29">
        <v>283.99</v>
      </c>
      <c r="J4244" s="10">
        <f>SUMIFS('Régua SAEB'!$C:$C,'Régua SAEB'!$B:$B,"MT",'Régua SAEB'!$D:$D,"&lt;="&amp;$I4244,'Régua SAEB'!$E:$E,"&gt;"&amp;$I4244,'Régua SAEB'!$A:$A,$E4244)</f>
        <v>3</v>
      </c>
      <c r="K4244" s="10" t="str">
        <f t="array" ref="K4244">INDEX('Régua SAEB'!$F$1:$F$40,MATCH($E4244&amp;"MT"&amp;$J4244,'Régua SAEB'!$G$1:$G$40,0),1)</f>
        <v>Básico</v>
      </c>
    </row>
    <row r="4245" spans="1:11" x14ac:dyDescent="0.2">
      <c r="A4245" s="28" t="s">
        <v>85</v>
      </c>
      <c r="B4245" s="24">
        <v>15854</v>
      </c>
      <c r="C4245" s="28" t="s">
        <v>1167</v>
      </c>
      <c r="D4245" s="29">
        <v>35015854</v>
      </c>
      <c r="E4245" s="29" t="s">
        <v>3527</v>
      </c>
      <c r="F4245" s="29">
        <v>276.27999999999997</v>
      </c>
      <c r="G4245" s="10">
        <f>SUMIFS('Régua SAEB'!$C:$C,'Régua SAEB'!$B:$B,"LP",'Régua SAEB'!$D:$D,"&lt;="&amp;$F4245,'Régua SAEB'!$E:$E,"&gt;"&amp;$F4245,'Régua SAEB'!$A:$A,$E4245)</f>
        <v>3</v>
      </c>
      <c r="H4245" s="10" t="str">
        <f t="array" ref="H4245">INDEX('Régua SAEB'!$F$1:$F$40,MATCH($E4245&amp;"LP"&amp;$G4245,'Régua SAEB'!$G$1:$G$40,0),1)</f>
        <v>Básico</v>
      </c>
      <c r="I4245" s="29">
        <v>278.98</v>
      </c>
      <c r="J4245" s="10">
        <f>SUMIFS('Régua SAEB'!$C:$C,'Régua SAEB'!$B:$B,"MT",'Régua SAEB'!$D:$D,"&lt;="&amp;$I4245,'Régua SAEB'!$E:$E,"&gt;"&amp;$I4245,'Régua SAEB'!$A:$A,$E4245)</f>
        <v>3</v>
      </c>
      <c r="K4245" s="10" t="str">
        <f t="array" ref="K4245">INDEX('Régua SAEB'!$F$1:$F$40,MATCH($E4245&amp;"MT"&amp;$J4245,'Régua SAEB'!$G$1:$G$40,0),1)</f>
        <v>Básico</v>
      </c>
    </row>
    <row r="4246" spans="1:11" x14ac:dyDescent="0.2">
      <c r="A4246" s="28" t="s">
        <v>85</v>
      </c>
      <c r="B4246" s="24">
        <v>15957</v>
      </c>
      <c r="C4246" s="28" t="s">
        <v>1169</v>
      </c>
      <c r="D4246" s="29">
        <v>35015957</v>
      </c>
      <c r="E4246" s="29" t="s">
        <v>3527</v>
      </c>
      <c r="F4246" s="29">
        <v>270.75</v>
      </c>
      <c r="G4246" s="10">
        <f>SUMIFS('Régua SAEB'!$C:$C,'Régua SAEB'!$B:$B,"LP",'Régua SAEB'!$D:$D,"&lt;="&amp;$F4246,'Régua SAEB'!$E:$E,"&gt;"&amp;$F4246,'Régua SAEB'!$A:$A,$E4246)</f>
        <v>2</v>
      </c>
      <c r="H4246" s="10" t="str">
        <f t="array" ref="H4246">INDEX('Régua SAEB'!$F$1:$F$40,MATCH($E4246&amp;"LP"&amp;$G4246,'Régua SAEB'!$G$1:$G$40,0),1)</f>
        <v>Básico</v>
      </c>
      <c r="I4246" s="29">
        <v>274.42</v>
      </c>
      <c r="J4246" s="10">
        <f>SUMIFS('Régua SAEB'!$C:$C,'Régua SAEB'!$B:$B,"MT",'Régua SAEB'!$D:$D,"&lt;="&amp;$I4246,'Régua SAEB'!$E:$E,"&gt;"&amp;$I4246,'Régua SAEB'!$A:$A,$E4246)</f>
        <v>2</v>
      </c>
      <c r="K4246" s="10" t="str">
        <f t="array" ref="K4246">INDEX('Régua SAEB'!$F$1:$F$40,MATCH($E4246&amp;"MT"&amp;$J4246,'Régua SAEB'!$G$1:$G$40,0),1)</f>
        <v>Insuficiente</v>
      </c>
    </row>
    <row r="4247" spans="1:11" x14ac:dyDescent="0.2">
      <c r="A4247" s="28" t="s">
        <v>85</v>
      </c>
      <c r="B4247" s="24">
        <v>15970</v>
      </c>
      <c r="C4247" s="28" t="s">
        <v>1170</v>
      </c>
      <c r="D4247" s="29">
        <v>35015970</v>
      </c>
      <c r="E4247" s="29" t="s">
        <v>3527</v>
      </c>
      <c r="F4247" s="29">
        <v>284.49</v>
      </c>
      <c r="G4247" s="10">
        <f>SUMIFS('Régua SAEB'!$C:$C,'Régua SAEB'!$B:$B,"LP",'Régua SAEB'!$D:$D,"&lt;="&amp;$F4247,'Régua SAEB'!$E:$E,"&gt;"&amp;$F4247,'Régua SAEB'!$A:$A,$E4247)</f>
        <v>3</v>
      </c>
      <c r="H4247" s="10" t="str">
        <f t="array" ref="H4247">INDEX('Régua SAEB'!$F$1:$F$40,MATCH($E4247&amp;"LP"&amp;$G4247,'Régua SAEB'!$G$1:$G$40,0),1)</f>
        <v>Básico</v>
      </c>
      <c r="I4247" s="29">
        <v>283.61</v>
      </c>
      <c r="J4247" s="10">
        <f>SUMIFS('Régua SAEB'!$C:$C,'Régua SAEB'!$B:$B,"MT",'Régua SAEB'!$D:$D,"&lt;="&amp;$I4247,'Régua SAEB'!$E:$E,"&gt;"&amp;$I4247,'Régua SAEB'!$A:$A,$E4247)</f>
        <v>3</v>
      </c>
      <c r="K4247" s="10" t="str">
        <f t="array" ref="K4247">INDEX('Régua SAEB'!$F$1:$F$40,MATCH($E4247&amp;"MT"&amp;$J4247,'Régua SAEB'!$G$1:$G$40,0),1)</f>
        <v>Básico</v>
      </c>
    </row>
    <row r="4248" spans="1:11" x14ac:dyDescent="0.2">
      <c r="A4248" s="28" t="s">
        <v>85</v>
      </c>
      <c r="B4248" s="24">
        <v>16044</v>
      </c>
      <c r="C4248" s="28" t="s">
        <v>1172</v>
      </c>
      <c r="D4248" s="29">
        <v>35016044</v>
      </c>
      <c r="E4248" s="29" t="s">
        <v>3527</v>
      </c>
      <c r="F4248" s="29">
        <v>297.3</v>
      </c>
      <c r="G4248" s="10">
        <f>SUMIFS('Régua SAEB'!$C:$C,'Régua SAEB'!$B:$B,"LP",'Régua SAEB'!$D:$D,"&lt;="&amp;$F4248,'Régua SAEB'!$E:$E,"&gt;"&amp;$F4248,'Régua SAEB'!$A:$A,$E4248)</f>
        <v>3</v>
      </c>
      <c r="H4248" s="10" t="str">
        <f t="array" ref="H4248">INDEX('Régua SAEB'!$F$1:$F$40,MATCH($E4248&amp;"LP"&amp;$G4248,'Régua SAEB'!$G$1:$G$40,0),1)</f>
        <v>Básico</v>
      </c>
      <c r="I4248" s="29">
        <v>296.12</v>
      </c>
      <c r="J4248" s="10">
        <f>SUMIFS('Régua SAEB'!$C:$C,'Régua SAEB'!$B:$B,"MT",'Régua SAEB'!$D:$D,"&lt;="&amp;$I4248,'Régua SAEB'!$E:$E,"&gt;"&amp;$I4248,'Régua SAEB'!$A:$A,$E4248)</f>
        <v>3</v>
      </c>
      <c r="K4248" s="10" t="str">
        <f t="array" ref="K4248">INDEX('Régua SAEB'!$F$1:$F$40,MATCH($E4248&amp;"MT"&amp;$J4248,'Régua SAEB'!$G$1:$G$40,0),1)</f>
        <v>Básico</v>
      </c>
    </row>
    <row r="4249" spans="1:11" x14ac:dyDescent="0.2">
      <c r="A4249" s="28" t="s">
        <v>85</v>
      </c>
      <c r="B4249" s="24">
        <v>16056</v>
      </c>
      <c r="C4249" s="28" t="s">
        <v>1173</v>
      </c>
      <c r="D4249" s="29">
        <v>35016056</v>
      </c>
      <c r="E4249" s="29" t="s">
        <v>3527</v>
      </c>
      <c r="F4249" s="29">
        <v>270.64999999999998</v>
      </c>
      <c r="G4249" s="10">
        <f>SUMIFS('Régua SAEB'!$C:$C,'Régua SAEB'!$B:$B,"LP",'Régua SAEB'!$D:$D,"&lt;="&amp;$F4249,'Régua SAEB'!$E:$E,"&gt;"&amp;$F4249,'Régua SAEB'!$A:$A,$E4249)</f>
        <v>2</v>
      </c>
      <c r="H4249" s="10" t="str">
        <f t="array" ref="H4249">INDEX('Régua SAEB'!$F$1:$F$40,MATCH($E4249&amp;"LP"&amp;$G4249,'Régua SAEB'!$G$1:$G$40,0),1)</f>
        <v>Básico</v>
      </c>
      <c r="I4249" s="29">
        <v>263.63</v>
      </c>
      <c r="J4249" s="10">
        <f>SUMIFS('Régua SAEB'!$C:$C,'Régua SAEB'!$B:$B,"MT",'Régua SAEB'!$D:$D,"&lt;="&amp;$I4249,'Régua SAEB'!$E:$E,"&gt;"&amp;$I4249,'Régua SAEB'!$A:$A,$E4249)</f>
        <v>2</v>
      </c>
      <c r="K4249" s="10" t="str">
        <f t="array" ref="K4249">INDEX('Régua SAEB'!$F$1:$F$40,MATCH($E4249&amp;"MT"&amp;$J4249,'Régua SAEB'!$G$1:$G$40,0),1)</f>
        <v>Insuficiente</v>
      </c>
    </row>
    <row r="4250" spans="1:11" x14ac:dyDescent="0.2">
      <c r="A4250" s="28" t="s">
        <v>85</v>
      </c>
      <c r="B4250" s="24">
        <v>907133</v>
      </c>
      <c r="C4250" s="28" t="s">
        <v>1176</v>
      </c>
      <c r="D4250" s="29">
        <v>35907133</v>
      </c>
      <c r="E4250" s="29" t="s">
        <v>3527</v>
      </c>
      <c r="F4250" s="29">
        <v>282.61</v>
      </c>
      <c r="G4250" s="10">
        <f>SUMIFS('Régua SAEB'!$C:$C,'Régua SAEB'!$B:$B,"LP",'Régua SAEB'!$D:$D,"&lt;="&amp;$F4250,'Régua SAEB'!$E:$E,"&gt;"&amp;$F4250,'Régua SAEB'!$A:$A,$E4250)</f>
        <v>3</v>
      </c>
      <c r="H4250" s="10" t="str">
        <f t="array" ref="H4250">INDEX('Régua SAEB'!$F$1:$F$40,MATCH($E4250&amp;"LP"&amp;$G4250,'Régua SAEB'!$G$1:$G$40,0),1)</f>
        <v>Básico</v>
      </c>
      <c r="I4250" s="29">
        <v>266.98</v>
      </c>
      <c r="J4250" s="10">
        <f>SUMIFS('Régua SAEB'!$C:$C,'Régua SAEB'!$B:$B,"MT",'Régua SAEB'!$D:$D,"&lt;="&amp;$I4250,'Régua SAEB'!$E:$E,"&gt;"&amp;$I4250,'Régua SAEB'!$A:$A,$E4250)</f>
        <v>2</v>
      </c>
      <c r="K4250" s="10" t="str">
        <f t="array" ref="K4250">INDEX('Régua SAEB'!$F$1:$F$40,MATCH($E4250&amp;"MT"&amp;$J4250,'Régua SAEB'!$G$1:$G$40,0),1)</f>
        <v>Insuficiente</v>
      </c>
    </row>
    <row r="4251" spans="1:11" x14ac:dyDescent="0.2">
      <c r="A4251" s="28" t="s">
        <v>85</v>
      </c>
      <c r="B4251" s="24">
        <v>914587</v>
      </c>
      <c r="C4251" s="28" t="s">
        <v>1177</v>
      </c>
      <c r="D4251" s="29">
        <v>35914587</v>
      </c>
      <c r="E4251" s="29" t="s">
        <v>3527</v>
      </c>
      <c r="F4251" s="29">
        <v>270.29000000000002</v>
      </c>
      <c r="G4251" s="10">
        <f>SUMIFS('Régua SAEB'!$C:$C,'Régua SAEB'!$B:$B,"LP",'Régua SAEB'!$D:$D,"&lt;="&amp;$F4251,'Régua SAEB'!$E:$E,"&gt;"&amp;$F4251,'Régua SAEB'!$A:$A,$E4251)</f>
        <v>2</v>
      </c>
      <c r="H4251" s="10" t="str">
        <f t="array" ref="H4251">INDEX('Régua SAEB'!$F$1:$F$40,MATCH($E4251&amp;"LP"&amp;$G4251,'Régua SAEB'!$G$1:$G$40,0),1)</f>
        <v>Básico</v>
      </c>
      <c r="I4251" s="29">
        <v>268.95999999999998</v>
      </c>
      <c r="J4251" s="10">
        <f>SUMIFS('Régua SAEB'!$C:$C,'Régua SAEB'!$B:$B,"MT",'Régua SAEB'!$D:$D,"&lt;="&amp;$I4251,'Régua SAEB'!$E:$E,"&gt;"&amp;$I4251,'Régua SAEB'!$A:$A,$E4251)</f>
        <v>2</v>
      </c>
      <c r="K4251" s="10" t="str">
        <f t="array" ref="K4251">INDEX('Régua SAEB'!$F$1:$F$40,MATCH($E4251&amp;"MT"&amp;$J4251,'Régua SAEB'!$G$1:$G$40,0),1)</f>
        <v>Insuficiente</v>
      </c>
    </row>
    <row r="4252" spans="1:11" x14ac:dyDescent="0.2">
      <c r="A4252" s="28" t="s">
        <v>85</v>
      </c>
      <c r="B4252" s="24">
        <v>920204</v>
      </c>
      <c r="C4252" s="28" t="s">
        <v>1178</v>
      </c>
      <c r="D4252" s="29">
        <v>35920204</v>
      </c>
      <c r="E4252" s="29" t="s">
        <v>3527</v>
      </c>
      <c r="F4252" s="29">
        <v>288.52999999999997</v>
      </c>
      <c r="G4252" s="10">
        <f>SUMIFS('Régua SAEB'!$C:$C,'Régua SAEB'!$B:$B,"LP",'Régua SAEB'!$D:$D,"&lt;="&amp;$F4252,'Régua SAEB'!$E:$E,"&gt;"&amp;$F4252,'Régua SAEB'!$A:$A,$E4252)</f>
        <v>3</v>
      </c>
      <c r="H4252" s="10" t="str">
        <f t="array" ref="H4252">INDEX('Régua SAEB'!$F$1:$F$40,MATCH($E4252&amp;"LP"&amp;$G4252,'Régua SAEB'!$G$1:$G$40,0),1)</f>
        <v>Básico</v>
      </c>
      <c r="I4252" s="29">
        <v>274.52</v>
      </c>
      <c r="J4252" s="10">
        <f>SUMIFS('Régua SAEB'!$C:$C,'Régua SAEB'!$B:$B,"MT",'Régua SAEB'!$D:$D,"&lt;="&amp;$I4252,'Régua SAEB'!$E:$E,"&gt;"&amp;$I4252,'Régua SAEB'!$A:$A,$E4252)</f>
        <v>2</v>
      </c>
      <c r="K4252" s="10" t="str">
        <f t="array" ref="K4252">INDEX('Régua SAEB'!$F$1:$F$40,MATCH($E4252&amp;"MT"&amp;$J4252,'Régua SAEB'!$G$1:$G$40,0),1)</f>
        <v>Insuficiente</v>
      </c>
    </row>
    <row r="4253" spans="1:11" x14ac:dyDescent="0.2">
      <c r="A4253" s="28" t="s">
        <v>15</v>
      </c>
      <c r="B4253" s="24">
        <v>32529</v>
      </c>
      <c r="C4253" s="28" t="s">
        <v>1180</v>
      </c>
      <c r="D4253" s="29">
        <v>35032529</v>
      </c>
      <c r="E4253" s="29" t="s">
        <v>3527</v>
      </c>
      <c r="F4253" s="29">
        <v>273.60000000000002</v>
      </c>
      <c r="G4253" s="10">
        <f>SUMIFS('Régua SAEB'!$C:$C,'Régua SAEB'!$B:$B,"LP",'Régua SAEB'!$D:$D,"&lt;="&amp;$F4253,'Régua SAEB'!$E:$E,"&gt;"&amp;$F4253,'Régua SAEB'!$A:$A,$E4253)</f>
        <v>2</v>
      </c>
      <c r="H4253" s="10" t="str">
        <f t="array" ref="H4253">INDEX('Régua SAEB'!$F$1:$F$40,MATCH($E4253&amp;"LP"&amp;$G4253,'Régua SAEB'!$G$1:$G$40,0),1)</f>
        <v>Básico</v>
      </c>
      <c r="I4253" s="29">
        <v>268.37</v>
      </c>
      <c r="J4253" s="10">
        <f>SUMIFS('Régua SAEB'!$C:$C,'Régua SAEB'!$B:$B,"MT",'Régua SAEB'!$D:$D,"&lt;="&amp;$I4253,'Régua SAEB'!$E:$E,"&gt;"&amp;$I4253,'Régua SAEB'!$A:$A,$E4253)</f>
        <v>2</v>
      </c>
      <c r="K4253" s="10" t="str">
        <f t="array" ref="K4253">INDEX('Régua SAEB'!$F$1:$F$40,MATCH($E4253&amp;"MT"&amp;$J4253,'Régua SAEB'!$G$1:$G$40,0),1)</f>
        <v>Insuficiente</v>
      </c>
    </row>
    <row r="4254" spans="1:11" x14ac:dyDescent="0.2">
      <c r="A4254" s="28" t="s">
        <v>48</v>
      </c>
      <c r="B4254" s="24">
        <v>909282</v>
      </c>
      <c r="C4254" s="28" t="s">
        <v>1182</v>
      </c>
      <c r="D4254" s="29">
        <v>35909282</v>
      </c>
      <c r="E4254" s="29" t="s">
        <v>3527</v>
      </c>
      <c r="F4254" s="29">
        <v>275.04000000000002</v>
      </c>
      <c r="G4254" s="10">
        <f>SUMIFS('Régua SAEB'!$C:$C,'Régua SAEB'!$B:$B,"LP",'Régua SAEB'!$D:$D,"&lt;="&amp;$F4254,'Régua SAEB'!$E:$E,"&gt;"&amp;$F4254,'Régua SAEB'!$A:$A,$E4254)</f>
        <v>3</v>
      </c>
      <c r="H4254" s="10" t="str">
        <f t="array" ref="H4254">INDEX('Régua SAEB'!$F$1:$F$40,MATCH($E4254&amp;"LP"&amp;$G4254,'Régua SAEB'!$G$1:$G$40,0),1)</f>
        <v>Básico</v>
      </c>
      <c r="I4254" s="29">
        <v>261.98</v>
      </c>
      <c r="J4254" s="10">
        <f>SUMIFS('Régua SAEB'!$C:$C,'Régua SAEB'!$B:$B,"MT",'Régua SAEB'!$D:$D,"&lt;="&amp;$I4254,'Régua SAEB'!$E:$E,"&gt;"&amp;$I4254,'Régua SAEB'!$A:$A,$E4254)</f>
        <v>2</v>
      </c>
      <c r="K4254" s="10" t="str">
        <f t="array" ref="K4254">INDEX('Régua SAEB'!$F$1:$F$40,MATCH($E4254&amp;"MT"&amp;$J4254,'Régua SAEB'!$G$1:$G$40,0),1)</f>
        <v>Insuficiente</v>
      </c>
    </row>
    <row r="4255" spans="1:11" x14ac:dyDescent="0.2">
      <c r="A4255" s="28" t="s">
        <v>60</v>
      </c>
      <c r="B4255" s="24">
        <v>39056</v>
      </c>
      <c r="C4255" s="28" t="s">
        <v>1187</v>
      </c>
      <c r="D4255" s="29">
        <v>35039056</v>
      </c>
      <c r="E4255" s="29" t="s">
        <v>3527</v>
      </c>
      <c r="F4255" s="29">
        <v>280.08999999999997</v>
      </c>
      <c r="G4255" s="10">
        <f>SUMIFS('Régua SAEB'!$C:$C,'Régua SAEB'!$B:$B,"LP",'Régua SAEB'!$D:$D,"&lt;="&amp;$F4255,'Régua SAEB'!$E:$E,"&gt;"&amp;$F4255,'Régua SAEB'!$A:$A,$E4255)</f>
        <v>3</v>
      </c>
      <c r="H4255" s="10" t="str">
        <f t="array" ref="H4255">INDEX('Régua SAEB'!$F$1:$F$40,MATCH($E4255&amp;"LP"&amp;$G4255,'Régua SAEB'!$G$1:$G$40,0),1)</f>
        <v>Básico</v>
      </c>
      <c r="I4255" s="29">
        <v>273.82</v>
      </c>
      <c r="J4255" s="10">
        <f>SUMIFS('Régua SAEB'!$C:$C,'Régua SAEB'!$B:$B,"MT",'Régua SAEB'!$D:$D,"&lt;="&amp;$I4255,'Régua SAEB'!$E:$E,"&gt;"&amp;$I4255,'Régua SAEB'!$A:$A,$E4255)</f>
        <v>2</v>
      </c>
      <c r="K4255" s="10" t="str">
        <f t="array" ref="K4255">INDEX('Régua SAEB'!$F$1:$F$40,MATCH($E4255&amp;"MT"&amp;$J4255,'Régua SAEB'!$G$1:$G$40,0),1)</f>
        <v>Insuficiente</v>
      </c>
    </row>
    <row r="4256" spans="1:11" x14ac:dyDescent="0.2">
      <c r="A4256" s="28" t="s">
        <v>60</v>
      </c>
      <c r="B4256" s="24">
        <v>47715</v>
      </c>
      <c r="C4256" s="28" t="s">
        <v>1188</v>
      </c>
      <c r="D4256" s="29">
        <v>35047715</v>
      </c>
      <c r="E4256" s="29" t="s">
        <v>3527</v>
      </c>
      <c r="F4256" s="29">
        <v>268.33999999999997</v>
      </c>
      <c r="G4256" s="10">
        <f>SUMIFS('Régua SAEB'!$C:$C,'Régua SAEB'!$B:$B,"LP",'Régua SAEB'!$D:$D,"&lt;="&amp;$F4256,'Régua SAEB'!$E:$E,"&gt;"&amp;$F4256,'Régua SAEB'!$A:$A,$E4256)</f>
        <v>2</v>
      </c>
      <c r="H4256" s="10" t="str">
        <f t="array" ref="H4256">INDEX('Régua SAEB'!$F$1:$F$40,MATCH($E4256&amp;"LP"&amp;$G4256,'Régua SAEB'!$G$1:$G$40,0),1)</f>
        <v>Básico</v>
      </c>
      <c r="I4256" s="29">
        <v>258.86</v>
      </c>
      <c r="J4256" s="10">
        <f>SUMIFS('Régua SAEB'!$C:$C,'Régua SAEB'!$B:$B,"MT",'Régua SAEB'!$D:$D,"&lt;="&amp;$I4256,'Régua SAEB'!$E:$E,"&gt;"&amp;$I4256,'Régua SAEB'!$A:$A,$E4256)</f>
        <v>2</v>
      </c>
      <c r="K4256" s="10" t="str">
        <f t="array" ref="K4256">INDEX('Régua SAEB'!$F$1:$F$40,MATCH($E4256&amp;"MT"&amp;$J4256,'Régua SAEB'!$G$1:$G$40,0),1)</f>
        <v>Insuficiente</v>
      </c>
    </row>
    <row r="4257" spans="1:11" x14ac:dyDescent="0.2">
      <c r="A4257" s="28" t="s">
        <v>60</v>
      </c>
      <c r="B4257" s="24">
        <v>908344</v>
      </c>
      <c r="C4257" s="28" t="s">
        <v>1190</v>
      </c>
      <c r="D4257" s="29">
        <v>35908344</v>
      </c>
      <c r="E4257" s="29" t="s">
        <v>3527</v>
      </c>
      <c r="F4257" s="29">
        <v>295.83</v>
      </c>
      <c r="G4257" s="10">
        <f>SUMIFS('Régua SAEB'!$C:$C,'Régua SAEB'!$B:$B,"LP",'Régua SAEB'!$D:$D,"&lt;="&amp;$F4257,'Régua SAEB'!$E:$E,"&gt;"&amp;$F4257,'Régua SAEB'!$A:$A,$E4257)</f>
        <v>3</v>
      </c>
      <c r="H4257" s="10" t="str">
        <f t="array" ref="H4257">INDEX('Régua SAEB'!$F$1:$F$40,MATCH($E4257&amp;"LP"&amp;$G4257,'Régua SAEB'!$G$1:$G$40,0),1)</f>
        <v>Básico</v>
      </c>
      <c r="I4257" s="29">
        <v>293.41000000000003</v>
      </c>
      <c r="J4257" s="10">
        <f>SUMIFS('Régua SAEB'!$C:$C,'Régua SAEB'!$B:$B,"MT",'Régua SAEB'!$D:$D,"&lt;="&amp;$I4257,'Régua SAEB'!$E:$E,"&gt;"&amp;$I4257,'Régua SAEB'!$A:$A,$E4257)</f>
        <v>3</v>
      </c>
      <c r="K4257" s="10" t="str">
        <f t="array" ref="K4257">INDEX('Régua SAEB'!$F$1:$F$40,MATCH($E4257&amp;"MT"&amp;$J4257,'Régua SAEB'!$G$1:$G$40,0),1)</f>
        <v>Básico</v>
      </c>
    </row>
    <row r="4258" spans="1:11" x14ac:dyDescent="0.2">
      <c r="A4258" s="28" t="s">
        <v>26</v>
      </c>
      <c r="B4258" s="24">
        <v>11228</v>
      </c>
      <c r="C4258" s="28" t="s">
        <v>3613</v>
      </c>
      <c r="D4258" s="29">
        <v>35011228</v>
      </c>
      <c r="E4258" s="29" t="s">
        <v>3527</v>
      </c>
      <c r="F4258" s="29">
        <v>276.08</v>
      </c>
      <c r="G4258" s="10">
        <f>SUMIFS('Régua SAEB'!$C:$C,'Régua SAEB'!$B:$B,"LP",'Régua SAEB'!$D:$D,"&lt;="&amp;$F4258,'Régua SAEB'!$E:$E,"&gt;"&amp;$F4258,'Régua SAEB'!$A:$A,$E4258)</f>
        <v>3</v>
      </c>
      <c r="H4258" s="10" t="str">
        <f t="array" ref="H4258">INDEX('Régua SAEB'!$F$1:$F$40,MATCH($E4258&amp;"LP"&amp;$G4258,'Régua SAEB'!$G$1:$G$40,0),1)</f>
        <v>Básico</v>
      </c>
      <c r="I4258" s="29">
        <v>266.7</v>
      </c>
      <c r="J4258" s="10">
        <f>SUMIFS('Régua SAEB'!$C:$C,'Régua SAEB'!$B:$B,"MT",'Régua SAEB'!$D:$D,"&lt;="&amp;$I4258,'Régua SAEB'!$E:$E,"&gt;"&amp;$I4258,'Régua SAEB'!$A:$A,$E4258)</f>
        <v>2</v>
      </c>
      <c r="K4258" s="10" t="str">
        <f t="array" ref="K4258">INDEX('Régua SAEB'!$F$1:$F$40,MATCH($E4258&amp;"MT"&amp;$J4258,'Régua SAEB'!$G$1:$G$40,0),1)</f>
        <v>Insuficiente</v>
      </c>
    </row>
    <row r="4259" spans="1:11" x14ac:dyDescent="0.2">
      <c r="A4259" s="28" t="s">
        <v>26</v>
      </c>
      <c r="B4259" s="24">
        <v>42092</v>
      </c>
      <c r="C4259" s="28" t="s">
        <v>3614</v>
      </c>
      <c r="D4259" s="29">
        <v>35042092</v>
      </c>
      <c r="E4259" s="29" t="s">
        <v>3527</v>
      </c>
      <c r="F4259" s="29">
        <v>275.94</v>
      </c>
      <c r="G4259" s="10">
        <f>SUMIFS('Régua SAEB'!$C:$C,'Régua SAEB'!$B:$B,"LP",'Régua SAEB'!$D:$D,"&lt;="&amp;$F4259,'Régua SAEB'!$E:$E,"&gt;"&amp;$F4259,'Régua SAEB'!$A:$A,$E4259)</f>
        <v>3</v>
      </c>
      <c r="H4259" s="10" t="str">
        <f t="array" ref="H4259">INDEX('Régua SAEB'!$F$1:$F$40,MATCH($E4259&amp;"LP"&amp;$G4259,'Régua SAEB'!$G$1:$G$40,0),1)</f>
        <v>Básico</v>
      </c>
      <c r="I4259" s="29">
        <v>266.61</v>
      </c>
      <c r="J4259" s="10">
        <f>SUMIFS('Régua SAEB'!$C:$C,'Régua SAEB'!$B:$B,"MT",'Régua SAEB'!$D:$D,"&lt;="&amp;$I4259,'Régua SAEB'!$E:$E,"&gt;"&amp;$I4259,'Régua SAEB'!$A:$A,$E4259)</f>
        <v>2</v>
      </c>
      <c r="K4259" s="10" t="str">
        <f t="array" ref="K4259">INDEX('Régua SAEB'!$F$1:$F$40,MATCH($E4259&amp;"MT"&amp;$J4259,'Régua SAEB'!$G$1:$G$40,0),1)</f>
        <v>Insuficiente</v>
      </c>
    </row>
    <row r="4260" spans="1:11" x14ac:dyDescent="0.2">
      <c r="A4260" s="28" t="s">
        <v>11</v>
      </c>
      <c r="B4260" s="24">
        <v>30740</v>
      </c>
      <c r="C4260" s="28" t="s">
        <v>1194</v>
      </c>
      <c r="D4260" s="29">
        <v>35030740</v>
      </c>
      <c r="E4260" s="29" t="s">
        <v>3527</v>
      </c>
      <c r="F4260" s="29">
        <v>281.14</v>
      </c>
      <c r="G4260" s="10">
        <f>SUMIFS('Régua SAEB'!$C:$C,'Régua SAEB'!$B:$B,"LP",'Régua SAEB'!$D:$D,"&lt;="&amp;$F4260,'Régua SAEB'!$E:$E,"&gt;"&amp;$F4260,'Régua SAEB'!$A:$A,$E4260)</f>
        <v>3</v>
      </c>
      <c r="H4260" s="10" t="str">
        <f t="array" ref="H4260">INDEX('Régua SAEB'!$F$1:$F$40,MATCH($E4260&amp;"LP"&amp;$G4260,'Régua SAEB'!$G$1:$G$40,0),1)</f>
        <v>Básico</v>
      </c>
      <c r="I4260" s="29">
        <v>272.77</v>
      </c>
      <c r="J4260" s="10">
        <f>SUMIFS('Régua SAEB'!$C:$C,'Régua SAEB'!$B:$B,"MT",'Régua SAEB'!$D:$D,"&lt;="&amp;$I4260,'Régua SAEB'!$E:$E,"&gt;"&amp;$I4260,'Régua SAEB'!$A:$A,$E4260)</f>
        <v>2</v>
      </c>
      <c r="K4260" s="10" t="str">
        <f t="array" ref="K4260">INDEX('Régua SAEB'!$F$1:$F$40,MATCH($E4260&amp;"MT"&amp;$J4260,'Régua SAEB'!$G$1:$G$40,0),1)</f>
        <v>Insuficiente</v>
      </c>
    </row>
    <row r="4261" spans="1:11" x14ac:dyDescent="0.2">
      <c r="A4261" s="28" t="s">
        <v>11</v>
      </c>
      <c r="B4261" s="24">
        <v>36195</v>
      </c>
      <c r="C4261" s="28" t="s">
        <v>1195</v>
      </c>
      <c r="D4261" s="29">
        <v>35036195</v>
      </c>
      <c r="E4261" s="29" t="s">
        <v>3527</v>
      </c>
      <c r="F4261" s="29">
        <v>279.81</v>
      </c>
      <c r="G4261" s="10">
        <f>SUMIFS('Régua SAEB'!$C:$C,'Régua SAEB'!$B:$B,"LP",'Régua SAEB'!$D:$D,"&lt;="&amp;$F4261,'Régua SAEB'!$E:$E,"&gt;"&amp;$F4261,'Régua SAEB'!$A:$A,$E4261)</f>
        <v>3</v>
      </c>
      <c r="H4261" s="10" t="str">
        <f t="array" ref="H4261">INDEX('Régua SAEB'!$F$1:$F$40,MATCH($E4261&amp;"LP"&amp;$G4261,'Régua SAEB'!$G$1:$G$40,0),1)</f>
        <v>Básico</v>
      </c>
      <c r="I4261" s="29">
        <v>272.89</v>
      </c>
      <c r="J4261" s="10">
        <f>SUMIFS('Régua SAEB'!$C:$C,'Régua SAEB'!$B:$B,"MT",'Régua SAEB'!$D:$D,"&lt;="&amp;$I4261,'Régua SAEB'!$E:$E,"&gt;"&amp;$I4261,'Régua SAEB'!$A:$A,$E4261)</f>
        <v>2</v>
      </c>
      <c r="K4261" s="10" t="str">
        <f t="array" ref="K4261">INDEX('Régua SAEB'!$F$1:$F$40,MATCH($E4261&amp;"MT"&amp;$J4261,'Régua SAEB'!$G$1:$G$40,0),1)</f>
        <v>Insuficiente</v>
      </c>
    </row>
    <row r="4262" spans="1:11" x14ac:dyDescent="0.2">
      <c r="A4262" s="28" t="s">
        <v>25</v>
      </c>
      <c r="B4262" s="24">
        <v>18624</v>
      </c>
      <c r="C4262" s="28" t="s">
        <v>1196</v>
      </c>
      <c r="D4262" s="29">
        <v>35018624</v>
      </c>
      <c r="E4262" s="29" t="s">
        <v>3527</v>
      </c>
      <c r="F4262" s="29">
        <v>282.01</v>
      </c>
      <c r="G4262" s="10">
        <f>SUMIFS('Régua SAEB'!$C:$C,'Régua SAEB'!$B:$B,"LP",'Régua SAEB'!$D:$D,"&lt;="&amp;$F4262,'Régua SAEB'!$E:$E,"&gt;"&amp;$F4262,'Régua SAEB'!$A:$A,$E4262)</f>
        <v>3</v>
      </c>
      <c r="H4262" s="10" t="str">
        <f t="array" ref="H4262">INDEX('Régua SAEB'!$F$1:$F$40,MATCH($E4262&amp;"LP"&amp;$G4262,'Régua SAEB'!$G$1:$G$40,0),1)</f>
        <v>Básico</v>
      </c>
      <c r="I4262" s="29">
        <v>269.83999999999997</v>
      </c>
      <c r="J4262" s="10">
        <f>SUMIFS('Régua SAEB'!$C:$C,'Régua SAEB'!$B:$B,"MT",'Régua SAEB'!$D:$D,"&lt;="&amp;$I4262,'Régua SAEB'!$E:$E,"&gt;"&amp;$I4262,'Régua SAEB'!$A:$A,$E4262)</f>
        <v>2</v>
      </c>
      <c r="K4262" s="10" t="str">
        <f t="array" ref="K4262">INDEX('Régua SAEB'!$F$1:$F$40,MATCH($E4262&amp;"MT"&amp;$J4262,'Régua SAEB'!$G$1:$G$40,0),1)</f>
        <v>Insuficiente</v>
      </c>
    </row>
    <row r="4263" spans="1:11" x14ac:dyDescent="0.2">
      <c r="A4263" s="28" t="s">
        <v>25</v>
      </c>
      <c r="B4263" s="24">
        <v>18661</v>
      </c>
      <c r="C4263" s="28" t="s">
        <v>1198</v>
      </c>
      <c r="D4263" s="29">
        <v>35018661</v>
      </c>
      <c r="E4263" s="29" t="s">
        <v>3527</v>
      </c>
      <c r="F4263" s="29">
        <v>297.22000000000003</v>
      </c>
      <c r="G4263" s="10">
        <f>SUMIFS('Régua SAEB'!$C:$C,'Régua SAEB'!$B:$B,"LP",'Régua SAEB'!$D:$D,"&lt;="&amp;$F4263,'Régua SAEB'!$E:$E,"&gt;"&amp;$F4263,'Régua SAEB'!$A:$A,$E4263)</f>
        <v>3</v>
      </c>
      <c r="H4263" s="10" t="str">
        <f t="array" ref="H4263">INDEX('Régua SAEB'!$F$1:$F$40,MATCH($E4263&amp;"LP"&amp;$G4263,'Régua SAEB'!$G$1:$G$40,0),1)</f>
        <v>Básico</v>
      </c>
      <c r="I4263" s="29">
        <v>282.98</v>
      </c>
      <c r="J4263" s="10">
        <f>SUMIFS('Régua SAEB'!$C:$C,'Régua SAEB'!$B:$B,"MT",'Régua SAEB'!$D:$D,"&lt;="&amp;$I4263,'Régua SAEB'!$E:$E,"&gt;"&amp;$I4263,'Régua SAEB'!$A:$A,$E4263)</f>
        <v>3</v>
      </c>
      <c r="K4263" s="10" t="str">
        <f t="array" ref="K4263">INDEX('Régua SAEB'!$F$1:$F$40,MATCH($E4263&amp;"MT"&amp;$J4263,'Régua SAEB'!$G$1:$G$40,0),1)</f>
        <v>Básico</v>
      </c>
    </row>
    <row r="4264" spans="1:11" x14ac:dyDescent="0.2">
      <c r="A4264" s="28" t="s">
        <v>25</v>
      </c>
      <c r="B4264" s="24">
        <v>18673</v>
      </c>
      <c r="C4264" s="28" t="s">
        <v>1199</v>
      </c>
      <c r="D4264" s="29">
        <v>35018673</v>
      </c>
      <c r="E4264" s="29" t="s">
        <v>3527</v>
      </c>
      <c r="F4264" s="29">
        <v>275.48</v>
      </c>
      <c r="G4264" s="10">
        <f>SUMIFS('Régua SAEB'!$C:$C,'Régua SAEB'!$B:$B,"LP",'Régua SAEB'!$D:$D,"&lt;="&amp;$F4264,'Régua SAEB'!$E:$E,"&gt;"&amp;$F4264,'Régua SAEB'!$A:$A,$E4264)</f>
        <v>3</v>
      </c>
      <c r="H4264" s="10" t="str">
        <f t="array" ref="H4264">INDEX('Régua SAEB'!$F$1:$F$40,MATCH($E4264&amp;"LP"&amp;$G4264,'Régua SAEB'!$G$1:$G$40,0),1)</f>
        <v>Básico</v>
      </c>
      <c r="I4264" s="29">
        <v>266.95</v>
      </c>
      <c r="J4264" s="10">
        <f>SUMIFS('Régua SAEB'!$C:$C,'Régua SAEB'!$B:$B,"MT",'Régua SAEB'!$D:$D,"&lt;="&amp;$I4264,'Régua SAEB'!$E:$E,"&gt;"&amp;$I4264,'Régua SAEB'!$A:$A,$E4264)</f>
        <v>2</v>
      </c>
      <c r="K4264" s="10" t="str">
        <f t="array" ref="K4264">INDEX('Régua SAEB'!$F$1:$F$40,MATCH($E4264&amp;"MT"&amp;$J4264,'Régua SAEB'!$G$1:$G$40,0),1)</f>
        <v>Insuficiente</v>
      </c>
    </row>
    <row r="4265" spans="1:11" x14ac:dyDescent="0.2">
      <c r="A4265" s="28" t="s">
        <v>25</v>
      </c>
      <c r="B4265" s="24">
        <v>18843</v>
      </c>
      <c r="C4265" s="28" t="s">
        <v>1200</v>
      </c>
      <c r="D4265" s="29">
        <v>35018843</v>
      </c>
      <c r="E4265" s="29" t="s">
        <v>3527</v>
      </c>
      <c r="F4265" s="29">
        <v>325.58</v>
      </c>
      <c r="G4265" s="10">
        <f>SUMIFS('Régua SAEB'!$C:$C,'Régua SAEB'!$B:$B,"LP",'Régua SAEB'!$D:$D,"&lt;="&amp;$F4265,'Régua SAEB'!$E:$E,"&gt;"&amp;$F4265,'Régua SAEB'!$A:$A,$E4265)</f>
        <v>5</v>
      </c>
      <c r="H4265" s="10" t="str">
        <f t="array" ref="H4265">INDEX('Régua SAEB'!$F$1:$F$40,MATCH($E4265&amp;"LP"&amp;$G4265,'Régua SAEB'!$G$1:$G$40,0),1)</f>
        <v>Proficiente</v>
      </c>
      <c r="I4265" s="29">
        <v>307.82</v>
      </c>
      <c r="J4265" s="10">
        <f>SUMIFS('Régua SAEB'!$C:$C,'Régua SAEB'!$B:$B,"MT",'Régua SAEB'!$D:$D,"&lt;="&amp;$I4265,'Régua SAEB'!$E:$E,"&gt;"&amp;$I4265,'Régua SAEB'!$A:$A,$E4265)</f>
        <v>4</v>
      </c>
      <c r="K4265" s="10" t="str">
        <f t="array" ref="K4265">INDEX('Régua SAEB'!$F$1:$F$40,MATCH($E4265&amp;"MT"&amp;$J4265,'Régua SAEB'!$G$1:$G$40,0),1)</f>
        <v>Básico</v>
      </c>
    </row>
    <row r="4266" spans="1:11" x14ac:dyDescent="0.2">
      <c r="A4266" s="28" t="s">
        <v>25</v>
      </c>
      <c r="B4266" s="24">
        <v>18909</v>
      </c>
      <c r="C4266" s="28" t="s">
        <v>1201</v>
      </c>
      <c r="D4266" s="29">
        <v>35018909</v>
      </c>
      <c r="E4266" s="29" t="s">
        <v>3527</v>
      </c>
      <c r="F4266" s="29">
        <v>278.72000000000003</v>
      </c>
      <c r="G4266" s="10">
        <f>SUMIFS('Régua SAEB'!$C:$C,'Régua SAEB'!$B:$B,"LP",'Régua SAEB'!$D:$D,"&lt;="&amp;$F4266,'Régua SAEB'!$E:$E,"&gt;"&amp;$F4266,'Régua SAEB'!$A:$A,$E4266)</f>
        <v>3</v>
      </c>
      <c r="H4266" s="10" t="str">
        <f t="array" ref="H4266">INDEX('Régua SAEB'!$F$1:$F$40,MATCH($E4266&amp;"LP"&amp;$G4266,'Régua SAEB'!$G$1:$G$40,0),1)</f>
        <v>Básico</v>
      </c>
      <c r="I4266" s="29">
        <v>272.44</v>
      </c>
      <c r="J4266" s="10">
        <f>SUMIFS('Régua SAEB'!$C:$C,'Régua SAEB'!$B:$B,"MT",'Régua SAEB'!$D:$D,"&lt;="&amp;$I4266,'Régua SAEB'!$E:$E,"&gt;"&amp;$I4266,'Régua SAEB'!$A:$A,$E4266)</f>
        <v>2</v>
      </c>
      <c r="K4266" s="10" t="str">
        <f t="array" ref="K4266">INDEX('Régua SAEB'!$F$1:$F$40,MATCH($E4266&amp;"MT"&amp;$J4266,'Régua SAEB'!$G$1:$G$40,0),1)</f>
        <v>Insuficiente</v>
      </c>
    </row>
    <row r="4267" spans="1:11" x14ac:dyDescent="0.2">
      <c r="A4267" s="28" t="s">
        <v>25</v>
      </c>
      <c r="B4267" s="24">
        <v>45724</v>
      </c>
      <c r="C4267" s="28" t="s">
        <v>1202</v>
      </c>
      <c r="D4267" s="29">
        <v>35045724</v>
      </c>
      <c r="E4267" s="29" t="s">
        <v>3527</v>
      </c>
      <c r="F4267" s="29">
        <v>285.8</v>
      </c>
      <c r="G4267" s="10">
        <f>SUMIFS('Régua SAEB'!$C:$C,'Régua SAEB'!$B:$B,"LP",'Régua SAEB'!$D:$D,"&lt;="&amp;$F4267,'Régua SAEB'!$E:$E,"&gt;"&amp;$F4267,'Régua SAEB'!$A:$A,$E4267)</f>
        <v>3</v>
      </c>
      <c r="H4267" s="10" t="str">
        <f t="array" ref="H4267">INDEX('Régua SAEB'!$F$1:$F$40,MATCH($E4267&amp;"LP"&amp;$G4267,'Régua SAEB'!$G$1:$G$40,0),1)</f>
        <v>Básico</v>
      </c>
      <c r="I4267" s="29">
        <v>273.06</v>
      </c>
      <c r="J4267" s="10">
        <f>SUMIFS('Régua SAEB'!$C:$C,'Régua SAEB'!$B:$B,"MT",'Régua SAEB'!$D:$D,"&lt;="&amp;$I4267,'Régua SAEB'!$E:$E,"&gt;"&amp;$I4267,'Régua SAEB'!$A:$A,$E4267)</f>
        <v>2</v>
      </c>
      <c r="K4267" s="10" t="str">
        <f t="array" ref="K4267">INDEX('Régua SAEB'!$F$1:$F$40,MATCH($E4267&amp;"MT"&amp;$J4267,'Régua SAEB'!$G$1:$G$40,0),1)</f>
        <v>Insuficiente</v>
      </c>
    </row>
    <row r="4268" spans="1:11" x14ac:dyDescent="0.2">
      <c r="A4268" s="28" t="s">
        <v>25</v>
      </c>
      <c r="B4268" s="24">
        <v>47788</v>
      </c>
      <c r="C4268" s="28" t="s">
        <v>1203</v>
      </c>
      <c r="D4268" s="29">
        <v>35047788</v>
      </c>
      <c r="E4268" s="29" t="s">
        <v>3527</v>
      </c>
      <c r="F4268" s="29">
        <v>272.75</v>
      </c>
      <c r="G4268" s="10">
        <f>SUMIFS('Régua SAEB'!$C:$C,'Régua SAEB'!$B:$B,"LP",'Régua SAEB'!$D:$D,"&lt;="&amp;$F4268,'Régua SAEB'!$E:$E,"&gt;"&amp;$F4268,'Régua SAEB'!$A:$A,$E4268)</f>
        <v>2</v>
      </c>
      <c r="H4268" s="10" t="str">
        <f t="array" ref="H4268">INDEX('Régua SAEB'!$F$1:$F$40,MATCH($E4268&amp;"LP"&amp;$G4268,'Régua SAEB'!$G$1:$G$40,0),1)</f>
        <v>Básico</v>
      </c>
      <c r="I4268" s="29">
        <v>259.99</v>
      </c>
      <c r="J4268" s="10">
        <f>SUMIFS('Régua SAEB'!$C:$C,'Régua SAEB'!$B:$B,"MT",'Régua SAEB'!$D:$D,"&lt;="&amp;$I4268,'Régua SAEB'!$E:$E,"&gt;"&amp;$I4268,'Régua SAEB'!$A:$A,$E4268)</f>
        <v>2</v>
      </c>
      <c r="K4268" s="10" t="str">
        <f t="array" ref="K4268">INDEX('Régua SAEB'!$F$1:$F$40,MATCH($E4268&amp;"MT"&amp;$J4268,'Régua SAEB'!$G$1:$G$40,0),1)</f>
        <v>Insuficiente</v>
      </c>
    </row>
    <row r="4269" spans="1:11" x14ac:dyDescent="0.2">
      <c r="A4269" s="28" t="s">
        <v>25</v>
      </c>
      <c r="B4269" s="24">
        <v>49463</v>
      </c>
      <c r="C4269" s="28" t="s">
        <v>1204</v>
      </c>
      <c r="D4269" s="29">
        <v>35049463</v>
      </c>
      <c r="E4269" s="29" t="s">
        <v>3527</v>
      </c>
      <c r="F4269" s="29">
        <v>312.68</v>
      </c>
      <c r="G4269" s="10">
        <f>SUMIFS('Régua SAEB'!$C:$C,'Régua SAEB'!$B:$B,"LP",'Régua SAEB'!$D:$D,"&lt;="&amp;$F4269,'Régua SAEB'!$E:$E,"&gt;"&amp;$F4269,'Régua SAEB'!$A:$A,$E4269)</f>
        <v>4</v>
      </c>
      <c r="H4269" s="10" t="str">
        <f t="array" ref="H4269">INDEX('Régua SAEB'!$F$1:$F$40,MATCH($E4269&amp;"LP"&amp;$G4269,'Régua SAEB'!$G$1:$G$40,0),1)</f>
        <v>Básico</v>
      </c>
      <c r="I4269" s="29">
        <v>299.91000000000003</v>
      </c>
      <c r="J4269" s="10">
        <f>SUMIFS('Régua SAEB'!$C:$C,'Régua SAEB'!$B:$B,"MT",'Régua SAEB'!$D:$D,"&lt;="&amp;$I4269,'Régua SAEB'!$E:$E,"&gt;"&amp;$I4269,'Régua SAEB'!$A:$A,$E4269)</f>
        <v>3</v>
      </c>
      <c r="K4269" s="10" t="str">
        <f t="array" ref="K4269">INDEX('Régua SAEB'!$F$1:$F$40,MATCH($E4269&amp;"MT"&amp;$J4269,'Régua SAEB'!$G$1:$G$40,0),1)</f>
        <v>Básico</v>
      </c>
    </row>
    <row r="4270" spans="1:11" x14ac:dyDescent="0.2">
      <c r="A4270" s="28" t="s">
        <v>25</v>
      </c>
      <c r="B4270" s="24">
        <v>49475</v>
      </c>
      <c r="C4270" s="28" t="s">
        <v>1205</v>
      </c>
      <c r="D4270" s="29">
        <v>35049475</v>
      </c>
      <c r="E4270" s="29" t="s">
        <v>3527</v>
      </c>
      <c r="F4270" s="29">
        <v>273.81</v>
      </c>
      <c r="G4270" s="10">
        <f>SUMIFS('Régua SAEB'!$C:$C,'Régua SAEB'!$B:$B,"LP",'Régua SAEB'!$D:$D,"&lt;="&amp;$F4270,'Régua SAEB'!$E:$E,"&gt;"&amp;$F4270,'Régua SAEB'!$A:$A,$E4270)</f>
        <v>2</v>
      </c>
      <c r="H4270" s="10" t="str">
        <f t="array" ref="H4270">INDEX('Régua SAEB'!$F$1:$F$40,MATCH($E4270&amp;"LP"&amp;$G4270,'Régua SAEB'!$G$1:$G$40,0),1)</f>
        <v>Básico</v>
      </c>
      <c r="I4270" s="29">
        <v>267.91000000000003</v>
      </c>
      <c r="J4270" s="10">
        <f>SUMIFS('Régua SAEB'!$C:$C,'Régua SAEB'!$B:$B,"MT",'Régua SAEB'!$D:$D,"&lt;="&amp;$I4270,'Régua SAEB'!$E:$E,"&gt;"&amp;$I4270,'Régua SAEB'!$A:$A,$E4270)</f>
        <v>2</v>
      </c>
      <c r="K4270" s="10" t="str">
        <f t="array" ref="K4270">INDEX('Régua SAEB'!$F$1:$F$40,MATCH($E4270&amp;"MT"&amp;$J4270,'Régua SAEB'!$G$1:$G$40,0),1)</f>
        <v>Insuficiente</v>
      </c>
    </row>
    <row r="4271" spans="1:11" x14ac:dyDescent="0.2">
      <c r="A4271" s="28" t="s">
        <v>25</v>
      </c>
      <c r="B4271" s="24">
        <v>496601</v>
      </c>
      <c r="C4271" s="28" t="s">
        <v>1207</v>
      </c>
      <c r="D4271" s="29">
        <v>35496601</v>
      </c>
      <c r="E4271" s="29" t="s">
        <v>3527</v>
      </c>
      <c r="F4271" s="29">
        <v>303</v>
      </c>
      <c r="G4271" s="10">
        <f>SUMIFS('Régua SAEB'!$C:$C,'Régua SAEB'!$B:$B,"LP",'Régua SAEB'!$D:$D,"&lt;="&amp;$F4271,'Régua SAEB'!$E:$E,"&gt;"&amp;$F4271,'Régua SAEB'!$A:$A,$E4271)</f>
        <v>4</v>
      </c>
      <c r="H4271" s="10" t="str">
        <f t="array" ref="H4271">INDEX('Régua SAEB'!$F$1:$F$40,MATCH($E4271&amp;"LP"&amp;$G4271,'Régua SAEB'!$G$1:$G$40,0),1)</f>
        <v>Básico</v>
      </c>
      <c r="I4271" s="29">
        <v>283.36</v>
      </c>
      <c r="J4271" s="10">
        <f>SUMIFS('Régua SAEB'!$C:$C,'Régua SAEB'!$B:$B,"MT",'Régua SAEB'!$D:$D,"&lt;="&amp;$I4271,'Régua SAEB'!$E:$E,"&gt;"&amp;$I4271,'Régua SAEB'!$A:$A,$E4271)</f>
        <v>3</v>
      </c>
      <c r="K4271" s="10" t="str">
        <f t="array" ref="K4271">INDEX('Régua SAEB'!$F$1:$F$40,MATCH($E4271&amp;"MT"&amp;$J4271,'Régua SAEB'!$G$1:$G$40,0),1)</f>
        <v>Básico</v>
      </c>
    </row>
    <row r="4272" spans="1:11" x14ac:dyDescent="0.2">
      <c r="A4272" s="28" t="s">
        <v>25</v>
      </c>
      <c r="B4272" s="24">
        <v>903929</v>
      </c>
      <c r="C4272" s="28" t="s">
        <v>1208</v>
      </c>
      <c r="D4272" s="29">
        <v>35903929</v>
      </c>
      <c r="E4272" s="29" t="s">
        <v>3527</v>
      </c>
      <c r="F4272" s="29">
        <v>298.77999999999997</v>
      </c>
      <c r="G4272" s="10">
        <f>SUMIFS('Régua SAEB'!$C:$C,'Régua SAEB'!$B:$B,"LP",'Régua SAEB'!$D:$D,"&lt;="&amp;$F4272,'Régua SAEB'!$E:$E,"&gt;"&amp;$F4272,'Régua SAEB'!$A:$A,$E4272)</f>
        <v>3</v>
      </c>
      <c r="H4272" s="10" t="str">
        <f t="array" ref="H4272">INDEX('Régua SAEB'!$F$1:$F$40,MATCH($E4272&amp;"LP"&amp;$G4272,'Régua SAEB'!$G$1:$G$40,0),1)</f>
        <v>Básico</v>
      </c>
      <c r="I4272" s="29">
        <v>282.66000000000003</v>
      </c>
      <c r="J4272" s="10">
        <f>SUMIFS('Régua SAEB'!$C:$C,'Régua SAEB'!$B:$B,"MT",'Régua SAEB'!$D:$D,"&lt;="&amp;$I4272,'Régua SAEB'!$E:$E,"&gt;"&amp;$I4272,'Régua SAEB'!$A:$A,$E4272)</f>
        <v>3</v>
      </c>
      <c r="K4272" s="10" t="str">
        <f t="array" ref="K4272">INDEX('Régua SAEB'!$F$1:$F$40,MATCH($E4272&amp;"MT"&amp;$J4272,'Régua SAEB'!$G$1:$G$40,0),1)</f>
        <v>Básico</v>
      </c>
    </row>
    <row r="4273" spans="1:11" x14ac:dyDescent="0.2">
      <c r="A4273" s="28" t="s">
        <v>25</v>
      </c>
      <c r="B4273" s="24">
        <v>907424</v>
      </c>
      <c r="C4273" s="28" t="s">
        <v>1209</v>
      </c>
      <c r="D4273" s="29">
        <v>35907424</v>
      </c>
      <c r="E4273" s="29" t="s">
        <v>3527</v>
      </c>
      <c r="F4273" s="29">
        <v>319.98</v>
      </c>
      <c r="G4273" s="10">
        <f>SUMIFS('Régua SAEB'!$C:$C,'Régua SAEB'!$B:$B,"LP",'Régua SAEB'!$D:$D,"&lt;="&amp;$F4273,'Régua SAEB'!$E:$E,"&gt;"&amp;$F4273,'Régua SAEB'!$A:$A,$E4273)</f>
        <v>4</v>
      </c>
      <c r="H4273" s="10" t="str">
        <f t="array" ref="H4273">INDEX('Régua SAEB'!$F$1:$F$40,MATCH($E4273&amp;"LP"&amp;$G4273,'Régua SAEB'!$G$1:$G$40,0),1)</f>
        <v>Básico</v>
      </c>
      <c r="I4273" s="29">
        <v>295.89</v>
      </c>
      <c r="J4273" s="10">
        <f>SUMIFS('Régua SAEB'!$C:$C,'Régua SAEB'!$B:$B,"MT",'Régua SAEB'!$D:$D,"&lt;="&amp;$I4273,'Régua SAEB'!$E:$E,"&gt;"&amp;$I4273,'Régua SAEB'!$A:$A,$E4273)</f>
        <v>3</v>
      </c>
      <c r="K4273" s="10" t="str">
        <f t="array" ref="K4273">INDEX('Régua SAEB'!$F$1:$F$40,MATCH($E4273&amp;"MT"&amp;$J4273,'Régua SAEB'!$G$1:$G$40,0),1)</f>
        <v>Básico</v>
      </c>
    </row>
    <row r="4274" spans="1:11" x14ac:dyDescent="0.2">
      <c r="A4274" s="28" t="s">
        <v>25</v>
      </c>
      <c r="B4274" s="24">
        <v>909403</v>
      </c>
      <c r="C4274" s="28" t="s">
        <v>1210</v>
      </c>
      <c r="D4274" s="29">
        <v>35909403</v>
      </c>
      <c r="E4274" s="29" t="s">
        <v>3527</v>
      </c>
      <c r="F4274" s="29">
        <v>291.79000000000002</v>
      </c>
      <c r="G4274" s="10">
        <f>SUMIFS('Régua SAEB'!$C:$C,'Régua SAEB'!$B:$B,"LP",'Régua SAEB'!$D:$D,"&lt;="&amp;$F4274,'Régua SAEB'!$E:$E,"&gt;"&amp;$F4274,'Régua SAEB'!$A:$A,$E4274)</f>
        <v>3</v>
      </c>
      <c r="H4274" s="10" t="str">
        <f t="array" ref="H4274">INDEX('Régua SAEB'!$F$1:$F$40,MATCH($E4274&amp;"LP"&amp;$G4274,'Régua SAEB'!$G$1:$G$40,0),1)</f>
        <v>Básico</v>
      </c>
      <c r="I4274" s="29">
        <v>283.86</v>
      </c>
      <c r="J4274" s="10">
        <f>SUMIFS('Régua SAEB'!$C:$C,'Régua SAEB'!$B:$B,"MT",'Régua SAEB'!$D:$D,"&lt;="&amp;$I4274,'Régua SAEB'!$E:$E,"&gt;"&amp;$I4274,'Régua SAEB'!$A:$A,$E4274)</f>
        <v>3</v>
      </c>
      <c r="K4274" s="10" t="str">
        <f t="array" ref="K4274">INDEX('Régua SAEB'!$F$1:$F$40,MATCH($E4274&amp;"MT"&amp;$J4274,'Régua SAEB'!$G$1:$G$40,0),1)</f>
        <v>Básico</v>
      </c>
    </row>
    <row r="4275" spans="1:11" x14ac:dyDescent="0.2">
      <c r="A4275" s="28" t="s">
        <v>25</v>
      </c>
      <c r="B4275" s="24">
        <v>909415</v>
      </c>
      <c r="C4275" s="28" t="s">
        <v>1211</v>
      </c>
      <c r="D4275" s="29">
        <v>35909415</v>
      </c>
      <c r="E4275" s="29" t="s">
        <v>3527</v>
      </c>
      <c r="F4275" s="29">
        <v>281.58</v>
      </c>
      <c r="G4275" s="10">
        <f>SUMIFS('Régua SAEB'!$C:$C,'Régua SAEB'!$B:$B,"LP",'Régua SAEB'!$D:$D,"&lt;="&amp;$F4275,'Régua SAEB'!$E:$E,"&gt;"&amp;$F4275,'Régua SAEB'!$A:$A,$E4275)</f>
        <v>3</v>
      </c>
      <c r="H4275" s="10" t="str">
        <f t="array" ref="H4275">INDEX('Régua SAEB'!$F$1:$F$40,MATCH($E4275&amp;"LP"&amp;$G4275,'Régua SAEB'!$G$1:$G$40,0),1)</f>
        <v>Básico</v>
      </c>
      <c r="I4275" s="29">
        <v>279.24</v>
      </c>
      <c r="J4275" s="10">
        <f>SUMIFS('Régua SAEB'!$C:$C,'Régua SAEB'!$B:$B,"MT",'Régua SAEB'!$D:$D,"&lt;="&amp;$I4275,'Régua SAEB'!$E:$E,"&gt;"&amp;$I4275,'Régua SAEB'!$A:$A,$E4275)</f>
        <v>3</v>
      </c>
      <c r="K4275" s="10" t="str">
        <f t="array" ref="K4275">INDEX('Régua SAEB'!$F$1:$F$40,MATCH($E4275&amp;"MT"&amp;$J4275,'Régua SAEB'!$G$1:$G$40,0),1)</f>
        <v>Básico</v>
      </c>
    </row>
    <row r="4276" spans="1:11" x14ac:dyDescent="0.2">
      <c r="A4276" s="28" t="s">
        <v>25</v>
      </c>
      <c r="B4276" s="24">
        <v>909427</v>
      </c>
      <c r="C4276" s="28" t="s">
        <v>1212</v>
      </c>
      <c r="D4276" s="29">
        <v>35909427</v>
      </c>
      <c r="E4276" s="29" t="s">
        <v>3527</v>
      </c>
      <c r="F4276" s="29">
        <v>257.19</v>
      </c>
      <c r="G4276" s="10">
        <f>SUMIFS('Régua SAEB'!$C:$C,'Régua SAEB'!$B:$B,"LP",'Régua SAEB'!$D:$D,"&lt;="&amp;$F4276,'Régua SAEB'!$E:$E,"&gt;"&amp;$F4276,'Régua SAEB'!$A:$A,$E4276)</f>
        <v>2</v>
      </c>
      <c r="H4276" s="10" t="str">
        <f t="array" ref="H4276">INDEX('Régua SAEB'!$F$1:$F$40,MATCH($E4276&amp;"LP"&amp;$G4276,'Régua SAEB'!$G$1:$G$40,0),1)</f>
        <v>Básico</v>
      </c>
      <c r="I4276" s="29">
        <v>256.94</v>
      </c>
      <c r="J4276" s="10">
        <f>SUMIFS('Régua SAEB'!$C:$C,'Régua SAEB'!$B:$B,"MT",'Régua SAEB'!$D:$D,"&lt;="&amp;$I4276,'Régua SAEB'!$E:$E,"&gt;"&amp;$I4276,'Régua SAEB'!$A:$A,$E4276)</f>
        <v>2</v>
      </c>
      <c r="K4276" s="10" t="str">
        <f t="array" ref="K4276">INDEX('Régua SAEB'!$F$1:$F$40,MATCH($E4276&amp;"MT"&amp;$J4276,'Régua SAEB'!$G$1:$G$40,0),1)</f>
        <v>Insuficiente</v>
      </c>
    </row>
    <row r="4277" spans="1:11" x14ac:dyDescent="0.2">
      <c r="A4277" s="28" t="s">
        <v>25</v>
      </c>
      <c r="B4277" s="24">
        <v>920083</v>
      </c>
      <c r="C4277" s="28" t="s">
        <v>1214</v>
      </c>
      <c r="D4277" s="29">
        <v>35920083</v>
      </c>
      <c r="E4277" s="29" t="s">
        <v>3527</v>
      </c>
      <c r="F4277" s="29">
        <v>284.26</v>
      </c>
      <c r="G4277" s="10">
        <f>SUMIFS('Régua SAEB'!$C:$C,'Régua SAEB'!$B:$B,"LP",'Régua SAEB'!$D:$D,"&lt;="&amp;$F4277,'Régua SAEB'!$E:$E,"&gt;"&amp;$F4277,'Régua SAEB'!$A:$A,$E4277)</f>
        <v>3</v>
      </c>
      <c r="H4277" s="10" t="str">
        <f t="array" ref="H4277">INDEX('Régua SAEB'!$F$1:$F$40,MATCH($E4277&amp;"LP"&amp;$G4277,'Régua SAEB'!$G$1:$G$40,0),1)</f>
        <v>Básico</v>
      </c>
      <c r="I4277" s="29">
        <v>269.72000000000003</v>
      </c>
      <c r="J4277" s="10">
        <f>SUMIFS('Régua SAEB'!$C:$C,'Régua SAEB'!$B:$B,"MT",'Régua SAEB'!$D:$D,"&lt;="&amp;$I4277,'Régua SAEB'!$E:$E,"&gt;"&amp;$I4277,'Régua SAEB'!$A:$A,$E4277)</f>
        <v>2</v>
      </c>
      <c r="K4277" s="10" t="str">
        <f t="array" ref="K4277">INDEX('Régua SAEB'!$F$1:$F$40,MATCH($E4277&amp;"MT"&amp;$J4277,'Régua SAEB'!$G$1:$G$40,0),1)</f>
        <v>Insuficiente</v>
      </c>
    </row>
    <row r="4278" spans="1:11" x14ac:dyDescent="0.2">
      <c r="A4278" s="28" t="s">
        <v>73</v>
      </c>
      <c r="B4278" s="24">
        <v>32612</v>
      </c>
      <c r="C4278" s="28" t="s">
        <v>1216</v>
      </c>
      <c r="D4278" s="29">
        <v>35032612</v>
      </c>
      <c r="E4278" s="29" t="s">
        <v>3527</v>
      </c>
      <c r="F4278" s="29">
        <v>248.4</v>
      </c>
      <c r="G4278" s="10">
        <f>SUMIFS('Régua SAEB'!$C:$C,'Régua SAEB'!$B:$B,"LP",'Régua SAEB'!$D:$D,"&lt;="&amp;$F4278,'Régua SAEB'!$E:$E,"&gt;"&amp;$F4278,'Régua SAEB'!$A:$A,$E4278)</f>
        <v>1</v>
      </c>
      <c r="H4278" s="10" t="str">
        <f t="array" ref="H4278">INDEX('Régua SAEB'!$F$1:$F$40,MATCH($E4278&amp;"LP"&amp;$G4278,'Régua SAEB'!$G$1:$G$40,0),1)</f>
        <v>Insuficiente</v>
      </c>
      <c r="I4278" s="29">
        <v>249.71</v>
      </c>
      <c r="J4278" s="10">
        <f>SUMIFS('Régua SAEB'!$C:$C,'Régua SAEB'!$B:$B,"MT",'Régua SAEB'!$D:$D,"&lt;="&amp;$I4278,'Régua SAEB'!$E:$E,"&gt;"&amp;$I4278,'Régua SAEB'!$A:$A,$E4278)</f>
        <v>1</v>
      </c>
      <c r="K4278" s="10" t="str">
        <f t="array" ref="K4278">INDEX('Régua SAEB'!$F$1:$F$40,MATCH($E4278&amp;"MT"&amp;$J4278,'Régua SAEB'!$G$1:$G$40,0),1)</f>
        <v>Insuficiente</v>
      </c>
    </row>
    <row r="4279" spans="1:11" x14ac:dyDescent="0.2">
      <c r="A4279" s="28" t="s">
        <v>33</v>
      </c>
      <c r="B4279" s="24">
        <v>26931</v>
      </c>
      <c r="C4279" s="28" t="s">
        <v>1217</v>
      </c>
      <c r="D4279" s="29">
        <v>35026931</v>
      </c>
      <c r="E4279" s="29" t="s">
        <v>3527</v>
      </c>
      <c r="F4279" s="29">
        <v>274.8</v>
      </c>
      <c r="G4279" s="10">
        <f>SUMIFS('Régua SAEB'!$C:$C,'Régua SAEB'!$B:$B,"LP",'Régua SAEB'!$D:$D,"&lt;="&amp;$F4279,'Régua SAEB'!$E:$E,"&gt;"&amp;$F4279,'Régua SAEB'!$A:$A,$E4279)</f>
        <v>2</v>
      </c>
      <c r="H4279" s="10" t="str">
        <f t="array" ref="H4279">INDEX('Régua SAEB'!$F$1:$F$40,MATCH($E4279&amp;"LP"&amp;$G4279,'Régua SAEB'!$G$1:$G$40,0),1)</f>
        <v>Básico</v>
      </c>
      <c r="I4279" s="29">
        <v>266.72000000000003</v>
      </c>
      <c r="J4279" s="10">
        <f>SUMIFS('Régua SAEB'!$C:$C,'Régua SAEB'!$B:$B,"MT",'Régua SAEB'!$D:$D,"&lt;="&amp;$I4279,'Régua SAEB'!$E:$E,"&gt;"&amp;$I4279,'Régua SAEB'!$A:$A,$E4279)</f>
        <v>2</v>
      </c>
      <c r="K4279" s="10" t="str">
        <f t="array" ref="K4279">INDEX('Régua SAEB'!$F$1:$F$40,MATCH($E4279&amp;"MT"&amp;$J4279,'Régua SAEB'!$G$1:$G$40,0),1)</f>
        <v>Insuficiente</v>
      </c>
    </row>
    <row r="4280" spans="1:11" x14ac:dyDescent="0.2">
      <c r="A4280" s="28" t="s">
        <v>9</v>
      </c>
      <c r="B4280" s="24">
        <v>31598</v>
      </c>
      <c r="C4280" s="28" t="s">
        <v>1218</v>
      </c>
      <c r="D4280" s="29">
        <v>35031598</v>
      </c>
      <c r="E4280" s="29" t="s">
        <v>3527</v>
      </c>
      <c r="F4280" s="29">
        <v>268.38</v>
      </c>
      <c r="G4280" s="10">
        <f>SUMIFS('Régua SAEB'!$C:$C,'Régua SAEB'!$B:$B,"LP",'Régua SAEB'!$D:$D,"&lt;="&amp;$F4280,'Régua SAEB'!$E:$E,"&gt;"&amp;$F4280,'Régua SAEB'!$A:$A,$E4280)</f>
        <v>2</v>
      </c>
      <c r="H4280" s="10" t="str">
        <f t="array" ref="H4280">INDEX('Régua SAEB'!$F$1:$F$40,MATCH($E4280&amp;"LP"&amp;$G4280,'Régua SAEB'!$G$1:$G$40,0),1)</f>
        <v>Básico</v>
      </c>
      <c r="I4280" s="29">
        <v>261.7</v>
      </c>
      <c r="J4280" s="10">
        <f>SUMIFS('Régua SAEB'!$C:$C,'Régua SAEB'!$B:$B,"MT",'Régua SAEB'!$D:$D,"&lt;="&amp;$I4280,'Régua SAEB'!$E:$E,"&gt;"&amp;$I4280,'Régua SAEB'!$A:$A,$E4280)</f>
        <v>2</v>
      </c>
      <c r="K4280" s="10" t="str">
        <f t="array" ref="K4280">INDEX('Régua SAEB'!$F$1:$F$40,MATCH($E4280&amp;"MT"&amp;$J4280,'Régua SAEB'!$G$1:$G$40,0),1)</f>
        <v>Insuficiente</v>
      </c>
    </row>
    <row r="4281" spans="1:11" x14ac:dyDescent="0.2">
      <c r="A4281" s="28" t="s">
        <v>83</v>
      </c>
      <c r="B4281" s="24">
        <v>28617</v>
      </c>
      <c r="C4281" s="28" t="s">
        <v>1220</v>
      </c>
      <c r="D4281" s="29">
        <v>35028617</v>
      </c>
      <c r="E4281" s="29" t="s">
        <v>3527</v>
      </c>
      <c r="F4281" s="29">
        <v>277.52999999999997</v>
      </c>
      <c r="G4281" s="10">
        <f>SUMIFS('Régua SAEB'!$C:$C,'Régua SAEB'!$B:$B,"LP",'Régua SAEB'!$D:$D,"&lt;="&amp;$F4281,'Régua SAEB'!$E:$E,"&gt;"&amp;$F4281,'Régua SAEB'!$A:$A,$E4281)</f>
        <v>3</v>
      </c>
      <c r="H4281" s="10" t="str">
        <f t="array" ref="H4281">INDEX('Régua SAEB'!$F$1:$F$40,MATCH($E4281&amp;"LP"&amp;$G4281,'Régua SAEB'!$G$1:$G$40,0),1)</f>
        <v>Básico</v>
      </c>
      <c r="I4281" s="29">
        <v>272.91000000000003</v>
      </c>
      <c r="J4281" s="10">
        <f>SUMIFS('Régua SAEB'!$C:$C,'Régua SAEB'!$B:$B,"MT",'Régua SAEB'!$D:$D,"&lt;="&amp;$I4281,'Régua SAEB'!$E:$E,"&gt;"&amp;$I4281,'Régua SAEB'!$A:$A,$E4281)</f>
        <v>2</v>
      </c>
      <c r="K4281" s="10" t="str">
        <f t="array" ref="K4281">INDEX('Régua SAEB'!$F$1:$F$40,MATCH($E4281&amp;"MT"&amp;$J4281,'Régua SAEB'!$G$1:$G$40,0),1)</f>
        <v>Insuficiente</v>
      </c>
    </row>
    <row r="4282" spans="1:11" x14ac:dyDescent="0.2">
      <c r="A4282" s="28" t="s">
        <v>12</v>
      </c>
      <c r="B4282" s="24">
        <v>14321</v>
      </c>
      <c r="C4282" s="28" t="s">
        <v>1221</v>
      </c>
      <c r="D4282" s="29">
        <v>35014321</v>
      </c>
      <c r="E4282" s="29" t="s">
        <v>3527</v>
      </c>
      <c r="F4282" s="29">
        <v>273.31</v>
      </c>
      <c r="G4282" s="10">
        <f>SUMIFS('Régua SAEB'!$C:$C,'Régua SAEB'!$B:$B,"LP",'Régua SAEB'!$D:$D,"&lt;="&amp;$F4282,'Régua SAEB'!$E:$E,"&gt;"&amp;$F4282,'Régua SAEB'!$A:$A,$E4282)</f>
        <v>2</v>
      </c>
      <c r="H4282" s="10" t="str">
        <f t="array" ref="H4282">INDEX('Régua SAEB'!$F$1:$F$40,MATCH($E4282&amp;"LP"&amp;$G4282,'Régua SAEB'!$G$1:$G$40,0),1)</f>
        <v>Básico</v>
      </c>
      <c r="I4282" s="29">
        <v>266.87</v>
      </c>
      <c r="J4282" s="10">
        <f>SUMIFS('Régua SAEB'!$C:$C,'Régua SAEB'!$B:$B,"MT",'Régua SAEB'!$D:$D,"&lt;="&amp;$I4282,'Régua SAEB'!$E:$E,"&gt;"&amp;$I4282,'Régua SAEB'!$A:$A,$E4282)</f>
        <v>2</v>
      </c>
      <c r="K4282" s="10" t="str">
        <f t="array" ref="K4282">INDEX('Régua SAEB'!$F$1:$F$40,MATCH($E4282&amp;"MT"&amp;$J4282,'Régua SAEB'!$G$1:$G$40,0),1)</f>
        <v>Insuficiente</v>
      </c>
    </row>
    <row r="4283" spans="1:11" x14ac:dyDescent="0.2">
      <c r="A4283" s="28" t="s">
        <v>56</v>
      </c>
      <c r="B4283" s="24">
        <v>47284</v>
      </c>
      <c r="C4283" s="28" t="s">
        <v>1223</v>
      </c>
      <c r="D4283" s="29">
        <v>35047284</v>
      </c>
      <c r="E4283" s="29" t="s">
        <v>3527</v>
      </c>
      <c r="F4283" s="29">
        <v>298.73</v>
      </c>
      <c r="G4283" s="10">
        <f>SUMIFS('Régua SAEB'!$C:$C,'Régua SAEB'!$B:$B,"LP",'Régua SAEB'!$D:$D,"&lt;="&amp;$F4283,'Régua SAEB'!$E:$E,"&gt;"&amp;$F4283,'Régua SAEB'!$A:$A,$E4283)</f>
        <v>3</v>
      </c>
      <c r="H4283" s="10" t="str">
        <f t="array" ref="H4283">INDEX('Régua SAEB'!$F$1:$F$40,MATCH($E4283&amp;"LP"&amp;$G4283,'Régua SAEB'!$G$1:$G$40,0),1)</f>
        <v>Básico</v>
      </c>
      <c r="I4283" s="29">
        <v>283.81</v>
      </c>
      <c r="J4283" s="10">
        <f>SUMIFS('Régua SAEB'!$C:$C,'Régua SAEB'!$B:$B,"MT",'Régua SAEB'!$D:$D,"&lt;="&amp;$I4283,'Régua SAEB'!$E:$E,"&gt;"&amp;$I4283,'Régua SAEB'!$A:$A,$E4283)</f>
        <v>3</v>
      </c>
      <c r="K4283" s="10" t="str">
        <f t="array" ref="K4283">INDEX('Régua SAEB'!$F$1:$F$40,MATCH($E4283&amp;"MT"&amp;$J4283,'Régua SAEB'!$G$1:$G$40,0),1)</f>
        <v>Básico</v>
      </c>
    </row>
    <row r="4284" spans="1:11" x14ac:dyDescent="0.2">
      <c r="A4284" s="28" t="s">
        <v>49</v>
      </c>
      <c r="B4284" s="24">
        <v>27873</v>
      </c>
      <c r="C4284" s="28" t="s">
        <v>1225</v>
      </c>
      <c r="D4284" s="29">
        <v>35027873</v>
      </c>
      <c r="E4284" s="29" t="s">
        <v>3527</v>
      </c>
      <c r="F4284" s="29">
        <v>299.64</v>
      </c>
      <c r="G4284" s="10">
        <f>SUMIFS('Régua SAEB'!$C:$C,'Régua SAEB'!$B:$B,"LP",'Régua SAEB'!$D:$D,"&lt;="&amp;$F4284,'Régua SAEB'!$E:$E,"&gt;"&amp;$F4284,'Régua SAEB'!$A:$A,$E4284)</f>
        <v>3</v>
      </c>
      <c r="H4284" s="10" t="str">
        <f t="array" ref="H4284">INDEX('Régua SAEB'!$F$1:$F$40,MATCH($E4284&amp;"LP"&amp;$G4284,'Régua SAEB'!$G$1:$G$40,0),1)</f>
        <v>Básico</v>
      </c>
      <c r="I4284" s="29">
        <v>302.44</v>
      </c>
      <c r="J4284" s="10">
        <f>SUMIFS('Régua SAEB'!$C:$C,'Régua SAEB'!$B:$B,"MT",'Régua SAEB'!$D:$D,"&lt;="&amp;$I4284,'Régua SAEB'!$E:$E,"&gt;"&amp;$I4284,'Régua SAEB'!$A:$A,$E4284)</f>
        <v>4</v>
      </c>
      <c r="K4284" s="10" t="str">
        <f t="array" ref="K4284">INDEX('Régua SAEB'!$F$1:$F$40,MATCH($E4284&amp;"MT"&amp;$J4284,'Régua SAEB'!$G$1:$G$40,0),1)</f>
        <v>Básico</v>
      </c>
    </row>
    <row r="4285" spans="1:11" x14ac:dyDescent="0.2">
      <c r="A4285" s="28" t="s">
        <v>9</v>
      </c>
      <c r="B4285" s="24">
        <v>30958</v>
      </c>
      <c r="C4285" s="28" t="s">
        <v>1226</v>
      </c>
      <c r="D4285" s="29">
        <v>35030958</v>
      </c>
      <c r="E4285" s="29" t="s">
        <v>3527</v>
      </c>
      <c r="F4285" s="29">
        <v>272.10000000000002</v>
      </c>
      <c r="G4285" s="10">
        <f>SUMIFS('Régua SAEB'!$C:$C,'Régua SAEB'!$B:$B,"LP",'Régua SAEB'!$D:$D,"&lt;="&amp;$F4285,'Régua SAEB'!$E:$E,"&gt;"&amp;$F4285,'Régua SAEB'!$A:$A,$E4285)</f>
        <v>2</v>
      </c>
      <c r="H4285" s="10" t="str">
        <f t="array" ref="H4285">INDEX('Régua SAEB'!$F$1:$F$40,MATCH($E4285&amp;"LP"&amp;$G4285,'Régua SAEB'!$G$1:$G$40,0),1)</f>
        <v>Básico</v>
      </c>
      <c r="I4285" s="29">
        <v>269.48</v>
      </c>
      <c r="J4285" s="10">
        <f>SUMIFS('Régua SAEB'!$C:$C,'Régua SAEB'!$B:$B,"MT",'Régua SAEB'!$D:$D,"&lt;="&amp;$I4285,'Régua SAEB'!$E:$E,"&gt;"&amp;$I4285,'Régua SAEB'!$A:$A,$E4285)</f>
        <v>2</v>
      </c>
      <c r="K4285" s="10" t="str">
        <f t="array" ref="K4285">INDEX('Régua SAEB'!$F$1:$F$40,MATCH($E4285&amp;"MT"&amp;$J4285,'Régua SAEB'!$G$1:$G$40,0),1)</f>
        <v>Insuficiente</v>
      </c>
    </row>
    <row r="4286" spans="1:11" x14ac:dyDescent="0.2">
      <c r="A4286" s="28" t="s">
        <v>43</v>
      </c>
      <c r="B4286" s="24">
        <v>15436</v>
      </c>
      <c r="C4286" s="28" t="s">
        <v>1227</v>
      </c>
      <c r="D4286" s="29">
        <v>35015436</v>
      </c>
      <c r="E4286" s="29" t="s">
        <v>3527</v>
      </c>
      <c r="F4286" s="29">
        <v>273.82</v>
      </c>
      <c r="G4286" s="10">
        <f>SUMIFS('Régua SAEB'!$C:$C,'Régua SAEB'!$B:$B,"LP",'Régua SAEB'!$D:$D,"&lt;="&amp;$F4286,'Régua SAEB'!$E:$E,"&gt;"&amp;$F4286,'Régua SAEB'!$A:$A,$E4286)</f>
        <v>2</v>
      </c>
      <c r="H4286" s="10" t="str">
        <f t="array" ref="H4286">INDEX('Régua SAEB'!$F$1:$F$40,MATCH($E4286&amp;"LP"&amp;$G4286,'Régua SAEB'!$G$1:$G$40,0),1)</f>
        <v>Básico</v>
      </c>
      <c r="I4286" s="29">
        <v>267.99</v>
      </c>
      <c r="J4286" s="10">
        <f>SUMIFS('Régua SAEB'!$C:$C,'Régua SAEB'!$B:$B,"MT",'Régua SAEB'!$D:$D,"&lt;="&amp;$I4286,'Régua SAEB'!$E:$E,"&gt;"&amp;$I4286,'Régua SAEB'!$A:$A,$E4286)</f>
        <v>2</v>
      </c>
      <c r="K4286" s="10" t="str">
        <f t="array" ref="K4286">INDEX('Régua SAEB'!$F$1:$F$40,MATCH($E4286&amp;"MT"&amp;$J4286,'Régua SAEB'!$G$1:$G$40,0),1)</f>
        <v>Insuficiente</v>
      </c>
    </row>
    <row r="4287" spans="1:11" x14ac:dyDescent="0.2">
      <c r="A4287" s="28" t="s">
        <v>43</v>
      </c>
      <c r="B4287" s="24">
        <v>15453</v>
      </c>
      <c r="C4287" s="28" t="s">
        <v>1228</v>
      </c>
      <c r="D4287" s="29">
        <v>35015453</v>
      </c>
      <c r="E4287" s="29" t="s">
        <v>3527</v>
      </c>
      <c r="F4287" s="29">
        <v>272.44</v>
      </c>
      <c r="G4287" s="10">
        <f>SUMIFS('Régua SAEB'!$C:$C,'Régua SAEB'!$B:$B,"LP",'Régua SAEB'!$D:$D,"&lt;="&amp;$F4287,'Régua SAEB'!$E:$E,"&gt;"&amp;$F4287,'Régua SAEB'!$A:$A,$E4287)</f>
        <v>2</v>
      </c>
      <c r="H4287" s="10" t="str">
        <f t="array" ref="H4287">INDEX('Régua SAEB'!$F$1:$F$40,MATCH($E4287&amp;"LP"&amp;$G4287,'Régua SAEB'!$G$1:$G$40,0),1)</f>
        <v>Básico</v>
      </c>
      <c r="I4287" s="29">
        <v>268.82</v>
      </c>
      <c r="J4287" s="10">
        <f>SUMIFS('Régua SAEB'!$C:$C,'Régua SAEB'!$B:$B,"MT",'Régua SAEB'!$D:$D,"&lt;="&amp;$I4287,'Régua SAEB'!$E:$E,"&gt;"&amp;$I4287,'Régua SAEB'!$A:$A,$E4287)</f>
        <v>2</v>
      </c>
      <c r="K4287" s="10" t="str">
        <f t="array" ref="K4287">INDEX('Régua SAEB'!$F$1:$F$40,MATCH($E4287&amp;"MT"&amp;$J4287,'Régua SAEB'!$G$1:$G$40,0),1)</f>
        <v>Insuficiente</v>
      </c>
    </row>
    <row r="4288" spans="1:11" x14ac:dyDescent="0.2">
      <c r="A4288" s="28" t="s">
        <v>43</v>
      </c>
      <c r="B4288" s="24">
        <v>39718</v>
      </c>
      <c r="C4288" s="28" t="s">
        <v>1229</v>
      </c>
      <c r="D4288" s="29">
        <v>35039718</v>
      </c>
      <c r="E4288" s="29" t="s">
        <v>3527</v>
      </c>
      <c r="F4288" s="29">
        <v>258.77</v>
      </c>
      <c r="G4288" s="10">
        <f>SUMIFS('Régua SAEB'!$C:$C,'Régua SAEB'!$B:$B,"LP",'Régua SAEB'!$D:$D,"&lt;="&amp;$F4288,'Régua SAEB'!$E:$E,"&gt;"&amp;$F4288,'Régua SAEB'!$A:$A,$E4288)</f>
        <v>2</v>
      </c>
      <c r="H4288" s="10" t="str">
        <f t="array" ref="H4288">INDEX('Régua SAEB'!$F$1:$F$40,MATCH($E4288&amp;"LP"&amp;$G4288,'Régua SAEB'!$G$1:$G$40,0),1)</f>
        <v>Básico</v>
      </c>
      <c r="I4288" s="29">
        <v>267.95999999999998</v>
      </c>
      <c r="J4288" s="10">
        <f>SUMIFS('Régua SAEB'!$C:$C,'Régua SAEB'!$B:$B,"MT",'Régua SAEB'!$D:$D,"&lt;="&amp;$I4288,'Régua SAEB'!$E:$E,"&gt;"&amp;$I4288,'Régua SAEB'!$A:$A,$E4288)</f>
        <v>2</v>
      </c>
      <c r="K4288" s="10" t="str">
        <f t="array" ref="K4288">INDEX('Régua SAEB'!$F$1:$F$40,MATCH($E4288&amp;"MT"&amp;$J4288,'Régua SAEB'!$G$1:$G$40,0),1)</f>
        <v>Insuficiente</v>
      </c>
    </row>
    <row r="4289" spans="1:11" x14ac:dyDescent="0.2">
      <c r="A4289" s="28" t="s">
        <v>43</v>
      </c>
      <c r="B4289" s="24">
        <v>437748</v>
      </c>
      <c r="C4289" s="28" t="s">
        <v>1230</v>
      </c>
      <c r="D4289" s="29">
        <v>35437748</v>
      </c>
      <c r="E4289" s="29" t="s">
        <v>3527</v>
      </c>
      <c r="F4289" s="29">
        <v>279.16000000000003</v>
      </c>
      <c r="G4289" s="10">
        <f>SUMIFS('Régua SAEB'!$C:$C,'Régua SAEB'!$B:$B,"LP",'Régua SAEB'!$D:$D,"&lt;="&amp;$F4289,'Régua SAEB'!$E:$E,"&gt;"&amp;$F4289,'Régua SAEB'!$A:$A,$E4289)</f>
        <v>3</v>
      </c>
      <c r="H4289" s="10" t="str">
        <f t="array" ref="H4289">INDEX('Régua SAEB'!$F$1:$F$40,MATCH($E4289&amp;"LP"&amp;$G4289,'Régua SAEB'!$G$1:$G$40,0),1)</f>
        <v>Básico</v>
      </c>
      <c r="I4289" s="29">
        <v>281.76</v>
      </c>
      <c r="J4289" s="10">
        <f>SUMIFS('Régua SAEB'!$C:$C,'Régua SAEB'!$B:$B,"MT",'Régua SAEB'!$D:$D,"&lt;="&amp;$I4289,'Régua SAEB'!$E:$E,"&gt;"&amp;$I4289,'Régua SAEB'!$A:$A,$E4289)</f>
        <v>3</v>
      </c>
      <c r="K4289" s="10" t="str">
        <f t="array" ref="K4289">INDEX('Régua SAEB'!$F$1:$F$40,MATCH($E4289&amp;"MT"&amp;$J4289,'Régua SAEB'!$G$1:$G$40,0),1)</f>
        <v>Básico</v>
      </c>
    </row>
    <row r="4290" spans="1:11" x14ac:dyDescent="0.2">
      <c r="A4290" s="28" t="s">
        <v>43</v>
      </c>
      <c r="B4290" s="24">
        <v>903206</v>
      </c>
      <c r="C4290" s="28" t="s">
        <v>1231</v>
      </c>
      <c r="D4290" s="29">
        <v>35903206</v>
      </c>
      <c r="E4290" s="29" t="s">
        <v>3527</v>
      </c>
      <c r="F4290" s="29">
        <v>295.11</v>
      </c>
      <c r="G4290" s="10">
        <f>SUMIFS('Régua SAEB'!$C:$C,'Régua SAEB'!$B:$B,"LP",'Régua SAEB'!$D:$D,"&lt;="&amp;$F4290,'Régua SAEB'!$E:$E,"&gt;"&amp;$F4290,'Régua SAEB'!$A:$A,$E4290)</f>
        <v>3</v>
      </c>
      <c r="H4290" s="10" t="str">
        <f t="array" ref="H4290">INDEX('Régua SAEB'!$F$1:$F$40,MATCH($E4290&amp;"LP"&amp;$G4290,'Régua SAEB'!$G$1:$G$40,0),1)</f>
        <v>Básico</v>
      </c>
      <c r="I4290" s="29">
        <v>281.27999999999997</v>
      </c>
      <c r="J4290" s="10">
        <f>SUMIFS('Régua SAEB'!$C:$C,'Régua SAEB'!$B:$B,"MT",'Régua SAEB'!$D:$D,"&lt;="&amp;$I4290,'Régua SAEB'!$E:$E,"&gt;"&amp;$I4290,'Régua SAEB'!$A:$A,$E4290)</f>
        <v>3</v>
      </c>
      <c r="K4290" s="10" t="str">
        <f t="array" ref="K4290">INDEX('Régua SAEB'!$F$1:$F$40,MATCH($E4290&amp;"MT"&amp;$J4290,'Régua SAEB'!$G$1:$G$40,0),1)</f>
        <v>Básico</v>
      </c>
    </row>
    <row r="4291" spans="1:11" x14ac:dyDescent="0.2">
      <c r="A4291" s="28" t="s">
        <v>16</v>
      </c>
      <c r="B4291" s="24">
        <v>14485</v>
      </c>
      <c r="C4291" s="28" t="s">
        <v>1232</v>
      </c>
      <c r="D4291" s="29">
        <v>35014485</v>
      </c>
      <c r="E4291" s="29" t="s">
        <v>3527</v>
      </c>
      <c r="F4291" s="29">
        <v>274.89</v>
      </c>
      <c r="G4291" s="10">
        <f>SUMIFS('Régua SAEB'!$C:$C,'Régua SAEB'!$B:$B,"LP",'Régua SAEB'!$D:$D,"&lt;="&amp;$F4291,'Régua SAEB'!$E:$E,"&gt;"&amp;$F4291,'Régua SAEB'!$A:$A,$E4291)</f>
        <v>2</v>
      </c>
      <c r="H4291" s="10" t="str">
        <f t="array" ref="H4291">INDEX('Régua SAEB'!$F$1:$F$40,MATCH($E4291&amp;"LP"&amp;$G4291,'Régua SAEB'!$G$1:$G$40,0),1)</f>
        <v>Básico</v>
      </c>
      <c r="I4291" s="29">
        <v>275.17</v>
      </c>
      <c r="J4291" s="10">
        <f>SUMIFS('Régua SAEB'!$C:$C,'Régua SAEB'!$B:$B,"MT",'Régua SAEB'!$D:$D,"&lt;="&amp;$I4291,'Régua SAEB'!$E:$E,"&gt;"&amp;$I4291,'Régua SAEB'!$A:$A,$E4291)</f>
        <v>3</v>
      </c>
      <c r="K4291" s="10" t="str">
        <f t="array" ref="K4291">INDEX('Régua SAEB'!$F$1:$F$40,MATCH($E4291&amp;"MT"&amp;$J4291,'Régua SAEB'!$G$1:$G$40,0),1)</f>
        <v>Básico</v>
      </c>
    </row>
    <row r="4292" spans="1:11" x14ac:dyDescent="0.2">
      <c r="A4292" s="28" t="s">
        <v>16</v>
      </c>
      <c r="B4292" s="24">
        <v>924337</v>
      </c>
      <c r="C4292" s="28" t="s">
        <v>1234</v>
      </c>
      <c r="D4292" s="29">
        <v>35924337</v>
      </c>
      <c r="E4292" s="29" t="s">
        <v>3527</v>
      </c>
      <c r="F4292" s="29">
        <v>254.22</v>
      </c>
      <c r="G4292" s="10">
        <f>SUMIFS('Régua SAEB'!$C:$C,'Régua SAEB'!$B:$B,"LP",'Régua SAEB'!$D:$D,"&lt;="&amp;$F4292,'Régua SAEB'!$E:$E,"&gt;"&amp;$F4292,'Régua SAEB'!$A:$A,$E4292)</f>
        <v>2</v>
      </c>
      <c r="H4292" s="10" t="str">
        <f t="array" ref="H4292">INDEX('Régua SAEB'!$F$1:$F$40,MATCH($E4292&amp;"LP"&amp;$G4292,'Régua SAEB'!$G$1:$G$40,0),1)</f>
        <v>Básico</v>
      </c>
      <c r="I4292" s="29">
        <v>261.64999999999998</v>
      </c>
      <c r="J4292" s="10">
        <f>SUMIFS('Régua SAEB'!$C:$C,'Régua SAEB'!$B:$B,"MT",'Régua SAEB'!$D:$D,"&lt;="&amp;$I4292,'Régua SAEB'!$E:$E,"&gt;"&amp;$I4292,'Régua SAEB'!$A:$A,$E4292)</f>
        <v>2</v>
      </c>
      <c r="K4292" s="10" t="str">
        <f t="array" ref="K4292">INDEX('Régua SAEB'!$F$1:$F$40,MATCH($E4292&amp;"MT"&amp;$J4292,'Régua SAEB'!$G$1:$G$40,0),1)</f>
        <v>Insuficiente</v>
      </c>
    </row>
    <row r="4293" spans="1:11" x14ac:dyDescent="0.2">
      <c r="A4293" s="28" t="s">
        <v>28</v>
      </c>
      <c r="B4293" s="24">
        <v>27881</v>
      </c>
      <c r="C4293" s="28" t="s">
        <v>3615</v>
      </c>
      <c r="D4293" s="29">
        <v>35027881</v>
      </c>
      <c r="E4293" s="29" t="s">
        <v>3527</v>
      </c>
      <c r="F4293" s="29">
        <v>281.05</v>
      </c>
      <c r="G4293" s="10">
        <f>SUMIFS('Régua SAEB'!$C:$C,'Régua SAEB'!$B:$B,"LP",'Régua SAEB'!$D:$D,"&lt;="&amp;$F4293,'Régua SAEB'!$E:$E,"&gt;"&amp;$F4293,'Régua SAEB'!$A:$A,$E4293)</f>
        <v>3</v>
      </c>
      <c r="H4293" s="10" t="str">
        <f t="array" ref="H4293">INDEX('Régua SAEB'!$F$1:$F$40,MATCH($E4293&amp;"LP"&amp;$G4293,'Régua SAEB'!$G$1:$G$40,0),1)</f>
        <v>Básico</v>
      </c>
      <c r="I4293" s="29">
        <v>278.27999999999997</v>
      </c>
      <c r="J4293" s="10">
        <f>SUMIFS('Régua SAEB'!$C:$C,'Régua SAEB'!$B:$B,"MT",'Régua SAEB'!$D:$D,"&lt;="&amp;$I4293,'Régua SAEB'!$E:$E,"&gt;"&amp;$I4293,'Régua SAEB'!$A:$A,$E4293)</f>
        <v>3</v>
      </c>
      <c r="K4293" s="10" t="str">
        <f t="array" ref="K4293">INDEX('Régua SAEB'!$F$1:$F$40,MATCH($E4293&amp;"MT"&amp;$J4293,'Régua SAEB'!$G$1:$G$40,0),1)</f>
        <v>Básico</v>
      </c>
    </row>
    <row r="4294" spans="1:11" x14ac:dyDescent="0.2">
      <c r="A4294" s="28" t="s">
        <v>48</v>
      </c>
      <c r="B4294" s="24">
        <v>25773</v>
      </c>
      <c r="C4294" s="28" t="s">
        <v>1235</v>
      </c>
      <c r="D4294" s="29">
        <v>35025773</v>
      </c>
      <c r="E4294" s="29" t="s">
        <v>3527</v>
      </c>
      <c r="F4294" s="29">
        <v>254.11</v>
      </c>
      <c r="G4294" s="10">
        <f>SUMIFS('Régua SAEB'!$C:$C,'Régua SAEB'!$B:$B,"LP",'Régua SAEB'!$D:$D,"&lt;="&amp;$F4294,'Régua SAEB'!$E:$E,"&gt;"&amp;$F4294,'Régua SAEB'!$A:$A,$E4294)</f>
        <v>2</v>
      </c>
      <c r="H4294" s="10" t="str">
        <f t="array" ref="H4294">INDEX('Régua SAEB'!$F$1:$F$40,MATCH($E4294&amp;"LP"&amp;$G4294,'Régua SAEB'!$G$1:$G$40,0),1)</f>
        <v>Básico</v>
      </c>
      <c r="I4294" s="29">
        <v>264.58999999999997</v>
      </c>
      <c r="J4294" s="10">
        <f>SUMIFS('Régua SAEB'!$C:$C,'Régua SAEB'!$B:$B,"MT",'Régua SAEB'!$D:$D,"&lt;="&amp;$I4294,'Régua SAEB'!$E:$E,"&gt;"&amp;$I4294,'Régua SAEB'!$A:$A,$E4294)</f>
        <v>2</v>
      </c>
      <c r="K4294" s="10" t="str">
        <f t="array" ref="K4294">INDEX('Régua SAEB'!$F$1:$F$40,MATCH($E4294&amp;"MT"&amp;$J4294,'Régua SAEB'!$G$1:$G$40,0),1)</f>
        <v>Insuficiente</v>
      </c>
    </row>
    <row r="4295" spans="1:11" x14ac:dyDescent="0.2">
      <c r="A4295" s="28" t="s">
        <v>86</v>
      </c>
      <c r="B4295" s="24">
        <v>12002</v>
      </c>
      <c r="C4295" s="28" t="s">
        <v>3616</v>
      </c>
      <c r="D4295" s="29">
        <v>35012002</v>
      </c>
      <c r="E4295" s="29" t="s">
        <v>3527</v>
      </c>
      <c r="F4295" s="29">
        <v>283.23</v>
      </c>
      <c r="G4295" s="10">
        <f>SUMIFS('Régua SAEB'!$C:$C,'Régua SAEB'!$B:$B,"LP",'Régua SAEB'!$D:$D,"&lt;="&amp;$F4295,'Régua SAEB'!$E:$E,"&gt;"&amp;$F4295,'Régua SAEB'!$A:$A,$E4295)</f>
        <v>3</v>
      </c>
      <c r="H4295" s="10" t="str">
        <f t="array" ref="H4295">INDEX('Régua SAEB'!$F$1:$F$40,MATCH($E4295&amp;"LP"&amp;$G4295,'Régua SAEB'!$G$1:$G$40,0),1)</f>
        <v>Básico</v>
      </c>
      <c r="I4295" s="29">
        <v>279.33999999999997</v>
      </c>
      <c r="J4295" s="10">
        <f>SUMIFS('Régua SAEB'!$C:$C,'Régua SAEB'!$B:$B,"MT",'Régua SAEB'!$D:$D,"&lt;="&amp;$I4295,'Régua SAEB'!$E:$E,"&gt;"&amp;$I4295,'Régua SAEB'!$A:$A,$E4295)</f>
        <v>3</v>
      </c>
      <c r="K4295" s="10" t="str">
        <f t="array" ref="K4295">INDEX('Régua SAEB'!$F$1:$F$40,MATCH($E4295&amp;"MT"&amp;$J4295,'Régua SAEB'!$G$1:$G$40,0),1)</f>
        <v>Básico</v>
      </c>
    </row>
    <row r="4296" spans="1:11" x14ac:dyDescent="0.2">
      <c r="A4296" s="28" t="s">
        <v>86</v>
      </c>
      <c r="B4296" s="24">
        <v>12038</v>
      </c>
      <c r="C4296" s="28" t="s">
        <v>3617</v>
      </c>
      <c r="D4296" s="29">
        <v>35012038</v>
      </c>
      <c r="E4296" s="29" t="s">
        <v>3527</v>
      </c>
      <c r="F4296" s="29">
        <v>285.62</v>
      </c>
      <c r="G4296" s="10">
        <f>SUMIFS('Régua SAEB'!$C:$C,'Régua SAEB'!$B:$B,"LP",'Régua SAEB'!$D:$D,"&lt;="&amp;$F4296,'Régua SAEB'!$E:$E,"&gt;"&amp;$F4296,'Régua SAEB'!$A:$A,$E4296)</f>
        <v>3</v>
      </c>
      <c r="H4296" s="10" t="str">
        <f t="array" ref="H4296">INDEX('Régua SAEB'!$F$1:$F$40,MATCH($E4296&amp;"LP"&amp;$G4296,'Régua SAEB'!$G$1:$G$40,0),1)</f>
        <v>Básico</v>
      </c>
      <c r="I4296" s="29">
        <v>273.23</v>
      </c>
      <c r="J4296" s="10">
        <f>SUMIFS('Régua SAEB'!$C:$C,'Régua SAEB'!$B:$B,"MT",'Régua SAEB'!$D:$D,"&lt;="&amp;$I4296,'Régua SAEB'!$E:$E,"&gt;"&amp;$I4296,'Régua SAEB'!$A:$A,$E4296)</f>
        <v>2</v>
      </c>
      <c r="K4296" s="10" t="str">
        <f t="array" ref="K4296">INDEX('Régua SAEB'!$F$1:$F$40,MATCH($E4296&amp;"MT"&amp;$J4296,'Régua SAEB'!$G$1:$G$40,0),1)</f>
        <v>Insuficiente</v>
      </c>
    </row>
    <row r="4297" spans="1:11" x14ac:dyDescent="0.2">
      <c r="A4297" s="28" t="s">
        <v>86</v>
      </c>
      <c r="B4297" s="24">
        <v>43357</v>
      </c>
      <c r="C4297" s="28" t="s">
        <v>1239</v>
      </c>
      <c r="D4297" s="29">
        <v>35043357</v>
      </c>
      <c r="E4297" s="29" t="s">
        <v>3527</v>
      </c>
      <c r="F4297" s="29">
        <v>275.89</v>
      </c>
      <c r="G4297" s="10">
        <f>SUMIFS('Régua SAEB'!$C:$C,'Régua SAEB'!$B:$B,"LP",'Régua SAEB'!$D:$D,"&lt;="&amp;$F4297,'Régua SAEB'!$E:$E,"&gt;"&amp;$F4297,'Régua SAEB'!$A:$A,$E4297)</f>
        <v>3</v>
      </c>
      <c r="H4297" s="10" t="str">
        <f t="array" ref="H4297">INDEX('Régua SAEB'!$F$1:$F$40,MATCH($E4297&amp;"LP"&amp;$G4297,'Régua SAEB'!$G$1:$G$40,0),1)</f>
        <v>Básico</v>
      </c>
      <c r="I4297" s="29">
        <v>259.98</v>
      </c>
      <c r="J4297" s="10">
        <f>SUMIFS('Régua SAEB'!$C:$C,'Régua SAEB'!$B:$B,"MT",'Régua SAEB'!$D:$D,"&lt;="&amp;$I4297,'Régua SAEB'!$E:$E,"&gt;"&amp;$I4297,'Régua SAEB'!$A:$A,$E4297)</f>
        <v>2</v>
      </c>
      <c r="K4297" s="10" t="str">
        <f t="array" ref="K4297">INDEX('Régua SAEB'!$F$1:$F$40,MATCH($E4297&amp;"MT"&amp;$J4297,'Régua SAEB'!$G$1:$G$40,0),1)</f>
        <v>Insuficiente</v>
      </c>
    </row>
    <row r="4298" spans="1:11" x14ac:dyDescent="0.2">
      <c r="A4298" s="28" t="s">
        <v>86</v>
      </c>
      <c r="B4298" s="24">
        <v>907935</v>
      </c>
      <c r="C4298" s="28" t="s">
        <v>1240</v>
      </c>
      <c r="D4298" s="29">
        <v>35907935</v>
      </c>
      <c r="E4298" s="29" t="s">
        <v>3527</v>
      </c>
      <c r="F4298" s="29">
        <v>260.05</v>
      </c>
      <c r="G4298" s="10">
        <f>SUMIFS('Régua SAEB'!$C:$C,'Régua SAEB'!$B:$B,"LP",'Régua SAEB'!$D:$D,"&lt;="&amp;$F4298,'Régua SAEB'!$E:$E,"&gt;"&amp;$F4298,'Régua SAEB'!$A:$A,$E4298)</f>
        <v>2</v>
      </c>
      <c r="H4298" s="10" t="str">
        <f t="array" ref="H4298">INDEX('Régua SAEB'!$F$1:$F$40,MATCH($E4298&amp;"LP"&amp;$G4298,'Régua SAEB'!$G$1:$G$40,0),1)</f>
        <v>Básico</v>
      </c>
      <c r="I4298" s="29">
        <v>256.64999999999998</v>
      </c>
      <c r="J4298" s="10">
        <f>SUMIFS('Régua SAEB'!$C:$C,'Régua SAEB'!$B:$B,"MT",'Régua SAEB'!$D:$D,"&lt;="&amp;$I4298,'Régua SAEB'!$E:$E,"&gt;"&amp;$I4298,'Régua SAEB'!$A:$A,$E4298)</f>
        <v>2</v>
      </c>
      <c r="K4298" s="10" t="str">
        <f t="array" ref="K4298">INDEX('Régua SAEB'!$F$1:$F$40,MATCH($E4298&amp;"MT"&amp;$J4298,'Régua SAEB'!$G$1:$G$40,0),1)</f>
        <v>Insuficiente</v>
      </c>
    </row>
    <row r="4299" spans="1:11" x14ac:dyDescent="0.2">
      <c r="A4299" s="28" t="s">
        <v>12</v>
      </c>
      <c r="B4299" s="24">
        <v>14345</v>
      </c>
      <c r="C4299" s="28" t="s">
        <v>1241</v>
      </c>
      <c r="D4299" s="29">
        <v>35014345</v>
      </c>
      <c r="E4299" s="29" t="s">
        <v>3527</v>
      </c>
      <c r="F4299" s="29">
        <v>271.36</v>
      </c>
      <c r="G4299" s="10">
        <f>SUMIFS('Régua SAEB'!$C:$C,'Régua SAEB'!$B:$B,"LP",'Régua SAEB'!$D:$D,"&lt;="&amp;$F4299,'Régua SAEB'!$E:$E,"&gt;"&amp;$F4299,'Régua SAEB'!$A:$A,$E4299)</f>
        <v>2</v>
      </c>
      <c r="H4299" s="10" t="str">
        <f t="array" ref="H4299">INDEX('Régua SAEB'!$F$1:$F$40,MATCH($E4299&amp;"LP"&amp;$G4299,'Régua SAEB'!$G$1:$G$40,0),1)</f>
        <v>Básico</v>
      </c>
      <c r="I4299" s="29">
        <v>281.41000000000003</v>
      </c>
      <c r="J4299" s="10">
        <f>SUMIFS('Régua SAEB'!$C:$C,'Régua SAEB'!$B:$B,"MT",'Régua SAEB'!$D:$D,"&lt;="&amp;$I4299,'Régua SAEB'!$E:$E,"&gt;"&amp;$I4299,'Régua SAEB'!$A:$A,$E4299)</f>
        <v>3</v>
      </c>
      <c r="K4299" s="10" t="str">
        <f t="array" ref="K4299">INDEX('Régua SAEB'!$F$1:$F$40,MATCH($E4299&amp;"MT"&amp;$J4299,'Régua SAEB'!$G$1:$G$40,0),1)</f>
        <v>Básico</v>
      </c>
    </row>
    <row r="4300" spans="1:11" x14ac:dyDescent="0.2">
      <c r="A4300" s="28" t="s">
        <v>12</v>
      </c>
      <c r="B4300" s="24">
        <v>41452</v>
      </c>
      <c r="C4300" s="28" t="s">
        <v>3618</v>
      </c>
      <c r="D4300" s="29">
        <v>35041452</v>
      </c>
      <c r="E4300" s="29" t="s">
        <v>3527</v>
      </c>
      <c r="F4300" s="29">
        <v>265.87</v>
      </c>
      <c r="G4300" s="10">
        <f>SUMIFS('Régua SAEB'!$C:$C,'Régua SAEB'!$B:$B,"LP",'Régua SAEB'!$D:$D,"&lt;="&amp;$F4300,'Régua SAEB'!$E:$E,"&gt;"&amp;$F4300,'Régua SAEB'!$A:$A,$E4300)</f>
        <v>2</v>
      </c>
      <c r="H4300" s="10" t="str">
        <f t="array" ref="H4300">INDEX('Régua SAEB'!$F$1:$F$40,MATCH($E4300&amp;"LP"&amp;$G4300,'Régua SAEB'!$G$1:$G$40,0),1)</f>
        <v>Básico</v>
      </c>
      <c r="I4300" s="29">
        <v>262.37</v>
      </c>
      <c r="J4300" s="10">
        <f>SUMIFS('Régua SAEB'!$C:$C,'Régua SAEB'!$B:$B,"MT",'Régua SAEB'!$D:$D,"&lt;="&amp;$I4300,'Régua SAEB'!$E:$E,"&gt;"&amp;$I4300,'Régua SAEB'!$A:$A,$E4300)</f>
        <v>2</v>
      </c>
      <c r="K4300" s="10" t="str">
        <f t="array" ref="K4300">INDEX('Régua SAEB'!$F$1:$F$40,MATCH($E4300&amp;"MT"&amp;$J4300,'Régua SAEB'!$G$1:$G$40,0),1)</f>
        <v>Insuficiente</v>
      </c>
    </row>
    <row r="4301" spans="1:11" x14ac:dyDescent="0.2">
      <c r="A4301" s="28" t="s">
        <v>38</v>
      </c>
      <c r="B4301" s="24">
        <v>9957</v>
      </c>
      <c r="C4301" s="28" t="s">
        <v>1243</v>
      </c>
      <c r="D4301" s="29">
        <v>35009957</v>
      </c>
      <c r="E4301" s="29" t="s">
        <v>3527</v>
      </c>
      <c r="F4301" s="29">
        <v>301.38</v>
      </c>
      <c r="G4301" s="10">
        <f>SUMIFS('Régua SAEB'!$C:$C,'Régua SAEB'!$B:$B,"LP",'Régua SAEB'!$D:$D,"&lt;="&amp;$F4301,'Régua SAEB'!$E:$E,"&gt;"&amp;$F4301,'Régua SAEB'!$A:$A,$E4301)</f>
        <v>4</v>
      </c>
      <c r="H4301" s="10" t="str">
        <f t="array" ref="H4301">INDEX('Régua SAEB'!$F$1:$F$40,MATCH($E4301&amp;"LP"&amp;$G4301,'Régua SAEB'!$G$1:$G$40,0),1)</f>
        <v>Básico</v>
      </c>
      <c r="I4301" s="29">
        <v>280.25</v>
      </c>
      <c r="J4301" s="10">
        <f>SUMIFS('Régua SAEB'!$C:$C,'Régua SAEB'!$B:$B,"MT",'Régua SAEB'!$D:$D,"&lt;="&amp;$I4301,'Régua SAEB'!$E:$E,"&gt;"&amp;$I4301,'Régua SAEB'!$A:$A,$E4301)</f>
        <v>3</v>
      </c>
      <c r="K4301" s="10" t="str">
        <f t="array" ref="K4301">INDEX('Régua SAEB'!$F$1:$F$40,MATCH($E4301&amp;"MT"&amp;$J4301,'Régua SAEB'!$G$1:$G$40,0),1)</f>
        <v>Básico</v>
      </c>
    </row>
    <row r="4302" spans="1:11" x14ac:dyDescent="0.2">
      <c r="A4302" s="28" t="s">
        <v>38</v>
      </c>
      <c r="B4302" s="24">
        <v>9970</v>
      </c>
      <c r="C4302" s="28" t="s">
        <v>1244</v>
      </c>
      <c r="D4302" s="29">
        <v>35009970</v>
      </c>
      <c r="E4302" s="29" t="s">
        <v>3527</v>
      </c>
      <c r="F4302" s="29">
        <v>256.42</v>
      </c>
      <c r="G4302" s="10">
        <f>SUMIFS('Régua SAEB'!$C:$C,'Régua SAEB'!$B:$B,"LP",'Régua SAEB'!$D:$D,"&lt;="&amp;$F4302,'Régua SAEB'!$E:$E,"&gt;"&amp;$F4302,'Régua SAEB'!$A:$A,$E4302)</f>
        <v>2</v>
      </c>
      <c r="H4302" s="10" t="str">
        <f t="array" ref="H4302">INDEX('Régua SAEB'!$F$1:$F$40,MATCH($E4302&amp;"LP"&amp;$G4302,'Régua SAEB'!$G$1:$G$40,0),1)</f>
        <v>Básico</v>
      </c>
      <c r="I4302" s="29">
        <v>250.03</v>
      </c>
      <c r="J4302" s="10">
        <f>SUMIFS('Régua SAEB'!$C:$C,'Régua SAEB'!$B:$B,"MT",'Régua SAEB'!$D:$D,"&lt;="&amp;$I4302,'Régua SAEB'!$E:$E,"&gt;"&amp;$I4302,'Régua SAEB'!$A:$A,$E4302)</f>
        <v>2</v>
      </c>
      <c r="K4302" s="10" t="str">
        <f t="array" ref="K4302">INDEX('Régua SAEB'!$F$1:$F$40,MATCH($E4302&amp;"MT"&amp;$J4302,'Régua SAEB'!$G$1:$G$40,0),1)</f>
        <v>Insuficiente</v>
      </c>
    </row>
    <row r="4303" spans="1:11" x14ac:dyDescent="0.2">
      <c r="A4303" s="28" t="s">
        <v>38</v>
      </c>
      <c r="B4303" s="24">
        <v>9982</v>
      </c>
      <c r="C4303" s="28" t="s">
        <v>1245</v>
      </c>
      <c r="D4303" s="29">
        <v>35009982</v>
      </c>
      <c r="E4303" s="29" t="s">
        <v>3527</v>
      </c>
      <c r="F4303" s="29">
        <v>268.18</v>
      </c>
      <c r="G4303" s="10">
        <f>SUMIFS('Régua SAEB'!$C:$C,'Régua SAEB'!$B:$B,"LP",'Régua SAEB'!$D:$D,"&lt;="&amp;$F4303,'Régua SAEB'!$E:$E,"&gt;"&amp;$F4303,'Régua SAEB'!$A:$A,$E4303)</f>
        <v>2</v>
      </c>
      <c r="H4303" s="10" t="str">
        <f t="array" ref="H4303">INDEX('Régua SAEB'!$F$1:$F$40,MATCH($E4303&amp;"LP"&amp;$G4303,'Régua SAEB'!$G$1:$G$40,0),1)</f>
        <v>Básico</v>
      </c>
      <c r="I4303" s="29">
        <v>275.98</v>
      </c>
      <c r="J4303" s="10">
        <f>SUMIFS('Régua SAEB'!$C:$C,'Régua SAEB'!$B:$B,"MT",'Régua SAEB'!$D:$D,"&lt;="&amp;$I4303,'Régua SAEB'!$E:$E,"&gt;"&amp;$I4303,'Régua SAEB'!$A:$A,$E4303)</f>
        <v>3</v>
      </c>
      <c r="K4303" s="10" t="str">
        <f t="array" ref="K4303">INDEX('Régua SAEB'!$F$1:$F$40,MATCH($E4303&amp;"MT"&amp;$J4303,'Régua SAEB'!$G$1:$G$40,0),1)</f>
        <v>Básico</v>
      </c>
    </row>
    <row r="4304" spans="1:11" x14ac:dyDescent="0.2">
      <c r="A4304" s="28" t="s">
        <v>38</v>
      </c>
      <c r="B4304" s="24">
        <v>10029</v>
      </c>
      <c r="C4304" s="28" t="s">
        <v>1248</v>
      </c>
      <c r="D4304" s="29">
        <v>35010029</v>
      </c>
      <c r="E4304" s="29" t="s">
        <v>3527</v>
      </c>
      <c r="F4304" s="29">
        <v>277.55</v>
      </c>
      <c r="G4304" s="10">
        <f>SUMIFS('Régua SAEB'!$C:$C,'Régua SAEB'!$B:$B,"LP",'Régua SAEB'!$D:$D,"&lt;="&amp;$F4304,'Régua SAEB'!$E:$E,"&gt;"&amp;$F4304,'Régua SAEB'!$A:$A,$E4304)</f>
        <v>3</v>
      </c>
      <c r="H4304" s="10" t="str">
        <f t="array" ref="H4304">INDEX('Régua SAEB'!$F$1:$F$40,MATCH($E4304&amp;"LP"&amp;$G4304,'Régua SAEB'!$G$1:$G$40,0),1)</f>
        <v>Básico</v>
      </c>
      <c r="I4304" s="29">
        <v>264.08999999999997</v>
      </c>
      <c r="J4304" s="10">
        <f>SUMIFS('Régua SAEB'!$C:$C,'Régua SAEB'!$B:$B,"MT",'Régua SAEB'!$D:$D,"&lt;="&amp;$I4304,'Régua SAEB'!$E:$E,"&gt;"&amp;$I4304,'Régua SAEB'!$A:$A,$E4304)</f>
        <v>2</v>
      </c>
      <c r="K4304" s="10" t="str">
        <f t="array" ref="K4304">INDEX('Régua SAEB'!$F$1:$F$40,MATCH($E4304&amp;"MT"&amp;$J4304,'Régua SAEB'!$G$1:$G$40,0),1)</f>
        <v>Insuficiente</v>
      </c>
    </row>
    <row r="4305" spans="1:11" x14ac:dyDescent="0.2">
      <c r="A4305" s="28" t="s">
        <v>38</v>
      </c>
      <c r="B4305" s="24">
        <v>35427</v>
      </c>
      <c r="C4305" s="28" t="s">
        <v>1251</v>
      </c>
      <c r="D4305" s="29">
        <v>35035427</v>
      </c>
      <c r="E4305" s="29" t="s">
        <v>3527</v>
      </c>
      <c r="F4305" s="29">
        <v>273.02</v>
      </c>
      <c r="G4305" s="10">
        <f>SUMIFS('Régua SAEB'!$C:$C,'Régua SAEB'!$B:$B,"LP",'Régua SAEB'!$D:$D,"&lt;="&amp;$F4305,'Régua SAEB'!$E:$E,"&gt;"&amp;$F4305,'Régua SAEB'!$A:$A,$E4305)</f>
        <v>2</v>
      </c>
      <c r="H4305" s="10" t="str">
        <f t="array" ref="H4305">INDEX('Régua SAEB'!$F$1:$F$40,MATCH($E4305&amp;"LP"&amp;$G4305,'Régua SAEB'!$G$1:$G$40,0),1)</f>
        <v>Básico</v>
      </c>
      <c r="I4305" s="29">
        <v>271.63</v>
      </c>
      <c r="J4305" s="10">
        <f>SUMIFS('Régua SAEB'!$C:$C,'Régua SAEB'!$B:$B,"MT",'Régua SAEB'!$D:$D,"&lt;="&amp;$I4305,'Régua SAEB'!$E:$E,"&gt;"&amp;$I4305,'Régua SAEB'!$A:$A,$E4305)</f>
        <v>2</v>
      </c>
      <c r="K4305" s="10" t="str">
        <f t="array" ref="K4305">INDEX('Régua SAEB'!$F$1:$F$40,MATCH($E4305&amp;"MT"&amp;$J4305,'Régua SAEB'!$G$1:$G$40,0),1)</f>
        <v>Insuficiente</v>
      </c>
    </row>
    <row r="4306" spans="1:11" x14ac:dyDescent="0.2">
      <c r="A4306" s="28" t="s">
        <v>38</v>
      </c>
      <c r="B4306" s="24">
        <v>37138</v>
      </c>
      <c r="C4306" s="28" t="s">
        <v>1253</v>
      </c>
      <c r="D4306" s="29">
        <v>35037138</v>
      </c>
      <c r="E4306" s="29" t="s">
        <v>3527</v>
      </c>
      <c r="F4306" s="29">
        <v>261.27</v>
      </c>
      <c r="G4306" s="10">
        <f>SUMIFS('Régua SAEB'!$C:$C,'Régua SAEB'!$B:$B,"LP",'Régua SAEB'!$D:$D,"&lt;="&amp;$F4306,'Régua SAEB'!$E:$E,"&gt;"&amp;$F4306,'Régua SAEB'!$A:$A,$E4306)</f>
        <v>2</v>
      </c>
      <c r="H4306" s="10" t="str">
        <f t="array" ref="H4306">INDEX('Régua SAEB'!$F$1:$F$40,MATCH($E4306&amp;"LP"&amp;$G4306,'Régua SAEB'!$G$1:$G$40,0),1)</f>
        <v>Básico</v>
      </c>
      <c r="I4306" s="29">
        <v>253.1</v>
      </c>
      <c r="J4306" s="10">
        <f>SUMIFS('Régua SAEB'!$C:$C,'Régua SAEB'!$B:$B,"MT",'Régua SAEB'!$D:$D,"&lt;="&amp;$I4306,'Régua SAEB'!$E:$E,"&gt;"&amp;$I4306,'Régua SAEB'!$A:$A,$E4306)</f>
        <v>2</v>
      </c>
      <c r="K4306" s="10" t="str">
        <f t="array" ref="K4306">INDEX('Régua SAEB'!$F$1:$F$40,MATCH($E4306&amp;"MT"&amp;$J4306,'Régua SAEB'!$G$1:$G$40,0),1)</f>
        <v>Insuficiente</v>
      </c>
    </row>
    <row r="4307" spans="1:11" x14ac:dyDescent="0.2">
      <c r="A4307" s="28" t="s">
        <v>38</v>
      </c>
      <c r="B4307" s="24">
        <v>40721</v>
      </c>
      <c r="C4307" s="28" t="s">
        <v>1254</v>
      </c>
      <c r="D4307" s="29">
        <v>35040721</v>
      </c>
      <c r="E4307" s="29" t="s">
        <v>3527</v>
      </c>
      <c r="F4307" s="29">
        <v>300.52999999999997</v>
      </c>
      <c r="G4307" s="10">
        <f>SUMIFS('Régua SAEB'!$C:$C,'Régua SAEB'!$B:$B,"LP",'Régua SAEB'!$D:$D,"&lt;="&amp;$F4307,'Régua SAEB'!$E:$E,"&gt;"&amp;$F4307,'Régua SAEB'!$A:$A,$E4307)</f>
        <v>4</v>
      </c>
      <c r="H4307" s="10" t="str">
        <f t="array" ref="H4307">INDEX('Régua SAEB'!$F$1:$F$40,MATCH($E4307&amp;"LP"&amp;$G4307,'Régua SAEB'!$G$1:$G$40,0),1)</f>
        <v>Básico</v>
      </c>
      <c r="I4307" s="29">
        <v>288.64999999999998</v>
      </c>
      <c r="J4307" s="10">
        <f>SUMIFS('Régua SAEB'!$C:$C,'Régua SAEB'!$B:$B,"MT",'Régua SAEB'!$D:$D,"&lt;="&amp;$I4307,'Régua SAEB'!$E:$E,"&gt;"&amp;$I4307,'Régua SAEB'!$A:$A,$E4307)</f>
        <v>3</v>
      </c>
      <c r="K4307" s="10" t="str">
        <f t="array" ref="K4307">INDEX('Régua SAEB'!$F$1:$F$40,MATCH($E4307&amp;"MT"&amp;$J4307,'Régua SAEB'!$G$1:$G$40,0),1)</f>
        <v>Básico</v>
      </c>
    </row>
    <row r="4308" spans="1:11" x14ac:dyDescent="0.2">
      <c r="A4308" s="28" t="s">
        <v>38</v>
      </c>
      <c r="B4308" s="24">
        <v>40733</v>
      </c>
      <c r="C4308" s="28" t="s">
        <v>1255</v>
      </c>
      <c r="D4308" s="29">
        <v>35040733</v>
      </c>
      <c r="E4308" s="29" t="s">
        <v>3527</v>
      </c>
      <c r="F4308" s="29">
        <v>286.81</v>
      </c>
      <c r="G4308" s="10">
        <f>SUMIFS('Régua SAEB'!$C:$C,'Régua SAEB'!$B:$B,"LP",'Régua SAEB'!$D:$D,"&lt;="&amp;$F4308,'Régua SAEB'!$E:$E,"&gt;"&amp;$F4308,'Régua SAEB'!$A:$A,$E4308)</f>
        <v>3</v>
      </c>
      <c r="H4308" s="10" t="str">
        <f t="array" ref="H4308">INDEX('Régua SAEB'!$F$1:$F$40,MATCH($E4308&amp;"LP"&amp;$G4308,'Régua SAEB'!$G$1:$G$40,0),1)</f>
        <v>Básico</v>
      </c>
      <c r="I4308" s="29">
        <v>269.36</v>
      </c>
      <c r="J4308" s="10">
        <f>SUMIFS('Régua SAEB'!$C:$C,'Régua SAEB'!$B:$B,"MT",'Régua SAEB'!$D:$D,"&lt;="&amp;$I4308,'Régua SAEB'!$E:$E,"&gt;"&amp;$I4308,'Régua SAEB'!$A:$A,$E4308)</f>
        <v>2</v>
      </c>
      <c r="K4308" s="10" t="str">
        <f t="array" ref="K4308">INDEX('Régua SAEB'!$F$1:$F$40,MATCH($E4308&amp;"MT"&amp;$J4308,'Régua SAEB'!$G$1:$G$40,0),1)</f>
        <v>Insuficiente</v>
      </c>
    </row>
    <row r="4309" spans="1:11" x14ac:dyDescent="0.2">
      <c r="A4309" s="28" t="s">
        <v>38</v>
      </c>
      <c r="B4309" s="24">
        <v>40745</v>
      </c>
      <c r="C4309" s="28" t="s">
        <v>1256</v>
      </c>
      <c r="D4309" s="29">
        <v>35040745</v>
      </c>
      <c r="E4309" s="29" t="s">
        <v>3527</v>
      </c>
      <c r="F4309" s="29">
        <v>245.92</v>
      </c>
      <c r="G4309" s="10">
        <f>SUMIFS('Régua SAEB'!$C:$C,'Régua SAEB'!$B:$B,"LP",'Régua SAEB'!$D:$D,"&lt;="&amp;$F4309,'Régua SAEB'!$E:$E,"&gt;"&amp;$F4309,'Régua SAEB'!$A:$A,$E4309)</f>
        <v>1</v>
      </c>
      <c r="H4309" s="10" t="str">
        <f t="array" ref="H4309">INDEX('Régua SAEB'!$F$1:$F$40,MATCH($E4309&amp;"LP"&amp;$G4309,'Régua SAEB'!$G$1:$G$40,0),1)</f>
        <v>Insuficiente</v>
      </c>
      <c r="I4309" s="29">
        <v>262.14999999999998</v>
      </c>
      <c r="J4309" s="10">
        <f>SUMIFS('Régua SAEB'!$C:$C,'Régua SAEB'!$B:$B,"MT",'Régua SAEB'!$D:$D,"&lt;="&amp;$I4309,'Régua SAEB'!$E:$E,"&gt;"&amp;$I4309,'Régua SAEB'!$A:$A,$E4309)</f>
        <v>2</v>
      </c>
      <c r="K4309" s="10" t="str">
        <f t="array" ref="K4309">INDEX('Régua SAEB'!$F$1:$F$40,MATCH($E4309&amp;"MT"&amp;$J4309,'Régua SAEB'!$G$1:$G$40,0),1)</f>
        <v>Insuficiente</v>
      </c>
    </row>
    <row r="4310" spans="1:11" x14ac:dyDescent="0.2">
      <c r="A4310" s="28" t="s">
        <v>38</v>
      </c>
      <c r="B4310" s="24">
        <v>40757</v>
      </c>
      <c r="C4310" s="28" t="s">
        <v>1257</v>
      </c>
      <c r="D4310" s="29">
        <v>35040757</v>
      </c>
      <c r="E4310" s="29" t="s">
        <v>3527</v>
      </c>
      <c r="F4310" s="29">
        <v>279.60000000000002</v>
      </c>
      <c r="G4310" s="10">
        <f>SUMIFS('Régua SAEB'!$C:$C,'Régua SAEB'!$B:$B,"LP",'Régua SAEB'!$D:$D,"&lt;="&amp;$F4310,'Régua SAEB'!$E:$E,"&gt;"&amp;$F4310,'Régua SAEB'!$A:$A,$E4310)</f>
        <v>3</v>
      </c>
      <c r="H4310" s="10" t="str">
        <f t="array" ref="H4310">INDEX('Régua SAEB'!$F$1:$F$40,MATCH($E4310&amp;"LP"&amp;$G4310,'Régua SAEB'!$G$1:$G$40,0),1)</f>
        <v>Básico</v>
      </c>
      <c r="I4310" s="29">
        <v>259.92</v>
      </c>
      <c r="J4310" s="10">
        <f>SUMIFS('Régua SAEB'!$C:$C,'Régua SAEB'!$B:$B,"MT",'Régua SAEB'!$D:$D,"&lt;="&amp;$I4310,'Régua SAEB'!$E:$E,"&gt;"&amp;$I4310,'Régua SAEB'!$A:$A,$E4310)</f>
        <v>2</v>
      </c>
      <c r="K4310" s="10" t="str">
        <f t="array" ref="K4310">INDEX('Régua SAEB'!$F$1:$F$40,MATCH($E4310&amp;"MT"&amp;$J4310,'Régua SAEB'!$G$1:$G$40,0),1)</f>
        <v>Insuficiente</v>
      </c>
    </row>
    <row r="4311" spans="1:11" x14ac:dyDescent="0.2">
      <c r="A4311" s="28" t="s">
        <v>38</v>
      </c>
      <c r="B4311" s="24">
        <v>44854</v>
      </c>
      <c r="C4311" s="28" t="s">
        <v>1258</v>
      </c>
      <c r="D4311" s="29">
        <v>35044854</v>
      </c>
      <c r="E4311" s="29" t="s">
        <v>3527</v>
      </c>
      <c r="F4311" s="29">
        <v>289.14999999999998</v>
      </c>
      <c r="G4311" s="10">
        <f>SUMIFS('Régua SAEB'!$C:$C,'Régua SAEB'!$B:$B,"LP",'Régua SAEB'!$D:$D,"&lt;="&amp;$F4311,'Régua SAEB'!$E:$E,"&gt;"&amp;$F4311,'Régua SAEB'!$A:$A,$E4311)</f>
        <v>3</v>
      </c>
      <c r="H4311" s="10" t="str">
        <f t="array" ref="H4311">INDEX('Régua SAEB'!$F$1:$F$40,MATCH($E4311&amp;"LP"&amp;$G4311,'Régua SAEB'!$G$1:$G$40,0),1)</f>
        <v>Básico</v>
      </c>
      <c r="I4311" s="29">
        <v>272.49</v>
      </c>
      <c r="J4311" s="10">
        <f>SUMIFS('Régua SAEB'!$C:$C,'Régua SAEB'!$B:$B,"MT",'Régua SAEB'!$D:$D,"&lt;="&amp;$I4311,'Régua SAEB'!$E:$E,"&gt;"&amp;$I4311,'Régua SAEB'!$A:$A,$E4311)</f>
        <v>2</v>
      </c>
      <c r="K4311" s="10" t="str">
        <f t="array" ref="K4311">INDEX('Régua SAEB'!$F$1:$F$40,MATCH($E4311&amp;"MT"&amp;$J4311,'Régua SAEB'!$G$1:$G$40,0),1)</f>
        <v>Insuficiente</v>
      </c>
    </row>
    <row r="4312" spans="1:11" x14ac:dyDescent="0.2">
      <c r="A4312" s="28" t="s">
        <v>38</v>
      </c>
      <c r="B4312" s="24">
        <v>49098</v>
      </c>
      <c r="C4312" s="28" t="s">
        <v>1259</v>
      </c>
      <c r="D4312" s="29">
        <v>35049098</v>
      </c>
      <c r="E4312" s="29" t="s">
        <v>3527</v>
      </c>
      <c r="F4312" s="29">
        <v>288.55</v>
      </c>
      <c r="G4312" s="10">
        <f>SUMIFS('Régua SAEB'!$C:$C,'Régua SAEB'!$B:$B,"LP",'Régua SAEB'!$D:$D,"&lt;="&amp;$F4312,'Régua SAEB'!$E:$E,"&gt;"&amp;$F4312,'Régua SAEB'!$A:$A,$E4312)</f>
        <v>3</v>
      </c>
      <c r="H4312" s="10" t="str">
        <f t="array" ref="H4312">INDEX('Régua SAEB'!$F$1:$F$40,MATCH($E4312&amp;"LP"&amp;$G4312,'Régua SAEB'!$G$1:$G$40,0),1)</f>
        <v>Básico</v>
      </c>
      <c r="I4312" s="29">
        <v>278.45999999999998</v>
      </c>
      <c r="J4312" s="10">
        <f>SUMIFS('Régua SAEB'!$C:$C,'Régua SAEB'!$B:$B,"MT",'Régua SAEB'!$D:$D,"&lt;="&amp;$I4312,'Régua SAEB'!$E:$E,"&gt;"&amp;$I4312,'Régua SAEB'!$A:$A,$E4312)</f>
        <v>3</v>
      </c>
      <c r="K4312" s="10" t="str">
        <f t="array" ref="K4312">INDEX('Régua SAEB'!$F$1:$F$40,MATCH($E4312&amp;"MT"&amp;$J4312,'Régua SAEB'!$G$1:$G$40,0),1)</f>
        <v>Básico</v>
      </c>
    </row>
    <row r="4313" spans="1:11" x14ac:dyDescent="0.2">
      <c r="A4313" s="28" t="s">
        <v>38</v>
      </c>
      <c r="B4313" s="24">
        <v>61591</v>
      </c>
      <c r="C4313" s="28" t="s">
        <v>1260</v>
      </c>
      <c r="D4313" s="29">
        <v>35061591</v>
      </c>
      <c r="E4313" s="29" t="s">
        <v>3527</v>
      </c>
      <c r="F4313" s="29">
        <v>273.77999999999997</v>
      </c>
      <c r="G4313" s="10">
        <f>SUMIFS('Régua SAEB'!$C:$C,'Régua SAEB'!$B:$B,"LP",'Régua SAEB'!$D:$D,"&lt;="&amp;$F4313,'Régua SAEB'!$E:$E,"&gt;"&amp;$F4313,'Régua SAEB'!$A:$A,$E4313)</f>
        <v>2</v>
      </c>
      <c r="H4313" s="10" t="str">
        <f t="array" ref="H4313">INDEX('Régua SAEB'!$F$1:$F$40,MATCH($E4313&amp;"LP"&amp;$G4313,'Régua SAEB'!$G$1:$G$40,0),1)</f>
        <v>Básico</v>
      </c>
      <c r="I4313" s="29">
        <v>268.93</v>
      </c>
      <c r="J4313" s="10">
        <f>SUMIFS('Régua SAEB'!$C:$C,'Régua SAEB'!$B:$B,"MT",'Régua SAEB'!$D:$D,"&lt;="&amp;$I4313,'Régua SAEB'!$E:$E,"&gt;"&amp;$I4313,'Régua SAEB'!$A:$A,$E4313)</f>
        <v>2</v>
      </c>
      <c r="K4313" s="10" t="str">
        <f t="array" ref="K4313">INDEX('Régua SAEB'!$F$1:$F$40,MATCH($E4313&amp;"MT"&amp;$J4313,'Régua SAEB'!$G$1:$G$40,0),1)</f>
        <v>Insuficiente</v>
      </c>
    </row>
    <row r="4314" spans="1:11" x14ac:dyDescent="0.2">
      <c r="A4314" s="28" t="s">
        <v>38</v>
      </c>
      <c r="B4314" s="24">
        <v>902159</v>
      </c>
      <c r="C4314" s="28" t="s">
        <v>1263</v>
      </c>
      <c r="D4314" s="29">
        <v>35902159</v>
      </c>
      <c r="E4314" s="29" t="s">
        <v>3527</v>
      </c>
      <c r="F4314" s="29">
        <v>284.88</v>
      </c>
      <c r="G4314" s="10">
        <f>SUMIFS('Régua SAEB'!$C:$C,'Régua SAEB'!$B:$B,"LP",'Régua SAEB'!$D:$D,"&lt;="&amp;$F4314,'Régua SAEB'!$E:$E,"&gt;"&amp;$F4314,'Régua SAEB'!$A:$A,$E4314)</f>
        <v>3</v>
      </c>
      <c r="H4314" s="10" t="str">
        <f t="array" ref="H4314">INDEX('Régua SAEB'!$F$1:$F$40,MATCH($E4314&amp;"LP"&amp;$G4314,'Régua SAEB'!$G$1:$G$40,0),1)</f>
        <v>Básico</v>
      </c>
      <c r="I4314" s="29">
        <v>271.35000000000002</v>
      </c>
      <c r="J4314" s="10">
        <f>SUMIFS('Régua SAEB'!$C:$C,'Régua SAEB'!$B:$B,"MT",'Régua SAEB'!$D:$D,"&lt;="&amp;$I4314,'Régua SAEB'!$E:$E,"&gt;"&amp;$I4314,'Régua SAEB'!$A:$A,$E4314)</f>
        <v>2</v>
      </c>
      <c r="K4314" s="10" t="str">
        <f t="array" ref="K4314">INDEX('Régua SAEB'!$F$1:$F$40,MATCH($E4314&amp;"MT"&amp;$J4314,'Régua SAEB'!$G$1:$G$40,0),1)</f>
        <v>Insuficiente</v>
      </c>
    </row>
    <row r="4315" spans="1:11" x14ac:dyDescent="0.2">
      <c r="A4315" s="28" t="s">
        <v>38</v>
      </c>
      <c r="B4315" s="24">
        <v>906517</v>
      </c>
      <c r="C4315" s="28" t="s">
        <v>1264</v>
      </c>
      <c r="D4315" s="29">
        <v>35906517</v>
      </c>
      <c r="E4315" s="29" t="s">
        <v>3527</v>
      </c>
      <c r="F4315" s="29">
        <v>293.63</v>
      </c>
      <c r="G4315" s="10">
        <f>SUMIFS('Régua SAEB'!$C:$C,'Régua SAEB'!$B:$B,"LP",'Régua SAEB'!$D:$D,"&lt;="&amp;$F4315,'Régua SAEB'!$E:$E,"&gt;"&amp;$F4315,'Régua SAEB'!$A:$A,$E4315)</f>
        <v>3</v>
      </c>
      <c r="H4315" s="10" t="str">
        <f t="array" ref="H4315">INDEX('Régua SAEB'!$F$1:$F$40,MATCH($E4315&amp;"LP"&amp;$G4315,'Régua SAEB'!$G$1:$G$40,0),1)</f>
        <v>Básico</v>
      </c>
      <c r="I4315" s="29">
        <v>275.36</v>
      </c>
      <c r="J4315" s="10">
        <f>SUMIFS('Régua SAEB'!$C:$C,'Régua SAEB'!$B:$B,"MT",'Régua SAEB'!$D:$D,"&lt;="&amp;$I4315,'Régua SAEB'!$E:$E,"&gt;"&amp;$I4315,'Régua SAEB'!$A:$A,$E4315)</f>
        <v>3</v>
      </c>
      <c r="K4315" s="10" t="str">
        <f t="array" ref="K4315">INDEX('Régua SAEB'!$F$1:$F$40,MATCH($E4315&amp;"MT"&amp;$J4315,'Régua SAEB'!$G$1:$G$40,0),1)</f>
        <v>Básico</v>
      </c>
    </row>
    <row r="4316" spans="1:11" x14ac:dyDescent="0.2">
      <c r="A4316" s="28" t="s">
        <v>38</v>
      </c>
      <c r="B4316" s="24">
        <v>918659</v>
      </c>
      <c r="C4316" s="28" t="s">
        <v>1265</v>
      </c>
      <c r="D4316" s="29">
        <v>35918659</v>
      </c>
      <c r="E4316" s="29" t="s">
        <v>3527</v>
      </c>
      <c r="F4316" s="29">
        <v>291.51</v>
      </c>
      <c r="G4316" s="10">
        <f>SUMIFS('Régua SAEB'!$C:$C,'Régua SAEB'!$B:$B,"LP",'Régua SAEB'!$D:$D,"&lt;="&amp;$F4316,'Régua SAEB'!$E:$E,"&gt;"&amp;$F4316,'Régua SAEB'!$A:$A,$E4316)</f>
        <v>3</v>
      </c>
      <c r="H4316" s="10" t="str">
        <f t="array" ref="H4316">INDEX('Régua SAEB'!$F$1:$F$40,MATCH($E4316&amp;"LP"&amp;$G4316,'Régua SAEB'!$G$1:$G$40,0),1)</f>
        <v>Básico</v>
      </c>
      <c r="I4316" s="29">
        <v>273.87</v>
      </c>
      <c r="J4316" s="10">
        <f>SUMIFS('Régua SAEB'!$C:$C,'Régua SAEB'!$B:$B,"MT",'Régua SAEB'!$D:$D,"&lt;="&amp;$I4316,'Régua SAEB'!$E:$E,"&gt;"&amp;$I4316,'Régua SAEB'!$A:$A,$E4316)</f>
        <v>2</v>
      </c>
      <c r="K4316" s="10" t="str">
        <f t="array" ref="K4316">INDEX('Régua SAEB'!$F$1:$F$40,MATCH($E4316&amp;"MT"&amp;$J4316,'Régua SAEB'!$G$1:$G$40,0),1)</f>
        <v>Insuficiente</v>
      </c>
    </row>
    <row r="4317" spans="1:11" x14ac:dyDescent="0.2">
      <c r="A4317" s="28" t="s">
        <v>38</v>
      </c>
      <c r="B4317" s="24">
        <v>923308</v>
      </c>
      <c r="C4317" s="28" t="s">
        <v>1266</v>
      </c>
      <c r="D4317" s="29">
        <v>35923308</v>
      </c>
      <c r="E4317" s="29" t="s">
        <v>3527</v>
      </c>
      <c r="F4317" s="29">
        <v>289.95999999999998</v>
      </c>
      <c r="G4317" s="10">
        <f>SUMIFS('Régua SAEB'!$C:$C,'Régua SAEB'!$B:$B,"LP",'Régua SAEB'!$D:$D,"&lt;="&amp;$F4317,'Régua SAEB'!$E:$E,"&gt;"&amp;$F4317,'Régua SAEB'!$A:$A,$E4317)</f>
        <v>3</v>
      </c>
      <c r="H4317" s="10" t="str">
        <f t="array" ref="H4317">INDEX('Régua SAEB'!$F$1:$F$40,MATCH($E4317&amp;"LP"&amp;$G4317,'Régua SAEB'!$G$1:$G$40,0),1)</f>
        <v>Básico</v>
      </c>
      <c r="I4317" s="29">
        <v>270.98</v>
      </c>
      <c r="J4317" s="10">
        <f>SUMIFS('Régua SAEB'!$C:$C,'Régua SAEB'!$B:$B,"MT",'Régua SAEB'!$D:$D,"&lt;="&amp;$I4317,'Régua SAEB'!$E:$E,"&gt;"&amp;$I4317,'Régua SAEB'!$A:$A,$E4317)</f>
        <v>2</v>
      </c>
      <c r="K4317" s="10" t="str">
        <f t="array" ref="K4317">INDEX('Régua SAEB'!$F$1:$F$40,MATCH($E4317&amp;"MT"&amp;$J4317,'Régua SAEB'!$G$1:$G$40,0),1)</f>
        <v>Insuficiente</v>
      </c>
    </row>
    <row r="4318" spans="1:11" x14ac:dyDescent="0.2">
      <c r="A4318" s="28" t="s">
        <v>38</v>
      </c>
      <c r="B4318" s="24">
        <v>925597</v>
      </c>
      <c r="C4318" s="28" t="s">
        <v>1267</v>
      </c>
      <c r="D4318" s="29">
        <v>35925597</v>
      </c>
      <c r="E4318" s="29" t="s">
        <v>3527</v>
      </c>
      <c r="F4318" s="29">
        <v>281.45</v>
      </c>
      <c r="G4318" s="10">
        <f>SUMIFS('Régua SAEB'!$C:$C,'Régua SAEB'!$B:$B,"LP",'Régua SAEB'!$D:$D,"&lt;="&amp;$F4318,'Régua SAEB'!$E:$E,"&gt;"&amp;$F4318,'Régua SAEB'!$A:$A,$E4318)</f>
        <v>3</v>
      </c>
      <c r="H4318" s="10" t="str">
        <f t="array" ref="H4318">INDEX('Régua SAEB'!$F$1:$F$40,MATCH($E4318&amp;"LP"&amp;$G4318,'Régua SAEB'!$G$1:$G$40,0),1)</f>
        <v>Básico</v>
      </c>
      <c r="I4318" s="29">
        <v>278.20999999999998</v>
      </c>
      <c r="J4318" s="10">
        <f>SUMIFS('Régua SAEB'!$C:$C,'Régua SAEB'!$B:$B,"MT",'Régua SAEB'!$D:$D,"&lt;="&amp;$I4318,'Régua SAEB'!$E:$E,"&gt;"&amp;$I4318,'Régua SAEB'!$A:$A,$E4318)</f>
        <v>3</v>
      </c>
      <c r="K4318" s="10" t="str">
        <f t="array" ref="K4318">INDEX('Régua SAEB'!$F$1:$F$40,MATCH($E4318&amp;"MT"&amp;$J4318,'Régua SAEB'!$G$1:$G$40,0),1)</f>
        <v>Básico</v>
      </c>
    </row>
    <row r="4319" spans="1:11" x14ac:dyDescent="0.2">
      <c r="A4319" s="28" t="s">
        <v>38</v>
      </c>
      <c r="B4319" s="24">
        <v>925603</v>
      </c>
      <c r="C4319" s="28" t="s">
        <v>1268</v>
      </c>
      <c r="D4319" s="29">
        <v>35925603</v>
      </c>
      <c r="E4319" s="29" t="s">
        <v>3527</v>
      </c>
      <c r="F4319" s="29">
        <v>287.33999999999997</v>
      </c>
      <c r="G4319" s="10">
        <f>SUMIFS('Régua SAEB'!$C:$C,'Régua SAEB'!$B:$B,"LP",'Régua SAEB'!$D:$D,"&lt;="&amp;$F4319,'Régua SAEB'!$E:$E,"&gt;"&amp;$F4319,'Régua SAEB'!$A:$A,$E4319)</f>
        <v>3</v>
      </c>
      <c r="H4319" s="10" t="str">
        <f t="array" ref="H4319">INDEX('Régua SAEB'!$F$1:$F$40,MATCH($E4319&amp;"LP"&amp;$G4319,'Régua SAEB'!$G$1:$G$40,0),1)</f>
        <v>Básico</v>
      </c>
      <c r="I4319" s="29">
        <v>271.27</v>
      </c>
      <c r="J4319" s="10">
        <f>SUMIFS('Régua SAEB'!$C:$C,'Régua SAEB'!$B:$B,"MT",'Régua SAEB'!$D:$D,"&lt;="&amp;$I4319,'Régua SAEB'!$E:$E,"&gt;"&amp;$I4319,'Régua SAEB'!$A:$A,$E4319)</f>
        <v>2</v>
      </c>
      <c r="K4319" s="10" t="str">
        <f t="array" ref="K4319">INDEX('Régua SAEB'!$F$1:$F$40,MATCH($E4319&amp;"MT"&amp;$J4319,'Régua SAEB'!$G$1:$G$40,0),1)</f>
        <v>Insuficiente</v>
      </c>
    </row>
    <row r="4320" spans="1:11" x14ac:dyDescent="0.2">
      <c r="A4320" s="28" t="s">
        <v>39</v>
      </c>
      <c r="B4320" s="24">
        <v>15039</v>
      </c>
      <c r="C4320" s="28" t="s">
        <v>1270</v>
      </c>
      <c r="D4320" s="29">
        <v>35015039</v>
      </c>
      <c r="E4320" s="29" t="s">
        <v>3527</v>
      </c>
      <c r="F4320" s="29">
        <v>278.14999999999998</v>
      </c>
      <c r="G4320" s="10">
        <f>SUMIFS('Régua SAEB'!$C:$C,'Régua SAEB'!$B:$B,"LP",'Régua SAEB'!$D:$D,"&lt;="&amp;$F4320,'Régua SAEB'!$E:$E,"&gt;"&amp;$F4320,'Régua SAEB'!$A:$A,$E4320)</f>
        <v>3</v>
      </c>
      <c r="H4320" s="10" t="str">
        <f t="array" ref="H4320">INDEX('Régua SAEB'!$F$1:$F$40,MATCH($E4320&amp;"LP"&amp;$G4320,'Régua SAEB'!$G$1:$G$40,0),1)</f>
        <v>Básico</v>
      </c>
      <c r="I4320" s="29">
        <v>260.74</v>
      </c>
      <c r="J4320" s="10">
        <f>SUMIFS('Régua SAEB'!$C:$C,'Régua SAEB'!$B:$B,"MT",'Régua SAEB'!$D:$D,"&lt;="&amp;$I4320,'Régua SAEB'!$E:$E,"&gt;"&amp;$I4320,'Régua SAEB'!$A:$A,$E4320)</f>
        <v>2</v>
      </c>
      <c r="K4320" s="10" t="str">
        <f t="array" ref="K4320">INDEX('Régua SAEB'!$F$1:$F$40,MATCH($E4320&amp;"MT"&amp;$J4320,'Régua SAEB'!$G$1:$G$40,0),1)</f>
        <v>Insuficiente</v>
      </c>
    </row>
    <row r="4321" spans="1:11" x14ac:dyDescent="0.2">
      <c r="A4321" s="28" t="s">
        <v>39</v>
      </c>
      <c r="B4321" s="24">
        <v>15040</v>
      </c>
      <c r="C4321" s="28" t="s">
        <v>1271</v>
      </c>
      <c r="D4321" s="29">
        <v>35015040</v>
      </c>
      <c r="E4321" s="29" t="s">
        <v>3527</v>
      </c>
      <c r="F4321" s="29">
        <v>258.86</v>
      </c>
      <c r="G4321" s="10">
        <f>SUMIFS('Régua SAEB'!$C:$C,'Régua SAEB'!$B:$B,"LP",'Régua SAEB'!$D:$D,"&lt;="&amp;$F4321,'Régua SAEB'!$E:$E,"&gt;"&amp;$F4321,'Régua SAEB'!$A:$A,$E4321)</f>
        <v>2</v>
      </c>
      <c r="H4321" s="10" t="str">
        <f t="array" ref="H4321">INDEX('Régua SAEB'!$F$1:$F$40,MATCH($E4321&amp;"LP"&amp;$G4321,'Régua SAEB'!$G$1:$G$40,0),1)</f>
        <v>Básico</v>
      </c>
      <c r="I4321" s="29">
        <v>253.48</v>
      </c>
      <c r="J4321" s="10">
        <f>SUMIFS('Régua SAEB'!$C:$C,'Régua SAEB'!$B:$B,"MT",'Régua SAEB'!$D:$D,"&lt;="&amp;$I4321,'Régua SAEB'!$E:$E,"&gt;"&amp;$I4321,'Régua SAEB'!$A:$A,$E4321)</f>
        <v>2</v>
      </c>
      <c r="K4321" s="10" t="str">
        <f t="array" ref="K4321">INDEX('Régua SAEB'!$F$1:$F$40,MATCH($E4321&amp;"MT"&amp;$J4321,'Régua SAEB'!$G$1:$G$40,0),1)</f>
        <v>Insuficiente</v>
      </c>
    </row>
    <row r="4322" spans="1:11" x14ac:dyDescent="0.2">
      <c r="A4322" s="28" t="s">
        <v>39</v>
      </c>
      <c r="B4322" s="24">
        <v>15052</v>
      </c>
      <c r="C4322" s="28" t="s">
        <v>1272</v>
      </c>
      <c r="D4322" s="29">
        <v>35015052</v>
      </c>
      <c r="E4322" s="29" t="s">
        <v>3527</v>
      </c>
      <c r="F4322" s="29">
        <v>284.99</v>
      </c>
      <c r="G4322" s="10">
        <f>SUMIFS('Régua SAEB'!$C:$C,'Régua SAEB'!$B:$B,"LP",'Régua SAEB'!$D:$D,"&lt;="&amp;$F4322,'Régua SAEB'!$E:$E,"&gt;"&amp;$F4322,'Régua SAEB'!$A:$A,$E4322)</f>
        <v>3</v>
      </c>
      <c r="H4322" s="10" t="str">
        <f t="array" ref="H4322">INDEX('Régua SAEB'!$F$1:$F$40,MATCH($E4322&amp;"LP"&amp;$G4322,'Régua SAEB'!$G$1:$G$40,0),1)</f>
        <v>Básico</v>
      </c>
      <c r="I4322" s="29">
        <v>275.29000000000002</v>
      </c>
      <c r="J4322" s="10">
        <f>SUMIFS('Régua SAEB'!$C:$C,'Régua SAEB'!$B:$B,"MT",'Régua SAEB'!$D:$D,"&lt;="&amp;$I4322,'Régua SAEB'!$E:$E,"&gt;"&amp;$I4322,'Régua SAEB'!$A:$A,$E4322)</f>
        <v>3</v>
      </c>
      <c r="K4322" s="10" t="str">
        <f t="array" ref="K4322">INDEX('Régua SAEB'!$F$1:$F$40,MATCH($E4322&amp;"MT"&amp;$J4322,'Régua SAEB'!$G$1:$G$40,0),1)</f>
        <v>Básico</v>
      </c>
    </row>
    <row r="4323" spans="1:11" x14ac:dyDescent="0.2">
      <c r="A4323" s="28" t="s">
        <v>39</v>
      </c>
      <c r="B4323" s="24">
        <v>15064</v>
      </c>
      <c r="C4323" s="28" t="s">
        <v>1273</v>
      </c>
      <c r="D4323" s="29">
        <v>35015064</v>
      </c>
      <c r="E4323" s="29" t="s">
        <v>3527</v>
      </c>
      <c r="F4323" s="29">
        <v>285.47000000000003</v>
      </c>
      <c r="G4323" s="10">
        <f>SUMIFS('Régua SAEB'!$C:$C,'Régua SAEB'!$B:$B,"LP",'Régua SAEB'!$D:$D,"&lt;="&amp;$F4323,'Régua SAEB'!$E:$E,"&gt;"&amp;$F4323,'Régua SAEB'!$A:$A,$E4323)</f>
        <v>3</v>
      </c>
      <c r="H4323" s="10" t="str">
        <f t="array" ref="H4323">INDEX('Régua SAEB'!$F$1:$F$40,MATCH($E4323&amp;"LP"&amp;$G4323,'Régua SAEB'!$G$1:$G$40,0),1)</f>
        <v>Básico</v>
      </c>
      <c r="I4323" s="29">
        <v>275.33999999999997</v>
      </c>
      <c r="J4323" s="10">
        <f>SUMIFS('Régua SAEB'!$C:$C,'Régua SAEB'!$B:$B,"MT",'Régua SAEB'!$D:$D,"&lt;="&amp;$I4323,'Régua SAEB'!$E:$E,"&gt;"&amp;$I4323,'Régua SAEB'!$A:$A,$E4323)</f>
        <v>3</v>
      </c>
      <c r="K4323" s="10" t="str">
        <f t="array" ref="K4323">INDEX('Régua SAEB'!$F$1:$F$40,MATCH($E4323&amp;"MT"&amp;$J4323,'Régua SAEB'!$G$1:$G$40,0),1)</f>
        <v>Básico</v>
      </c>
    </row>
    <row r="4324" spans="1:11" x14ac:dyDescent="0.2">
      <c r="A4324" s="28" t="s">
        <v>39</v>
      </c>
      <c r="B4324" s="24">
        <v>15088</v>
      </c>
      <c r="C4324" s="28" t="s">
        <v>1274</v>
      </c>
      <c r="D4324" s="29">
        <v>35015088</v>
      </c>
      <c r="E4324" s="29" t="s">
        <v>3527</v>
      </c>
      <c r="F4324" s="29">
        <v>302.08999999999997</v>
      </c>
      <c r="G4324" s="10">
        <f>SUMIFS('Régua SAEB'!$C:$C,'Régua SAEB'!$B:$B,"LP",'Régua SAEB'!$D:$D,"&lt;="&amp;$F4324,'Régua SAEB'!$E:$E,"&gt;"&amp;$F4324,'Régua SAEB'!$A:$A,$E4324)</f>
        <v>4</v>
      </c>
      <c r="H4324" s="10" t="str">
        <f t="array" ref="H4324">INDEX('Régua SAEB'!$F$1:$F$40,MATCH($E4324&amp;"LP"&amp;$G4324,'Régua SAEB'!$G$1:$G$40,0),1)</f>
        <v>Básico</v>
      </c>
      <c r="I4324" s="29">
        <v>284.14999999999998</v>
      </c>
      <c r="J4324" s="10">
        <f>SUMIFS('Régua SAEB'!$C:$C,'Régua SAEB'!$B:$B,"MT",'Régua SAEB'!$D:$D,"&lt;="&amp;$I4324,'Régua SAEB'!$E:$E,"&gt;"&amp;$I4324,'Régua SAEB'!$A:$A,$E4324)</f>
        <v>3</v>
      </c>
      <c r="K4324" s="10" t="str">
        <f t="array" ref="K4324">INDEX('Régua SAEB'!$F$1:$F$40,MATCH($E4324&amp;"MT"&amp;$J4324,'Régua SAEB'!$G$1:$G$40,0),1)</f>
        <v>Básico</v>
      </c>
    </row>
    <row r="4325" spans="1:11" x14ac:dyDescent="0.2">
      <c r="A4325" s="28" t="s">
        <v>39</v>
      </c>
      <c r="B4325" s="24">
        <v>15143</v>
      </c>
      <c r="C4325" s="28" t="s">
        <v>1277</v>
      </c>
      <c r="D4325" s="29">
        <v>35015143</v>
      </c>
      <c r="E4325" s="29" t="s">
        <v>3527</v>
      </c>
      <c r="F4325" s="29">
        <v>253.99</v>
      </c>
      <c r="G4325" s="10">
        <f>SUMIFS('Régua SAEB'!$C:$C,'Régua SAEB'!$B:$B,"LP",'Régua SAEB'!$D:$D,"&lt;="&amp;$F4325,'Régua SAEB'!$E:$E,"&gt;"&amp;$F4325,'Régua SAEB'!$A:$A,$E4325)</f>
        <v>2</v>
      </c>
      <c r="H4325" s="10" t="str">
        <f t="array" ref="H4325">INDEX('Régua SAEB'!$F$1:$F$40,MATCH($E4325&amp;"LP"&amp;$G4325,'Régua SAEB'!$G$1:$G$40,0),1)</f>
        <v>Básico</v>
      </c>
      <c r="I4325" s="29">
        <v>258.99</v>
      </c>
      <c r="J4325" s="10">
        <f>SUMIFS('Régua SAEB'!$C:$C,'Régua SAEB'!$B:$B,"MT",'Régua SAEB'!$D:$D,"&lt;="&amp;$I4325,'Régua SAEB'!$E:$E,"&gt;"&amp;$I4325,'Régua SAEB'!$A:$A,$E4325)</f>
        <v>2</v>
      </c>
      <c r="K4325" s="10" t="str">
        <f t="array" ref="K4325">INDEX('Régua SAEB'!$F$1:$F$40,MATCH($E4325&amp;"MT"&amp;$J4325,'Régua SAEB'!$G$1:$G$40,0),1)</f>
        <v>Insuficiente</v>
      </c>
    </row>
    <row r="4326" spans="1:11" x14ac:dyDescent="0.2">
      <c r="A4326" s="28" t="s">
        <v>39</v>
      </c>
      <c r="B4326" s="24">
        <v>15155</v>
      </c>
      <c r="C4326" s="28" t="s">
        <v>1278</v>
      </c>
      <c r="D4326" s="29">
        <v>35015155</v>
      </c>
      <c r="E4326" s="29" t="s">
        <v>3527</v>
      </c>
      <c r="F4326" s="29">
        <v>257.74</v>
      </c>
      <c r="G4326" s="10">
        <f>SUMIFS('Régua SAEB'!$C:$C,'Régua SAEB'!$B:$B,"LP",'Régua SAEB'!$D:$D,"&lt;="&amp;$F4326,'Régua SAEB'!$E:$E,"&gt;"&amp;$F4326,'Régua SAEB'!$A:$A,$E4326)</f>
        <v>2</v>
      </c>
      <c r="H4326" s="10" t="str">
        <f t="array" ref="H4326">INDEX('Régua SAEB'!$F$1:$F$40,MATCH($E4326&amp;"LP"&amp;$G4326,'Régua SAEB'!$G$1:$G$40,0),1)</f>
        <v>Básico</v>
      </c>
      <c r="I4326" s="29">
        <v>253.15</v>
      </c>
      <c r="J4326" s="10">
        <f>SUMIFS('Régua SAEB'!$C:$C,'Régua SAEB'!$B:$B,"MT",'Régua SAEB'!$D:$D,"&lt;="&amp;$I4326,'Régua SAEB'!$E:$E,"&gt;"&amp;$I4326,'Régua SAEB'!$A:$A,$E4326)</f>
        <v>2</v>
      </c>
      <c r="K4326" s="10" t="str">
        <f t="array" ref="K4326">INDEX('Régua SAEB'!$F$1:$F$40,MATCH($E4326&amp;"MT"&amp;$J4326,'Régua SAEB'!$G$1:$G$40,0),1)</f>
        <v>Insuficiente</v>
      </c>
    </row>
    <row r="4327" spans="1:11" x14ac:dyDescent="0.2">
      <c r="A4327" s="28" t="s">
        <v>39</v>
      </c>
      <c r="B4327" s="24">
        <v>15180</v>
      </c>
      <c r="C4327" s="28" t="s">
        <v>1279</v>
      </c>
      <c r="D4327" s="29">
        <v>35015180</v>
      </c>
      <c r="E4327" s="29" t="s">
        <v>3527</v>
      </c>
      <c r="F4327" s="29">
        <v>276.08999999999997</v>
      </c>
      <c r="G4327" s="10">
        <f>SUMIFS('Régua SAEB'!$C:$C,'Régua SAEB'!$B:$B,"LP",'Régua SAEB'!$D:$D,"&lt;="&amp;$F4327,'Régua SAEB'!$E:$E,"&gt;"&amp;$F4327,'Régua SAEB'!$A:$A,$E4327)</f>
        <v>3</v>
      </c>
      <c r="H4327" s="10" t="str">
        <f t="array" ref="H4327">INDEX('Régua SAEB'!$F$1:$F$40,MATCH($E4327&amp;"LP"&amp;$G4327,'Régua SAEB'!$G$1:$G$40,0),1)</f>
        <v>Básico</v>
      </c>
      <c r="I4327" s="29">
        <v>273.52999999999997</v>
      </c>
      <c r="J4327" s="10">
        <f>SUMIFS('Régua SAEB'!$C:$C,'Régua SAEB'!$B:$B,"MT",'Régua SAEB'!$D:$D,"&lt;="&amp;$I4327,'Régua SAEB'!$E:$E,"&gt;"&amp;$I4327,'Régua SAEB'!$A:$A,$E4327)</f>
        <v>2</v>
      </c>
      <c r="K4327" s="10" t="str">
        <f t="array" ref="K4327">INDEX('Régua SAEB'!$F$1:$F$40,MATCH($E4327&amp;"MT"&amp;$J4327,'Régua SAEB'!$G$1:$G$40,0),1)</f>
        <v>Insuficiente</v>
      </c>
    </row>
    <row r="4328" spans="1:11" x14ac:dyDescent="0.2">
      <c r="A4328" s="28" t="s">
        <v>39</v>
      </c>
      <c r="B4328" s="24">
        <v>15209</v>
      </c>
      <c r="C4328" s="28" t="s">
        <v>1280</v>
      </c>
      <c r="D4328" s="29">
        <v>35015209</v>
      </c>
      <c r="E4328" s="29" t="s">
        <v>3527</v>
      </c>
      <c r="F4328" s="29">
        <v>298.27</v>
      </c>
      <c r="G4328" s="10">
        <f>SUMIFS('Régua SAEB'!$C:$C,'Régua SAEB'!$B:$B,"LP",'Régua SAEB'!$D:$D,"&lt;="&amp;$F4328,'Régua SAEB'!$E:$E,"&gt;"&amp;$F4328,'Régua SAEB'!$A:$A,$E4328)</f>
        <v>3</v>
      </c>
      <c r="H4328" s="10" t="str">
        <f t="array" ref="H4328">INDEX('Régua SAEB'!$F$1:$F$40,MATCH($E4328&amp;"LP"&amp;$G4328,'Régua SAEB'!$G$1:$G$40,0),1)</f>
        <v>Básico</v>
      </c>
      <c r="I4328" s="29">
        <v>300.83</v>
      </c>
      <c r="J4328" s="10">
        <f>SUMIFS('Régua SAEB'!$C:$C,'Régua SAEB'!$B:$B,"MT",'Régua SAEB'!$D:$D,"&lt;="&amp;$I4328,'Régua SAEB'!$E:$E,"&gt;"&amp;$I4328,'Régua SAEB'!$A:$A,$E4328)</f>
        <v>4</v>
      </c>
      <c r="K4328" s="10" t="str">
        <f t="array" ref="K4328">INDEX('Régua SAEB'!$F$1:$F$40,MATCH($E4328&amp;"MT"&amp;$J4328,'Régua SAEB'!$G$1:$G$40,0),1)</f>
        <v>Básico</v>
      </c>
    </row>
    <row r="4329" spans="1:11" x14ac:dyDescent="0.2">
      <c r="A4329" s="28" t="s">
        <v>39</v>
      </c>
      <c r="B4329" s="24">
        <v>43394</v>
      </c>
      <c r="C4329" s="28" t="s">
        <v>1282</v>
      </c>
      <c r="D4329" s="29">
        <v>35043394</v>
      </c>
      <c r="E4329" s="29" t="s">
        <v>3527</v>
      </c>
      <c r="F4329" s="29">
        <v>294.35000000000002</v>
      </c>
      <c r="G4329" s="10">
        <f>SUMIFS('Régua SAEB'!$C:$C,'Régua SAEB'!$B:$B,"LP",'Régua SAEB'!$D:$D,"&lt;="&amp;$F4329,'Régua SAEB'!$E:$E,"&gt;"&amp;$F4329,'Régua SAEB'!$A:$A,$E4329)</f>
        <v>3</v>
      </c>
      <c r="H4329" s="10" t="str">
        <f t="array" ref="H4329">INDEX('Régua SAEB'!$F$1:$F$40,MATCH($E4329&amp;"LP"&amp;$G4329,'Régua SAEB'!$G$1:$G$40,0),1)</f>
        <v>Básico</v>
      </c>
      <c r="I4329" s="29">
        <v>284.37</v>
      </c>
      <c r="J4329" s="10">
        <f>SUMIFS('Régua SAEB'!$C:$C,'Régua SAEB'!$B:$B,"MT",'Régua SAEB'!$D:$D,"&lt;="&amp;$I4329,'Régua SAEB'!$E:$E,"&gt;"&amp;$I4329,'Régua SAEB'!$A:$A,$E4329)</f>
        <v>3</v>
      </c>
      <c r="K4329" s="10" t="str">
        <f t="array" ref="K4329">INDEX('Régua SAEB'!$F$1:$F$40,MATCH($E4329&amp;"MT"&amp;$J4329,'Régua SAEB'!$G$1:$G$40,0),1)</f>
        <v>Básico</v>
      </c>
    </row>
    <row r="4330" spans="1:11" x14ac:dyDescent="0.2">
      <c r="A4330" s="28" t="s">
        <v>39</v>
      </c>
      <c r="B4330" s="24">
        <v>46899</v>
      </c>
      <c r="C4330" s="28" t="s">
        <v>1284</v>
      </c>
      <c r="D4330" s="29">
        <v>35046899</v>
      </c>
      <c r="E4330" s="29" t="s">
        <v>3527</v>
      </c>
      <c r="F4330" s="29">
        <v>257.25</v>
      </c>
      <c r="G4330" s="10">
        <f>SUMIFS('Régua SAEB'!$C:$C,'Régua SAEB'!$B:$B,"LP",'Régua SAEB'!$D:$D,"&lt;="&amp;$F4330,'Régua SAEB'!$E:$E,"&gt;"&amp;$F4330,'Régua SAEB'!$A:$A,$E4330)</f>
        <v>2</v>
      </c>
      <c r="H4330" s="10" t="str">
        <f t="array" ref="H4330">INDEX('Régua SAEB'!$F$1:$F$40,MATCH($E4330&amp;"LP"&amp;$G4330,'Régua SAEB'!$G$1:$G$40,0),1)</f>
        <v>Básico</v>
      </c>
      <c r="I4330" s="29">
        <v>257.85000000000002</v>
      </c>
      <c r="J4330" s="10">
        <f>SUMIFS('Régua SAEB'!$C:$C,'Régua SAEB'!$B:$B,"MT",'Régua SAEB'!$D:$D,"&lt;="&amp;$I4330,'Régua SAEB'!$E:$E,"&gt;"&amp;$I4330,'Régua SAEB'!$A:$A,$E4330)</f>
        <v>2</v>
      </c>
      <c r="K4330" s="10" t="str">
        <f t="array" ref="K4330">INDEX('Régua SAEB'!$F$1:$F$40,MATCH($E4330&amp;"MT"&amp;$J4330,'Régua SAEB'!$G$1:$G$40,0),1)</f>
        <v>Insuficiente</v>
      </c>
    </row>
    <row r="4331" spans="1:11" x14ac:dyDescent="0.2">
      <c r="A4331" s="28" t="s">
        <v>39</v>
      </c>
      <c r="B4331" s="24">
        <v>46905</v>
      </c>
      <c r="C4331" s="28" t="s">
        <v>1285</v>
      </c>
      <c r="D4331" s="29">
        <v>35046905</v>
      </c>
      <c r="E4331" s="29" t="s">
        <v>3527</v>
      </c>
      <c r="F4331" s="29">
        <v>283.79000000000002</v>
      </c>
      <c r="G4331" s="10">
        <f>SUMIFS('Régua SAEB'!$C:$C,'Régua SAEB'!$B:$B,"LP",'Régua SAEB'!$D:$D,"&lt;="&amp;$F4331,'Régua SAEB'!$E:$E,"&gt;"&amp;$F4331,'Régua SAEB'!$A:$A,$E4331)</f>
        <v>3</v>
      </c>
      <c r="H4331" s="10" t="str">
        <f t="array" ref="H4331">INDEX('Régua SAEB'!$F$1:$F$40,MATCH($E4331&amp;"LP"&amp;$G4331,'Régua SAEB'!$G$1:$G$40,0),1)</f>
        <v>Básico</v>
      </c>
      <c r="I4331" s="29">
        <v>286.79000000000002</v>
      </c>
      <c r="J4331" s="10">
        <f>SUMIFS('Régua SAEB'!$C:$C,'Régua SAEB'!$B:$B,"MT",'Régua SAEB'!$D:$D,"&lt;="&amp;$I4331,'Régua SAEB'!$E:$E,"&gt;"&amp;$I4331,'Régua SAEB'!$A:$A,$E4331)</f>
        <v>3</v>
      </c>
      <c r="K4331" s="10" t="str">
        <f t="array" ref="K4331">INDEX('Régua SAEB'!$F$1:$F$40,MATCH($E4331&amp;"MT"&amp;$J4331,'Régua SAEB'!$G$1:$G$40,0),1)</f>
        <v>Básico</v>
      </c>
    </row>
    <row r="4332" spans="1:11" x14ac:dyDescent="0.2">
      <c r="A4332" s="28" t="s">
        <v>39</v>
      </c>
      <c r="B4332" s="24">
        <v>70117</v>
      </c>
      <c r="C4332" s="28" t="s">
        <v>1286</v>
      </c>
      <c r="D4332" s="29">
        <v>35070117</v>
      </c>
      <c r="E4332" s="29" t="s">
        <v>3527</v>
      </c>
      <c r="F4332" s="29">
        <v>276.14999999999998</v>
      </c>
      <c r="G4332" s="10">
        <f>SUMIFS('Régua SAEB'!$C:$C,'Régua SAEB'!$B:$B,"LP",'Régua SAEB'!$D:$D,"&lt;="&amp;$F4332,'Régua SAEB'!$E:$E,"&gt;"&amp;$F4332,'Régua SAEB'!$A:$A,$E4332)</f>
        <v>3</v>
      </c>
      <c r="H4332" s="10" t="str">
        <f t="array" ref="H4332">INDEX('Régua SAEB'!$F$1:$F$40,MATCH($E4332&amp;"LP"&amp;$G4332,'Régua SAEB'!$G$1:$G$40,0),1)</f>
        <v>Básico</v>
      </c>
      <c r="I4332" s="29">
        <v>263.42</v>
      </c>
      <c r="J4332" s="10">
        <f>SUMIFS('Régua SAEB'!$C:$C,'Régua SAEB'!$B:$B,"MT",'Régua SAEB'!$D:$D,"&lt;="&amp;$I4332,'Régua SAEB'!$E:$E,"&gt;"&amp;$I4332,'Régua SAEB'!$A:$A,$E4332)</f>
        <v>2</v>
      </c>
      <c r="K4332" s="10" t="str">
        <f t="array" ref="K4332">INDEX('Régua SAEB'!$F$1:$F$40,MATCH($E4332&amp;"MT"&amp;$J4332,'Régua SAEB'!$G$1:$G$40,0),1)</f>
        <v>Insuficiente</v>
      </c>
    </row>
    <row r="4333" spans="1:11" x14ac:dyDescent="0.2">
      <c r="A4333" s="28" t="s">
        <v>39</v>
      </c>
      <c r="B4333" s="24">
        <v>900285</v>
      </c>
      <c r="C4333" s="28" t="s">
        <v>1288</v>
      </c>
      <c r="D4333" s="29">
        <v>35900285</v>
      </c>
      <c r="E4333" s="29" t="s">
        <v>3527</v>
      </c>
      <c r="F4333" s="29">
        <v>272.2</v>
      </c>
      <c r="G4333" s="10">
        <f>SUMIFS('Régua SAEB'!$C:$C,'Régua SAEB'!$B:$B,"LP",'Régua SAEB'!$D:$D,"&lt;="&amp;$F4333,'Régua SAEB'!$E:$E,"&gt;"&amp;$F4333,'Régua SAEB'!$A:$A,$E4333)</f>
        <v>2</v>
      </c>
      <c r="H4333" s="10" t="str">
        <f t="array" ref="H4333">INDEX('Régua SAEB'!$F$1:$F$40,MATCH($E4333&amp;"LP"&amp;$G4333,'Régua SAEB'!$G$1:$G$40,0),1)</f>
        <v>Básico</v>
      </c>
      <c r="I4333" s="29">
        <v>261.54000000000002</v>
      </c>
      <c r="J4333" s="10">
        <f>SUMIFS('Régua SAEB'!$C:$C,'Régua SAEB'!$B:$B,"MT",'Régua SAEB'!$D:$D,"&lt;="&amp;$I4333,'Régua SAEB'!$E:$E,"&gt;"&amp;$I4333,'Régua SAEB'!$A:$A,$E4333)</f>
        <v>2</v>
      </c>
      <c r="K4333" s="10" t="str">
        <f t="array" ref="K4333">INDEX('Régua SAEB'!$F$1:$F$40,MATCH($E4333&amp;"MT"&amp;$J4333,'Régua SAEB'!$G$1:$G$40,0),1)</f>
        <v>Insuficiente</v>
      </c>
    </row>
    <row r="4334" spans="1:11" x14ac:dyDescent="0.2">
      <c r="A4334" s="28" t="s">
        <v>39</v>
      </c>
      <c r="B4334" s="24">
        <v>905239</v>
      </c>
      <c r="C4334" s="28" t="s">
        <v>1289</v>
      </c>
      <c r="D4334" s="29">
        <v>35905239</v>
      </c>
      <c r="E4334" s="29" t="s">
        <v>3527</v>
      </c>
      <c r="F4334" s="29">
        <v>293.54000000000002</v>
      </c>
      <c r="G4334" s="10">
        <f>SUMIFS('Régua SAEB'!$C:$C,'Régua SAEB'!$B:$B,"LP",'Régua SAEB'!$D:$D,"&lt;="&amp;$F4334,'Régua SAEB'!$E:$E,"&gt;"&amp;$F4334,'Régua SAEB'!$A:$A,$E4334)</f>
        <v>3</v>
      </c>
      <c r="H4334" s="10" t="str">
        <f t="array" ref="H4334">INDEX('Régua SAEB'!$F$1:$F$40,MATCH($E4334&amp;"LP"&amp;$G4334,'Régua SAEB'!$G$1:$G$40,0),1)</f>
        <v>Básico</v>
      </c>
      <c r="I4334" s="29">
        <v>273.77999999999997</v>
      </c>
      <c r="J4334" s="10">
        <f>SUMIFS('Régua SAEB'!$C:$C,'Régua SAEB'!$B:$B,"MT",'Régua SAEB'!$D:$D,"&lt;="&amp;$I4334,'Régua SAEB'!$E:$E,"&gt;"&amp;$I4334,'Régua SAEB'!$A:$A,$E4334)</f>
        <v>2</v>
      </c>
      <c r="K4334" s="10" t="str">
        <f t="array" ref="K4334">INDEX('Régua SAEB'!$F$1:$F$40,MATCH($E4334&amp;"MT"&amp;$J4334,'Régua SAEB'!$G$1:$G$40,0),1)</f>
        <v>Insuficiente</v>
      </c>
    </row>
    <row r="4335" spans="1:11" x14ac:dyDescent="0.2">
      <c r="A4335" s="28" t="s">
        <v>39</v>
      </c>
      <c r="B4335" s="24">
        <v>910557</v>
      </c>
      <c r="C4335" s="28" t="s">
        <v>1290</v>
      </c>
      <c r="D4335" s="29">
        <v>35910557</v>
      </c>
      <c r="E4335" s="29" t="s">
        <v>3527</v>
      </c>
      <c r="F4335" s="29">
        <v>264.81</v>
      </c>
      <c r="G4335" s="10">
        <f>SUMIFS('Régua SAEB'!$C:$C,'Régua SAEB'!$B:$B,"LP",'Régua SAEB'!$D:$D,"&lt;="&amp;$F4335,'Régua SAEB'!$E:$E,"&gt;"&amp;$F4335,'Régua SAEB'!$A:$A,$E4335)</f>
        <v>2</v>
      </c>
      <c r="H4335" s="10" t="str">
        <f t="array" ref="H4335">INDEX('Régua SAEB'!$F$1:$F$40,MATCH($E4335&amp;"LP"&amp;$G4335,'Régua SAEB'!$G$1:$G$40,0),1)</f>
        <v>Básico</v>
      </c>
      <c r="I4335" s="29">
        <v>272.61</v>
      </c>
      <c r="J4335" s="10">
        <f>SUMIFS('Régua SAEB'!$C:$C,'Régua SAEB'!$B:$B,"MT",'Régua SAEB'!$D:$D,"&lt;="&amp;$I4335,'Régua SAEB'!$E:$E,"&gt;"&amp;$I4335,'Régua SAEB'!$A:$A,$E4335)</f>
        <v>2</v>
      </c>
      <c r="K4335" s="10" t="str">
        <f t="array" ref="K4335">INDEX('Régua SAEB'!$F$1:$F$40,MATCH($E4335&amp;"MT"&amp;$J4335,'Régua SAEB'!$G$1:$G$40,0),1)</f>
        <v>Insuficiente</v>
      </c>
    </row>
    <row r="4336" spans="1:11" x14ac:dyDescent="0.2">
      <c r="A4336" s="28" t="s">
        <v>39</v>
      </c>
      <c r="B4336" s="24">
        <v>919822</v>
      </c>
      <c r="C4336" s="28" t="s">
        <v>1292</v>
      </c>
      <c r="D4336" s="29">
        <v>35919822</v>
      </c>
      <c r="E4336" s="29" t="s">
        <v>3527</v>
      </c>
      <c r="F4336" s="29">
        <v>256.06</v>
      </c>
      <c r="G4336" s="10">
        <f>SUMIFS('Régua SAEB'!$C:$C,'Régua SAEB'!$B:$B,"LP",'Régua SAEB'!$D:$D,"&lt;="&amp;$F4336,'Régua SAEB'!$E:$E,"&gt;"&amp;$F4336,'Régua SAEB'!$A:$A,$E4336)</f>
        <v>2</v>
      </c>
      <c r="H4336" s="10" t="str">
        <f t="array" ref="H4336">INDEX('Régua SAEB'!$F$1:$F$40,MATCH($E4336&amp;"LP"&amp;$G4336,'Régua SAEB'!$G$1:$G$40,0),1)</f>
        <v>Básico</v>
      </c>
      <c r="I4336" s="29">
        <v>264.77999999999997</v>
      </c>
      <c r="J4336" s="10">
        <f>SUMIFS('Régua SAEB'!$C:$C,'Régua SAEB'!$B:$B,"MT",'Régua SAEB'!$D:$D,"&lt;="&amp;$I4336,'Régua SAEB'!$E:$E,"&gt;"&amp;$I4336,'Régua SAEB'!$A:$A,$E4336)</f>
        <v>2</v>
      </c>
      <c r="K4336" s="10" t="str">
        <f t="array" ref="K4336">INDEX('Régua SAEB'!$F$1:$F$40,MATCH($E4336&amp;"MT"&amp;$J4336,'Régua SAEB'!$G$1:$G$40,0),1)</f>
        <v>Insuficiente</v>
      </c>
    </row>
    <row r="4337" spans="1:11" x14ac:dyDescent="0.2">
      <c r="A4337" s="28" t="s">
        <v>40</v>
      </c>
      <c r="B4337" s="24">
        <v>15404</v>
      </c>
      <c r="C4337" s="28" t="s">
        <v>3619</v>
      </c>
      <c r="D4337" s="29">
        <v>35015404</v>
      </c>
      <c r="E4337" s="29" t="s">
        <v>3527</v>
      </c>
      <c r="F4337" s="29">
        <v>271.58999999999997</v>
      </c>
      <c r="G4337" s="10">
        <f>SUMIFS('Régua SAEB'!$C:$C,'Régua SAEB'!$B:$B,"LP",'Régua SAEB'!$D:$D,"&lt;="&amp;$F4337,'Régua SAEB'!$E:$E,"&gt;"&amp;$F4337,'Régua SAEB'!$A:$A,$E4337)</f>
        <v>2</v>
      </c>
      <c r="H4337" s="10" t="str">
        <f t="array" ref="H4337">INDEX('Régua SAEB'!$F$1:$F$40,MATCH($E4337&amp;"LP"&amp;$G4337,'Régua SAEB'!$G$1:$G$40,0),1)</f>
        <v>Básico</v>
      </c>
      <c r="I4337" s="29">
        <v>266.02999999999997</v>
      </c>
      <c r="J4337" s="10">
        <f>SUMIFS('Régua SAEB'!$C:$C,'Régua SAEB'!$B:$B,"MT",'Régua SAEB'!$D:$D,"&lt;="&amp;$I4337,'Régua SAEB'!$E:$E,"&gt;"&amp;$I4337,'Régua SAEB'!$A:$A,$E4337)</f>
        <v>2</v>
      </c>
      <c r="K4337" s="10" t="str">
        <f t="array" ref="K4337">INDEX('Régua SAEB'!$F$1:$F$40,MATCH($E4337&amp;"MT"&amp;$J4337,'Régua SAEB'!$G$1:$G$40,0),1)</f>
        <v>Insuficiente</v>
      </c>
    </row>
    <row r="4338" spans="1:11" x14ac:dyDescent="0.2">
      <c r="A4338" s="28" t="s">
        <v>40</v>
      </c>
      <c r="B4338" s="24">
        <v>15544</v>
      </c>
      <c r="C4338" s="28" t="s">
        <v>3620</v>
      </c>
      <c r="D4338" s="29">
        <v>35015544</v>
      </c>
      <c r="E4338" s="29" t="s">
        <v>3527</v>
      </c>
      <c r="F4338" s="29">
        <v>296.12</v>
      </c>
      <c r="G4338" s="10">
        <f>SUMIFS('Régua SAEB'!$C:$C,'Régua SAEB'!$B:$B,"LP",'Régua SAEB'!$D:$D,"&lt;="&amp;$F4338,'Régua SAEB'!$E:$E,"&gt;"&amp;$F4338,'Régua SAEB'!$A:$A,$E4338)</f>
        <v>3</v>
      </c>
      <c r="H4338" s="10" t="str">
        <f t="array" ref="H4338">INDEX('Régua SAEB'!$F$1:$F$40,MATCH($E4338&amp;"LP"&amp;$G4338,'Régua SAEB'!$G$1:$G$40,0),1)</f>
        <v>Básico</v>
      </c>
      <c r="I4338" s="29">
        <v>281.39</v>
      </c>
      <c r="J4338" s="10">
        <f>SUMIFS('Régua SAEB'!$C:$C,'Régua SAEB'!$B:$B,"MT",'Régua SAEB'!$D:$D,"&lt;="&amp;$I4338,'Régua SAEB'!$E:$E,"&gt;"&amp;$I4338,'Régua SAEB'!$A:$A,$E4338)</f>
        <v>3</v>
      </c>
      <c r="K4338" s="10" t="str">
        <f t="array" ref="K4338">INDEX('Régua SAEB'!$F$1:$F$40,MATCH($E4338&amp;"MT"&amp;$J4338,'Régua SAEB'!$G$1:$G$40,0),1)</f>
        <v>Básico</v>
      </c>
    </row>
    <row r="4339" spans="1:11" x14ac:dyDescent="0.2">
      <c r="A4339" s="28" t="s">
        <v>41</v>
      </c>
      <c r="B4339" s="24">
        <v>10388</v>
      </c>
      <c r="C4339" s="28" t="s">
        <v>1293</v>
      </c>
      <c r="D4339" s="29">
        <v>35010388</v>
      </c>
      <c r="E4339" s="29" t="s">
        <v>3527</v>
      </c>
      <c r="F4339" s="29">
        <v>282.32</v>
      </c>
      <c r="G4339" s="10">
        <f>SUMIFS('Régua SAEB'!$C:$C,'Régua SAEB'!$B:$B,"LP",'Régua SAEB'!$D:$D,"&lt;="&amp;$F4339,'Régua SAEB'!$E:$E,"&gt;"&amp;$F4339,'Régua SAEB'!$A:$A,$E4339)</f>
        <v>3</v>
      </c>
      <c r="H4339" s="10" t="str">
        <f t="array" ref="H4339">INDEX('Régua SAEB'!$F$1:$F$40,MATCH($E4339&amp;"LP"&amp;$G4339,'Régua SAEB'!$G$1:$G$40,0),1)</f>
        <v>Básico</v>
      </c>
      <c r="I4339" s="29">
        <v>271.93</v>
      </c>
      <c r="J4339" s="10">
        <f>SUMIFS('Régua SAEB'!$C:$C,'Régua SAEB'!$B:$B,"MT",'Régua SAEB'!$D:$D,"&lt;="&amp;$I4339,'Régua SAEB'!$E:$E,"&gt;"&amp;$I4339,'Régua SAEB'!$A:$A,$E4339)</f>
        <v>2</v>
      </c>
      <c r="K4339" s="10" t="str">
        <f t="array" ref="K4339">INDEX('Régua SAEB'!$F$1:$F$40,MATCH($E4339&amp;"MT"&amp;$J4339,'Régua SAEB'!$G$1:$G$40,0),1)</f>
        <v>Insuficiente</v>
      </c>
    </row>
    <row r="4340" spans="1:11" x14ac:dyDescent="0.2">
      <c r="A4340" s="28" t="s">
        <v>41</v>
      </c>
      <c r="B4340" s="24">
        <v>10424</v>
      </c>
      <c r="C4340" s="28" t="s">
        <v>1294</v>
      </c>
      <c r="D4340" s="29">
        <v>35010424</v>
      </c>
      <c r="E4340" s="29" t="s">
        <v>3527</v>
      </c>
      <c r="F4340" s="29">
        <v>271.97000000000003</v>
      </c>
      <c r="G4340" s="10">
        <f>SUMIFS('Régua SAEB'!$C:$C,'Régua SAEB'!$B:$B,"LP",'Régua SAEB'!$D:$D,"&lt;="&amp;$F4340,'Régua SAEB'!$E:$E,"&gt;"&amp;$F4340,'Régua SAEB'!$A:$A,$E4340)</f>
        <v>2</v>
      </c>
      <c r="H4340" s="10" t="str">
        <f t="array" ref="H4340">INDEX('Régua SAEB'!$F$1:$F$40,MATCH($E4340&amp;"LP"&amp;$G4340,'Régua SAEB'!$G$1:$G$40,0),1)</f>
        <v>Básico</v>
      </c>
      <c r="I4340" s="29">
        <v>258.41000000000003</v>
      </c>
      <c r="J4340" s="10">
        <f>SUMIFS('Régua SAEB'!$C:$C,'Régua SAEB'!$B:$B,"MT",'Régua SAEB'!$D:$D,"&lt;="&amp;$I4340,'Régua SAEB'!$E:$E,"&gt;"&amp;$I4340,'Régua SAEB'!$A:$A,$E4340)</f>
        <v>2</v>
      </c>
      <c r="K4340" s="10" t="str">
        <f t="array" ref="K4340">INDEX('Régua SAEB'!$F$1:$F$40,MATCH($E4340&amp;"MT"&amp;$J4340,'Régua SAEB'!$G$1:$G$40,0),1)</f>
        <v>Insuficiente</v>
      </c>
    </row>
    <row r="4341" spans="1:11" x14ac:dyDescent="0.2">
      <c r="A4341" s="28" t="s">
        <v>41</v>
      </c>
      <c r="B4341" s="24">
        <v>10431</v>
      </c>
      <c r="C4341" s="28" t="s">
        <v>1295</v>
      </c>
      <c r="D4341" s="29">
        <v>35010431</v>
      </c>
      <c r="E4341" s="29" t="s">
        <v>3527</v>
      </c>
      <c r="F4341" s="29">
        <v>277.44</v>
      </c>
      <c r="G4341" s="10">
        <f>SUMIFS('Régua SAEB'!$C:$C,'Régua SAEB'!$B:$B,"LP",'Régua SAEB'!$D:$D,"&lt;="&amp;$F4341,'Régua SAEB'!$E:$E,"&gt;"&amp;$F4341,'Régua SAEB'!$A:$A,$E4341)</f>
        <v>3</v>
      </c>
      <c r="H4341" s="10" t="str">
        <f t="array" ref="H4341">INDEX('Régua SAEB'!$F$1:$F$40,MATCH($E4341&amp;"LP"&amp;$G4341,'Régua SAEB'!$G$1:$G$40,0),1)</f>
        <v>Básico</v>
      </c>
      <c r="I4341" s="29">
        <v>257.35000000000002</v>
      </c>
      <c r="J4341" s="10">
        <f>SUMIFS('Régua SAEB'!$C:$C,'Régua SAEB'!$B:$B,"MT",'Régua SAEB'!$D:$D,"&lt;="&amp;$I4341,'Régua SAEB'!$E:$E,"&gt;"&amp;$I4341,'Régua SAEB'!$A:$A,$E4341)</f>
        <v>2</v>
      </c>
      <c r="K4341" s="10" t="str">
        <f t="array" ref="K4341">INDEX('Régua SAEB'!$F$1:$F$40,MATCH($E4341&amp;"MT"&amp;$J4341,'Régua SAEB'!$G$1:$G$40,0),1)</f>
        <v>Insuficiente</v>
      </c>
    </row>
    <row r="4342" spans="1:11" x14ac:dyDescent="0.2">
      <c r="A4342" s="28" t="s">
        <v>41</v>
      </c>
      <c r="B4342" s="24">
        <v>10443</v>
      </c>
      <c r="C4342" s="28" t="s">
        <v>1296</v>
      </c>
      <c r="D4342" s="29">
        <v>35010443</v>
      </c>
      <c r="E4342" s="29" t="s">
        <v>3527</v>
      </c>
      <c r="F4342" s="29">
        <v>273.44</v>
      </c>
      <c r="G4342" s="10">
        <f>SUMIFS('Régua SAEB'!$C:$C,'Régua SAEB'!$B:$B,"LP",'Régua SAEB'!$D:$D,"&lt;="&amp;$F4342,'Régua SAEB'!$E:$E,"&gt;"&amp;$F4342,'Régua SAEB'!$A:$A,$E4342)</f>
        <v>2</v>
      </c>
      <c r="H4342" s="10" t="str">
        <f t="array" ref="H4342">INDEX('Régua SAEB'!$F$1:$F$40,MATCH($E4342&amp;"LP"&amp;$G4342,'Régua SAEB'!$G$1:$G$40,0),1)</f>
        <v>Básico</v>
      </c>
      <c r="I4342" s="29">
        <v>263.67</v>
      </c>
      <c r="J4342" s="10">
        <f>SUMIFS('Régua SAEB'!$C:$C,'Régua SAEB'!$B:$B,"MT",'Régua SAEB'!$D:$D,"&lt;="&amp;$I4342,'Régua SAEB'!$E:$E,"&gt;"&amp;$I4342,'Régua SAEB'!$A:$A,$E4342)</f>
        <v>2</v>
      </c>
      <c r="K4342" s="10" t="str">
        <f t="array" ref="K4342">INDEX('Régua SAEB'!$F$1:$F$40,MATCH($E4342&amp;"MT"&amp;$J4342,'Régua SAEB'!$G$1:$G$40,0),1)</f>
        <v>Insuficiente</v>
      </c>
    </row>
    <row r="4343" spans="1:11" x14ac:dyDescent="0.2">
      <c r="A4343" s="28" t="s">
        <v>41</v>
      </c>
      <c r="B4343" s="24">
        <v>10467</v>
      </c>
      <c r="C4343" s="28" t="s">
        <v>1297</v>
      </c>
      <c r="D4343" s="29">
        <v>35010467</v>
      </c>
      <c r="E4343" s="29" t="s">
        <v>3527</v>
      </c>
      <c r="F4343" s="29">
        <v>275.63</v>
      </c>
      <c r="G4343" s="10">
        <f>SUMIFS('Régua SAEB'!$C:$C,'Régua SAEB'!$B:$B,"LP",'Régua SAEB'!$D:$D,"&lt;="&amp;$F4343,'Régua SAEB'!$E:$E,"&gt;"&amp;$F4343,'Régua SAEB'!$A:$A,$E4343)</f>
        <v>3</v>
      </c>
      <c r="H4343" s="10" t="str">
        <f t="array" ref="H4343">INDEX('Régua SAEB'!$F$1:$F$40,MATCH($E4343&amp;"LP"&amp;$G4343,'Régua SAEB'!$G$1:$G$40,0),1)</f>
        <v>Básico</v>
      </c>
      <c r="I4343" s="29">
        <v>258.89999999999998</v>
      </c>
      <c r="J4343" s="10">
        <f>SUMIFS('Régua SAEB'!$C:$C,'Régua SAEB'!$B:$B,"MT",'Régua SAEB'!$D:$D,"&lt;="&amp;$I4343,'Régua SAEB'!$E:$E,"&gt;"&amp;$I4343,'Régua SAEB'!$A:$A,$E4343)</f>
        <v>2</v>
      </c>
      <c r="K4343" s="10" t="str">
        <f t="array" ref="K4343">INDEX('Régua SAEB'!$F$1:$F$40,MATCH($E4343&amp;"MT"&amp;$J4343,'Régua SAEB'!$G$1:$G$40,0),1)</f>
        <v>Insuficiente</v>
      </c>
    </row>
    <row r="4344" spans="1:11" x14ac:dyDescent="0.2">
      <c r="A4344" s="28" t="s">
        <v>41</v>
      </c>
      <c r="B4344" s="24">
        <v>10479</v>
      </c>
      <c r="C4344" s="28" t="s">
        <v>1298</v>
      </c>
      <c r="D4344" s="29">
        <v>35010479</v>
      </c>
      <c r="E4344" s="29" t="s">
        <v>3527</v>
      </c>
      <c r="F4344" s="29">
        <v>256.07</v>
      </c>
      <c r="G4344" s="10">
        <f>SUMIFS('Régua SAEB'!$C:$C,'Régua SAEB'!$B:$B,"LP",'Régua SAEB'!$D:$D,"&lt;="&amp;$F4344,'Régua SAEB'!$E:$E,"&gt;"&amp;$F4344,'Régua SAEB'!$A:$A,$E4344)</f>
        <v>2</v>
      </c>
      <c r="H4344" s="10" t="str">
        <f t="array" ref="H4344">INDEX('Régua SAEB'!$F$1:$F$40,MATCH($E4344&amp;"LP"&amp;$G4344,'Régua SAEB'!$G$1:$G$40,0),1)</f>
        <v>Básico</v>
      </c>
      <c r="I4344" s="29">
        <v>243.32</v>
      </c>
      <c r="J4344" s="10">
        <f>SUMIFS('Régua SAEB'!$C:$C,'Régua SAEB'!$B:$B,"MT",'Régua SAEB'!$D:$D,"&lt;="&amp;$I4344,'Régua SAEB'!$E:$E,"&gt;"&amp;$I4344,'Régua SAEB'!$A:$A,$E4344)</f>
        <v>1</v>
      </c>
      <c r="K4344" s="10" t="str">
        <f t="array" ref="K4344">INDEX('Régua SAEB'!$F$1:$F$40,MATCH($E4344&amp;"MT"&amp;$J4344,'Régua SAEB'!$G$1:$G$40,0),1)</f>
        <v>Insuficiente</v>
      </c>
    </row>
    <row r="4345" spans="1:11" x14ac:dyDescent="0.2">
      <c r="A4345" s="28" t="s">
        <v>41</v>
      </c>
      <c r="B4345" s="24">
        <v>10480</v>
      </c>
      <c r="C4345" s="28" t="s">
        <v>1299</v>
      </c>
      <c r="D4345" s="29">
        <v>35010480</v>
      </c>
      <c r="E4345" s="29" t="s">
        <v>3527</v>
      </c>
      <c r="F4345" s="29">
        <v>296.54000000000002</v>
      </c>
      <c r="G4345" s="10">
        <f>SUMIFS('Régua SAEB'!$C:$C,'Régua SAEB'!$B:$B,"LP",'Régua SAEB'!$D:$D,"&lt;="&amp;$F4345,'Régua SAEB'!$E:$E,"&gt;"&amp;$F4345,'Régua SAEB'!$A:$A,$E4345)</f>
        <v>3</v>
      </c>
      <c r="H4345" s="10" t="str">
        <f t="array" ref="H4345">INDEX('Régua SAEB'!$F$1:$F$40,MATCH($E4345&amp;"LP"&amp;$G4345,'Régua SAEB'!$G$1:$G$40,0),1)</f>
        <v>Básico</v>
      </c>
      <c r="I4345" s="29">
        <v>274.32</v>
      </c>
      <c r="J4345" s="10">
        <f>SUMIFS('Régua SAEB'!$C:$C,'Régua SAEB'!$B:$B,"MT",'Régua SAEB'!$D:$D,"&lt;="&amp;$I4345,'Régua SAEB'!$E:$E,"&gt;"&amp;$I4345,'Régua SAEB'!$A:$A,$E4345)</f>
        <v>2</v>
      </c>
      <c r="K4345" s="10" t="str">
        <f t="array" ref="K4345">INDEX('Régua SAEB'!$F$1:$F$40,MATCH($E4345&amp;"MT"&amp;$J4345,'Régua SAEB'!$G$1:$G$40,0),1)</f>
        <v>Insuficiente</v>
      </c>
    </row>
    <row r="4346" spans="1:11" x14ac:dyDescent="0.2">
      <c r="A4346" s="28" t="s">
        <v>41</v>
      </c>
      <c r="B4346" s="24">
        <v>10613</v>
      </c>
      <c r="C4346" s="28" t="s">
        <v>1300</v>
      </c>
      <c r="D4346" s="29">
        <v>35010613</v>
      </c>
      <c r="E4346" s="29" t="s">
        <v>3527</v>
      </c>
      <c r="F4346" s="29">
        <v>249.85</v>
      </c>
      <c r="G4346" s="10">
        <f>SUMIFS('Régua SAEB'!$C:$C,'Régua SAEB'!$B:$B,"LP",'Régua SAEB'!$D:$D,"&lt;="&amp;$F4346,'Régua SAEB'!$E:$E,"&gt;"&amp;$F4346,'Régua SAEB'!$A:$A,$E4346)</f>
        <v>1</v>
      </c>
      <c r="H4346" s="10" t="str">
        <f t="array" ref="H4346">INDEX('Régua SAEB'!$F$1:$F$40,MATCH($E4346&amp;"LP"&amp;$G4346,'Régua SAEB'!$G$1:$G$40,0),1)</f>
        <v>Insuficiente</v>
      </c>
      <c r="I4346" s="29">
        <v>238.85</v>
      </c>
      <c r="J4346" s="10">
        <f>SUMIFS('Régua SAEB'!$C:$C,'Régua SAEB'!$B:$B,"MT",'Régua SAEB'!$D:$D,"&lt;="&amp;$I4346,'Régua SAEB'!$E:$E,"&gt;"&amp;$I4346,'Régua SAEB'!$A:$A,$E4346)</f>
        <v>1</v>
      </c>
      <c r="K4346" s="10" t="str">
        <f t="array" ref="K4346">INDEX('Régua SAEB'!$F$1:$F$40,MATCH($E4346&amp;"MT"&amp;$J4346,'Régua SAEB'!$G$1:$G$40,0),1)</f>
        <v>Insuficiente</v>
      </c>
    </row>
    <row r="4347" spans="1:11" x14ac:dyDescent="0.2">
      <c r="A4347" s="28" t="s">
        <v>41</v>
      </c>
      <c r="B4347" s="24">
        <v>10650</v>
      </c>
      <c r="C4347" s="28" t="s">
        <v>1301</v>
      </c>
      <c r="D4347" s="29">
        <v>35010650</v>
      </c>
      <c r="E4347" s="29" t="s">
        <v>3527</v>
      </c>
      <c r="F4347" s="29">
        <v>266.77</v>
      </c>
      <c r="G4347" s="10">
        <f>SUMIFS('Régua SAEB'!$C:$C,'Régua SAEB'!$B:$B,"LP",'Régua SAEB'!$D:$D,"&lt;="&amp;$F4347,'Régua SAEB'!$E:$E,"&gt;"&amp;$F4347,'Régua SAEB'!$A:$A,$E4347)</f>
        <v>2</v>
      </c>
      <c r="H4347" s="10" t="str">
        <f t="array" ref="H4347">INDEX('Régua SAEB'!$F$1:$F$40,MATCH($E4347&amp;"LP"&amp;$G4347,'Régua SAEB'!$G$1:$G$40,0),1)</f>
        <v>Básico</v>
      </c>
      <c r="I4347" s="29">
        <v>251.99</v>
      </c>
      <c r="J4347" s="10">
        <f>SUMIFS('Régua SAEB'!$C:$C,'Régua SAEB'!$B:$B,"MT",'Régua SAEB'!$D:$D,"&lt;="&amp;$I4347,'Régua SAEB'!$E:$E,"&gt;"&amp;$I4347,'Régua SAEB'!$A:$A,$E4347)</f>
        <v>2</v>
      </c>
      <c r="K4347" s="10" t="str">
        <f t="array" ref="K4347">INDEX('Régua SAEB'!$F$1:$F$40,MATCH($E4347&amp;"MT"&amp;$J4347,'Régua SAEB'!$G$1:$G$40,0),1)</f>
        <v>Insuficiente</v>
      </c>
    </row>
    <row r="4348" spans="1:11" x14ac:dyDescent="0.2">
      <c r="A4348" s="28" t="s">
        <v>41</v>
      </c>
      <c r="B4348" s="24">
        <v>43886</v>
      </c>
      <c r="C4348" s="28" t="s">
        <v>1302</v>
      </c>
      <c r="D4348" s="29">
        <v>35043886</v>
      </c>
      <c r="E4348" s="29" t="s">
        <v>3527</v>
      </c>
      <c r="F4348" s="29">
        <v>264.87</v>
      </c>
      <c r="G4348" s="10">
        <f>SUMIFS('Régua SAEB'!$C:$C,'Régua SAEB'!$B:$B,"LP",'Régua SAEB'!$D:$D,"&lt;="&amp;$F4348,'Régua SAEB'!$E:$E,"&gt;"&amp;$F4348,'Régua SAEB'!$A:$A,$E4348)</f>
        <v>2</v>
      </c>
      <c r="H4348" s="10" t="str">
        <f t="array" ref="H4348">INDEX('Régua SAEB'!$F$1:$F$40,MATCH($E4348&amp;"LP"&amp;$G4348,'Régua SAEB'!$G$1:$G$40,0),1)</f>
        <v>Básico</v>
      </c>
      <c r="I4348" s="29">
        <v>263.91000000000003</v>
      </c>
      <c r="J4348" s="10">
        <f>SUMIFS('Régua SAEB'!$C:$C,'Régua SAEB'!$B:$B,"MT",'Régua SAEB'!$D:$D,"&lt;="&amp;$I4348,'Régua SAEB'!$E:$E,"&gt;"&amp;$I4348,'Régua SAEB'!$A:$A,$E4348)</f>
        <v>2</v>
      </c>
      <c r="K4348" s="10" t="str">
        <f t="array" ref="K4348">INDEX('Régua SAEB'!$F$1:$F$40,MATCH($E4348&amp;"MT"&amp;$J4348,'Régua SAEB'!$G$1:$G$40,0),1)</f>
        <v>Insuficiente</v>
      </c>
    </row>
    <row r="4349" spans="1:11" x14ac:dyDescent="0.2">
      <c r="A4349" s="28" t="s">
        <v>41</v>
      </c>
      <c r="B4349" s="24">
        <v>48161</v>
      </c>
      <c r="C4349" s="28" t="s">
        <v>1304</v>
      </c>
      <c r="D4349" s="29">
        <v>35048161</v>
      </c>
      <c r="E4349" s="29" t="s">
        <v>3527</v>
      </c>
      <c r="F4349" s="29">
        <v>264.27</v>
      </c>
      <c r="G4349" s="10">
        <f>SUMIFS('Régua SAEB'!$C:$C,'Régua SAEB'!$B:$B,"LP",'Régua SAEB'!$D:$D,"&lt;="&amp;$F4349,'Régua SAEB'!$E:$E,"&gt;"&amp;$F4349,'Régua SAEB'!$A:$A,$E4349)</f>
        <v>2</v>
      </c>
      <c r="H4349" s="10" t="str">
        <f t="array" ref="H4349">INDEX('Régua SAEB'!$F$1:$F$40,MATCH($E4349&amp;"LP"&amp;$G4349,'Régua SAEB'!$G$1:$G$40,0),1)</f>
        <v>Básico</v>
      </c>
      <c r="I4349" s="29">
        <v>251.91</v>
      </c>
      <c r="J4349" s="10">
        <f>SUMIFS('Régua SAEB'!$C:$C,'Régua SAEB'!$B:$B,"MT",'Régua SAEB'!$D:$D,"&lt;="&amp;$I4349,'Régua SAEB'!$E:$E,"&gt;"&amp;$I4349,'Régua SAEB'!$A:$A,$E4349)</f>
        <v>2</v>
      </c>
      <c r="K4349" s="10" t="str">
        <f t="array" ref="K4349">INDEX('Régua SAEB'!$F$1:$F$40,MATCH($E4349&amp;"MT"&amp;$J4349,'Régua SAEB'!$G$1:$G$40,0),1)</f>
        <v>Insuficiente</v>
      </c>
    </row>
    <row r="4350" spans="1:11" x14ac:dyDescent="0.2">
      <c r="A4350" s="28" t="s">
        <v>41</v>
      </c>
      <c r="B4350" s="24">
        <v>48173</v>
      </c>
      <c r="C4350" s="28" t="s">
        <v>1305</v>
      </c>
      <c r="D4350" s="29">
        <v>35048173</v>
      </c>
      <c r="E4350" s="29" t="s">
        <v>3527</v>
      </c>
      <c r="F4350" s="29">
        <v>253.82</v>
      </c>
      <c r="G4350" s="10">
        <f>SUMIFS('Régua SAEB'!$C:$C,'Régua SAEB'!$B:$B,"LP",'Régua SAEB'!$D:$D,"&lt;="&amp;$F4350,'Régua SAEB'!$E:$E,"&gt;"&amp;$F4350,'Régua SAEB'!$A:$A,$E4350)</f>
        <v>2</v>
      </c>
      <c r="H4350" s="10" t="str">
        <f t="array" ref="H4350">INDEX('Régua SAEB'!$F$1:$F$40,MATCH($E4350&amp;"LP"&amp;$G4350,'Régua SAEB'!$G$1:$G$40,0),1)</f>
        <v>Básico</v>
      </c>
      <c r="I4350" s="29">
        <v>245.69</v>
      </c>
      <c r="J4350" s="10">
        <f>SUMIFS('Régua SAEB'!$C:$C,'Régua SAEB'!$B:$B,"MT",'Régua SAEB'!$D:$D,"&lt;="&amp;$I4350,'Régua SAEB'!$E:$E,"&gt;"&amp;$I4350,'Régua SAEB'!$A:$A,$E4350)</f>
        <v>1</v>
      </c>
      <c r="K4350" s="10" t="str">
        <f t="array" ref="K4350">INDEX('Régua SAEB'!$F$1:$F$40,MATCH($E4350&amp;"MT"&amp;$J4350,'Régua SAEB'!$G$1:$G$40,0),1)</f>
        <v>Insuficiente</v>
      </c>
    </row>
    <row r="4351" spans="1:11" x14ac:dyDescent="0.2">
      <c r="A4351" s="28" t="s">
        <v>41</v>
      </c>
      <c r="B4351" s="24">
        <v>48975</v>
      </c>
      <c r="C4351" s="28" t="s">
        <v>1306</v>
      </c>
      <c r="D4351" s="29">
        <v>35048975</v>
      </c>
      <c r="E4351" s="29" t="s">
        <v>3527</v>
      </c>
      <c r="F4351" s="29">
        <v>283.04000000000002</v>
      </c>
      <c r="G4351" s="10">
        <f>SUMIFS('Régua SAEB'!$C:$C,'Régua SAEB'!$B:$B,"LP",'Régua SAEB'!$D:$D,"&lt;="&amp;$F4351,'Régua SAEB'!$E:$E,"&gt;"&amp;$F4351,'Régua SAEB'!$A:$A,$E4351)</f>
        <v>3</v>
      </c>
      <c r="H4351" s="10" t="str">
        <f t="array" ref="H4351">INDEX('Régua SAEB'!$F$1:$F$40,MATCH($E4351&amp;"LP"&amp;$G4351,'Régua SAEB'!$G$1:$G$40,0),1)</f>
        <v>Básico</v>
      </c>
      <c r="I4351" s="29">
        <v>268.42</v>
      </c>
      <c r="J4351" s="10">
        <f>SUMIFS('Régua SAEB'!$C:$C,'Régua SAEB'!$B:$B,"MT",'Régua SAEB'!$D:$D,"&lt;="&amp;$I4351,'Régua SAEB'!$E:$E,"&gt;"&amp;$I4351,'Régua SAEB'!$A:$A,$E4351)</f>
        <v>2</v>
      </c>
      <c r="K4351" s="10" t="str">
        <f t="array" ref="K4351">INDEX('Régua SAEB'!$F$1:$F$40,MATCH($E4351&amp;"MT"&amp;$J4351,'Régua SAEB'!$G$1:$G$40,0),1)</f>
        <v>Insuficiente</v>
      </c>
    </row>
    <row r="4352" spans="1:11" x14ac:dyDescent="0.2">
      <c r="A4352" s="28" t="s">
        <v>41</v>
      </c>
      <c r="B4352" s="24">
        <v>48999</v>
      </c>
      <c r="C4352" s="28" t="s">
        <v>1307</v>
      </c>
      <c r="D4352" s="29">
        <v>35048999</v>
      </c>
      <c r="E4352" s="29" t="s">
        <v>3527</v>
      </c>
      <c r="F4352" s="29">
        <v>265.70999999999998</v>
      </c>
      <c r="G4352" s="10">
        <f>SUMIFS('Régua SAEB'!$C:$C,'Régua SAEB'!$B:$B,"LP",'Régua SAEB'!$D:$D,"&lt;="&amp;$F4352,'Régua SAEB'!$E:$E,"&gt;"&amp;$F4352,'Régua SAEB'!$A:$A,$E4352)</f>
        <v>2</v>
      </c>
      <c r="H4352" s="10" t="str">
        <f t="array" ref="H4352">INDEX('Régua SAEB'!$F$1:$F$40,MATCH($E4352&amp;"LP"&amp;$G4352,'Régua SAEB'!$G$1:$G$40,0),1)</f>
        <v>Básico</v>
      </c>
      <c r="I4352" s="29">
        <v>251.5</v>
      </c>
      <c r="J4352" s="10">
        <f>SUMIFS('Régua SAEB'!$C:$C,'Régua SAEB'!$B:$B,"MT",'Régua SAEB'!$D:$D,"&lt;="&amp;$I4352,'Régua SAEB'!$E:$E,"&gt;"&amp;$I4352,'Régua SAEB'!$A:$A,$E4352)</f>
        <v>2</v>
      </c>
      <c r="K4352" s="10" t="str">
        <f t="array" ref="K4352">INDEX('Régua SAEB'!$F$1:$F$40,MATCH($E4352&amp;"MT"&amp;$J4352,'Régua SAEB'!$G$1:$G$40,0),1)</f>
        <v>Insuficiente</v>
      </c>
    </row>
    <row r="4353" spans="1:11" x14ac:dyDescent="0.2">
      <c r="A4353" s="28" t="s">
        <v>41</v>
      </c>
      <c r="B4353" s="24">
        <v>149317</v>
      </c>
      <c r="C4353" s="28" t="s">
        <v>1308</v>
      </c>
      <c r="D4353" s="29">
        <v>35149317</v>
      </c>
      <c r="E4353" s="29" t="s">
        <v>3527</v>
      </c>
      <c r="F4353" s="29">
        <v>256.23</v>
      </c>
      <c r="G4353" s="10">
        <f>SUMIFS('Régua SAEB'!$C:$C,'Régua SAEB'!$B:$B,"LP",'Régua SAEB'!$D:$D,"&lt;="&amp;$F4353,'Régua SAEB'!$E:$E,"&gt;"&amp;$F4353,'Régua SAEB'!$A:$A,$E4353)</f>
        <v>2</v>
      </c>
      <c r="H4353" s="10" t="str">
        <f t="array" ref="H4353">INDEX('Régua SAEB'!$F$1:$F$40,MATCH($E4353&amp;"LP"&amp;$G4353,'Régua SAEB'!$G$1:$G$40,0),1)</f>
        <v>Básico</v>
      </c>
      <c r="I4353" s="29">
        <v>252.78</v>
      </c>
      <c r="J4353" s="10">
        <f>SUMIFS('Régua SAEB'!$C:$C,'Régua SAEB'!$B:$B,"MT",'Régua SAEB'!$D:$D,"&lt;="&amp;$I4353,'Régua SAEB'!$E:$E,"&gt;"&amp;$I4353,'Régua SAEB'!$A:$A,$E4353)</f>
        <v>2</v>
      </c>
      <c r="K4353" s="10" t="str">
        <f t="array" ref="K4353">INDEX('Régua SAEB'!$F$1:$F$40,MATCH($E4353&amp;"MT"&amp;$J4353,'Régua SAEB'!$G$1:$G$40,0),1)</f>
        <v>Insuficiente</v>
      </c>
    </row>
    <row r="4354" spans="1:11" x14ac:dyDescent="0.2">
      <c r="A4354" s="28" t="s">
        <v>41</v>
      </c>
      <c r="B4354" s="24">
        <v>352561</v>
      </c>
      <c r="C4354" s="28" t="s">
        <v>1309</v>
      </c>
      <c r="D4354" s="29">
        <v>35352561</v>
      </c>
      <c r="E4354" s="29" t="s">
        <v>3527</v>
      </c>
      <c r="F4354" s="29">
        <v>276.69</v>
      </c>
      <c r="G4354" s="10">
        <f>SUMIFS('Régua SAEB'!$C:$C,'Régua SAEB'!$B:$B,"LP",'Régua SAEB'!$D:$D,"&lt;="&amp;$F4354,'Régua SAEB'!$E:$E,"&gt;"&amp;$F4354,'Régua SAEB'!$A:$A,$E4354)</f>
        <v>3</v>
      </c>
      <c r="H4354" s="10" t="str">
        <f t="array" ref="H4354">INDEX('Régua SAEB'!$F$1:$F$40,MATCH($E4354&amp;"LP"&amp;$G4354,'Régua SAEB'!$G$1:$G$40,0),1)</f>
        <v>Básico</v>
      </c>
      <c r="I4354" s="29">
        <v>249.51</v>
      </c>
      <c r="J4354" s="10">
        <f>SUMIFS('Régua SAEB'!$C:$C,'Régua SAEB'!$B:$B,"MT",'Régua SAEB'!$D:$D,"&lt;="&amp;$I4354,'Régua SAEB'!$E:$E,"&gt;"&amp;$I4354,'Régua SAEB'!$A:$A,$E4354)</f>
        <v>1</v>
      </c>
      <c r="K4354" s="10" t="str">
        <f t="array" ref="K4354">INDEX('Régua SAEB'!$F$1:$F$40,MATCH($E4354&amp;"MT"&amp;$J4354,'Régua SAEB'!$G$1:$G$40,0),1)</f>
        <v>Insuficiente</v>
      </c>
    </row>
    <row r="4355" spans="1:11" x14ac:dyDescent="0.2">
      <c r="A4355" s="28" t="s">
        <v>41</v>
      </c>
      <c r="B4355" s="24">
        <v>902044</v>
      </c>
      <c r="C4355" s="28" t="s">
        <v>1310</v>
      </c>
      <c r="D4355" s="29">
        <v>35902044</v>
      </c>
      <c r="E4355" s="29" t="s">
        <v>3527</v>
      </c>
      <c r="F4355" s="29">
        <v>265.73</v>
      </c>
      <c r="G4355" s="10">
        <f>SUMIFS('Régua SAEB'!$C:$C,'Régua SAEB'!$B:$B,"LP",'Régua SAEB'!$D:$D,"&lt;="&amp;$F4355,'Régua SAEB'!$E:$E,"&gt;"&amp;$F4355,'Régua SAEB'!$A:$A,$E4355)</f>
        <v>2</v>
      </c>
      <c r="H4355" s="10" t="str">
        <f t="array" ref="H4355">INDEX('Régua SAEB'!$F$1:$F$40,MATCH($E4355&amp;"LP"&amp;$G4355,'Régua SAEB'!$G$1:$G$40,0),1)</f>
        <v>Básico</v>
      </c>
      <c r="I4355" s="29">
        <v>256.57</v>
      </c>
      <c r="J4355" s="10">
        <f>SUMIFS('Régua SAEB'!$C:$C,'Régua SAEB'!$B:$B,"MT",'Régua SAEB'!$D:$D,"&lt;="&amp;$I4355,'Régua SAEB'!$E:$E,"&gt;"&amp;$I4355,'Régua SAEB'!$A:$A,$E4355)</f>
        <v>2</v>
      </c>
      <c r="K4355" s="10" t="str">
        <f t="array" ref="K4355">INDEX('Régua SAEB'!$F$1:$F$40,MATCH($E4355&amp;"MT"&amp;$J4355,'Régua SAEB'!$G$1:$G$40,0),1)</f>
        <v>Insuficiente</v>
      </c>
    </row>
    <row r="4356" spans="1:11" x14ac:dyDescent="0.2">
      <c r="A4356" s="28" t="s">
        <v>41</v>
      </c>
      <c r="B4356" s="24">
        <v>923874</v>
      </c>
      <c r="C4356" s="28" t="s">
        <v>1314</v>
      </c>
      <c r="D4356" s="29">
        <v>35923874</v>
      </c>
      <c r="E4356" s="29" t="s">
        <v>3527</v>
      </c>
      <c r="F4356" s="29">
        <v>317.88</v>
      </c>
      <c r="G4356" s="10">
        <f>SUMIFS('Régua SAEB'!$C:$C,'Régua SAEB'!$B:$B,"LP",'Régua SAEB'!$D:$D,"&lt;="&amp;$F4356,'Régua SAEB'!$E:$E,"&gt;"&amp;$F4356,'Régua SAEB'!$A:$A,$E4356)</f>
        <v>4</v>
      </c>
      <c r="H4356" s="10" t="str">
        <f t="array" ref="H4356">INDEX('Régua SAEB'!$F$1:$F$40,MATCH($E4356&amp;"LP"&amp;$G4356,'Régua SAEB'!$G$1:$G$40,0),1)</f>
        <v>Básico</v>
      </c>
      <c r="I4356" s="29">
        <v>296.37</v>
      </c>
      <c r="J4356" s="10">
        <f>SUMIFS('Régua SAEB'!$C:$C,'Régua SAEB'!$B:$B,"MT",'Régua SAEB'!$D:$D,"&lt;="&amp;$I4356,'Régua SAEB'!$E:$E,"&gt;"&amp;$I4356,'Régua SAEB'!$A:$A,$E4356)</f>
        <v>3</v>
      </c>
      <c r="K4356" s="10" t="str">
        <f t="array" ref="K4356">INDEX('Régua SAEB'!$F$1:$F$40,MATCH($E4356&amp;"MT"&amp;$J4356,'Régua SAEB'!$G$1:$G$40,0),1)</f>
        <v>Básico</v>
      </c>
    </row>
    <row r="4357" spans="1:11" x14ac:dyDescent="0.2">
      <c r="A4357" s="28" t="s">
        <v>63</v>
      </c>
      <c r="B4357" s="24">
        <v>17516</v>
      </c>
      <c r="C4357" s="28" t="s">
        <v>1317</v>
      </c>
      <c r="D4357" s="29">
        <v>35017516</v>
      </c>
      <c r="E4357" s="29" t="s">
        <v>3527</v>
      </c>
      <c r="F4357" s="29">
        <v>273.26</v>
      </c>
      <c r="G4357" s="10">
        <f>SUMIFS('Régua SAEB'!$C:$C,'Régua SAEB'!$B:$B,"LP",'Régua SAEB'!$D:$D,"&lt;="&amp;$F4357,'Régua SAEB'!$E:$E,"&gt;"&amp;$F4357,'Régua SAEB'!$A:$A,$E4357)</f>
        <v>2</v>
      </c>
      <c r="H4357" s="10" t="str">
        <f t="array" ref="H4357">INDEX('Régua SAEB'!$F$1:$F$40,MATCH($E4357&amp;"LP"&amp;$G4357,'Régua SAEB'!$G$1:$G$40,0),1)</f>
        <v>Básico</v>
      </c>
      <c r="I4357" s="29">
        <v>275.36</v>
      </c>
      <c r="J4357" s="10">
        <f>SUMIFS('Régua SAEB'!$C:$C,'Régua SAEB'!$B:$B,"MT",'Régua SAEB'!$D:$D,"&lt;="&amp;$I4357,'Régua SAEB'!$E:$E,"&gt;"&amp;$I4357,'Régua SAEB'!$A:$A,$E4357)</f>
        <v>3</v>
      </c>
      <c r="K4357" s="10" t="str">
        <f t="array" ref="K4357">INDEX('Régua SAEB'!$F$1:$F$40,MATCH($E4357&amp;"MT"&amp;$J4357,'Régua SAEB'!$G$1:$G$40,0),1)</f>
        <v>Básico</v>
      </c>
    </row>
    <row r="4358" spans="1:11" x14ac:dyDescent="0.2">
      <c r="A4358" s="28" t="s">
        <v>63</v>
      </c>
      <c r="B4358" s="24">
        <v>17620</v>
      </c>
      <c r="C4358" s="28" t="s">
        <v>1319</v>
      </c>
      <c r="D4358" s="29">
        <v>35017620</v>
      </c>
      <c r="E4358" s="29" t="s">
        <v>3527</v>
      </c>
      <c r="F4358" s="29">
        <v>272.58999999999997</v>
      </c>
      <c r="G4358" s="10">
        <f>SUMIFS('Régua SAEB'!$C:$C,'Régua SAEB'!$B:$B,"LP",'Régua SAEB'!$D:$D,"&lt;="&amp;$F4358,'Régua SAEB'!$E:$E,"&gt;"&amp;$F4358,'Régua SAEB'!$A:$A,$E4358)</f>
        <v>2</v>
      </c>
      <c r="H4358" s="10" t="str">
        <f t="array" ref="H4358">INDEX('Régua SAEB'!$F$1:$F$40,MATCH($E4358&amp;"LP"&amp;$G4358,'Régua SAEB'!$G$1:$G$40,0),1)</f>
        <v>Básico</v>
      </c>
      <c r="I4358" s="29">
        <v>257.77999999999997</v>
      </c>
      <c r="J4358" s="10">
        <f>SUMIFS('Régua SAEB'!$C:$C,'Régua SAEB'!$B:$B,"MT",'Régua SAEB'!$D:$D,"&lt;="&amp;$I4358,'Régua SAEB'!$E:$E,"&gt;"&amp;$I4358,'Régua SAEB'!$A:$A,$E4358)</f>
        <v>2</v>
      </c>
      <c r="K4358" s="10" t="str">
        <f t="array" ref="K4358">INDEX('Régua SAEB'!$F$1:$F$40,MATCH($E4358&amp;"MT"&amp;$J4358,'Régua SAEB'!$G$1:$G$40,0),1)</f>
        <v>Insuficiente</v>
      </c>
    </row>
    <row r="4359" spans="1:11" x14ac:dyDescent="0.2">
      <c r="A4359" s="28" t="s">
        <v>63</v>
      </c>
      <c r="B4359" s="24">
        <v>17681</v>
      </c>
      <c r="C4359" s="28" t="s">
        <v>3621</v>
      </c>
      <c r="D4359" s="29">
        <v>35017681</v>
      </c>
      <c r="E4359" s="29" t="s">
        <v>3527</v>
      </c>
      <c r="F4359" s="29">
        <v>281.79000000000002</v>
      </c>
      <c r="G4359" s="10">
        <f>SUMIFS('Régua SAEB'!$C:$C,'Régua SAEB'!$B:$B,"LP",'Régua SAEB'!$D:$D,"&lt;="&amp;$F4359,'Régua SAEB'!$E:$E,"&gt;"&amp;$F4359,'Régua SAEB'!$A:$A,$E4359)</f>
        <v>3</v>
      </c>
      <c r="H4359" s="10" t="str">
        <f t="array" ref="H4359">INDEX('Régua SAEB'!$F$1:$F$40,MATCH($E4359&amp;"LP"&amp;$G4359,'Régua SAEB'!$G$1:$G$40,0),1)</f>
        <v>Básico</v>
      </c>
      <c r="I4359" s="29">
        <v>266.25</v>
      </c>
      <c r="J4359" s="10">
        <f>SUMIFS('Régua SAEB'!$C:$C,'Régua SAEB'!$B:$B,"MT",'Régua SAEB'!$D:$D,"&lt;="&amp;$I4359,'Régua SAEB'!$E:$E,"&gt;"&amp;$I4359,'Régua SAEB'!$A:$A,$E4359)</f>
        <v>2</v>
      </c>
      <c r="K4359" s="10" t="str">
        <f t="array" ref="K4359">INDEX('Régua SAEB'!$F$1:$F$40,MATCH($E4359&amp;"MT"&amp;$J4359,'Régua SAEB'!$G$1:$G$40,0),1)</f>
        <v>Insuficiente</v>
      </c>
    </row>
    <row r="4360" spans="1:11" x14ac:dyDescent="0.2">
      <c r="A4360" s="28" t="s">
        <v>63</v>
      </c>
      <c r="B4360" s="24">
        <v>911124</v>
      </c>
      <c r="C4360" s="28" t="s">
        <v>1321</v>
      </c>
      <c r="D4360" s="29">
        <v>35911124</v>
      </c>
      <c r="E4360" s="29" t="s">
        <v>3527</v>
      </c>
      <c r="F4360" s="29">
        <v>302.18</v>
      </c>
      <c r="G4360" s="10">
        <f>SUMIFS('Régua SAEB'!$C:$C,'Régua SAEB'!$B:$B,"LP",'Régua SAEB'!$D:$D,"&lt;="&amp;$F4360,'Régua SAEB'!$E:$E,"&gt;"&amp;$F4360,'Régua SAEB'!$A:$A,$E4360)</f>
        <v>4</v>
      </c>
      <c r="H4360" s="10" t="str">
        <f t="array" ref="H4360">INDEX('Régua SAEB'!$F$1:$F$40,MATCH($E4360&amp;"LP"&amp;$G4360,'Régua SAEB'!$G$1:$G$40,0),1)</f>
        <v>Básico</v>
      </c>
      <c r="I4360" s="29">
        <v>305.44</v>
      </c>
      <c r="J4360" s="10">
        <f>SUMIFS('Régua SAEB'!$C:$C,'Régua SAEB'!$B:$B,"MT",'Régua SAEB'!$D:$D,"&lt;="&amp;$I4360,'Régua SAEB'!$E:$E,"&gt;"&amp;$I4360,'Régua SAEB'!$A:$A,$E4360)</f>
        <v>4</v>
      </c>
      <c r="K4360" s="10" t="str">
        <f t="array" ref="K4360">INDEX('Régua SAEB'!$F$1:$F$40,MATCH($E4360&amp;"MT"&amp;$J4360,'Régua SAEB'!$G$1:$G$40,0),1)</f>
        <v>Básico</v>
      </c>
    </row>
    <row r="4361" spans="1:11" x14ac:dyDescent="0.2">
      <c r="A4361" s="28" t="s">
        <v>12</v>
      </c>
      <c r="B4361" s="24">
        <v>912037</v>
      </c>
      <c r="C4361" s="28" t="s">
        <v>1323</v>
      </c>
      <c r="D4361" s="29">
        <v>35912037</v>
      </c>
      <c r="E4361" s="29" t="s">
        <v>3527</v>
      </c>
      <c r="F4361" s="29">
        <v>281.76</v>
      </c>
      <c r="G4361" s="10">
        <f>SUMIFS('Régua SAEB'!$C:$C,'Régua SAEB'!$B:$B,"LP",'Régua SAEB'!$D:$D,"&lt;="&amp;$F4361,'Régua SAEB'!$E:$E,"&gt;"&amp;$F4361,'Régua SAEB'!$A:$A,$E4361)</f>
        <v>3</v>
      </c>
      <c r="H4361" s="10" t="str">
        <f t="array" ref="H4361">INDEX('Régua SAEB'!$F$1:$F$40,MATCH($E4361&amp;"LP"&amp;$G4361,'Régua SAEB'!$G$1:$G$40,0),1)</f>
        <v>Básico</v>
      </c>
      <c r="I4361" s="29">
        <v>285.2</v>
      </c>
      <c r="J4361" s="10">
        <f>SUMIFS('Régua SAEB'!$C:$C,'Régua SAEB'!$B:$B,"MT",'Régua SAEB'!$D:$D,"&lt;="&amp;$I4361,'Régua SAEB'!$E:$E,"&gt;"&amp;$I4361,'Régua SAEB'!$A:$A,$E4361)</f>
        <v>3</v>
      </c>
      <c r="K4361" s="10" t="str">
        <f t="array" ref="K4361">INDEX('Régua SAEB'!$F$1:$F$40,MATCH($E4361&amp;"MT"&amp;$J4361,'Régua SAEB'!$G$1:$G$40,0),1)</f>
        <v>Básico</v>
      </c>
    </row>
    <row r="4362" spans="1:11" x14ac:dyDescent="0.2">
      <c r="A4362" s="28" t="s">
        <v>95</v>
      </c>
      <c r="B4362" s="24">
        <v>24922</v>
      </c>
      <c r="C4362" s="28" t="s">
        <v>1324</v>
      </c>
      <c r="D4362" s="29">
        <v>35024922</v>
      </c>
      <c r="E4362" s="29" t="s">
        <v>3527</v>
      </c>
      <c r="F4362" s="29">
        <v>286.14999999999998</v>
      </c>
      <c r="G4362" s="10">
        <f>SUMIFS('Régua SAEB'!$C:$C,'Régua SAEB'!$B:$B,"LP",'Régua SAEB'!$D:$D,"&lt;="&amp;$F4362,'Régua SAEB'!$E:$E,"&gt;"&amp;$F4362,'Régua SAEB'!$A:$A,$E4362)</f>
        <v>3</v>
      </c>
      <c r="H4362" s="10" t="str">
        <f t="array" ref="H4362">INDEX('Régua SAEB'!$F$1:$F$40,MATCH($E4362&amp;"LP"&amp;$G4362,'Régua SAEB'!$G$1:$G$40,0),1)</f>
        <v>Básico</v>
      </c>
      <c r="I4362" s="29">
        <v>283.43</v>
      </c>
      <c r="J4362" s="10">
        <f>SUMIFS('Régua SAEB'!$C:$C,'Régua SAEB'!$B:$B,"MT",'Régua SAEB'!$D:$D,"&lt;="&amp;$I4362,'Régua SAEB'!$E:$E,"&gt;"&amp;$I4362,'Régua SAEB'!$A:$A,$E4362)</f>
        <v>3</v>
      </c>
      <c r="K4362" s="10" t="str">
        <f t="array" ref="K4362">INDEX('Régua SAEB'!$F$1:$F$40,MATCH($E4362&amp;"MT"&amp;$J4362,'Régua SAEB'!$G$1:$G$40,0),1)</f>
        <v>Básico</v>
      </c>
    </row>
    <row r="4363" spans="1:11" x14ac:dyDescent="0.2">
      <c r="A4363" s="28" t="s">
        <v>95</v>
      </c>
      <c r="B4363" s="24">
        <v>25082</v>
      </c>
      <c r="C4363" s="28" t="s">
        <v>1325</v>
      </c>
      <c r="D4363" s="29">
        <v>35025082</v>
      </c>
      <c r="E4363" s="29" t="s">
        <v>3527</v>
      </c>
      <c r="F4363" s="29">
        <v>263.75</v>
      </c>
      <c r="G4363" s="10">
        <f>SUMIFS('Régua SAEB'!$C:$C,'Régua SAEB'!$B:$B,"LP",'Régua SAEB'!$D:$D,"&lt;="&amp;$F4363,'Régua SAEB'!$E:$E,"&gt;"&amp;$F4363,'Régua SAEB'!$A:$A,$E4363)</f>
        <v>2</v>
      </c>
      <c r="H4363" s="10" t="str">
        <f t="array" ref="H4363">INDEX('Régua SAEB'!$F$1:$F$40,MATCH($E4363&amp;"LP"&amp;$G4363,'Régua SAEB'!$G$1:$G$40,0),1)</f>
        <v>Básico</v>
      </c>
      <c r="I4363" s="29">
        <v>270.64</v>
      </c>
      <c r="J4363" s="10">
        <f>SUMIFS('Régua SAEB'!$C:$C,'Régua SAEB'!$B:$B,"MT",'Régua SAEB'!$D:$D,"&lt;="&amp;$I4363,'Régua SAEB'!$E:$E,"&gt;"&amp;$I4363,'Régua SAEB'!$A:$A,$E4363)</f>
        <v>2</v>
      </c>
      <c r="K4363" s="10" t="str">
        <f t="array" ref="K4363">INDEX('Régua SAEB'!$F$1:$F$40,MATCH($E4363&amp;"MT"&amp;$J4363,'Régua SAEB'!$G$1:$G$40,0),1)</f>
        <v>Insuficiente</v>
      </c>
    </row>
    <row r="4364" spans="1:11" x14ac:dyDescent="0.2">
      <c r="A4364" s="28" t="s">
        <v>95</v>
      </c>
      <c r="B4364" s="24">
        <v>25136</v>
      </c>
      <c r="C4364" s="28" t="s">
        <v>1326</v>
      </c>
      <c r="D4364" s="29">
        <v>35025136</v>
      </c>
      <c r="E4364" s="29" t="s">
        <v>3527</v>
      </c>
      <c r="F4364" s="29">
        <v>305.17</v>
      </c>
      <c r="G4364" s="10">
        <f>SUMIFS('Régua SAEB'!$C:$C,'Régua SAEB'!$B:$B,"LP",'Régua SAEB'!$D:$D,"&lt;="&amp;$F4364,'Régua SAEB'!$E:$E,"&gt;"&amp;$F4364,'Régua SAEB'!$A:$A,$E4364)</f>
        <v>4</v>
      </c>
      <c r="H4364" s="10" t="str">
        <f t="array" ref="H4364">INDEX('Régua SAEB'!$F$1:$F$40,MATCH($E4364&amp;"LP"&amp;$G4364,'Régua SAEB'!$G$1:$G$40,0),1)</f>
        <v>Básico</v>
      </c>
      <c r="I4364" s="29">
        <v>305.02999999999997</v>
      </c>
      <c r="J4364" s="10">
        <f>SUMIFS('Régua SAEB'!$C:$C,'Régua SAEB'!$B:$B,"MT",'Régua SAEB'!$D:$D,"&lt;="&amp;$I4364,'Régua SAEB'!$E:$E,"&gt;"&amp;$I4364,'Régua SAEB'!$A:$A,$E4364)</f>
        <v>4</v>
      </c>
      <c r="K4364" s="10" t="str">
        <f t="array" ref="K4364">INDEX('Régua SAEB'!$F$1:$F$40,MATCH($E4364&amp;"MT"&amp;$J4364,'Régua SAEB'!$G$1:$G$40,0),1)</f>
        <v>Básico</v>
      </c>
    </row>
    <row r="4365" spans="1:11" x14ac:dyDescent="0.2">
      <c r="A4365" s="28" t="s">
        <v>95</v>
      </c>
      <c r="B4365" s="24">
        <v>919470</v>
      </c>
      <c r="C4365" s="28" t="s">
        <v>1328</v>
      </c>
      <c r="D4365" s="29">
        <v>35919470</v>
      </c>
      <c r="E4365" s="29" t="s">
        <v>3527</v>
      </c>
      <c r="F4365" s="29">
        <v>272.64999999999998</v>
      </c>
      <c r="G4365" s="10">
        <f>SUMIFS('Régua SAEB'!$C:$C,'Régua SAEB'!$B:$B,"LP",'Régua SAEB'!$D:$D,"&lt;="&amp;$F4365,'Régua SAEB'!$E:$E,"&gt;"&amp;$F4365,'Régua SAEB'!$A:$A,$E4365)</f>
        <v>2</v>
      </c>
      <c r="H4365" s="10" t="str">
        <f t="array" ref="H4365">INDEX('Régua SAEB'!$F$1:$F$40,MATCH($E4365&amp;"LP"&amp;$G4365,'Régua SAEB'!$G$1:$G$40,0),1)</f>
        <v>Básico</v>
      </c>
      <c r="I4365" s="29">
        <v>283.91000000000003</v>
      </c>
      <c r="J4365" s="10">
        <f>SUMIFS('Régua SAEB'!$C:$C,'Régua SAEB'!$B:$B,"MT",'Régua SAEB'!$D:$D,"&lt;="&amp;$I4365,'Régua SAEB'!$E:$E,"&gt;"&amp;$I4365,'Régua SAEB'!$A:$A,$E4365)</f>
        <v>3</v>
      </c>
      <c r="K4365" s="10" t="str">
        <f t="array" ref="K4365">INDEX('Régua SAEB'!$F$1:$F$40,MATCH($E4365&amp;"MT"&amp;$J4365,'Régua SAEB'!$G$1:$G$40,0),1)</f>
        <v>Básico</v>
      </c>
    </row>
    <row r="4366" spans="1:11" x14ac:dyDescent="0.2">
      <c r="A4366" s="28" t="s">
        <v>43</v>
      </c>
      <c r="B4366" s="24">
        <v>15362</v>
      </c>
      <c r="C4366" s="28" t="s">
        <v>1329</v>
      </c>
      <c r="D4366" s="29">
        <v>35015362</v>
      </c>
      <c r="E4366" s="29" t="s">
        <v>3527</v>
      </c>
      <c r="F4366" s="29">
        <v>259.39999999999998</v>
      </c>
      <c r="G4366" s="10">
        <f>SUMIFS('Régua SAEB'!$C:$C,'Régua SAEB'!$B:$B,"LP",'Régua SAEB'!$D:$D,"&lt;="&amp;$F4366,'Régua SAEB'!$E:$E,"&gt;"&amp;$F4366,'Régua SAEB'!$A:$A,$E4366)</f>
        <v>2</v>
      </c>
      <c r="H4366" s="10" t="str">
        <f t="array" ref="H4366">INDEX('Régua SAEB'!$F$1:$F$40,MATCH($E4366&amp;"LP"&amp;$G4366,'Régua SAEB'!$G$1:$G$40,0),1)</f>
        <v>Básico</v>
      </c>
      <c r="I4366" s="29">
        <v>265.67</v>
      </c>
      <c r="J4366" s="10">
        <f>SUMIFS('Régua SAEB'!$C:$C,'Régua SAEB'!$B:$B,"MT",'Régua SAEB'!$D:$D,"&lt;="&amp;$I4366,'Régua SAEB'!$E:$E,"&gt;"&amp;$I4366,'Régua SAEB'!$A:$A,$E4366)</f>
        <v>2</v>
      </c>
      <c r="K4366" s="10" t="str">
        <f t="array" ref="K4366">INDEX('Régua SAEB'!$F$1:$F$40,MATCH($E4366&amp;"MT"&amp;$J4366,'Régua SAEB'!$G$1:$G$40,0),1)</f>
        <v>Insuficiente</v>
      </c>
    </row>
    <row r="4367" spans="1:11" x14ac:dyDescent="0.2">
      <c r="A4367" s="28" t="s">
        <v>43</v>
      </c>
      <c r="B4367" s="24">
        <v>40356</v>
      </c>
      <c r="C4367" s="28" t="s">
        <v>1330</v>
      </c>
      <c r="D4367" s="29">
        <v>35040356</v>
      </c>
      <c r="E4367" s="29" t="s">
        <v>3527</v>
      </c>
      <c r="F4367" s="29">
        <v>261.42</v>
      </c>
      <c r="G4367" s="10">
        <f>SUMIFS('Régua SAEB'!$C:$C,'Régua SAEB'!$B:$B,"LP",'Régua SAEB'!$D:$D,"&lt;="&amp;$F4367,'Régua SAEB'!$E:$E,"&gt;"&amp;$F4367,'Régua SAEB'!$A:$A,$E4367)</f>
        <v>2</v>
      </c>
      <c r="H4367" s="10" t="str">
        <f t="array" ref="H4367">INDEX('Régua SAEB'!$F$1:$F$40,MATCH($E4367&amp;"LP"&amp;$G4367,'Régua SAEB'!$G$1:$G$40,0),1)</f>
        <v>Básico</v>
      </c>
      <c r="I4367" s="29">
        <v>265.83</v>
      </c>
      <c r="J4367" s="10">
        <f>SUMIFS('Régua SAEB'!$C:$C,'Régua SAEB'!$B:$B,"MT",'Régua SAEB'!$D:$D,"&lt;="&amp;$I4367,'Régua SAEB'!$E:$E,"&gt;"&amp;$I4367,'Régua SAEB'!$A:$A,$E4367)</f>
        <v>2</v>
      </c>
      <c r="K4367" s="10" t="str">
        <f t="array" ref="K4367">INDEX('Régua SAEB'!$F$1:$F$40,MATCH($E4367&amp;"MT"&amp;$J4367,'Régua SAEB'!$G$1:$G$40,0),1)</f>
        <v>Insuficiente</v>
      </c>
    </row>
    <row r="4368" spans="1:11" x14ac:dyDescent="0.2">
      <c r="A4368" s="28" t="s">
        <v>43</v>
      </c>
      <c r="B4368" s="24">
        <v>918556</v>
      </c>
      <c r="C4368" s="28" t="s">
        <v>1331</v>
      </c>
      <c r="D4368" s="29">
        <v>35918556</v>
      </c>
      <c r="E4368" s="29" t="s">
        <v>3527</v>
      </c>
      <c r="F4368" s="29">
        <v>263.93</v>
      </c>
      <c r="G4368" s="10">
        <f>SUMIFS('Régua SAEB'!$C:$C,'Régua SAEB'!$B:$B,"LP",'Régua SAEB'!$D:$D,"&lt;="&amp;$F4368,'Régua SAEB'!$E:$E,"&gt;"&amp;$F4368,'Régua SAEB'!$A:$A,$E4368)</f>
        <v>2</v>
      </c>
      <c r="H4368" s="10" t="str">
        <f t="array" ref="H4368">INDEX('Régua SAEB'!$F$1:$F$40,MATCH($E4368&amp;"LP"&amp;$G4368,'Régua SAEB'!$G$1:$G$40,0),1)</f>
        <v>Básico</v>
      </c>
      <c r="I4368" s="29">
        <v>263.33</v>
      </c>
      <c r="J4368" s="10">
        <f>SUMIFS('Régua SAEB'!$C:$C,'Régua SAEB'!$B:$B,"MT",'Régua SAEB'!$D:$D,"&lt;="&amp;$I4368,'Régua SAEB'!$E:$E,"&gt;"&amp;$I4368,'Régua SAEB'!$A:$A,$E4368)</f>
        <v>2</v>
      </c>
      <c r="K4368" s="10" t="str">
        <f t="array" ref="K4368">INDEX('Régua SAEB'!$F$1:$F$40,MATCH($E4368&amp;"MT"&amp;$J4368,'Régua SAEB'!$G$1:$G$40,0),1)</f>
        <v>Insuficiente</v>
      </c>
    </row>
    <row r="4369" spans="1:11" x14ac:dyDescent="0.2">
      <c r="A4369" s="28" t="s">
        <v>48</v>
      </c>
      <c r="B4369" s="24">
        <v>44097</v>
      </c>
      <c r="C4369" s="28" t="s">
        <v>1332</v>
      </c>
      <c r="D4369" s="29">
        <v>35044097</v>
      </c>
      <c r="E4369" s="29" t="s">
        <v>3527</v>
      </c>
      <c r="F4369" s="29">
        <v>276.95999999999998</v>
      </c>
      <c r="G4369" s="10">
        <f>SUMIFS('Régua SAEB'!$C:$C,'Régua SAEB'!$B:$B,"LP",'Régua SAEB'!$D:$D,"&lt;="&amp;$F4369,'Régua SAEB'!$E:$E,"&gt;"&amp;$F4369,'Régua SAEB'!$A:$A,$E4369)</f>
        <v>3</v>
      </c>
      <c r="H4369" s="10" t="str">
        <f t="array" ref="H4369">INDEX('Régua SAEB'!$F$1:$F$40,MATCH($E4369&amp;"LP"&amp;$G4369,'Régua SAEB'!$G$1:$G$40,0),1)</f>
        <v>Básico</v>
      </c>
      <c r="I4369" s="29">
        <v>258.95</v>
      </c>
      <c r="J4369" s="10">
        <f>SUMIFS('Régua SAEB'!$C:$C,'Régua SAEB'!$B:$B,"MT",'Régua SAEB'!$D:$D,"&lt;="&amp;$I4369,'Régua SAEB'!$E:$E,"&gt;"&amp;$I4369,'Régua SAEB'!$A:$A,$E4369)</f>
        <v>2</v>
      </c>
      <c r="K4369" s="10" t="str">
        <f t="array" ref="K4369">INDEX('Régua SAEB'!$F$1:$F$40,MATCH($E4369&amp;"MT"&amp;$J4369,'Régua SAEB'!$G$1:$G$40,0),1)</f>
        <v>Insuficiente</v>
      </c>
    </row>
    <row r="4370" spans="1:11" x14ac:dyDescent="0.2">
      <c r="A4370" s="28" t="s">
        <v>11</v>
      </c>
      <c r="B4370" s="24">
        <v>29488</v>
      </c>
      <c r="C4370" s="28" t="s">
        <v>1333</v>
      </c>
      <c r="D4370" s="29">
        <v>35029488</v>
      </c>
      <c r="E4370" s="29" t="s">
        <v>3527</v>
      </c>
      <c r="F4370" s="29">
        <v>283.93</v>
      </c>
      <c r="G4370" s="10">
        <f>SUMIFS('Régua SAEB'!$C:$C,'Régua SAEB'!$B:$B,"LP",'Régua SAEB'!$D:$D,"&lt;="&amp;$F4370,'Régua SAEB'!$E:$E,"&gt;"&amp;$F4370,'Régua SAEB'!$A:$A,$E4370)</f>
        <v>3</v>
      </c>
      <c r="H4370" s="10" t="str">
        <f t="array" ref="H4370">INDEX('Régua SAEB'!$F$1:$F$40,MATCH($E4370&amp;"LP"&amp;$G4370,'Régua SAEB'!$G$1:$G$40,0),1)</f>
        <v>Básico</v>
      </c>
      <c r="I4370" s="29">
        <v>268.24</v>
      </c>
      <c r="J4370" s="10">
        <f>SUMIFS('Régua SAEB'!$C:$C,'Régua SAEB'!$B:$B,"MT",'Régua SAEB'!$D:$D,"&lt;="&amp;$I4370,'Régua SAEB'!$E:$E,"&gt;"&amp;$I4370,'Régua SAEB'!$A:$A,$E4370)</f>
        <v>2</v>
      </c>
      <c r="K4370" s="10" t="str">
        <f t="array" ref="K4370">INDEX('Régua SAEB'!$F$1:$F$40,MATCH($E4370&amp;"MT"&amp;$J4370,'Régua SAEB'!$G$1:$G$40,0),1)</f>
        <v>Insuficiente</v>
      </c>
    </row>
    <row r="4371" spans="1:11" x14ac:dyDescent="0.2">
      <c r="A4371" s="28" t="s">
        <v>42</v>
      </c>
      <c r="B4371" s="24">
        <v>7079</v>
      </c>
      <c r="C4371" s="28" t="s">
        <v>1334</v>
      </c>
      <c r="D4371" s="29">
        <v>35007079</v>
      </c>
      <c r="E4371" s="29" t="s">
        <v>3527</v>
      </c>
      <c r="F4371" s="29">
        <v>258.95</v>
      </c>
      <c r="G4371" s="10">
        <f>SUMIFS('Régua SAEB'!$C:$C,'Régua SAEB'!$B:$B,"LP",'Régua SAEB'!$D:$D,"&lt;="&amp;$F4371,'Régua SAEB'!$E:$E,"&gt;"&amp;$F4371,'Régua SAEB'!$A:$A,$E4371)</f>
        <v>2</v>
      </c>
      <c r="H4371" s="10" t="str">
        <f t="array" ref="H4371">INDEX('Régua SAEB'!$F$1:$F$40,MATCH($E4371&amp;"LP"&amp;$G4371,'Régua SAEB'!$G$1:$G$40,0),1)</f>
        <v>Básico</v>
      </c>
      <c r="I4371" s="29">
        <v>235.37</v>
      </c>
      <c r="J4371" s="10">
        <f>SUMIFS('Régua SAEB'!$C:$C,'Régua SAEB'!$B:$B,"MT",'Régua SAEB'!$D:$D,"&lt;="&amp;$I4371,'Régua SAEB'!$E:$E,"&gt;"&amp;$I4371,'Régua SAEB'!$A:$A,$E4371)</f>
        <v>1</v>
      </c>
      <c r="K4371" s="10" t="str">
        <f t="array" ref="K4371">INDEX('Régua SAEB'!$F$1:$F$40,MATCH($E4371&amp;"MT"&amp;$J4371,'Régua SAEB'!$G$1:$G$40,0),1)</f>
        <v>Insuficiente</v>
      </c>
    </row>
    <row r="4372" spans="1:11" x14ac:dyDescent="0.2">
      <c r="A4372" s="28" t="s">
        <v>42</v>
      </c>
      <c r="B4372" s="24">
        <v>7080</v>
      </c>
      <c r="C4372" s="28" t="s">
        <v>1335</v>
      </c>
      <c r="D4372" s="29">
        <v>35007080</v>
      </c>
      <c r="E4372" s="29" t="s">
        <v>3527</v>
      </c>
      <c r="F4372" s="29">
        <v>259.22000000000003</v>
      </c>
      <c r="G4372" s="10">
        <f>SUMIFS('Régua SAEB'!$C:$C,'Régua SAEB'!$B:$B,"LP",'Régua SAEB'!$D:$D,"&lt;="&amp;$F4372,'Régua SAEB'!$E:$E,"&gt;"&amp;$F4372,'Régua SAEB'!$A:$A,$E4372)</f>
        <v>2</v>
      </c>
      <c r="H4372" s="10" t="str">
        <f t="array" ref="H4372">INDEX('Régua SAEB'!$F$1:$F$40,MATCH($E4372&amp;"LP"&amp;$G4372,'Régua SAEB'!$G$1:$G$40,0),1)</f>
        <v>Básico</v>
      </c>
      <c r="I4372" s="29">
        <v>248.98</v>
      </c>
      <c r="J4372" s="10">
        <f>SUMIFS('Régua SAEB'!$C:$C,'Régua SAEB'!$B:$B,"MT",'Régua SAEB'!$D:$D,"&lt;="&amp;$I4372,'Régua SAEB'!$E:$E,"&gt;"&amp;$I4372,'Régua SAEB'!$A:$A,$E4372)</f>
        <v>1</v>
      </c>
      <c r="K4372" s="10" t="str">
        <f t="array" ref="K4372">INDEX('Régua SAEB'!$F$1:$F$40,MATCH($E4372&amp;"MT"&amp;$J4372,'Régua SAEB'!$G$1:$G$40,0),1)</f>
        <v>Insuficiente</v>
      </c>
    </row>
    <row r="4373" spans="1:11" x14ac:dyDescent="0.2">
      <c r="A4373" s="28" t="s">
        <v>42</v>
      </c>
      <c r="B4373" s="24">
        <v>7122</v>
      </c>
      <c r="C4373" s="28" t="s">
        <v>1337</v>
      </c>
      <c r="D4373" s="29">
        <v>35007122</v>
      </c>
      <c r="E4373" s="29" t="s">
        <v>3527</v>
      </c>
      <c r="F4373" s="29">
        <v>282.95</v>
      </c>
      <c r="G4373" s="10">
        <f>SUMIFS('Régua SAEB'!$C:$C,'Régua SAEB'!$B:$B,"LP",'Régua SAEB'!$D:$D,"&lt;="&amp;$F4373,'Régua SAEB'!$E:$E,"&gt;"&amp;$F4373,'Régua SAEB'!$A:$A,$E4373)</f>
        <v>3</v>
      </c>
      <c r="H4373" s="10" t="str">
        <f t="array" ref="H4373">INDEX('Régua SAEB'!$F$1:$F$40,MATCH($E4373&amp;"LP"&amp;$G4373,'Régua SAEB'!$G$1:$G$40,0),1)</f>
        <v>Básico</v>
      </c>
      <c r="I4373" s="29">
        <v>266.83999999999997</v>
      </c>
      <c r="J4373" s="10">
        <f>SUMIFS('Régua SAEB'!$C:$C,'Régua SAEB'!$B:$B,"MT",'Régua SAEB'!$D:$D,"&lt;="&amp;$I4373,'Régua SAEB'!$E:$E,"&gt;"&amp;$I4373,'Régua SAEB'!$A:$A,$E4373)</f>
        <v>2</v>
      </c>
      <c r="K4373" s="10" t="str">
        <f t="array" ref="K4373">INDEX('Régua SAEB'!$F$1:$F$40,MATCH($E4373&amp;"MT"&amp;$J4373,'Régua SAEB'!$G$1:$G$40,0),1)</f>
        <v>Insuficiente</v>
      </c>
    </row>
    <row r="4374" spans="1:11" x14ac:dyDescent="0.2">
      <c r="A4374" s="28" t="s">
        <v>42</v>
      </c>
      <c r="B4374" s="24">
        <v>7134</v>
      </c>
      <c r="C4374" s="28" t="s">
        <v>1338</v>
      </c>
      <c r="D4374" s="29">
        <v>35007134</v>
      </c>
      <c r="E4374" s="29" t="s">
        <v>3527</v>
      </c>
      <c r="F4374" s="29">
        <v>285.24</v>
      </c>
      <c r="G4374" s="10">
        <f>SUMIFS('Régua SAEB'!$C:$C,'Régua SAEB'!$B:$B,"LP",'Régua SAEB'!$D:$D,"&lt;="&amp;$F4374,'Régua SAEB'!$E:$E,"&gt;"&amp;$F4374,'Régua SAEB'!$A:$A,$E4374)</f>
        <v>3</v>
      </c>
      <c r="H4374" s="10" t="str">
        <f t="array" ref="H4374">INDEX('Régua SAEB'!$F$1:$F$40,MATCH($E4374&amp;"LP"&amp;$G4374,'Régua SAEB'!$G$1:$G$40,0),1)</f>
        <v>Básico</v>
      </c>
      <c r="I4374" s="29">
        <v>263.14</v>
      </c>
      <c r="J4374" s="10">
        <f>SUMIFS('Régua SAEB'!$C:$C,'Régua SAEB'!$B:$B,"MT",'Régua SAEB'!$D:$D,"&lt;="&amp;$I4374,'Régua SAEB'!$E:$E,"&gt;"&amp;$I4374,'Régua SAEB'!$A:$A,$E4374)</f>
        <v>2</v>
      </c>
      <c r="K4374" s="10" t="str">
        <f t="array" ref="K4374">INDEX('Régua SAEB'!$F$1:$F$40,MATCH($E4374&amp;"MT"&amp;$J4374,'Régua SAEB'!$G$1:$G$40,0),1)</f>
        <v>Insuficiente</v>
      </c>
    </row>
    <row r="4375" spans="1:11" x14ac:dyDescent="0.2">
      <c r="A4375" s="28" t="s">
        <v>42</v>
      </c>
      <c r="B4375" s="24">
        <v>38428</v>
      </c>
      <c r="C4375" s="28" t="s">
        <v>1340</v>
      </c>
      <c r="D4375" s="29">
        <v>35038428</v>
      </c>
      <c r="E4375" s="29" t="s">
        <v>3527</v>
      </c>
      <c r="F4375" s="29">
        <v>272.23</v>
      </c>
      <c r="G4375" s="10">
        <f>SUMIFS('Régua SAEB'!$C:$C,'Régua SAEB'!$B:$B,"LP",'Régua SAEB'!$D:$D,"&lt;="&amp;$F4375,'Régua SAEB'!$E:$E,"&gt;"&amp;$F4375,'Régua SAEB'!$A:$A,$E4375)</f>
        <v>2</v>
      </c>
      <c r="H4375" s="10" t="str">
        <f t="array" ref="H4375">INDEX('Régua SAEB'!$F$1:$F$40,MATCH($E4375&amp;"LP"&amp;$G4375,'Régua SAEB'!$G$1:$G$40,0),1)</f>
        <v>Básico</v>
      </c>
      <c r="I4375" s="29">
        <v>261.14</v>
      </c>
      <c r="J4375" s="10">
        <f>SUMIFS('Régua SAEB'!$C:$C,'Régua SAEB'!$B:$B,"MT",'Régua SAEB'!$D:$D,"&lt;="&amp;$I4375,'Régua SAEB'!$E:$E,"&gt;"&amp;$I4375,'Régua SAEB'!$A:$A,$E4375)</f>
        <v>2</v>
      </c>
      <c r="K4375" s="10" t="str">
        <f t="array" ref="K4375">INDEX('Régua SAEB'!$F$1:$F$40,MATCH($E4375&amp;"MT"&amp;$J4375,'Régua SAEB'!$G$1:$G$40,0),1)</f>
        <v>Insuficiente</v>
      </c>
    </row>
    <row r="4376" spans="1:11" x14ac:dyDescent="0.2">
      <c r="A4376" s="28" t="s">
        <v>42</v>
      </c>
      <c r="B4376" s="24">
        <v>40502</v>
      </c>
      <c r="C4376" s="28" t="s">
        <v>1341</v>
      </c>
      <c r="D4376" s="29">
        <v>35040502</v>
      </c>
      <c r="E4376" s="29" t="s">
        <v>3527</v>
      </c>
      <c r="F4376" s="29">
        <v>254.92</v>
      </c>
      <c r="G4376" s="10">
        <f>SUMIFS('Régua SAEB'!$C:$C,'Régua SAEB'!$B:$B,"LP",'Régua SAEB'!$D:$D,"&lt;="&amp;$F4376,'Régua SAEB'!$E:$E,"&gt;"&amp;$F4376,'Régua SAEB'!$A:$A,$E4376)</f>
        <v>2</v>
      </c>
      <c r="H4376" s="10" t="str">
        <f t="array" ref="H4376">INDEX('Régua SAEB'!$F$1:$F$40,MATCH($E4376&amp;"LP"&amp;$G4376,'Régua SAEB'!$G$1:$G$40,0),1)</f>
        <v>Básico</v>
      </c>
      <c r="I4376" s="29">
        <v>243.62</v>
      </c>
      <c r="J4376" s="10">
        <f>SUMIFS('Régua SAEB'!$C:$C,'Régua SAEB'!$B:$B,"MT",'Régua SAEB'!$D:$D,"&lt;="&amp;$I4376,'Régua SAEB'!$E:$E,"&gt;"&amp;$I4376,'Régua SAEB'!$A:$A,$E4376)</f>
        <v>1</v>
      </c>
      <c r="K4376" s="10" t="str">
        <f t="array" ref="K4376">INDEX('Régua SAEB'!$F$1:$F$40,MATCH($E4376&amp;"MT"&amp;$J4376,'Régua SAEB'!$G$1:$G$40,0),1)</f>
        <v>Insuficiente</v>
      </c>
    </row>
    <row r="4377" spans="1:11" x14ac:dyDescent="0.2">
      <c r="A4377" s="28" t="s">
        <v>42</v>
      </c>
      <c r="B4377" s="24">
        <v>43990</v>
      </c>
      <c r="C4377" s="28" t="s">
        <v>1343</v>
      </c>
      <c r="D4377" s="29">
        <v>35043990</v>
      </c>
      <c r="E4377" s="29" t="s">
        <v>3527</v>
      </c>
      <c r="F4377" s="29">
        <v>275.51</v>
      </c>
      <c r="G4377" s="10">
        <f>SUMIFS('Régua SAEB'!$C:$C,'Régua SAEB'!$B:$B,"LP",'Régua SAEB'!$D:$D,"&lt;="&amp;$F4377,'Régua SAEB'!$E:$E,"&gt;"&amp;$F4377,'Régua SAEB'!$A:$A,$E4377)</f>
        <v>3</v>
      </c>
      <c r="H4377" s="10" t="str">
        <f t="array" ref="H4377">INDEX('Régua SAEB'!$F$1:$F$40,MATCH($E4377&amp;"LP"&amp;$G4377,'Régua SAEB'!$G$1:$G$40,0),1)</f>
        <v>Básico</v>
      </c>
      <c r="I4377" s="29">
        <v>277.16000000000003</v>
      </c>
      <c r="J4377" s="10">
        <f>SUMIFS('Régua SAEB'!$C:$C,'Régua SAEB'!$B:$B,"MT",'Régua SAEB'!$D:$D,"&lt;="&amp;$I4377,'Régua SAEB'!$E:$E,"&gt;"&amp;$I4377,'Régua SAEB'!$A:$A,$E4377)</f>
        <v>3</v>
      </c>
      <c r="K4377" s="10" t="str">
        <f t="array" ref="K4377">INDEX('Régua SAEB'!$F$1:$F$40,MATCH($E4377&amp;"MT"&amp;$J4377,'Régua SAEB'!$G$1:$G$40,0),1)</f>
        <v>Básico</v>
      </c>
    </row>
    <row r="4378" spans="1:11" x14ac:dyDescent="0.2">
      <c r="A4378" s="28" t="s">
        <v>42</v>
      </c>
      <c r="B4378" s="24">
        <v>45007</v>
      </c>
      <c r="C4378" s="28" t="s">
        <v>1344</v>
      </c>
      <c r="D4378" s="29">
        <v>35045007</v>
      </c>
      <c r="E4378" s="29" t="s">
        <v>3527</v>
      </c>
      <c r="F4378" s="29">
        <v>264.31</v>
      </c>
      <c r="G4378" s="10">
        <f>SUMIFS('Régua SAEB'!$C:$C,'Régua SAEB'!$B:$B,"LP",'Régua SAEB'!$D:$D,"&lt;="&amp;$F4378,'Régua SAEB'!$E:$E,"&gt;"&amp;$F4378,'Régua SAEB'!$A:$A,$E4378)</f>
        <v>2</v>
      </c>
      <c r="H4378" s="10" t="str">
        <f t="array" ref="H4378">INDEX('Régua SAEB'!$F$1:$F$40,MATCH($E4378&amp;"LP"&amp;$G4378,'Régua SAEB'!$G$1:$G$40,0),1)</f>
        <v>Básico</v>
      </c>
      <c r="I4378" s="29">
        <v>263.38</v>
      </c>
      <c r="J4378" s="10">
        <f>SUMIFS('Régua SAEB'!$C:$C,'Régua SAEB'!$B:$B,"MT",'Régua SAEB'!$D:$D,"&lt;="&amp;$I4378,'Régua SAEB'!$E:$E,"&gt;"&amp;$I4378,'Régua SAEB'!$A:$A,$E4378)</f>
        <v>2</v>
      </c>
      <c r="K4378" s="10" t="str">
        <f t="array" ref="K4378">INDEX('Régua SAEB'!$F$1:$F$40,MATCH($E4378&amp;"MT"&amp;$J4378,'Régua SAEB'!$G$1:$G$40,0),1)</f>
        <v>Insuficiente</v>
      </c>
    </row>
    <row r="4379" spans="1:11" x14ac:dyDescent="0.2">
      <c r="A4379" s="28" t="s">
        <v>42</v>
      </c>
      <c r="B4379" s="24">
        <v>497289</v>
      </c>
      <c r="C4379" s="28" t="s">
        <v>1347</v>
      </c>
      <c r="D4379" s="29">
        <v>35497289</v>
      </c>
      <c r="E4379" s="29" t="s">
        <v>3527</v>
      </c>
      <c r="F4379" s="29">
        <v>264.72000000000003</v>
      </c>
      <c r="G4379" s="10">
        <f>SUMIFS('Régua SAEB'!$C:$C,'Régua SAEB'!$B:$B,"LP",'Régua SAEB'!$D:$D,"&lt;="&amp;$F4379,'Régua SAEB'!$E:$E,"&gt;"&amp;$F4379,'Régua SAEB'!$A:$A,$E4379)</f>
        <v>2</v>
      </c>
      <c r="H4379" s="10" t="str">
        <f t="array" ref="H4379">INDEX('Régua SAEB'!$F$1:$F$40,MATCH($E4379&amp;"LP"&amp;$G4379,'Régua SAEB'!$G$1:$G$40,0),1)</f>
        <v>Básico</v>
      </c>
      <c r="I4379" s="29">
        <v>251.8</v>
      </c>
      <c r="J4379" s="10">
        <f>SUMIFS('Régua SAEB'!$C:$C,'Régua SAEB'!$B:$B,"MT",'Régua SAEB'!$D:$D,"&lt;="&amp;$I4379,'Régua SAEB'!$E:$E,"&gt;"&amp;$I4379,'Régua SAEB'!$A:$A,$E4379)</f>
        <v>2</v>
      </c>
      <c r="K4379" s="10" t="str">
        <f t="array" ref="K4379">INDEX('Régua SAEB'!$F$1:$F$40,MATCH($E4379&amp;"MT"&amp;$J4379,'Régua SAEB'!$G$1:$G$40,0),1)</f>
        <v>Insuficiente</v>
      </c>
    </row>
    <row r="4380" spans="1:11" x14ac:dyDescent="0.2">
      <c r="A4380" s="28" t="s">
        <v>42</v>
      </c>
      <c r="B4380" s="24">
        <v>901921</v>
      </c>
      <c r="C4380" s="28" t="s">
        <v>1348</v>
      </c>
      <c r="D4380" s="29">
        <v>35901921</v>
      </c>
      <c r="E4380" s="29" t="s">
        <v>3527</v>
      </c>
      <c r="F4380" s="29">
        <v>240.86</v>
      </c>
      <c r="G4380" s="10">
        <f>SUMIFS('Régua SAEB'!$C:$C,'Régua SAEB'!$B:$B,"LP",'Régua SAEB'!$D:$D,"&lt;="&amp;$F4380,'Régua SAEB'!$E:$E,"&gt;"&amp;$F4380,'Régua SAEB'!$A:$A,$E4380)</f>
        <v>1</v>
      </c>
      <c r="H4380" s="10" t="str">
        <f t="array" ref="H4380">INDEX('Régua SAEB'!$F$1:$F$40,MATCH($E4380&amp;"LP"&amp;$G4380,'Régua SAEB'!$G$1:$G$40,0),1)</f>
        <v>Insuficiente</v>
      </c>
      <c r="I4380" s="29">
        <v>242.74</v>
      </c>
      <c r="J4380" s="10">
        <f>SUMIFS('Régua SAEB'!$C:$C,'Régua SAEB'!$B:$B,"MT",'Régua SAEB'!$D:$D,"&lt;="&amp;$I4380,'Régua SAEB'!$E:$E,"&gt;"&amp;$I4380,'Régua SAEB'!$A:$A,$E4380)</f>
        <v>1</v>
      </c>
      <c r="K4380" s="10" t="str">
        <f t="array" ref="K4380">INDEX('Régua SAEB'!$F$1:$F$40,MATCH($E4380&amp;"MT"&amp;$J4380,'Régua SAEB'!$G$1:$G$40,0),1)</f>
        <v>Insuficiente</v>
      </c>
    </row>
    <row r="4381" spans="1:11" x14ac:dyDescent="0.2">
      <c r="A4381" s="28" t="s">
        <v>42</v>
      </c>
      <c r="B4381" s="24">
        <v>902408</v>
      </c>
      <c r="C4381" s="28" t="s">
        <v>1349</v>
      </c>
      <c r="D4381" s="29">
        <v>35902408</v>
      </c>
      <c r="E4381" s="29" t="s">
        <v>3527</v>
      </c>
      <c r="F4381" s="29">
        <v>254.86</v>
      </c>
      <c r="G4381" s="10">
        <f>SUMIFS('Régua SAEB'!$C:$C,'Régua SAEB'!$B:$B,"LP",'Régua SAEB'!$D:$D,"&lt;="&amp;$F4381,'Régua SAEB'!$E:$E,"&gt;"&amp;$F4381,'Régua SAEB'!$A:$A,$E4381)</f>
        <v>2</v>
      </c>
      <c r="H4381" s="10" t="str">
        <f t="array" ref="H4381">INDEX('Régua SAEB'!$F$1:$F$40,MATCH($E4381&amp;"LP"&amp;$G4381,'Régua SAEB'!$G$1:$G$40,0),1)</f>
        <v>Básico</v>
      </c>
      <c r="I4381" s="29">
        <v>262.26</v>
      </c>
      <c r="J4381" s="10">
        <f>SUMIFS('Régua SAEB'!$C:$C,'Régua SAEB'!$B:$B,"MT",'Régua SAEB'!$D:$D,"&lt;="&amp;$I4381,'Régua SAEB'!$E:$E,"&gt;"&amp;$I4381,'Régua SAEB'!$A:$A,$E4381)</f>
        <v>2</v>
      </c>
      <c r="K4381" s="10" t="str">
        <f t="array" ref="K4381">INDEX('Régua SAEB'!$F$1:$F$40,MATCH($E4381&amp;"MT"&amp;$J4381,'Régua SAEB'!$G$1:$G$40,0),1)</f>
        <v>Insuficiente</v>
      </c>
    </row>
    <row r="4382" spans="1:11" x14ac:dyDescent="0.2">
      <c r="A4382" s="28" t="s">
        <v>42</v>
      </c>
      <c r="B4382" s="24">
        <v>908642</v>
      </c>
      <c r="C4382" s="28" t="s">
        <v>1351</v>
      </c>
      <c r="D4382" s="29">
        <v>35908642</v>
      </c>
      <c r="E4382" s="29" t="s">
        <v>3527</v>
      </c>
      <c r="F4382" s="29">
        <v>273.16000000000003</v>
      </c>
      <c r="G4382" s="10">
        <f>SUMIFS('Régua SAEB'!$C:$C,'Régua SAEB'!$B:$B,"LP",'Régua SAEB'!$D:$D,"&lt;="&amp;$F4382,'Régua SAEB'!$E:$E,"&gt;"&amp;$F4382,'Régua SAEB'!$A:$A,$E4382)</f>
        <v>2</v>
      </c>
      <c r="H4382" s="10" t="str">
        <f t="array" ref="H4382">INDEX('Régua SAEB'!$F$1:$F$40,MATCH($E4382&amp;"LP"&amp;$G4382,'Régua SAEB'!$G$1:$G$40,0),1)</f>
        <v>Básico</v>
      </c>
      <c r="I4382" s="29">
        <v>263.33</v>
      </c>
      <c r="J4382" s="10">
        <f>SUMIFS('Régua SAEB'!$C:$C,'Régua SAEB'!$B:$B,"MT",'Régua SAEB'!$D:$D,"&lt;="&amp;$I4382,'Régua SAEB'!$E:$E,"&gt;"&amp;$I4382,'Régua SAEB'!$A:$A,$E4382)</f>
        <v>2</v>
      </c>
      <c r="K4382" s="10" t="str">
        <f t="array" ref="K4382">INDEX('Régua SAEB'!$F$1:$F$40,MATCH($E4382&amp;"MT"&amp;$J4382,'Régua SAEB'!$G$1:$G$40,0),1)</f>
        <v>Insuficiente</v>
      </c>
    </row>
    <row r="4383" spans="1:11" x14ac:dyDescent="0.2">
      <c r="A4383" s="28" t="s">
        <v>42</v>
      </c>
      <c r="B4383" s="24">
        <v>912300</v>
      </c>
      <c r="C4383" s="28" t="s">
        <v>1354</v>
      </c>
      <c r="D4383" s="29">
        <v>35912300</v>
      </c>
      <c r="E4383" s="29" t="s">
        <v>3527</v>
      </c>
      <c r="F4383" s="29">
        <v>261.43</v>
      </c>
      <c r="G4383" s="10">
        <f>SUMIFS('Régua SAEB'!$C:$C,'Régua SAEB'!$B:$B,"LP",'Régua SAEB'!$D:$D,"&lt;="&amp;$F4383,'Régua SAEB'!$E:$E,"&gt;"&amp;$F4383,'Régua SAEB'!$A:$A,$E4383)</f>
        <v>2</v>
      </c>
      <c r="H4383" s="10" t="str">
        <f t="array" ref="H4383">INDEX('Régua SAEB'!$F$1:$F$40,MATCH($E4383&amp;"LP"&amp;$G4383,'Régua SAEB'!$G$1:$G$40,0),1)</f>
        <v>Básico</v>
      </c>
      <c r="I4383" s="29">
        <v>257.49</v>
      </c>
      <c r="J4383" s="10">
        <f>SUMIFS('Régua SAEB'!$C:$C,'Régua SAEB'!$B:$B,"MT",'Régua SAEB'!$D:$D,"&lt;="&amp;$I4383,'Régua SAEB'!$E:$E,"&gt;"&amp;$I4383,'Régua SAEB'!$A:$A,$E4383)</f>
        <v>2</v>
      </c>
      <c r="K4383" s="10" t="str">
        <f t="array" ref="K4383">INDEX('Régua SAEB'!$F$1:$F$40,MATCH($E4383&amp;"MT"&amp;$J4383,'Régua SAEB'!$G$1:$G$40,0),1)</f>
        <v>Insuficiente</v>
      </c>
    </row>
    <row r="4384" spans="1:11" x14ac:dyDescent="0.2">
      <c r="A4384" s="28" t="s">
        <v>42</v>
      </c>
      <c r="B4384" s="24">
        <v>912311</v>
      </c>
      <c r="C4384" s="28" t="s">
        <v>1355</v>
      </c>
      <c r="D4384" s="29">
        <v>35912311</v>
      </c>
      <c r="E4384" s="29" t="s">
        <v>3527</v>
      </c>
      <c r="F4384" s="29">
        <v>261.33</v>
      </c>
      <c r="G4384" s="10">
        <f>SUMIFS('Régua SAEB'!$C:$C,'Régua SAEB'!$B:$B,"LP",'Régua SAEB'!$D:$D,"&lt;="&amp;$F4384,'Régua SAEB'!$E:$E,"&gt;"&amp;$F4384,'Régua SAEB'!$A:$A,$E4384)</f>
        <v>2</v>
      </c>
      <c r="H4384" s="10" t="str">
        <f t="array" ref="H4384">INDEX('Régua SAEB'!$F$1:$F$40,MATCH($E4384&amp;"LP"&amp;$G4384,'Régua SAEB'!$G$1:$G$40,0),1)</f>
        <v>Básico</v>
      </c>
      <c r="I4384" s="29">
        <v>248.53</v>
      </c>
      <c r="J4384" s="10">
        <f>SUMIFS('Régua SAEB'!$C:$C,'Régua SAEB'!$B:$B,"MT",'Régua SAEB'!$D:$D,"&lt;="&amp;$I4384,'Régua SAEB'!$E:$E,"&gt;"&amp;$I4384,'Régua SAEB'!$A:$A,$E4384)</f>
        <v>1</v>
      </c>
      <c r="K4384" s="10" t="str">
        <f t="array" ref="K4384">INDEX('Régua SAEB'!$F$1:$F$40,MATCH($E4384&amp;"MT"&amp;$J4384,'Régua SAEB'!$G$1:$G$40,0),1)</f>
        <v>Insuficiente</v>
      </c>
    </row>
    <row r="4385" spans="1:11" x14ac:dyDescent="0.2">
      <c r="A4385" s="28" t="s">
        <v>42</v>
      </c>
      <c r="B4385" s="24">
        <v>912335</v>
      </c>
      <c r="C4385" s="28" t="s">
        <v>1357</v>
      </c>
      <c r="D4385" s="29">
        <v>35912335</v>
      </c>
      <c r="E4385" s="29" t="s">
        <v>3527</v>
      </c>
      <c r="F4385" s="29">
        <v>229.7</v>
      </c>
      <c r="G4385" s="10">
        <f>SUMIFS('Régua SAEB'!$C:$C,'Régua SAEB'!$B:$B,"LP",'Régua SAEB'!$D:$D,"&lt;="&amp;$F4385,'Régua SAEB'!$E:$E,"&gt;"&amp;$F4385,'Régua SAEB'!$A:$A,$E4385)</f>
        <v>1</v>
      </c>
      <c r="H4385" s="10" t="str">
        <f t="array" ref="H4385">INDEX('Régua SAEB'!$F$1:$F$40,MATCH($E4385&amp;"LP"&amp;$G4385,'Régua SAEB'!$G$1:$G$40,0),1)</f>
        <v>Insuficiente</v>
      </c>
      <c r="I4385" s="29">
        <v>246.02</v>
      </c>
      <c r="J4385" s="10">
        <f>SUMIFS('Régua SAEB'!$C:$C,'Régua SAEB'!$B:$B,"MT",'Régua SAEB'!$D:$D,"&lt;="&amp;$I4385,'Régua SAEB'!$E:$E,"&gt;"&amp;$I4385,'Régua SAEB'!$A:$A,$E4385)</f>
        <v>1</v>
      </c>
      <c r="K4385" s="10" t="str">
        <f t="array" ref="K4385">INDEX('Régua SAEB'!$F$1:$F$40,MATCH($E4385&amp;"MT"&amp;$J4385,'Régua SAEB'!$G$1:$G$40,0),1)</f>
        <v>Insuficiente</v>
      </c>
    </row>
    <row r="4386" spans="1:11" x14ac:dyDescent="0.2">
      <c r="A4386" s="28" t="s">
        <v>42</v>
      </c>
      <c r="B4386" s="24">
        <v>912347</v>
      </c>
      <c r="C4386" s="28" t="s">
        <v>1358</v>
      </c>
      <c r="D4386" s="29">
        <v>35912347</v>
      </c>
      <c r="E4386" s="29" t="s">
        <v>3527</v>
      </c>
      <c r="F4386" s="29">
        <v>273.72000000000003</v>
      </c>
      <c r="G4386" s="10">
        <f>SUMIFS('Régua SAEB'!$C:$C,'Régua SAEB'!$B:$B,"LP",'Régua SAEB'!$D:$D,"&lt;="&amp;$F4386,'Régua SAEB'!$E:$E,"&gt;"&amp;$F4386,'Régua SAEB'!$A:$A,$E4386)</f>
        <v>2</v>
      </c>
      <c r="H4386" s="10" t="str">
        <f t="array" ref="H4386">INDEX('Régua SAEB'!$F$1:$F$40,MATCH($E4386&amp;"LP"&amp;$G4386,'Régua SAEB'!$G$1:$G$40,0),1)</f>
        <v>Básico</v>
      </c>
      <c r="I4386" s="29">
        <v>268.33</v>
      </c>
      <c r="J4386" s="10">
        <f>SUMIFS('Régua SAEB'!$C:$C,'Régua SAEB'!$B:$B,"MT",'Régua SAEB'!$D:$D,"&lt;="&amp;$I4386,'Régua SAEB'!$E:$E,"&gt;"&amp;$I4386,'Régua SAEB'!$A:$A,$E4386)</f>
        <v>2</v>
      </c>
      <c r="K4386" s="10" t="str">
        <f t="array" ref="K4386">INDEX('Régua SAEB'!$F$1:$F$40,MATCH($E4386&amp;"MT"&amp;$J4386,'Régua SAEB'!$G$1:$G$40,0),1)</f>
        <v>Insuficiente</v>
      </c>
    </row>
    <row r="4387" spans="1:11" x14ac:dyDescent="0.2">
      <c r="A4387" s="28" t="s">
        <v>42</v>
      </c>
      <c r="B4387" s="24">
        <v>916584</v>
      </c>
      <c r="C4387" s="28" t="s">
        <v>1360</v>
      </c>
      <c r="D4387" s="29">
        <v>35916584</v>
      </c>
      <c r="E4387" s="29" t="s">
        <v>3527</v>
      </c>
      <c r="F4387" s="29">
        <v>279.06</v>
      </c>
      <c r="G4387" s="10">
        <f>SUMIFS('Régua SAEB'!$C:$C,'Régua SAEB'!$B:$B,"LP",'Régua SAEB'!$D:$D,"&lt;="&amp;$F4387,'Régua SAEB'!$E:$E,"&gt;"&amp;$F4387,'Régua SAEB'!$A:$A,$E4387)</f>
        <v>3</v>
      </c>
      <c r="H4387" s="10" t="str">
        <f t="array" ref="H4387">INDEX('Régua SAEB'!$F$1:$F$40,MATCH($E4387&amp;"LP"&amp;$G4387,'Régua SAEB'!$G$1:$G$40,0),1)</f>
        <v>Básico</v>
      </c>
      <c r="I4387" s="29">
        <v>265.95999999999998</v>
      </c>
      <c r="J4387" s="10">
        <f>SUMIFS('Régua SAEB'!$C:$C,'Régua SAEB'!$B:$B,"MT",'Régua SAEB'!$D:$D,"&lt;="&amp;$I4387,'Régua SAEB'!$E:$E,"&gt;"&amp;$I4387,'Régua SAEB'!$A:$A,$E4387)</f>
        <v>2</v>
      </c>
      <c r="K4387" s="10" t="str">
        <f t="array" ref="K4387">INDEX('Régua SAEB'!$F$1:$F$40,MATCH($E4387&amp;"MT"&amp;$J4387,'Régua SAEB'!$G$1:$G$40,0),1)</f>
        <v>Insuficiente</v>
      </c>
    </row>
    <row r="4388" spans="1:11" x14ac:dyDescent="0.2">
      <c r="A4388" s="28" t="s">
        <v>42</v>
      </c>
      <c r="B4388" s="24">
        <v>917102</v>
      </c>
      <c r="C4388" s="28" t="s">
        <v>1361</v>
      </c>
      <c r="D4388" s="29">
        <v>35917102</v>
      </c>
      <c r="E4388" s="29" t="s">
        <v>3527</v>
      </c>
      <c r="F4388" s="29">
        <v>267.54000000000002</v>
      </c>
      <c r="G4388" s="10">
        <f>SUMIFS('Régua SAEB'!$C:$C,'Régua SAEB'!$B:$B,"LP",'Régua SAEB'!$D:$D,"&lt;="&amp;$F4388,'Régua SAEB'!$E:$E,"&gt;"&amp;$F4388,'Régua SAEB'!$A:$A,$E4388)</f>
        <v>2</v>
      </c>
      <c r="H4388" s="10" t="str">
        <f t="array" ref="H4388">INDEX('Régua SAEB'!$F$1:$F$40,MATCH($E4388&amp;"LP"&amp;$G4388,'Régua SAEB'!$G$1:$G$40,0),1)</f>
        <v>Básico</v>
      </c>
      <c r="I4388" s="29">
        <v>263.82</v>
      </c>
      <c r="J4388" s="10">
        <f>SUMIFS('Régua SAEB'!$C:$C,'Régua SAEB'!$B:$B,"MT",'Régua SAEB'!$D:$D,"&lt;="&amp;$I4388,'Régua SAEB'!$E:$E,"&gt;"&amp;$I4388,'Régua SAEB'!$A:$A,$E4388)</f>
        <v>2</v>
      </c>
      <c r="K4388" s="10" t="str">
        <f t="array" ref="K4388">INDEX('Régua SAEB'!$F$1:$F$40,MATCH($E4388&amp;"MT"&amp;$J4388,'Régua SAEB'!$G$1:$G$40,0),1)</f>
        <v>Insuficiente</v>
      </c>
    </row>
    <row r="4389" spans="1:11" x14ac:dyDescent="0.2">
      <c r="A4389" s="28" t="s">
        <v>42</v>
      </c>
      <c r="B4389" s="24">
        <v>921497</v>
      </c>
      <c r="C4389" s="28" t="s">
        <v>1363</v>
      </c>
      <c r="D4389" s="29">
        <v>35921497</v>
      </c>
      <c r="E4389" s="29" t="s">
        <v>3527</v>
      </c>
      <c r="F4389" s="29">
        <v>260.92</v>
      </c>
      <c r="G4389" s="10">
        <f>SUMIFS('Régua SAEB'!$C:$C,'Régua SAEB'!$B:$B,"LP",'Régua SAEB'!$D:$D,"&lt;="&amp;$F4389,'Régua SAEB'!$E:$E,"&gt;"&amp;$F4389,'Régua SAEB'!$A:$A,$E4389)</f>
        <v>2</v>
      </c>
      <c r="H4389" s="10" t="str">
        <f t="array" ref="H4389">INDEX('Régua SAEB'!$F$1:$F$40,MATCH($E4389&amp;"LP"&amp;$G4389,'Régua SAEB'!$G$1:$G$40,0),1)</f>
        <v>Básico</v>
      </c>
      <c r="I4389" s="29">
        <v>250.13</v>
      </c>
      <c r="J4389" s="10">
        <f>SUMIFS('Régua SAEB'!$C:$C,'Régua SAEB'!$B:$B,"MT",'Régua SAEB'!$D:$D,"&lt;="&amp;$I4389,'Régua SAEB'!$E:$E,"&gt;"&amp;$I4389,'Régua SAEB'!$A:$A,$E4389)</f>
        <v>2</v>
      </c>
      <c r="K4389" s="10" t="str">
        <f t="array" ref="K4389">INDEX('Régua SAEB'!$F$1:$F$40,MATCH($E4389&amp;"MT"&amp;$J4389,'Régua SAEB'!$G$1:$G$40,0),1)</f>
        <v>Insuficiente</v>
      </c>
    </row>
    <row r="4390" spans="1:11" x14ac:dyDescent="0.2">
      <c r="A4390" s="28" t="s">
        <v>42</v>
      </c>
      <c r="B4390" s="24">
        <v>923321</v>
      </c>
      <c r="C4390" s="28" t="s">
        <v>1365</v>
      </c>
      <c r="D4390" s="29">
        <v>35923321</v>
      </c>
      <c r="E4390" s="29" t="s">
        <v>3527</v>
      </c>
      <c r="F4390" s="29">
        <v>268.23</v>
      </c>
      <c r="G4390" s="10">
        <f>SUMIFS('Régua SAEB'!$C:$C,'Régua SAEB'!$B:$B,"LP",'Régua SAEB'!$D:$D,"&lt;="&amp;$F4390,'Régua SAEB'!$E:$E,"&gt;"&amp;$F4390,'Régua SAEB'!$A:$A,$E4390)</f>
        <v>2</v>
      </c>
      <c r="H4390" s="10" t="str">
        <f t="array" ref="H4390">INDEX('Régua SAEB'!$F$1:$F$40,MATCH($E4390&amp;"LP"&amp;$G4390,'Régua SAEB'!$G$1:$G$40,0),1)</f>
        <v>Básico</v>
      </c>
      <c r="I4390" s="29">
        <v>255.75</v>
      </c>
      <c r="J4390" s="10">
        <f>SUMIFS('Régua SAEB'!$C:$C,'Régua SAEB'!$B:$B,"MT",'Régua SAEB'!$D:$D,"&lt;="&amp;$I4390,'Régua SAEB'!$E:$E,"&gt;"&amp;$I4390,'Régua SAEB'!$A:$A,$E4390)</f>
        <v>2</v>
      </c>
      <c r="K4390" s="10" t="str">
        <f t="array" ref="K4390">INDEX('Régua SAEB'!$F$1:$F$40,MATCH($E4390&amp;"MT"&amp;$J4390,'Régua SAEB'!$G$1:$G$40,0),1)</f>
        <v>Insuficiente</v>
      </c>
    </row>
    <row r="4391" spans="1:11" x14ac:dyDescent="0.2">
      <c r="A4391" s="28" t="s">
        <v>42</v>
      </c>
      <c r="B4391" s="24">
        <v>923709</v>
      </c>
      <c r="C4391" s="28" t="s">
        <v>1366</v>
      </c>
      <c r="D4391" s="29">
        <v>35923709</v>
      </c>
      <c r="E4391" s="29" t="s">
        <v>3527</v>
      </c>
      <c r="F4391" s="29">
        <v>263.22000000000003</v>
      </c>
      <c r="G4391" s="10">
        <f>SUMIFS('Régua SAEB'!$C:$C,'Régua SAEB'!$B:$B,"LP",'Régua SAEB'!$D:$D,"&lt;="&amp;$F4391,'Régua SAEB'!$E:$E,"&gt;"&amp;$F4391,'Régua SAEB'!$A:$A,$E4391)</f>
        <v>2</v>
      </c>
      <c r="H4391" s="10" t="str">
        <f t="array" ref="H4391">INDEX('Régua SAEB'!$F$1:$F$40,MATCH($E4391&amp;"LP"&amp;$G4391,'Régua SAEB'!$G$1:$G$40,0),1)</f>
        <v>Básico</v>
      </c>
      <c r="I4391" s="29">
        <v>250.2</v>
      </c>
      <c r="J4391" s="10">
        <f>SUMIFS('Régua SAEB'!$C:$C,'Régua SAEB'!$B:$B,"MT",'Régua SAEB'!$D:$D,"&lt;="&amp;$I4391,'Régua SAEB'!$E:$E,"&gt;"&amp;$I4391,'Régua SAEB'!$A:$A,$E4391)</f>
        <v>2</v>
      </c>
      <c r="K4391" s="10" t="str">
        <f t="array" ref="K4391">INDEX('Régua SAEB'!$F$1:$F$40,MATCH($E4391&amp;"MT"&amp;$J4391,'Régua SAEB'!$G$1:$G$40,0),1)</f>
        <v>Insuficiente</v>
      </c>
    </row>
    <row r="4392" spans="1:11" x14ac:dyDescent="0.2">
      <c r="A4392" s="28" t="s">
        <v>42</v>
      </c>
      <c r="B4392" s="24">
        <v>923722</v>
      </c>
      <c r="C4392" s="28" t="s">
        <v>1367</v>
      </c>
      <c r="D4392" s="29">
        <v>35923722</v>
      </c>
      <c r="E4392" s="29" t="s">
        <v>3527</v>
      </c>
      <c r="F4392" s="29">
        <v>280.19</v>
      </c>
      <c r="G4392" s="10">
        <f>SUMIFS('Régua SAEB'!$C:$C,'Régua SAEB'!$B:$B,"LP",'Régua SAEB'!$D:$D,"&lt;="&amp;$F4392,'Régua SAEB'!$E:$E,"&gt;"&amp;$F4392,'Régua SAEB'!$A:$A,$E4392)</f>
        <v>3</v>
      </c>
      <c r="H4392" s="10" t="str">
        <f t="array" ref="H4392">INDEX('Régua SAEB'!$F$1:$F$40,MATCH($E4392&amp;"LP"&amp;$G4392,'Régua SAEB'!$G$1:$G$40,0),1)</f>
        <v>Básico</v>
      </c>
      <c r="I4392" s="29">
        <v>264.52</v>
      </c>
      <c r="J4392" s="10">
        <f>SUMIFS('Régua SAEB'!$C:$C,'Régua SAEB'!$B:$B,"MT",'Régua SAEB'!$D:$D,"&lt;="&amp;$I4392,'Régua SAEB'!$E:$E,"&gt;"&amp;$I4392,'Régua SAEB'!$A:$A,$E4392)</f>
        <v>2</v>
      </c>
      <c r="K4392" s="10" t="str">
        <f t="array" ref="K4392">INDEX('Régua SAEB'!$F$1:$F$40,MATCH($E4392&amp;"MT"&amp;$J4392,'Régua SAEB'!$G$1:$G$40,0),1)</f>
        <v>Insuficiente</v>
      </c>
    </row>
    <row r="4393" spans="1:11" x14ac:dyDescent="0.2">
      <c r="A4393" s="28" t="s">
        <v>42</v>
      </c>
      <c r="B4393" s="24">
        <v>923928</v>
      </c>
      <c r="C4393" s="28" t="s">
        <v>1368</v>
      </c>
      <c r="D4393" s="29">
        <v>35923928</v>
      </c>
      <c r="E4393" s="29" t="s">
        <v>3527</v>
      </c>
      <c r="F4393" s="29">
        <v>267.45999999999998</v>
      </c>
      <c r="G4393" s="10">
        <f>SUMIFS('Régua SAEB'!$C:$C,'Régua SAEB'!$B:$B,"LP",'Régua SAEB'!$D:$D,"&lt;="&amp;$F4393,'Régua SAEB'!$E:$E,"&gt;"&amp;$F4393,'Régua SAEB'!$A:$A,$E4393)</f>
        <v>2</v>
      </c>
      <c r="H4393" s="10" t="str">
        <f t="array" ref="H4393">INDEX('Régua SAEB'!$F$1:$F$40,MATCH($E4393&amp;"LP"&amp;$G4393,'Régua SAEB'!$G$1:$G$40,0),1)</f>
        <v>Básico</v>
      </c>
      <c r="I4393" s="29">
        <v>263.77999999999997</v>
      </c>
      <c r="J4393" s="10">
        <f>SUMIFS('Régua SAEB'!$C:$C,'Régua SAEB'!$B:$B,"MT",'Régua SAEB'!$D:$D,"&lt;="&amp;$I4393,'Régua SAEB'!$E:$E,"&gt;"&amp;$I4393,'Régua SAEB'!$A:$A,$E4393)</f>
        <v>2</v>
      </c>
      <c r="K4393" s="10" t="str">
        <f t="array" ref="K4393">INDEX('Régua SAEB'!$F$1:$F$40,MATCH($E4393&amp;"MT"&amp;$J4393,'Régua SAEB'!$G$1:$G$40,0),1)</f>
        <v>Insuficiente</v>
      </c>
    </row>
    <row r="4394" spans="1:11" x14ac:dyDescent="0.2">
      <c r="A4394" s="28" t="s">
        <v>42</v>
      </c>
      <c r="B4394" s="24">
        <v>923936</v>
      </c>
      <c r="C4394" s="28" t="s">
        <v>1369</v>
      </c>
      <c r="D4394" s="29">
        <v>35923936</v>
      </c>
      <c r="E4394" s="29" t="s">
        <v>3527</v>
      </c>
      <c r="F4394" s="29">
        <v>247.13</v>
      </c>
      <c r="G4394" s="10">
        <f>SUMIFS('Régua SAEB'!$C:$C,'Régua SAEB'!$B:$B,"LP",'Régua SAEB'!$D:$D,"&lt;="&amp;$F4394,'Régua SAEB'!$E:$E,"&gt;"&amp;$F4394,'Régua SAEB'!$A:$A,$E4394)</f>
        <v>1</v>
      </c>
      <c r="H4394" s="10" t="str">
        <f t="array" ref="H4394">INDEX('Régua SAEB'!$F$1:$F$40,MATCH($E4394&amp;"LP"&amp;$G4394,'Régua SAEB'!$G$1:$G$40,0),1)</f>
        <v>Insuficiente</v>
      </c>
      <c r="I4394" s="29">
        <v>240.57</v>
      </c>
      <c r="J4394" s="10">
        <f>SUMIFS('Régua SAEB'!$C:$C,'Régua SAEB'!$B:$B,"MT",'Régua SAEB'!$D:$D,"&lt;="&amp;$I4394,'Régua SAEB'!$E:$E,"&gt;"&amp;$I4394,'Régua SAEB'!$A:$A,$E4394)</f>
        <v>1</v>
      </c>
      <c r="K4394" s="10" t="str">
        <f t="array" ref="K4394">INDEX('Régua SAEB'!$F$1:$F$40,MATCH($E4394&amp;"MT"&amp;$J4394,'Régua SAEB'!$G$1:$G$40,0),1)</f>
        <v>Insuficiente</v>
      </c>
    </row>
    <row r="4395" spans="1:11" x14ac:dyDescent="0.2">
      <c r="A4395" s="28" t="s">
        <v>42</v>
      </c>
      <c r="B4395" s="24">
        <v>923941</v>
      </c>
      <c r="C4395" s="28" t="s">
        <v>1370</v>
      </c>
      <c r="D4395" s="29">
        <v>35923941</v>
      </c>
      <c r="E4395" s="29" t="s">
        <v>3527</v>
      </c>
      <c r="F4395" s="29">
        <v>271.25</v>
      </c>
      <c r="G4395" s="10">
        <f>SUMIFS('Régua SAEB'!$C:$C,'Régua SAEB'!$B:$B,"LP",'Régua SAEB'!$D:$D,"&lt;="&amp;$F4395,'Régua SAEB'!$E:$E,"&gt;"&amp;$F4395,'Régua SAEB'!$A:$A,$E4395)</f>
        <v>2</v>
      </c>
      <c r="H4395" s="10" t="str">
        <f t="array" ref="H4395">INDEX('Régua SAEB'!$F$1:$F$40,MATCH($E4395&amp;"LP"&amp;$G4395,'Régua SAEB'!$G$1:$G$40,0),1)</f>
        <v>Básico</v>
      </c>
      <c r="I4395" s="29">
        <v>261.02999999999997</v>
      </c>
      <c r="J4395" s="10">
        <f>SUMIFS('Régua SAEB'!$C:$C,'Régua SAEB'!$B:$B,"MT",'Régua SAEB'!$D:$D,"&lt;="&amp;$I4395,'Régua SAEB'!$E:$E,"&gt;"&amp;$I4395,'Régua SAEB'!$A:$A,$E4395)</f>
        <v>2</v>
      </c>
      <c r="K4395" s="10" t="str">
        <f t="array" ref="K4395">INDEX('Régua SAEB'!$F$1:$F$40,MATCH($E4395&amp;"MT"&amp;$J4395,'Régua SAEB'!$G$1:$G$40,0),1)</f>
        <v>Insuficiente</v>
      </c>
    </row>
    <row r="4396" spans="1:11" x14ac:dyDescent="0.2">
      <c r="A4396" s="28" t="s">
        <v>42</v>
      </c>
      <c r="B4396" s="24">
        <v>923953</v>
      </c>
      <c r="C4396" s="28" t="s">
        <v>1371</v>
      </c>
      <c r="D4396" s="29">
        <v>35923953</v>
      </c>
      <c r="E4396" s="29" t="s">
        <v>3527</v>
      </c>
      <c r="F4396" s="29">
        <v>265.3</v>
      </c>
      <c r="G4396" s="10">
        <f>SUMIFS('Régua SAEB'!$C:$C,'Régua SAEB'!$B:$B,"LP",'Régua SAEB'!$D:$D,"&lt;="&amp;$F4396,'Régua SAEB'!$E:$E,"&gt;"&amp;$F4396,'Régua SAEB'!$A:$A,$E4396)</f>
        <v>2</v>
      </c>
      <c r="H4396" s="10" t="str">
        <f t="array" ref="H4396">INDEX('Régua SAEB'!$F$1:$F$40,MATCH($E4396&amp;"LP"&amp;$G4396,'Régua SAEB'!$G$1:$G$40,0),1)</f>
        <v>Básico</v>
      </c>
      <c r="I4396" s="29">
        <v>253.77</v>
      </c>
      <c r="J4396" s="10">
        <f>SUMIFS('Régua SAEB'!$C:$C,'Régua SAEB'!$B:$B,"MT",'Régua SAEB'!$D:$D,"&lt;="&amp;$I4396,'Régua SAEB'!$E:$E,"&gt;"&amp;$I4396,'Régua SAEB'!$A:$A,$E4396)</f>
        <v>2</v>
      </c>
      <c r="K4396" s="10" t="str">
        <f t="array" ref="K4396">INDEX('Régua SAEB'!$F$1:$F$40,MATCH($E4396&amp;"MT"&amp;$J4396,'Régua SAEB'!$G$1:$G$40,0),1)</f>
        <v>Insuficiente</v>
      </c>
    </row>
    <row r="4397" spans="1:11" x14ac:dyDescent="0.2">
      <c r="A4397" s="28" t="s">
        <v>42</v>
      </c>
      <c r="B4397" s="24">
        <v>925512</v>
      </c>
      <c r="C4397" s="28" t="s">
        <v>1372</v>
      </c>
      <c r="D4397" s="29">
        <v>35925512</v>
      </c>
      <c r="E4397" s="29" t="s">
        <v>3527</v>
      </c>
      <c r="F4397" s="29">
        <v>259.20999999999998</v>
      </c>
      <c r="G4397" s="10">
        <f>SUMIFS('Régua SAEB'!$C:$C,'Régua SAEB'!$B:$B,"LP",'Régua SAEB'!$D:$D,"&lt;="&amp;$F4397,'Régua SAEB'!$E:$E,"&gt;"&amp;$F4397,'Régua SAEB'!$A:$A,$E4397)</f>
        <v>2</v>
      </c>
      <c r="H4397" s="10" t="str">
        <f t="array" ref="H4397">INDEX('Régua SAEB'!$F$1:$F$40,MATCH($E4397&amp;"LP"&amp;$G4397,'Régua SAEB'!$G$1:$G$40,0),1)</f>
        <v>Básico</v>
      </c>
      <c r="I4397" s="29">
        <v>254.02</v>
      </c>
      <c r="J4397" s="10">
        <f>SUMIFS('Régua SAEB'!$C:$C,'Régua SAEB'!$B:$B,"MT",'Régua SAEB'!$D:$D,"&lt;="&amp;$I4397,'Régua SAEB'!$E:$E,"&gt;"&amp;$I4397,'Régua SAEB'!$A:$A,$E4397)</f>
        <v>2</v>
      </c>
      <c r="K4397" s="10" t="str">
        <f t="array" ref="K4397">INDEX('Régua SAEB'!$F$1:$F$40,MATCH($E4397&amp;"MT"&amp;$J4397,'Régua SAEB'!$G$1:$G$40,0),1)</f>
        <v>Insuficiente</v>
      </c>
    </row>
    <row r="4398" spans="1:11" x14ac:dyDescent="0.2">
      <c r="A4398" s="28" t="s">
        <v>43</v>
      </c>
      <c r="B4398" s="24">
        <v>15301</v>
      </c>
      <c r="C4398" s="28" t="s">
        <v>1374</v>
      </c>
      <c r="D4398" s="29">
        <v>35015301</v>
      </c>
      <c r="E4398" s="29" t="s">
        <v>3527</v>
      </c>
      <c r="F4398" s="29">
        <v>261.60000000000002</v>
      </c>
      <c r="G4398" s="10">
        <f>SUMIFS('Régua SAEB'!$C:$C,'Régua SAEB'!$B:$B,"LP",'Régua SAEB'!$D:$D,"&lt;="&amp;$F4398,'Régua SAEB'!$E:$E,"&gt;"&amp;$F4398,'Régua SAEB'!$A:$A,$E4398)</f>
        <v>2</v>
      </c>
      <c r="H4398" s="10" t="str">
        <f t="array" ref="H4398">INDEX('Régua SAEB'!$F$1:$F$40,MATCH($E4398&amp;"LP"&amp;$G4398,'Régua SAEB'!$G$1:$G$40,0),1)</f>
        <v>Básico</v>
      </c>
      <c r="I4398" s="29">
        <v>258.29000000000002</v>
      </c>
      <c r="J4398" s="10">
        <f>SUMIFS('Régua SAEB'!$C:$C,'Régua SAEB'!$B:$B,"MT",'Régua SAEB'!$D:$D,"&lt;="&amp;$I4398,'Régua SAEB'!$E:$E,"&gt;"&amp;$I4398,'Régua SAEB'!$A:$A,$E4398)</f>
        <v>2</v>
      </c>
      <c r="K4398" s="10" t="str">
        <f t="array" ref="K4398">INDEX('Régua SAEB'!$F$1:$F$40,MATCH($E4398&amp;"MT"&amp;$J4398,'Régua SAEB'!$G$1:$G$40,0),1)</f>
        <v>Insuficiente</v>
      </c>
    </row>
    <row r="4399" spans="1:11" x14ac:dyDescent="0.2">
      <c r="A4399" s="28" t="s">
        <v>43</v>
      </c>
      <c r="B4399" s="24">
        <v>15313</v>
      </c>
      <c r="C4399" s="28" t="s">
        <v>1375</v>
      </c>
      <c r="D4399" s="29">
        <v>35015313</v>
      </c>
      <c r="E4399" s="29" t="s">
        <v>3527</v>
      </c>
      <c r="F4399" s="29">
        <v>293.49</v>
      </c>
      <c r="G4399" s="10">
        <f>SUMIFS('Régua SAEB'!$C:$C,'Régua SAEB'!$B:$B,"LP",'Régua SAEB'!$D:$D,"&lt;="&amp;$F4399,'Régua SAEB'!$E:$E,"&gt;"&amp;$F4399,'Régua SAEB'!$A:$A,$E4399)</f>
        <v>3</v>
      </c>
      <c r="H4399" s="10" t="str">
        <f t="array" ref="H4399">INDEX('Régua SAEB'!$F$1:$F$40,MATCH($E4399&amp;"LP"&amp;$G4399,'Régua SAEB'!$G$1:$G$40,0),1)</f>
        <v>Básico</v>
      </c>
      <c r="I4399" s="29">
        <v>282.91000000000003</v>
      </c>
      <c r="J4399" s="10">
        <f>SUMIFS('Régua SAEB'!$C:$C,'Régua SAEB'!$B:$B,"MT",'Régua SAEB'!$D:$D,"&lt;="&amp;$I4399,'Régua SAEB'!$E:$E,"&gt;"&amp;$I4399,'Régua SAEB'!$A:$A,$E4399)</f>
        <v>3</v>
      </c>
      <c r="K4399" s="10" t="str">
        <f t="array" ref="K4399">INDEX('Régua SAEB'!$F$1:$F$40,MATCH($E4399&amp;"MT"&amp;$J4399,'Régua SAEB'!$G$1:$G$40,0),1)</f>
        <v>Básico</v>
      </c>
    </row>
    <row r="4400" spans="1:11" x14ac:dyDescent="0.2">
      <c r="A4400" s="28" t="s">
        <v>43</v>
      </c>
      <c r="B4400" s="24">
        <v>45275</v>
      </c>
      <c r="C4400" s="28" t="s">
        <v>1379</v>
      </c>
      <c r="D4400" s="29">
        <v>35045275</v>
      </c>
      <c r="E4400" s="29" t="s">
        <v>3527</v>
      </c>
      <c r="F4400" s="29">
        <v>265.60000000000002</v>
      </c>
      <c r="G4400" s="10">
        <f>SUMIFS('Régua SAEB'!$C:$C,'Régua SAEB'!$B:$B,"LP",'Régua SAEB'!$D:$D,"&lt;="&amp;$F4400,'Régua SAEB'!$E:$E,"&gt;"&amp;$F4400,'Régua SAEB'!$A:$A,$E4400)</f>
        <v>2</v>
      </c>
      <c r="H4400" s="10" t="str">
        <f t="array" ref="H4400">INDEX('Régua SAEB'!$F$1:$F$40,MATCH($E4400&amp;"LP"&amp;$G4400,'Régua SAEB'!$G$1:$G$40,0),1)</f>
        <v>Básico</v>
      </c>
      <c r="I4400" s="29">
        <v>255.49</v>
      </c>
      <c r="J4400" s="10">
        <f>SUMIFS('Régua SAEB'!$C:$C,'Régua SAEB'!$B:$B,"MT",'Régua SAEB'!$D:$D,"&lt;="&amp;$I4400,'Régua SAEB'!$E:$E,"&gt;"&amp;$I4400,'Régua SAEB'!$A:$A,$E4400)</f>
        <v>2</v>
      </c>
      <c r="K4400" s="10" t="str">
        <f t="array" ref="K4400">INDEX('Régua SAEB'!$F$1:$F$40,MATCH($E4400&amp;"MT"&amp;$J4400,'Régua SAEB'!$G$1:$G$40,0),1)</f>
        <v>Insuficiente</v>
      </c>
    </row>
    <row r="4401" spans="1:11" x14ac:dyDescent="0.2">
      <c r="A4401" s="28" t="s">
        <v>43</v>
      </c>
      <c r="B4401" s="24">
        <v>49359</v>
      </c>
      <c r="C4401" s="28" t="s">
        <v>1380</v>
      </c>
      <c r="D4401" s="29">
        <v>35049359</v>
      </c>
      <c r="E4401" s="29" t="s">
        <v>3527</v>
      </c>
      <c r="F4401" s="29">
        <v>261.17</v>
      </c>
      <c r="G4401" s="10">
        <f>SUMIFS('Régua SAEB'!$C:$C,'Régua SAEB'!$B:$B,"LP",'Régua SAEB'!$D:$D,"&lt;="&amp;$F4401,'Régua SAEB'!$E:$E,"&gt;"&amp;$F4401,'Régua SAEB'!$A:$A,$E4401)</f>
        <v>2</v>
      </c>
      <c r="H4401" s="10" t="str">
        <f t="array" ref="H4401">INDEX('Régua SAEB'!$F$1:$F$40,MATCH($E4401&amp;"LP"&amp;$G4401,'Régua SAEB'!$G$1:$G$40,0),1)</f>
        <v>Básico</v>
      </c>
      <c r="I4401" s="29">
        <v>264.08</v>
      </c>
      <c r="J4401" s="10">
        <f>SUMIFS('Régua SAEB'!$C:$C,'Régua SAEB'!$B:$B,"MT",'Régua SAEB'!$D:$D,"&lt;="&amp;$I4401,'Régua SAEB'!$E:$E,"&gt;"&amp;$I4401,'Régua SAEB'!$A:$A,$E4401)</f>
        <v>2</v>
      </c>
      <c r="K4401" s="10" t="str">
        <f t="array" ref="K4401">INDEX('Régua SAEB'!$F$1:$F$40,MATCH($E4401&amp;"MT"&amp;$J4401,'Régua SAEB'!$G$1:$G$40,0),1)</f>
        <v>Insuficiente</v>
      </c>
    </row>
    <row r="4402" spans="1:11" x14ac:dyDescent="0.2">
      <c r="A4402" s="28" t="s">
        <v>60</v>
      </c>
      <c r="B4402" s="24">
        <v>34812</v>
      </c>
      <c r="C4402" s="28" t="s">
        <v>1381</v>
      </c>
      <c r="D4402" s="29">
        <v>35034812</v>
      </c>
      <c r="E4402" s="29" t="s">
        <v>3527</v>
      </c>
      <c r="F4402" s="29">
        <v>266.89999999999998</v>
      </c>
      <c r="G4402" s="10">
        <f>SUMIFS('Régua SAEB'!$C:$C,'Régua SAEB'!$B:$B,"LP",'Régua SAEB'!$D:$D,"&lt;="&amp;$F4402,'Régua SAEB'!$E:$E,"&gt;"&amp;$F4402,'Régua SAEB'!$A:$A,$E4402)</f>
        <v>2</v>
      </c>
      <c r="H4402" s="10" t="str">
        <f t="array" ref="H4402">INDEX('Régua SAEB'!$F$1:$F$40,MATCH($E4402&amp;"LP"&amp;$G4402,'Régua SAEB'!$G$1:$G$40,0),1)</f>
        <v>Básico</v>
      </c>
      <c r="I4402" s="29">
        <v>252.96</v>
      </c>
      <c r="J4402" s="10">
        <f>SUMIFS('Régua SAEB'!$C:$C,'Régua SAEB'!$B:$B,"MT",'Régua SAEB'!$D:$D,"&lt;="&amp;$I4402,'Régua SAEB'!$E:$E,"&gt;"&amp;$I4402,'Régua SAEB'!$A:$A,$E4402)</f>
        <v>2</v>
      </c>
      <c r="K4402" s="10" t="str">
        <f t="array" ref="K4402">INDEX('Régua SAEB'!$F$1:$F$40,MATCH($E4402&amp;"MT"&amp;$J4402,'Régua SAEB'!$G$1:$G$40,0),1)</f>
        <v>Insuficiente</v>
      </c>
    </row>
    <row r="4403" spans="1:11" x14ac:dyDescent="0.2">
      <c r="A4403" s="28" t="s">
        <v>60</v>
      </c>
      <c r="B4403" s="24">
        <v>34836</v>
      </c>
      <c r="C4403" s="28" t="s">
        <v>1382</v>
      </c>
      <c r="D4403" s="29">
        <v>35034836</v>
      </c>
      <c r="E4403" s="29" t="s">
        <v>3527</v>
      </c>
      <c r="F4403" s="29">
        <v>266.86</v>
      </c>
      <c r="G4403" s="10">
        <f>SUMIFS('Régua SAEB'!$C:$C,'Régua SAEB'!$B:$B,"LP",'Régua SAEB'!$D:$D,"&lt;="&amp;$F4403,'Régua SAEB'!$E:$E,"&gt;"&amp;$F4403,'Régua SAEB'!$A:$A,$E4403)</f>
        <v>2</v>
      </c>
      <c r="H4403" s="10" t="str">
        <f t="array" ref="H4403">INDEX('Régua SAEB'!$F$1:$F$40,MATCH($E4403&amp;"LP"&amp;$G4403,'Régua SAEB'!$G$1:$G$40,0),1)</f>
        <v>Básico</v>
      </c>
      <c r="I4403" s="29">
        <v>262.60000000000002</v>
      </c>
      <c r="J4403" s="10">
        <f>SUMIFS('Régua SAEB'!$C:$C,'Régua SAEB'!$B:$B,"MT",'Régua SAEB'!$D:$D,"&lt;="&amp;$I4403,'Régua SAEB'!$E:$E,"&gt;"&amp;$I4403,'Régua SAEB'!$A:$A,$E4403)</f>
        <v>2</v>
      </c>
      <c r="K4403" s="10" t="str">
        <f t="array" ref="K4403">INDEX('Régua SAEB'!$F$1:$F$40,MATCH($E4403&amp;"MT"&amp;$J4403,'Régua SAEB'!$G$1:$G$40,0),1)</f>
        <v>Insuficiente</v>
      </c>
    </row>
    <row r="4404" spans="1:11" x14ac:dyDescent="0.2">
      <c r="A4404" s="28" t="s">
        <v>60</v>
      </c>
      <c r="B4404" s="24">
        <v>34952</v>
      </c>
      <c r="C4404" s="28" t="s">
        <v>1383</v>
      </c>
      <c r="D4404" s="29">
        <v>35034952</v>
      </c>
      <c r="E4404" s="29" t="s">
        <v>3527</v>
      </c>
      <c r="F4404" s="29">
        <v>258.64999999999998</v>
      </c>
      <c r="G4404" s="10">
        <f>SUMIFS('Régua SAEB'!$C:$C,'Régua SAEB'!$B:$B,"LP",'Régua SAEB'!$D:$D,"&lt;="&amp;$F4404,'Régua SAEB'!$E:$E,"&gt;"&amp;$F4404,'Régua SAEB'!$A:$A,$E4404)</f>
        <v>2</v>
      </c>
      <c r="H4404" s="10" t="str">
        <f t="array" ref="H4404">INDEX('Régua SAEB'!$F$1:$F$40,MATCH($E4404&amp;"LP"&amp;$G4404,'Régua SAEB'!$G$1:$G$40,0),1)</f>
        <v>Básico</v>
      </c>
      <c r="I4404" s="29">
        <v>261.39999999999998</v>
      </c>
      <c r="J4404" s="10">
        <f>SUMIFS('Régua SAEB'!$C:$C,'Régua SAEB'!$B:$B,"MT",'Régua SAEB'!$D:$D,"&lt;="&amp;$I4404,'Régua SAEB'!$E:$E,"&gt;"&amp;$I4404,'Régua SAEB'!$A:$A,$E4404)</f>
        <v>2</v>
      </c>
      <c r="K4404" s="10" t="str">
        <f t="array" ref="K4404">INDEX('Régua SAEB'!$F$1:$F$40,MATCH($E4404&amp;"MT"&amp;$J4404,'Régua SAEB'!$G$1:$G$40,0),1)</f>
        <v>Insuficiente</v>
      </c>
    </row>
    <row r="4405" spans="1:11" x14ac:dyDescent="0.2">
      <c r="A4405" s="28" t="s">
        <v>60</v>
      </c>
      <c r="B4405" s="24">
        <v>906049</v>
      </c>
      <c r="C4405" s="28" t="s">
        <v>1384</v>
      </c>
      <c r="D4405" s="29">
        <v>35906049</v>
      </c>
      <c r="E4405" s="29" t="s">
        <v>3527</v>
      </c>
      <c r="F4405" s="29">
        <v>266.06</v>
      </c>
      <c r="G4405" s="10">
        <f>SUMIFS('Régua SAEB'!$C:$C,'Régua SAEB'!$B:$B,"LP",'Régua SAEB'!$D:$D,"&lt;="&amp;$F4405,'Régua SAEB'!$E:$E,"&gt;"&amp;$F4405,'Régua SAEB'!$A:$A,$E4405)</f>
        <v>2</v>
      </c>
      <c r="H4405" s="10" t="str">
        <f t="array" ref="H4405">INDEX('Régua SAEB'!$F$1:$F$40,MATCH($E4405&amp;"LP"&amp;$G4405,'Régua SAEB'!$G$1:$G$40,0),1)</f>
        <v>Básico</v>
      </c>
      <c r="I4405" s="29">
        <v>263.07</v>
      </c>
      <c r="J4405" s="10">
        <f>SUMIFS('Régua SAEB'!$C:$C,'Régua SAEB'!$B:$B,"MT",'Régua SAEB'!$D:$D,"&lt;="&amp;$I4405,'Régua SAEB'!$E:$E,"&gt;"&amp;$I4405,'Régua SAEB'!$A:$A,$E4405)</f>
        <v>2</v>
      </c>
      <c r="K4405" s="10" t="str">
        <f t="array" ref="K4405">INDEX('Régua SAEB'!$F$1:$F$40,MATCH($E4405&amp;"MT"&amp;$J4405,'Régua SAEB'!$G$1:$G$40,0),1)</f>
        <v>Insuficiente</v>
      </c>
    </row>
    <row r="4406" spans="1:11" x14ac:dyDescent="0.2">
      <c r="A4406" s="28" t="s">
        <v>20</v>
      </c>
      <c r="B4406" s="24">
        <v>14448</v>
      </c>
      <c r="C4406" s="28" t="s">
        <v>1385</v>
      </c>
      <c r="D4406" s="29">
        <v>35014448</v>
      </c>
      <c r="E4406" s="29" t="s">
        <v>3527</v>
      </c>
      <c r="F4406" s="29">
        <v>284.45999999999998</v>
      </c>
      <c r="G4406" s="10">
        <f>SUMIFS('Régua SAEB'!$C:$C,'Régua SAEB'!$B:$B,"LP",'Régua SAEB'!$D:$D,"&lt;="&amp;$F4406,'Régua SAEB'!$E:$E,"&gt;"&amp;$F4406,'Régua SAEB'!$A:$A,$E4406)</f>
        <v>3</v>
      </c>
      <c r="H4406" s="10" t="str">
        <f t="array" ref="H4406">INDEX('Régua SAEB'!$F$1:$F$40,MATCH($E4406&amp;"LP"&amp;$G4406,'Régua SAEB'!$G$1:$G$40,0),1)</f>
        <v>Básico</v>
      </c>
      <c r="I4406" s="29">
        <v>272.14999999999998</v>
      </c>
      <c r="J4406" s="10">
        <f>SUMIFS('Régua SAEB'!$C:$C,'Régua SAEB'!$B:$B,"MT",'Régua SAEB'!$D:$D,"&lt;="&amp;$I4406,'Régua SAEB'!$E:$E,"&gt;"&amp;$I4406,'Régua SAEB'!$A:$A,$E4406)</f>
        <v>2</v>
      </c>
      <c r="K4406" s="10" t="str">
        <f t="array" ref="K4406">INDEX('Régua SAEB'!$F$1:$F$40,MATCH($E4406&amp;"MT"&amp;$J4406,'Régua SAEB'!$G$1:$G$40,0),1)</f>
        <v>Insuficiente</v>
      </c>
    </row>
    <row r="4407" spans="1:11" x14ac:dyDescent="0.2">
      <c r="A4407" s="28" t="s">
        <v>20</v>
      </c>
      <c r="B4407" s="24">
        <v>910036</v>
      </c>
      <c r="C4407" s="28" t="s">
        <v>1386</v>
      </c>
      <c r="D4407" s="29">
        <v>35910036</v>
      </c>
      <c r="E4407" s="29" t="s">
        <v>3527</v>
      </c>
      <c r="F4407" s="29">
        <v>266</v>
      </c>
      <c r="G4407" s="10">
        <f>SUMIFS('Régua SAEB'!$C:$C,'Régua SAEB'!$B:$B,"LP",'Régua SAEB'!$D:$D,"&lt;="&amp;$F4407,'Régua SAEB'!$E:$E,"&gt;"&amp;$F4407,'Régua SAEB'!$A:$A,$E4407)</f>
        <v>2</v>
      </c>
      <c r="H4407" s="10" t="str">
        <f t="array" ref="H4407">INDEX('Régua SAEB'!$F$1:$F$40,MATCH($E4407&amp;"LP"&amp;$G4407,'Régua SAEB'!$G$1:$G$40,0),1)</f>
        <v>Básico</v>
      </c>
      <c r="I4407" s="29">
        <v>254.74</v>
      </c>
      <c r="J4407" s="10">
        <f>SUMIFS('Régua SAEB'!$C:$C,'Régua SAEB'!$B:$B,"MT",'Régua SAEB'!$D:$D,"&lt;="&amp;$I4407,'Régua SAEB'!$E:$E,"&gt;"&amp;$I4407,'Régua SAEB'!$A:$A,$E4407)</f>
        <v>2</v>
      </c>
      <c r="K4407" s="10" t="str">
        <f t="array" ref="K4407">INDEX('Régua SAEB'!$F$1:$F$40,MATCH($E4407&amp;"MT"&amp;$J4407,'Régua SAEB'!$G$1:$G$40,0),1)</f>
        <v>Insuficiente</v>
      </c>
    </row>
    <row r="4408" spans="1:11" x14ac:dyDescent="0.2">
      <c r="A4408" s="28" t="s">
        <v>80</v>
      </c>
      <c r="B4408" s="24">
        <v>21684</v>
      </c>
      <c r="C4408" s="28" t="s">
        <v>1387</v>
      </c>
      <c r="D4408" s="29">
        <v>35021684</v>
      </c>
      <c r="E4408" s="29" t="s">
        <v>3527</v>
      </c>
      <c r="F4408" s="29">
        <v>269.39999999999998</v>
      </c>
      <c r="G4408" s="10">
        <f>SUMIFS('Régua SAEB'!$C:$C,'Régua SAEB'!$B:$B,"LP",'Régua SAEB'!$D:$D,"&lt;="&amp;$F4408,'Régua SAEB'!$E:$E,"&gt;"&amp;$F4408,'Régua SAEB'!$A:$A,$E4408)</f>
        <v>2</v>
      </c>
      <c r="H4408" s="10" t="str">
        <f t="array" ref="H4408">INDEX('Régua SAEB'!$F$1:$F$40,MATCH($E4408&amp;"LP"&amp;$G4408,'Régua SAEB'!$G$1:$G$40,0),1)</f>
        <v>Básico</v>
      </c>
      <c r="I4408" s="29">
        <v>255.52</v>
      </c>
      <c r="J4408" s="10">
        <f>SUMIFS('Régua SAEB'!$C:$C,'Régua SAEB'!$B:$B,"MT",'Régua SAEB'!$D:$D,"&lt;="&amp;$I4408,'Régua SAEB'!$E:$E,"&gt;"&amp;$I4408,'Régua SAEB'!$A:$A,$E4408)</f>
        <v>2</v>
      </c>
      <c r="K4408" s="10" t="str">
        <f t="array" ref="K4408">INDEX('Régua SAEB'!$F$1:$F$40,MATCH($E4408&amp;"MT"&amp;$J4408,'Régua SAEB'!$G$1:$G$40,0),1)</f>
        <v>Insuficiente</v>
      </c>
    </row>
    <row r="4409" spans="1:11" x14ac:dyDescent="0.2">
      <c r="A4409" s="28" t="s">
        <v>34</v>
      </c>
      <c r="B4409" s="24">
        <v>23059</v>
      </c>
      <c r="C4409" s="28" t="s">
        <v>3622</v>
      </c>
      <c r="D4409" s="29">
        <v>35023059</v>
      </c>
      <c r="E4409" s="29" t="s">
        <v>3527</v>
      </c>
      <c r="F4409" s="29">
        <v>259.48</v>
      </c>
      <c r="G4409" s="10">
        <f>SUMIFS('Régua SAEB'!$C:$C,'Régua SAEB'!$B:$B,"LP",'Régua SAEB'!$D:$D,"&lt;="&amp;$F4409,'Régua SAEB'!$E:$E,"&gt;"&amp;$F4409,'Régua SAEB'!$A:$A,$E4409)</f>
        <v>2</v>
      </c>
      <c r="H4409" s="10" t="str">
        <f t="array" ref="H4409">INDEX('Régua SAEB'!$F$1:$F$40,MATCH($E4409&amp;"LP"&amp;$G4409,'Régua SAEB'!$G$1:$G$40,0),1)</f>
        <v>Básico</v>
      </c>
      <c r="I4409" s="29">
        <v>251.67</v>
      </c>
      <c r="J4409" s="10">
        <f>SUMIFS('Régua SAEB'!$C:$C,'Régua SAEB'!$B:$B,"MT",'Régua SAEB'!$D:$D,"&lt;="&amp;$I4409,'Régua SAEB'!$E:$E,"&gt;"&amp;$I4409,'Régua SAEB'!$A:$A,$E4409)</f>
        <v>2</v>
      </c>
      <c r="K4409" s="10" t="str">
        <f t="array" ref="K4409">INDEX('Régua SAEB'!$F$1:$F$40,MATCH($E4409&amp;"MT"&amp;$J4409,'Régua SAEB'!$G$1:$G$40,0),1)</f>
        <v>Insuficiente</v>
      </c>
    </row>
    <row r="4410" spans="1:11" x14ac:dyDescent="0.2">
      <c r="A4410" s="28" t="s">
        <v>44</v>
      </c>
      <c r="B4410" s="24">
        <v>15660</v>
      </c>
      <c r="C4410" s="28" t="s">
        <v>1389</v>
      </c>
      <c r="D4410" s="29">
        <v>35015660</v>
      </c>
      <c r="E4410" s="29" t="s">
        <v>3527</v>
      </c>
      <c r="F4410" s="29">
        <v>256.20999999999998</v>
      </c>
      <c r="G4410" s="10">
        <f>SUMIFS('Régua SAEB'!$C:$C,'Régua SAEB'!$B:$B,"LP",'Régua SAEB'!$D:$D,"&lt;="&amp;$F4410,'Régua SAEB'!$E:$E,"&gt;"&amp;$F4410,'Régua SAEB'!$A:$A,$E4410)</f>
        <v>2</v>
      </c>
      <c r="H4410" s="10" t="str">
        <f t="array" ref="H4410">INDEX('Régua SAEB'!$F$1:$F$40,MATCH($E4410&amp;"LP"&amp;$G4410,'Régua SAEB'!$G$1:$G$40,0),1)</f>
        <v>Básico</v>
      </c>
      <c r="I4410" s="29">
        <v>254.4</v>
      </c>
      <c r="J4410" s="10">
        <f>SUMIFS('Régua SAEB'!$C:$C,'Régua SAEB'!$B:$B,"MT",'Régua SAEB'!$D:$D,"&lt;="&amp;$I4410,'Régua SAEB'!$E:$E,"&gt;"&amp;$I4410,'Régua SAEB'!$A:$A,$E4410)</f>
        <v>2</v>
      </c>
      <c r="K4410" s="10" t="str">
        <f t="array" ref="K4410">INDEX('Régua SAEB'!$F$1:$F$40,MATCH($E4410&amp;"MT"&amp;$J4410,'Régua SAEB'!$G$1:$G$40,0),1)</f>
        <v>Insuficiente</v>
      </c>
    </row>
    <row r="4411" spans="1:11" x14ac:dyDescent="0.2">
      <c r="A4411" s="28" t="s">
        <v>44</v>
      </c>
      <c r="B4411" s="24">
        <v>15672</v>
      </c>
      <c r="C4411" s="28" t="s">
        <v>1390</v>
      </c>
      <c r="D4411" s="29">
        <v>35015672</v>
      </c>
      <c r="E4411" s="29" t="s">
        <v>3527</v>
      </c>
      <c r="F4411" s="29">
        <v>276.61</v>
      </c>
      <c r="G4411" s="10">
        <f>SUMIFS('Régua SAEB'!$C:$C,'Régua SAEB'!$B:$B,"LP",'Régua SAEB'!$D:$D,"&lt;="&amp;$F4411,'Régua SAEB'!$E:$E,"&gt;"&amp;$F4411,'Régua SAEB'!$A:$A,$E4411)</f>
        <v>3</v>
      </c>
      <c r="H4411" s="10" t="str">
        <f t="array" ref="H4411">INDEX('Régua SAEB'!$F$1:$F$40,MATCH($E4411&amp;"LP"&amp;$G4411,'Régua SAEB'!$G$1:$G$40,0),1)</f>
        <v>Básico</v>
      </c>
      <c r="I4411" s="29">
        <v>268.41000000000003</v>
      </c>
      <c r="J4411" s="10">
        <f>SUMIFS('Régua SAEB'!$C:$C,'Régua SAEB'!$B:$B,"MT",'Régua SAEB'!$D:$D,"&lt;="&amp;$I4411,'Régua SAEB'!$E:$E,"&gt;"&amp;$I4411,'Régua SAEB'!$A:$A,$E4411)</f>
        <v>2</v>
      </c>
      <c r="K4411" s="10" t="str">
        <f t="array" ref="K4411">INDEX('Régua SAEB'!$F$1:$F$40,MATCH($E4411&amp;"MT"&amp;$J4411,'Régua SAEB'!$G$1:$G$40,0),1)</f>
        <v>Insuficiente</v>
      </c>
    </row>
    <row r="4412" spans="1:11" x14ac:dyDescent="0.2">
      <c r="A4412" s="28" t="s">
        <v>44</v>
      </c>
      <c r="B4412" s="24">
        <v>15696</v>
      </c>
      <c r="C4412" s="28" t="s">
        <v>1391</v>
      </c>
      <c r="D4412" s="29">
        <v>35015696</v>
      </c>
      <c r="E4412" s="29" t="s">
        <v>3527</v>
      </c>
      <c r="F4412" s="29">
        <v>274.61</v>
      </c>
      <c r="G4412" s="10">
        <f>SUMIFS('Régua SAEB'!$C:$C,'Régua SAEB'!$B:$B,"LP",'Régua SAEB'!$D:$D,"&lt;="&amp;$F4412,'Régua SAEB'!$E:$E,"&gt;"&amp;$F4412,'Régua SAEB'!$A:$A,$E4412)</f>
        <v>2</v>
      </c>
      <c r="H4412" s="10" t="str">
        <f t="array" ref="H4412">INDEX('Régua SAEB'!$F$1:$F$40,MATCH($E4412&amp;"LP"&amp;$G4412,'Régua SAEB'!$G$1:$G$40,0),1)</f>
        <v>Básico</v>
      </c>
      <c r="I4412" s="29">
        <v>263.17</v>
      </c>
      <c r="J4412" s="10">
        <f>SUMIFS('Régua SAEB'!$C:$C,'Régua SAEB'!$B:$B,"MT",'Régua SAEB'!$D:$D,"&lt;="&amp;$I4412,'Régua SAEB'!$E:$E,"&gt;"&amp;$I4412,'Régua SAEB'!$A:$A,$E4412)</f>
        <v>2</v>
      </c>
      <c r="K4412" s="10" t="str">
        <f t="array" ref="K4412">INDEX('Régua SAEB'!$F$1:$F$40,MATCH($E4412&amp;"MT"&amp;$J4412,'Régua SAEB'!$G$1:$G$40,0),1)</f>
        <v>Insuficiente</v>
      </c>
    </row>
    <row r="4413" spans="1:11" x14ac:dyDescent="0.2">
      <c r="A4413" s="28" t="s">
        <v>44</v>
      </c>
      <c r="B4413" s="24">
        <v>15702</v>
      </c>
      <c r="C4413" s="28" t="s">
        <v>3623</v>
      </c>
      <c r="D4413" s="29">
        <v>35015702</v>
      </c>
      <c r="E4413" s="29" t="s">
        <v>3527</v>
      </c>
      <c r="F4413" s="29">
        <v>308.89</v>
      </c>
      <c r="G4413" s="10">
        <f>SUMIFS('Régua SAEB'!$C:$C,'Régua SAEB'!$B:$B,"LP",'Régua SAEB'!$D:$D,"&lt;="&amp;$F4413,'Régua SAEB'!$E:$E,"&gt;"&amp;$F4413,'Régua SAEB'!$A:$A,$E4413)</f>
        <v>4</v>
      </c>
      <c r="H4413" s="10" t="str">
        <f t="array" ref="H4413">INDEX('Régua SAEB'!$F$1:$F$40,MATCH($E4413&amp;"LP"&amp;$G4413,'Régua SAEB'!$G$1:$G$40,0),1)</f>
        <v>Básico</v>
      </c>
      <c r="I4413" s="29">
        <v>306.13</v>
      </c>
      <c r="J4413" s="10">
        <f>SUMIFS('Régua SAEB'!$C:$C,'Régua SAEB'!$B:$B,"MT",'Régua SAEB'!$D:$D,"&lt;="&amp;$I4413,'Régua SAEB'!$E:$E,"&gt;"&amp;$I4413,'Régua SAEB'!$A:$A,$E4413)</f>
        <v>4</v>
      </c>
      <c r="K4413" s="10" t="str">
        <f t="array" ref="K4413">INDEX('Régua SAEB'!$F$1:$F$40,MATCH($E4413&amp;"MT"&amp;$J4413,'Régua SAEB'!$G$1:$G$40,0),1)</f>
        <v>Básico</v>
      </c>
    </row>
    <row r="4414" spans="1:11" x14ac:dyDescent="0.2">
      <c r="A4414" s="28" t="s">
        <v>44</v>
      </c>
      <c r="B4414" s="24">
        <v>15748</v>
      </c>
      <c r="C4414" s="28" t="s">
        <v>1392</v>
      </c>
      <c r="D4414" s="29">
        <v>35015748</v>
      </c>
      <c r="E4414" s="29" t="s">
        <v>3527</v>
      </c>
      <c r="F4414" s="29">
        <v>278.52</v>
      </c>
      <c r="G4414" s="10">
        <f>SUMIFS('Régua SAEB'!$C:$C,'Régua SAEB'!$B:$B,"LP",'Régua SAEB'!$D:$D,"&lt;="&amp;$F4414,'Régua SAEB'!$E:$E,"&gt;"&amp;$F4414,'Régua SAEB'!$A:$A,$E4414)</f>
        <v>3</v>
      </c>
      <c r="H4414" s="10" t="str">
        <f t="array" ref="H4414">INDEX('Régua SAEB'!$F$1:$F$40,MATCH($E4414&amp;"LP"&amp;$G4414,'Régua SAEB'!$G$1:$G$40,0),1)</f>
        <v>Básico</v>
      </c>
      <c r="I4414" s="29">
        <v>260.35000000000002</v>
      </c>
      <c r="J4414" s="10">
        <f>SUMIFS('Régua SAEB'!$C:$C,'Régua SAEB'!$B:$B,"MT",'Régua SAEB'!$D:$D,"&lt;="&amp;$I4414,'Régua SAEB'!$E:$E,"&gt;"&amp;$I4414,'Régua SAEB'!$A:$A,$E4414)</f>
        <v>2</v>
      </c>
      <c r="K4414" s="10" t="str">
        <f t="array" ref="K4414">INDEX('Régua SAEB'!$F$1:$F$40,MATCH($E4414&amp;"MT"&amp;$J4414,'Régua SAEB'!$G$1:$G$40,0),1)</f>
        <v>Insuficiente</v>
      </c>
    </row>
    <row r="4415" spans="1:11" x14ac:dyDescent="0.2">
      <c r="A4415" s="28" t="s">
        <v>44</v>
      </c>
      <c r="B4415" s="24">
        <v>15787</v>
      </c>
      <c r="C4415" s="28" t="s">
        <v>1393</v>
      </c>
      <c r="D4415" s="29">
        <v>35015787</v>
      </c>
      <c r="E4415" s="29" t="s">
        <v>3527</v>
      </c>
      <c r="F4415" s="29">
        <v>282.06</v>
      </c>
      <c r="G4415" s="10">
        <f>SUMIFS('Régua SAEB'!$C:$C,'Régua SAEB'!$B:$B,"LP",'Régua SAEB'!$D:$D,"&lt;="&amp;$F4415,'Régua SAEB'!$E:$E,"&gt;"&amp;$F4415,'Régua SAEB'!$A:$A,$E4415)</f>
        <v>3</v>
      </c>
      <c r="H4415" s="10" t="str">
        <f t="array" ref="H4415">INDEX('Régua SAEB'!$F$1:$F$40,MATCH($E4415&amp;"LP"&amp;$G4415,'Régua SAEB'!$G$1:$G$40,0),1)</f>
        <v>Básico</v>
      </c>
      <c r="I4415" s="29">
        <v>268.91000000000003</v>
      </c>
      <c r="J4415" s="10">
        <f>SUMIFS('Régua SAEB'!$C:$C,'Régua SAEB'!$B:$B,"MT",'Régua SAEB'!$D:$D,"&lt;="&amp;$I4415,'Régua SAEB'!$E:$E,"&gt;"&amp;$I4415,'Régua SAEB'!$A:$A,$E4415)</f>
        <v>2</v>
      </c>
      <c r="K4415" s="10" t="str">
        <f t="array" ref="K4415">INDEX('Régua SAEB'!$F$1:$F$40,MATCH($E4415&amp;"MT"&amp;$J4415,'Régua SAEB'!$G$1:$G$40,0),1)</f>
        <v>Insuficiente</v>
      </c>
    </row>
    <row r="4416" spans="1:11" x14ac:dyDescent="0.2">
      <c r="A4416" s="28" t="s">
        <v>44</v>
      </c>
      <c r="B4416" s="24">
        <v>38945</v>
      </c>
      <c r="C4416" s="28" t="s">
        <v>1395</v>
      </c>
      <c r="D4416" s="29">
        <v>35038945</v>
      </c>
      <c r="E4416" s="29" t="s">
        <v>3527</v>
      </c>
      <c r="F4416" s="29">
        <v>277.52999999999997</v>
      </c>
      <c r="G4416" s="10">
        <f>SUMIFS('Régua SAEB'!$C:$C,'Régua SAEB'!$B:$B,"LP",'Régua SAEB'!$D:$D,"&lt;="&amp;$F4416,'Régua SAEB'!$E:$E,"&gt;"&amp;$F4416,'Régua SAEB'!$A:$A,$E4416)</f>
        <v>3</v>
      </c>
      <c r="H4416" s="10" t="str">
        <f t="array" ref="H4416">INDEX('Régua SAEB'!$F$1:$F$40,MATCH($E4416&amp;"LP"&amp;$G4416,'Régua SAEB'!$G$1:$G$40,0),1)</f>
        <v>Básico</v>
      </c>
      <c r="I4416" s="29">
        <v>265.64999999999998</v>
      </c>
      <c r="J4416" s="10">
        <f>SUMIFS('Régua SAEB'!$C:$C,'Régua SAEB'!$B:$B,"MT",'Régua SAEB'!$D:$D,"&lt;="&amp;$I4416,'Régua SAEB'!$E:$E,"&gt;"&amp;$I4416,'Régua SAEB'!$A:$A,$E4416)</f>
        <v>2</v>
      </c>
      <c r="K4416" s="10" t="str">
        <f t="array" ref="K4416">INDEX('Régua SAEB'!$F$1:$F$40,MATCH($E4416&amp;"MT"&amp;$J4416,'Régua SAEB'!$G$1:$G$40,0),1)</f>
        <v>Insuficiente</v>
      </c>
    </row>
    <row r="4417" spans="1:11" x14ac:dyDescent="0.2">
      <c r="A4417" s="28" t="s">
        <v>44</v>
      </c>
      <c r="B4417" s="24">
        <v>42389</v>
      </c>
      <c r="C4417" s="28" t="s">
        <v>1396</v>
      </c>
      <c r="D4417" s="29">
        <v>35042389</v>
      </c>
      <c r="E4417" s="29" t="s">
        <v>3527</v>
      </c>
      <c r="F4417" s="29">
        <v>293.76</v>
      </c>
      <c r="G4417" s="10">
        <f>SUMIFS('Régua SAEB'!$C:$C,'Régua SAEB'!$B:$B,"LP",'Régua SAEB'!$D:$D,"&lt;="&amp;$F4417,'Régua SAEB'!$E:$E,"&gt;"&amp;$F4417,'Régua SAEB'!$A:$A,$E4417)</f>
        <v>3</v>
      </c>
      <c r="H4417" s="10" t="str">
        <f t="array" ref="H4417">INDEX('Régua SAEB'!$F$1:$F$40,MATCH($E4417&amp;"LP"&amp;$G4417,'Régua SAEB'!$G$1:$G$40,0),1)</f>
        <v>Básico</v>
      </c>
      <c r="I4417" s="29">
        <v>282.18</v>
      </c>
      <c r="J4417" s="10">
        <f>SUMIFS('Régua SAEB'!$C:$C,'Régua SAEB'!$B:$B,"MT",'Régua SAEB'!$D:$D,"&lt;="&amp;$I4417,'Régua SAEB'!$E:$E,"&gt;"&amp;$I4417,'Régua SAEB'!$A:$A,$E4417)</f>
        <v>3</v>
      </c>
      <c r="K4417" s="10" t="str">
        <f t="array" ref="K4417">INDEX('Régua SAEB'!$F$1:$F$40,MATCH($E4417&amp;"MT"&amp;$J4417,'Régua SAEB'!$G$1:$G$40,0),1)</f>
        <v>Básico</v>
      </c>
    </row>
    <row r="4418" spans="1:11" x14ac:dyDescent="0.2">
      <c r="A4418" s="28" t="s">
        <v>44</v>
      </c>
      <c r="B4418" s="24">
        <v>45287</v>
      </c>
      <c r="C4418" s="28" t="s">
        <v>1397</v>
      </c>
      <c r="D4418" s="29">
        <v>35045287</v>
      </c>
      <c r="E4418" s="29" t="s">
        <v>3527</v>
      </c>
      <c r="F4418" s="29">
        <v>295.51</v>
      </c>
      <c r="G4418" s="10">
        <f>SUMIFS('Régua SAEB'!$C:$C,'Régua SAEB'!$B:$B,"LP",'Régua SAEB'!$D:$D,"&lt;="&amp;$F4418,'Régua SAEB'!$E:$E,"&gt;"&amp;$F4418,'Régua SAEB'!$A:$A,$E4418)</f>
        <v>3</v>
      </c>
      <c r="H4418" s="10" t="str">
        <f t="array" ref="H4418">INDEX('Régua SAEB'!$F$1:$F$40,MATCH($E4418&amp;"LP"&amp;$G4418,'Régua SAEB'!$G$1:$G$40,0),1)</f>
        <v>Básico</v>
      </c>
      <c r="I4418" s="29">
        <v>290.83999999999997</v>
      </c>
      <c r="J4418" s="10">
        <f>SUMIFS('Régua SAEB'!$C:$C,'Régua SAEB'!$B:$B,"MT",'Régua SAEB'!$D:$D,"&lt;="&amp;$I4418,'Régua SAEB'!$E:$E,"&gt;"&amp;$I4418,'Régua SAEB'!$A:$A,$E4418)</f>
        <v>3</v>
      </c>
      <c r="K4418" s="10" t="str">
        <f t="array" ref="K4418">INDEX('Régua SAEB'!$F$1:$F$40,MATCH($E4418&amp;"MT"&amp;$J4418,'Régua SAEB'!$G$1:$G$40,0),1)</f>
        <v>Básico</v>
      </c>
    </row>
    <row r="4419" spans="1:11" x14ac:dyDescent="0.2">
      <c r="A4419" s="28" t="s">
        <v>44</v>
      </c>
      <c r="B4419" s="24">
        <v>362759</v>
      </c>
      <c r="C4419" s="28" t="s">
        <v>1398</v>
      </c>
      <c r="D4419" s="29">
        <v>35362759</v>
      </c>
      <c r="E4419" s="29" t="s">
        <v>3527</v>
      </c>
      <c r="F4419" s="29">
        <v>289.70999999999998</v>
      </c>
      <c r="G4419" s="10">
        <f>SUMIFS('Régua SAEB'!$C:$C,'Régua SAEB'!$B:$B,"LP",'Régua SAEB'!$D:$D,"&lt;="&amp;$F4419,'Régua SAEB'!$E:$E,"&gt;"&amp;$F4419,'Régua SAEB'!$A:$A,$E4419)</f>
        <v>3</v>
      </c>
      <c r="H4419" s="10" t="str">
        <f t="array" ref="H4419">INDEX('Régua SAEB'!$F$1:$F$40,MATCH($E4419&amp;"LP"&amp;$G4419,'Régua SAEB'!$G$1:$G$40,0),1)</f>
        <v>Básico</v>
      </c>
      <c r="I4419" s="29">
        <v>263.26</v>
      </c>
      <c r="J4419" s="10">
        <f>SUMIFS('Régua SAEB'!$C:$C,'Régua SAEB'!$B:$B,"MT",'Régua SAEB'!$D:$D,"&lt;="&amp;$I4419,'Régua SAEB'!$E:$E,"&gt;"&amp;$I4419,'Régua SAEB'!$A:$A,$E4419)</f>
        <v>2</v>
      </c>
      <c r="K4419" s="10" t="str">
        <f t="array" ref="K4419">INDEX('Régua SAEB'!$F$1:$F$40,MATCH($E4419&amp;"MT"&amp;$J4419,'Régua SAEB'!$G$1:$G$40,0),1)</f>
        <v>Insuficiente</v>
      </c>
    </row>
    <row r="4420" spans="1:11" x14ac:dyDescent="0.2">
      <c r="A4420" s="28" t="s">
        <v>44</v>
      </c>
      <c r="B4420" s="24">
        <v>900291</v>
      </c>
      <c r="C4420" s="28" t="s">
        <v>1400</v>
      </c>
      <c r="D4420" s="29">
        <v>35900291</v>
      </c>
      <c r="E4420" s="29" t="s">
        <v>3527</v>
      </c>
      <c r="F4420" s="29">
        <v>279.63</v>
      </c>
      <c r="G4420" s="10">
        <f>SUMIFS('Régua SAEB'!$C:$C,'Régua SAEB'!$B:$B,"LP",'Régua SAEB'!$D:$D,"&lt;="&amp;$F4420,'Régua SAEB'!$E:$E,"&gt;"&amp;$F4420,'Régua SAEB'!$A:$A,$E4420)</f>
        <v>3</v>
      </c>
      <c r="H4420" s="10" t="str">
        <f t="array" ref="H4420">INDEX('Régua SAEB'!$F$1:$F$40,MATCH($E4420&amp;"LP"&amp;$G4420,'Régua SAEB'!$G$1:$G$40,0),1)</f>
        <v>Básico</v>
      </c>
      <c r="I4420" s="29">
        <v>266.82</v>
      </c>
      <c r="J4420" s="10">
        <f>SUMIFS('Régua SAEB'!$C:$C,'Régua SAEB'!$B:$B,"MT",'Régua SAEB'!$D:$D,"&lt;="&amp;$I4420,'Régua SAEB'!$E:$E,"&gt;"&amp;$I4420,'Régua SAEB'!$A:$A,$E4420)</f>
        <v>2</v>
      </c>
      <c r="K4420" s="10" t="str">
        <f t="array" ref="K4420">INDEX('Régua SAEB'!$F$1:$F$40,MATCH($E4420&amp;"MT"&amp;$J4420,'Régua SAEB'!$G$1:$G$40,0),1)</f>
        <v>Insuficiente</v>
      </c>
    </row>
    <row r="4421" spans="1:11" x14ac:dyDescent="0.2">
      <c r="A4421" s="28" t="s">
        <v>44</v>
      </c>
      <c r="B4421" s="24">
        <v>920940</v>
      </c>
      <c r="C4421" s="28" t="s">
        <v>1401</v>
      </c>
      <c r="D4421" s="29">
        <v>35920940</v>
      </c>
      <c r="E4421" s="29" t="s">
        <v>3527</v>
      </c>
      <c r="F4421" s="29">
        <v>266.10000000000002</v>
      </c>
      <c r="G4421" s="10">
        <f>SUMIFS('Régua SAEB'!$C:$C,'Régua SAEB'!$B:$B,"LP",'Régua SAEB'!$D:$D,"&lt;="&amp;$F4421,'Régua SAEB'!$E:$E,"&gt;"&amp;$F4421,'Régua SAEB'!$A:$A,$E4421)</f>
        <v>2</v>
      </c>
      <c r="H4421" s="10" t="str">
        <f t="array" ref="H4421">INDEX('Régua SAEB'!$F$1:$F$40,MATCH($E4421&amp;"LP"&amp;$G4421,'Régua SAEB'!$G$1:$G$40,0),1)</f>
        <v>Básico</v>
      </c>
      <c r="I4421" s="29">
        <v>261.60000000000002</v>
      </c>
      <c r="J4421" s="10">
        <f>SUMIFS('Régua SAEB'!$C:$C,'Régua SAEB'!$B:$B,"MT",'Régua SAEB'!$D:$D,"&lt;="&amp;$I4421,'Régua SAEB'!$E:$E,"&gt;"&amp;$I4421,'Régua SAEB'!$A:$A,$E4421)</f>
        <v>2</v>
      </c>
      <c r="K4421" s="10" t="str">
        <f t="array" ref="K4421">INDEX('Régua SAEB'!$F$1:$F$40,MATCH($E4421&amp;"MT"&amp;$J4421,'Régua SAEB'!$G$1:$G$40,0),1)</f>
        <v>Insuficiente</v>
      </c>
    </row>
    <row r="4422" spans="1:11" x14ac:dyDescent="0.2">
      <c r="A4422" s="28" t="s">
        <v>44</v>
      </c>
      <c r="B4422" s="24">
        <v>924118</v>
      </c>
      <c r="C4422" s="28" t="s">
        <v>1402</v>
      </c>
      <c r="D4422" s="29">
        <v>35924118</v>
      </c>
      <c r="E4422" s="29" t="s">
        <v>3527</v>
      </c>
      <c r="F4422" s="29">
        <v>251.17</v>
      </c>
      <c r="G4422" s="10">
        <f>SUMIFS('Régua SAEB'!$C:$C,'Régua SAEB'!$B:$B,"LP",'Régua SAEB'!$D:$D,"&lt;="&amp;$F4422,'Régua SAEB'!$E:$E,"&gt;"&amp;$F4422,'Régua SAEB'!$A:$A,$E4422)</f>
        <v>2</v>
      </c>
      <c r="H4422" s="10" t="str">
        <f t="array" ref="H4422">INDEX('Régua SAEB'!$F$1:$F$40,MATCH($E4422&amp;"LP"&amp;$G4422,'Régua SAEB'!$G$1:$G$40,0),1)</f>
        <v>Básico</v>
      </c>
      <c r="I4422" s="29">
        <v>247.12</v>
      </c>
      <c r="J4422" s="10">
        <f>SUMIFS('Régua SAEB'!$C:$C,'Régua SAEB'!$B:$B,"MT",'Régua SAEB'!$D:$D,"&lt;="&amp;$I4422,'Régua SAEB'!$E:$E,"&gt;"&amp;$I4422,'Régua SAEB'!$A:$A,$E4422)</f>
        <v>1</v>
      </c>
      <c r="K4422" s="10" t="str">
        <f t="array" ref="K4422">INDEX('Régua SAEB'!$F$1:$F$40,MATCH($E4422&amp;"MT"&amp;$J4422,'Régua SAEB'!$G$1:$G$40,0),1)</f>
        <v>Insuficiente</v>
      </c>
    </row>
    <row r="4423" spans="1:11" x14ac:dyDescent="0.2">
      <c r="A4423" s="28" t="s">
        <v>44</v>
      </c>
      <c r="B4423" s="24">
        <v>924124</v>
      </c>
      <c r="C4423" s="28" t="s">
        <v>1403</v>
      </c>
      <c r="D4423" s="29">
        <v>35924124</v>
      </c>
      <c r="E4423" s="29" t="s">
        <v>3527</v>
      </c>
      <c r="F4423" s="29">
        <v>259.17</v>
      </c>
      <c r="G4423" s="10">
        <f>SUMIFS('Régua SAEB'!$C:$C,'Régua SAEB'!$B:$B,"LP",'Régua SAEB'!$D:$D,"&lt;="&amp;$F4423,'Régua SAEB'!$E:$E,"&gt;"&amp;$F4423,'Régua SAEB'!$A:$A,$E4423)</f>
        <v>2</v>
      </c>
      <c r="H4423" s="10" t="str">
        <f t="array" ref="H4423">INDEX('Régua SAEB'!$F$1:$F$40,MATCH($E4423&amp;"LP"&amp;$G4423,'Régua SAEB'!$G$1:$G$40,0),1)</f>
        <v>Básico</v>
      </c>
      <c r="I4423" s="29">
        <v>254.21</v>
      </c>
      <c r="J4423" s="10">
        <f>SUMIFS('Régua SAEB'!$C:$C,'Régua SAEB'!$B:$B,"MT",'Régua SAEB'!$D:$D,"&lt;="&amp;$I4423,'Régua SAEB'!$E:$E,"&gt;"&amp;$I4423,'Régua SAEB'!$A:$A,$E4423)</f>
        <v>2</v>
      </c>
      <c r="K4423" s="10" t="str">
        <f t="array" ref="K4423">INDEX('Régua SAEB'!$F$1:$F$40,MATCH($E4423&amp;"MT"&amp;$J4423,'Régua SAEB'!$G$1:$G$40,0),1)</f>
        <v>Insuficiente</v>
      </c>
    </row>
    <row r="4424" spans="1:11" x14ac:dyDescent="0.2">
      <c r="A4424" s="28" t="s">
        <v>50</v>
      </c>
      <c r="B4424" s="24">
        <v>19653</v>
      </c>
      <c r="C4424" s="28" t="s">
        <v>1405</v>
      </c>
      <c r="D4424" s="29">
        <v>35019653</v>
      </c>
      <c r="E4424" s="29" t="s">
        <v>3527</v>
      </c>
      <c r="F4424" s="29">
        <v>281.04000000000002</v>
      </c>
      <c r="G4424" s="10">
        <f>SUMIFS('Régua SAEB'!$C:$C,'Régua SAEB'!$B:$B,"LP",'Régua SAEB'!$D:$D,"&lt;="&amp;$F4424,'Régua SAEB'!$E:$E,"&gt;"&amp;$F4424,'Régua SAEB'!$A:$A,$E4424)</f>
        <v>3</v>
      </c>
      <c r="H4424" s="10" t="str">
        <f t="array" ref="H4424">INDEX('Régua SAEB'!$F$1:$F$40,MATCH($E4424&amp;"LP"&amp;$G4424,'Régua SAEB'!$G$1:$G$40,0),1)</f>
        <v>Básico</v>
      </c>
      <c r="I4424" s="29">
        <v>264.08999999999997</v>
      </c>
      <c r="J4424" s="10">
        <f>SUMIFS('Régua SAEB'!$C:$C,'Régua SAEB'!$B:$B,"MT",'Régua SAEB'!$D:$D,"&lt;="&amp;$I4424,'Régua SAEB'!$E:$E,"&gt;"&amp;$I4424,'Régua SAEB'!$A:$A,$E4424)</f>
        <v>2</v>
      </c>
      <c r="K4424" s="10" t="str">
        <f t="array" ref="K4424">INDEX('Régua SAEB'!$F$1:$F$40,MATCH($E4424&amp;"MT"&amp;$J4424,'Régua SAEB'!$G$1:$G$40,0),1)</f>
        <v>Insuficiente</v>
      </c>
    </row>
    <row r="4425" spans="1:11" x14ac:dyDescent="0.2">
      <c r="A4425" s="28" t="s">
        <v>50</v>
      </c>
      <c r="B4425" s="24">
        <v>19665</v>
      </c>
      <c r="C4425" s="28" t="s">
        <v>1406</v>
      </c>
      <c r="D4425" s="29">
        <v>35019665</v>
      </c>
      <c r="E4425" s="29" t="s">
        <v>3527</v>
      </c>
      <c r="F4425" s="29">
        <v>283.14999999999998</v>
      </c>
      <c r="G4425" s="10">
        <f>SUMIFS('Régua SAEB'!$C:$C,'Régua SAEB'!$B:$B,"LP",'Régua SAEB'!$D:$D,"&lt;="&amp;$F4425,'Régua SAEB'!$E:$E,"&gt;"&amp;$F4425,'Régua SAEB'!$A:$A,$E4425)</f>
        <v>3</v>
      </c>
      <c r="H4425" s="10" t="str">
        <f t="array" ref="H4425">INDEX('Régua SAEB'!$F$1:$F$40,MATCH($E4425&amp;"LP"&amp;$G4425,'Régua SAEB'!$G$1:$G$40,0),1)</f>
        <v>Básico</v>
      </c>
      <c r="I4425" s="29">
        <v>274.49</v>
      </c>
      <c r="J4425" s="10">
        <f>SUMIFS('Régua SAEB'!$C:$C,'Régua SAEB'!$B:$B,"MT",'Régua SAEB'!$D:$D,"&lt;="&amp;$I4425,'Régua SAEB'!$E:$E,"&gt;"&amp;$I4425,'Régua SAEB'!$A:$A,$E4425)</f>
        <v>2</v>
      </c>
      <c r="K4425" s="10" t="str">
        <f t="array" ref="K4425">INDEX('Régua SAEB'!$F$1:$F$40,MATCH($E4425&amp;"MT"&amp;$J4425,'Régua SAEB'!$G$1:$G$40,0),1)</f>
        <v>Insuficiente</v>
      </c>
    </row>
    <row r="4426" spans="1:11" x14ac:dyDescent="0.2">
      <c r="A4426" s="28" t="s">
        <v>50</v>
      </c>
      <c r="B4426" s="24">
        <v>909488</v>
      </c>
      <c r="C4426" s="28" t="s">
        <v>1407</v>
      </c>
      <c r="D4426" s="29">
        <v>35909488</v>
      </c>
      <c r="E4426" s="29" t="s">
        <v>3527</v>
      </c>
      <c r="F4426" s="29">
        <v>285.44</v>
      </c>
      <c r="G4426" s="10">
        <f>SUMIFS('Régua SAEB'!$C:$C,'Régua SAEB'!$B:$B,"LP",'Régua SAEB'!$D:$D,"&lt;="&amp;$F4426,'Régua SAEB'!$E:$E,"&gt;"&amp;$F4426,'Régua SAEB'!$A:$A,$E4426)</f>
        <v>3</v>
      </c>
      <c r="H4426" s="10" t="str">
        <f t="array" ref="H4426">INDEX('Régua SAEB'!$F$1:$F$40,MATCH($E4426&amp;"LP"&amp;$G4426,'Régua SAEB'!$G$1:$G$40,0),1)</f>
        <v>Básico</v>
      </c>
      <c r="I4426" s="29">
        <v>268.58999999999997</v>
      </c>
      <c r="J4426" s="10">
        <f>SUMIFS('Régua SAEB'!$C:$C,'Régua SAEB'!$B:$B,"MT",'Régua SAEB'!$D:$D,"&lt;="&amp;$I4426,'Régua SAEB'!$E:$E,"&gt;"&amp;$I4426,'Régua SAEB'!$A:$A,$E4426)</f>
        <v>2</v>
      </c>
      <c r="K4426" s="10" t="str">
        <f t="array" ref="K4426">INDEX('Régua SAEB'!$F$1:$F$40,MATCH($E4426&amp;"MT"&amp;$J4426,'Régua SAEB'!$G$1:$G$40,0),1)</f>
        <v>Insuficiente</v>
      </c>
    </row>
    <row r="4427" spans="1:11" x14ac:dyDescent="0.2">
      <c r="A4427" s="28" t="s">
        <v>50</v>
      </c>
      <c r="B4427" s="24">
        <v>910521</v>
      </c>
      <c r="C4427" s="28" t="s">
        <v>1408</v>
      </c>
      <c r="D4427" s="29">
        <v>35910521</v>
      </c>
      <c r="E4427" s="29" t="s">
        <v>3527</v>
      </c>
      <c r="F4427" s="29">
        <v>289.82</v>
      </c>
      <c r="G4427" s="10">
        <f>SUMIFS('Régua SAEB'!$C:$C,'Régua SAEB'!$B:$B,"LP",'Régua SAEB'!$D:$D,"&lt;="&amp;$F4427,'Régua SAEB'!$E:$E,"&gt;"&amp;$F4427,'Régua SAEB'!$A:$A,$E4427)</f>
        <v>3</v>
      </c>
      <c r="H4427" s="10" t="str">
        <f t="array" ref="H4427">INDEX('Régua SAEB'!$F$1:$F$40,MATCH($E4427&amp;"LP"&amp;$G4427,'Régua SAEB'!$G$1:$G$40,0),1)</f>
        <v>Básico</v>
      </c>
      <c r="I4427" s="29">
        <v>270.39999999999998</v>
      </c>
      <c r="J4427" s="10">
        <f>SUMIFS('Régua SAEB'!$C:$C,'Régua SAEB'!$B:$B,"MT",'Régua SAEB'!$D:$D,"&lt;="&amp;$I4427,'Régua SAEB'!$E:$E,"&gt;"&amp;$I4427,'Régua SAEB'!$A:$A,$E4427)</f>
        <v>2</v>
      </c>
      <c r="K4427" s="10" t="str">
        <f t="array" ref="K4427">INDEX('Régua SAEB'!$F$1:$F$40,MATCH($E4427&amp;"MT"&amp;$J4427,'Régua SAEB'!$G$1:$G$40,0),1)</f>
        <v>Insuficiente</v>
      </c>
    </row>
    <row r="4428" spans="1:11" x14ac:dyDescent="0.2">
      <c r="A4428" s="28" t="s">
        <v>50</v>
      </c>
      <c r="B4428" s="24">
        <v>915609</v>
      </c>
      <c r="C4428" s="28" t="s">
        <v>1409</v>
      </c>
      <c r="D4428" s="29">
        <v>35915609</v>
      </c>
      <c r="E4428" s="29" t="s">
        <v>3527</v>
      </c>
      <c r="F4428" s="29">
        <v>272.83</v>
      </c>
      <c r="G4428" s="10">
        <f>SUMIFS('Régua SAEB'!$C:$C,'Régua SAEB'!$B:$B,"LP",'Régua SAEB'!$D:$D,"&lt;="&amp;$F4428,'Régua SAEB'!$E:$E,"&gt;"&amp;$F4428,'Régua SAEB'!$A:$A,$E4428)</f>
        <v>2</v>
      </c>
      <c r="H4428" s="10" t="str">
        <f t="array" ref="H4428">INDEX('Régua SAEB'!$F$1:$F$40,MATCH($E4428&amp;"LP"&amp;$G4428,'Régua SAEB'!$G$1:$G$40,0),1)</f>
        <v>Básico</v>
      </c>
      <c r="I4428" s="29">
        <v>257.68</v>
      </c>
      <c r="J4428" s="10">
        <f>SUMIFS('Régua SAEB'!$C:$C,'Régua SAEB'!$B:$B,"MT",'Régua SAEB'!$D:$D,"&lt;="&amp;$I4428,'Régua SAEB'!$E:$E,"&gt;"&amp;$I4428,'Régua SAEB'!$A:$A,$E4428)</f>
        <v>2</v>
      </c>
      <c r="K4428" s="10" t="str">
        <f t="array" ref="K4428">INDEX('Régua SAEB'!$F$1:$F$40,MATCH($E4428&amp;"MT"&amp;$J4428,'Régua SAEB'!$G$1:$G$40,0),1)</f>
        <v>Insuficiente</v>
      </c>
    </row>
    <row r="4429" spans="1:11" x14ac:dyDescent="0.2">
      <c r="A4429" s="28" t="s">
        <v>45</v>
      </c>
      <c r="B4429" s="24">
        <v>23541</v>
      </c>
      <c r="C4429" s="28" t="s">
        <v>1410</v>
      </c>
      <c r="D4429" s="29">
        <v>35023541</v>
      </c>
      <c r="E4429" s="29" t="s">
        <v>3527</v>
      </c>
      <c r="F4429" s="29">
        <v>283.47000000000003</v>
      </c>
      <c r="G4429" s="10">
        <f>SUMIFS('Régua SAEB'!$C:$C,'Régua SAEB'!$B:$B,"LP",'Régua SAEB'!$D:$D,"&lt;="&amp;$F4429,'Régua SAEB'!$E:$E,"&gt;"&amp;$F4429,'Régua SAEB'!$A:$A,$E4429)</f>
        <v>3</v>
      </c>
      <c r="H4429" s="10" t="str">
        <f t="array" ref="H4429">INDEX('Régua SAEB'!$F$1:$F$40,MATCH($E4429&amp;"LP"&amp;$G4429,'Régua SAEB'!$G$1:$G$40,0),1)</f>
        <v>Básico</v>
      </c>
      <c r="I4429" s="29">
        <v>285.52</v>
      </c>
      <c r="J4429" s="10">
        <f>SUMIFS('Régua SAEB'!$C:$C,'Régua SAEB'!$B:$B,"MT",'Régua SAEB'!$D:$D,"&lt;="&amp;$I4429,'Régua SAEB'!$E:$E,"&gt;"&amp;$I4429,'Régua SAEB'!$A:$A,$E4429)</f>
        <v>3</v>
      </c>
      <c r="K4429" s="10" t="str">
        <f t="array" ref="K4429">INDEX('Régua SAEB'!$F$1:$F$40,MATCH($E4429&amp;"MT"&amp;$J4429,'Régua SAEB'!$G$1:$G$40,0),1)</f>
        <v>Básico</v>
      </c>
    </row>
    <row r="4430" spans="1:11" x14ac:dyDescent="0.2">
      <c r="A4430" s="28" t="s">
        <v>45</v>
      </c>
      <c r="B4430" s="24">
        <v>23565</v>
      </c>
      <c r="C4430" s="28" t="s">
        <v>1411</v>
      </c>
      <c r="D4430" s="29">
        <v>35023565</v>
      </c>
      <c r="E4430" s="29" t="s">
        <v>3527</v>
      </c>
      <c r="F4430" s="29">
        <v>274</v>
      </c>
      <c r="G4430" s="10">
        <f>SUMIFS('Régua SAEB'!$C:$C,'Régua SAEB'!$B:$B,"LP",'Régua SAEB'!$D:$D,"&lt;="&amp;$F4430,'Régua SAEB'!$E:$E,"&gt;"&amp;$F4430,'Régua SAEB'!$A:$A,$E4430)</f>
        <v>2</v>
      </c>
      <c r="H4430" s="10" t="str">
        <f t="array" ref="H4430">INDEX('Régua SAEB'!$F$1:$F$40,MATCH($E4430&amp;"LP"&amp;$G4430,'Régua SAEB'!$G$1:$G$40,0),1)</f>
        <v>Básico</v>
      </c>
      <c r="I4430" s="29">
        <v>268.95</v>
      </c>
      <c r="J4430" s="10">
        <f>SUMIFS('Régua SAEB'!$C:$C,'Régua SAEB'!$B:$B,"MT",'Régua SAEB'!$D:$D,"&lt;="&amp;$I4430,'Régua SAEB'!$E:$E,"&gt;"&amp;$I4430,'Régua SAEB'!$A:$A,$E4430)</f>
        <v>2</v>
      </c>
      <c r="K4430" s="10" t="str">
        <f t="array" ref="K4430">INDEX('Régua SAEB'!$F$1:$F$40,MATCH($E4430&amp;"MT"&amp;$J4430,'Régua SAEB'!$G$1:$G$40,0),1)</f>
        <v>Insuficiente</v>
      </c>
    </row>
    <row r="4431" spans="1:11" x14ac:dyDescent="0.2">
      <c r="A4431" s="28" t="s">
        <v>45</v>
      </c>
      <c r="B4431" s="24">
        <v>23711</v>
      </c>
      <c r="C4431" s="28" t="s">
        <v>1412</v>
      </c>
      <c r="D4431" s="29">
        <v>35023711</v>
      </c>
      <c r="E4431" s="29" t="s">
        <v>3527</v>
      </c>
      <c r="F4431" s="29">
        <v>262.52999999999997</v>
      </c>
      <c r="G4431" s="10">
        <f>SUMIFS('Régua SAEB'!$C:$C,'Régua SAEB'!$B:$B,"LP",'Régua SAEB'!$D:$D,"&lt;="&amp;$F4431,'Régua SAEB'!$E:$E,"&gt;"&amp;$F4431,'Régua SAEB'!$A:$A,$E4431)</f>
        <v>2</v>
      </c>
      <c r="H4431" s="10" t="str">
        <f t="array" ref="H4431">INDEX('Régua SAEB'!$F$1:$F$40,MATCH($E4431&amp;"LP"&amp;$G4431,'Régua SAEB'!$G$1:$G$40,0),1)</f>
        <v>Básico</v>
      </c>
      <c r="I4431" s="29">
        <v>252.84</v>
      </c>
      <c r="J4431" s="10">
        <f>SUMIFS('Régua SAEB'!$C:$C,'Régua SAEB'!$B:$B,"MT",'Régua SAEB'!$D:$D,"&lt;="&amp;$I4431,'Régua SAEB'!$E:$E,"&gt;"&amp;$I4431,'Régua SAEB'!$A:$A,$E4431)</f>
        <v>2</v>
      </c>
      <c r="K4431" s="10" t="str">
        <f t="array" ref="K4431">INDEX('Régua SAEB'!$F$1:$F$40,MATCH($E4431&amp;"MT"&amp;$J4431,'Régua SAEB'!$G$1:$G$40,0),1)</f>
        <v>Insuficiente</v>
      </c>
    </row>
    <row r="4432" spans="1:11" x14ac:dyDescent="0.2">
      <c r="A4432" s="28" t="s">
        <v>45</v>
      </c>
      <c r="B4432" s="24">
        <v>23735</v>
      </c>
      <c r="C4432" s="28" t="s">
        <v>1413</v>
      </c>
      <c r="D4432" s="29">
        <v>35023735</v>
      </c>
      <c r="E4432" s="29" t="s">
        <v>3527</v>
      </c>
      <c r="F4432" s="29">
        <v>261.22000000000003</v>
      </c>
      <c r="G4432" s="10">
        <f>SUMIFS('Régua SAEB'!$C:$C,'Régua SAEB'!$B:$B,"LP",'Régua SAEB'!$D:$D,"&lt;="&amp;$F4432,'Régua SAEB'!$E:$E,"&gt;"&amp;$F4432,'Régua SAEB'!$A:$A,$E4432)</f>
        <v>2</v>
      </c>
      <c r="H4432" s="10" t="str">
        <f t="array" ref="H4432">INDEX('Régua SAEB'!$F$1:$F$40,MATCH($E4432&amp;"LP"&amp;$G4432,'Régua SAEB'!$G$1:$G$40,0),1)</f>
        <v>Básico</v>
      </c>
      <c r="I4432" s="29">
        <v>253.37</v>
      </c>
      <c r="J4432" s="10">
        <f>SUMIFS('Régua SAEB'!$C:$C,'Régua SAEB'!$B:$B,"MT",'Régua SAEB'!$D:$D,"&lt;="&amp;$I4432,'Régua SAEB'!$E:$E,"&gt;"&amp;$I4432,'Régua SAEB'!$A:$A,$E4432)</f>
        <v>2</v>
      </c>
      <c r="K4432" s="10" t="str">
        <f t="array" ref="K4432">INDEX('Régua SAEB'!$F$1:$F$40,MATCH($E4432&amp;"MT"&amp;$J4432,'Régua SAEB'!$G$1:$G$40,0),1)</f>
        <v>Insuficiente</v>
      </c>
    </row>
    <row r="4433" spans="1:11" x14ac:dyDescent="0.2">
      <c r="A4433" s="28" t="s">
        <v>45</v>
      </c>
      <c r="B4433" s="24">
        <v>23760</v>
      </c>
      <c r="C4433" s="28" t="s">
        <v>1414</v>
      </c>
      <c r="D4433" s="29">
        <v>35023760</v>
      </c>
      <c r="E4433" s="29" t="s">
        <v>3527</v>
      </c>
      <c r="F4433" s="29">
        <v>290.47000000000003</v>
      </c>
      <c r="G4433" s="10">
        <f>SUMIFS('Régua SAEB'!$C:$C,'Régua SAEB'!$B:$B,"LP",'Régua SAEB'!$D:$D,"&lt;="&amp;$F4433,'Régua SAEB'!$E:$E,"&gt;"&amp;$F4433,'Régua SAEB'!$A:$A,$E4433)</f>
        <v>3</v>
      </c>
      <c r="H4433" s="10" t="str">
        <f t="array" ref="H4433">INDEX('Régua SAEB'!$F$1:$F$40,MATCH($E4433&amp;"LP"&amp;$G4433,'Régua SAEB'!$G$1:$G$40,0),1)</f>
        <v>Básico</v>
      </c>
      <c r="I4433" s="29">
        <v>268.89999999999998</v>
      </c>
      <c r="J4433" s="10">
        <f>SUMIFS('Régua SAEB'!$C:$C,'Régua SAEB'!$B:$B,"MT",'Régua SAEB'!$D:$D,"&lt;="&amp;$I4433,'Régua SAEB'!$E:$E,"&gt;"&amp;$I4433,'Régua SAEB'!$A:$A,$E4433)</f>
        <v>2</v>
      </c>
      <c r="K4433" s="10" t="str">
        <f t="array" ref="K4433">INDEX('Régua SAEB'!$F$1:$F$40,MATCH($E4433&amp;"MT"&amp;$J4433,'Régua SAEB'!$G$1:$G$40,0),1)</f>
        <v>Insuficiente</v>
      </c>
    </row>
    <row r="4434" spans="1:11" x14ac:dyDescent="0.2">
      <c r="A4434" s="28" t="s">
        <v>46</v>
      </c>
      <c r="B4434" s="24">
        <v>13687</v>
      </c>
      <c r="C4434" s="28" t="s">
        <v>3624</v>
      </c>
      <c r="D4434" s="29">
        <v>35013687</v>
      </c>
      <c r="E4434" s="29" t="s">
        <v>3527</v>
      </c>
      <c r="F4434" s="29">
        <v>282.93</v>
      </c>
      <c r="G4434" s="10">
        <f>SUMIFS('Régua SAEB'!$C:$C,'Régua SAEB'!$B:$B,"LP",'Régua SAEB'!$D:$D,"&lt;="&amp;$F4434,'Régua SAEB'!$E:$E,"&gt;"&amp;$F4434,'Régua SAEB'!$A:$A,$E4434)</f>
        <v>3</v>
      </c>
      <c r="H4434" s="10" t="str">
        <f t="array" ref="H4434">INDEX('Régua SAEB'!$F$1:$F$40,MATCH($E4434&amp;"LP"&amp;$G4434,'Régua SAEB'!$G$1:$G$40,0),1)</f>
        <v>Básico</v>
      </c>
      <c r="I4434" s="29">
        <v>275.36</v>
      </c>
      <c r="J4434" s="10">
        <f>SUMIFS('Régua SAEB'!$C:$C,'Régua SAEB'!$B:$B,"MT",'Régua SAEB'!$D:$D,"&lt;="&amp;$I4434,'Régua SAEB'!$E:$E,"&gt;"&amp;$I4434,'Régua SAEB'!$A:$A,$E4434)</f>
        <v>3</v>
      </c>
      <c r="K4434" s="10" t="str">
        <f t="array" ref="K4434">INDEX('Régua SAEB'!$F$1:$F$40,MATCH($E4434&amp;"MT"&amp;$J4434,'Régua SAEB'!$G$1:$G$40,0),1)</f>
        <v>Básico</v>
      </c>
    </row>
    <row r="4435" spans="1:11" x14ac:dyDescent="0.2">
      <c r="A4435" s="28" t="s">
        <v>46</v>
      </c>
      <c r="B4435" s="24">
        <v>13705</v>
      </c>
      <c r="C4435" s="28" t="s">
        <v>1416</v>
      </c>
      <c r="D4435" s="29">
        <v>35013705</v>
      </c>
      <c r="E4435" s="29" t="s">
        <v>3527</v>
      </c>
      <c r="F4435" s="29">
        <v>283.48</v>
      </c>
      <c r="G4435" s="10">
        <f>SUMIFS('Régua SAEB'!$C:$C,'Régua SAEB'!$B:$B,"LP",'Régua SAEB'!$D:$D,"&lt;="&amp;$F4435,'Régua SAEB'!$E:$E,"&gt;"&amp;$F4435,'Régua SAEB'!$A:$A,$E4435)</f>
        <v>3</v>
      </c>
      <c r="H4435" s="10" t="str">
        <f t="array" ref="H4435">INDEX('Régua SAEB'!$F$1:$F$40,MATCH($E4435&amp;"LP"&amp;$G4435,'Régua SAEB'!$G$1:$G$40,0),1)</f>
        <v>Básico</v>
      </c>
      <c r="I4435" s="29">
        <v>270.39</v>
      </c>
      <c r="J4435" s="10">
        <f>SUMIFS('Régua SAEB'!$C:$C,'Régua SAEB'!$B:$B,"MT",'Régua SAEB'!$D:$D,"&lt;="&amp;$I4435,'Régua SAEB'!$E:$E,"&gt;"&amp;$I4435,'Régua SAEB'!$A:$A,$E4435)</f>
        <v>2</v>
      </c>
      <c r="K4435" s="10" t="str">
        <f t="array" ref="K4435">INDEX('Régua SAEB'!$F$1:$F$40,MATCH($E4435&amp;"MT"&amp;$J4435,'Régua SAEB'!$G$1:$G$40,0),1)</f>
        <v>Insuficiente</v>
      </c>
    </row>
    <row r="4436" spans="1:11" x14ac:dyDescent="0.2">
      <c r="A4436" s="28" t="s">
        <v>46</v>
      </c>
      <c r="B4436" s="24">
        <v>13785</v>
      </c>
      <c r="C4436" s="28" t="s">
        <v>3625</v>
      </c>
      <c r="D4436" s="29">
        <v>35013785</v>
      </c>
      <c r="E4436" s="29" t="s">
        <v>3527</v>
      </c>
      <c r="F4436" s="29">
        <v>302.36</v>
      </c>
      <c r="G4436" s="10">
        <f>SUMIFS('Régua SAEB'!$C:$C,'Régua SAEB'!$B:$B,"LP",'Régua SAEB'!$D:$D,"&lt;="&amp;$F4436,'Régua SAEB'!$E:$E,"&gt;"&amp;$F4436,'Régua SAEB'!$A:$A,$E4436)</f>
        <v>4</v>
      </c>
      <c r="H4436" s="10" t="str">
        <f t="array" ref="H4436">INDEX('Régua SAEB'!$F$1:$F$40,MATCH($E4436&amp;"LP"&amp;$G4436,'Régua SAEB'!$G$1:$G$40,0),1)</f>
        <v>Básico</v>
      </c>
      <c r="I4436" s="29">
        <v>284.39999999999998</v>
      </c>
      <c r="J4436" s="10">
        <f>SUMIFS('Régua SAEB'!$C:$C,'Régua SAEB'!$B:$B,"MT",'Régua SAEB'!$D:$D,"&lt;="&amp;$I4436,'Régua SAEB'!$E:$E,"&gt;"&amp;$I4436,'Régua SAEB'!$A:$A,$E4436)</f>
        <v>3</v>
      </c>
      <c r="K4436" s="10" t="str">
        <f t="array" ref="K4436">INDEX('Régua SAEB'!$F$1:$F$40,MATCH($E4436&amp;"MT"&amp;$J4436,'Régua SAEB'!$G$1:$G$40,0),1)</f>
        <v>Básico</v>
      </c>
    </row>
    <row r="4437" spans="1:11" x14ac:dyDescent="0.2">
      <c r="A4437" s="28" t="s">
        <v>46</v>
      </c>
      <c r="B4437" s="24">
        <v>13808</v>
      </c>
      <c r="C4437" s="28" t="s">
        <v>1417</v>
      </c>
      <c r="D4437" s="29">
        <v>35013808</v>
      </c>
      <c r="E4437" s="29" t="s">
        <v>3527</v>
      </c>
      <c r="F4437" s="29">
        <v>284.88</v>
      </c>
      <c r="G4437" s="10">
        <f>SUMIFS('Régua SAEB'!$C:$C,'Régua SAEB'!$B:$B,"LP",'Régua SAEB'!$D:$D,"&lt;="&amp;$F4437,'Régua SAEB'!$E:$E,"&gt;"&amp;$F4437,'Régua SAEB'!$A:$A,$E4437)</f>
        <v>3</v>
      </c>
      <c r="H4437" s="10" t="str">
        <f t="array" ref="H4437">INDEX('Régua SAEB'!$F$1:$F$40,MATCH($E4437&amp;"LP"&amp;$G4437,'Régua SAEB'!$G$1:$G$40,0),1)</f>
        <v>Básico</v>
      </c>
      <c r="I4437" s="29">
        <v>272.64</v>
      </c>
      <c r="J4437" s="10">
        <f>SUMIFS('Régua SAEB'!$C:$C,'Régua SAEB'!$B:$B,"MT",'Régua SAEB'!$D:$D,"&lt;="&amp;$I4437,'Régua SAEB'!$E:$E,"&gt;"&amp;$I4437,'Régua SAEB'!$A:$A,$E4437)</f>
        <v>2</v>
      </c>
      <c r="K4437" s="10" t="str">
        <f t="array" ref="K4437">INDEX('Régua SAEB'!$F$1:$F$40,MATCH($E4437&amp;"MT"&amp;$J4437,'Régua SAEB'!$G$1:$G$40,0),1)</f>
        <v>Insuficiente</v>
      </c>
    </row>
    <row r="4438" spans="1:11" x14ac:dyDescent="0.2">
      <c r="A4438" s="28" t="s">
        <v>46</v>
      </c>
      <c r="B4438" s="24">
        <v>13821</v>
      </c>
      <c r="C4438" s="28" t="s">
        <v>1419</v>
      </c>
      <c r="D4438" s="29">
        <v>35013821</v>
      </c>
      <c r="E4438" s="29" t="s">
        <v>3527</v>
      </c>
      <c r="F4438" s="29">
        <v>258.58</v>
      </c>
      <c r="G4438" s="10">
        <f>SUMIFS('Régua SAEB'!$C:$C,'Régua SAEB'!$B:$B,"LP",'Régua SAEB'!$D:$D,"&lt;="&amp;$F4438,'Régua SAEB'!$E:$E,"&gt;"&amp;$F4438,'Régua SAEB'!$A:$A,$E4438)</f>
        <v>2</v>
      </c>
      <c r="H4438" s="10" t="str">
        <f t="array" ref="H4438">INDEX('Régua SAEB'!$F$1:$F$40,MATCH($E4438&amp;"LP"&amp;$G4438,'Régua SAEB'!$G$1:$G$40,0),1)</f>
        <v>Básico</v>
      </c>
      <c r="I4438" s="29">
        <v>249.39</v>
      </c>
      <c r="J4438" s="10">
        <f>SUMIFS('Régua SAEB'!$C:$C,'Régua SAEB'!$B:$B,"MT",'Régua SAEB'!$D:$D,"&lt;="&amp;$I4438,'Régua SAEB'!$E:$E,"&gt;"&amp;$I4438,'Régua SAEB'!$A:$A,$E4438)</f>
        <v>1</v>
      </c>
      <c r="K4438" s="10" t="str">
        <f t="array" ref="K4438">INDEX('Régua SAEB'!$F$1:$F$40,MATCH($E4438&amp;"MT"&amp;$J4438,'Régua SAEB'!$G$1:$G$40,0),1)</f>
        <v>Insuficiente</v>
      </c>
    </row>
    <row r="4439" spans="1:11" x14ac:dyDescent="0.2">
      <c r="A4439" s="28" t="s">
        <v>46</v>
      </c>
      <c r="B4439" s="24">
        <v>13845</v>
      </c>
      <c r="C4439" s="28" t="s">
        <v>1420</v>
      </c>
      <c r="D4439" s="29">
        <v>35013845</v>
      </c>
      <c r="E4439" s="29" t="s">
        <v>3527</v>
      </c>
      <c r="F4439" s="29">
        <v>272.72000000000003</v>
      </c>
      <c r="G4439" s="10">
        <f>SUMIFS('Régua SAEB'!$C:$C,'Régua SAEB'!$B:$B,"LP",'Régua SAEB'!$D:$D,"&lt;="&amp;$F4439,'Régua SAEB'!$E:$E,"&gt;"&amp;$F4439,'Régua SAEB'!$A:$A,$E4439)</f>
        <v>2</v>
      </c>
      <c r="H4439" s="10" t="str">
        <f t="array" ref="H4439">INDEX('Régua SAEB'!$F$1:$F$40,MATCH($E4439&amp;"LP"&amp;$G4439,'Régua SAEB'!$G$1:$G$40,0),1)</f>
        <v>Básico</v>
      </c>
      <c r="I4439" s="29">
        <v>267.79000000000002</v>
      </c>
      <c r="J4439" s="10">
        <f>SUMIFS('Régua SAEB'!$C:$C,'Régua SAEB'!$B:$B,"MT",'Régua SAEB'!$D:$D,"&lt;="&amp;$I4439,'Régua SAEB'!$E:$E,"&gt;"&amp;$I4439,'Régua SAEB'!$A:$A,$E4439)</f>
        <v>2</v>
      </c>
      <c r="K4439" s="10" t="str">
        <f t="array" ref="K4439">INDEX('Régua SAEB'!$F$1:$F$40,MATCH($E4439&amp;"MT"&amp;$J4439,'Régua SAEB'!$G$1:$G$40,0),1)</f>
        <v>Insuficiente</v>
      </c>
    </row>
    <row r="4440" spans="1:11" x14ac:dyDescent="0.2">
      <c r="A4440" s="28" t="s">
        <v>46</v>
      </c>
      <c r="B4440" s="24">
        <v>36341</v>
      </c>
      <c r="C4440" s="28" t="s">
        <v>1422</v>
      </c>
      <c r="D4440" s="29">
        <v>35036341</v>
      </c>
      <c r="E4440" s="29" t="s">
        <v>3527</v>
      </c>
      <c r="F4440" s="29">
        <v>265.99</v>
      </c>
      <c r="G4440" s="10">
        <f>SUMIFS('Régua SAEB'!$C:$C,'Régua SAEB'!$B:$B,"LP",'Régua SAEB'!$D:$D,"&lt;="&amp;$F4440,'Régua SAEB'!$E:$E,"&gt;"&amp;$F4440,'Régua SAEB'!$A:$A,$E4440)</f>
        <v>2</v>
      </c>
      <c r="H4440" s="10" t="str">
        <f t="array" ref="H4440">INDEX('Régua SAEB'!$F$1:$F$40,MATCH($E4440&amp;"LP"&amp;$G4440,'Régua SAEB'!$G$1:$G$40,0),1)</f>
        <v>Básico</v>
      </c>
      <c r="I4440" s="29">
        <v>260.41000000000003</v>
      </c>
      <c r="J4440" s="10">
        <f>SUMIFS('Régua SAEB'!$C:$C,'Régua SAEB'!$B:$B,"MT",'Régua SAEB'!$D:$D,"&lt;="&amp;$I4440,'Régua SAEB'!$E:$E,"&gt;"&amp;$I4440,'Régua SAEB'!$A:$A,$E4440)</f>
        <v>2</v>
      </c>
      <c r="K4440" s="10" t="str">
        <f t="array" ref="K4440">INDEX('Régua SAEB'!$F$1:$F$40,MATCH($E4440&amp;"MT"&amp;$J4440,'Régua SAEB'!$G$1:$G$40,0),1)</f>
        <v>Insuficiente</v>
      </c>
    </row>
    <row r="4441" spans="1:11" x14ac:dyDescent="0.2">
      <c r="A4441" s="28" t="s">
        <v>46</v>
      </c>
      <c r="B4441" s="24">
        <v>39597</v>
      </c>
      <c r="C4441" s="28" t="s">
        <v>1423</v>
      </c>
      <c r="D4441" s="29">
        <v>35039597</v>
      </c>
      <c r="E4441" s="29" t="s">
        <v>3527</v>
      </c>
      <c r="F4441" s="29">
        <v>274.08</v>
      </c>
      <c r="G4441" s="10">
        <f>SUMIFS('Régua SAEB'!$C:$C,'Régua SAEB'!$B:$B,"LP",'Régua SAEB'!$D:$D,"&lt;="&amp;$F4441,'Régua SAEB'!$E:$E,"&gt;"&amp;$F4441,'Régua SAEB'!$A:$A,$E4441)</f>
        <v>2</v>
      </c>
      <c r="H4441" s="10" t="str">
        <f t="array" ref="H4441">INDEX('Régua SAEB'!$F$1:$F$40,MATCH($E4441&amp;"LP"&amp;$G4441,'Régua SAEB'!$G$1:$G$40,0),1)</f>
        <v>Básico</v>
      </c>
      <c r="I4441" s="29">
        <v>289.32</v>
      </c>
      <c r="J4441" s="10">
        <f>SUMIFS('Régua SAEB'!$C:$C,'Régua SAEB'!$B:$B,"MT",'Régua SAEB'!$D:$D,"&lt;="&amp;$I4441,'Régua SAEB'!$E:$E,"&gt;"&amp;$I4441,'Régua SAEB'!$A:$A,$E4441)</f>
        <v>3</v>
      </c>
      <c r="K4441" s="10" t="str">
        <f t="array" ref="K4441">INDEX('Régua SAEB'!$F$1:$F$40,MATCH($E4441&amp;"MT"&amp;$J4441,'Régua SAEB'!$G$1:$G$40,0),1)</f>
        <v>Básico</v>
      </c>
    </row>
    <row r="4442" spans="1:11" x14ac:dyDescent="0.2">
      <c r="A4442" s="28" t="s">
        <v>46</v>
      </c>
      <c r="B4442" s="24">
        <v>39639</v>
      </c>
      <c r="C4442" s="28" t="s">
        <v>1424</v>
      </c>
      <c r="D4442" s="29">
        <v>35039639</v>
      </c>
      <c r="E4442" s="29" t="s">
        <v>3527</v>
      </c>
      <c r="F4442" s="29">
        <v>274.07</v>
      </c>
      <c r="G4442" s="10">
        <f>SUMIFS('Régua SAEB'!$C:$C,'Régua SAEB'!$B:$B,"LP",'Régua SAEB'!$D:$D,"&lt;="&amp;$F4442,'Régua SAEB'!$E:$E,"&gt;"&amp;$F4442,'Régua SAEB'!$A:$A,$E4442)</f>
        <v>2</v>
      </c>
      <c r="H4442" s="10" t="str">
        <f t="array" ref="H4442">INDEX('Régua SAEB'!$F$1:$F$40,MATCH($E4442&amp;"LP"&amp;$G4442,'Régua SAEB'!$G$1:$G$40,0),1)</f>
        <v>Básico</v>
      </c>
      <c r="I4442" s="29">
        <v>268.92</v>
      </c>
      <c r="J4442" s="10">
        <f>SUMIFS('Régua SAEB'!$C:$C,'Régua SAEB'!$B:$B,"MT",'Régua SAEB'!$D:$D,"&lt;="&amp;$I4442,'Régua SAEB'!$E:$E,"&gt;"&amp;$I4442,'Régua SAEB'!$A:$A,$E4442)</f>
        <v>2</v>
      </c>
      <c r="K4442" s="10" t="str">
        <f t="array" ref="K4442">INDEX('Régua SAEB'!$F$1:$F$40,MATCH($E4442&amp;"MT"&amp;$J4442,'Régua SAEB'!$G$1:$G$40,0),1)</f>
        <v>Insuficiente</v>
      </c>
    </row>
    <row r="4443" spans="1:11" x14ac:dyDescent="0.2">
      <c r="A4443" s="28" t="s">
        <v>46</v>
      </c>
      <c r="B4443" s="24">
        <v>39652</v>
      </c>
      <c r="C4443" s="28" t="s">
        <v>1425</v>
      </c>
      <c r="D4443" s="29">
        <v>35039652</v>
      </c>
      <c r="E4443" s="29" t="s">
        <v>3527</v>
      </c>
      <c r="F4443" s="29">
        <v>270.81</v>
      </c>
      <c r="G4443" s="10">
        <f>SUMIFS('Régua SAEB'!$C:$C,'Régua SAEB'!$B:$B,"LP",'Régua SAEB'!$D:$D,"&lt;="&amp;$F4443,'Régua SAEB'!$E:$E,"&gt;"&amp;$F4443,'Régua SAEB'!$A:$A,$E4443)</f>
        <v>2</v>
      </c>
      <c r="H4443" s="10" t="str">
        <f t="array" ref="H4443">INDEX('Régua SAEB'!$F$1:$F$40,MATCH($E4443&amp;"LP"&amp;$G4443,'Régua SAEB'!$G$1:$G$40,0),1)</f>
        <v>Básico</v>
      </c>
      <c r="I4443" s="29">
        <v>255.07</v>
      </c>
      <c r="J4443" s="10">
        <f>SUMIFS('Régua SAEB'!$C:$C,'Régua SAEB'!$B:$B,"MT",'Régua SAEB'!$D:$D,"&lt;="&amp;$I4443,'Régua SAEB'!$E:$E,"&gt;"&amp;$I4443,'Régua SAEB'!$A:$A,$E4443)</f>
        <v>2</v>
      </c>
      <c r="K4443" s="10" t="str">
        <f t="array" ref="K4443">INDEX('Régua SAEB'!$F$1:$F$40,MATCH($E4443&amp;"MT"&amp;$J4443,'Régua SAEB'!$G$1:$G$40,0),1)</f>
        <v>Insuficiente</v>
      </c>
    </row>
    <row r="4444" spans="1:11" x14ac:dyDescent="0.2">
      <c r="A4444" s="28" t="s">
        <v>46</v>
      </c>
      <c r="B4444" s="24">
        <v>42286</v>
      </c>
      <c r="C4444" s="28" t="s">
        <v>1426</v>
      </c>
      <c r="D4444" s="29">
        <v>35042286</v>
      </c>
      <c r="E4444" s="29" t="s">
        <v>3527</v>
      </c>
      <c r="F4444" s="29">
        <v>266.61</v>
      </c>
      <c r="G4444" s="10">
        <f>SUMIFS('Régua SAEB'!$C:$C,'Régua SAEB'!$B:$B,"LP",'Régua SAEB'!$D:$D,"&lt;="&amp;$F4444,'Régua SAEB'!$E:$E,"&gt;"&amp;$F4444,'Régua SAEB'!$A:$A,$E4444)</f>
        <v>2</v>
      </c>
      <c r="H4444" s="10" t="str">
        <f t="array" ref="H4444">INDEX('Régua SAEB'!$F$1:$F$40,MATCH($E4444&amp;"LP"&amp;$G4444,'Régua SAEB'!$G$1:$G$40,0),1)</f>
        <v>Básico</v>
      </c>
      <c r="I4444" s="29">
        <v>261.74</v>
      </c>
      <c r="J4444" s="10">
        <f>SUMIFS('Régua SAEB'!$C:$C,'Régua SAEB'!$B:$B,"MT",'Régua SAEB'!$D:$D,"&lt;="&amp;$I4444,'Régua SAEB'!$E:$E,"&gt;"&amp;$I4444,'Régua SAEB'!$A:$A,$E4444)</f>
        <v>2</v>
      </c>
      <c r="K4444" s="10" t="str">
        <f t="array" ref="K4444">INDEX('Régua SAEB'!$F$1:$F$40,MATCH($E4444&amp;"MT"&amp;$J4444,'Régua SAEB'!$G$1:$G$40,0),1)</f>
        <v>Insuficiente</v>
      </c>
    </row>
    <row r="4445" spans="1:11" x14ac:dyDescent="0.2">
      <c r="A4445" s="28" t="s">
        <v>46</v>
      </c>
      <c r="B4445" s="24">
        <v>45412</v>
      </c>
      <c r="C4445" s="28" t="s">
        <v>1427</v>
      </c>
      <c r="D4445" s="29">
        <v>35045412</v>
      </c>
      <c r="E4445" s="29" t="s">
        <v>3527</v>
      </c>
      <c r="F4445" s="29">
        <v>269.16000000000003</v>
      </c>
      <c r="G4445" s="10">
        <f>SUMIFS('Régua SAEB'!$C:$C,'Régua SAEB'!$B:$B,"LP",'Régua SAEB'!$D:$D,"&lt;="&amp;$F4445,'Régua SAEB'!$E:$E,"&gt;"&amp;$F4445,'Régua SAEB'!$A:$A,$E4445)</f>
        <v>2</v>
      </c>
      <c r="H4445" s="10" t="str">
        <f t="array" ref="H4445">INDEX('Régua SAEB'!$F$1:$F$40,MATCH($E4445&amp;"LP"&amp;$G4445,'Régua SAEB'!$G$1:$G$40,0),1)</f>
        <v>Básico</v>
      </c>
      <c r="I4445" s="29">
        <v>285.32</v>
      </c>
      <c r="J4445" s="10">
        <f>SUMIFS('Régua SAEB'!$C:$C,'Régua SAEB'!$B:$B,"MT",'Régua SAEB'!$D:$D,"&lt;="&amp;$I4445,'Régua SAEB'!$E:$E,"&gt;"&amp;$I4445,'Régua SAEB'!$A:$A,$E4445)</f>
        <v>3</v>
      </c>
      <c r="K4445" s="10" t="str">
        <f t="array" ref="K4445">INDEX('Régua SAEB'!$F$1:$F$40,MATCH($E4445&amp;"MT"&amp;$J4445,'Régua SAEB'!$G$1:$G$40,0),1)</f>
        <v>Básico</v>
      </c>
    </row>
    <row r="4446" spans="1:11" x14ac:dyDescent="0.2">
      <c r="A4446" s="28" t="s">
        <v>46</v>
      </c>
      <c r="B4446" s="24">
        <v>49232</v>
      </c>
      <c r="C4446" s="28" t="s">
        <v>1431</v>
      </c>
      <c r="D4446" s="29">
        <v>35049232</v>
      </c>
      <c r="E4446" s="29" t="s">
        <v>3527</v>
      </c>
      <c r="F4446" s="29">
        <v>310.08</v>
      </c>
      <c r="G4446" s="10">
        <f>SUMIFS('Régua SAEB'!$C:$C,'Régua SAEB'!$B:$B,"LP",'Régua SAEB'!$D:$D,"&lt;="&amp;$F4446,'Régua SAEB'!$E:$E,"&gt;"&amp;$F4446,'Régua SAEB'!$A:$A,$E4446)</f>
        <v>4</v>
      </c>
      <c r="H4446" s="10" t="str">
        <f t="array" ref="H4446">INDEX('Régua SAEB'!$F$1:$F$40,MATCH($E4446&amp;"LP"&amp;$G4446,'Régua SAEB'!$G$1:$G$40,0),1)</f>
        <v>Básico</v>
      </c>
      <c r="I4446" s="29">
        <v>293.13</v>
      </c>
      <c r="J4446" s="10">
        <f>SUMIFS('Régua SAEB'!$C:$C,'Régua SAEB'!$B:$B,"MT",'Régua SAEB'!$D:$D,"&lt;="&amp;$I4446,'Régua SAEB'!$E:$E,"&gt;"&amp;$I4446,'Régua SAEB'!$A:$A,$E4446)</f>
        <v>3</v>
      </c>
      <c r="K4446" s="10" t="str">
        <f t="array" ref="K4446">INDEX('Régua SAEB'!$F$1:$F$40,MATCH($E4446&amp;"MT"&amp;$J4446,'Régua SAEB'!$G$1:$G$40,0),1)</f>
        <v>Básico</v>
      </c>
    </row>
    <row r="4447" spans="1:11" x14ac:dyDescent="0.2">
      <c r="A4447" s="28" t="s">
        <v>46</v>
      </c>
      <c r="B4447" s="24">
        <v>49256</v>
      </c>
      <c r="C4447" s="28" t="s">
        <v>1432</v>
      </c>
      <c r="D4447" s="29">
        <v>35049256</v>
      </c>
      <c r="E4447" s="29" t="s">
        <v>3527</v>
      </c>
      <c r="F4447" s="29">
        <v>285.20999999999998</v>
      </c>
      <c r="G4447" s="10">
        <f>SUMIFS('Régua SAEB'!$C:$C,'Régua SAEB'!$B:$B,"LP",'Régua SAEB'!$D:$D,"&lt;="&amp;$F4447,'Régua SAEB'!$E:$E,"&gt;"&amp;$F4447,'Régua SAEB'!$A:$A,$E4447)</f>
        <v>3</v>
      </c>
      <c r="H4447" s="10" t="str">
        <f t="array" ref="H4447">INDEX('Régua SAEB'!$F$1:$F$40,MATCH($E4447&amp;"LP"&amp;$G4447,'Régua SAEB'!$G$1:$G$40,0),1)</f>
        <v>Básico</v>
      </c>
      <c r="I4447" s="29">
        <v>278.77999999999997</v>
      </c>
      <c r="J4447" s="10">
        <f>SUMIFS('Régua SAEB'!$C:$C,'Régua SAEB'!$B:$B,"MT",'Régua SAEB'!$D:$D,"&lt;="&amp;$I4447,'Régua SAEB'!$E:$E,"&gt;"&amp;$I4447,'Régua SAEB'!$A:$A,$E4447)</f>
        <v>3</v>
      </c>
      <c r="K4447" s="10" t="str">
        <f t="array" ref="K4447">INDEX('Régua SAEB'!$F$1:$F$40,MATCH($E4447&amp;"MT"&amp;$J4447,'Régua SAEB'!$G$1:$G$40,0),1)</f>
        <v>Básico</v>
      </c>
    </row>
    <row r="4448" spans="1:11" x14ac:dyDescent="0.2">
      <c r="A4448" s="28" t="s">
        <v>46</v>
      </c>
      <c r="B4448" s="24">
        <v>127292</v>
      </c>
      <c r="C4448" s="28" t="s">
        <v>1433</v>
      </c>
      <c r="D4448" s="29">
        <v>35127292</v>
      </c>
      <c r="E4448" s="29" t="s">
        <v>3527</v>
      </c>
      <c r="F4448" s="29">
        <v>287.07</v>
      </c>
      <c r="G4448" s="10">
        <f>SUMIFS('Régua SAEB'!$C:$C,'Régua SAEB'!$B:$B,"LP",'Régua SAEB'!$D:$D,"&lt;="&amp;$F4448,'Régua SAEB'!$E:$E,"&gt;"&amp;$F4448,'Régua SAEB'!$A:$A,$E4448)</f>
        <v>3</v>
      </c>
      <c r="H4448" s="10" t="str">
        <f t="array" ref="H4448">INDEX('Régua SAEB'!$F$1:$F$40,MATCH($E4448&amp;"LP"&amp;$G4448,'Régua SAEB'!$G$1:$G$40,0),1)</f>
        <v>Básico</v>
      </c>
      <c r="I4448" s="29">
        <v>300.29000000000002</v>
      </c>
      <c r="J4448" s="10">
        <f>SUMIFS('Régua SAEB'!$C:$C,'Régua SAEB'!$B:$B,"MT",'Régua SAEB'!$D:$D,"&lt;="&amp;$I4448,'Régua SAEB'!$E:$E,"&gt;"&amp;$I4448,'Régua SAEB'!$A:$A,$E4448)</f>
        <v>4</v>
      </c>
      <c r="K4448" s="10" t="str">
        <f t="array" ref="K4448">INDEX('Régua SAEB'!$F$1:$F$40,MATCH($E4448&amp;"MT"&amp;$J4448,'Régua SAEB'!$G$1:$G$40,0),1)</f>
        <v>Básico</v>
      </c>
    </row>
    <row r="4449" spans="1:11" x14ac:dyDescent="0.2">
      <c r="A4449" s="28" t="s">
        <v>46</v>
      </c>
      <c r="B4449" s="24">
        <v>908022</v>
      </c>
      <c r="C4449" s="28" t="s">
        <v>3626</v>
      </c>
      <c r="D4449" s="29">
        <v>35908022</v>
      </c>
      <c r="E4449" s="29" t="s">
        <v>3527</v>
      </c>
      <c r="F4449" s="29">
        <v>263.88</v>
      </c>
      <c r="G4449" s="10">
        <f>SUMIFS('Régua SAEB'!$C:$C,'Régua SAEB'!$B:$B,"LP",'Régua SAEB'!$D:$D,"&lt;="&amp;$F4449,'Régua SAEB'!$E:$E,"&gt;"&amp;$F4449,'Régua SAEB'!$A:$A,$E4449)</f>
        <v>2</v>
      </c>
      <c r="H4449" s="10" t="str">
        <f t="array" ref="H4449">INDEX('Régua SAEB'!$F$1:$F$40,MATCH($E4449&amp;"LP"&amp;$G4449,'Régua SAEB'!$G$1:$G$40,0),1)</f>
        <v>Básico</v>
      </c>
      <c r="I4449" s="29">
        <v>267.83</v>
      </c>
      <c r="J4449" s="10">
        <f>SUMIFS('Régua SAEB'!$C:$C,'Régua SAEB'!$B:$B,"MT",'Régua SAEB'!$D:$D,"&lt;="&amp;$I4449,'Régua SAEB'!$E:$E,"&gt;"&amp;$I4449,'Régua SAEB'!$A:$A,$E4449)</f>
        <v>2</v>
      </c>
      <c r="K4449" s="10" t="str">
        <f t="array" ref="K4449">INDEX('Régua SAEB'!$F$1:$F$40,MATCH($E4449&amp;"MT"&amp;$J4449,'Régua SAEB'!$G$1:$G$40,0),1)</f>
        <v>Insuficiente</v>
      </c>
    </row>
    <row r="4450" spans="1:11" x14ac:dyDescent="0.2">
      <c r="A4450" s="28" t="s">
        <v>46</v>
      </c>
      <c r="B4450" s="24">
        <v>924295</v>
      </c>
      <c r="C4450" s="28" t="s">
        <v>1436</v>
      </c>
      <c r="D4450" s="29">
        <v>35924295</v>
      </c>
      <c r="E4450" s="29" t="s">
        <v>3527</v>
      </c>
      <c r="F4450" s="29">
        <v>275.68</v>
      </c>
      <c r="G4450" s="10">
        <f>SUMIFS('Régua SAEB'!$C:$C,'Régua SAEB'!$B:$B,"LP",'Régua SAEB'!$D:$D,"&lt;="&amp;$F4450,'Régua SAEB'!$E:$E,"&gt;"&amp;$F4450,'Régua SAEB'!$A:$A,$E4450)</f>
        <v>3</v>
      </c>
      <c r="H4450" s="10" t="str">
        <f t="array" ref="H4450">INDEX('Régua SAEB'!$F$1:$F$40,MATCH($E4450&amp;"LP"&amp;$G4450,'Régua SAEB'!$G$1:$G$40,0),1)</f>
        <v>Básico</v>
      </c>
      <c r="I4450" s="29">
        <v>269.14</v>
      </c>
      <c r="J4450" s="10">
        <f>SUMIFS('Régua SAEB'!$C:$C,'Régua SAEB'!$B:$B,"MT",'Régua SAEB'!$D:$D,"&lt;="&amp;$I4450,'Régua SAEB'!$E:$E,"&gt;"&amp;$I4450,'Régua SAEB'!$A:$A,$E4450)</f>
        <v>2</v>
      </c>
      <c r="K4450" s="10" t="str">
        <f t="array" ref="K4450">INDEX('Régua SAEB'!$F$1:$F$40,MATCH($E4450&amp;"MT"&amp;$J4450,'Régua SAEB'!$G$1:$G$40,0),1)</f>
        <v>Insuficiente</v>
      </c>
    </row>
    <row r="4451" spans="1:11" x14ac:dyDescent="0.2">
      <c r="A4451" s="28" t="s">
        <v>46</v>
      </c>
      <c r="B4451" s="24">
        <v>924581</v>
      </c>
      <c r="C4451" s="28" t="s">
        <v>1437</v>
      </c>
      <c r="D4451" s="29">
        <v>35924581</v>
      </c>
      <c r="E4451" s="29" t="s">
        <v>3527</v>
      </c>
      <c r="F4451" s="29">
        <v>263.62</v>
      </c>
      <c r="G4451" s="10">
        <f>SUMIFS('Régua SAEB'!$C:$C,'Régua SAEB'!$B:$B,"LP",'Régua SAEB'!$D:$D,"&lt;="&amp;$F4451,'Régua SAEB'!$E:$E,"&gt;"&amp;$F4451,'Régua SAEB'!$A:$A,$E4451)</f>
        <v>2</v>
      </c>
      <c r="H4451" s="10" t="str">
        <f t="array" ref="H4451">INDEX('Régua SAEB'!$F$1:$F$40,MATCH($E4451&amp;"LP"&amp;$G4451,'Régua SAEB'!$G$1:$G$40,0),1)</f>
        <v>Básico</v>
      </c>
      <c r="I4451" s="29">
        <v>245.33</v>
      </c>
      <c r="J4451" s="10">
        <f>SUMIFS('Régua SAEB'!$C:$C,'Régua SAEB'!$B:$B,"MT",'Régua SAEB'!$D:$D,"&lt;="&amp;$I4451,'Régua SAEB'!$E:$E,"&gt;"&amp;$I4451,'Régua SAEB'!$A:$A,$E4451)</f>
        <v>1</v>
      </c>
      <c r="K4451" s="10" t="str">
        <f t="array" ref="K4451">INDEX('Régua SAEB'!$F$1:$F$40,MATCH($E4451&amp;"MT"&amp;$J4451,'Régua SAEB'!$G$1:$G$40,0),1)</f>
        <v>Insuficiente</v>
      </c>
    </row>
    <row r="4452" spans="1:11" x14ac:dyDescent="0.2">
      <c r="A4452" s="28" t="s">
        <v>46</v>
      </c>
      <c r="B4452" s="24">
        <v>924912</v>
      </c>
      <c r="C4452" s="28" t="s">
        <v>1438</v>
      </c>
      <c r="D4452" s="29">
        <v>35924912</v>
      </c>
      <c r="E4452" s="29" t="s">
        <v>3527</v>
      </c>
      <c r="F4452" s="29">
        <v>286.95</v>
      </c>
      <c r="G4452" s="10">
        <f>SUMIFS('Régua SAEB'!$C:$C,'Régua SAEB'!$B:$B,"LP",'Régua SAEB'!$D:$D,"&lt;="&amp;$F4452,'Régua SAEB'!$E:$E,"&gt;"&amp;$F4452,'Régua SAEB'!$A:$A,$E4452)</f>
        <v>3</v>
      </c>
      <c r="H4452" s="10" t="str">
        <f t="array" ref="H4452">INDEX('Régua SAEB'!$F$1:$F$40,MATCH($E4452&amp;"LP"&amp;$G4452,'Régua SAEB'!$G$1:$G$40,0),1)</f>
        <v>Básico</v>
      </c>
      <c r="I4452" s="29">
        <v>284.5</v>
      </c>
      <c r="J4452" s="10">
        <f>SUMIFS('Régua SAEB'!$C:$C,'Régua SAEB'!$B:$B,"MT",'Régua SAEB'!$D:$D,"&lt;="&amp;$I4452,'Régua SAEB'!$E:$E,"&gt;"&amp;$I4452,'Régua SAEB'!$A:$A,$E4452)</f>
        <v>3</v>
      </c>
      <c r="K4452" s="10" t="str">
        <f t="array" ref="K4452">INDEX('Régua SAEB'!$F$1:$F$40,MATCH($E4452&amp;"MT"&amp;$J4452,'Régua SAEB'!$G$1:$G$40,0),1)</f>
        <v>Básico</v>
      </c>
    </row>
    <row r="4453" spans="1:11" x14ac:dyDescent="0.2">
      <c r="A4453" s="28" t="s">
        <v>46</v>
      </c>
      <c r="B4453" s="24">
        <v>925901</v>
      </c>
      <c r="C4453" s="28" t="s">
        <v>1439</v>
      </c>
      <c r="D4453" s="29">
        <v>35925901</v>
      </c>
      <c r="E4453" s="29" t="s">
        <v>3527</v>
      </c>
      <c r="F4453" s="29">
        <v>287.69</v>
      </c>
      <c r="G4453" s="10">
        <f>SUMIFS('Régua SAEB'!$C:$C,'Régua SAEB'!$B:$B,"LP",'Régua SAEB'!$D:$D,"&lt;="&amp;$F4453,'Régua SAEB'!$E:$E,"&gt;"&amp;$F4453,'Régua SAEB'!$A:$A,$E4453)</f>
        <v>3</v>
      </c>
      <c r="H4453" s="10" t="str">
        <f t="array" ref="H4453">INDEX('Régua SAEB'!$F$1:$F$40,MATCH($E4453&amp;"LP"&amp;$G4453,'Régua SAEB'!$G$1:$G$40,0),1)</f>
        <v>Básico</v>
      </c>
      <c r="I4453" s="29">
        <v>275.74</v>
      </c>
      <c r="J4453" s="10">
        <f>SUMIFS('Régua SAEB'!$C:$C,'Régua SAEB'!$B:$B,"MT",'Régua SAEB'!$D:$D,"&lt;="&amp;$I4453,'Régua SAEB'!$E:$E,"&gt;"&amp;$I4453,'Régua SAEB'!$A:$A,$E4453)</f>
        <v>3</v>
      </c>
      <c r="K4453" s="10" t="str">
        <f t="array" ref="K4453">INDEX('Régua SAEB'!$F$1:$F$40,MATCH($E4453&amp;"MT"&amp;$J4453,'Régua SAEB'!$G$1:$G$40,0),1)</f>
        <v>Básico</v>
      </c>
    </row>
    <row r="4454" spans="1:11" x14ac:dyDescent="0.2">
      <c r="A4454" s="28" t="s">
        <v>46</v>
      </c>
      <c r="B4454" s="24">
        <v>926024</v>
      </c>
      <c r="C4454" s="28" t="s">
        <v>1440</v>
      </c>
      <c r="D4454" s="29">
        <v>35926024</v>
      </c>
      <c r="E4454" s="29" t="s">
        <v>3527</v>
      </c>
      <c r="F4454" s="29">
        <v>267.79000000000002</v>
      </c>
      <c r="G4454" s="10">
        <f>SUMIFS('Régua SAEB'!$C:$C,'Régua SAEB'!$B:$B,"LP",'Régua SAEB'!$D:$D,"&lt;="&amp;$F4454,'Régua SAEB'!$E:$E,"&gt;"&amp;$F4454,'Régua SAEB'!$A:$A,$E4454)</f>
        <v>2</v>
      </c>
      <c r="H4454" s="10" t="str">
        <f t="array" ref="H4454">INDEX('Régua SAEB'!$F$1:$F$40,MATCH($E4454&amp;"LP"&amp;$G4454,'Régua SAEB'!$G$1:$G$40,0),1)</f>
        <v>Básico</v>
      </c>
      <c r="I4454" s="29">
        <v>264.68</v>
      </c>
      <c r="J4454" s="10">
        <f>SUMIFS('Régua SAEB'!$C:$C,'Régua SAEB'!$B:$B,"MT",'Régua SAEB'!$D:$D,"&lt;="&amp;$I4454,'Régua SAEB'!$E:$E,"&gt;"&amp;$I4454,'Régua SAEB'!$A:$A,$E4454)</f>
        <v>2</v>
      </c>
      <c r="K4454" s="10" t="str">
        <f t="array" ref="K4454">INDEX('Régua SAEB'!$F$1:$F$40,MATCH($E4454&amp;"MT"&amp;$J4454,'Régua SAEB'!$G$1:$G$40,0),1)</f>
        <v>Insuficiente</v>
      </c>
    </row>
    <row r="4455" spans="1:11" x14ac:dyDescent="0.2">
      <c r="A4455" s="28" t="s">
        <v>74</v>
      </c>
      <c r="B4455" s="24">
        <v>35014</v>
      </c>
      <c r="C4455" s="28" t="s">
        <v>3627</v>
      </c>
      <c r="D4455" s="29">
        <v>35035014</v>
      </c>
      <c r="E4455" s="29" t="s">
        <v>3527</v>
      </c>
      <c r="F4455" s="29">
        <v>281.57</v>
      </c>
      <c r="G4455" s="10">
        <f>SUMIFS('Régua SAEB'!$C:$C,'Régua SAEB'!$B:$B,"LP",'Régua SAEB'!$D:$D,"&lt;="&amp;$F4455,'Régua SAEB'!$E:$E,"&gt;"&amp;$F4455,'Régua SAEB'!$A:$A,$E4455)</f>
        <v>3</v>
      </c>
      <c r="H4455" s="10" t="str">
        <f t="array" ref="H4455">INDEX('Régua SAEB'!$F$1:$F$40,MATCH($E4455&amp;"LP"&amp;$G4455,'Régua SAEB'!$G$1:$G$40,0),1)</f>
        <v>Básico</v>
      </c>
      <c r="I4455" s="29">
        <v>266.54000000000002</v>
      </c>
      <c r="J4455" s="10">
        <f>SUMIFS('Régua SAEB'!$C:$C,'Régua SAEB'!$B:$B,"MT",'Régua SAEB'!$D:$D,"&lt;="&amp;$I4455,'Régua SAEB'!$E:$E,"&gt;"&amp;$I4455,'Régua SAEB'!$A:$A,$E4455)</f>
        <v>2</v>
      </c>
      <c r="K4455" s="10" t="str">
        <f t="array" ref="K4455">INDEX('Régua SAEB'!$F$1:$F$40,MATCH($E4455&amp;"MT"&amp;$J4455,'Régua SAEB'!$G$1:$G$40,0),1)</f>
        <v>Insuficiente</v>
      </c>
    </row>
    <row r="4456" spans="1:11" x14ac:dyDescent="0.2">
      <c r="A4456" s="28" t="s">
        <v>23</v>
      </c>
      <c r="B4456" s="24">
        <v>17700</v>
      </c>
      <c r="C4456" s="28" t="s">
        <v>3628</v>
      </c>
      <c r="D4456" s="29">
        <v>35017700</v>
      </c>
      <c r="E4456" s="29" t="s">
        <v>3527</v>
      </c>
      <c r="F4456" s="29">
        <v>308.85000000000002</v>
      </c>
      <c r="G4456" s="10">
        <f>SUMIFS('Régua SAEB'!$C:$C,'Régua SAEB'!$B:$B,"LP",'Régua SAEB'!$D:$D,"&lt;="&amp;$F4456,'Régua SAEB'!$E:$E,"&gt;"&amp;$F4456,'Régua SAEB'!$A:$A,$E4456)</f>
        <v>4</v>
      </c>
      <c r="H4456" s="10" t="str">
        <f t="array" ref="H4456">INDEX('Régua SAEB'!$F$1:$F$40,MATCH($E4456&amp;"LP"&amp;$G4456,'Régua SAEB'!$G$1:$G$40,0),1)</f>
        <v>Básico</v>
      </c>
      <c r="I4456" s="29">
        <v>293.35000000000002</v>
      </c>
      <c r="J4456" s="10">
        <f>SUMIFS('Régua SAEB'!$C:$C,'Régua SAEB'!$B:$B,"MT",'Régua SAEB'!$D:$D,"&lt;="&amp;$I4456,'Régua SAEB'!$E:$E,"&gt;"&amp;$I4456,'Régua SAEB'!$A:$A,$E4456)</f>
        <v>3</v>
      </c>
      <c r="K4456" s="10" t="str">
        <f t="array" ref="K4456">INDEX('Régua SAEB'!$F$1:$F$40,MATCH($E4456&amp;"MT"&amp;$J4456,'Régua SAEB'!$G$1:$G$40,0),1)</f>
        <v>Básico</v>
      </c>
    </row>
    <row r="4457" spans="1:11" x14ac:dyDescent="0.2">
      <c r="A4457" s="28" t="s">
        <v>23</v>
      </c>
      <c r="B4457" s="24">
        <v>47053</v>
      </c>
      <c r="C4457" s="28" t="s">
        <v>3629</v>
      </c>
      <c r="D4457" s="29">
        <v>35047053</v>
      </c>
      <c r="E4457" s="29" t="s">
        <v>3527</v>
      </c>
      <c r="F4457" s="29">
        <v>282.31</v>
      </c>
      <c r="G4457" s="10">
        <f>SUMIFS('Régua SAEB'!$C:$C,'Régua SAEB'!$B:$B,"LP",'Régua SAEB'!$D:$D,"&lt;="&amp;$F4457,'Régua SAEB'!$E:$E,"&gt;"&amp;$F4457,'Régua SAEB'!$A:$A,$E4457)</f>
        <v>3</v>
      </c>
      <c r="H4457" s="10" t="str">
        <f t="array" ref="H4457">INDEX('Régua SAEB'!$F$1:$F$40,MATCH($E4457&amp;"LP"&amp;$G4457,'Régua SAEB'!$G$1:$G$40,0),1)</f>
        <v>Básico</v>
      </c>
      <c r="I4457" s="29">
        <v>272.2</v>
      </c>
      <c r="J4457" s="10">
        <f>SUMIFS('Régua SAEB'!$C:$C,'Régua SAEB'!$B:$B,"MT",'Régua SAEB'!$D:$D,"&lt;="&amp;$I4457,'Régua SAEB'!$E:$E,"&gt;"&amp;$I4457,'Régua SAEB'!$A:$A,$E4457)</f>
        <v>2</v>
      </c>
      <c r="K4457" s="10" t="str">
        <f t="array" ref="K4457">INDEX('Régua SAEB'!$F$1:$F$40,MATCH($E4457&amp;"MT"&amp;$J4457,'Régua SAEB'!$G$1:$G$40,0),1)</f>
        <v>Insuficiente</v>
      </c>
    </row>
    <row r="4458" spans="1:11" x14ac:dyDescent="0.2">
      <c r="A4458" s="28" t="s">
        <v>23</v>
      </c>
      <c r="B4458" s="24">
        <v>913996</v>
      </c>
      <c r="C4458" s="28" t="s">
        <v>3630</v>
      </c>
      <c r="D4458" s="29">
        <v>35913996</v>
      </c>
      <c r="E4458" s="29" t="s">
        <v>3527</v>
      </c>
      <c r="F4458" s="29">
        <v>284.39999999999998</v>
      </c>
      <c r="G4458" s="10">
        <f>SUMIFS('Régua SAEB'!$C:$C,'Régua SAEB'!$B:$B,"LP",'Régua SAEB'!$D:$D,"&lt;="&amp;$F4458,'Régua SAEB'!$E:$E,"&gt;"&amp;$F4458,'Régua SAEB'!$A:$A,$E4458)</f>
        <v>3</v>
      </c>
      <c r="H4458" s="10" t="str">
        <f t="array" ref="H4458">INDEX('Régua SAEB'!$F$1:$F$40,MATCH($E4458&amp;"LP"&amp;$G4458,'Régua SAEB'!$G$1:$G$40,0),1)</f>
        <v>Básico</v>
      </c>
      <c r="I4458" s="29">
        <v>275.97000000000003</v>
      </c>
      <c r="J4458" s="10">
        <f>SUMIFS('Régua SAEB'!$C:$C,'Régua SAEB'!$B:$B,"MT",'Régua SAEB'!$D:$D,"&lt;="&amp;$I4458,'Régua SAEB'!$E:$E,"&gt;"&amp;$I4458,'Régua SAEB'!$A:$A,$E4458)</f>
        <v>3</v>
      </c>
      <c r="K4458" s="10" t="str">
        <f t="array" ref="K4458">INDEX('Régua SAEB'!$F$1:$F$40,MATCH($E4458&amp;"MT"&amp;$J4458,'Régua SAEB'!$G$1:$G$40,0),1)</f>
        <v>Básico</v>
      </c>
    </row>
    <row r="4459" spans="1:11" x14ac:dyDescent="0.2">
      <c r="A4459" s="28" t="s">
        <v>47</v>
      </c>
      <c r="B4459" s="24">
        <v>27145</v>
      </c>
      <c r="C4459" s="28" t="s">
        <v>1444</v>
      </c>
      <c r="D4459" s="29">
        <v>35027145</v>
      </c>
      <c r="E4459" s="29" t="s">
        <v>3527</v>
      </c>
      <c r="F4459" s="29">
        <v>251.87</v>
      </c>
      <c r="G4459" s="10">
        <f>SUMIFS('Régua SAEB'!$C:$C,'Régua SAEB'!$B:$B,"LP",'Régua SAEB'!$D:$D,"&lt;="&amp;$F4459,'Régua SAEB'!$E:$E,"&gt;"&amp;$F4459,'Régua SAEB'!$A:$A,$E4459)</f>
        <v>2</v>
      </c>
      <c r="H4459" s="10" t="str">
        <f t="array" ref="H4459">INDEX('Régua SAEB'!$F$1:$F$40,MATCH($E4459&amp;"LP"&amp;$G4459,'Régua SAEB'!$G$1:$G$40,0),1)</f>
        <v>Básico</v>
      </c>
      <c r="I4459" s="29">
        <v>251.6</v>
      </c>
      <c r="J4459" s="10">
        <f>SUMIFS('Régua SAEB'!$C:$C,'Régua SAEB'!$B:$B,"MT",'Régua SAEB'!$D:$D,"&lt;="&amp;$I4459,'Régua SAEB'!$E:$E,"&gt;"&amp;$I4459,'Régua SAEB'!$A:$A,$E4459)</f>
        <v>2</v>
      </c>
      <c r="K4459" s="10" t="str">
        <f t="array" ref="K4459">INDEX('Régua SAEB'!$F$1:$F$40,MATCH($E4459&amp;"MT"&amp;$J4459,'Régua SAEB'!$G$1:$G$40,0),1)</f>
        <v>Insuficiente</v>
      </c>
    </row>
    <row r="4460" spans="1:11" x14ac:dyDescent="0.2">
      <c r="A4460" s="28" t="s">
        <v>47</v>
      </c>
      <c r="B4460" s="24">
        <v>27224</v>
      </c>
      <c r="C4460" s="28" t="s">
        <v>1445</v>
      </c>
      <c r="D4460" s="29">
        <v>35027224</v>
      </c>
      <c r="E4460" s="29" t="s">
        <v>3527</v>
      </c>
      <c r="F4460" s="29">
        <v>296.87</v>
      </c>
      <c r="G4460" s="10">
        <f>SUMIFS('Régua SAEB'!$C:$C,'Régua SAEB'!$B:$B,"LP",'Régua SAEB'!$D:$D,"&lt;="&amp;$F4460,'Régua SAEB'!$E:$E,"&gt;"&amp;$F4460,'Régua SAEB'!$A:$A,$E4460)</f>
        <v>3</v>
      </c>
      <c r="H4460" s="10" t="str">
        <f t="array" ref="H4460">INDEX('Régua SAEB'!$F$1:$F$40,MATCH($E4460&amp;"LP"&amp;$G4460,'Régua SAEB'!$G$1:$G$40,0),1)</f>
        <v>Básico</v>
      </c>
      <c r="I4460" s="29">
        <v>289.64999999999998</v>
      </c>
      <c r="J4460" s="10">
        <f>SUMIFS('Régua SAEB'!$C:$C,'Régua SAEB'!$B:$B,"MT",'Régua SAEB'!$D:$D,"&lt;="&amp;$I4460,'Régua SAEB'!$E:$E,"&gt;"&amp;$I4460,'Régua SAEB'!$A:$A,$E4460)</f>
        <v>3</v>
      </c>
      <c r="K4460" s="10" t="str">
        <f t="array" ref="K4460">INDEX('Régua SAEB'!$F$1:$F$40,MATCH($E4460&amp;"MT"&amp;$J4460,'Régua SAEB'!$G$1:$G$40,0),1)</f>
        <v>Básico</v>
      </c>
    </row>
    <row r="4461" spans="1:11" x14ac:dyDescent="0.2">
      <c r="A4461" s="28" t="s">
        <v>47</v>
      </c>
      <c r="B4461" s="24">
        <v>27261</v>
      </c>
      <c r="C4461" s="28" t="s">
        <v>1446</v>
      </c>
      <c r="D4461" s="29">
        <v>35027261</v>
      </c>
      <c r="E4461" s="29" t="s">
        <v>3527</v>
      </c>
      <c r="F4461" s="29">
        <v>266.38</v>
      </c>
      <c r="G4461" s="10">
        <f>SUMIFS('Régua SAEB'!$C:$C,'Régua SAEB'!$B:$B,"LP",'Régua SAEB'!$D:$D,"&lt;="&amp;$F4461,'Régua SAEB'!$E:$E,"&gt;"&amp;$F4461,'Régua SAEB'!$A:$A,$E4461)</f>
        <v>2</v>
      </c>
      <c r="H4461" s="10" t="str">
        <f t="array" ref="H4461">INDEX('Régua SAEB'!$F$1:$F$40,MATCH($E4461&amp;"LP"&amp;$G4461,'Régua SAEB'!$G$1:$G$40,0),1)</f>
        <v>Básico</v>
      </c>
      <c r="I4461" s="29">
        <v>262.95</v>
      </c>
      <c r="J4461" s="10">
        <f>SUMIFS('Régua SAEB'!$C:$C,'Régua SAEB'!$B:$B,"MT",'Régua SAEB'!$D:$D,"&lt;="&amp;$I4461,'Régua SAEB'!$E:$E,"&gt;"&amp;$I4461,'Régua SAEB'!$A:$A,$E4461)</f>
        <v>2</v>
      </c>
      <c r="K4461" s="10" t="str">
        <f t="array" ref="K4461">INDEX('Régua SAEB'!$F$1:$F$40,MATCH($E4461&amp;"MT"&amp;$J4461,'Régua SAEB'!$G$1:$G$40,0),1)</f>
        <v>Insuficiente</v>
      </c>
    </row>
    <row r="4462" spans="1:11" x14ac:dyDescent="0.2">
      <c r="A4462" s="28" t="s">
        <v>47</v>
      </c>
      <c r="B4462" s="24">
        <v>27285</v>
      </c>
      <c r="C4462" s="28" t="s">
        <v>1447</v>
      </c>
      <c r="D4462" s="29">
        <v>35027285</v>
      </c>
      <c r="E4462" s="29" t="s">
        <v>3527</v>
      </c>
      <c r="F4462" s="29">
        <v>289.44</v>
      </c>
      <c r="G4462" s="10">
        <f>SUMIFS('Régua SAEB'!$C:$C,'Régua SAEB'!$B:$B,"LP",'Régua SAEB'!$D:$D,"&lt;="&amp;$F4462,'Régua SAEB'!$E:$E,"&gt;"&amp;$F4462,'Régua SAEB'!$A:$A,$E4462)</f>
        <v>3</v>
      </c>
      <c r="H4462" s="10" t="str">
        <f t="array" ref="H4462">INDEX('Régua SAEB'!$F$1:$F$40,MATCH($E4462&amp;"LP"&amp;$G4462,'Régua SAEB'!$G$1:$G$40,0),1)</f>
        <v>Básico</v>
      </c>
      <c r="I4462" s="29">
        <v>289.56</v>
      </c>
      <c r="J4462" s="10">
        <f>SUMIFS('Régua SAEB'!$C:$C,'Régua SAEB'!$B:$B,"MT",'Régua SAEB'!$D:$D,"&lt;="&amp;$I4462,'Régua SAEB'!$E:$E,"&gt;"&amp;$I4462,'Régua SAEB'!$A:$A,$E4462)</f>
        <v>3</v>
      </c>
      <c r="K4462" s="10" t="str">
        <f t="array" ref="K4462">INDEX('Régua SAEB'!$F$1:$F$40,MATCH($E4462&amp;"MT"&amp;$J4462,'Régua SAEB'!$G$1:$G$40,0),1)</f>
        <v>Básico</v>
      </c>
    </row>
    <row r="4463" spans="1:11" x14ac:dyDescent="0.2">
      <c r="A4463" s="28" t="s">
        <v>47</v>
      </c>
      <c r="B4463" s="24">
        <v>49700</v>
      </c>
      <c r="C4463" s="28" t="s">
        <v>1448</v>
      </c>
      <c r="D4463" s="29">
        <v>35049700</v>
      </c>
      <c r="E4463" s="29" t="s">
        <v>3527</v>
      </c>
      <c r="F4463" s="29">
        <v>286.85000000000002</v>
      </c>
      <c r="G4463" s="10">
        <f>SUMIFS('Régua SAEB'!$C:$C,'Régua SAEB'!$B:$B,"LP",'Régua SAEB'!$D:$D,"&lt;="&amp;$F4463,'Régua SAEB'!$E:$E,"&gt;"&amp;$F4463,'Régua SAEB'!$A:$A,$E4463)</f>
        <v>3</v>
      </c>
      <c r="H4463" s="10" t="str">
        <f t="array" ref="H4463">INDEX('Régua SAEB'!$F$1:$F$40,MATCH($E4463&amp;"LP"&amp;$G4463,'Régua SAEB'!$G$1:$G$40,0),1)</f>
        <v>Básico</v>
      </c>
      <c r="I4463" s="29">
        <v>276.52999999999997</v>
      </c>
      <c r="J4463" s="10">
        <f>SUMIFS('Régua SAEB'!$C:$C,'Régua SAEB'!$B:$B,"MT",'Régua SAEB'!$D:$D,"&lt;="&amp;$I4463,'Régua SAEB'!$E:$E,"&gt;"&amp;$I4463,'Régua SAEB'!$A:$A,$E4463)</f>
        <v>3</v>
      </c>
      <c r="K4463" s="10" t="str">
        <f t="array" ref="K4463">INDEX('Régua SAEB'!$F$1:$F$40,MATCH($E4463&amp;"MT"&amp;$J4463,'Régua SAEB'!$G$1:$G$40,0),1)</f>
        <v>Básico</v>
      </c>
    </row>
    <row r="4464" spans="1:11" x14ac:dyDescent="0.2">
      <c r="A4464" s="28" t="s">
        <v>47</v>
      </c>
      <c r="B4464" s="24">
        <v>906104</v>
      </c>
      <c r="C4464" s="28" t="s">
        <v>1449</v>
      </c>
      <c r="D4464" s="29">
        <v>35906104</v>
      </c>
      <c r="E4464" s="29" t="s">
        <v>3527</v>
      </c>
      <c r="F4464" s="29">
        <v>302.70999999999998</v>
      </c>
      <c r="G4464" s="10">
        <f>SUMIFS('Régua SAEB'!$C:$C,'Régua SAEB'!$B:$B,"LP",'Régua SAEB'!$D:$D,"&lt;="&amp;$F4464,'Régua SAEB'!$E:$E,"&gt;"&amp;$F4464,'Régua SAEB'!$A:$A,$E4464)</f>
        <v>4</v>
      </c>
      <c r="H4464" s="10" t="str">
        <f t="array" ref="H4464">INDEX('Régua SAEB'!$F$1:$F$40,MATCH($E4464&amp;"LP"&amp;$G4464,'Régua SAEB'!$G$1:$G$40,0),1)</f>
        <v>Básico</v>
      </c>
      <c r="I4464" s="29">
        <v>294.31</v>
      </c>
      <c r="J4464" s="10">
        <f>SUMIFS('Régua SAEB'!$C:$C,'Régua SAEB'!$B:$B,"MT",'Régua SAEB'!$D:$D,"&lt;="&amp;$I4464,'Régua SAEB'!$E:$E,"&gt;"&amp;$I4464,'Régua SAEB'!$A:$A,$E4464)</f>
        <v>3</v>
      </c>
      <c r="K4464" s="10" t="str">
        <f t="array" ref="K4464">INDEX('Régua SAEB'!$F$1:$F$40,MATCH($E4464&amp;"MT"&amp;$J4464,'Régua SAEB'!$G$1:$G$40,0),1)</f>
        <v>Básico</v>
      </c>
    </row>
    <row r="4465" spans="1:11" x14ac:dyDescent="0.2">
      <c r="A4465" s="28" t="s">
        <v>41</v>
      </c>
      <c r="B4465" s="24">
        <v>10364</v>
      </c>
      <c r="C4465" s="28" t="s">
        <v>1450</v>
      </c>
      <c r="D4465" s="29">
        <v>35010364</v>
      </c>
      <c r="E4465" s="29" t="s">
        <v>3527</v>
      </c>
      <c r="F4465" s="29">
        <v>271.27999999999997</v>
      </c>
      <c r="G4465" s="10">
        <f>SUMIFS('Régua SAEB'!$C:$C,'Régua SAEB'!$B:$B,"LP",'Régua SAEB'!$D:$D,"&lt;="&amp;$F4465,'Régua SAEB'!$E:$E,"&gt;"&amp;$F4465,'Régua SAEB'!$A:$A,$E4465)</f>
        <v>2</v>
      </c>
      <c r="H4465" s="10" t="str">
        <f t="array" ref="H4465">INDEX('Régua SAEB'!$F$1:$F$40,MATCH($E4465&amp;"LP"&amp;$G4465,'Régua SAEB'!$G$1:$G$40,0),1)</f>
        <v>Básico</v>
      </c>
      <c r="I4465" s="29">
        <v>255.68</v>
      </c>
      <c r="J4465" s="10">
        <f>SUMIFS('Régua SAEB'!$C:$C,'Régua SAEB'!$B:$B,"MT",'Régua SAEB'!$D:$D,"&lt;="&amp;$I4465,'Régua SAEB'!$E:$E,"&gt;"&amp;$I4465,'Régua SAEB'!$A:$A,$E4465)</f>
        <v>2</v>
      </c>
      <c r="K4465" s="10" t="str">
        <f t="array" ref="K4465">INDEX('Régua SAEB'!$F$1:$F$40,MATCH($E4465&amp;"MT"&amp;$J4465,'Régua SAEB'!$G$1:$G$40,0),1)</f>
        <v>Insuficiente</v>
      </c>
    </row>
    <row r="4466" spans="1:11" x14ac:dyDescent="0.2">
      <c r="A4466" s="28" t="s">
        <v>41</v>
      </c>
      <c r="B4466" s="24">
        <v>10376</v>
      </c>
      <c r="C4466" s="28" t="s">
        <v>1451</v>
      </c>
      <c r="D4466" s="29">
        <v>35010376</v>
      </c>
      <c r="E4466" s="29" t="s">
        <v>3527</v>
      </c>
      <c r="F4466" s="29">
        <v>265.04000000000002</v>
      </c>
      <c r="G4466" s="10">
        <f>SUMIFS('Régua SAEB'!$C:$C,'Régua SAEB'!$B:$B,"LP",'Régua SAEB'!$D:$D,"&lt;="&amp;$F4466,'Régua SAEB'!$E:$E,"&gt;"&amp;$F4466,'Régua SAEB'!$A:$A,$E4466)</f>
        <v>2</v>
      </c>
      <c r="H4466" s="10" t="str">
        <f t="array" ref="H4466">INDEX('Régua SAEB'!$F$1:$F$40,MATCH($E4466&amp;"LP"&amp;$G4466,'Régua SAEB'!$G$1:$G$40,0),1)</f>
        <v>Básico</v>
      </c>
      <c r="I4466" s="29">
        <v>258.56</v>
      </c>
      <c r="J4466" s="10">
        <f>SUMIFS('Régua SAEB'!$C:$C,'Régua SAEB'!$B:$B,"MT",'Régua SAEB'!$D:$D,"&lt;="&amp;$I4466,'Régua SAEB'!$E:$E,"&gt;"&amp;$I4466,'Régua SAEB'!$A:$A,$E4466)</f>
        <v>2</v>
      </c>
      <c r="K4466" s="10" t="str">
        <f t="array" ref="K4466">INDEX('Régua SAEB'!$F$1:$F$40,MATCH($E4466&amp;"MT"&amp;$J4466,'Régua SAEB'!$G$1:$G$40,0),1)</f>
        <v>Insuficiente</v>
      </c>
    </row>
    <row r="4467" spans="1:11" x14ac:dyDescent="0.2">
      <c r="A4467" s="28" t="s">
        <v>41</v>
      </c>
      <c r="B4467" s="24">
        <v>10397</v>
      </c>
      <c r="C4467" s="28" t="s">
        <v>1452</v>
      </c>
      <c r="D4467" s="29">
        <v>35010397</v>
      </c>
      <c r="E4467" s="29" t="s">
        <v>3527</v>
      </c>
      <c r="F4467" s="29">
        <v>319.97000000000003</v>
      </c>
      <c r="G4467" s="10">
        <f>SUMIFS('Régua SAEB'!$C:$C,'Régua SAEB'!$B:$B,"LP",'Régua SAEB'!$D:$D,"&lt;="&amp;$F4467,'Régua SAEB'!$E:$E,"&gt;"&amp;$F4467,'Régua SAEB'!$A:$A,$E4467)</f>
        <v>4</v>
      </c>
      <c r="H4467" s="10" t="str">
        <f t="array" ref="H4467">INDEX('Régua SAEB'!$F$1:$F$40,MATCH($E4467&amp;"LP"&amp;$G4467,'Régua SAEB'!$G$1:$G$40,0),1)</f>
        <v>Básico</v>
      </c>
      <c r="I4467" s="29">
        <v>294.79000000000002</v>
      </c>
      <c r="J4467" s="10">
        <f>SUMIFS('Régua SAEB'!$C:$C,'Régua SAEB'!$B:$B,"MT",'Régua SAEB'!$D:$D,"&lt;="&amp;$I4467,'Régua SAEB'!$E:$E,"&gt;"&amp;$I4467,'Régua SAEB'!$A:$A,$E4467)</f>
        <v>3</v>
      </c>
      <c r="K4467" s="10" t="str">
        <f t="array" ref="K4467">INDEX('Régua SAEB'!$F$1:$F$40,MATCH($E4467&amp;"MT"&amp;$J4467,'Régua SAEB'!$G$1:$G$40,0),1)</f>
        <v>Básico</v>
      </c>
    </row>
    <row r="4468" spans="1:11" x14ac:dyDescent="0.2">
      <c r="A4468" s="28" t="s">
        <v>41</v>
      </c>
      <c r="B4468" s="24">
        <v>10649</v>
      </c>
      <c r="C4468" s="28" t="s">
        <v>1453</v>
      </c>
      <c r="D4468" s="29">
        <v>35010649</v>
      </c>
      <c r="E4468" s="29" t="s">
        <v>3527</v>
      </c>
      <c r="F4468" s="29">
        <v>261.67</v>
      </c>
      <c r="G4468" s="10">
        <f>SUMIFS('Régua SAEB'!$C:$C,'Régua SAEB'!$B:$B,"LP",'Régua SAEB'!$D:$D,"&lt;="&amp;$F4468,'Régua SAEB'!$E:$E,"&gt;"&amp;$F4468,'Régua SAEB'!$A:$A,$E4468)</f>
        <v>2</v>
      </c>
      <c r="H4468" s="10" t="str">
        <f t="array" ref="H4468">INDEX('Régua SAEB'!$F$1:$F$40,MATCH($E4468&amp;"LP"&amp;$G4468,'Régua SAEB'!$G$1:$G$40,0),1)</f>
        <v>Básico</v>
      </c>
      <c r="I4468" s="29">
        <v>254.98</v>
      </c>
      <c r="J4468" s="10">
        <f>SUMIFS('Régua SAEB'!$C:$C,'Régua SAEB'!$B:$B,"MT",'Régua SAEB'!$D:$D,"&lt;="&amp;$I4468,'Régua SAEB'!$E:$E,"&gt;"&amp;$I4468,'Régua SAEB'!$A:$A,$E4468)</f>
        <v>2</v>
      </c>
      <c r="K4468" s="10" t="str">
        <f t="array" ref="K4468">INDEX('Régua SAEB'!$F$1:$F$40,MATCH($E4468&amp;"MT"&amp;$J4468,'Régua SAEB'!$G$1:$G$40,0),1)</f>
        <v>Insuficiente</v>
      </c>
    </row>
    <row r="4469" spans="1:11" x14ac:dyDescent="0.2">
      <c r="A4469" s="28" t="s">
        <v>41</v>
      </c>
      <c r="B4469" s="24">
        <v>10662</v>
      </c>
      <c r="C4469" s="28" t="s">
        <v>1454</v>
      </c>
      <c r="D4469" s="29">
        <v>35010662</v>
      </c>
      <c r="E4469" s="29" t="s">
        <v>3527</v>
      </c>
      <c r="F4469" s="29">
        <v>287.47000000000003</v>
      </c>
      <c r="G4469" s="10">
        <f>SUMIFS('Régua SAEB'!$C:$C,'Régua SAEB'!$B:$B,"LP",'Régua SAEB'!$D:$D,"&lt;="&amp;$F4469,'Régua SAEB'!$E:$E,"&gt;"&amp;$F4469,'Régua SAEB'!$A:$A,$E4469)</f>
        <v>3</v>
      </c>
      <c r="H4469" s="10" t="str">
        <f t="array" ref="H4469">INDEX('Régua SAEB'!$F$1:$F$40,MATCH($E4469&amp;"LP"&amp;$G4469,'Régua SAEB'!$G$1:$G$40,0),1)</f>
        <v>Básico</v>
      </c>
      <c r="I4469" s="29">
        <v>262.27</v>
      </c>
      <c r="J4469" s="10">
        <f>SUMIFS('Régua SAEB'!$C:$C,'Régua SAEB'!$B:$B,"MT",'Régua SAEB'!$D:$D,"&lt;="&amp;$I4469,'Régua SAEB'!$E:$E,"&gt;"&amp;$I4469,'Régua SAEB'!$A:$A,$E4469)</f>
        <v>2</v>
      </c>
      <c r="K4469" s="10" t="str">
        <f t="array" ref="K4469">INDEX('Régua SAEB'!$F$1:$F$40,MATCH($E4469&amp;"MT"&amp;$J4469,'Régua SAEB'!$G$1:$G$40,0),1)</f>
        <v>Insuficiente</v>
      </c>
    </row>
    <row r="4470" spans="1:11" x14ac:dyDescent="0.2">
      <c r="A4470" s="28" t="s">
        <v>41</v>
      </c>
      <c r="B4470" s="24">
        <v>41373</v>
      </c>
      <c r="C4470" s="28" t="s">
        <v>1455</v>
      </c>
      <c r="D4470" s="29">
        <v>35041373</v>
      </c>
      <c r="E4470" s="29" t="s">
        <v>3527</v>
      </c>
      <c r="F4470" s="29">
        <v>273.86</v>
      </c>
      <c r="G4470" s="10">
        <f>SUMIFS('Régua SAEB'!$C:$C,'Régua SAEB'!$B:$B,"LP",'Régua SAEB'!$D:$D,"&lt;="&amp;$F4470,'Régua SAEB'!$E:$E,"&gt;"&amp;$F4470,'Régua SAEB'!$A:$A,$E4470)</f>
        <v>2</v>
      </c>
      <c r="H4470" s="10" t="str">
        <f t="array" ref="H4470">INDEX('Régua SAEB'!$F$1:$F$40,MATCH($E4470&amp;"LP"&amp;$G4470,'Régua SAEB'!$G$1:$G$40,0),1)</f>
        <v>Básico</v>
      </c>
      <c r="I4470" s="29">
        <v>258.27</v>
      </c>
      <c r="J4470" s="10">
        <f>SUMIFS('Régua SAEB'!$C:$C,'Régua SAEB'!$B:$B,"MT",'Régua SAEB'!$D:$D,"&lt;="&amp;$I4470,'Régua SAEB'!$E:$E,"&gt;"&amp;$I4470,'Régua SAEB'!$A:$A,$E4470)</f>
        <v>2</v>
      </c>
      <c r="K4470" s="10" t="str">
        <f t="array" ref="K4470">INDEX('Régua SAEB'!$F$1:$F$40,MATCH($E4470&amp;"MT"&amp;$J4470,'Régua SAEB'!$G$1:$G$40,0),1)</f>
        <v>Insuficiente</v>
      </c>
    </row>
    <row r="4471" spans="1:11" x14ac:dyDescent="0.2">
      <c r="A4471" s="28" t="s">
        <v>41</v>
      </c>
      <c r="B4471" s="24">
        <v>41385</v>
      </c>
      <c r="C4471" s="28" t="s">
        <v>1456</v>
      </c>
      <c r="D4471" s="29">
        <v>35041385</v>
      </c>
      <c r="E4471" s="29" t="s">
        <v>3527</v>
      </c>
      <c r="F4471" s="29">
        <v>284.31</v>
      </c>
      <c r="G4471" s="10">
        <f>SUMIFS('Régua SAEB'!$C:$C,'Régua SAEB'!$B:$B,"LP",'Régua SAEB'!$D:$D,"&lt;="&amp;$F4471,'Régua SAEB'!$E:$E,"&gt;"&amp;$F4471,'Régua SAEB'!$A:$A,$E4471)</f>
        <v>3</v>
      </c>
      <c r="H4471" s="10" t="str">
        <f t="array" ref="H4471">INDEX('Régua SAEB'!$F$1:$F$40,MATCH($E4471&amp;"LP"&amp;$G4471,'Régua SAEB'!$G$1:$G$40,0),1)</f>
        <v>Básico</v>
      </c>
      <c r="I4471" s="29">
        <v>266.25</v>
      </c>
      <c r="J4471" s="10">
        <f>SUMIFS('Régua SAEB'!$C:$C,'Régua SAEB'!$B:$B,"MT",'Régua SAEB'!$D:$D,"&lt;="&amp;$I4471,'Régua SAEB'!$E:$E,"&gt;"&amp;$I4471,'Régua SAEB'!$A:$A,$E4471)</f>
        <v>2</v>
      </c>
      <c r="K4471" s="10" t="str">
        <f t="array" ref="K4471">INDEX('Régua SAEB'!$F$1:$F$40,MATCH($E4471&amp;"MT"&amp;$J4471,'Régua SAEB'!$G$1:$G$40,0),1)</f>
        <v>Insuficiente</v>
      </c>
    </row>
    <row r="4472" spans="1:11" x14ac:dyDescent="0.2">
      <c r="A4472" s="28" t="s">
        <v>41</v>
      </c>
      <c r="B4472" s="24">
        <v>49013</v>
      </c>
      <c r="C4472" s="28" t="s">
        <v>1458</v>
      </c>
      <c r="D4472" s="29">
        <v>35049013</v>
      </c>
      <c r="E4472" s="29" t="s">
        <v>3527</v>
      </c>
      <c r="F4472" s="29">
        <v>281.45999999999998</v>
      </c>
      <c r="G4472" s="10">
        <f>SUMIFS('Régua SAEB'!$C:$C,'Régua SAEB'!$B:$B,"LP",'Régua SAEB'!$D:$D,"&lt;="&amp;$F4472,'Régua SAEB'!$E:$E,"&gt;"&amp;$F4472,'Régua SAEB'!$A:$A,$E4472)</f>
        <v>3</v>
      </c>
      <c r="H4472" s="10" t="str">
        <f t="array" ref="H4472">INDEX('Régua SAEB'!$F$1:$F$40,MATCH($E4472&amp;"LP"&amp;$G4472,'Régua SAEB'!$G$1:$G$40,0),1)</f>
        <v>Básico</v>
      </c>
      <c r="I4472" s="29">
        <v>268.91000000000003</v>
      </c>
      <c r="J4472" s="10">
        <f>SUMIFS('Régua SAEB'!$C:$C,'Régua SAEB'!$B:$B,"MT",'Régua SAEB'!$D:$D,"&lt;="&amp;$I4472,'Régua SAEB'!$E:$E,"&gt;"&amp;$I4472,'Régua SAEB'!$A:$A,$E4472)</f>
        <v>2</v>
      </c>
      <c r="K4472" s="10" t="str">
        <f t="array" ref="K4472">INDEX('Régua SAEB'!$F$1:$F$40,MATCH($E4472&amp;"MT"&amp;$J4472,'Régua SAEB'!$G$1:$G$40,0),1)</f>
        <v>Insuficiente</v>
      </c>
    </row>
    <row r="4473" spans="1:11" x14ac:dyDescent="0.2">
      <c r="A4473" s="28" t="s">
        <v>41</v>
      </c>
      <c r="B4473" s="24">
        <v>496790</v>
      </c>
      <c r="C4473" s="28" t="s">
        <v>3631</v>
      </c>
      <c r="D4473" s="29">
        <v>35496790</v>
      </c>
      <c r="E4473" s="29" t="s">
        <v>3527</v>
      </c>
      <c r="F4473" s="29">
        <v>292.62</v>
      </c>
      <c r="G4473" s="10">
        <f>SUMIFS('Régua SAEB'!$C:$C,'Régua SAEB'!$B:$B,"LP",'Régua SAEB'!$D:$D,"&lt;="&amp;$F4473,'Régua SAEB'!$E:$E,"&gt;"&amp;$F4473,'Régua SAEB'!$A:$A,$E4473)</f>
        <v>3</v>
      </c>
      <c r="H4473" s="10" t="str">
        <f t="array" ref="H4473">INDEX('Régua SAEB'!$F$1:$F$40,MATCH($E4473&amp;"LP"&amp;$G4473,'Régua SAEB'!$G$1:$G$40,0),1)</f>
        <v>Básico</v>
      </c>
      <c r="I4473" s="29">
        <v>261.82</v>
      </c>
      <c r="J4473" s="10">
        <f>SUMIFS('Régua SAEB'!$C:$C,'Régua SAEB'!$B:$B,"MT",'Régua SAEB'!$D:$D,"&lt;="&amp;$I4473,'Régua SAEB'!$E:$E,"&gt;"&amp;$I4473,'Régua SAEB'!$A:$A,$E4473)</f>
        <v>2</v>
      </c>
      <c r="K4473" s="10" t="str">
        <f t="array" ref="K4473">INDEX('Régua SAEB'!$F$1:$F$40,MATCH($E4473&amp;"MT"&amp;$J4473,'Régua SAEB'!$G$1:$G$40,0),1)</f>
        <v>Insuficiente</v>
      </c>
    </row>
    <row r="4474" spans="1:11" x14ac:dyDescent="0.2">
      <c r="A4474" s="28" t="s">
        <v>41</v>
      </c>
      <c r="B4474" s="24">
        <v>908563</v>
      </c>
      <c r="C4474" s="28" t="s">
        <v>1459</v>
      </c>
      <c r="D4474" s="29">
        <v>35908563</v>
      </c>
      <c r="E4474" s="29" t="s">
        <v>3527</v>
      </c>
      <c r="F4474" s="29">
        <v>271.11</v>
      </c>
      <c r="G4474" s="10">
        <f>SUMIFS('Régua SAEB'!$C:$C,'Régua SAEB'!$B:$B,"LP",'Régua SAEB'!$D:$D,"&lt;="&amp;$F4474,'Régua SAEB'!$E:$E,"&gt;"&amp;$F4474,'Régua SAEB'!$A:$A,$E4474)</f>
        <v>2</v>
      </c>
      <c r="H4474" s="10" t="str">
        <f t="array" ref="H4474">INDEX('Régua SAEB'!$F$1:$F$40,MATCH($E4474&amp;"LP"&amp;$G4474,'Régua SAEB'!$G$1:$G$40,0),1)</f>
        <v>Básico</v>
      </c>
      <c r="I4474" s="29">
        <v>257.39</v>
      </c>
      <c r="J4474" s="10">
        <f>SUMIFS('Régua SAEB'!$C:$C,'Régua SAEB'!$B:$B,"MT",'Régua SAEB'!$D:$D,"&lt;="&amp;$I4474,'Régua SAEB'!$E:$E,"&gt;"&amp;$I4474,'Régua SAEB'!$A:$A,$E4474)</f>
        <v>2</v>
      </c>
      <c r="K4474" s="10" t="str">
        <f t="array" ref="K4474">INDEX('Régua SAEB'!$F$1:$F$40,MATCH($E4474&amp;"MT"&amp;$J4474,'Régua SAEB'!$G$1:$G$40,0),1)</f>
        <v>Insuficiente</v>
      </c>
    </row>
    <row r="4475" spans="1:11" x14ac:dyDescent="0.2">
      <c r="A4475" s="28" t="s">
        <v>41</v>
      </c>
      <c r="B4475" s="24">
        <v>918787</v>
      </c>
      <c r="C4475" s="28" t="s">
        <v>1460</v>
      </c>
      <c r="D4475" s="29">
        <v>35918787</v>
      </c>
      <c r="E4475" s="29" t="s">
        <v>3527</v>
      </c>
      <c r="F4475" s="29">
        <v>287.18</v>
      </c>
      <c r="G4475" s="10">
        <f>SUMIFS('Régua SAEB'!$C:$C,'Régua SAEB'!$B:$B,"LP",'Régua SAEB'!$D:$D,"&lt;="&amp;$F4475,'Régua SAEB'!$E:$E,"&gt;"&amp;$F4475,'Régua SAEB'!$A:$A,$E4475)</f>
        <v>3</v>
      </c>
      <c r="H4475" s="10" t="str">
        <f t="array" ref="H4475">INDEX('Régua SAEB'!$F$1:$F$40,MATCH($E4475&amp;"LP"&amp;$G4475,'Régua SAEB'!$G$1:$G$40,0),1)</f>
        <v>Básico</v>
      </c>
      <c r="I4475" s="29">
        <v>270.38</v>
      </c>
      <c r="J4475" s="10">
        <f>SUMIFS('Régua SAEB'!$C:$C,'Régua SAEB'!$B:$B,"MT",'Régua SAEB'!$D:$D,"&lt;="&amp;$I4475,'Régua SAEB'!$E:$E,"&gt;"&amp;$I4475,'Régua SAEB'!$A:$A,$E4475)</f>
        <v>2</v>
      </c>
      <c r="K4475" s="10" t="str">
        <f t="array" ref="K4475">INDEX('Régua SAEB'!$F$1:$F$40,MATCH($E4475&amp;"MT"&amp;$J4475,'Régua SAEB'!$G$1:$G$40,0),1)</f>
        <v>Insuficiente</v>
      </c>
    </row>
    <row r="4476" spans="1:11" x14ac:dyDescent="0.2">
      <c r="A4476" s="28" t="s">
        <v>41</v>
      </c>
      <c r="B4476" s="24">
        <v>921440</v>
      </c>
      <c r="C4476" s="28" t="s">
        <v>1461</v>
      </c>
      <c r="D4476" s="29">
        <v>35921440</v>
      </c>
      <c r="E4476" s="29" t="s">
        <v>3527</v>
      </c>
      <c r="F4476" s="29">
        <v>262.70999999999998</v>
      </c>
      <c r="G4476" s="10">
        <f>SUMIFS('Régua SAEB'!$C:$C,'Régua SAEB'!$B:$B,"LP",'Régua SAEB'!$D:$D,"&lt;="&amp;$F4476,'Régua SAEB'!$E:$E,"&gt;"&amp;$F4476,'Régua SAEB'!$A:$A,$E4476)</f>
        <v>2</v>
      </c>
      <c r="H4476" s="10" t="str">
        <f t="array" ref="H4476">INDEX('Régua SAEB'!$F$1:$F$40,MATCH($E4476&amp;"LP"&amp;$G4476,'Régua SAEB'!$G$1:$G$40,0),1)</f>
        <v>Básico</v>
      </c>
      <c r="I4476" s="29">
        <v>250.47</v>
      </c>
      <c r="J4476" s="10">
        <f>SUMIFS('Régua SAEB'!$C:$C,'Régua SAEB'!$B:$B,"MT",'Régua SAEB'!$D:$D,"&lt;="&amp;$I4476,'Régua SAEB'!$E:$E,"&gt;"&amp;$I4476,'Régua SAEB'!$A:$A,$E4476)</f>
        <v>2</v>
      </c>
      <c r="K4476" s="10" t="str">
        <f t="array" ref="K4476">INDEX('Régua SAEB'!$F$1:$F$40,MATCH($E4476&amp;"MT"&amp;$J4476,'Régua SAEB'!$G$1:$G$40,0),1)</f>
        <v>Insuficiente</v>
      </c>
    </row>
    <row r="4477" spans="1:11" x14ac:dyDescent="0.2">
      <c r="A4477" s="28" t="s">
        <v>41</v>
      </c>
      <c r="B4477" s="24">
        <v>923333</v>
      </c>
      <c r="C4477" s="28" t="s">
        <v>1462</v>
      </c>
      <c r="D4477" s="29">
        <v>35923333</v>
      </c>
      <c r="E4477" s="29" t="s">
        <v>3527</v>
      </c>
      <c r="F4477" s="29">
        <v>276.56</v>
      </c>
      <c r="G4477" s="10">
        <f>SUMIFS('Régua SAEB'!$C:$C,'Régua SAEB'!$B:$B,"LP",'Régua SAEB'!$D:$D,"&lt;="&amp;$F4477,'Régua SAEB'!$E:$E,"&gt;"&amp;$F4477,'Régua SAEB'!$A:$A,$E4477)</f>
        <v>3</v>
      </c>
      <c r="H4477" s="10" t="str">
        <f t="array" ref="H4477">INDEX('Régua SAEB'!$F$1:$F$40,MATCH($E4477&amp;"LP"&amp;$G4477,'Régua SAEB'!$G$1:$G$40,0),1)</f>
        <v>Básico</v>
      </c>
      <c r="I4477" s="29">
        <v>261.68</v>
      </c>
      <c r="J4477" s="10">
        <f>SUMIFS('Régua SAEB'!$C:$C,'Régua SAEB'!$B:$B,"MT",'Régua SAEB'!$D:$D,"&lt;="&amp;$I4477,'Régua SAEB'!$E:$E,"&gt;"&amp;$I4477,'Régua SAEB'!$A:$A,$E4477)</f>
        <v>2</v>
      </c>
      <c r="K4477" s="10" t="str">
        <f t="array" ref="K4477">INDEX('Régua SAEB'!$F$1:$F$40,MATCH($E4477&amp;"MT"&amp;$J4477,'Régua SAEB'!$G$1:$G$40,0),1)</f>
        <v>Insuficiente</v>
      </c>
    </row>
    <row r="4478" spans="1:11" x14ac:dyDescent="0.2">
      <c r="A4478" s="28" t="s">
        <v>50</v>
      </c>
      <c r="B4478" s="24">
        <v>19860</v>
      </c>
      <c r="C4478" s="28" t="s">
        <v>1463</v>
      </c>
      <c r="D4478" s="29">
        <v>35019860</v>
      </c>
      <c r="E4478" s="29" t="s">
        <v>3527</v>
      </c>
      <c r="F4478" s="29">
        <v>283.7</v>
      </c>
      <c r="G4478" s="10">
        <f>SUMIFS('Régua SAEB'!$C:$C,'Régua SAEB'!$B:$B,"LP",'Régua SAEB'!$D:$D,"&lt;="&amp;$F4478,'Régua SAEB'!$E:$E,"&gt;"&amp;$F4478,'Régua SAEB'!$A:$A,$E4478)</f>
        <v>3</v>
      </c>
      <c r="H4478" s="10" t="str">
        <f t="array" ref="H4478">INDEX('Régua SAEB'!$F$1:$F$40,MATCH($E4478&amp;"LP"&amp;$G4478,'Régua SAEB'!$G$1:$G$40,0),1)</f>
        <v>Básico</v>
      </c>
      <c r="I4478" s="29">
        <v>280.22000000000003</v>
      </c>
      <c r="J4478" s="10">
        <f>SUMIFS('Régua SAEB'!$C:$C,'Régua SAEB'!$B:$B,"MT",'Régua SAEB'!$D:$D,"&lt;="&amp;$I4478,'Régua SAEB'!$E:$E,"&gt;"&amp;$I4478,'Régua SAEB'!$A:$A,$E4478)</f>
        <v>3</v>
      </c>
      <c r="K4478" s="10" t="str">
        <f t="array" ref="K4478">INDEX('Régua SAEB'!$F$1:$F$40,MATCH($E4478&amp;"MT"&amp;$J4478,'Régua SAEB'!$G$1:$G$40,0),1)</f>
        <v>Básico</v>
      </c>
    </row>
    <row r="4479" spans="1:11" x14ac:dyDescent="0.2">
      <c r="A4479" s="28" t="s">
        <v>50</v>
      </c>
      <c r="B4479" s="24">
        <v>901222</v>
      </c>
      <c r="C4479" s="28" t="s">
        <v>1464</v>
      </c>
      <c r="D4479" s="29">
        <v>35901222</v>
      </c>
      <c r="E4479" s="29" t="s">
        <v>3527</v>
      </c>
      <c r="F4479" s="29">
        <v>282.98</v>
      </c>
      <c r="G4479" s="10">
        <f>SUMIFS('Régua SAEB'!$C:$C,'Régua SAEB'!$B:$B,"LP",'Régua SAEB'!$D:$D,"&lt;="&amp;$F4479,'Régua SAEB'!$E:$E,"&gt;"&amp;$F4479,'Régua SAEB'!$A:$A,$E4479)</f>
        <v>3</v>
      </c>
      <c r="H4479" s="10" t="str">
        <f t="array" ref="H4479">INDEX('Régua SAEB'!$F$1:$F$40,MATCH($E4479&amp;"LP"&amp;$G4479,'Régua SAEB'!$G$1:$G$40,0),1)</f>
        <v>Básico</v>
      </c>
      <c r="I4479" s="29">
        <v>271.13</v>
      </c>
      <c r="J4479" s="10">
        <f>SUMIFS('Régua SAEB'!$C:$C,'Régua SAEB'!$B:$B,"MT",'Régua SAEB'!$D:$D,"&lt;="&amp;$I4479,'Régua SAEB'!$E:$E,"&gt;"&amp;$I4479,'Régua SAEB'!$A:$A,$E4479)</f>
        <v>2</v>
      </c>
      <c r="K4479" s="10" t="str">
        <f t="array" ref="K4479">INDEX('Régua SAEB'!$F$1:$F$40,MATCH($E4479&amp;"MT"&amp;$J4479,'Régua SAEB'!$G$1:$G$40,0),1)</f>
        <v>Insuficiente</v>
      </c>
    </row>
    <row r="4480" spans="1:11" x14ac:dyDescent="0.2">
      <c r="A4480" s="28" t="s">
        <v>50</v>
      </c>
      <c r="B4480" s="24">
        <v>910533</v>
      </c>
      <c r="C4480" s="28" t="s">
        <v>1465</v>
      </c>
      <c r="D4480" s="29">
        <v>35910533</v>
      </c>
      <c r="E4480" s="29" t="s">
        <v>3527</v>
      </c>
      <c r="F4480" s="29">
        <v>282.48</v>
      </c>
      <c r="G4480" s="10">
        <f>SUMIFS('Régua SAEB'!$C:$C,'Régua SAEB'!$B:$B,"LP",'Régua SAEB'!$D:$D,"&lt;="&amp;$F4480,'Régua SAEB'!$E:$E,"&gt;"&amp;$F4480,'Régua SAEB'!$A:$A,$E4480)</f>
        <v>3</v>
      </c>
      <c r="H4480" s="10" t="str">
        <f t="array" ref="H4480">INDEX('Régua SAEB'!$F$1:$F$40,MATCH($E4480&amp;"LP"&amp;$G4480,'Régua SAEB'!$G$1:$G$40,0),1)</f>
        <v>Básico</v>
      </c>
      <c r="I4480" s="29">
        <v>271.27</v>
      </c>
      <c r="J4480" s="10">
        <f>SUMIFS('Régua SAEB'!$C:$C,'Régua SAEB'!$B:$B,"MT",'Régua SAEB'!$D:$D,"&lt;="&amp;$I4480,'Régua SAEB'!$E:$E,"&gt;"&amp;$I4480,'Régua SAEB'!$A:$A,$E4480)</f>
        <v>2</v>
      </c>
      <c r="K4480" s="10" t="str">
        <f t="array" ref="K4480">INDEX('Régua SAEB'!$F$1:$F$40,MATCH($E4480&amp;"MT"&amp;$J4480,'Régua SAEB'!$G$1:$G$40,0),1)</f>
        <v>Insuficiente</v>
      </c>
    </row>
    <row r="4481" spans="1:11" x14ac:dyDescent="0.2">
      <c r="A4481" s="28" t="s">
        <v>50</v>
      </c>
      <c r="B4481" s="24">
        <v>919305</v>
      </c>
      <c r="C4481" s="28" t="s">
        <v>1466</v>
      </c>
      <c r="D4481" s="29">
        <v>35919305</v>
      </c>
      <c r="E4481" s="29" t="s">
        <v>3527</v>
      </c>
      <c r="F4481" s="29">
        <v>284.67</v>
      </c>
      <c r="G4481" s="10">
        <f>SUMIFS('Régua SAEB'!$C:$C,'Régua SAEB'!$B:$B,"LP",'Régua SAEB'!$D:$D,"&lt;="&amp;$F4481,'Régua SAEB'!$E:$E,"&gt;"&amp;$F4481,'Régua SAEB'!$A:$A,$E4481)</f>
        <v>3</v>
      </c>
      <c r="H4481" s="10" t="str">
        <f t="array" ref="H4481">INDEX('Régua SAEB'!$F$1:$F$40,MATCH($E4481&amp;"LP"&amp;$G4481,'Régua SAEB'!$G$1:$G$40,0),1)</f>
        <v>Básico</v>
      </c>
      <c r="I4481" s="29">
        <v>273.07</v>
      </c>
      <c r="J4481" s="10">
        <f>SUMIFS('Régua SAEB'!$C:$C,'Régua SAEB'!$B:$B,"MT",'Régua SAEB'!$D:$D,"&lt;="&amp;$I4481,'Régua SAEB'!$E:$E,"&gt;"&amp;$I4481,'Régua SAEB'!$A:$A,$E4481)</f>
        <v>2</v>
      </c>
      <c r="K4481" s="10" t="str">
        <f t="array" ref="K4481">INDEX('Régua SAEB'!$F$1:$F$40,MATCH($E4481&amp;"MT"&amp;$J4481,'Régua SAEB'!$G$1:$G$40,0),1)</f>
        <v>Insuficiente</v>
      </c>
    </row>
    <row r="4482" spans="1:11" x14ac:dyDescent="0.2">
      <c r="A4482" s="28" t="s">
        <v>48</v>
      </c>
      <c r="B4482" s="24">
        <v>25616</v>
      </c>
      <c r="C4482" s="28" t="s">
        <v>1467</v>
      </c>
      <c r="D4482" s="29">
        <v>35025616</v>
      </c>
      <c r="E4482" s="29" t="s">
        <v>3527</v>
      </c>
      <c r="F4482" s="29">
        <v>303.77</v>
      </c>
      <c r="G4482" s="10">
        <f>SUMIFS('Régua SAEB'!$C:$C,'Régua SAEB'!$B:$B,"LP",'Régua SAEB'!$D:$D,"&lt;="&amp;$F4482,'Régua SAEB'!$E:$E,"&gt;"&amp;$F4482,'Régua SAEB'!$A:$A,$E4482)</f>
        <v>4</v>
      </c>
      <c r="H4482" s="10" t="str">
        <f t="array" ref="H4482">INDEX('Régua SAEB'!$F$1:$F$40,MATCH($E4482&amp;"LP"&amp;$G4482,'Régua SAEB'!$G$1:$G$40,0),1)</f>
        <v>Básico</v>
      </c>
      <c r="I4482" s="29">
        <v>275.92</v>
      </c>
      <c r="J4482" s="10">
        <f>SUMIFS('Régua SAEB'!$C:$C,'Régua SAEB'!$B:$B,"MT",'Régua SAEB'!$D:$D,"&lt;="&amp;$I4482,'Régua SAEB'!$E:$E,"&gt;"&amp;$I4482,'Régua SAEB'!$A:$A,$E4482)</f>
        <v>3</v>
      </c>
      <c r="K4482" s="10" t="str">
        <f t="array" ref="K4482">INDEX('Régua SAEB'!$F$1:$F$40,MATCH($E4482&amp;"MT"&amp;$J4482,'Régua SAEB'!$G$1:$G$40,0),1)</f>
        <v>Básico</v>
      </c>
    </row>
    <row r="4483" spans="1:11" x14ac:dyDescent="0.2">
      <c r="A4483" s="28" t="s">
        <v>48</v>
      </c>
      <c r="B4483" s="24">
        <v>25628</v>
      </c>
      <c r="C4483" s="28" t="s">
        <v>1468</v>
      </c>
      <c r="D4483" s="29">
        <v>35025628</v>
      </c>
      <c r="E4483" s="29" t="s">
        <v>3527</v>
      </c>
      <c r="F4483" s="29">
        <v>266.26</v>
      </c>
      <c r="G4483" s="10">
        <f>SUMIFS('Régua SAEB'!$C:$C,'Régua SAEB'!$B:$B,"LP",'Régua SAEB'!$D:$D,"&lt;="&amp;$F4483,'Régua SAEB'!$E:$E,"&gt;"&amp;$F4483,'Régua SAEB'!$A:$A,$E4483)</f>
        <v>2</v>
      </c>
      <c r="H4483" s="10" t="str">
        <f t="array" ref="H4483">INDEX('Régua SAEB'!$F$1:$F$40,MATCH($E4483&amp;"LP"&amp;$G4483,'Régua SAEB'!$G$1:$G$40,0),1)</f>
        <v>Básico</v>
      </c>
      <c r="I4483" s="29">
        <v>263.60000000000002</v>
      </c>
      <c r="J4483" s="10">
        <f>SUMIFS('Régua SAEB'!$C:$C,'Régua SAEB'!$B:$B,"MT",'Régua SAEB'!$D:$D,"&lt;="&amp;$I4483,'Régua SAEB'!$E:$E,"&gt;"&amp;$I4483,'Régua SAEB'!$A:$A,$E4483)</f>
        <v>2</v>
      </c>
      <c r="K4483" s="10" t="str">
        <f t="array" ref="K4483">INDEX('Régua SAEB'!$F$1:$F$40,MATCH($E4483&amp;"MT"&amp;$J4483,'Régua SAEB'!$G$1:$G$40,0),1)</f>
        <v>Insuficiente</v>
      </c>
    </row>
    <row r="4484" spans="1:11" x14ac:dyDescent="0.2">
      <c r="A4484" s="28" t="s">
        <v>48</v>
      </c>
      <c r="B4484" s="24">
        <v>25636</v>
      </c>
      <c r="C4484" s="28" t="s">
        <v>1469</v>
      </c>
      <c r="D4484" s="29">
        <v>35025636</v>
      </c>
      <c r="E4484" s="29" t="s">
        <v>3527</v>
      </c>
      <c r="F4484" s="29">
        <v>276.76</v>
      </c>
      <c r="G4484" s="10">
        <f>SUMIFS('Régua SAEB'!$C:$C,'Régua SAEB'!$B:$B,"LP",'Régua SAEB'!$D:$D,"&lt;="&amp;$F4484,'Régua SAEB'!$E:$E,"&gt;"&amp;$F4484,'Régua SAEB'!$A:$A,$E4484)</f>
        <v>3</v>
      </c>
      <c r="H4484" s="10" t="str">
        <f t="array" ref="H4484">INDEX('Régua SAEB'!$F$1:$F$40,MATCH($E4484&amp;"LP"&amp;$G4484,'Régua SAEB'!$G$1:$G$40,0),1)</f>
        <v>Básico</v>
      </c>
      <c r="I4484" s="29">
        <v>258.8</v>
      </c>
      <c r="J4484" s="10">
        <f>SUMIFS('Régua SAEB'!$C:$C,'Régua SAEB'!$B:$B,"MT",'Régua SAEB'!$D:$D,"&lt;="&amp;$I4484,'Régua SAEB'!$E:$E,"&gt;"&amp;$I4484,'Régua SAEB'!$A:$A,$E4484)</f>
        <v>2</v>
      </c>
      <c r="K4484" s="10" t="str">
        <f t="array" ref="K4484">INDEX('Régua SAEB'!$F$1:$F$40,MATCH($E4484&amp;"MT"&amp;$J4484,'Régua SAEB'!$G$1:$G$40,0),1)</f>
        <v>Insuficiente</v>
      </c>
    </row>
    <row r="4485" spans="1:11" x14ac:dyDescent="0.2">
      <c r="A4485" s="28" t="s">
        <v>48</v>
      </c>
      <c r="B4485" s="24">
        <v>25811</v>
      </c>
      <c r="C4485" s="28" t="s">
        <v>1470</v>
      </c>
      <c r="D4485" s="29">
        <v>35025811</v>
      </c>
      <c r="E4485" s="29" t="s">
        <v>3527</v>
      </c>
      <c r="F4485" s="29">
        <v>271.48</v>
      </c>
      <c r="G4485" s="10">
        <f>SUMIFS('Régua SAEB'!$C:$C,'Régua SAEB'!$B:$B,"LP",'Régua SAEB'!$D:$D,"&lt;="&amp;$F4485,'Régua SAEB'!$E:$E,"&gt;"&amp;$F4485,'Régua SAEB'!$A:$A,$E4485)</f>
        <v>2</v>
      </c>
      <c r="H4485" s="10" t="str">
        <f t="array" ref="H4485">INDEX('Régua SAEB'!$F$1:$F$40,MATCH($E4485&amp;"LP"&amp;$G4485,'Régua SAEB'!$G$1:$G$40,0),1)</f>
        <v>Básico</v>
      </c>
      <c r="I4485" s="29">
        <v>256.45999999999998</v>
      </c>
      <c r="J4485" s="10">
        <f>SUMIFS('Régua SAEB'!$C:$C,'Régua SAEB'!$B:$B,"MT",'Régua SAEB'!$D:$D,"&lt;="&amp;$I4485,'Régua SAEB'!$E:$E,"&gt;"&amp;$I4485,'Régua SAEB'!$A:$A,$E4485)</f>
        <v>2</v>
      </c>
      <c r="K4485" s="10" t="str">
        <f t="array" ref="K4485">INDEX('Régua SAEB'!$F$1:$F$40,MATCH($E4485&amp;"MT"&amp;$J4485,'Régua SAEB'!$G$1:$G$40,0),1)</f>
        <v>Insuficiente</v>
      </c>
    </row>
    <row r="4486" spans="1:11" x14ac:dyDescent="0.2">
      <c r="A4486" s="28" t="s">
        <v>48</v>
      </c>
      <c r="B4486" s="24">
        <v>25835</v>
      </c>
      <c r="C4486" s="28" t="s">
        <v>1471</v>
      </c>
      <c r="D4486" s="29">
        <v>35025835</v>
      </c>
      <c r="E4486" s="29" t="s">
        <v>3527</v>
      </c>
      <c r="F4486" s="29">
        <v>307.61</v>
      </c>
      <c r="G4486" s="10">
        <f>SUMIFS('Régua SAEB'!$C:$C,'Régua SAEB'!$B:$B,"LP",'Régua SAEB'!$D:$D,"&lt;="&amp;$F4486,'Régua SAEB'!$E:$E,"&gt;"&amp;$F4486,'Régua SAEB'!$A:$A,$E4486)</f>
        <v>4</v>
      </c>
      <c r="H4486" s="10" t="str">
        <f t="array" ref="H4486">INDEX('Régua SAEB'!$F$1:$F$40,MATCH($E4486&amp;"LP"&amp;$G4486,'Régua SAEB'!$G$1:$G$40,0),1)</f>
        <v>Básico</v>
      </c>
      <c r="I4486" s="29">
        <v>295.74</v>
      </c>
      <c r="J4486" s="10">
        <f>SUMIFS('Régua SAEB'!$C:$C,'Régua SAEB'!$B:$B,"MT",'Régua SAEB'!$D:$D,"&lt;="&amp;$I4486,'Régua SAEB'!$E:$E,"&gt;"&amp;$I4486,'Régua SAEB'!$A:$A,$E4486)</f>
        <v>3</v>
      </c>
      <c r="K4486" s="10" t="str">
        <f t="array" ref="K4486">INDEX('Régua SAEB'!$F$1:$F$40,MATCH($E4486&amp;"MT"&amp;$J4486,'Régua SAEB'!$G$1:$G$40,0),1)</f>
        <v>Básico</v>
      </c>
    </row>
    <row r="4487" spans="1:11" x14ac:dyDescent="0.2">
      <c r="A4487" s="28" t="s">
        <v>48</v>
      </c>
      <c r="B4487" s="24">
        <v>25847</v>
      </c>
      <c r="C4487" s="28" t="s">
        <v>1472</v>
      </c>
      <c r="D4487" s="29">
        <v>35025847</v>
      </c>
      <c r="E4487" s="29" t="s">
        <v>3527</v>
      </c>
      <c r="F4487" s="29">
        <v>285.75</v>
      </c>
      <c r="G4487" s="10">
        <f>SUMIFS('Régua SAEB'!$C:$C,'Régua SAEB'!$B:$B,"LP",'Régua SAEB'!$D:$D,"&lt;="&amp;$F4487,'Régua SAEB'!$E:$E,"&gt;"&amp;$F4487,'Régua SAEB'!$A:$A,$E4487)</f>
        <v>3</v>
      </c>
      <c r="H4487" s="10" t="str">
        <f t="array" ref="H4487">INDEX('Régua SAEB'!$F$1:$F$40,MATCH($E4487&amp;"LP"&amp;$G4487,'Régua SAEB'!$G$1:$G$40,0),1)</f>
        <v>Básico</v>
      </c>
      <c r="I4487" s="29">
        <v>300.89</v>
      </c>
      <c r="J4487" s="10">
        <f>SUMIFS('Régua SAEB'!$C:$C,'Régua SAEB'!$B:$B,"MT",'Régua SAEB'!$D:$D,"&lt;="&amp;$I4487,'Régua SAEB'!$E:$E,"&gt;"&amp;$I4487,'Régua SAEB'!$A:$A,$E4487)</f>
        <v>4</v>
      </c>
      <c r="K4487" s="10" t="str">
        <f t="array" ref="K4487">INDEX('Régua SAEB'!$F$1:$F$40,MATCH($E4487&amp;"MT"&amp;$J4487,'Régua SAEB'!$G$1:$G$40,0),1)</f>
        <v>Básico</v>
      </c>
    </row>
    <row r="4488" spans="1:11" x14ac:dyDescent="0.2">
      <c r="A4488" s="28" t="s">
        <v>48</v>
      </c>
      <c r="B4488" s="24">
        <v>377156</v>
      </c>
      <c r="C4488" s="28" t="s">
        <v>1474</v>
      </c>
      <c r="D4488" s="29">
        <v>35377156</v>
      </c>
      <c r="E4488" s="29" t="s">
        <v>3527</v>
      </c>
      <c r="F4488" s="29">
        <v>262.14999999999998</v>
      </c>
      <c r="G4488" s="10">
        <f>SUMIFS('Régua SAEB'!$C:$C,'Régua SAEB'!$B:$B,"LP",'Régua SAEB'!$D:$D,"&lt;="&amp;$F4488,'Régua SAEB'!$E:$E,"&gt;"&amp;$F4488,'Régua SAEB'!$A:$A,$E4488)</f>
        <v>2</v>
      </c>
      <c r="H4488" s="10" t="str">
        <f t="array" ref="H4488">INDEX('Régua SAEB'!$F$1:$F$40,MATCH($E4488&amp;"LP"&amp;$G4488,'Régua SAEB'!$G$1:$G$40,0),1)</f>
        <v>Básico</v>
      </c>
      <c r="I4488" s="29">
        <v>252.3</v>
      </c>
      <c r="J4488" s="10">
        <f>SUMIFS('Régua SAEB'!$C:$C,'Régua SAEB'!$B:$B,"MT",'Régua SAEB'!$D:$D,"&lt;="&amp;$I4488,'Régua SAEB'!$E:$E,"&gt;"&amp;$I4488,'Régua SAEB'!$A:$A,$E4488)</f>
        <v>2</v>
      </c>
      <c r="K4488" s="10" t="str">
        <f t="array" ref="K4488">INDEX('Régua SAEB'!$F$1:$F$40,MATCH($E4488&amp;"MT"&amp;$J4488,'Régua SAEB'!$G$1:$G$40,0),1)</f>
        <v>Insuficiente</v>
      </c>
    </row>
    <row r="4489" spans="1:11" x14ac:dyDescent="0.2">
      <c r="A4489" s="28" t="s">
        <v>48</v>
      </c>
      <c r="B4489" s="24">
        <v>909300</v>
      </c>
      <c r="C4489" s="28" t="s">
        <v>1476</v>
      </c>
      <c r="D4489" s="29">
        <v>35909300</v>
      </c>
      <c r="E4489" s="29" t="s">
        <v>3527</v>
      </c>
      <c r="F4489" s="29">
        <v>288.73</v>
      </c>
      <c r="G4489" s="10">
        <f>SUMIFS('Régua SAEB'!$C:$C,'Régua SAEB'!$B:$B,"LP",'Régua SAEB'!$D:$D,"&lt;="&amp;$F4489,'Régua SAEB'!$E:$E,"&gt;"&amp;$F4489,'Régua SAEB'!$A:$A,$E4489)</f>
        <v>3</v>
      </c>
      <c r="H4489" s="10" t="str">
        <f t="array" ref="H4489">INDEX('Régua SAEB'!$F$1:$F$40,MATCH($E4489&amp;"LP"&amp;$G4489,'Régua SAEB'!$G$1:$G$40,0),1)</f>
        <v>Básico</v>
      </c>
      <c r="I4489" s="29">
        <v>270.52</v>
      </c>
      <c r="J4489" s="10">
        <f>SUMIFS('Régua SAEB'!$C:$C,'Régua SAEB'!$B:$B,"MT",'Régua SAEB'!$D:$D,"&lt;="&amp;$I4489,'Régua SAEB'!$E:$E,"&gt;"&amp;$I4489,'Régua SAEB'!$A:$A,$E4489)</f>
        <v>2</v>
      </c>
      <c r="K4489" s="10" t="str">
        <f t="array" ref="K4489">INDEX('Régua SAEB'!$F$1:$F$40,MATCH($E4489&amp;"MT"&amp;$J4489,'Régua SAEB'!$G$1:$G$40,0),1)</f>
        <v>Insuficiente</v>
      </c>
    </row>
    <row r="4490" spans="1:11" x14ac:dyDescent="0.2">
      <c r="A4490" s="28" t="s">
        <v>21</v>
      </c>
      <c r="B4490" s="24">
        <v>17814</v>
      </c>
      <c r="C4490" s="28" t="s">
        <v>3632</v>
      </c>
      <c r="D4490" s="29">
        <v>35017814</v>
      </c>
      <c r="E4490" s="29" t="s">
        <v>3527</v>
      </c>
      <c r="F4490" s="29">
        <v>276.92</v>
      </c>
      <c r="G4490" s="10">
        <f>SUMIFS('Régua SAEB'!$C:$C,'Régua SAEB'!$B:$B,"LP",'Régua SAEB'!$D:$D,"&lt;="&amp;$F4490,'Régua SAEB'!$E:$E,"&gt;"&amp;$F4490,'Régua SAEB'!$A:$A,$E4490)</f>
        <v>3</v>
      </c>
      <c r="H4490" s="10" t="str">
        <f t="array" ref="H4490">INDEX('Régua SAEB'!$F$1:$F$40,MATCH($E4490&amp;"LP"&amp;$G4490,'Régua SAEB'!$G$1:$G$40,0),1)</f>
        <v>Básico</v>
      </c>
      <c r="I4490" s="29">
        <v>277.14</v>
      </c>
      <c r="J4490" s="10">
        <f>SUMIFS('Régua SAEB'!$C:$C,'Régua SAEB'!$B:$B,"MT",'Régua SAEB'!$D:$D,"&lt;="&amp;$I4490,'Régua SAEB'!$E:$E,"&gt;"&amp;$I4490,'Régua SAEB'!$A:$A,$E4490)</f>
        <v>3</v>
      </c>
      <c r="K4490" s="10" t="str">
        <f t="array" ref="K4490">INDEX('Régua SAEB'!$F$1:$F$40,MATCH($E4490&amp;"MT"&amp;$J4490,'Régua SAEB'!$G$1:$G$40,0),1)</f>
        <v>Básico</v>
      </c>
    </row>
    <row r="4491" spans="1:11" x14ac:dyDescent="0.2">
      <c r="A4491" s="28" t="s">
        <v>49</v>
      </c>
      <c r="B4491" s="24">
        <v>27315</v>
      </c>
      <c r="C4491" s="28" t="s">
        <v>1478</v>
      </c>
      <c r="D4491" s="29">
        <v>35027315</v>
      </c>
      <c r="E4491" s="29" t="s">
        <v>3527</v>
      </c>
      <c r="F4491" s="29">
        <v>273.42</v>
      </c>
      <c r="G4491" s="10">
        <f>SUMIFS('Régua SAEB'!$C:$C,'Régua SAEB'!$B:$B,"LP",'Régua SAEB'!$D:$D,"&lt;="&amp;$F4491,'Régua SAEB'!$E:$E,"&gt;"&amp;$F4491,'Régua SAEB'!$A:$A,$E4491)</f>
        <v>2</v>
      </c>
      <c r="H4491" s="10" t="str">
        <f t="array" ref="H4491">INDEX('Régua SAEB'!$F$1:$F$40,MATCH($E4491&amp;"LP"&amp;$G4491,'Régua SAEB'!$G$1:$G$40,0),1)</f>
        <v>Básico</v>
      </c>
      <c r="I4491" s="29">
        <v>276.97000000000003</v>
      </c>
      <c r="J4491" s="10">
        <f>SUMIFS('Régua SAEB'!$C:$C,'Régua SAEB'!$B:$B,"MT",'Régua SAEB'!$D:$D,"&lt;="&amp;$I4491,'Régua SAEB'!$E:$E,"&gt;"&amp;$I4491,'Régua SAEB'!$A:$A,$E4491)</f>
        <v>3</v>
      </c>
      <c r="K4491" s="10" t="str">
        <f t="array" ref="K4491">INDEX('Régua SAEB'!$F$1:$F$40,MATCH($E4491&amp;"MT"&amp;$J4491,'Régua SAEB'!$G$1:$G$40,0),1)</f>
        <v>Básico</v>
      </c>
    </row>
    <row r="4492" spans="1:11" x14ac:dyDescent="0.2">
      <c r="A4492" s="28" t="s">
        <v>49</v>
      </c>
      <c r="B4492" s="24">
        <v>27443</v>
      </c>
      <c r="C4492" s="28" t="s">
        <v>3633</v>
      </c>
      <c r="D4492" s="29">
        <v>35027443</v>
      </c>
      <c r="E4492" s="29" t="s">
        <v>3527</v>
      </c>
      <c r="F4492" s="29">
        <v>270.45</v>
      </c>
      <c r="G4492" s="10">
        <f>SUMIFS('Régua SAEB'!$C:$C,'Régua SAEB'!$B:$B,"LP",'Régua SAEB'!$D:$D,"&lt;="&amp;$F4492,'Régua SAEB'!$E:$E,"&gt;"&amp;$F4492,'Régua SAEB'!$A:$A,$E4492)</f>
        <v>2</v>
      </c>
      <c r="H4492" s="10" t="str">
        <f t="array" ref="H4492">INDEX('Régua SAEB'!$F$1:$F$40,MATCH($E4492&amp;"LP"&amp;$G4492,'Régua SAEB'!$G$1:$G$40,0),1)</f>
        <v>Básico</v>
      </c>
      <c r="I4492" s="29">
        <v>265.51</v>
      </c>
      <c r="J4492" s="10">
        <f>SUMIFS('Régua SAEB'!$C:$C,'Régua SAEB'!$B:$B,"MT",'Régua SAEB'!$D:$D,"&lt;="&amp;$I4492,'Régua SAEB'!$E:$E,"&gt;"&amp;$I4492,'Régua SAEB'!$A:$A,$E4492)</f>
        <v>2</v>
      </c>
      <c r="K4492" s="10" t="str">
        <f t="array" ref="K4492">INDEX('Régua SAEB'!$F$1:$F$40,MATCH($E4492&amp;"MT"&amp;$J4492,'Régua SAEB'!$G$1:$G$40,0),1)</f>
        <v>Insuficiente</v>
      </c>
    </row>
    <row r="4493" spans="1:11" x14ac:dyDescent="0.2">
      <c r="A4493" s="28" t="s">
        <v>49</v>
      </c>
      <c r="B4493" s="24">
        <v>906116</v>
      </c>
      <c r="C4493" s="28" t="s">
        <v>1480</v>
      </c>
      <c r="D4493" s="29">
        <v>35906116</v>
      </c>
      <c r="E4493" s="29" t="s">
        <v>3527</v>
      </c>
      <c r="F4493" s="29">
        <v>250.39</v>
      </c>
      <c r="G4493" s="10">
        <f>SUMIFS('Régua SAEB'!$C:$C,'Régua SAEB'!$B:$B,"LP",'Régua SAEB'!$D:$D,"&lt;="&amp;$F4493,'Régua SAEB'!$E:$E,"&gt;"&amp;$F4493,'Régua SAEB'!$A:$A,$E4493)</f>
        <v>2</v>
      </c>
      <c r="H4493" s="10" t="str">
        <f t="array" ref="H4493">INDEX('Régua SAEB'!$F$1:$F$40,MATCH($E4493&amp;"LP"&amp;$G4493,'Régua SAEB'!$G$1:$G$40,0),1)</f>
        <v>Básico</v>
      </c>
      <c r="I4493" s="29">
        <v>247.39</v>
      </c>
      <c r="J4493" s="10">
        <f>SUMIFS('Régua SAEB'!$C:$C,'Régua SAEB'!$B:$B,"MT",'Régua SAEB'!$D:$D,"&lt;="&amp;$I4493,'Régua SAEB'!$E:$E,"&gt;"&amp;$I4493,'Régua SAEB'!$A:$A,$E4493)</f>
        <v>1</v>
      </c>
      <c r="K4493" s="10" t="str">
        <f t="array" ref="K4493">INDEX('Régua SAEB'!$F$1:$F$40,MATCH($E4493&amp;"MT"&amp;$J4493,'Régua SAEB'!$G$1:$G$40,0),1)</f>
        <v>Insuficiente</v>
      </c>
    </row>
    <row r="4494" spans="1:11" x14ac:dyDescent="0.2">
      <c r="A4494" s="28" t="s">
        <v>58</v>
      </c>
      <c r="B4494" s="24">
        <v>26414</v>
      </c>
      <c r="C4494" s="28" t="s">
        <v>1481</v>
      </c>
      <c r="D4494" s="29">
        <v>35026414</v>
      </c>
      <c r="E4494" s="29" t="s">
        <v>3527</v>
      </c>
      <c r="F4494" s="29">
        <v>257.60000000000002</v>
      </c>
      <c r="G4494" s="10">
        <f>SUMIFS('Régua SAEB'!$C:$C,'Régua SAEB'!$B:$B,"LP",'Régua SAEB'!$D:$D,"&lt;="&amp;$F4494,'Régua SAEB'!$E:$E,"&gt;"&amp;$F4494,'Régua SAEB'!$A:$A,$E4494)</f>
        <v>2</v>
      </c>
      <c r="H4494" s="10" t="str">
        <f t="array" ref="H4494">INDEX('Régua SAEB'!$F$1:$F$40,MATCH($E4494&amp;"LP"&amp;$G4494,'Régua SAEB'!$G$1:$G$40,0),1)</f>
        <v>Básico</v>
      </c>
      <c r="I4494" s="29">
        <v>256.08</v>
      </c>
      <c r="J4494" s="10">
        <f>SUMIFS('Régua SAEB'!$C:$C,'Régua SAEB'!$B:$B,"MT",'Régua SAEB'!$D:$D,"&lt;="&amp;$I4494,'Régua SAEB'!$E:$E,"&gt;"&amp;$I4494,'Régua SAEB'!$A:$A,$E4494)</f>
        <v>2</v>
      </c>
      <c r="K4494" s="10" t="str">
        <f t="array" ref="K4494">INDEX('Régua SAEB'!$F$1:$F$40,MATCH($E4494&amp;"MT"&amp;$J4494,'Régua SAEB'!$G$1:$G$40,0),1)</f>
        <v>Insuficiente</v>
      </c>
    </row>
    <row r="4495" spans="1:11" x14ac:dyDescent="0.2">
      <c r="A4495" s="28" t="s">
        <v>50</v>
      </c>
      <c r="B4495" s="24">
        <v>19379</v>
      </c>
      <c r="C4495" s="28" t="s">
        <v>1482</v>
      </c>
      <c r="D4495" s="29">
        <v>35019379</v>
      </c>
      <c r="E4495" s="29" t="s">
        <v>3527</v>
      </c>
      <c r="F4495" s="29">
        <v>291.39</v>
      </c>
      <c r="G4495" s="10">
        <f>SUMIFS('Régua SAEB'!$C:$C,'Régua SAEB'!$B:$B,"LP",'Régua SAEB'!$D:$D,"&lt;="&amp;$F4495,'Régua SAEB'!$E:$E,"&gt;"&amp;$F4495,'Régua SAEB'!$A:$A,$E4495)</f>
        <v>3</v>
      </c>
      <c r="H4495" s="10" t="str">
        <f t="array" ref="H4495">INDEX('Régua SAEB'!$F$1:$F$40,MATCH($E4495&amp;"LP"&amp;$G4495,'Régua SAEB'!$G$1:$G$40,0),1)</f>
        <v>Básico</v>
      </c>
      <c r="I4495" s="29">
        <v>286.39999999999998</v>
      </c>
      <c r="J4495" s="10">
        <f>SUMIFS('Régua SAEB'!$C:$C,'Régua SAEB'!$B:$B,"MT",'Régua SAEB'!$D:$D,"&lt;="&amp;$I4495,'Régua SAEB'!$E:$E,"&gt;"&amp;$I4495,'Régua SAEB'!$A:$A,$E4495)</f>
        <v>3</v>
      </c>
      <c r="K4495" s="10" t="str">
        <f t="array" ref="K4495">INDEX('Régua SAEB'!$F$1:$F$40,MATCH($E4495&amp;"MT"&amp;$J4495,'Régua SAEB'!$G$1:$G$40,0),1)</f>
        <v>Básico</v>
      </c>
    </row>
    <row r="4496" spans="1:11" x14ac:dyDescent="0.2">
      <c r="A4496" s="28" t="s">
        <v>50</v>
      </c>
      <c r="B4496" s="24">
        <v>19380</v>
      </c>
      <c r="C4496" s="28" t="s">
        <v>1483</v>
      </c>
      <c r="D4496" s="29">
        <v>35019380</v>
      </c>
      <c r="E4496" s="29" t="s">
        <v>3527</v>
      </c>
      <c r="F4496" s="29">
        <v>294.76</v>
      </c>
      <c r="G4496" s="10">
        <f>SUMIFS('Régua SAEB'!$C:$C,'Régua SAEB'!$B:$B,"LP",'Régua SAEB'!$D:$D,"&lt;="&amp;$F4496,'Régua SAEB'!$E:$E,"&gt;"&amp;$F4496,'Régua SAEB'!$A:$A,$E4496)</f>
        <v>3</v>
      </c>
      <c r="H4496" s="10" t="str">
        <f t="array" ref="H4496">INDEX('Régua SAEB'!$F$1:$F$40,MATCH($E4496&amp;"LP"&amp;$G4496,'Régua SAEB'!$G$1:$G$40,0),1)</f>
        <v>Básico</v>
      </c>
      <c r="I4496" s="29">
        <v>283.3</v>
      </c>
      <c r="J4496" s="10">
        <f>SUMIFS('Régua SAEB'!$C:$C,'Régua SAEB'!$B:$B,"MT",'Régua SAEB'!$D:$D,"&lt;="&amp;$I4496,'Régua SAEB'!$E:$E,"&gt;"&amp;$I4496,'Régua SAEB'!$A:$A,$E4496)</f>
        <v>3</v>
      </c>
      <c r="K4496" s="10" t="str">
        <f t="array" ref="K4496">INDEX('Régua SAEB'!$F$1:$F$40,MATCH($E4496&amp;"MT"&amp;$J4496,'Régua SAEB'!$G$1:$G$40,0),1)</f>
        <v>Básico</v>
      </c>
    </row>
    <row r="4497" spans="1:11" x14ac:dyDescent="0.2">
      <c r="A4497" s="28" t="s">
        <v>50</v>
      </c>
      <c r="B4497" s="24">
        <v>19409</v>
      </c>
      <c r="C4497" s="28" t="s">
        <v>1484</v>
      </c>
      <c r="D4497" s="29">
        <v>35019409</v>
      </c>
      <c r="E4497" s="29" t="s">
        <v>3527</v>
      </c>
      <c r="F4497" s="29">
        <v>279.52999999999997</v>
      </c>
      <c r="G4497" s="10">
        <f>SUMIFS('Régua SAEB'!$C:$C,'Régua SAEB'!$B:$B,"LP",'Régua SAEB'!$D:$D,"&lt;="&amp;$F4497,'Régua SAEB'!$E:$E,"&gt;"&amp;$F4497,'Régua SAEB'!$A:$A,$E4497)</f>
        <v>3</v>
      </c>
      <c r="H4497" s="10" t="str">
        <f t="array" ref="H4497">INDEX('Régua SAEB'!$F$1:$F$40,MATCH($E4497&amp;"LP"&amp;$G4497,'Régua SAEB'!$G$1:$G$40,0),1)</f>
        <v>Básico</v>
      </c>
      <c r="I4497" s="29">
        <v>261.56</v>
      </c>
      <c r="J4497" s="10">
        <f>SUMIFS('Régua SAEB'!$C:$C,'Régua SAEB'!$B:$B,"MT",'Régua SAEB'!$D:$D,"&lt;="&amp;$I4497,'Régua SAEB'!$E:$E,"&gt;"&amp;$I4497,'Régua SAEB'!$A:$A,$E4497)</f>
        <v>2</v>
      </c>
      <c r="K4497" s="10" t="str">
        <f t="array" ref="K4497">INDEX('Régua SAEB'!$F$1:$F$40,MATCH($E4497&amp;"MT"&amp;$J4497,'Régua SAEB'!$G$1:$G$40,0),1)</f>
        <v>Insuficiente</v>
      </c>
    </row>
    <row r="4498" spans="1:11" x14ac:dyDescent="0.2">
      <c r="A4498" s="28" t="s">
        <v>50</v>
      </c>
      <c r="B4498" s="24">
        <v>19422</v>
      </c>
      <c r="C4498" s="28" t="s">
        <v>1485</v>
      </c>
      <c r="D4498" s="29">
        <v>35019422</v>
      </c>
      <c r="E4498" s="29" t="s">
        <v>3527</v>
      </c>
      <c r="F4498" s="29">
        <v>273.08999999999997</v>
      </c>
      <c r="G4498" s="10">
        <f>SUMIFS('Régua SAEB'!$C:$C,'Régua SAEB'!$B:$B,"LP",'Régua SAEB'!$D:$D,"&lt;="&amp;$F4498,'Régua SAEB'!$E:$E,"&gt;"&amp;$F4498,'Régua SAEB'!$A:$A,$E4498)</f>
        <v>2</v>
      </c>
      <c r="H4498" s="10" t="str">
        <f t="array" ref="H4498">INDEX('Régua SAEB'!$F$1:$F$40,MATCH($E4498&amp;"LP"&amp;$G4498,'Régua SAEB'!$G$1:$G$40,0),1)</f>
        <v>Básico</v>
      </c>
      <c r="I4498" s="29">
        <v>267.62</v>
      </c>
      <c r="J4498" s="10">
        <f>SUMIFS('Régua SAEB'!$C:$C,'Régua SAEB'!$B:$B,"MT",'Régua SAEB'!$D:$D,"&lt;="&amp;$I4498,'Régua SAEB'!$E:$E,"&gt;"&amp;$I4498,'Régua SAEB'!$A:$A,$E4498)</f>
        <v>2</v>
      </c>
      <c r="K4498" s="10" t="str">
        <f t="array" ref="K4498">INDEX('Régua SAEB'!$F$1:$F$40,MATCH($E4498&amp;"MT"&amp;$J4498,'Régua SAEB'!$G$1:$G$40,0),1)</f>
        <v>Insuficiente</v>
      </c>
    </row>
    <row r="4499" spans="1:11" x14ac:dyDescent="0.2">
      <c r="A4499" s="28" t="s">
        <v>50</v>
      </c>
      <c r="B4499" s="24">
        <v>19434</v>
      </c>
      <c r="C4499" s="28" t="s">
        <v>1486</v>
      </c>
      <c r="D4499" s="29">
        <v>35019434</v>
      </c>
      <c r="E4499" s="29" t="s">
        <v>3527</v>
      </c>
      <c r="F4499" s="29">
        <v>267.08</v>
      </c>
      <c r="G4499" s="10">
        <f>SUMIFS('Régua SAEB'!$C:$C,'Régua SAEB'!$B:$B,"LP",'Régua SAEB'!$D:$D,"&lt;="&amp;$F4499,'Régua SAEB'!$E:$E,"&gt;"&amp;$F4499,'Régua SAEB'!$A:$A,$E4499)</f>
        <v>2</v>
      </c>
      <c r="H4499" s="10" t="str">
        <f t="array" ref="H4499">INDEX('Régua SAEB'!$F$1:$F$40,MATCH($E4499&amp;"LP"&amp;$G4499,'Régua SAEB'!$G$1:$G$40,0),1)</f>
        <v>Básico</v>
      </c>
      <c r="I4499" s="29">
        <v>259.39999999999998</v>
      </c>
      <c r="J4499" s="10">
        <f>SUMIFS('Régua SAEB'!$C:$C,'Régua SAEB'!$B:$B,"MT",'Régua SAEB'!$D:$D,"&lt;="&amp;$I4499,'Régua SAEB'!$E:$E,"&gt;"&amp;$I4499,'Régua SAEB'!$A:$A,$E4499)</f>
        <v>2</v>
      </c>
      <c r="K4499" s="10" t="str">
        <f t="array" ref="K4499">INDEX('Régua SAEB'!$F$1:$F$40,MATCH($E4499&amp;"MT"&amp;$J4499,'Régua SAEB'!$G$1:$G$40,0),1)</f>
        <v>Insuficiente</v>
      </c>
    </row>
    <row r="4500" spans="1:11" x14ac:dyDescent="0.2">
      <c r="A4500" s="28" t="s">
        <v>50</v>
      </c>
      <c r="B4500" s="24">
        <v>19446</v>
      </c>
      <c r="C4500" s="28" t="s">
        <v>1487</v>
      </c>
      <c r="D4500" s="29">
        <v>35019446</v>
      </c>
      <c r="E4500" s="29" t="s">
        <v>3527</v>
      </c>
      <c r="F4500" s="29">
        <v>290.99</v>
      </c>
      <c r="G4500" s="10">
        <f>SUMIFS('Régua SAEB'!$C:$C,'Régua SAEB'!$B:$B,"LP",'Régua SAEB'!$D:$D,"&lt;="&amp;$F4500,'Régua SAEB'!$E:$E,"&gt;"&amp;$F4500,'Régua SAEB'!$A:$A,$E4500)</f>
        <v>3</v>
      </c>
      <c r="H4500" s="10" t="str">
        <f t="array" ref="H4500">INDEX('Régua SAEB'!$F$1:$F$40,MATCH($E4500&amp;"LP"&amp;$G4500,'Régua SAEB'!$G$1:$G$40,0),1)</f>
        <v>Básico</v>
      </c>
      <c r="I4500" s="29">
        <v>279.93</v>
      </c>
      <c r="J4500" s="10">
        <f>SUMIFS('Régua SAEB'!$C:$C,'Régua SAEB'!$B:$B,"MT",'Régua SAEB'!$D:$D,"&lt;="&amp;$I4500,'Régua SAEB'!$E:$E,"&gt;"&amp;$I4500,'Régua SAEB'!$A:$A,$E4500)</f>
        <v>3</v>
      </c>
      <c r="K4500" s="10" t="str">
        <f t="array" ref="K4500">INDEX('Régua SAEB'!$F$1:$F$40,MATCH($E4500&amp;"MT"&amp;$J4500,'Régua SAEB'!$G$1:$G$40,0),1)</f>
        <v>Básico</v>
      </c>
    </row>
    <row r="4501" spans="1:11" x14ac:dyDescent="0.2">
      <c r="A4501" s="28" t="s">
        <v>50</v>
      </c>
      <c r="B4501" s="24">
        <v>19537</v>
      </c>
      <c r="C4501" s="28" t="s">
        <v>3634</v>
      </c>
      <c r="D4501" s="29">
        <v>35019537</v>
      </c>
      <c r="E4501" s="29" t="s">
        <v>3527</v>
      </c>
      <c r="F4501" s="29">
        <v>287.32</v>
      </c>
      <c r="G4501" s="10">
        <f>SUMIFS('Régua SAEB'!$C:$C,'Régua SAEB'!$B:$B,"LP",'Régua SAEB'!$D:$D,"&lt;="&amp;$F4501,'Régua SAEB'!$E:$E,"&gt;"&amp;$F4501,'Régua SAEB'!$A:$A,$E4501)</f>
        <v>3</v>
      </c>
      <c r="H4501" s="10" t="str">
        <f t="array" ref="H4501">INDEX('Régua SAEB'!$F$1:$F$40,MATCH($E4501&amp;"LP"&amp;$G4501,'Régua SAEB'!$G$1:$G$40,0),1)</f>
        <v>Básico</v>
      </c>
      <c r="I4501" s="29">
        <v>272.2</v>
      </c>
      <c r="J4501" s="10">
        <f>SUMIFS('Régua SAEB'!$C:$C,'Régua SAEB'!$B:$B,"MT",'Régua SAEB'!$D:$D,"&lt;="&amp;$I4501,'Régua SAEB'!$E:$E,"&gt;"&amp;$I4501,'Régua SAEB'!$A:$A,$E4501)</f>
        <v>2</v>
      </c>
      <c r="K4501" s="10" t="str">
        <f t="array" ref="K4501">INDEX('Régua SAEB'!$F$1:$F$40,MATCH($E4501&amp;"MT"&amp;$J4501,'Régua SAEB'!$G$1:$G$40,0),1)</f>
        <v>Insuficiente</v>
      </c>
    </row>
    <row r="4502" spans="1:11" x14ac:dyDescent="0.2">
      <c r="A4502" s="28" t="s">
        <v>50</v>
      </c>
      <c r="B4502" s="24">
        <v>19550</v>
      </c>
      <c r="C4502" s="28" t="s">
        <v>1489</v>
      </c>
      <c r="D4502" s="29">
        <v>35019550</v>
      </c>
      <c r="E4502" s="29" t="s">
        <v>3527</v>
      </c>
      <c r="F4502" s="29">
        <v>291.99</v>
      </c>
      <c r="G4502" s="10">
        <f>SUMIFS('Régua SAEB'!$C:$C,'Régua SAEB'!$B:$B,"LP",'Régua SAEB'!$D:$D,"&lt;="&amp;$F4502,'Régua SAEB'!$E:$E,"&gt;"&amp;$F4502,'Régua SAEB'!$A:$A,$E4502)</f>
        <v>3</v>
      </c>
      <c r="H4502" s="10" t="str">
        <f t="array" ref="H4502">INDEX('Régua SAEB'!$F$1:$F$40,MATCH($E4502&amp;"LP"&amp;$G4502,'Régua SAEB'!$G$1:$G$40,0),1)</f>
        <v>Básico</v>
      </c>
      <c r="I4502" s="29">
        <v>278.83999999999997</v>
      </c>
      <c r="J4502" s="10">
        <f>SUMIFS('Régua SAEB'!$C:$C,'Régua SAEB'!$B:$B,"MT",'Régua SAEB'!$D:$D,"&lt;="&amp;$I4502,'Régua SAEB'!$E:$E,"&gt;"&amp;$I4502,'Régua SAEB'!$A:$A,$E4502)</f>
        <v>3</v>
      </c>
      <c r="K4502" s="10" t="str">
        <f t="array" ref="K4502">INDEX('Régua SAEB'!$F$1:$F$40,MATCH($E4502&amp;"MT"&amp;$J4502,'Régua SAEB'!$G$1:$G$40,0),1)</f>
        <v>Básico</v>
      </c>
    </row>
    <row r="4503" spans="1:11" x14ac:dyDescent="0.2">
      <c r="A4503" s="28" t="s">
        <v>50</v>
      </c>
      <c r="B4503" s="24">
        <v>19690</v>
      </c>
      <c r="C4503" s="28" t="s">
        <v>1490</v>
      </c>
      <c r="D4503" s="29">
        <v>35019690</v>
      </c>
      <c r="E4503" s="29" t="s">
        <v>3527</v>
      </c>
      <c r="F4503" s="29">
        <v>296.83999999999997</v>
      </c>
      <c r="G4503" s="10">
        <f>SUMIFS('Régua SAEB'!$C:$C,'Régua SAEB'!$B:$B,"LP",'Régua SAEB'!$D:$D,"&lt;="&amp;$F4503,'Régua SAEB'!$E:$E,"&gt;"&amp;$F4503,'Régua SAEB'!$A:$A,$E4503)</f>
        <v>3</v>
      </c>
      <c r="H4503" s="10" t="str">
        <f t="array" ref="H4503">INDEX('Régua SAEB'!$F$1:$F$40,MATCH($E4503&amp;"LP"&amp;$G4503,'Régua SAEB'!$G$1:$G$40,0),1)</f>
        <v>Básico</v>
      </c>
      <c r="I4503" s="29">
        <v>278.23</v>
      </c>
      <c r="J4503" s="10">
        <f>SUMIFS('Régua SAEB'!$C:$C,'Régua SAEB'!$B:$B,"MT",'Régua SAEB'!$D:$D,"&lt;="&amp;$I4503,'Régua SAEB'!$E:$E,"&gt;"&amp;$I4503,'Régua SAEB'!$A:$A,$E4503)</f>
        <v>3</v>
      </c>
      <c r="K4503" s="10" t="str">
        <f t="array" ref="K4503">INDEX('Régua SAEB'!$F$1:$F$40,MATCH($E4503&amp;"MT"&amp;$J4503,'Régua SAEB'!$G$1:$G$40,0),1)</f>
        <v>Básico</v>
      </c>
    </row>
    <row r="4504" spans="1:11" x14ac:dyDescent="0.2">
      <c r="A4504" s="28" t="s">
        <v>50</v>
      </c>
      <c r="B4504" s="24">
        <v>19719</v>
      </c>
      <c r="C4504" s="28" t="s">
        <v>1491</v>
      </c>
      <c r="D4504" s="29">
        <v>35019719</v>
      </c>
      <c r="E4504" s="29" t="s">
        <v>3527</v>
      </c>
      <c r="F4504" s="29">
        <v>289.89</v>
      </c>
      <c r="G4504" s="10">
        <f>SUMIFS('Régua SAEB'!$C:$C,'Régua SAEB'!$B:$B,"LP",'Régua SAEB'!$D:$D,"&lt;="&amp;$F4504,'Régua SAEB'!$E:$E,"&gt;"&amp;$F4504,'Régua SAEB'!$A:$A,$E4504)</f>
        <v>3</v>
      </c>
      <c r="H4504" s="10" t="str">
        <f t="array" ref="H4504">INDEX('Régua SAEB'!$F$1:$F$40,MATCH($E4504&amp;"LP"&amp;$G4504,'Régua SAEB'!$G$1:$G$40,0),1)</f>
        <v>Básico</v>
      </c>
      <c r="I4504" s="29">
        <v>277.14</v>
      </c>
      <c r="J4504" s="10">
        <f>SUMIFS('Régua SAEB'!$C:$C,'Régua SAEB'!$B:$B,"MT",'Régua SAEB'!$D:$D,"&lt;="&amp;$I4504,'Régua SAEB'!$E:$E,"&gt;"&amp;$I4504,'Régua SAEB'!$A:$A,$E4504)</f>
        <v>3</v>
      </c>
      <c r="K4504" s="10" t="str">
        <f t="array" ref="K4504">INDEX('Régua SAEB'!$F$1:$F$40,MATCH($E4504&amp;"MT"&amp;$J4504,'Régua SAEB'!$G$1:$G$40,0),1)</f>
        <v>Básico</v>
      </c>
    </row>
    <row r="4505" spans="1:11" x14ac:dyDescent="0.2">
      <c r="A4505" s="28" t="s">
        <v>50</v>
      </c>
      <c r="B4505" s="24">
        <v>19720</v>
      </c>
      <c r="C4505" s="28" t="s">
        <v>3635</v>
      </c>
      <c r="D4505" s="29">
        <v>35019720</v>
      </c>
      <c r="E4505" s="29" t="s">
        <v>3527</v>
      </c>
      <c r="F4505" s="29">
        <v>311.39999999999998</v>
      </c>
      <c r="G4505" s="10">
        <f>SUMIFS('Régua SAEB'!$C:$C,'Régua SAEB'!$B:$B,"LP",'Régua SAEB'!$D:$D,"&lt;="&amp;$F4505,'Régua SAEB'!$E:$E,"&gt;"&amp;$F4505,'Régua SAEB'!$A:$A,$E4505)</f>
        <v>4</v>
      </c>
      <c r="H4505" s="10" t="str">
        <f t="array" ref="H4505">INDEX('Régua SAEB'!$F$1:$F$40,MATCH($E4505&amp;"LP"&amp;$G4505,'Régua SAEB'!$G$1:$G$40,0),1)</f>
        <v>Básico</v>
      </c>
      <c r="I4505" s="29">
        <v>300.33</v>
      </c>
      <c r="J4505" s="10">
        <f>SUMIFS('Régua SAEB'!$C:$C,'Régua SAEB'!$B:$B,"MT",'Régua SAEB'!$D:$D,"&lt;="&amp;$I4505,'Régua SAEB'!$E:$E,"&gt;"&amp;$I4505,'Régua SAEB'!$A:$A,$E4505)</f>
        <v>4</v>
      </c>
      <c r="K4505" s="10" t="str">
        <f t="array" ref="K4505">INDEX('Régua SAEB'!$F$1:$F$40,MATCH($E4505&amp;"MT"&amp;$J4505,'Régua SAEB'!$G$1:$G$40,0),1)</f>
        <v>Básico</v>
      </c>
    </row>
    <row r="4506" spans="1:11" x14ac:dyDescent="0.2">
      <c r="A4506" s="28" t="s">
        <v>50</v>
      </c>
      <c r="B4506" s="24">
        <v>19732</v>
      </c>
      <c r="C4506" s="28" t="s">
        <v>1492</v>
      </c>
      <c r="D4506" s="29">
        <v>35019732</v>
      </c>
      <c r="E4506" s="29" t="s">
        <v>3527</v>
      </c>
      <c r="F4506" s="29">
        <v>297.43</v>
      </c>
      <c r="G4506" s="10">
        <f>SUMIFS('Régua SAEB'!$C:$C,'Régua SAEB'!$B:$B,"LP",'Régua SAEB'!$D:$D,"&lt;="&amp;$F4506,'Régua SAEB'!$E:$E,"&gt;"&amp;$F4506,'Régua SAEB'!$A:$A,$E4506)</f>
        <v>3</v>
      </c>
      <c r="H4506" s="10" t="str">
        <f t="array" ref="H4506">INDEX('Régua SAEB'!$F$1:$F$40,MATCH($E4506&amp;"LP"&amp;$G4506,'Régua SAEB'!$G$1:$G$40,0),1)</f>
        <v>Básico</v>
      </c>
      <c r="I4506" s="29">
        <v>285.58</v>
      </c>
      <c r="J4506" s="10">
        <f>SUMIFS('Régua SAEB'!$C:$C,'Régua SAEB'!$B:$B,"MT",'Régua SAEB'!$D:$D,"&lt;="&amp;$I4506,'Régua SAEB'!$E:$E,"&gt;"&amp;$I4506,'Régua SAEB'!$A:$A,$E4506)</f>
        <v>3</v>
      </c>
      <c r="K4506" s="10" t="str">
        <f t="array" ref="K4506">INDEX('Régua SAEB'!$F$1:$F$40,MATCH($E4506&amp;"MT"&amp;$J4506,'Régua SAEB'!$G$1:$G$40,0),1)</f>
        <v>Básico</v>
      </c>
    </row>
    <row r="4507" spans="1:11" x14ac:dyDescent="0.2">
      <c r="A4507" s="28" t="s">
        <v>50</v>
      </c>
      <c r="B4507" s="24">
        <v>19744</v>
      </c>
      <c r="C4507" s="28" t="s">
        <v>1493</v>
      </c>
      <c r="D4507" s="29">
        <v>35019744</v>
      </c>
      <c r="E4507" s="29" t="s">
        <v>3527</v>
      </c>
      <c r="F4507" s="29">
        <v>278.41000000000003</v>
      </c>
      <c r="G4507" s="10">
        <f>SUMIFS('Régua SAEB'!$C:$C,'Régua SAEB'!$B:$B,"LP",'Régua SAEB'!$D:$D,"&lt;="&amp;$F4507,'Régua SAEB'!$E:$E,"&gt;"&amp;$F4507,'Régua SAEB'!$A:$A,$E4507)</f>
        <v>3</v>
      </c>
      <c r="H4507" s="10" t="str">
        <f t="array" ref="H4507">INDEX('Régua SAEB'!$F$1:$F$40,MATCH($E4507&amp;"LP"&amp;$G4507,'Régua SAEB'!$G$1:$G$40,0),1)</f>
        <v>Básico</v>
      </c>
      <c r="I4507" s="29">
        <v>263.8</v>
      </c>
      <c r="J4507" s="10">
        <f>SUMIFS('Régua SAEB'!$C:$C,'Régua SAEB'!$B:$B,"MT",'Régua SAEB'!$D:$D,"&lt;="&amp;$I4507,'Régua SAEB'!$E:$E,"&gt;"&amp;$I4507,'Régua SAEB'!$A:$A,$E4507)</f>
        <v>2</v>
      </c>
      <c r="K4507" s="10" t="str">
        <f t="array" ref="K4507">INDEX('Régua SAEB'!$F$1:$F$40,MATCH($E4507&amp;"MT"&amp;$J4507,'Régua SAEB'!$G$1:$G$40,0),1)</f>
        <v>Insuficiente</v>
      </c>
    </row>
    <row r="4508" spans="1:11" x14ac:dyDescent="0.2">
      <c r="A4508" s="28" t="s">
        <v>50</v>
      </c>
      <c r="B4508" s="24">
        <v>19768</v>
      </c>
      <c r="C4508" s="28" t="s">
        <v>1494</v>
      </c>
      <c r="D4508" s="29">
        <v>35019768</v>
      </c>
      <c r="E4508" s="29" t="s">
        <v>3527</v>
      </c>
      <c r="F4508" s="29">
        <v>301.10000000000002</v>
      </c>
      <c r="G4508" s="10">
        <f>SUMIFS('Régua SAEB'!$C:$C,'Régua SAEB'!$B:$B,"LP",'Régua SAEB'!$D:$D,"&lt;="&amp;$F4508,'Régua SAEB'!$E:$E,"&gt;"&amp;$F4508,'Régua SAEB'!$A:$A,$E4508)</f>
        <v>4</v>
      </c>
      <c r="H4508" s="10" t="str">
        <f t="array" ref="H4508">INDEX('Régua SAEB'!$F$1:$F$40,MATCH($E4508&amp;"LP"&amp;$G4508,'Régua SAEB'!$G$1:$G$40,0),1)</f>
        <v>Básico</v>
      </c>
      <c r="I4508" s="29">
        <v>287.23</v>
      </c>
      <c r="J4508" s="10">
        <f>SUMIFS('Régua SAEB'!$C:$C,'Régua SAEB'!$B:$B,"MT",'Régua SAEB'!$D:$D,"&lt;="&amp;$I4508,'Régua SAEB'!$E:$E,"&gt;"&amp;$I4508,'Régua SAEB'!$A:$A,$E4508)</f>
        <v>3</v>
      </c>
      <c r="K4508" s="10" t="str">
        <f t="array" ref="K4508">INDEX('Régua SAEB'!$F$1:$F$40,MATCH($E4508&amp;"MT"&amp;$J4508,'Régua SAEB'!$G$1:$G$40,0),1)</f>
        <v>Básico</v>
      </c>
    </row>
    <row r="4509" spans="1:11" x14ac:dyDescent="0.2">
      <c r="A4509" s="28" t="s">
        <v>50</v>
      </c>
      <c r="B4509" s="24">
        <v>19800</v>
      </c>
      <c r="C4509" s="28" t="s">
        <v>1496</v>
      </c>
      <c r="D4509" s="29">
        <v>35019800</v>
      </c>
      <c r="E4509" s="29" t="s">
        <v>3527</v>
      </c>
      <c r="F4509" s="29">
        <v>311.14999999999998</v>
      </c>
      <c r="G4509" s="10">
        <f>SUMIFS('Régua SAEB'!$C:$C,'Régua SAEB'!$B:$B,"LP",'Régua SAEB'!$D:$D,"&lt;="&amp;$F4509,'Régua SAEB'!$E:$E,"&gt;"&amp;$F4509,'Régua SAEB'!$A:$A,$E4509)</f>
        <v>4</v>
      </c>
      <c r="H4509" s="10" t="str">
        <f t="array" ref="H4509">INDEX('Régua SAEB'!$F$1:$F$40,MATCH($E4509&amp;"LP"&amp;$G4509,'Régua SAEB'!$G$1:$G$40,0),1)</f>
        <v>Básico</v>
      </c>
      <c r="I4509" s="29">
        <v>289</v>
      </c>
      <c r="J4509" s="10">
        <f>SUMIFS('Régua SAEB'!$C:$C,'Régua SAEB'!$B:$B,"MT",'Régua SAEB'!$D:$D,"&lt;="&amp;$I4509,'Régua SAEB'!$E:$E,"&gt;"&amp;$I4509,'Régua SAEB'!$A:$A,$E4509)</f>
        <v>3</v>
      </c>
      <c r="K4509" s="10" t="str">
        <f t="array" ref="K4509">INDEX('Régua SAEB'!$F$1:$F$40,MATCH($E4509&amp;"MT"&amp;$J4509,'Régua SAEB'!$G$1:$G$40,0),1)</f>
        <v>Básico</v>
      </c>
    </row>
    <row r="4510" spans="1:11" x14ac:dyDescent="0.2">
      <c r="A4510" s="28" t="s">
        <v>50</v>
      </c>
      <c r="B4510" s="24">
        <v>19835</v>
      </c>
      <c r="C4510" s="28" t="s">
        <v>1497</v>
      </c>
      <c r="D4510" s="29">
        <v>35019835</v>
      </c>
      <c r="E4510" s="29" t="s">
        <v>3527</v>
      </c>
      <c r="F4510" s="29">
        <v>278.83</v>
      </c>
      <c r="G4510" s="10">
        <f>SUMIFS('Régua SAEB'!$C:$C,'Régua SAEB'!$B:$B,"LP",'Régua SAEB'!$D:$D,"&lt;="&amp;$F4510,'Régua SAEB'!$E:$E,"&gt;"&amp;$F4510,'Régua SAEB'!$A:$A,$E4510)</f>
        <v>3</v>
      </c>
      <c r="H4510" s="10" t="str">
        <f t="array" ref="H4510">INDEX('Régua SAEB'!$F$1:$F$40,MATCH($E4510&amp;"LP"&amp;$G4510,'Régua SAEB'!$G$1:$G$40,0),1)</f>
        <v>Básico</v>
      </c>
      <c r="I4510" s="29">
        <v>266.79000000000002</v>
      </c>
      <c r="J4510" s="10">
        <f>SUMIFS('Régua SAEB'!$C:$C,'Régua SAEB'!$B:$B,"MT",'Régua SAEB'!$D:$D,"&lt;="&amp;$I4510,'Régua SAEB'!$E:$E,"&gt;"&amp;$I4510,'Régua SAEB'!$A:$A,$E4510)</f>
        <v>2</v>
      </c>
      <c r="K4510" s="10" t="str">
        <f t="array" ref="K4510">INDEX('Régua SAEB'!$F$1:$F$40,MATCH($E4510&amp;"MT"&amp;$J4510,'Régua SAEB'!$G$1:$G$40,0),1)</f>
        <v>Insuficiente</v>
      </c>
    </row>
    <row r="4511" spans="1:11" x14ac:dyDescent="0.2">
      <c r="A4511" s="28" t="s">
        <v>50</v>
      </c>
      <c r="B4511" s="24">
        <v>19859</v>
      </c>
      <c r="C4511" s="28" t="s">
        <v>1498</v>
      </c>
      <c r="D4511" s="29">
        <v>35019859</v>
      </c>
      <c r="E4511" s="29" t="s">
        <v>3527</v>
      </c>
      <c r="F4511" s="29">
        <v>275.08</v>
      </c>
      <c r="G4511" s="10">
        <f>SUMIFS('Régua SAEB'!$C:$C,'Régua SAEB'!$B:$B,"LP",'Régua SAEB'!$D:$D,"&lt;="&amp;$F4511,'Régua SAEB'!$E:$E,"&gt;"&amp;$F4511,'Régua SAEB'!$A:$A,$E4511)</f>
        <v>3</v>
      </c>
      <c r="H4511" s="10" t="str">
        <f t="array" ref="H4511">INDEX('Régua SAEB'!$F$1:$F$40,MATCH($E4511&amp;"LP"&amp;$G4511,'Régua SAEB'!$G$1:$G$40,0),1)</f>
        <v>Básico</v>
      </c>
      <c r="I4511" s="29">
        <v>261.8</v>
      </c>
      <c r="J4511" s="10">
        <f>SUMIFS('Régua SAEB'!$C:$C,'Régua SAEB'!$B:$B,"MT",'Régua SAEB'!$D:$D,"&lt;="&amp;$I4511,'Régua SAEB'!$E:$E,"&gt;"&amp;$I4511,'Régua SAEB'!$A:$A,$E4511)</f>
        <v>2</v>
      </c>
      <c r="K4511" s="10" t="str">
        <f t="array" ref="K4511">INDEX('Régua SAEB'!$F$1:$F$40,MATCH($E4511&amp;"MT"&amp;$J4511,'Régua SAEB'!$G$1:$G$40,0),1)</f>
        <v>Insuficiente</v>
      </c>
    </row>
    <row r="4512" spans="1:11" x14ac:dyDescent="0.2">
      <c r="A4512" s="28" t="s">
        <v>50</v>
      </c>
      <c r="B4512" s="24">
        <v>19872</v>
      </c>
      <c r="C4512" s="28" t="s">
        <v>1499</v>
      </c>
      <c r="D4512" s="29">
        <v>35019872</v>
      </c>
      <c r="E4512" s="29" t="s">
        <v>3527</v>
      </c>
      <c r="F4512" s="29">
        <v>287.36</v>
      </c>
      <c r="G4512" s="10">
        <f>SUMIFS('Régua SAEB'!$C:$C,'Régua SAEB'!$B:$B,"LP",'Régua SAEB'!$D:$D,"&lt;="&amp;$F4512,'Régua SAEB'!$E:$E,"&gt;"&amp;$F4512,'Régua SAEB'!$A:$A,$E4512)</f>
        <v>3</v>
      </c>
      <c r="H4512" s="10" t="str">
        <f t="array" ref="H4512">INDEX('Régua SAEB'!$F$1:$F$40,MATCH($E4512&amp;"LP"&amp;$G4512,'Régua SAEB'!$G$1:$G$40,0),1)</f>
        <v>Básico</v>
      </c>
      <c r="I4512" s="29">
        <v>278.62</v>
      </c>
      <c r="J4512" s="10">
        <f>SUMIFS('Régua SAEB'!$C:$C,'Régua SAEB'!$B:$B,"MT",'Régua SAEB'!$D:$D,"&lt;="&amp;$I4512,'Régua SAEB'!$E:$E,"&gt;"&amp;$I4512,'Régua SAEB'!$A:$A,$E4512)</f>
        <v>3</v>
      </c>
      <c r="K4512" s="10" t="str">
        <f t="array" ref="K4512">INDEX('Régua SAEB'!$F$1:$F$40,MATCH($E4512&amp;"MT"&amp;$J4512,'Régua SAEB'!$G$1:$G$40,0),1)</f>
        <v>Básico</v>
      </c>
    </row>
    <row r="4513" spans="1:11" x14ac:dyDescent="0.2">
      <c r="A4513" s="28" t="s">
        <v>50</v>
      </c>
      <c r="B4513" s="24">
        <v>35993</v>
      </c>
      <c r="C4513" s="28" t="s">
        <v>1500</v>
      </c>
      <c r="D4513" s="29">
        <v>35035993</v>
      </c>
      <c r="E4513" s="29" t="s">
        <v>3527</v>
      </c>
      <c r="F4513" s="29">
        <v>277.73</v>
      </c>
      <c r="G4513" s="10">
        <f>SUMIFS('Régua SAEB'!$C:$C,'Régua SAEB'!$B:$B,"LP",'Régua SAEB'!$D:$D,"&lt;="&amp;$F4513,'Régua SAEB'!$E:$E,"&gt;"&amp;$F4513,'Régua SAEB'!$A:$A,$E4513)</f>
        <v>3</v>
      </c>
      <c r="H4513" s="10" t="str">
        <f t="array" ref="H4513">INDEX('Régua SAEB'!$F$1:$F$40,MATCH($E4513&amp;"LP"&amp;$G4513,'Régua SAEB'!$G$1:$G$40,0),1)</f>
        <v>Básico</v>
      </c>
      <c r="I4513" s="29">
        <v>279.26</v>
      </c>
      <c r="J4513" s="10">
        <f>SUMIFS('Régua SAEB'!$C:$C,'Régua SAEB'!$B:$B,"MT",'Régua SAEB'!$D:$D,"&lt;="&amp;$I4513,'Régua SAEB'!$E:$E,"&gt;"&amp;$I4513,'Régua SAEB'!$A:$A,$E4513)</f>
        <v>3</v>
      </c>
      <c r="K4513" s="10" t="str">
        <f t="array" ref="K4513">INDEX('Régua SAEB'!$F$1:$F$40,MATCH($E4513&amp;"MT"&amp;$J4513,'Régua SAEB'!$G$1:$G$40,0),1)</f>
        <v>Básico</v>
      </c>
    </row>
    <row r="4514" spans="1:11" x14ac:dyDescent="0.2">
      <c r="A4514" s="28" t="s">
        <v>50</v>
      </c>
      <c r="B4514" s="24">
        <v>36006</v>
      </c>
      <c r="C4514" s="28" t="s">
        <v>1501</v>
      </c>
      <c r="D4514" s="29">
        <v>35036006</v>
      </c>
      <c r="E4514" s="29" t="s">
        <v>3527</v>
      </c>
      <c r="F4514" s="29">
        <v>248.98</v>
      </c>
      <c r="G4514" s="10">
        <f>SUMIFS('Régua SAEB'!$C:$C,'Régua SAEB'!$B:$B,"LP",'Régua SAEB'!$D:$D,"&lt;="&amp;$F4514,'Régua SAEB'!$E:$E,"&gt;"&amp;$F4514,'Régua SAEB'!$A:$A,$E4514)</f>
        <v>1</v>
      </c>
      <c r="H4514" s="10" t="str">
        <f t="array" ref="H4514">INDEX('Régua SAEB'!$F$1:$F$40,MATCH($E4514&amp;"LP"&amp;$G4514,'Régua SAEB'!$G$1:$G$40,0),1)</f>
        <v>Insuficiente</v>
      </c>
      <c r="I4514" s="29">
        <v>250.76</v>
      </c>
      <c r="J4514" s="10">
        <f>SUMIFS('Régua SAEB'!$C:$C,'Régua SAEB'!$B:$B,"MT",'Régua SAEB'!$D:$D,"&lt;="&amp;$I4514,'Régua SAEB'!$E:$E,"&gt;"&amp;$I4514,'Régua SAEB'!$A:$A,$E4514)</f>
        <v>2</v>
      </c>
      <c r="K4514" s="10" t="str">
        <f t="array" ref="K4514">INDEX('Régua SAEB'!$F$1:$F$40,MATCH($E4514&amp;"MT"&amp;$J4514,'Régua SAEB'!$G$1:$G$40,0),1)</f>
        <v>Insuficiente</v>
      </c>
    </row>
    <row r="4515" spans="1:11" x14ac:dyDescent="0.2">
      <c r="A4515" s="28" t="s">
        <v>50</v>
      </c>
      <c r="B4515" s="24">
        <v>36043</v>
      </c>
      <c r="C4515" s="28" t="s">
        <v>1502</v>
      </c>
      <c r="D4515" s="29">
        <v>35036043</v>
      </c>
      <c r="E4515" s="29" t="s">
        <v>3527</v>
      </c>
      <c r="F4515" s="29">
        <v>285.27</v>
      </c>
      <c r="G4515" s="10">
        <f>SUMIFS('Régua SAEB'!$C:$C,'Régua SAEB'!$B:$B,"LP",'Régua SAEB'!$D:$D,"&lt;="&amp;$F4515,'Régua SAEB'!$E:$E,"&gt;"&amp;$F4515,'Régua SAEB'!$A:$A,$E4515)</f>
        <v>3</v>
      </c>
      <c r="H4515" s="10" t="str">
        <f t="array" ref="H4515">INDEX('Régua SAEB'!$F$1:$F$40,MATCH($E4515&amp;"LP"&amp;$G4515,'Régua SAEB'!$G$1:$G$40,0),1)</f>
        <v>Básico</v>
      </c>
      <c r="I4515" s="29">
        <v>277.2</v>
      </c>
      <c r="J4515" s="10">
        <f>SUMIFS('Régua SAEB'!$C:$C,'Régua SAEB'!$B:$B,"MT",'Régua SAEB'!$D:$D,"&lt;="&amp;$I4515,'Régua SAEB'!$E:$E,"&gt;"&amp;$I4515,'Régua SAEB'!$A:$A,$E4515)</f>
        <v>3</v>
      </c>
      <c r="K4515" s="10" t="str">
        <f t="array" ref="K4515">INDEX('Régua SAEB'!$F$1:$F$40,MATCH($E4515&amp;"MT"&amp;$J4515,'Régua SAEB'!$G$1:$G$40,0),1)</f>
        <v>Básico</v>
      </c>
    </row>
    <row r="4516" spans="1:11" x14ac:dyDescent="0.2">
      <c r="A4516" s="28" t="s">
        <v>50</v>
      </c>
      <c r="B4516" s="24">
        <v>39962</v>
      </c>
      <c r="C4516" s="28" t="s">
        <v>1503</v>
      </c>
      <c r="D4516" s="29">
        <v>35039962</v>
      </c>
      <c r="E4516" s="29" t="s">
        <v>3527</v>
      </c>
      <c r="F4516" s="29">
        <v>277.60000000000002</v>
      </c>
      <c r="G4516" s="10">
        <f>SUMIFS('Régua SAEB'!$C:$C,'Régua SAEB'!$B:$B,"LP",'Régua SAEB'!$D:$D,"&lt;="&amp;$F4516,'Régua SAEB'!$E:$E,"&gt;"&amp;$F4516,'Régua SAEB'!$A:$A,$E4516)</f>
        <v>3</v>
      </c>
      <c r="H4516" s="10" t="str">
        <f t="array" ref="H4516">INDEX('Régua SAEB'!$F$1:$F$40,MATCH($E4516&amp;"LP"&amp;$G4516,'Régua SAEB'!$G$1:$G$40,0),1)</f>
        <v>Básico</v>
      </c>
      <c r="I4516" s="29">
        <v>271.37</v>
      </c>
      <c r="J4516" s="10">
        <f>SUMIFS('Régua SAEB'!$C:$C,'Régua SAEB'!$B:$B,"MT",'Régua SAEB'!$D:$D,"&lt;="&amp;$I4516,'Régua SAEB'!$E:$E,"&gt;"&amp;$I4516,'Régua SAEB'!$A:$A,$E4516)</f>
        <v>2</v>
      </c>
      <c r="K4516" s="10" t="str">
        <f t="array" ref="K4516">INDEX('Régua SAEB'!$F$1:$F$40,MATCH($E4516&amp;"MT"&amp;$J4516,'Régua SAEB'!$G$1:$G$40,0),1)</f>
        <v>Insuficiente</v>
      </c>
    </row>
    <row r="4517" spans="1:11" x14ac:dyDescent="0.2">
      <c r="A4517" s="28" t="s">
        <v>50</v>
      </c>
      <c r="B4517" s="24">
        <v>40885</v>
      </c>
      <c r="C4517" s="28" t="s">
        <v>1505</v>
      </c>
      <c r="D4517" s="29">
        <v>35040885</v>
      </c>
      <c r="E4517" s="29" t="s">
        <v>3527</v>
      </c>
      <c r="F4517" s="29">
        <v>298.38</v>
      </c>
      <c r="G4517" s="10">
        <f>SUMIFS('Régua SAEB'!$C:$C,'Régua SAEB'!$B:$B,"LP",'Régua SAEB'!$D:$D,"&lt;="&amp;$F4517,'Régua SAEB'!$E:$E,"&gt;"&amp;$F4517,'Régua SAEB'!$A:$A,$E4517)</f>
        <v>3</v>
      </c>
      <c r="H4517" s="10" t="str">
        <f t="array" ref="H4517">INDEX('Régua SAEB'!$F$1:$F$40,MATCH($E4517&amp;"LP"&amp;$G4517,'Régua SAEB'!$G$1:$G$40,0),1)</f>
        <v>Básico</v>
      </c>
      <c r="I4517" s="29">
        <v>292.33</v>
      </c>
      <c r="J4517" s="10">
        <f>SUMIFS('Régua SAEB'!$C:$C,'Régua SAEB'!$B:$B,"MT",'Régua SAEB'!$D:$D,"&lt;="&amp;$I4517,'Régua SAEB'!$E:$E,"&gt;"&amp;$I4517,'Régua SAEB'!$A:$A,$E4517)</f>
        <v>3</v>
      </c>
      <c r="K4517" s="10" t="str">
        <f t="array" ref="K4517">INDEX('Régua SAEB'!$F$1:$F$40,MATCH($E4517&amp;"MT"&amp;$J4517,'Régua SAEB'!$G$1:$G$40,0),1)</f>
        <v>Básico</v>
      </c>
    </row>
    <row r="4518" spans="1:11" x14ac:dyDescent="0.2">
      <c r="A4518" s="28" t="s">
        <v>50</v>
      </c>
      <c r="B4518" s="24">
        <v>42705</v>
      </c>
      <c r="C4518" s="28" t="s">
        <v>1506</v>
      </c>
      <c r="D4518" s="29">
        <v>35042705</v>
      </c>
      <c r="E4518" s="29" t="s">
        <v>3527</v>
      </c>
      <c r="F4518" s="29">
        <v>278.06</v>
      </c>
      <c r="G4518" s="10">
        <f>SUMIFS('Régua SAEB'!$C:$C,'Régua SAEB'!$B:$B,"LP",'Régua SAEB'!$D:$D,"&lt;="&amp;$F4518,'Régua SAEB'!$E:$E,"&gt;"&amp;$F4518,'Régua SAEB'!$A:$A,$E4518)</f>
        <v>3</v>
      </c>
      <c r="H4518" s="10" t="str">
        <f t="array" ref="H4518">INDEX('Régua SAEB'!$F$1:$F$40,MATCH($E4518&amp;"LP"&amp;$G4518,'Régua SAEB'!$G$1:$G$40,0),1)</f>
        <v>Básico</v>
      </c>
      <c r="I4518" s="29">
        <v>275.48</v>
      </c>
      <c r="J4518" s="10">
        <f>SUMIFS('Régua SAEB'!$C:$C,'Régua SAEB'!$B:$B,"MT",'Régua SAEB'!$D:$D,"&lt;="&amp;$I4518,'Régua SAEB'!$E:$E,"&gt;"&amp;$I4518,'Régua SAEB'!$A:$A,$E4518)</f>
        <v>3</v>
      </c>
      <c r="K4518" s="10" t="str">
        <f t="array" ref="K4518">INDEX('Régua SAEB'!$F$1:$F$40,MATCH($E4518&amp;"MT"&amp;$J4518,'Régua SAEB'!$G$1:$G$40,0),1)</f>
        <v>Básico</v>
      </c>
    </row>
    <row r="4519" spans="1:11" x14ac:dyDescent="0.2">
      <c r="A4519" s="28" t="s">
        <v>50</v>
      </c>
      <c r="B4519" s="24">
        <v>48297</v>
      </c>
      <c r="C4519" s="28" t="s">
        <v>1509</v>
      </c>
      <c r="D4519" s="29">
        <v>35048297</v>
      </c>
      <c r="E4519" s="29" t="s">
        <v>3527</v>
      </c>
      <c r="F4519" s="29">
        <v>259.58</v>
      </c>
      <c r="G4519" s="10">
        <f>SUMIFS('Régua SAEB'!$C:$C,'Régua SAEB'!$B:$B,"LP",'Régua SAEB'!$D:$D,"&lt;="&amp;$F4519,'Régua SAEB'!$E:$E,"&gt;"&amp;$F4519,'Régua SAEB'!$A:$A,$E4519)</f>
        <v>2</v>
      </c>
      <c r="H4519" s="10" t="str">
        <f t="array" ref="H4519">INDEX('Régua SAEB'!$F$1:$F$40,MATCH($E4519&amp;"LP"&amp;$G4519,'Régua SAEB'!$G$1:$G$40,0),1)</f>
        <v>Básico</v>
      </c>
      <c r="I4519" s="29">
        <v>250.37</v>
      </c>
      <c r="J4519" s="10">
        <f>SUMIFS('Régua SAEB'!$C:$C,'Régua SAEB'!$B:$B,"MT",'Régua SAEB'!$D:$D,"&lt;="&amp;$I4519,'Régua SAEB'!$E:$E,"&gt;"&amp;$I4519,'Régua SAEB'!$A:$A,$E4519)</f>
        <v>2</v>
      </c>
      <c r="K4519" s="10" t="str">
        <f t="array" ref="K4519">INDEX('Régua SAEB'!$F$1:$F$40,MATCH($E4519&amp;"MT"&amp;$J4519,'Régua SAEB'!$G$1:$G$40,0),1)</f>
        <v>Insuficiente</v>
      </c>
    </row>
    <row r="4520" spans="1:11" x14ac:dyDescent="0.2">
      <c r="A4520" s="28" t="s">
        <v>50</v>
      </c>
      <c r="B4520" s="24">
        <v>349124</v>
      </c>
      <c r="C4520" s="28" t="s">
        <v>1510</v>
      </c>
      <c r="D4520" s="29">
        <v>35349124</v>
      </c>
      <c r="E4520" s="29" t="s">
        <v>3527</v>
      </c>
      <c r="F4520" s="29">
        <v>281.27</v>
      </c>
      <c r="G4520" s="10">
        <f>SUMIFS('Régua SAEB'!$C:$C,'Régua SAEB'!$B:$B,"LP",'Régua SAEB'!$D:$D,"&lt;="&amp;$F4520,'Régua SAEB'!$E:$E,"&gt;"&amp;$F4520,'Régua SAEB'!$A:$A,$E4520)</f>
        <v>3</v>
      </c>
      <c r="H4520" s="10" t="str">
        <f t="array" ref="H4520">INDEX('Régua SAEB'!$F$1:$F$40,MATCH($E4520&amp;"LP"&amp;$G4520,'Régua SAEB'!$G$1:$G$40,0),1)</f>
        <v>Básico</v>
      </c>
      <c r="I4520" s="29">
        <v>279.25</v>
      </c>
      <c r="J4520" s="10">
        <f>SUMIFS('Régua SAEB'!$C:$C,'Régua SAEB'!$B:$B,"MT",'Régua SAEB'!$D:$D,"&lt;="&amp;$I4520,'Régua SAEB'!$E:$E,"&gt;"&amp;$I4520,'Régua SAEB'!$A:$A,$E4520)</f>
        <v>3</v>
      </c>
      <c r="K4520" s="10" t="str">
        <f t="array" ref="K4520">INDEX('Régua SAEB'!$F$1:$F$40,MATCH($E4520&amp;"MT"&amp;$J4520,'Régua SAEB'!$G$1:$G$40,0),1)</f>
        <v>Básico</v>
      </c>
    </row>
    <row r="4521" spans="1:11" x14ac:dyDescent="0.2">
      <c r="A4521" s="28" t="s">
        <v>50</v>
      </c>
      <c r="B4521" s="24">
        <v>435119</v>
      </c>
      <c r="C4521" s="28" t="s">
        <v>1511</v>
      </c>
      <c r="D4521" s="29">
        <v>35435119</v>
      </c>
      <c r="E4521" s="29" t="s">
        <v>3527</v>
      </c>
      <c r="F4521" s="29">
        <v>277.45999999999998</v>
      </c>
      <c r="G4521" s="10">
        <f>SUMIFS('Régua SAEB'!$C:$C,'Régua SAEB'!$B:$B,"LP",'Régua SAEB'!$D:$D,"&lt;="&amp;$F4521,'Régua SAEB'!$E:$E,"&gt;"&amp;$F4521,'Régua SAEB'!$A:$A,$E4521)</f>
        <v>3</v>
      </c>
      <c r="H4521" s="10" t="str">
        <f t="array" ref="H4521">INDEX('Régua SAEB'!$F$1:$F$40,MATCH($E4521&amp;"LP"&amp;$G4521,'Régua SAEB'!$G$1:$G$40,0),1)</f>
        <v>Básico</v>
      </c>
      <c r="I4521" s="29">
        <v>265.76</v>
      </c>
      <c r="J4521" s="10">
        <f>SUMIFS('Régua SAEB'!$C:$C,'Régua SAEB'!$B:$B,"MT",'Régua SAEB'!$D:$D,"&lt;="&amp;$I4521,'Régua SAEB'!$E:$E,"&gt;"&amp;$I4521,'Régua SAEB'!$A:$A,$E4521)</f>
        <v>2</v>
      </c>
      <c r="K4521" s="10" t="str">
        <f t="array" ref="K4521">INDEX('Régua SAEB'!$F$1:$F$40,MATCH($E4521&amp;"MT"&amp;$J4521,'Régua SAEB'!$G$1:$G$40,0),1)</f>
        <v>Insuficiente</v>
      </c>
    </row>
    <row r="4522" spans="1:11" x14ac:dyDescent="0.2">
      <c r="A4522" s="28" t="s">
        <v>50</v>
      </c>
      <c r="B4522" s="24">
        <v>904090</v>
      </c>
      <c r="C4522" s="28" t="s">
        <v>1512</v>
      </c>
      <c r="D4522" s="29">
        <v>35904090</v>
      </c>
      <c r="E4522" s="29" t="s">
        <v>3527</v>
      </c>
      <c r="F4522" s="29">
        <v>278.93</v>
      </c>
      <c r="G4522" s="10">
        <f>SUMIFS('Régua SAEB'!$C:$C,'Régua SAEB'!$B:$B,"LP",'Régua SAEB'!$D:$D,"&lt;="&amp;$F4522,'Régua SAEB'!$E:$E,"&gt;"&amp;$F4522,'Régua SAEB'!$A:$A,$E4522)</f>
        <v>3</v>
      </c>
      <c r="H4522" s="10" t="str">
        <f t="array" ref="H4522">INDEX('Régua SAEB'!$F$1:$F$40,MATCH($E4522&amp;"LP"&amp;$G4522,'Régua SAEB'!$G$1:$G$40,0),1)</f>
        <v>Básico</v>
      </c>
      <c r="I4522" s="29">
        <v>269.02</v>
      </c>
      <c r="J4522" s="10">
        <f>SUMIFS('Régua SAEB'!$C:$C,'Régua SAEB'!$B:$B,"MT",'Régua SAEB'!$D:$D,"&lt;="&amp;$I4522,'Régua SAEB'!$E:$E,"&gt;"&amp;$I4522,'Régua SAEB'!$A:$A,$E4522)</f>
        <v>2</v>
      </c>
      <c r="K4522" s="10" t="str">
        <f t="array" ref="K4522">INDEX('Régua SAEB'!$F$1:$F$40,MATCH($E4522&amp;"MT"&amp;$J4522,'Régua SAEB'!$G$1:$G$40,0),1)</f>
        <v>Insuficiente</v>
      </c>
    </row>
    <row r="4523" spans="1:11" x14ac:dyDescent="0.2">
      <c r="A4523" s="28" t="s">
        <v>50</v>
      </c>
      <c r="B4523" s="24">
        <v>909506</v>
      </c>
      <c r="C4523" s="28" t="s">
        <v>1513</v>
      </c>
      <c r="D4523" s="29">
        <v>35909506</v>
      </c>
      <c r="E4523" s="29" t="s">
        <v>3527</v>
      </c>
      <c r="F4523" s="29">
        <v>281.3</v>
      </c>
      <c r="G4523" s="10">
        <f>SUMIFS('Régua SAEB'!$C:$C,'Régua SAEB'!$B:$B,"LP",'Régua SAEB'!$D:$D,"&lt;="&amp;$F4523,'Régua SAEB'!$E:$E,"&gt;"&amp;$F4523,'Régua SAEB'!$A:$A,$E4523)</f>
        <v>3</v>
      </c>
      <c r="H4523" s="10" t="str">
        <f t="array" ref="H4523">INDEX('Régua SAEB'!$F$1:$F$40,MATCH($E4523&amp;"LP"&amp;$G4523,'Régua SAEB'!$G$1:$G$40,0),1)</f>
        <v>Básico</v>
      </c>
      <c r="I4523" s="29">
        <v>268.58999999999997</v>
      </c>
      <c r="J4523" s="10">
        <f>SUMIFS('Régua SAEB'!$C:$C,'Régua SAEB'!$B:$B,"MT",'Régua SAEB'!$D:$D,"&lt;="&amp;$I4523,'Régua SAEB'!$E:$E,"&gt;"&amp;$I4523,'Régua SAEB'!$A:$A,$E4523)</f>
        <v>2</v>
      </c>
      <c r="K4523" s="10" t="str">
        <f t="array" ref="K4523">INDEX('Régua SAEB'!$F$1:$F$40,MATCH($E4523&amp;"MT"&amp;$J4523,'Régua SAEB'!$G$1:$G$40,0),1)</f>
        <v>Insuficiente</v>
      </c>
    </row>
    <row r="4524" spans="1:11" x14ac:dyDescent="0.2">
      <c r="A4524" s="28" t="s">
        <v>9</v>
      </c>
      <c r="B4524" s="24">
        <v>31525</v>
      </c>
      <c r="C4524" s="28" t="s">
        <v>1517</v>
      </c>
      <c r="D4524" s="29">
        <v>35031525</v>
      </c>
      <c r="E4524" s="29" t="s">
        <v>3527</v>
      </c>
      <c r="F4524" s="29">
        <v>278.82</v>
      </c>
      <c r="G4524" s="10">
        <f>SUMIFS('Régua SAEB'!$C:$C,'Régua SAEB'!$B:$B,"LP",'Régua SAEB'!$D:$D,"&lt;="&amp;$F4524,'Régua SAEB'!$E:$E,"&gt;"&amp;$F4524,'Régua SAEB'!$A:$A,$E4524)</f>
        <v>3</v>
      </c>
      <c r="H4524" s="10" t="str">
        <f t="array" ref="H4524">INDEX('Régua SAEB'!$F$1:$F$40,MATCH($E4524&amp;"LP"&amp;$G4524,'Régua SAEB'!$G$1:$G$40,0),1)</f>
        <v>Básico</v>
      </c>
      <c r="I4524" s="29">
        <v>278.62</v>
      </c>
      <c r="J4524" s="10">
        <f>SUMIFS('Régua SAEB'!$C:$C,'Régua SAEB'!$B:$B,"MT",'Régua SAEB'!$D:$D,"&lt;="&amp;$I4524,'Régua SAEB'!$E:$E,"&gt;"&amp;$I4524,'Régua SAEB'!$A:$A,$E4524)</f>
        <v>3</v>
      </c>
      <c r="K4524" s="10" t="str">
        <f t="array" ref="K4524">INDEX('Régua SAEB'!$F$1:$F$40,MATCH($E4524&amp;"MT"&amp;$J4524,'Régua SAEB'!$G$1:$G$40,0),1)</f>
        <v>Básico</v>
      </c>
    </row>
    <row r="4525" spans="1:11" x14ac:dyDescent="0.2">
      <c r="A4525" s="28" t="s">
        <v>60</v>
      </c>
      <c r="B4525" s="24">
        <v>34903</v>
      </c>
      <c r="C4525" s="28" t="s">
        <v>1519</v>
      </c>
      <c r="D4525" s="29">
        <v>35034903</v>
      </c>
      <c r="E4525" s="29" t="s">
        <v>3527</v>
      </c>
      <c r="F4525" s="29">
        <v>257.54000000000002</v>
      </c>
      <c r="G4525" s="10">
        <f>SUMIFS('Régua SAEB'!$C:$C,'Régua SAEB'!$B:$B,"LP",'Régua SAEB'!$D:$D,"&lt;="&amp;$F4525,'Régua SAEB'!$E:$E,"&gt;"&amp;$F4525,'Régua SAEB'!$A:$A,$E4525)</f>
        <v>2</v>
      </c>
      <c r="H4525" s="10" t="str">
        <f t="array" ref="H4525">INDEX('Régua SAEB'!$F$1:$F$40,MATCH($E4525&amp;"LP"&amp;$G4525,'Régua SAEB'!$G$1:$G$40,0),1)</f>
        <v>Básico</v>
      </c>
      <c r="I4525" s="29">
        <v>260.27999999999997</v>
      </c>
      <c r="J4525" s="10">
        <f>SUMIFS('Régua SAEB'!$C:$C,'Régua SAEB'!$B:$B,"MT",'Régua SAEB'!$D:$D,"&lt;="&amp;$I4525,'Régua SAEB'!$E:$E,"&gt;"&amp;$I4525,'Régua SAEB'!$A:$A,$E4525)</f>
        <v>2</v>
      </c>
      <c r="K4525" s="10" t="str">
        <f t="array" ref="K4525">INDEX('Régua SAEB'!$F$1:$F$40,MATCH($E4525&amp;"MT"&amp;$J4525,'Régua SAEB'!$G$1:$G$40,0),1)</f>
        <v>Insuficiente</v>
      </c>
    </row>
    <row r="4526" spans="1:11" x14ac:dyDescent="0.2">
      <c r="A4526" s="28" t="s">
        <v>60</v>
      </c>
      <c r="B4526" s="24">
        <v>34915</v>
      </c>
      <c r="C4526" s="28" t="s">
        <v>1520</v>
      </c>
      <c r="D4526" s="29">
        <v>35034915</v>
      </c>
      <c r="E4526" s="29" t="s">
        <v>3527</v>
      </c>
      <c r="F4526" s="29">
        <v>285.26</v>
      </c>
      <c r="G4526" s="10">
        <f>SUMIFS('Régua SAEB'!$C:$C,'Régua SAEB'!$B:$B,"LP",'Régua SAEB'!$D:$D,"&lt;="&amp;$F4526,'Régua SAEB'!$E:$E,"&gt;"&amp;$F4526,'Régua SAEB'!$A:$A,$E4526)</f>
        <v>3</v>
      </c>
      <c r="H4526" s="10" t="str">
        <f t="array" ref="H4526">INDEX('Régua SAEB'!$F$1:$F$40,MATCH($E4526&amp;"LP"&amp;$G4526,'Régua SAEB'!$G$1:$G$40,0),1)</f>
        <v>Básico</v>
      </c>
      <c r="I4526" s="29">
        <v>272.13</v>
      </c>
      <c r="J4526" s="10">
        <f>SUMIFS('Régua SAEB'!$C:$C,'Régua SAEB'!$B:$B,"MT",'Régua SAEB'!$D:$D,"&lt;="&amp;$I4526,'Régua SAEB'!$E:$E,"&gt;"&amp;$I4526,'Régua SAEB'!$A:$A,$E4526)</f>
        <v>2</v>
      </c>
      <c r="K4526" s="10" t="str">
        <f t="array" ref="K4526">INDEX('Régua SAEB'!$F$1:$F$40,MATCH($E4526&amp;"MT"&amp;$J4526,'Régua SAEB'!$G$1:$G$40,0),1)</f>
        <v>Insuficiente</v>
      </c>
    </row>
    <row r="4527" spans="1:11" x14ac:dyDescent="0.2">
      <c r="A4527" s="28" t="s">
        <v>60</v>
      </c>
      <c r="B4527" s="24">
        <v>34939</v>
      </c>
      <c r="C4527" s="28" t="s">
        <v>1521</v>
      </c>
      <c r="D4527" s="29">
        <v>35034939</v>
      </c>
      <c r="E4527" s="29" t="s">
        <v>3527</v>
      </c>
      <c r="F4527" s="29">
        <v>277.93</v>
      </c>
      <c r="G4527" s="10">
        <f>SUMIFS('Régua SAEB'!$C:$C,'Régua SAEB'!$B:$B,"LP",'Régua SAEB'!$D:$D,"&lt;="&amp;$F4527,'Régua SAEB'!$E:$E,"&gt;"&amp;$F4527,'Régua SAEB'!$A:$A,$E4527)</f>
        <v>3</v>
      </c>
      <c r="H4527" s="10" t="str">
        <f t="array" ref="H4527">INDEX('Régua SAEB'!$F$1:$F$40,MATCH($E4527&amp;"LP"&amp;$G4527,'Régua SAEB'!$G$1:$G$40,0),1)</f>
        <v>Básico</v>
      </c>
      <c r="I4527" s="29">
        <v>271.70999999999998</v>
      </c>
      <c r="J4527" s="10">
        <f>SUMIFS('Régua SAEB'!$C:$C,'Régua SAEB'!$B:$B,"MT",'Régua SAEB'!$D:$D,"&lt;="&amp;$I4527,'Régua SAEB'!$E:$E,"&gt;"&amp;$I4527,'Régua SAEB'!$A:$A,$E4527)</f>
        <v>2</v>
      </c>
      <c r="K4527" s="10" t="str">
        <f t="array" ref="K4527">INDEX('Régua SAEB'!$F$1:$F$40,MATCH($E4527&amp;"MT"&amp;$J4527,'Régua SAEB'!$G$1:$G$40,0),1)</f>
        <v>Insuficiente</v>
      </c>
    </row>
    <row r="4528" spans="1:11" x14ac:dyDescent="0.2">
      <c r="A4528" s="28" t="s">
        <v>60</v>
      </c>
      <c r="B4528" s="24">
        <v>40289</v>
      </c>
      <c r="C4528" s="28" t="s">
        <v>1522</v>
      </c>
      <c r="D4528" s="29">
        <v>35040289</v>
      </c>
      <c r="E4528" s="29" t="s">
        <v>3527</v>
      </c>
      <c r="F4528" s="29">
        <v>249.01</v>
      </c>
      <c r="G4528" s="10">
        <f>SUMIFS('Régua SAEB'!$C:$C,'Régua SAEB'!$B:$B,"LP",'Régua SAEB'!$D:$D,"&lt;="&amp;$F4528,'Régua SAEB'!$E:$E,"&gt;"&amp;$F4528,'Régua SAEB'!$A:$A,$E4528)</f>
        <v>1</v>
      </c>
      <c r="H4528" s="10" t="str">
        <f t="array" ref="H4528">INDEX('Régua SAEB'!$F$1:$F$40,MATCH($E4528&amp;"LP"&amp;$G4528,'Régua SAEB'!$G$1:$G$40,0),1)</f>
        <v>Insuficiente</v>
      </c>
      <c r="I4528" s="29">
        <v>259.76</v>
      </c>
      <c r="J4528" s="10">
        <f>SUMIFS('Régua SAEB'!$C:$C,'Régua SAEB'!$B:$B,"MT",'Régua SAEB'!$D:$D,"&lt;="&amp;$I4528,'Régua SAEB'!$E:$E,"&gt;"&amp;$I4528,'Régua SAEB'!$A:$A,$E4528)</f>
        <v>2</v>
      </c>
      <c r="K4528" s="10" t="str">
        <f t="array" ref="K4528">INDEX('Régua SAEB'!$F$1:$F$40,MATCH($E4528&amp;"MT"&amp;$J4528,'Régua SAEB'!$G$1:$G$40,0),1)</f>
        <v>Insuficiente</v>
      </c>
    </row>
    <row r="4529" spans="1:11" x14ac:dyDescent="0.2">
      <c r="A4529" s="28" t="s">
        <v>38</v>
      </c>
      <c r="B4529" s="24">
        <v>10157</v>
      </c>
      <c r="C4529" s="28" t="s">
        <v>1523</v>
      </c>
      <c r="D4529" s="29">
        <v>35010157</v>
      </c>
      <c r="E4529" s="29" t="s">
        <v>3527</v>
      </c>
      <c r="F4529" s="29">
        <v>285.62</v>
      </c>
      <c r="G4529" s="10">
        <f>SUMIFS('Régua SAEB'!$C:$C,'Régua SAEB'!$B:$B,"LP",'Régua SAEB'!$D:$D,"&lt;="&amp;$F4529,'Régua SAEB'!$E:$E,"&gt;"&amp;$F4529,'Régua SAEB'!$A:$A,$E4529)</f>
        <v>3</v>
      </c>
      <c r="H4529" s="10" t="str">
        <f t="array" ref="H4529">INDEX('Régua SAEB'!$F$1:$F$40,MATCH($E4529&amp;"LP"&amp;$G4529,'Régua SAEB'!$G$1:$G$40,0),1)</f>
        <v>Básico</v>
      </c>
      <c r="I4529" s="29">
        <v>272.75</v>
      </c>
      <c r="J4529" s="10">
        <f>SUMIFS('Régua SAEB'!$C:$C,'Régua SAEB'!$B:$B,"MT",'Régua SAEB'!$D:$D,"&lt;="&amp;$I4529,'Régua SAEB'!$E:$E,"&gt;"&amp;$I4529,'Régua SAEB'!$A:$A,$E4529)</f>
        <v>2</v>
      </c>
      <c r="K4529" s="10" t="str">
        <f t="array" ref="K4529">INDEX('Régua SAEB'!$F$1:$F$40,MATCH($E4529&amp;"MT"&amp;$J4529,'Régua SAEB'!$G$1:$G$40,0),1)</f>
        <v>Insuficiente</v>
      </c>
    </row>
    <row r="4530" spans="1:11" x14ac:dyDescent="0.2">
      <c r="A4530" s="28" t="s">
        <v>38</v>
      </c>
      <c r="B4530" s="24">
        <v>36365</v>
      </c>
      <c r="C4530" s="28" t="s">
        <v>1524</v>
      </c>
      <c r="D4530" s="29">
        <v>35036365</v>
      </c>
      <c r="E4530" s="29" t="s">
        <v>3527</v>
      </c>
      <c r="F4530" s="29">
        <v>273.77999999999997</v>
      </c>
      <c r="G4530" s="10">
        <f>SUMIFS('Régua SAEB'!$C:$C,'Régua SAEB'!$B:$B,"LP",'Régua SAEB'!$D:$D,"&lt;="&amp;$F4530,'Régua SAEB'!$E:$E,"&gt;"&amp;$F4530,'Régua SAEB'!$A:$A,$E4530)</f>
        <v>2</v>
      </c>
      <c r="H4530" s="10" t="str">
        <f t="array" ref="H4530">INDEX('Régua SAEB'!$F$1:$F$40,MATCH($E4530&amp;"LP"&amp;$G4530,'Régua SAEB'!$G$1:$G$40,0),1)</f>
        <v>Básico</v>
      </c>
      <c r="I4530" s="29">
        <v>271.44</v>
      </c>
      <c r="J4530" s="10">
        <f>SUMIFS('Régua SAEB'!$C:$C,'Régua SAEB'!$B:$B,"MT",'Régua SAEB'!$D:$D,"&lt;="&amp;$I4530,'Régua SAEB'!$E:$E,"&gt;"&amp;$I4530,'Régua SAEB'!$A:$A,$E4530)</f>
        <v>2</v>
      </c>
      <c r="K4530" s="10" t="str">
        <f t="array" ref="K4530">INDEX('Régua SAEB'!$F$1:$F$40,MATCH($E4530&amp;"MT"&amp;$J4530,'Régua SAEB'!$G$1:$G$40,0),1)</f>
        <v>Insuficiente</v>
      </c>
    </row>
    <row r="4531" spans="1:11" x14ac:dyDescent="0.2">
      <c r="A4531" s="28" t="s">
        <v>38</v>
      </c>
      <c r="B4531" s="24">
        <v>44891</v>
      </c>
      <c r="C4531" s="28" t="s">
        <v>1525</v>
      </c>
      <c r="D4531" s="29">
        <v>35044891</v>
      </c>
      <c r="E4531" s="29" t="s">
        <v>3527</v>
      </c>
      <c r="F4531" s="29">
        <v>281.42</v>
      </c>
      <c r="G4531" s="10">
        <f>SUMIFS('Régua SAEB'!$C:$C,'Régua SAEB'!$B:$B,"LP",'Régua SAEB'!$D:$D,"&lt;="&amp;$F4531,'Régua SAEB'!$E:$E,"&gt;"&amp;$F4531,'Régua SAEB'!$A:$A,$E4531)</f>
        <v>3</v>
      </c>
      <c r="H4531" s="10" t="str">
        <f t="array" ref="H4531">INDEX('Régua SAEB'!$F$1:$F$40,MATCH($E4531&amp;"LP"&amp;$G4531,'Régua SAEB'!$G$1:$G$40,0),1)</f>
        <v>Básico</v>
      </c>
      <c r="I4531" s="29">
        <v>276.55</v>
      </c>
      <c r="J4531" s="10">
        <f>SUMIFS('Régua SAEB'!$C:$C,'Régua SAEB'!$B:$B,"MT",'Régua SAEB'!$D:$D,"&lt;="&amp;$I4531,'Régua SAEB'!$E:$E,"&gt;"&amp;$I4531,'Régua SAEB'!$A:$A,$E4531)</f>
        <v>3</v>
      </c>
      <c r="K4531" s="10" t="str">
        <f t="array" ref="K4531">INDEX('Régua SAEB'!$F$1:$F$40,MATCH($E4531&amp;"MT"&amp;$J4531,'Régua SAEB'!$G$1:$G$40,0),1)</f>
        <v>Básico</v>
      </c>
    </row>
    <row r="4532" spans="1:11" x14ac:dyDescent="0.2">
      <c r="A4532" s="28" t="s">
        <v>38</v>
      </c>
      <c r="B4532" s="24">
        <v>902184</v>
      </c>
      <c r="C4532" s="28" t="s">
        <v>1526</v>
      </c>
      <c r="D4532" s="29">
        <v>35902184</v>
      </c>
      <c r="E4532" s="29" t="s">
        <v>3527</v>
      </c>
      <c r="F4532" s="29">
        <v>294.81</v>
      </c>
      <c r="G4532" s="10">
        <f>SUMIFS('Régua SAEB'!$C:$C,'Régua SAEB'!$B:$B,"LP",'Régua SAEB'!$D:$D,"&lt;="&amp;$F4532,'Régua SAEB'!$E:$E,"&gt;"&amp;$F4532,'Régua SAEB'!$A:$A,$E4532)</f>
        <v>3</v>
      </c>
      <c r="H4532" s="10" t="str">
        <f t="array" ref="H4532">INDEX('Régua SAEB'!$F$1:$F$40,MATCH($E4532&amp;"LP"&amp;$G4532,'Régua SAEB'!$G$1:$G$40,0),1)</f>
        <v>Básico</v>
      </c>
      <c r="I4532" s="29">
        <v>275.95</v>
      </c>
      <c r="J4532" s="10">
        <f>SUMIFS('Régua SAEB'!$C:$C,'Régua SAEB'!$B:$B,"MT",'Régua SAEB'!$D:$D,"&lt;="&amp;$I4532,'Régua SAEB'!$E:$E,"&gt;"&amp;$I4532,'Régua SAEB'!$A:$A,$E4532)</f>
        <v>3</v>
      </c>
      <c r="K4532" s="10" t="str">
        <f t="array" ref="K4532">INDEX('Régua SAEB'!$F$1:$F$40,MATCH($E4532&amp;"MT"&amp;$J4532,'Régua SAEB'!$G$1:$G$40,0),1)</f>
        <v>Básico</v>
      </c>
    </row>
    <row r="4533" spans="1:11" x14ac:dyDescent="0.2">
      <c r="A4533" s="28" t="s">
        <v>38</v>
      </c>
      <c r="B4533" s="24">
        <v>903048</v>
      </c>
      <c r="C4533" s="28" t="s">
        <v>1528</v>
      </c>
      <c r="D4533" s="29">
        <v>35903048</v>
      </c>
      <c r="E4533" s="29" t="s">
        <v>3527</v>
      </c>
      <c r="F4533" s="29">
        <v>291.45999999999998</v>
      </c>
      <c r="G4533" s="10">
        <f>SUMIFS('Régua SAEB'!$C:$C,'Régua SAEB'!$B:$B,"LP",'Régua SAEB'!$D:$D,"&lt;="&amp;$F4533,'Régua SAEB'!$E:$E,"&gt;"&amp;$F4533,'Régua SAEB'!$A:$A,$E4533)</f>
        <v>3</v>
      </c>
      <c r="H4533" s="10" t="str">
        <f t="array" ref="H4533">INDEX('Régua SAEB'!$F$1:$F$40,MATCH($E4533&amp;"LP"&amp;$G4533,'Régua SAEB'!$G$1:$G$40,0),1)</f>
        <v>Básico</v>
      </c>
      <c r="I4533" s="29">
        <v>287.77999999999997</v>
      </c>
      <c r="J4533" s="10">
        <f>SUMIFS('Régua SAEB'!$C:$C,'Régua SAEB'!$B:$B,"MT",'Régua SAEB'!$D:$D,"&lt;="&amp;$I4533,'Régua SAEB'!$E:$E,"&gt;"&amp;$I4533,'Régua SAEB'!$A:$A,$E4533)</f>
        <v>3</v>
      </c>
      <c r="K4533" s="10" t="str">
        <f t="array" ref="K4533">INDEX('Régua SAEB'!$F$1:$F$40,MATCH($E4533&amp;"MT"&amp;$J4533,'Régua SAEB'!$G$1:$G$40,0),1)</f>
        <v>Básico</v>
      </c>
    </row>
    <row r="4534" spans="1:11" x14ac:dyDescent="0.2">
      <c r="A4534" s="28" t="s">
        <v>38</v>
      </c>
      <c r="B4534" s="24">
        <v>913424</v>
      </c>
      <c r="C4534" s="28" t="s">
        <v>1530</v>
      </c>
      <c r="D4534" s="29">
        <v>35913424</v>
      </c>
      <c r="E4534" s="29" t="s">
        <v>3527</v>
      </c>
      <c r="F4534" s="29">
        <v>317.16000000000003</v>
      </c>
      <c r="G4534" s="10">
        <f>SUMIFS('Régua SAEB'!$C:$C,'Régua SAEB'!$B:$B,"LP",'Régua SAEB'!$D:$D,"&lt;="&amp;$F4534,'Régua SAEB'!$E:$E,"&gt;"&amp;$F4534,'Régua SAEB'!$A:$A,$E4534)</f>
        <v>4</v>
      </c>
      <c r="H4534" s="10" t="str">
        <f t="array" ref="H4534">INDEX('Régua SAEB'!$F$1:$F$40,MATCH($E4534&amp;"LP"&amp;$G4534,'Régua SAEB'!$G$1:$G$40,0),1)</f>
        <v>Básico</v>
      </c>
      <c r="I4534" s="29">
        <v>322.76</v>
      </c>
      <c r="J4534" s="10">
        <f>SUMIFS('Régua SAEB'!$C:$C,'Régua SAEB'!$B:$B,"MT",'Régua SAEB'!$D:$D,"&lt;="&amp;$I4534,'Régua SAEB'!$E:$E,"&gt;"&amp;$I4534,'Régua SAEB'!$A:$A,$E4534)</f>
        <v>4</v>
      </c>
      <c r="K4534" s="10" t="str">
        <f t="array" ref="K4534">INDEX('Régua SAEB'!$F$1:$F$40,MATCH($E4534&amp;"MT"&amp;$J4534,'Régua SAEB'!$G$1:$G$40,0),1)</f>
        <v>Básico</v>
      </c>
    </row>
    <row r="4535" spans="1:11" x14ac:dyDescent="0.2">
      <c r="A4535" s="28" t="s">
        <v>96</v>
      </c>
      <c r="B4535" s="24">
        <v>12889</v>
      </c>
      <c r="C4535" s="28" t="s">
        <v>1531</v>
      </c>
      <c r="D4535" s="29">
        <v>35012889</v>
      </c>
      <c r="E4535" s="29" t="s">
        <v>3527</v>
      </c>
      <c r="F4535" s="29">
        <v>290.8</v>
      </c>
      <c r="G4535" s="10">
        <f>SUMIFS('Régua SAEB'!$C:$C,'Régua SAEB'!$B:$B,"LP",'Régua SAEB'!$D:$D,"&lt;="&amp;$F4535,'Régua SAEB'!$E:$E,"&gt;"&amp;$F4535,'Régua SAEB'!$A:$A,$E4535)</f>
        <v>3</v>
      </c>
      <c r="H4535" s="10" t="str">
        <f t="array" ref="H4535">INDEX('Régua SAEB'!$F$1:$F$40,MATCH($E4535&amp;"LP"&amp;$G4535,'Régua SAEB'!$G$1:$G$40,0),1)</f>
        <v>Básico</v>
      </c>
      <c r="I4535" s="29">
        <v>286.56</v>
      </c>
      <c r="J4535" s="10">
        <f>SUMIFS('Régua SAEB'!$C:$C,'Régua SAEB'!$B:$B,"MT",'Régua SAEB'!$D:$D,"&lt;="&amp;$I4535,'Régua SAEB'!$E:$E,"&gt;"&amp;$I4535,'Régua SAEB'!$A:$A,$E4535)</f>
        <v>3</v>
      </c>
      <c r="K4535" s="10" t="str">
        <f t="array" ref="K4535">INDEX('Régua SAEB'!$F$1:$F$40,MATCH($E4535&amp;"MT"&amp;$J4535,'Régua SAEB'!$G$1:$G$40,0),1)</f>
        <v>Básico</v>
      </c>
    </row>
    <row r="4536" spans="1:11" x14ac:dyDescent="0.2">
      <c r="A4536" s="28" t="s">
        <v>20</v>
      </c>
      <c r="B4536" s="24">
        <v>16536</v>
      </c>
      <c r="C4536" s="28" t="s">
        <v>1532</v>
      </c>
      <c r="D4536" s="29">
        <v>35016536</v>
      </c>
      <c r="E4536" s="29" t="s">
        <v>3527</v>
      </c>
      <c r="F4536" s="29">
        <v>275</v>
      </c>
      <c r="G4536" s="10">
        <f>SUMIFS('Régua SAEB'!$C:$C,'Régua SAEB'!$B:$B,"LP",'Régua SAEB'!$D:$D,"&lt;="&amp;$F4536,'Régua SAEB'!$E:$E,"&gt;"&amp;$F4536,'Régua SAEB'!$A:$A,$E4536)</f>
        <v>3</v>
      </c>
      <c r="H4536" s="10" t="str">
        <f t="array" ref="H4536">INDEX('Régua SAEB'!$F$1:$F$40,MATCH($E4536&amp;"LP"&amp;$G4536,'Régua SAEB'!$G$1:$G$40,0),1)</f>
        <v>Básico</v>
      </c>
      <c r="I4536" s="29">
        <v>264.07</v>
      </c>
      <c r="J4536" s="10">
        <f>SUMIFS('Régua SAEB'!$C:$C,'Régua SAEB'!$B:$B,"MT",'Régua SAEB'!$D:$D,"&lt;="&amp;$I4536,'Régua SAEB'!$E:$E,"&gt;"&amp;$I4536,'Régua SAEB'!$A:$A,$E4536)</f>
        <v>2</v>
      </c>
      <c r="K4536" s="10" t="str">
        <f t="array" ref="K4536">INDEX('Régua SAEB'!$F$1:$F$40,MATCH($E4536&amp;"MT"&amp;$J4536,'Régua SAEB'!$G$1:$G$40,0),1)</f>
        <v>Insuficiente</v>
      </c>
    </row>
    <row r="4537" spans="1:11" x14ac:dyDescent="0.2">
      <c r="A4537" s="28" t="s">
        <v>20</v>
      </c>
      <c r="B4537" s="24">
        <v>16559</v>
      </c>
      <c r="C4537" s="28" t="s">
        <v>1533</v>
      </c>
      <c r="D4537" s="29">
        <v>35016559</v>
      </c>
      <c r="E4537" s="29" t="s">
        <v>3527</v>
      </c>
      <c r="F4537" s="29">
        <v>290.54000000000002</v>
      </c>
      <c r="G4537" s="10">
        <f>SUMIFS('Régua SAEB'!$C:$C,'Régua SAEB'!$B:$B,"LP",'Régua SAEB'!$D:$D,"&lt;="&amp;$F4537,'Régua SAEB'!$E:$E,"&gt;"&amp;$F4537,'Régua SAEB'!$A:$A,$E4537)</f>
        <v>3</v>
      </c>
      <c r="H4537" s="10" t="str">
        <f t="array" ref="H4537">INDEX('Régua SAEB'!$F$1:$F$40,MATCH($E4537&amp;"LP"&amp;$G4537,'Régua SAEB'!$G$1:$G$40,0),1)</f>
        <v>Básico</v>
      </c>
      <c r="I4537" s="29">
        <v>273.26</v>
      </c>
      <c r="J4537" s="10">
        <f>SUMIFS('Régua SAEB'!$C:$C,'Régua SAEB'!$B:$B,"MT",'Régua SAEB'!$D:$D,"&lt;="&amp;$I4537,'Régua SAEB'!$E:$E,"&gt;"&amp;$I4537,'Régua SAEB'!$A:$A,$E4537)</f>
        <v>2</v>
      </c>
      <c r="K4537" s="10" t="str">
        <f t="array" ref="K4537">INDEX('Régua SAEB'!$F$1:$F$40,MATCH($E4537&amp;"MT"&amp;$J4537,'Régua SAEB'!$G$1:$G$40,0),1)</f>
        <v>Insuficiente</v>
      </c>
    </row>
    <row r="4538" spans="1:11" x14ac:dyDescent="0.2">
      <c r="A4538" s="28" t="s">
        <v>11</v>
      </c>
      <c r="B4538" s="24">
        <v>29452</v>
      </c>
      <c r="C4538" s="28" t="s">
        <v>3636</v>
      </c>
      <c r="D4538" s="29">
        <v>35029452</v>
      </c>
      <c r="E4538" s="29" t="s">
        <v>3527</v>
      </c>
      <c r="F4538" s="29">
        <v>303.27</v>
      </c>
      <c r="G4538" s="10">
        <f>SUMIFS('Régua SAEB'!$C:$C,'Régua SAEB'!$B:$B,"LP",'Régua SAEB'!$D:$D,"&lt;="&amp;$F4538,'Régua SAEB'!$E:$E,"&gt;"&amp;$F4538,'Régua SAEB'!$A:$A,$E4538)</f>
        <v>4</v>
      </c>
      <c r="H4538" s="10" t="str">
        <f t="array" ref="H4538">INDEX('Régua SAEB'!$F$1:$F$40,MATCH($E4538&amp;"LP"&amp;$G4538,'Régua SAEB'!$G$1:$G$40,0),1)</f>
        <v>Básico</v>
      </c>
      <c r="I4538" s="29">
        <v>293.11</v>
      </c>
      <c r="J4538" s="10">
        <f>SUMIFS('Régua SAEB'!$C:$C,'Régua SAEB'!$B:$B,"MT",'Régua SAEB'!$D:$D,"&lt;="&amp;$I4538,'Régua SAEB'!$E:$E,"&gt;"&amp;$I4538,'Régua SAEB'!$A:$A,$E4538)</f>
        <v>3</v>
      </c>
      <c r="K4538" s="10" t="str">
        <f t="array" ref="K4538">INDEX('Régua SAEB'!$F$1:$F$40,MATCH($E4538&amp;"MT"&amp;$J4538,'Régua SAEB'!$G$1:$G$40,0),1)</f>
        <v>Básico</v>
      </c>
    </row>
    <row r="4539" spans="1:11" x14ac:dyDescent="0.2">
      <c r="A4539" s="28" t="s">
        <v>72</v>
      </c>
      <c r="B4539" s="24">
        <v>21428</v>
      </c>
      <c r="C4539" s="28" t="s">
        <v>1536</v>
      </c>
      <c r="D4539" s="29">
        <v>35021428</v>
      </c>
      <c r="E4539" s="29" t="s">
        <v>3527</v>
      </c>
      <c r="F4539" s="29">
        <v>280.5</v>
      </c>
      <c r="G4539" s="10">
        <f>SUMIFS('Régua SAEB'!$C:$C,'Régua SAEB'!$B:$B,"LP",'Régua SAEB'!$D:$D,"&lt;="&amp;$F4539,'Régua SAEB'!$E:$E,"&gt;"&amp;$F4539,'Régua SAEB'!$A:$A,$E4539)</f>
        <v>3</v>
      </c>
      <c r="H4539" s="10" t="str">
        <f t="array" ref="H4539">INDEX('Régua SAEB'!$F$1:$F$40,MATCH($E4539&amp;"LP"&amp;$G4539,'Régua SAEB'!$G$1:$G$40,0),1)</f>
        <v>Básico</v>
      </c>
      <c r="I4539" s="29">
        <v>263.82</v>
      </c>
      <c r="J4539" s="10">
        <f>SUMIFS('Régua SAEB'!$C:$C,'Régua SAEB'!$B:$B,"MT",'Régua SAEB'!$D:$D,"&lt;="&amp;$I4539,'Régua SAEB'!$E:$E,"&gt;"&amp;$I4539,'Régua SAEB'!$A:$A,$E4539)</f>
        <v>2</v>
      </c>
      <c r="K4539" s="10" t="str">
        <f t="array" ref="K4539">INDEX('Régua SAEB'!$F$1:$F$40,MATCH($E4539&amp;"MT"&amp;$J4539,'Régua SAEB'!$G$1:$G$40,0),1)</f>
        <v>Insuficiente</v>
      </c>
    </row>
    <row r="4540" spans="1:11" x14ac:dyDescent="0.2">
      <c r="A4540" s="28" t="s">
        <v>72</v>
      </c>
      <c r="B4540" s="24">
        <v>21490</v>
      </c>
      <c r="C4540" s="28" t="s">
        <v>3637</v>
      </c>
      <c r="D4540" s="29">
        <v>35021490</v>
      </c>
      <c r="E4540" s="29" t="s">
        <v>3527</v>
      </c>
      <c r="F4540" s="29">
        <v>298.54000000000002</v>
      </c>
      <c r="G4540" s="10">
        <f>SUMIFS('Régua SAEB'!$C:$C,'Régua SAEB'!$B:$B,"LP",'Régua SAEB'!$D:$D,"&lt;="&amp;$F4540,'Régua SAEB'!$E:$E,"&gt;"&amp;$F4540,'Régua SAEB'!$A:$A,$E4540)</f>
        <v>3</v>
      </c>
      <c r="H4540" s="10" t="str">
        <f t="array" ref="H4540">INDEX('Régua SAEB'!$F$1:$F$40,MATCH($E4540&amp;"LP"&amp;$G4540,'Régua SAEB'!$G$1:$G$40,0),1)</f>
        <v>Básico</v>
      </c>
      <c r="I4540" s="29">
        <v>289.82</v>
      </c>
      <c r="J4540" s="10">
        <f>SUMIFS('Régua SAEB'!$C:$C,'Régua SAEB'!$B:$B,"MT",'Régua SAEB'!$D:$D,"&lt;="&amp;$I4540,'Régua SAEB'!$E:$E,"&gt;"&amp;$I4540,'Régua SAEB'!$A:$A,$E4540)</f>
        <v>3</v>
      </c>
      <c r="K4540" s="10" t="str">
        <f t="array" ref="K4540">INDEX('Régua SAEB'!$F$1:$F$40,MATCH($E4540&amp;"MT"&amp;$J4540,'Régua SAEB'!$G$1:$G$40,0),1)</f>
        <v>Básico</v>
      </c>
    </row>
    <row r="4541" spans="1:11" x14ac:dyDescent="0.2">
      <c r="A4541" s="28" t="s">
        <v>72</v>
      </c>
      <c r="B4541" s="24">
        <v>901246</v>
      </c>
      <c r="C4541" s="28" t="s">
        <v>1542</v>
      </c>
      <c r="D4541" s="29">
        <v>35901246</v>
      </c>
      <c r="E4541" s="29" t="s">
        <v>3527</v>
      </c>
      <c r="F4541" s="29">
        <v>289.08999999999997</v>
      </c>
      <c r="G4541" s="10">
        <f>SUMIFS('Régua SAEB'!$C:$C,'Régua SAEB'!$B:$B,"LP",'Régua SAEB'!$D:$D,"&lt;="&amp;$F4541,'Régua SAEB'!$E:$E,"&gt;"&amp;$F4541,'Régua SAEB'!$A:$A,$E4541)</f>
        <v>3</v>
      </c>
      <c r="H4541" s="10" t="str">
        <f t="array" ref="H4541">INDEX('Régua SAEB'!$F$1:$F$40,MATCH($E4541&amp;"LP"&amp;$G4541,'Régua SAEB'!$G$1:$G$40,0),1)</f>
        <v>Básico</v>
      </c>
      <c r="I4541" s="29">
        <v>281.16000000000003</v>
      </c>
      <c r="J4541" s="10">
        <f>SUMIFS('Régua SAEB'!$C:$C,'Régua SAEB'!$B:$B,"MT",'Régua SAEB'!$D:$D,"&lt;="&amp;$I4541,'Régua SAEB'!$E:$E,"&gt;"&amp;$I4541,'Régua SAEB'!$A:$A,$E4541)</f>
        <v>3</v>
      </c>
      <c r="K4541" s="10" t="str">
        <f t="array" ref="K4541">INDEX('Régua SAEB'!$F$1:$F$40,MATCH($E4541&amp;"MT"&amp;$J4541,'Régua SAEB'!$G$1:$G$40,0),1)</f>
        <v>Básico</v>
      </c>
    </row>
    <row r="4542" spans="1:11" x14ac:dyDescent="0.2">
      <c r="A4542" s="28" t="s">
        <v>72</v>
      </c>
      <c r="B4542" s="24">
        <v>924660</v>
      </c>
      <c r="C4542" s="28" t="s">
        <v>1545</v>
      </c>
      <c r="D4542" s="29">
        <v>35924660</v>
      </c>
      <c r="E4542" s="29" t="s">
        <v>3527</v>
      </c>
      <c r="F4542" s="29">
        <v>271.07</v>
      </c>
      <c r="G4542" s="10">
        <f>SUMIFS('Régua SAEB'!$C:$C,'Régua SAEB'!$B:$B,"LP",'Régua SAEB'!$D:$D,"&lt;="&amp;$F4542,'Régua SAEB'!$E:$E,"&gt;"&amp;$F4542,'Régua SAEB'!$A:$A,$E4542)</f>
        <v>2</v>
      </c>
      <c r="H4542" s="10" t="str">
        <f t="array" ref="H4542">INDEX('Régua SAEB'!$F$1:$F$40,MATCH($E4542&amp;"LP"&amp;$G4542,'Régua SAEB'!$G$1:$G$40,0),1)</f>
        <v>Básico</v>
      </c>
      <c r="I4542" s="29">
        <v>258.93</v>
      </c>
      <c r="J4542" s="10">
        <f>SUMIFS('Régua SAEB'!$C:$C,'Régua SAEB'!$B:$B,"MT",'Régua SAEB'!$D:$D,"&lt;="&amp;$I4542,'Régua SAEB'!$E:$E,"&gt;"&amp;$I4542,'Régua SAEB'!$A:$A,$E4542)</f>
        <v>2</v>
      </c>
      <c r="K4542" s="10" t="str">
        <f t="array" ref="K4542">INDEX('Régua SAEB'!$F$1:$F$40,MATCH($E4542&amp;"MT"&amp;$J4542,'Régua SAEB'!$G$1:$G$40,0),1)</f>
        <v>Insuficiente</v>
      </c>
    </row>
    <row r="4543" spans="1:11" x14ac:dyDescent="0.2">
      <c r="A4543" s="28" t="s">
        <v>18</v>
      </c>
      <c r="B4543" s="24">
        <v>25902</v>
      </c>
      <c r="C4543" s="28" t="s">
        <v>1547</v>
      </c>
      <c r="D4543" s="29">
        <v>35025902</v>
      </c>
      <c r="E4543" s="29" t="s">
        <v>3527</v>
      </c>
      <c r="F4543" s="29">
        <v>299</v>
      </c>
      <c r="G4543" s="10">
        <f>SUMIFS('Régua SAEB'!$C:$C,'Régua SAEB'!$B:$B,"LP",'Régua SAEB'!$D:$D,"&lt;="&amp;$F4543,'Régua SAEB'!$E:$E,"&gt;"&amp;$F4543,'Régua SAEB'!$A:$A,$E4543)</f>
        <v>3</v>
      </c>
      <c r="H4543" s="10" t="str">
        <f t="array" ref="H4543">INDEX('Régua SAEB'!$F$1:$F$40,MATCH($E4543&amp;"LP"&amp;$G4543,'Régua SAEB'!$G$1:$G$40,0),1)</f>
        <v>Básico</v>
      </c>
      <c r="I4543" s="29">
        <v>277.23</v>
      </c>
      <c r="J4543" s="10">
        <f>SUMIFS('Régua SAEB'!$C:$C,'Régua SAEB'!$B:$B,"MT",'Régua SAEB'!$D:$D,"&lt;="&amp;$I4543,'Régua SAEB'!$E:$E,"&gt;"&amp;$I4543,'Régua SAEB'!$A:$A,$E4543)</f>
        <v>3</v>
      </c>
      <c r="K4543" s="10" t="str">
        <f t="array" ref="K4543">INDEX('Régua SAEB'!$F$1:$F$40,MATCH($E4543&amp;"MT"&amp;$J4543,'Régua SAEB'!$G$1:$G$40,0),1)</f>
        <v>Básico</v>
      </c>
    </row>
    <row r="4544" spans="1:11" x14ac:dyDescent="0.2">
      <c r="A4544" s="28" t="s">
        <v>18</v>
      </c>
      <c r="B4544" s="24">
        <v>35841</v>
      </c>
      <c r="C4544" s="28" t="s">
        <v>1549</v>
      </c>
      <c r="D4544" s="29">
        <v>35035841</v>
      </c>
      <c r="E4544" s="29" t="s">
        <v>3527</v>
      </c>
      <c r="F4544" s="29">
        <v>287.07</v>
      </c>
      <c r="G4544" s="10">
        <f>SUMIFS('Régua SAEB'!$C:$C,'Régua SAEB'!$B:$B,"LP",'Régua SAEB'!$D:$D,"&lt;="&amp;$F4544,'Régua SAEB'!$E:$E,"&gt;"&amp;$F4544,'Régua SAEB'!$A:$A,$E4544)</f>
        <v>3</v>
      </c>
      <c r="H4544" s="10" t="str">
        <f t="array" ref="H4544">INDEX('Régua SAEB'!$F$1:$F$40,MATCH($E4544&amp;"LP"&amp;$G4544,'Régua SAEB'!$G$1:$G$40,0),1)</f>
        <v>Básico</v>
      </c>
      <c r="I4544" s="29">
        <v>262.12</v>
      </c>
      <c r="J4544" s="10">
        <f>SUMIFS('Régua SAEB'!$C:$C,'Régua SAEB'!$B:$B,"MT",'Régua SAEB'!$D:$D,"&lt;="&amp;$I4544,'Régua SAEB'!$E:$E,"&gt;"&amp;$I4544,'Régua SAEB'!$A:$A,$E4544)</f>
        <v>2</v>
      </c>
      <c r="K4544" s="10" t="str">
        <f t="array" ref="K4544">INDEX('Régua SAEB'!$F$1:$F$40,MATCH($E4544&amp;"MT"&amp;$J4544,'Régua SAEB'!$G$1:$G$40,0),1)</f>
        <v>Insuficiente</v>
      </c>
    </row>
    <row r="4545" spans="1:11" x14ac:dyDescent="0.2">
      <c r="A4545" s="28" t="s">
        <v>18</v>
      </c>
      <c r="B4545" s="24">
        <v>38064</v>
      </c>
      <c r="C4545" s="28" t="s">
        <v>1550</v>
      </c>
      <c r="D4545" s="29">
        <v>35038064</v>
      </c>
      <c r="E4545" s="29" t="s">
        <v>3527</v>
      </c>
      <c r="F4545" s="29">
        <v>263.42</v>
      </c>
      <c r="G4545" s="10">
        <f>SUMIFS('Régua SAEB'!$C:$C,'Régua SAEB'!$B:$B,"LP",'Régua SAEB'!$D:$D,"&lt;="&amp;$F4545,'Régua SAEB'!$E:$E,"&gt;"&amp;$F4545,'Régua SAEB'!$A:$A,$E4545)</f>
        <v>2</v>
      </c>
      <c r="H4545" s="10" t="str">
        <f t="array" ref="H4545">INDEX('Régua SAEB'!$F$1:$F$40,MATCH($E4545&amp;"LP"&amp;$G4545,'Régua SAEB'!$G$1:$G$40,0),1)</f>
        <v>Básico</v>
      </c>
      <c r="I4545" s="29">
        <v>255.98</v>
      </c>
      <c r="J4545" s="10">
        <f>SUMIFS('Régua SAEB'!$C:$C,'Régua SAEB'!$B:$B,"MT",'Régua SAEB'!$D:$D,"&lt;="&amp;$I4545,'Régua SAEB'!$E:$E,"&gt;"&amp;$I4545,'Régua SAEB'!$A:$A,$E4545)</f>
        <v>2</v>
      </c>
      <c r="K4545" s="10" t="str">
        <f t="array" ref="K4545">INDEX('Régua SAEB'!$F$1:$F$40,MATCH($E4545&amp;"MT"&amp;$J4545,'Régua SAEB'!$G$1:$G$40,0),1)</f>
        <v>Insuficiente</v>
      </c>
    </row>
    <row r="4546" spans="1:11" x14ac:dyDescent="0.2">
      <c r="A4546" s="28" t="s">
        <v>18</v>
      </c>
      <c r="B4546" s="24">
        <v>49682</v>
      </c>
      <c r="C4546" s="28" t="s">
        <v>1551</v>
      </c>
      <c r="D4546" s="29">
        <v>35049682</v>
      </c>
      <c r="E4546" s="29" t="s">
        <v>3527</v>
      </c>
      <c r="F4546" s="29">
        <v>297.37</v>
      </c>
      <c r="G4546" s="10">
        <f>SUMIFS('Régua SAEB'!$C:$C,'Régua SAEB'!$B:$B,"LP",'Régua SAEB'!$D:$D,"&lt;="&amp;$F4546,'Régua SAEB'!$E:$E,"&gt;"&amp;$F4546,'Régua SAEB'!$A:$A,$E4546)</f>
        <v>3</v>
      </c>
      <c r="H4546" s="10" t="str">
        <f t="array" ref="H4546">INDEX('Régua SAEB'!$F$1:$F$40,MATCH($E4546&amp;"LP"&amp;$G4546,'Régua SAEB'!$G$1:$G$40,0),1)</f>
        <v>Básico</v>
      </c>
      <c r="I4546" s="29">
        <v>283.60000000000002</v>
      </c>
      <c r="J4546" s="10">
        <f>SUMIFS('Régua SAEB'!$C:$C,'Régua SAEB'!$B:$B,"MT",'Régua SAEB'!$D:$D,"&lt;="&amp;$I4546,'Régua SAEB'!$E:$E,"&gt;"&amp;$I4546,'Régua SAEB'!$A:$A,$E4546)</f>
        <v>3</v>
      </c>
      <c r="K4546" s="10" t="str">
        <f t="array" ref="K4546">INDEX('Régua SAEB'!$F$1:$F$40,MATCH($E4546&amp;"MT"&amp;$J4546,'Régua SAEB'!$G$1:$G$40,0),1)</f>
        <v>Básico</v>
      </c>
    </row>
    <row r="4547" spans="1:11" x14ac:dyDescent="0.2">
      <c r="A4547" s="28" t="s">
        <v>56</v>
      </c>
      <c r="B4547" s="24">
        <v>20011</v>
      </c>
      <c r="C4547" s="28" t="s">
        <v>1552</v>
      </c>
      <c r="D4547" s="29">
        <v>35020011</v>
      </c>
      <c r="E4547" s="29" t="s">
        <v>3527</v>
      </c>
      <c r="F4547" s="29">
        <v>321.2</v>
      </c>
      <c r="G4547" s="10">
        <f>SUMIFS('Régua SAEB'!$C:$C,'Régua SAEB'!$B:$B,"LP",'Régua SAEB'!$D:$D,"&lt;="&amp;$F4547,'Régua SAEB'!$E:$E,"&gt;"&amp;$F4547,'Régua SAEB'!$A:$A,$E4547)</f>
        <v>4</v>
      </c>
      <c r="H4547" s="10" t="str">
        <f t="array" ref="H4547">INDEX('Régua SAEB'!$F$1:$F$40,MATCH($E4547&amp;"LP"&amp;$G4547,'Régua SAEB'!$G$1:$G$40,0),1)</f>
        <v>Básico</v>
      </c>
      <c r="I4547" s="29">
        <v>308.99</v>
      </c>
      <c r="J4547" s="10">
        <f>SUMIFS('Régua SAEB'!$C:$C,'Régua SAEB'!$B:$B,"MT",'Régua SAEB'!$D:$D,"&lt;="&amp;$I4547,'Régua SAEB'!$E:$E,"&gt;"&amp;$I4547,'Régua SAEB'!$A:$A,$E4547)</f>
        <v>4</v>
      </c>
      <c r="K4547" s="10" t="str">
        <f t="array" ref="K4547">INDEX('Régua SAEB'!$F$1:$F$40,MATCH($E4547&amp;"MT"&amp;$J4547,'Régua SAEB'!$G$1:$G$40,0),1)</f>
        <v>Básico</v>
      </c>
    </row>
    <row r="4548" spans="1:11" x14ac:dyDescent="0.2">
      <c r="A4548" s="28" t="s">
        <v>56</v>
      </c>
      <c r="B4548" s="24">
        <v>20102</v>
      </c>
      <c r="C4548" s="28" t="s">
        <v>1554</v>
      </c>
      <c r="D4548" s="29">
        <v>35020102</v>
      </c>
      <c r="E4548" s="29" t="s">
        <v>3527</v>
      </c>
      <c r="F4548" s="29">
        <v>294.62</v>
      </c>
      <c r="G4548" s="10">
        <f>SUMIFS('Régua SAEB'!$C:$C,'Régua SAEB'!$B:$B,"LP",'Régua SAEB'!$D:$D,"&lt;="&amp;$F4548,'Régua SAEB'!$E:$E,"&gt;"&amp;$F4548,'Régua SAEB'!$A:$A,$E4548)</f>
        <v>3</v>
      </c>
      <c r="H4548" s="10" t="str">
        <f t="array" ref="H4548">INDEX('Régua SAEB'!$F$1:$F$40,MATCH($E4548&amp;"LP"&amp;$G4548,'Régua SAEB'!$G$1:$G$40,0),1)</f>
        <v>Básico</v>
      </c>
      <c r="I4548" s="29">
        <v>280.70999999999998</v>
      </c>
      <c r="J4548" s="10">
        <f>SUMIFS('Régua SAEB'!$C:$C,'Régua SAEB'!$B:$B,"MT",'Régua SAEB'!$D:$D,"&lt;="&amp;$I4548,'Régua SAEB'!$E:$E,"&gt;"&amp;$I4548,'Régua SAEB'!$A:$A,$E4548)</f>
        <v>3</v>
      </c>
      <c r="K4548" s="10" t="str">
        <f t="array" ref="K4548">INDEX('Régua SAEB'!$F$1:$F$40,MATCH($E4548&amp;"MT"&amp;$J4548,'Régua SAEB'!$G$1:$G$40,0),1)</f>
        <v>Básico</v>
      </c>
    </row>
    <row r="4549" spans="1:11" x14ac:dyDescent="0.2">
      <c r="A4549" s="28" t="s">
        <v>56</v>
      </c>
      <c r="B4549" s="24">
        <v>20114</v>
      </c>
      <c r="C4549" s="28" t="s">
        <v>1555</v>
      </c>
      <c r="D4549" s="29">
        <v>35020114</v>
      </c>
      <c r="E4549" s="29" t="s">
        <v>3527</v>
      </c>
      <c r="F4549" s="29">
        <v>289.22000000000003</v>
      </c>
      <c r="G4549" s="10">
        <f>SUMIFS('Régua SAEB'!$C:$C,'Régua SAEB'!$B:$B,"LP",'Régua SAEB'!$D:$D,"&lt;="&amp;$F4549,'Régua SAEB'!$E:$E,"&gt;"&amp;$F4549,'Régua SAEB'!$A:$A,$E4549)</f>
        <v>3</v>
      </c>
      <c r="H4549" s="10" t="str">
        <f t="array" ref="H4549">INDEX('Régua SAEB'!$F$1:$F$40,MATCH($E4549&amp;"LP"&amp;$G4549,'Régua SAEB'!$G$1:$G$40,0),1)</f>
        <v>Básico</v>
      </c>
      <c r="I4549" s="29">
        <v>271.13</v>
      </c>
      <c r="J4549" s="10">
        <f>SUMIFS('Régua SAEB'!$C:$C,'Régua SAEB'!$B:$B,"MT",'Régua SAEB'!$D:$D,"&lt;="&amp;$I4549,'Régua SAEB'!$E:$E,"&gt;"&amp;$I4549,'Régua SAEB'!$A:$A,$E4549)</f>
        <v>2</v>
      </c>
      <c r="K4549" s="10" t="str">
        <f t="array" ref="K4549">INDEX('Régua SAEB'!$F$1:$F$40,MATCH($E4549&amp;"MT"&amp;$J4549,'Régua SAEB'!$G$1:$G$40,0),1)</f>
        <v>Insuficiente</v>
      </c>
    </row>
    <row r="4550" spans="1:11" x14ac:dyDescent="0.2">
      <c r="A4550" s="28" t="s">
        <v>56</v>
      </c>
      <c r="B4550" s="24">
        <v>20126</v>
      </c>
      <c r="C4550" s="28" t="s">
        <v>1556</v>
      </c>
      <c r="D4550" s="29">
        <v>35020126</v>
      </c>
      <c r="E4550" s="29" t="s">
        <v>3527</v>
      </c>
      <c r="F4550" s="29">
        <v>282.45999999999998</v>
      </c>
      <c r="G4550" s="10">
        <f>SUMIFS('Régua SAEB'!$C:$C,'Régua SAEB'!$B:$B,"LP",'Régua SAEB'!$D:$D,"&lt;="&amp;$F4550,'Régua SAEB'!$E:$E,"&gt;"&amp;$F4550,'Régua SAEB'!$A:$A,$E4550)</f>
        <v>3</v>
      </c>
      <c r="H4550" s="10" t="str">
        <f t="array" ref="H4550">INDEX('Régua SAEB'!$F$1:$F$40,MATCH($E4550&amp;"LP"&amp;$G4550,'Régua SAEB'!$G$1:$G$40,0),1)</f>
        <v>Básico</v>
      </c>
      <c r="I4550" s="29">
        <v>273.45</v>
      </c>
      <c r="J4550" s="10">
        <f>SUMIFS('Régua SAEB'!$C:$C,'Régua SAEB'!$B:$B,"MT",'Régua SAEB'!$D:$D,"&lt;="&amp;$I4550,'Régua SAEB'!$E:$E,"&gt;"&amp;$I4550,'Régua SAEB'!$A:$A,$E4550)</f>
        <v>2</v>
      </c>
      <c r="K4550" s="10" t="str">
        <f t="array" ref="K4550">INDEX('Régua SAEB'!$F$1:$F$40,MATCH($E4550&amp;"MT"&amp;$J4550,'Régua SAEB'!$G$1:$G$40,0),1)</f>
        <v>Insuficiente</v>
      </c>
    </row>
    <row r="4551" spans="1:11" x14ac:dyDescent="0.2">
      <c r="A4551" s="28" t="s">
        <v>56</v>
      </c>
      <c r="B4551" s="24">
        <v>20151</v>
      </c>
      <c r="C4551" s="28" t="s">
        <v>1558</v>
      </c>
      <c r="D4551" s="29">
        <v>35020151</v>
      </c>
      <c r="E4551" s="29" t="s">
        <v>3527</v>
      </c>
      <c r="F4551" s="29">
        <v>271.75</v>
      </c>
      <c r="G4551" s="10">
        <f>SUMIFS('Régua SAEB'!$C:$C,'Régua SAEB'!$B:$B,"LP",'Régua SAEB'!$D:$D,"&lt;="&amp;$F4551,'Régua SAEB'!$E:$E,"&gt;"&amp;$F4551,'Régua SAEB'!$A:$A,$E4551)</f>
        <v>2</v>
      </c>
      <c r="H4551" s="10" t="str">
        <f t="array" ref="H4551">INDEX('Régua SAEB'!$F$1:$F$40,MATCH($E4551&amp;"LP"&amp;$G4551,'Régua SAEB'!$G$1:$G$40,0),1)</f>
        <v>Básico</v>
      </c>
      <c r="I4551" s="29">
        <v>257.33</v>
      </c>
      <c r="J4551" s="10">
        <f>SUMIFS('Régua SAEB'!$C:$C,'Régua SAEB'!$B:$B,"MT",'Régua SAEB'!$D:$D,"&lt;="&amp;$I4551,'Régua SAEB'!$E:$E,"&gt;"&amp;$I4551,'Régua SAEB'!$A:$A,$E4551)</f>
        <v>2</v>
      </c>
      <c r="K4551" s="10" t="str">
        <f t="array" ref="K4551">INDEX('Régua SAEB'!$F$1:$F$40,MATCH($E4551&amp;"MT"&amp;$J4551,'Régua SAEB'!$G$1:$G$40,0),1)</f>
        <v>Insuficiente</v>
      </c>
    </row>
    <row r="4552" spans="1:11" x14ac:dyDescent="0.2">
      <c r="A4552" s="28" t="s">
        <v>56</v>
      </c>
      <c r="B4552" s="24">
        <v>20163</v>
      </c>
      <c r="C4552" s="28" t="s">
        <v>3638</v>
      </c>
      <c r="D4552" s="29">
        <v>35020163</v>
      </c>
      <c r="E4552" s="29" t="s">
        <v>3527</v>
      </c>
      <c r="F4552" s="29">
        <v>307.27999999999997</v>
      </c>
      <c r="G4552" s="10">
        <f>SUMIFS('Régua SAEB'!$C:$C,'Régua SAEB'!$B:$B,"LP",'Régua SAEB'!$D:$D,"&lt;="&amp;$F4552,'Régua SAEB'!$E:$E,"&gt;"&amp;$F4552,'Régua SAEB'!$A:$A,$E4552)</f>
        <v>4</v>
      </c>
      <c r="H4552" s="10" t="str">
        <f t="array" ref="H4552">INDEX('Régua SAEB'!$F$1:$F$40,MATCH($E4552&amp;"LP"&amp;$G4552,'Régua SAEB'!$G$1:$G$40,0),1)</f>
        <v>Básico</v>
      </c>
      <c r="I4552" s="29">
        <v>299.13</v>
      </c>
      <c r="J4552" s="10">
        <f>SUMIFS('Régua SAEB'!$C:$C,'Régua SAEB'!$B:$B,"MT",'Régua SAEB'!$D:$D,"&lt;="&amp;$I4552,'Régua SAEB'!$E:$E,"&gt;"&amp;$I4552,'Régua SAEB'!$A:$A,$E4552)</f>
        <v>3</v>
      </c>
      <c r="K4552" s="10" t="str">
        <f t="array" ref="K4552">INDEX('Régua SAEB'!$F$1:$F$40,MATCH($E4552&amp;"MT"&amp;$J4552,'Régua SAEB'!$G$1:$G$40,0),1)</f>
        <v>Básico</v>
      </c>
    </row>
    <row r="4553" spans="1:11" x14ac:dyDescent="0.2">
      <c r="A4553" s="28" t="s">
        <v>56</v>
      </c>
      <c r="B4553" s="24">
        <v>20229</v>
      </c>
      <c r="C4553" s="28" t="s">
        <v>1559</v>
      </c>
      <c r="D4553" s="29">
        <v>35020229</v>
      </c>
      <c r="E4553" s="29" t="s">
        <v>3527</v>
      </c>
      <c r="F4553" s="29">
        <v>298.49</v>
      </c>
      <c r="G4553" s="10">
        <f>SUMIFS('Régua SAEB'!$C:$C,'Régua SAEB'!$B:$B,"LP",'Régua SAEB'!$D:$D,"&lt;="&amp;$F4553,'Régua SAEB'!$E:$E,"&gt;"&amp;$F4553,'Régua SAEB'!$A:$A,$E4553)</f>
        <v>3</v>
      </c>
      <c r="H4553" s="10" t="str">
        <f t="array" ref="H4553">INDEX('Régua SAEB'!$F$1:$F$40,MATCH($E4553&amp;"LP"&amp;$G4553,'Régua SAEB'!$G$1:$G$40,0),1)</f>
        <v>Básico</v>
      </c>
      <c r="I4553" s="29">
        <v>290.33</v>
      </c>
      <c r="J4553" s="10">
        <f>SUMIFS('Régua SAEB'!$C:$C,'Régua SAEB'!$B:$B,"MT",'Régua SAEB'!$D:$D,"&lt;="&amp;$I4553,'Régua SAEB'!$E:$E,"&gt;"&amp;$I4553,'Régua SAEB'!$A:$A,$E4553)</f>
        <v>3</v>
      </c>
      <c r="K4553" s="10" t="str">
        <f t="array" ref="K4553">INDEX('Régua SAEB'!$F$1:$F$40,MATCH($E4553&amp;"MT"&amp;$J4553,'Régua SAEB'!$G$1:$G$40,0),1)</f>
        <v>Básico</v>
      </c>
    </row>
    <row r="4554" spans="1:11" x14ac:dyDescent="0.2">
      <c r="A4554" s="28" t="s">
        <v>56</v>
      </c>
      <c r="B4554" s="24">
        <v>45810</v>
      </c>
      <c r="C4554" s="28" t="s">
        <v>1561</v>
      </c>
      <c r="D4554" s="29">
        <v>35045810</v>
      </c>
      <c r="E4554" s="29" t="s">
        <v>3527</v>
      </c>
      <c r="F4554" s="29">
        <v>279.94</v>
      </c>
      <c r="G4554" s="10">
        <f>SUMIFS('Régua SAEB'!$C:$C,'Régua SAEB'!$B:$B,"LP",'Régua SAEB'!$D:$D,"&lt;="&amp;$F4554,'Régua SAEB'!$E:$E,"&gt;"&amp;$F4554,'Régua SAEB'!$A:$A,$E4554)</f>
        <v>3</v>
      </c>
      <c r="H4554" s="10" t="str">
        <f t="array" ref="H4554">INDEX('Régua SAEB'!$F$1:$F$40,MATCH($E4554&amp;"LP"&amp;$G4554,'Régua SAEB'!$G$1:$G$40,0),1)</f>
        <v>Básico</v>
      </c>
      <c r="I4554" s="29">
        <v>281.54000000000002</v>
      </c>
      <c r="J4554" s="10">
        <f>SUMIFS('Régua SAEB'!$C:$C,'Régua SAEB'!$B:$B,"MT",'Régua SAEB'!$D:$D,"&lt;="&amp;$I4554,'Régua SAEB'!$E:$E,"&gt;"&amp;$I4554,'Régua SAEB'!$A:$A,$E4554)</f>
        <v>3</v>
      </c>
      <c r="K4554" s="10" t="str">
        <f t="array" ref="K4554">INDEX('Régua SAEB'!$F$1:$F$40,MATCH($E4554&amp;"MT"&amp;$J4554,'Régua SAEB'!$G$1:$G$40,0),1)</f>
        <v>Básico</v>
      </c>
    </row>
    <row r="4555" spans="1:11" x14ac:dyDescent="0.2">
      <c r="A4555" s="28" t="s">
        <v>56</v>
      </c>
      <c r="B4555" s="24">
        <v>45822</v>
      </c>
      <c r="C4555" s="28" t="s">
        <v>1562</v>
      </c>
      <c r="D4555" s="29">
        <v>35045822</v>
      </c>
      <c r="E4555" s="29" t="s">
        <v>3527</v>
      </c>
      <c r="F4555" s="29">
        <v>297.54000000000002</v>
      </c>
      <c r="G4555" s="10">
        <f>SUMIFS('Régua SAEB'!$C:$C,'Régua SAEB'!$B:$B,"LP",'Régua SAEB'!$D:$D,"&lt;="&amp;$F4555,'Régua SAEB'!$E:$E,"&gt;"&amp;$F4555,'Régua SAEB'!$A:$A,$E4555)</f>
        <v>3</v>
      </c>
      <c r="H4555" s="10" t="str">
        <f t="array" ref="H4555">INDEX('Régua SAEB'!$F$1:$F$40,MATCH($E4555&amp;"LP"&amp;$G4555,'Régua SAEB'!$G$1:$G$40,0),1)</f>
        <v>Básico</v>
      </c>
      <c r="I4555" s="29">
        <v>294.68</v>
      </c>
      <c r="J4555" s="10">
        <f>SUMIFS('Régua SAEB'!$C:$C,'Régua SAEB'!$B:$B,"MT",'Régua SAEB'!$D:$D,"&lt;="&amp;$I4555,'Régua SAEB'!$E:$E,"&gt;"&amp;$I4555,'Régua SAEB'!$A:$A,$E4555)</f>
        <v>3</v>
      </c>
      <c r="K4555" s="10" t="str">
        <f t="array" ref="K4555">INDEX('Régua SAEB'!$F$1:$F$40,MATCH($E4555&amp;"MT"&amp;$J4555,'Régua SAEB'!$G$1:$G$40,0),1)</f>
        <v>Básico</v>
      </c>
    </row>
    <row r="4556" spans="1:11" x14ac:dyDescent="0.2">
      <c r="A4556" s="28" t="s">
        <v>56</v>
      </c>
      <c r="B4556" s="24">
        <v>48461</v>
      </c>
      <c r="C4556" s="28" t="s">
        <v>1566</v>
      </c>
      <c r="D4556" s="29">
        <v>35048461</v>
      </c>
      <c r="E4556" s="29" t="s">
        <v>3527</v>
      </c>
      <c r="F4556" s="29">
        <v>305.88</v>
      </c>
      <c r="G4556" s="10">
        <f>SUMIFS('Régua SAEB'!$C:$C,'Régua SAEB'!$B:$B,"LP",'Régua SAEB'!$D:$D,"&lt;="&amp;$F4556,'Régua SAEB'!$E:$E,"&gt;"&amp;$F4556,'Régua SAEB'!$A:$A,$E4556)</f>
        <v>4</v>
      </c>
      <c r="H4556" s="10" t="str">
        <f t="array" ref="H4556">INDEX('Régua SAEB'!$F$1:$F$40,MATCH($E4556&amp;"LP"&amp;$G4556,'Régua SAEB'!$G$1:$G$40,0),1)</f>
        <v>Básico</v>
      </c>
      <c r="I4556" s="29">
        <v>298.06</v>
      </c>
      <c r="J4556" s="10">
        <f>SUMIFS('Régua SAEB'!$C:$C,'Régua SAEB'!$B:$B,"MT",'Régua SAEB'!$D:$D,"&lt;="&amp;$I4556,'Régua SAEB'!$E:$E,"&gt;"&amp;$I4556,'Régua SAEB'!$A:$A,$E4556)</f>
        <v>3</v>
      </c>
      <c r="K4556" s="10" t="str">
        <f t="array" ref="K4556">INDEX('Régua SAEB'!$F$1:$F$40,MATCH($E4556&amp;"MT"&amp;$J4556,'Régua SAEB'!$G$1:$G$40,0),1)</f>
        <v>Básico</v>
      </c>
    </row>
    <row r="4557" spans="1:11" x14ac:dyDescent="0.2">
      <c r="A4557" s="28" t="s">
        <v>56</v>
      </c>
      <c r="B4557" s="24">
        <v>49517</v>
      </c>
      <c r="C4557" s="28" t="s">
        <v>3639</v>
      </c>
      <c r="D4557" s="29">
        <v>35049517</v>
      </c>
      <c r="E4557" s="29" t="s">
        <v>3527</v>
      </c>
      <c r="F4557" s="29">
        <v>298.79000000000002</v>
      </c>
      <c r="G4557" s="10">
        <f>SUMIFS('Régua SAEB'!$C:$C,'Régua SAEB'!$B:$B,"LP",'Régua SAEB'!$D:$D,"&lt;="&amp;$F4557,'Régua SAEB'!$E:$E,"&gt;"&amp;$F4557,'Régua SAEB'!$A:$A,$E4557)</f>
        <v>3</v>
      </c>
      <c r="H4557" s="10" t="str">
        <f t="array" ref="H4557">INDEX('Régua SAEB'!$F$1:$F$40,MATCH($E4557&amp;"LP"&amp;$G4557,'Régua SAEB'!$G$1:$G$40,0),1)</f>
        <v>Básico</v>
      </c>
      <c r="I4557" s="29">
        <v>291.79000000000002</v>
      </c>
      <c r="J4557" s="10">
        <f>SUMIFS('Régua SAEB'!$C:$C,'Régua SAEB'!$B:$B,"MT",'Régua SAEB'!$D:$D,"&lt;="&amp;$I4557,'Régua SAEB'!$E:$E,"&gt;"&amp;$I4557,'Régua SAEB'!$A:$A,$E4557)</f>
        <v>3</v>
      </c>
      <c r="K4557" s="10" t="str">
        <f t="array" ref="K4557">INDEX('Régua SAEB'!$F$1:$F$40,MATCH($E4557&amp;"MT"&amp;$J4557,'Régua SAEB'!$G$1:$G$40,0),1)</f>
        <v>Básico</v>
      </c>
    </row>
    <row r="4558" spans="1:11" x14ac:dyDescent="0.2">
      <c r="A4558" s="28" t="s">
        <v>56</v>
      </c>
      <c r="B4558" s="24">
        <v>581124</v>
      </c>
      <c r="C4558" s="28" t="s">
        <v>1568</v>
      </c>
      <c r="D4558" s="29">
        <v>35581124</v>
      </c>
      <c r="E4558" s="29" t="s">
        <v>3527</v>
      </c>
      <c r="F4558" s="29">
        <v>272.52</v>
      </c>
      <c r="G4558" s="10">
        <f>SUMIFS('Régua SAEB'!$C:$C,'Régua SAEB'!$B:$B,"LP",'Régua SAEB'!$D:$D,"&lt;="&amp;$F4558,'Régua SAEB'!$E:$E,"&gt;"&amp;$F4558,'Régua SAEB'!$A:$A,$E4558)</f>
        <v>2</v>
      </c>
      <c r="H4558" s="10" t="str">
        <f t="array" ref="H4558">INDEX('Régua SAEB'!$F$1:$F$40,MATCH($E4558&amp;"LP"&amp;$G4558,'Régua SAEB'!$G$1:$G$40,0),1)</f>
        <v>Básico</v>
      </c>
      <c r="I4558" s="29">
        <v>262.99</v>
      </c>
      <c r="J4558" s="10">
        <f>SUMIFS('Régua SAEB'!$C:$C,'Régua SAEB'!$B:$B,"MT",'Régua SAEB'!$D:$D,"&lt;="&amp;$I4558,'Régua SAEB'!$E:$E,"&gt;"&amp;$I4558,'Régua SAEB'!$A:$A,$E4558)</f>
        <v>2</v>
      </c>
      <c r="K4558" s="10" t="str">
        <f t="array" ref="K4558">INDEX('Régua SAEB'!$F$1:$F$40,MATCH($E4558&amp;"MT"&amp;$J4558,'Régua SAEB'!$G$1:$G$40,0),1)</f>
        <v>Insuficiente</v>
      </c>
    </row>
    <row r="4559" spans="1:11" x14ac:dyDescent="0.2">
      <c r="A4559" s="28" t="s">
        <v>56</v>
      </c>
      <c r="B4559" s="24">
        <v>904016</v>
      </c>
      <c r="C4559" s="28" t="s">
        <v>1572</v>
      </c>
      <c r="D4559" s="29">
        <v>35904016</v>
      </c>
      <c r="E4559" s="29" t="s">
        <v>3527</v>
      </c>
      <c r="F4559" s="29">
        <v>267.87</v>
      </c>
      <c r="G4559" s="10">
        <f>SUMIFS('Régua SAEB'!$C:$C,'Régua SAEB'!$B:$B,"LP",'Régua SAEB'!$D:$D,"&lt;="&amp;$F4559,'Régua SAEB'!$E:$E,"&gt;"&amp;$F4559,'Régua SAEB'!$A:$A,$E4559)</f>
        <v>2</v>
      </c>
      <c r="H4559" s="10" t="str">
        <f t="array" ref="H4559">INDEX('Régua SAEB'!$F$1:$F$40,MATCH($E4559&amp;"LP"&amp;$G4559,'Régua SAEB'!$G$1:$G$40,0),1)</f>
        <v>Básico</v>
      </c>
      <c r="I4559" s="29">
        <v>259.22000000000003</v>
      </c>
      <c r="J4559" s="10">
        <f>SUMIFS('Régua SAEB'!$C:$C,'Régua SAEB'!$B:$B,"MT",'Régua SAEB'!$D:$D,"&lt;="&amp;$I4559,'Régua SAEB'!$E:$E,"&gt;"&amp;$I4559,'Régua SAEB'!$A:$A,$E4559)</f>
        <v>2</v>
      </c>
      <c r="K4559" s="10" t="str">
        <f t="array" ref="K4559">INDEX('Régua SAEB'!$F$1:$F$40,MATCH($E4559&amp;"MT"&amp;$J4559,'Régua SAEB'!$G$1:$G$40,0),1)</f>
        <v>Insuficiente</v>
      </c>
    </row>
    <row r="4560" spans="1:11" x14ac:dyDescent="0.2">
      <c r="A4560" s="28" t="s">
        <v>56</v>
      </c>
      <c r="B4560" s="24">
        <v>909524</v>
      </c>
      <c r="C4560" s="28" t="s">
        <v>1573</v>
      </c>
      <c r="D4560" s="29">
        <v>35909524</v>
      </c>
      <c r="E4560" s="29" t="s">
        <v>3527</v>
      </c>
      <c r="F4560" s="29">
        <v>258.66000000000003</v>
      </c>
      <c r="G4560" s="10">
        <f>SUMIFS('Régua SAEB'!$C:$C,'Régua SAEB'!$B:$B,"LP",'Régua SAEB'!$D:$D,"&lt;="&amp;$F4560,'Régua SAEB'!$E:$E,"&gt;"&amp;$F4560,'Régua SAEB'!$A:$A,$E4560)</f>
        <v>2</v>
      </c>
      <c r="H4560" s="10" t="str">
        <f t="array" ref="H4560">INDEX('Régua SAEB'!$F$1:$F$40,MATCH($E4560&amp;"LP"&amp;$G4560,'Régua SAEB'!$G$1:$G$40,0),1)</f>
        <v>Básico</v>
      </c>
      <c r="I4560" s="29">
        <v>261.3</v>
      </c>
      <c r="J4560" s="10">
        <f>SUMIFS('Régua SAEB'!$C:$C,'Régua SAEB'!$B:$B,"MT",'Régua SAEB'!$D:$D,"&lt;="&amp;$I4560,'Régua SAEB'!$E:$E,"&gt;"&amp;$I4560,'Régua SAEB'!$A:$A,$E4560)</f>
        <v>2</v>
      </c>
      <c r="K4560" s="10" t="str">
        <f t="array" ref="K4560">INDEX('Régua SAEB'!$F$1:$F$40,MATCH($E4560&amp;"MT"&amp;$J4560,'Régua SAEB'!$G$1:$G$40,0),1)</f>
        <v>Insuficiente</v>
      </c>
    </row>
    <row r="4561" spans="1:11" x14ac:dyDescent="0.2">
      <c r="A4561" s="28" t="s">
        <v>56</v>
      </c>
      <c r="B4561" s="24">
        <v>914927</v>
      </c>
      <c r="C4561" s="28" t="s">
        <v>1575</v>
      </c>
      <c r="D4561" s="29">
        <v>35914927</v>
      </c>
      <c r="E4561" s="29" t="s">
        <v>3527</v>
      </c>
      <c r="F4561" s="29">
        <v>283.64999999999998</v>
      </c>
      <c r="G4561" s="10">
        <f>SUMIFS('Régua SAEB'!$C:$C,'Régua SAEB'!$B:$B,"LP",'Régua SAEB'!$D:$D,"&lt;="&amp;$F4561,'Régua SAEB'!$E:$E,"&gt;"&amp;$F4561,'Régua SAEB'!$A:$A,$E4561)</f>
        <v>3</v>
      </c>
      <c r="H4561" s="10" t="str">
        <f t="array" ref="H4561">INDEX('Régua SAEB'!$F$1:$F$40,MATCH($E4561&amp;"LP"&amp;$G4561,'Régua SAEB'!$G$1:$G$40,0),1)</f>
        <v>Básico</v>
      </c>
      <c r="I4561" s="29">
        <v>294.79000000000002</v>
      </c>
      <c r="J4561" s="10">
        <f>SUMIFS('Régua SAEB'!$C:$C,'Régua SAEB'!$B:$B,"MT",'Régua SAEB'!$D:$D,"&lt;="&amp;$I4561,'Régua SAEB'!$E:$E,"&gt;"&amp;$I4561,'Régua SAEB'!$A:$A,$E4561)</f>
        <v>3</v>
      </c>
      <c r="K4561" s="10" t="str">
        <f t="array" ref="K4561">INDEX('Régua SAEB'!$F$1:$F$40,MATCH($E4561&amp;"MT"&amp;$J4561,'Régua SAEB'!$G$1:$G$40,0),1)</f>
        <v>Básico</v>
      </c>
    </row>
    <row r="4562" spans="1:11" x14ac:dyDescent="0.2">
      <c r="A4562" s="28" t="s">
        <v>56</v>
      </c>
      <c r="B4562" s="24">
        <v>917837</v>
      </c>
      <c r="C4562" s="28" t="s">
        <v>1576</v>
      </c>
      <c r="D4562" s="29">
        <v>35917837</v>
      </c>
      <c r="E4562" s="29" t="s">
        <v>3527</v>
      </c>
      <c r="F4562" s="29">
        <v>296.83999999999997</v>
      </c>
      <c r="G4562" s="10">
        <f>SUMIFS('Régua SAEB'!$C:$C,'Régua SAEB'!$B:$B,"LP",'Régua SAEB'!$D:$D,"&lt;="&amp;$F4562,'Régua SAEB'!$E:$E,"&gt;"&amp;$F4562,'Régua SAEB'!$A:$A,$E4562)</f>
        <v>3</v>
      </c>
      <c r="H4562" s="10" t="str">
        <f t="array" ref="H4562">INDEX('Régua SAEB'!$F$1:$F$40,MATCH($E4562&amp;"LP"&amp;$G4562,'Régua SAEB'!$G$1:$G$40,0),1)</f>
        <v>Básico</v>
      </c>
      <c r="I4562" s="29">
        <v>271.08999999999997</v>
      </c>
      <c r="J4562" s="10">
        <f>SUMIFS('Régua SAEB'!$C:$C,'Régua SAEB'!$B:$B,"MT",'Régua SAEB'!$D:$D,"&lt;="&amp;$I4562,'Régua SAEB'!$E:$E,"&gt;"&amp;$I4562,'Régua SAEB'!$A:$A,$E4562)</f>
        <v>2</v>
      </c>
      <c r="K4562" s="10" t="str">
        <f t="array" ref="K4562">INDEX('Régua SAEB'!$F$1:$F$40,MATCH($E4562&amp;"MT"&amp;$J4562,'Régua SAEB'!$G$1:$G$40,0),1)</f>
        <v>Insuficiente</v>
      </c>
    </row>
    <row r="4563" spans="1:11" x14ac:dyDescent="0.2">
      <c r="A4563" s="28" t="s">
        <v>56</v>
      </c>
      <c r="B4563" s="24">
        <v>920113</v>
      </c>
      <c r="C4563" s="28" t="s">
        <v>1577</v>
      </c>
      <c r="D4563" s="29">
        <v>35920113</v>
      </c>
      <c r="E4563" s="29" t="s">
        <v>3527</v>
      </c>
      <c r="F4563" s="29">
        <v>274.48</v>
      </c>
      <c r="G4563" s="10">
        <f>SUMIFS('Régua SAEB'!$C:$C,'Régua SAEB'!$B:$B,"LP",'Régua SAEB'!$D:$D,"&lt;="&amp;$F4563,'Régua SAEB'!$E:$E,"&gt;"&amp;$F4563,'Régua SAEB'!$A:$A,$E4563)</f>
        <v>2</v>
      </c>
      <c r="H4563" s="10" t="str">
        <f t="array" ref="H4563">INDEX('Régua SAEB'!$F$1:$F$40,MATCH($E4563&amp;"LP"&amp;$G4563,'Régua SAEB'!$G$1:$G$40,0),1)</f>
        <v>Básico</v>
      </c>
      <c r="I4563" s="29">
        <v>261.07</v>
      </c>
      <c r="J4563" s="10">
        <f>SUMIFS('Régua SAEB'!$C:$C,'Régua SAEB'!$B:$B,"MT",'Régua SAEB'!$D:$D,"&lt;="&amp;$I4563,'Régua SAEB'!$E:$E,"&gt;"&amp;$I4563,'Régua SAEB'!$A:$A,$E4563)</f>
        <v>2</v>
      </c>
      <c r="K4563" s="10" t="str">
        <f t="array" ref="K4563">INDEX('Régua SAEB'!$F$1:$F$40,MATCH($E4563&amp;"MT"&amp;$J4563,'Régua SAEB'!$G$1:$G$40,0),1)</f>
        <v>Insuficiente</v>
      </c>
    </row>
    <row r="4564" spans="1:11" x14ac:dyDescent="0.2">
      <c r="A4564" s="28" t="s">
        <v>57</v>
      </c>
      <c r="B4564" s="24">
        <v>26116</v>
      </c>
      <c r="C4564" s="28" t="s">
        <v>1579</v>
      </c>
      <c r="D4564" s="29">
        <v>35026116</v>
      </c>
      <c r="E4564" s="29" t="s">
        <v>3527</v>
      </c>
      <c r="F4564" s="29">
        <v>283.3</v>
      </c>
      <c r="G4564" s="10">
        <f>SUMIFS('Régua SAEB'!$C:$C,'Régua SAEB'!$B:$B,"LP",'Régua SAEB'!$D:$D,"&lt;="&amp;$F4564,'Régua SAEB'!$E:$E,"&gt;"&amp;$F4564,'Régua SAEB'!$A:$A,$E4564)</f>
        <v>3</v>
      </c>
      <c r="H4564" s="10" t="str">
        <f t="array" ref="H4564">INDEX('Régua SAEB'!$F$1:$F$40,MATCH($E4564&amp;"LP"&amp;$G4564,'Régua SAEB'!$G$1:$G$40,0),1)</f>
        <v>Básico</v>
      </c>
      <c r="I4564" s="29">
        <v>273.54000000000002</v>
      </c>
      <c r="J4564" s="10">
        <f>SUMIFS('Régua SAEB'!$C:$C,'Régua SAEB'!$B:$B,"MT",'Régua SAEB'!$D:$D,"&lt;="&amp;$I4564,'Régua SAEB'!$E:$E,"&gt;"&amp;$I4564,'Régua SAEB'!$A:$A,$E4564)</f>
        <v>2</v>
      </c>
      <c r="K4564" s="10" t="str">
        <f t="array" ref="K4564">INDEX('Régua SAEB'!$F$1:$F$40,MATCH($E4564&amp;"MT"&amp;$J4564,'Régua SAEB'!$G$1:$G$40,0),1)</f>
        <v>Insuficiente</v>
      </c>
    </row>
    <row r="4565" spans="1:11" x14ac:dyDescent="0.2">
      <c r="A4565" s="28" t="s">
        <v>57</v>
      </c>
      <c r="B4565" s="24">
        <v>26189</v>
      </c>
      <c r="C4565" s="28" t="s">
        <v>3640</v>
      </c>
      <c r="D4565" s="29">
        <v>35026189</v>
      </c>
      <c r="E4565" s="29" t="s">
        <v>3527</v>
      </c>
      <c r="F4565" s="29">
        <v>295.72000000000003</v>
      </c>
      <c r="G4565" s="10">
        <f>SUMIFS('Régua SAEB'!$C:$C,'Régua SAEB'!$B:$B,"LP",'Régua SAEB'!$D:$D,"&lt;="&amp;$F4565,'Régua SAEB'!$E:$E,"&gt;"&amp;$F4565,'Régua SAEB'!$A:$A,$E4565)</f>
        <v>3</v>
      </c>
      <c r="H4565" s="10" t="str">
        <f t="array" ref="H4565">INDEX('Régua SAEB'!$F$1:$F$40,MATCH($E4565&amp;"LP"&amp;$G4565,'Régua SAEB'!$G$1:$G$40,0),1)</f>
        <v>Básico</v>
      </c>
      <c r="I4565" s="29">
        <v>281.77999999999997</v>
      </c>
      <c r="J4565" s="10">
        <f>SUMIFS('Régua SAEB'!$C:$C,'Régua SAEB'!$B:$B,"MT",'Régua SAEB'!$D:$D,"&lt;="&amp;$I4565,'Régua SAEB'!$E:$E,"&gt;"&amp;$I4565,'Régua SAEB'!$A:$A,$E4565)</f>
        <v>3</v>
      </c>
      <c r="K4565" s="10" t="str">
        <f t="array" ref="K4565">INDEX('Régua SAEB'!$F$1:$F$40,MATCH($E4565&amp;"MT"&amp;$J4565,'Régua SAEB'!$G$1:$G$40,0),1)</f>
        <v>Básico</v>
      </c>
    </row>
    <row r="4566" spans="1:11" x14ac:dyDescent="0.2">
      <c r="A4566" s="28" t="s">
        <v>35</v>
      </c>
      <c r="B4566" s="24">
        <v>13109</v>
      </c>
      <c r="C4566" s="28" t="s">
        <v>1584</v>
      </c>
      <c r="D4566" s="29">
        <v>35013109</v>
      </c>
      <c r="E4566" s="29" t="s">
        <v>3527</v>
      </c>
      <c r="F4566" s="29">
        <v>272.97000000000003</v>
      </c>
      <c r="G4566" s="10">
        <f>SUMIFS('Régua SAEB'!$C:$C,'Régua SAEB'!$B:$B,"LP",'Régua SAEB'!$D:$D,"&lt;="&amp;$F4566,'Régua SAEB'!$E:$E,"&gt;"&amp;$F4566,'Régua SAEB'!$A:$A,$E4566)</f>
        <v>2</v>
      </c>
      <c r="H4566" s="10" t="str">
        <f t="array" ref="H4566">INDEX('Régua SAEB'!$F$1:$F$40,MATCH($E4566&amp;"LP"&amp;$G4566,'Régua SAEB'!$G$1:$G$40,0),1)</f>
        <v>Básico</v>
      </c>
      <c r="I4566" s="29">
        <v>274.93</v>
      </c>
      <c r="J4566" s="10">
        <f>SUMIFS('Régua SAEB'!$C:$C,'Régua SAEB'!$B:$B,"MT",'Régua SAEB'!$D:$D,"&lt;="&amp;$I4566,'Régua SAEB'!$E:$E,"&gt;"&amp;$I4566,'Régua SAEB'!$A:$A,$E4566)</f>
        <v>2</v>
      </c>
      <c r="K4566" s="10" t="str">
        <f t="array" ref="K4566">INDEX('Régua SAEB'!$F$1:$F$40,MATCH($E4566&amp;"MT"&amp;$J4566,'Régua SAEB'!$G$1:$G$40,0),1)</f>
        <v>Insuficiente</v>
      </c>
    </row>
    <row r="4567" spans="1:11" x14ac:dyDescent="0.2">
      <c r="A4567" s="28" t="s">
        <v>35</v>
      </c>
      <c r="B4567" s="24">
        <v>13161</v>
      </c>
      <c r="C4567" s="28" t="s">
        <v>1586</v>
      </c>
      <c r="D4567" s="29">
        <v>35013161</v>
      </c>
      <c r="E4567" s="29" t="s">
        <v>3527</v>
      </c>
      <c r="F4567" s="29">
        <v>259.97000000000003</v>
      </c>
      <c r="G4567" s="10">
        <f>SUMIFS('Régua SAEB'!$C:$C,'Régua SAEB'!$B:$B,"LP",'Régua SAEB'!$D:$D,"&lt;="&amp;$F4567,'Régua SAEB'!$E:$E,"&gt;"&amp;$F4567,'Régua SAEB'!$A:$A,$E4567)</f>
        <v>2</v>
      </c>
      <c r="H4567" s="10" t="str">
        <f t="array" ref="H4567">INDEX('Régua SAEB'!$F$1:$F$40,MATCH($E4567&amp;"LP"&amp;$G4567,'Régua SAEB'!$G$1:$G$40,0),1)</f>
        <v>Básico</v>
      </c>
      <c r="I4567" s="29">
        <v>241.19</v>
      </c>
      <c r="J4567" s="10">
        <f>SUMIFS('Régua SAEB'!$C:$C,'Régua SAEB'!$B:$B,"MT",'Régua SAEB'!$D:$D,"&lt;="&amp;$I4567,'Régua SAEB'!$E:$E,"&gt;"&amp;$I4567,'Régua SAEB'!$A:$A,$E4567)</f>
        <v>1</v>
      </c>
      <c r="K4567" s="10" t="str">
        <f t="array" ref="K4567">INDEX('Régua SAEB'!$F$1:$F$40,MATCH($E4567&amp;"MT"&amp;$J4567,'Régua SAEB'!$G$1:$G$40,0),1)</f>
        <v>Insuficiente</v>
      </c>
    </row>
    <row r="4568" spans="1:11" x14ac:dyDescent="0.2">
      <c r="A4568" s="28" t="s">
        <v>35</v>
      </c>
      <c r="B4568" s="24">
        <v>901507</v>
      </c>
      <c r="C4568" s="28" t="s">
        <v>1587</v>
      </c>
      <c r="D4568" s="29">
        <v>35901507</v>
      </c>
      <c r="E4568" s="29" t="s">
        <v>3527</v>
      </c>
      <c r="F4568" s="29">
        <v>277.16000000000003</v>
      </c>
      <c r="G4568" s="10">
        <f>SUMIFS('Régua SAEB'!$C:$C,'Régua SAEB'!$B:$B,"LP",'Régua SAEB'!$D:$D,"&lt;="&amp;$F4568,'Régua SAEB'!$E:$E,"&gt;"&amp;$F4568,'Régua SAEB'!$A:$A,$E4568)</f>
        <v>3</v>
      </c>
      <c r="H4568" s="10" t="str">
        <f t="array" ref="H4568">INDEX('Régua SAEB'!$F$1:$F$40,MATCH($E4568&amp;"LP"&amp;$G4568,'Régua SAEB'!$G$1:$G$40,0),1)</f>
        <v>Básico</v>
      </c>
      <c r="I4568" s="29">
        <v>272.25</v>
      </c>
      <c r="J4568" s="10">
        <f>SUMIFS('Régua SAEB'!$C:$C,'Régua SAEB'!$B:$B,"MT",'Régua SAEB'!$D:$D,"&lt;="&amp;$I4568,'Régua SAEB'!$E:$E,"&gt;"&amp;$I4568,'Régua SAEB'!$A:$A,$E4568)</f>
        <v>2</v>
      </c>
      <c r="K4568" s="10" t="str">
        <f t="array" ref="K4568">INDEX('Régua SAEB'!$F$1:$F$40,MATCH($E4568&amp;"MT"&amp;$J4568,'Régua SAEB'!$G$1:$G$40,0),1)</f>
        <v>Insuficiente</v>
      </c>
    </row>
    <row r="4569" spans="1:11" x14ac:dyDescent="0.2">
      <c r="A4569" s="28" t="s">
        <v>35</v>
      </c>
      <c r="B4569" s="24">
        <v>903127</v>
      </c>
      <c r="C4569" s="28" t="s">
        <v>1588</v>
      </c>
      <c r="D4569" s="29">
        <v>35903127</v>
      </c>
      <c r="E4569" s="29" t="s">
        <v>3527</v>
      </c>
      <c r="F4569" s="29">
        <v>293.35000000000002</v>
      </c>
      <c r="G4569" s="10">
        <f>SUMIFS('Régua SAEB'!$C:$C,'Régua SAEB'!$B:$B,"LP",'Régua SAEB'!$D:$D,"&lt;="&amp;$F4569,'Régua SAEB'!$E:$E,"&gt;"&amp;$F4569,'Régua SAEB'!$A:$A,$E4569)</f>
        <v>3</v>
      </c>
      <c r="H4569" s="10" t="str">
        <f t="array" ref="H4569">INDEX('Régua SAEB'!$F$1:$F$40,MATCH($E4569&amp;"LP"&amp;$G4569,'Régua SAEB'!$G$1:$G$40,0),1)</f>
        <v>Básico</v>
      </c>
      <c r="I4569" s="29">
        <v>281.08</v>
      </c>
      <c r="J4569" s="10">
        <f>SUMIFS('Régua SAEB'!$C:$C,'Régua SAEB'!$B:$B,"MT",'Régua SAEB'!$D:$D,"&lt;="&amp;$I4569,'Régua SAEB'!$E:$E,"&gt;"&amp;$I4569,'Régua SAEB'!$A:$A,$E4569)</f>
        <v>3</v>
      </c>
      <c r="K4569" s="10" t="str">
        <f t="array" ref="K4569">INDEX('Régua SAEB'!$F$1:$F$40,MATCH($E4569&amp;"MT"&amp;$J4569,'Régua SAEB'!$G$1:$G$40,0),1)</f>
        <v>Básico</v>
      </c>
    </row>
    <row r="4570" spans="1:11" x14ac:dyDescent="0.2">
      <c r="A4570" s="28" t="s">
        <v>19</v>
      </c>
      <c r="B4570" s="24">
        <v>30193</v>
      </c>
      <c r="C4570" s="28" t="s">
        <v>1590</v>
      </c>
      <c r="D4570" s="29">
        <v>35030193</v>
      </c>
      <c r="E4570" s="29" t="s">
        <v>3527</v>
      </c>
      <c r="F4570" s="29">
        <v>263.10000000000002</v>
      </c>
      <c r="G4570" s="10">
        <f>SUMIFS('Régua SAEB'!$C:$C,'Régua SAEB'!$B:$B,"LP",'Régua SAEB'!$D:$D,"&lt;="&amp;$F4570,'Régua SAEB'!$E:$E,"&gt;"&amp;$F4570,'Régua SAEB'!$A:$A,$E4570)</f>
        <v>2</v>
      </c>
      <c r="H4570" s="10" t="str">
        <f t="array" ref="H4570">INDEX('Régua SAEB'!$F$1:$F$40,MATCH($E4570&amp;"LP"&amp;$G4570,'Régua SAEB'!$G$1:$G$40,0),1)</f>
        <v>Básico</v>
      </c>
      <c r="I4570" s="29">
        <v>260.88</v>
      </c>
      <c r="J4570" s="10">
        <f>SUMIFS('Régua SAEB'!$C:$C,'Régua SAEB'!$B:$B,"MT",'Régua SAEB'!$D:$D,"&lt;="&amp;$I4570,'Régua SAEB'!$E:$E,"&gt;"&amp;$I4570,'Régua SAEB'!$A:$A,$E4570)</f>
        <v>2</v>
      </c>
      <c r="K4570" s="10" t="str">
        <f t="array" ref="K4570">INDEX('Régua SAEB'!$F$1:$F$40,MATCH($E4570&amp;"MT"&amp;$J4570,'Régua SAEB'!$G$1:$G$40,0),1)</f>
        <v>Insuficiente</v>
      </c>
    </row>
    <row r="4571" spans="1:11" x14ac:dyDescent="0.2">
      <c r="A4571" s="28" t="s">
        <v>50</v>
      </c>
      <c r="B4571" s="24">
        <v>19458</v>
      </c>
      <c r="C4571" s="28" t="s">
        <v>1591</v>
      </c>
      <c r="D4571" s="29">
        <v>35019458</v>
      </c>
      <c r="E4571" s="29" t="s">
        <v>3527</v>
      </c>
      <c r="F4571" s="29">
        <v>287.60000000000002</v>
      </c>
      <c r="G4571" s="10">
        <f>SUMIFS('Régua SAEB'!$C:$C,'Régua SAEB'!$B:$B,"LP",'Régua SAEB'!$D:$D,"&lt;="&amp;$F4571,'Régua SAEB'!$E:$E,"&gt;"&amp;$F4571,'Régua SAEB'!$A:$A,$E4571)</f>
        <v>3</v>
      </c>
      <c r="H4571" s="10" t="str">
        <f t="array" ref="H4571">INDEX('Régua SAEB'!$F$1:$F$40,MATCH($E4571&amp;"LP"&amp;$G4571,'Régua SAEB'!$G$1:$G$40,0),1)</f>
        <v>Básico</v>
      </c>
      <c r="I4571" s="29">
        <v>270.92</v>
      </c>
      <c r="J4571" s="10">
        <f>SUMIFS('Régua SAEB'!$C:$C,'Régua SAEB'!$B:$B,"MT",'Régua SAEB'!$D:$D,"&lt;="&amp;$I4571,'Régua SAEB'!$E:$E,"&gt;"&amp;$I4571,'Régua SAEB'!$A:$A,$E4571)</f>
        <v>2</v>
      </c>
      <c r="K4571" s="10" t="str">
        <f t="array" ref="K4571">INDEX('Régua SAEB'!$F$1:$F$40,MATCH($E4571&amp;"MT"&amp;$J4571,'Régua SAEB'!$G$1:$G$40,0),1)</f>
        <v>Insuficiente</v>
      </c>
    </row>
    <row r="4572" spans="1:11" x14ac:dyDescent="0.2">
      <c r="A4572" s="28" t="s">
        <v>50</v>
      </c>
      <c r="B4572" s="24">
        <v>19549</v>
      </c>
      <c r="C4572" s="28" t="s">
        <v>1592</v>
      </c>
      <c r="D4572" s="29">
        <v>35019549</v>
      </c>
      <c r="E4572" s="29" t="s">
        <v>3527</v>
      </c>
      <c r="F4572" s="29">
        <v>277.58</v>
      </c>
      <c r="G4572" s="10">
        <f>SUMIFS('Régua SAEB'!$C:$C,'Régua SAEB'!$B:$B,"LP",'Régua SAEB'!$D:$D,"&lt;="&amp;$F4572,'Régua SAEB'!$E:$E,"&gt;"&amp;$F4572,'Régua SAEB'!$A:$A,$E4572)</f>
        <v>3</v>
      </c>
      <c r="H4572" s="10" t="str">
        <f t="array" ref="H4572">INDEX('Régua SAEB'!$F$1:$F$40,MATCH($E4572&amp;"LP"&amp;$G4572,'Régua SAEB'!$G$1:$G$40,0),1)</f>
        <v>Básico</v>
      </c>
      <c r="I4572" s="29">
        <v>267.39999999999998</v>
      </c>
      <c r="J4572" s="10">
        <f>SUMIFS('Régua SAEB'!$C:$C,'Régua SAEB'!$B:$B,"MT",'Régua SAEB'!$D:$D,"&lt;="&amp;$I4572,'Régua SAEB'!$E:$E,"&gt;"&amp;$I4572,'Régua SAEB'!$A:$A,$E4572)</f>
        <v>2</v>
      </c>
      <c r="K4572" s="10" t="str">
        <f t="array" ref="K4572">INDEX('Régua SAEB'!$F$1:$F$40,MATCH($E4572&amp;"MT"&amp;$J4572,'Régua SAEB'!$G$1:$G$40,0),1)</f>
        <v>Insuficiente</v>
      </c>
    </row>
    <row r="4573" spans="1:11" x14ac:dyDescent="0.2">
      <c r="A4573" s="28" t="s">
        <v>9</v>
      </c>
      <c r="B4573" s="24">
        <v>30788</v>
      </c>
      <c r="C4573" s="28" t="s">
        <v>1595</v>
      </c>
      <c r="D4573" s="29">
        <v>35030788</v>
      </c>
      <c r="E4573" s="29" t="s">
        <v>3527</v>
      </c>
      <c r="F4573" s="29">
        <v>279.37</v>
      </c>
      <c r="G4573" s="10">
        <f>SUMIFS('Régua SAEB'!$C:$C,'Régua SAEB'!$B:$B,"LP",'Régua SAEB'!$D:$D,"&lt;="&amp;$F4573,'Régua SAEB'!$E:$E,"&gt;"&amp;$F4573,'Régua SAEB'!$A:$A,$E4573)</f>
        <v>3</v>
      </c>
      <c r="H4573" s="10" t="str">
        <f t="array" ref="H4573">INDEX('Régua SAEB'!$F$1:$F$40,MATCH($E4573&amp;"LP"&amp;$G4573,'Régua SAEB'!$G$1:$G$40,0),1)</f>
        <v>Básico</v>
      </c>
      <c r="I4573" s="29">
        <v>272.10000000000002</v>
      </c>
      <c r="J4573" s="10">
        <f>SUMIFS('Régua SAEB'!$C:$C,'Régua SAEB'!$B:$B,"MT",'Régua SAEB'!$D:$D,"&lt;="&amp;$I4573,'Régua SAEB'!$E:$E,"&gt;"&amp;$I4573,'Régua SAEB'!$A:$A,$E4573)</f>
        <v>2</v>
      </c>
      <c r="K4573" s="10" t="str">
        <f t="array" ref="K4573">INDEX('Régua SAEB'!$F$1:$F$40,MATCH($E4573&amp;"MT"&amp;$J4573,'Régua SAEB'!$G$1:$G$40,0),1)</f>
        <v>Insuficiente</v>
      </c>
    </row>
    <row r="4574" spans="1:11" x14ac:dyDescent="0.2">
      <c r="A4574" s="28" t="s">
        <v>18</v>
      </c>
      <c r="B4574" s="24">
        <v>25203</v>
      </c>
      <c r="C4574" s="28" t="s">
        <v>3641</v>
      </c>
      <c r="D4574" s="29">
        <v>35025203</v>
      </c>
      <c r="E4574" s="29" t="s">
        <v>3527</v>
      </c>
      <c r="F4574" s="29">
        <v>255.08</v>
      </c>
      <c r="G4574" s="10">
        <f>SUMIFS('Régua SAEB'!$C:$C,'Régua SAEB'!$B:$B,"LP",'Régua SAEB'!$D:$D,"&lt;="&amp;$F4574,'Régua SAEB'!$E:$E,"&gt;"&amp;$F4574,'Régua SAEB'!$A:$A,$E4574)</f>
        <v>2</v>
      </c>
      <c r="H4574" s="10" t="str">
        <f t="array" ref="H4574">INDEX('Régua SAEB'!$F$1:$F$40,MATCH($E4574&amp;"LP"&amp;$G4574,'Régua SAEB'!$G$1:$G$40,0),1)</f>
        <v>Básico</v>
      </c>
      <c r="I4574" s="29">
        <v>264.7</v>
      </c>
      <c r="J4574" s="10">
        <f>SUMIFS('Régua SAEB'!$C:$C,'Régua SAEB'!$B:$B,"MT",'Régua SAEB'!$D:$D,"&lt;="&amp;$I4574,'Régua SAEB'!$E:$E,"&gt;"&amp;$I4574,'Régua SAEB'!$A:$A,$E4574)</f>
        <v>2</v>
      </c>
      <c r="K4574" s="10" t="str">
        <f t="array" ref="K4574">INDEX('Régua SAEB'!$F$1:$F$40,MATCH($E4574&amp;"MT"&amp;$J4574,'Régua SAEB'!$G$1:$G$40,0),1)</f>
        <v>Insuficiente</v>
      </c>
    </row>
    <row r="4575" spans="1:11" x14ac:dyDescent="0.2">
      <c r="A4575" s="28" t="s">
        <v>68</v>
      </c>
      <c r="B4575" s="24">
        <v>30478</v>
      </c>
      <c r="C4575" s="28" t="s">
        <v>1597</v>
      </c>
      <c r="D4575" s="29">
        <v>35030478</v>
      </c>
      <c r="E4575" s="29" t="s">
        <v>3527</v>
      </c>
      <c r="F4575" s="29">
        <v>273.19</v>
      </c>
      <c r="G4575" s="10">
        <f>SUMIFS('Régua SAEB'!$C:$C,'Régua SAEB'!$B:$B,"LP",'Régua SAEB'!$D:$D,"&lt;="&amp;$F4575,'Régua SAEB'!$E:$E,"&gt;"&amp;$F4575,'Régua SAEB'!$A:$A,$E4575)</f>
        <v>2</v>
      </c>
      <c r="H4575" s="10" t="str">
        <f t="array" ref="H4575">INDEX('Régua SAEB'!$F$1:$F$40,MATCH($E4575&amp;"LP"&amp;$G4575,'Régua SAEB'!$G$1:$G$40,0),1)</f>
        <v>Básico</v>
      </c>
      <c r="I4575" s="29">
        <v>267.7</v>
      </c>
      <c r="J4575" s="10">
        <f>SUMIFS('Régua SAEB'!$C:$C,'Régua SAEB'!$B:$B,"MT",'Régua SAEB'!$D:$D,"&lt;="&amp;$I4575,'Régua SAEB'!$E:$E,"&gt;"&amp;$I4575,'Régua SAEB'!$A:$A,$E4575)</f>
        <v>2</v>
      </c>
      <c r="K4575" s="10" t="str">
        <f t="array" ref="K4575">INDEX('Régua SAEB'!$F$1:$F$40,MATCH($E4575&amp;"MT"&amp;$J4575,'Régua SAEB'!$G$1:$G$40,0),1)</f>
        <v>Insuficiente</v>
      </c>
    </row>
    <row r="4576" spans="1:11" x14ac:dyDescent="0.2">
      <c r="A4576" s="28" t="s">
        <v>58</v>
      </c>
      <c r="B4576" s="24">
        <v>33455</v>
      </c>
      <c r="C4576" s="28" t="s">
        <v>1598</v>
      </c>
      <c r="D4576" s="29">
        <v>35033455</v>
      </c>
      <c r="E4576" s="29" t="s">
        <v>3527</v>
      </c>
      <c r="F4576" s="29">
        <v>266.23</v>
      </c>
      <c r="G4576" s="10">
        <f>SUMIFS('Régua SAEB'!$C:$C,'Régua SAEB'!$B:$B,"LP",'Régua SAEB'!$D:$D,"&lt;="&amp;$F4576,'Régua SAEB'!$E:$E,"&gt;"&amp;$F4576,'Régua SAEB'!$A:$A,$E4576)</f>
        <v>2</v>
      </c>
      <c r="H4576" s="10" t="str">
        <f t="array" ref="H4576">INDEX('Régua SAEB'!$F$1:$F$40,MATCH($E4576&amp;"LP"&amp;$G4576,'Régua SAEB'!$G$1:$G$40,0),1)</f>
        <v>Básico</v>
      </c>
      <c r="I4576" s="29">
        <v>268.56</v>
      </c>
      <c r="J4576" s="10">
        <f>SUMIFS('Régua SAEB'!$C:$C,'Régua SAEB'!$B:$B,"MT",'Régua SAEB'!$D:$D,"&lt;="&amp;$I4576,'Régua SAEB'!$E:$E,"&gt;"&amp;$I4576,'Régua SAEB'!$A:$A,$E4576)</f>
        <v>2</v>
      </c>
      <c r="K4576" s="10" t="str">
        <f t="array" ref="K4576">INDEX('Régua SAEB'!$F$1:$F$40,MATCH($E4576&amp;"MT"&amp;$J4576,'Régua SAEB'!$G$1:$G$40,0),1)</f>
        <v>Insuficiente</v>
      </c>
    </row>
    <row r="4577" spans="1:11" x14ac:dyDescent="0.2">
      <c r="A4577" s="28" t="s">
        <v>15</v>
      </c>
      <c r="B4577" s="24">
        <v>33005</v>
      </c>
      <c r="C4577" s="28" t="s">
        <v>1600</v>
      </c>
      <c r="D4577" s="29">
        <v>35033005</v>
      </c>
      <c r="E4577" s="29" t="s">
        <v>3527</v>
      </c>
      <c r="F4577" s="29">
        <v>269.33999999999997</v>
      </c>
      <c r="G4577" s="10">
        <f>SUMIFS('Régua SAEB'!$C:$C,'Régua SAEB'!$B:$B,"LP",'Régua SAEB'!$D:$D,"&lt;="&amp;$F4577,'Régua SAEB'!$E:$E,"&gt;"&amp;$F4577,'Régua SAEB'!$A:$A,$E4577)</f>
        <v>2</v>
      </c>
      <c r="H4577" s="10" t="str">
        <f t="array" ref="H4577">INDEX('Régua SAEB'!$F$1:$F$40,MATCH($E4577&amp;"LP"&amp;$G4577,'Régua SAEB'!$G$1:$G$40,0),1)</f>
        <v>Básico</v>
      </c>
      <c r="I4577" s="29">
        <v>263.95999999999998</v>
      </c>
      <c r="J4577" s="10">
        <f>SUMIFS('Régua SAEB'!$C:$C,'Régua SAEB'!$B:$B,"MT",'Régua SAEB'!$D:$D,"&lt;="&amp;$I4577,'Régua SAEB'!$E:$E,"&gt;"&amp;$I4577,'Régua SAEB'!$A:$A,$E4577)</f>
        <v>2</v>
      </c>
      <c r="K4577" s="10" t="str">
        <f t="array" ref="K4577">INDEX('Régua SAEB'!$F$1:$F$40,MATCH($E4577&amp;"MT"&amp;$J4577,'Régua SAEB'!$G$1:$G$40,0),1)</f>
        <v>Insuficiente</v>
      </c>
    </row>
    <row r="4578" spans="1:11" x14ac:dyDescent="0.2">
      <c r="A4578" s="28" t="s">
        <v>48</v>
      </c>
      <c r="B4578" s="24">
        <v>26050</v>
      </c>
      <c r="C4578" s="28" t="s">
        <v>1601</v>
      </c>
      <c r="D4578" s="29">
        <v>35026050</v>
      </c>
      <c r="E4578" s="29" t="s">
        <v>3527</v>
      </c>
      <c r="F4578" s="29">
        <v>262.64</v>
      </c>
      <c r="G4578" s="10">
        <f>SUMIFS('Régua SAEB'!$C:$C,'Régua SAEB'!$B:$B,"LP",'Régua SAEB'!$D:$D,"&lt;="&amp;$F4578,'Régua SAEB'!$E:$E,"&gt;"&amp;$F4578,'Régua SAEB'!$A:$A,$E4578)</f>
        <v>2</v>
      </c>
      <c r="H4578" s="10" t="str">
        <f t="array" ref="H4578">INDEX('Régua SAEB'!$F$1:$F$40,MATCH($E4578&amp;"LP"&amp;$G4578,'Régua SAEB'!$G$1:$G$40,0),1)</f>
        <v>Básico</v>
      </c>
      <c r="I4578" s="29">
        <v>265.57</v>
      </c>
      <c r="J4578" s="10">
        <f>SUMIFS('Régua SAEB'!$C:$C,'Régua SAEB'!$B:$B,"MT",'Régua SAEB'!$D:$D,"&lt;="&amp;$I4578,'Régua SAEB'!$E:$E,"&gt;"&amp;$I4578,'Régua SAEB'!$A:$A,$E4578)</f>
        <v>2</v>
      </c>
      <c r="K4578" s="10" t="str">
        <f t="array" ref="K4578">INDEX('Régua SAEB'!$F$1:$F$40,MATCH($E4578&amp;"MT"&amp;$J4578,'Régua SAEB'!$G$1:$G$40,0),1)</f>
        <v>Insuficiente</v>
      </c>
    </row>
    <row r="4579" spans="1:11" x14ac:dyDescent="0.2">
      <c r="A4579" s="28" t="s">
        <v>99</v>
      </c>
      <c r="B4579" s="24">
        <v>27509</v>
      </c>
      <c r="C4579" s="28" t="s">
        <v>1604</v>
      </c>
      <c r="D4579" s="29">
        <v>35027509</v>
      </c>
      <c r="E4579" s="29" t="s">
        <v>3527</v>
      </c>
      <c r="F4579" s="29">
        <v>292.54000000000002</v>
      </c>
      <c r="G4579" s="10">
        <f>SUMIFS('Régua SAEB'!$C:$C,'Régua SAEB'!$B:$B,"LP",'Régua SAEB'!$D:$D,"&lt;="&amp;$F4579,'Régua SAEB'!$E:$E,"&gt;"&amp;$F4579,'Régua SAEB'!$A:$A,$E4579)</f>
        <v>3</v>
      </c>
      <c r="H4579" s="10" t="str">
        <f t="array" ref="H4579">INDEX('Régua SAEB'!$F$1:$F$40,MATCH($E4579&amp;"LP"&amp;$G4579,'Régua SAEB'!$G$1:$G$40,0),1)</f>
        <v>Básico</v>
      </c>
      <c r="I4579" s="29">
        <v>281.76</v>
      </c>
      <c r="J4579" s="10">
        <f>SUMIFS('Régua SAEB'!$C:$C,'Régua SAEB'!$B:$B,"MT",'Régua SAEB'!$D:$D,"&lt;="&amp;$I4579,'Régua SAEB'!$E:$E,"&gt;"&amp;$I4579,'Régua SAEB'!$A:$A,$E4579)</f>
        <v>3</v>
      </c>
      <c r="K4579" s="10" t="str">
        <f t="array" ref="K4579">INDEX('Régua SAEB'!$F$1:$F$40,MATCH($E4579&amp;"MT"&amp;$J4579,'Régua SAEB'!$G$1:$G$40,0),1)</f>
        <v>Básico</v>
      </c>
    </row>
    <row r="4580" spans="1:11" x14ac:dyDescent="0.2">
      <c r="A4580" s="28" t="s">
        <v>33</v>
      </c>
      <c r="B4580" s="24">
        <v>26906</v>
      </c>
      <c r="C4580" s="28" t="s">
        <v>1605</v>
      </c>
      <c r="D4580" s="29">
        <v>35026906</v>
      </c>
      <c r="E4580" s="29" t="s">
        <v>3527</v>
      </c>
      <c r="F4580" s="29">
        <v>287.08999999999997</v>
      </c>
      <c r="G4580" s="10">
        <f>SUMIFS('Régua SAEB'!$C:$C,'Régua SAEB'!$B:$B,"LP",'Régua SAEB'!$D:$D,"&lt;="&amp;$F4580,'Régua SAEB'!$E:$E,"&gt;"&amp;$F4580,'Régua SAEB'!$A:$A,$E4580)</f>
        <v>3</v>
      </c>
      <c r="H4580" s="10" t="str">
        <f t="array" ref="H4580">INDEX('Régua SAEB'!$F$1:$F$40,MATCH($E4580&amp;"LP"&amp;$G4580,'Régua SAEB'!$G$1:$G$40,0),1)</f>
        <v>Básico</v>
      </c>
      <c r="I4580" s="29">
        <v>279.52</v>
      </c>
      <c r="J4580" s="10">
        <f>SUMIFS('Régua SAEB'!$C:$C,'Régua SAEB'!$B:$B,"MT",'Régua SAEB'!$D:$D,"&lt;="&amp;$I4580,'Régua SAEB'!$E:$E,"&gt;"&amp;$I4580,'Régua SAEB'!$A:$A,$E4580)</f>
        <v>3</v>
      </c>
      <c r="K4580" s="10" t="str">
        <f t="array" ref="K4580">INDEX('Régua SAEB'!$F$1:$F$40,MATCH($E4580&amp;"MT"&amp;$J4580,'Régua SAEB'!$G$1:$G$40,0),1)</f>
        <v>Básico</v>
      </c>
    </row>
    <row r="4581" spans="1:11" x14ac:dyDescent="0.2">
      <c r="A4581" s="28" t="s">
        <v>33</v>
      </c>
      <c r="B4581" s="24">
        <v>30533</v>
      </c>
      <c r="C4581" s="28" t="s">
        <v>1606</v>
      </c>
      <c r="D4581" s="29">
        <v>35030533</v>
      </c>
      <c r="E4581" s="29" t="s">
        <v>3527</v>
      </c>
      <c r="F4581" s="29">
        <v>302.35000000000002</v>
      </c>
      <c r="G4581" s="10">
        <f>SUMIFS('Régua SAEB'!$C:$C,'Régua SAEB'!$B:$B,"LP",'Régua SAEB'!$D:$D,"&lt;="&amp;$F4581,'Régua SAEB'!$E:$E,"&gt;"&amp;$F4581,'Régua SAEB'!$A:$A,$E4581)</f>
        <v>4</v>
      </c>
      <c r="H4581" s="10" t="str">
        <f t="array" ref="H4581">INDEX('Régua SAEB'!$F$1:$F$40,MATCH($E4581&amp;"LP"&amp;$G4581,'Régua SAEB'!$G$1:$G$40,0),1)</f>
        <v>Básico</v>
      </c>
      <c r="I4581" s="29">
        <v>276.88</v>
      </c>
      <c r="J4581" s="10">
        <f>SUMIFS('Régua SAEB'!$C:$C,'Régua SAEB'!$B:$B,"MT",'Régua SAEB'!$D:$D,"&lt;="&amp;$I4581,'Régua SAEB'!$E:$E,"&gt;"&amp;$I4581,'Régua SAEB'!$A:$A,$E4581)</f>
        <v>3</v>
      </c>
      <c r="K4581" s="10" t="str">
        <f t="array" ref="K4581">INDEX('Régua SAEB'!$F$1:$F$40,MATCH($E4581&amp;"MT"&amp;$J4581,'Régua SAEB'!$G$1:$G$40,0),1)</f>
        <v>Básico</v>
      </c>
    </row>
    <row r="4582" spans="1:11" x14ac:dyDescent="0.2">
      <c r="A4582" s="28" t="s">
        <v>22</v>
      </c>
      <c r="B4582" s="24">
        <v>5642</v>
      </c>
      <c r="C4582" s="28" t="s">
        <v>1607</v>
      </c>
      <c r="D4582" s="29">
        <v>35005642</v>
      </c>
      <c r="E4582" s="29" t="s">
        <v>3527</v>
      </c>
      <c r="F4582" s="29">
        <v>279.25</v>
      </c>
      <c r="G4582" s="10">
        <f>SUMIFS('Régua SAEB'!$C:$C,'Régua SAEB'!$B:$B,"LP",'Régua SAEB'!$D:$D,"&lt;="&amp;$F4582,'Régua SAEB'!$E:$E,"&gt;"&amp;$F4582,'Régua SAEB'!$A:$A,$E4582)</f>
        <v>3</v>
      </c>
      <c r="H4582" s="10" t="str">
        <f t="array" ref="H4582">INDEX('Régua SAEB'!$F$1:$F$40,MATCH($E4582&amp;"LP"&amp;$G4582,'Régua SAEB'!$G$1:$G$40,0),1)</f>
        <v>Básico</v>
      </c>
      <c r="I4582" s="29">
        <v>258.49</v>
      </c>
      <c r="J4582" s="10">
        <f>SUMIFS('Régua SAEB'!$C:$C,'Régua SAEB'!$B:$B,"MT",'Régua SAEB'!$D:$D,"&lt;="&amp;$I4582,'Régua SAEB'!$E:$E,"&gt;"&amp;$I4582,'Régua SAEB'!$A:$A,$E4582)</f>
        <v>2</v>
      </c>
      <c r="K4582" s="10" t="str">
        <f t="array" ref="K4582">INDEX('Régua SAEB'!$F$1:$F$40,MATCH($E4582&amp;"MT"&amp;$J4582,'Régua SAEB'!$G$1:$G$40,0),1)</f>
        <v>Insuficiente</v>
      </c>
    </row>
    <row r="4583" spans="1:11" x14ac:dyDescent="0.2">
      <c r="A4583" s="28" t="s">
        <v>22</v>
      </c>
      <c r="B4583" s="24">
        <v>5685</v>
      </c>
      <c r="C4583" s="28" t="s">
        <v>1608</v>
      </c>
      <c r="D4583" s="29">
        <v>35005685</v>
      </c>
      <c r="E4583" s="29" t="s">
        <v>3527</v>
      </c>
      <c r="F4583" s="29">
        <v>269.69</v>
      </c>
      <c r="G4583" s="10">
        <f>SUMIFS('Régua SAEB'!$C:$C,'Régua SAEB'!$B:$B,"LP",'Régua SAEB'!$D:$D,"&lt;="&amp;$F4583,'Régua SAEB'!$E:$E,"&gt;"&amp;$F4583,'Régua SAEB'!$A:$A,$E4583)</f>
        <v>2</v>
      </c>
      <c r="H4583" s="10" t="str">
        <f t="array" ref="H4583">INDEX('Régua SAEB'!$F$1:$F$40,MATCH($E4583&amp;"LP"&amp;$G4583,'Régua SAEB'!$G$1:$G$40,0),1)</f>
        <v>Básico</v>
      </c>
      <c r="I4583" s="29">
        <v>256.52</v>
      </c>
      <c r="J4583" s="10">
        <f>SUMIFS('Régua SAEB'!$C:$C,'Régua SAEB'!$B:$B,"MT",'Régua SAEB'!$D:$D,"&lt;="&amp;$I4583,'Régua SAEB'!$E:$E,"&gt;"&amp;$I4583,'Régua SAEB'!$A:$A,$E4583)</f>
        <v>2</v>
      </c>
      <c r="K4583" s="10" t="str">
        <f t="array" ref="K4583">INDEX('Régua SAEB'!$F$1:$F$40,MATCH($E4583&amp;"MT"&amp;$J4583,'Régua SAEB'!$G$1:$G$40,0),1)</f>
        <v>Insuficiente</v>
      </c>
    </row>
    <row r="4584" spans="1:11" x14ac:dyDescent="0.2">
      <c r="A4584" s="28" t="s">
        <v>22</v>
      </c>
      <c r="B4584" s="24">
        <v>5721</v>
      </c>
      <c r="C4584" s="28" t="s">
        <v>3642</v>
      </c>
      <c r="D4584" s="29">
        <v>35005721</v>
      </c>
      <c r="E4584" s="29" t="s">
        <v>3527</v>
      </c>
      <c r="F4584" s="29">
        <v>267.45</v>
      </c>
      <c r="G4584" s="10">
        <f>SUMIFS('Régua SAEB'!$C:$C,'Régua SAEB'!$B:$B,"LP",'Régua SAEB'!$D:$D,"&lt;="&amp;$F4584,'Régua SAEB'!$E:$E,"&gt;"&amp;$F4584,'Régua SAEB'!$A:$A,$E4584)</f>
        <v>2</v>
      </c>
      <c r="H4584" s="10" t="str">
        <f t="array" ref="H4584">INDEX('Régua SAEB'!$F$1:$F$40,MATCH($E4584&amp;"LP"&amp;$G4584,'Régua SAEB'!$G$1:$G$40,0),1)</f>
        <v>Básico</v>
      </c>
      <c r="I4584" s="29">
        <v>245.74</v>
      </c>
      <c r="J4584" s="10">
        <f>SUMIFS('Régua SAEB'!$C:$C,'Régua SAEB'!$B:$B,"MT",'Régua SAEB'!$D:$D,"&lt;="&amp;$I4584,'Régua SAEB'!$E:$E,"&gt;"&amp;$I4584,'Régua SAEB'!$A:$A,$E4584)</f>
        <v>1</v>
      </c>
      <c r="K4584" s="10" t="str">
        <f t="array" ref="K4584">INDEX('Régua SAEB'!$F$1:$F$40,MATCH($E4584&amp;"MT"&amp;$J4584,'Régua SAEB'!$G$1:$G$40,0),1)</f>
        <v>Insuficiente</v>
      </c>
    </row>
    <row r="4585" spans="1:11" x14ac:dyDescent="0.2">
      <c r="A4585" s="28" t="s">
        <v>22</v>
      </c>
      <c r="B4585" s="24">
        <v>5733</v>
      </c>
      <c r="C4585" s="28" t="s">
        <v>1609</v>
      </c>
      <c r="D4585" s="29">
        <v>35005733</v>
      </c>
      <c r="E4585" s="29" t="s">
        <v>3527</v>
      </c>
      <c r="F4585" s="29">
        <v>269.39999999999998</v>
      </c>
      <c r="G4585" s="10">
        <f>SUMIFS('Régua SAEB'!$C:$C,'Régua SAEB'!$B:$B,"LP",'Régua SAEB'!$D:$D,"&lt;="&amp;$F4585,'Régua SAEB'!$E:$E,"&gt;"&amp;$F4585,'Régua SAEB'!$A:$A,$E4585)</f>
        <v>2</v>
      </c>
      <c r="H4585" s="10" t="str">
        <f t="array" ref="H4585">INDEX('Régua SAEB'!$F$1:$F$40,MATCH($E4585&amp;"LP"&amp;$G4585,'Régua SAEB'!$G$1:$G$40,0),1)</f>
        <v>Básico</v>
      </c>
      <c r="I4585" s="29">
        <v>258.11</v>
      </c>
      <c r="J4585" s="10">
        <f>SUMIFS('Régua SAEB'!$C:$C,'Régua SAEB'!$B:$B,"MT",'Régua SAEB'!$D:$D,"&lt;="&amp;$I4585,'Régua SAEB'!$E:$E,"&gt;"&amp;$I4585,'Régua SAEB'!$A:$A,$E4585)</f>
        <v>2</v>
      </c>
      <c r="K4585" s="10" t="str">
        <f t="array" ref="K4585">INDEX('Régua SAEB'!$F$1:$F$40,MATCH($E4585&amp;"MT"&amp;$J4585,'Régua SAEB'!$G$1:$G$40,0),1)</f>
        <v>Insuficiente</v>
      </c>
    </row>
    <row r="4586" spans="1:11" x14ac:dyDescent="0.2">
      <c r="A4586" s="28" t="s">
        <v>22</v>
      </c>
      <c r="B4586" s="24">
        <v>5745</v>
      </c>
      <c r="C4586" s="28" t="s">
        <v>3643</v>
      </c>
      <c r="D4586" s="29">
        <v>35005745</v>
      </c>
      <c r="E4586" s="29" t="s">
        <v>3527</v>
      </c>
      <c r="F4586" s="29">
        <v>246.24</v>
      </c>
      <c r="G4586" s="10">
        <f>SUMIFS('Régua SAEB'!$C:$C,'Régua SAEB'!$B:$B,"LP",'Régua SAEB'!$D:$D,"&lt;="&amp;$F4586,'Régua SAEB'!$E:$E,"&gt;"&amp;$F4586,'Régua SAEB'!$A:$A,$E4586)</f>
        <v>1</v>
      </c>
      <c r="H4586" s="10" t="str">
        <f t="array" ref="H4586">INDEX('Régua SAEB'!$F$1:$F$40,MATCH($E4586&amp;"LP"&amp;$G4586,'Régua SAEB'!$G$1:$G$40,0),1)</f>
        <v>Insuficiente</v>
      </c>
      <c r="I4586" s="29">
        <v>238.99</v>
      </c>
      <c r="J4586" s="10">
        <f>SUMIFS('Régua SAEB'!$C:$C,'Régua SAEB'!$B:$B,"MT",'Régua SAEB'!$D:$D,"&lt;="&amp;$I4586,'Régua SAEB'!$E:$E,"&gt;"&amp;$I4586,'Régua SAEB'!$A:$A,$E4586)</f>
        <v>1</v>
      </c>
      <c r="K4586" s="10" t="str">
        <f t="array" ref="K4586">INDEX('Régua SAEB'!$F$1:$F$40,MATCH($E4586&amp;"MT"&amp;$J4586,'Régua SAEB'!$G$1:$G$40,0),1)</f>
        <v>Insuficiente</v>
      </c>
    </row>
    <row r="4587" spans="1:11" x14ac:dyDescent="0.2">
      <c r="A4587" s="28" t="s">
        <v>22</v>
      </c>
      <c r="B4587" s="24">
        <v>39445</v>
      </c>
      <c r="C4587" s="28" t="s">
        <v>1610</v>
      </c>
      <c r="D4587" s="29">
        <v>35039445</v>
      </c>
      <c r="E4587" s="29" t="s">
        <v>3527</v>
      </c>
      <c r="F4587" s="29">
        <v>250.12</v>
      </c>
      <c r="G4587" s="10">
        <f>SUMIFS('Régua SAEB'!$C:$C,'Régua SAEB'!$B:$B,"LP",'Régua SAEB'!$D:$D,"&lt;="&amp;$F4587,'Régua SAEB'!$E:$E,"&gt;"&amp;$F4587,'Régua SAEB'!$A:$A,$E4587)</f>
        <v>2</v>
      </c>
      <c r="H4587" s="10" t="str">
        <f t="array" ref="H4587">INDEX('Régua SAEB'!$F$1:$F$40,MATCH($E4587&amp;"LP"&amp;$G4587,'Régua SAEB'!$G$1:$G$40,0),1)</f>
        <v>Básico</v>
      </c>
      <c r="I4587" s="29">
        <v>244.55</v>
      </c>
      <c r="J4587" s="10">
        <f>SUMIFS('Régua SAEB'!$C:$C,'Régua SAEB'!$B:$B,"MT",'Régua SAEB'!$D:$D,"&lt;="&amp;$I4587,'Régua SAEB'!$E:$E,"&gt;"&amp;$I4587,'Régua SAEB'!$A:$A,$E4587)</f>
        <v>1</v>
      </c>
      <c r="K4587" s="10" t="str">
        <f t="array" ref="K4587">INDEX('Régua SAEB'!$F$1:$F$40,MATCH($E4587&amp;"MT"&amp;$J4587,'Régua SAEB'!$G$1:$G$40,0),1)</f>
        <v>Insuficiente</v>
      </c>
    </row>
    <row r="4588" spans="1:11" x14ac:dyDescent="0.2">
      <c r="A4588" s="28" t="s">
        <v>22</v>
      </c>
      <c r="B4588" s="24">
        <v>902366</v>
      </c>
      <c r="C4588" s="28" t="s">
        <v>3644</v>
      </c>
      <c r="D4588" s="29">
        <v>35902366</v>
      </c>
      <c r="E4588" s="29" t="s">
        <v>3527</v>
      </c>
      <c r="F4588" s="29">
        <v>285.64999999999998</v>
      </c>
      <c r="G4588" s="10">
        <f>SUMIFS('Régua SAEB'!$C:$C,'Régua SAEB'!$B:$B,"LP",'Régua SAEB'!$D:$D,"&lt;="&amp;$F4588,'Régua SAEB'!$E:$E,"&gt;"&amp;$F4588,'Régua SAEB'!$A:$A,$E4588)</f>
        <v>3</v>
      </c>
      <c r="H4588" s="10" t="str">
        <f t="array" ref="H4588">INDEX('Régua SAEB'!$F$1:$F$40,MATCH($E4588&amp;"LP"&amp;$G4588,'Régua SAEB'!$G$1:$G$40,0),1)</f>
        <v>Básico</v>
      </c>
      <c r="I4588" s="29">
        <v>255.78</v>
      </c>
      <c r="J4588" s="10">
        <f>SUMIFS('Régua SAEB'!$C:$C,'Régua SAEB'!$B:$B,"MT",'Régua SAEB'!$D:$D,"&lt;="&amp;$I4588,'Régua SAEB'!$E:$E,"&gt;"&amp;$I4588,'Régua SAEB'!$A:$A,$E4588)</f>
        <v>2</v>
      </c>
      <c r="K4588" s="10" t="str">
        <f t="array" ref="K4588">INDEX('Régua SAEB'!$F$1:$F$40,MATCH($E4588&amp;"MT"&amp;$J4588,'Régua SAEB'!$G$1:$G$40,0),1)</f>
        <v>Insuficiente</v>
      </c>
    </row>
    <row r="4589" spans="1:11" x14ac:dyDescent="0.2">
      <c r="A4589" s="28" t="s">
        <v>22</v>
      </c>
      <c r="B4589" s="24">
        <v>902385</v>
      </c>
      <c r="C4589" s="28" t="s">
        <v>1613</v>
      </c>
      <c r="D4589" s="29">
        <v>35902385</v>
      </c>
      <c r="E4589" s="29" t="s">
        <v>3527</v>
      </c>
      <c r="F4589" s="29">
        <v>265.57</v>
      </c>
      <c r="G4589" s="10">
        <f>SUMIFS('Régua SAEB'!$C:$C,'Régua SAEB'!$B:$B,"LP",'Régua SAEB'!$D:$D,"&lt;="&amp;$F4589,'Régua SAEB'!$E:$E,"&gt;"&amp;$F4589,'Régua SAEB'!$A:$A,$E4589)</f>
        <v>2</v>
      </c>
      <c r="H4589" s="10" t="str">
        <f t="array" ref="H4589">INDEX('Régua SAEB'!$F$1:$F$40,MATCH($E4589&amp;"LP"&amp;$G4589,'Régua SAEB'!$G$1:$G$40,0),1)</f>
        <v>Básico</v>
      </c>
      <c r="I4589" s="29">
        <v>253.09</v>
      </c>
      <c r="J4589" s="10">
        <f>SUMIFS('Régua SAEB'!$C:$C,'Régua SAEB'!$B:$B,"MT",'Régua SAEB'!$D:$D,"&lt;="&amp;$I4589,'Régua SAEB'!$E:$E,"&gt;"&amp;$I4589,'Régua SAEB'!$A:$A,$E4589)</f>
        <v>2</v>
      </c>
      <c r="K4589" s="10" t="str">
        <f t="array" ref="K4589">INDEX('Régua SAEB'!$F$1:$F$40,MATCH($E4589&amp;"MT"&amp;$J4589,'Régua SAEB'!$G$1:$G$40,0),1)</f>
        <v>Insuficiente</v>
      </c>
    </row>
    <row r="4590" spans="1:11" x14ac:dyDescent="0.2">
      <c r="A4590" s="28" t="s">
        <v>22</v>
      </c>
      <c r="B4590" s="24">
        <v>902652</v>
      </c>
      <c r="C4590" s="28" t="s">
        <v>1614</v>
      </c>
      <c r="D4590" s="29">
        <v>35902652</v>
      </c>
      <c r="E4590" s="29" t="s">
        <v>3527</v>
      </c>
      <c r="F4590" s="29">
        <v>269.22000000000003</v>
      </c>
      <c r="G4590" s="10">
        <f>SUMIFS('Régua SAEB'!$C:$C,'Régua SAEB'!$B:$B,"LP",'Régua SAEB'!$D:$D,"&lt;="&amp;$F4590,'Régua SAEB'!$E:$E,"&gt;"&amp;$F4590,'Régua SAEB'!$A:$A,$E4590)</f>
        <v>2</v>
      </c>
      <c r="H4590" s="10" t="str">
        <f t="array" ref="H4590">INDEX('Régua SAEB'!$F$1:$F$40,MATCH($E4590&amp;"LP"&amp;$G4590,'Régua SAEB'!$G$1:$G$40,0),1)</f>
        <v>Básico</v>
      </c>
      <c r="I4590" s="29">
        <v>267.7</v>
      </c>
      <c r="J4590" s="10">
        <f>SUMIFS('Régua SAEB'!$C:$C,'Régua SAEB'!$B:$B,"MT",'Régua SAEB'!$D:$D,"&lt;="&amp;$I4590,'Régua SAEB'!$E:$E,"&gt;"&amp;$I4590,'Régua SAEB'!$A:$A,$E4590)</f>
        <v>2</v>
      </c>
      <c r="K4590" s="10" t="str">
        <f t="array" ref="K4590">INDEX('Régua SAEB'!$F$1:$F$40,MATCH($E4590&amp;"MT"&amp;$J4590,'Régua SAEB'!$G$1:$G$40,0),1)</f>
        <v>Insuficiente</v>
      </c>
    </row>
    <row r="4591" spans="1:11" x14ac:dyDescent="0.2">
      <c r="A4591" s="28" t="s">
        <v>22</v>
      </c>
      <c r="B4591" s="24">
        <v>904934</v>
      </c>
      <c r="C4591" s="28" t="s">
        <v>1615</v>
      </c>
      <c r="D4591" s="29">
        <v>35904934</v>
      </c>
      <c r="E4591" s="29" t="s">
        <v>3527</v>
      </c>
      <c r="F4591" s="29">
        <v>266.82</v>
      </c>
      <c r="G4591" s="10">
        <f>SUMIFS('Régua SAEB'!$C:$C,'Régua SAEB'!$B:$B,"LP",'Régua SAEB'!$D:$D,"&lt;="&amp;$F4591,'Régua SAEB'!$E:$E,"&gt;"&amp;$F4591,'Régua SAEB'!$A:$A,$E4591)</f>
        <v>2</v>
      </c>
      <c r="H4591" s="10" t="str">
        <f t="array" ref="H4591">INDEX('Régua SAEB'!$F$1:$F$40,MATCH($E4591&amp;"LP"&amp;$G4591,'Régua SAEB'!$G$1:$G$40,0),1)</f>
        <v>Básico</v>
      </c>
      <c r="I4591" s="29">
        <v>257.05</v>
      </c>
      <c r="J4591" s="10">
        <f>SUMIFS('Régua SAEB'!$C:$C,'Régua SAEB'!$B:$B,"MT",'Régua SAEB'!$D:$D,"&lt;="&amp;$I4591,'Régua SAEB'!$E:$E,"&gt;"&amp;$I4591,'Régua SAEB'!$A:$A,$E4591)</f>
        <v>2</v>
      </c>
      <c r="K4591" s="10" t="str">
        <f t="array" ref="K4591">INDEX('Régua SAEB'!$F$1:$F$40,MATCH($E4591&amp;"MT"&amp;$J4591,'Régua SAEB'!$G$1:$G$40,0),1)</f>
        <v>Insuficiente</v>
      </c>
    </row>
    <row r="4592" spans="1:11" x14ac:dyDescent="0.2">
      <c r="A4592" s="28" t="s">
        <v>22</v>
      </c>
      <c r="B4592" s="24">
        <v>908423</v>
      </c>
      <c r="C4592" s="28" t="s">
        <v>1616</v>
      </c>
      <c r="D4592" s="29">
        <v>35908423</v>
      </c>
      <c r="E4592" s="29" t="s">
        <v>3527</v>
      </c>
      <c r="F4592" s="29">
        <v>289.35000000000002</v>
      </c>
      <c r="G4592" s="10">
        <f>SUMIFS('Régua SAEB'!$C:$C,'Régua SAEB'!$B:$B,"LP",'Régua SAEB'!$D:$D,"&lt;="&amp;$F4592,'Régua SAEB'!$E:$E,"&gt;"&amp;$F4592,'Régua SAEB'!$A:$A,$E4592)</f>
        <v>3</v>
      </c>
      <c r="H4592" s="10" t="str">
        <f t="array" ref="H4592">INDEX('Régua SAEB'!$F$1:$F$40,MATCH($E4592&amp;"LP"&amp;$G4592,'Régua SAEB'!$G$1:$G$40,0),1)</f>
        <v>Básico</v>
      </c>
      <c r="I4592" s="29">
        <v>270.33</v>
      </c>
      <c r="J4592" s="10">
        <f>SUMIFS('Régua SAEB'!$C:$C,'Régua SAEB'!$B:$B,"MT",'Régua SAEB'!$D:$D,"&lt;="&amp;$I4592,'Régua SAEB'!$E:$E,"&gt;"&amp;$I4592,'Régua SAEB'!$A:$A,$E4592)</f>
        <v>2</v>
      </c>
      <c r="K4592" s="10" t="str">
        <f t="array" ref="K4592">INDEX('Régua SAEB'!$F$1:$F$40,MATCH($E4592&amp;"MT"&amp;$J4592,'Régua SAEB'!$G$1:$G$40,0),1)</f>
        <v>Insuficiente</v>
      </c>
    </row>
    <row r="4593" spans="1:11" x14ac:dyDescent="0.2">
      <c r="A4593" s="28" t="s">
        <v>71</v>
      </c>
      <c r="B4593" s="24">
        <v>34400</v>
      </c>
      <c r="C4593" s="28" t="s">
        <v>1618</v>
      </c>
      <c r="D4593" s="29">
        <v>35034400</v>
      </c>
      <c r="E4593" s="29" t="s">
        <v>3527</v>
      </c>
      <c r="F4593" s="29">
        <v>279.41000000000003</v>
      </c>
      <c r="G4593" s="10">
        <f>SUMIFS('Régua SAEB'!$C:$C,'Régua SAEB'!$B:$B,"LP",'Régua SAEB'!$D:$D,"&lt;="&amp;$F4593,'Régua SAEB'!$E:$E,"&gt;"&amp;$F4593,'Régua SAEB'!$A:$A,$E4593)</f>
        <v>3</v>
      </c>
      <c r="H4593" s="10" t="str">
        <f t="array" ref="H4593">INDEX('Régua SAEB'!$F$1:$F$40,MATCH($E4593&amp;"LP"&amp;$G4593,'Régua SAEB'!$G$1:$G$40,0),1)</f>
        <v>Básico</v>
      </c>
      <c r="I4593" s="29">
        <v>257.97000000000003</v>
      </c>
      <c r="J4593" s="10">
        <f>SUMIFS('Régua SAEB'!$C:$C,'Régua SAEB'!$B:$B,"MT",'Régua SAEB'!$D:$D,"&lt;="&amp;$I4593,'Régua SAEB'!$E:$E,"&gt;"&amp;$I4593,'Régua SAEB'!$A:$A,$E4593)</f>
        <v>2</v>
      </c>
      <c r="K4593" s="10" t="str">
        <f t="array" ref="K4593">INDEX('Régua SAEB'!$F$1:$F$40,MATCH($E4593&amp;"MT"&amp;$J4593,'Régua SAEB'!$G$1:$G$40,0),1)</f>
        <v>Insuficiente</v>
      </c>
    </row>
    <row r="4594" spans="1:11" x14ac:dyDescent="0.2">
      <c r="A4594" s="28" t="s">
        <v>76</v>
      </c>
      <c r="B4594" s="24">
        <v>32360</v>
      </c>
      <c r="C4594" s="28" t="s">
        <v>1619</v>
      </c>
      <c r="D4594" s="29">
        <v>35032360</v>
      </c>
      <c r="E4594" s="29" t="s">
        <v>3527</v>
      </c>
      <c r="F4594" s="29">
        <v>283</v>
      </c>
      <c r="G4594" s="10">
        <f>SUMIFS('Régua SAEB'!$C:$C,'Régua SAEB'!$B:$B,"LP",'Régua SAEB'!$D:$D,"&lt;="&amp;$F4594,'Régua SAEB'!$E:$E,"&gt;"&amp;$F4594,'Régua SAEB'!$A:$A,$E4594)</f>
        <v>3</v>
      </c>
      <c r="H4594" s="10" t="str">
        <f t="array" ref="H4594">INDEX('Régua SAEB'!$F$1:$F$40,MATCH($E4594&amp;"LP"&amp;$G4594,'Régua SAEB'!$G$1:$G$40,0),1)</f>
        <v>Básico</v>
      </c>
      <c r="I4594" s="29">
        <v>259.88</v>
      </c>
      <c r="J4594" s="10">
        <f>SUMIFS('Régua SAEB'!$C:$C,'Régua SAEB'!$B:$B,"MT",'Régua SAEB'!$D:$D,"&lt;="&amp;$I4594,'Régua SAEB'!$E:$E,"&gt;"&amp;$I4594,'Régua SAEB'!$A:$A,$E4594)</f>
        <v>2</v>
      </c>
      <c r="K4594" s="10" t="str">
        <f t="array" ref="K4594">INDEX('Régua SAEB'!$F$1:$F$40,MATCH($E4594&amp;"MT"&amp;$J4594,'Régua SAEB'!$G$1:$G$40,0),1)</f>
        <v>Insuficiente</v>
      </c>
    </row>
    <row r="4595" spans="1:11" x14ac:dyDescent="0.2">
      <c r="A4595" s="28" t="s">
        <v>15</v>
      </c>
      <c r="B4595" s="24">
        <v>33017</v>
      </c>
      <c r="C4595" s="28" t="s">
        <v>1620</v>
      </c>
      <c r="D4595" s="29">
        <v>35033017</v>
      </c>
      <c r="E4595" s="29" t="s">
        <v>3527</v>
      </c>
      <c r="F4595" s="29">
        <v>299.61</v>
      </c>
      <c r="G4595" s="10">
        <f>SUMIFS('Régua SAEB'!$C:$C,'Régua SAEB'!$B:$B,"LP",'Régua SAEB'!$D:$D,"&lt;="&amp;$F4595,'Régua SAEB'!$E:$E,"&gt;"&amp;$F4595,'Régua SAEB'!$A:$A,$E4595)</f>
        <v>3</v>
      </c>
      <c r="H4595" s="10" t="str">
        <f t="array" ref="H4595">INDEX('Régua SAEB'!$F$1:$F$40,MATCH($E4595&amp;"LP"&amp;$G4595,'Régua SAEB'!$G$1:$G$40,0),1)</f>
        <v>Básico</v>
      </c>
      <c r="I4595" s="29">
        <v>289.18</v>
      </c>
      <c r="J4595" s="10">
        <f>SUMIFS('Régua SAEB'!$C:$C,'Régua SAEB'!$B:$B,"MT",'Régua SAEB'!$D:$D,"&lt;="&amp;$I4595,'Régua SAEB'!$E:$E,"&gt;"&amp;$I4595,'Régua SAEB'!$A:$A,$E4595)</f>
        <v>3</v>
      </c>
      <c r="K4595" s="10" t="str">
        <f t="array" ref="K4595">INDEX('Régua SAEB'!$F$1:$F$40,MATCH($E4595&amp;"MT"&amp;$J4595,'Régua SAEB'!$G$1:$G$40,0),1)</f>
        <v>Básico</v>
      </c>
    </row>
    <row r="4596" spans="1:11" x14ac:dyDescent="0.2">
      <c r="A4596" s="28" t="s">
        <v>15</v>
      </c>
      <c r="B4596" s="24">
        <v>33066</v>
      </c>
      <c r="C4596" s="28" t="s">
        <v>3645</v>
      </c>
      <c r="D4596" s="29">
        <v>35033066</v>
      </c>
      <c r="E4596" s="29" t="s">
        <v>3527</v>
      </c>
      <c r="F4596" s="29">
        <v>286.63</v>
      </c>
      <c r="G4596" s="10">
        <f>SUMIFS('Régua SAEB'!$C:$C,'Régua SAEB'!$B:$B,"LP",'Régua SAEB'!$D:$D,"&lt;="&amp;$F4596,'Régua SAEB'!$E:$E,"&gt;"&amp;$F4596,'Régua SAEB'!$A:$A,$E4596)</f>
        <v>3</v>
      </c>
      <c r="H4596" s="10" t="str">
        <f t="array" ref="H4596">INDEX('Régua SAEB'!$F$1:$F$40,MATCH($E4596&amp;"LP"&amp;$G4596,'Régua SAEB'!$G$1:$G$40,0),1)</f>
        <v>Básico</v>
      </c>
      <c r="I4596" s="29">
        <v>271.10000000000002</v>
      </c>
      <c r="J4596" s="10">
        <f>SUMIFS('Régua SAEB'!$C:$C,'Régua SAEB'!$B:$B,"MT",'Régua SAEB'!$D:$D,"&lt;="&amp;$I4596,'Régua SAEB'!$E:$E,"&gt;"&amp;$I4596,'Régua SAEB'!$A:$A,$E4596)</f>
        <v>2</v>
      </c>
      <c r="K4596" s="10" t="str">
        <f t="array" ref="K4596">INDEX('Régua SAEB'!$F$1:$F$40,MATCH($E4596&amp;"MT"&amp;$J4596,'Régua SAEB'!$G$1:$G$40,0),1)</f>
        <v>Insuficiente</v>
      </c>
    </row>
    <row r="4597" spans="1:11" x14ac:dyDescent="0.2">
      <c r="A4597" s="28" t="s">
        <v>15</v>
      </c>
      <c r="B4597" s="24">
        <v>905999</v>
      </c>
      <c r="C4597" s="28" t="s">
        <v>1621</v>
      </c>
      <c r="D4597" s="29">
        <v>35905999</v>
      </c>
      <c r="E4597" s="29" t="s">
        <v>3527</v>
      </c>
      <c r="F4597" s="29">
        <v>260.01</v>
      </c>
      <c r="G4597" s="10">
        <f>SUMIFS('Régua SAEB'!$C:$C,'Régua SAEB'!$B:$B,"LP",'Régua SAEB'!$D:$D,"&lt;="&amp;$F4597,'Régua SAEB'!$E:$E,"&gt;"&amp;$F4597,'Régua SAEB'!$A:$A,$E4597)</f>
        <v>2</v>
      </c>
      <c r="H4597" s="10" t="str">
        <f t="array" ref="H4597">INDEX('Régua SAEB'!$F$1:$F$40,MATCH($E4597&amp;"LP"&amp;$G4597,'Régua SAEB'!$G$1:$G$40,0),1)</f>
        <v>Básico</v>
      </c>
      <c r="I4597" s="29">
        <v>259.47000000000003</v>
      </c>
      <c r="J4597" s="10">
        <f>SUMIFS('Régua SAEB'!$C:$C,'Régua SAEB'!$B:$B,"MT",'Régua SAEB'!$D:$D,"&lt;="&amp;$I4597,'Régua SAEB'!$E:$E,"&gt;"&amp;$I4597,'Régua SAEB'!$A:$A,$E4597)</f>
        <v>2</v>
      </c>
      <c r="K4597" s="10" t="str">
        <f t="array" ref="K4597">INDEX('Régua SAEB'!$F$1:$F$40,MATCH($E4597&amp;"MT"&amp;$J4597,'Régua SAEB'!$G$1:$G$40,0),1)</f>
        <v>Insuficiente</v>
      </c>
    </row>
    <row r="4598" spans="1:11" x14ac:dyDescent="0.2">
      <c r="A4598" s="28" t="s">
        <v>28</v>
      </c>
      <c r="B4598" s="24">
        <v>27900</v>
      </c>
      <c r="C4598" s="28" t="s">
        <v>1622</v>
      </c>
      <c r="D4598" s="29">
        <v>35027900</v>
      </c>
      <c r="E4598" s="29" t="s">
        <v>3527</v>
      </c>
      <c r="F4598" s="29">
        <v>280.52999999999997</v>
      </c>
      <c r="G4598" s="10">
        <f>SUMIFS('Régua SAEB'!$C:$C,'Régua SAEB'!$B:$B,"LP",'Régua SAEB'!$D:$D,"&lt;="&amp;$F4598,'Régua SAEB'!$E:$E,"&gt;"&amp;$F4598,'Régua SAEB'!$A:$A,$E4598)</f>
        <v>3</v>
      </c>
      <c r="H4598" s="10" t="str">
        <f t="array" ref="H4598">INDEX('Régua SAEB'!$F$1:$F$40,MATCH($E4598&amp;"LP"&amp;$G4598,'Régua SAEB'!$G$1:$G$40,0),1)</f>
        <v>Básico</v>
      </c>
      <c r="I4598" s="29">
        <v>291.75</v>
      </c>
      <c r="J4598" s="10">
        <f>SUMIFS('Régua SAEB'!$C:$C,'Régua SAEB'!$B:$B,"MT",'Régua SAEB'!$D:$D,"&lt;="&amp;$I4598,'Régua SAEB'!$E:$E,"&gt;"&amp;$I4598,'Régua SAEB'!$A:$A,$E4598)</f>
        <v>3</v>
      </c>
      <c r="K4598" s="10" t="str">
        <f t="array" ref="K4598">INDEX('Régua SAEB'!$F$1:$F$40,MATCH($E4598&amp;"MT"&amp;$J4598,'Régua SAEB'!$G$1:$G$40,0),1)</f>
        <v>Básico</v>
      </c>
    </row>
    <row r="4599" spans="1:11" x14ac:dyDescent="0.2">
      <c r="A4599" s="28" t="s">
        <v>9</v>
      </c>
      <c r="B4599" s="24">
        <v>30892</v>
      </c>
      <c r="C4599" s="28" t="s">
        <v>1623</v>
      </c>
      <c r="D4599" s="29">
        <v>35030892</v>
      </c>
      <c r="E4599" s="29" t="s">
        <v>3527</v>
      </c>
      <c r="F4599" s="29">
        <v>276.52</v>
      </c>
      <c r="G4599" s="10">
        <f>SUMIFS('Régua SAEB'!$C:$C,'Régua SAEB'!$B:$B,"LP",'Régua SAEB'!$D:$D,"&lt;="&amp;$F4599,'Régua SAEB'!$E:$E,"&gt;"&amp;$F4599,'Régua SAEB'!$A:$A,$E4599)</f>
        <v>3</v>
      </c>
      <c r="H4599" s="10" t="str">
        <f t="array" ref="H4599">INDEX('Régua SAEB'!$F$1:$F$40,MATCH($E4599&amp;"LP"&amp;$G4599,'Régua SAEB'!$G$1:$G$40,0),1)</f>
        <v>Básico</v>
      </c>
      <c r="I4599" s="29">
        <v>256.93</v>
      </c>
      <c r="J4599" s="10">
        <f>SUMIFS('Régua SAEB'!$C:$C,'Régua SAEB'!$B:$B,"MT",'Régua SAEB'!$D:$D,"&lt;="&amp;$I4599,'Régua SAEB'!$E:$E,"&gt;"&amp;$I4599,'Régua SAEB'!$A:$A,$E4599)</f>
        <v>2</v>
      </c>
      <c r="K4599" s="10" t="str">
        <f t="array" ref="K4599">INDEX('Régua SAEB'!$F$1:$F$40,MATCH($E4599&amp;"MT"&amp;$J4599,'Régua SAEB'!$G$1:$G$40,0),1)</f>
        <v>Insuficiente</v>
      </c>
    </row>
    <row r="4600" spans="1:11" x14ac:dyDescent="0.2">
      <c r="A4600" s="28" t="s">
        <v>58</v>
      </c>
      <c r="B4600" s="24">
        <v>33698</v>
      </c>
      <c r="C4600" s="28" t="s">
        <v>1627</v>
      </c>
      <c r="D4600" s="29">
        <v>35033698</v>
      </c>
      <c r="E4600" s="29" t="s">
        <v>3527</v>
      </c>
      <c r="F4600" s="29">
        <v>254.14</v>
      </c>
      <c r="G4600" s="10">
        <f>SUMIFS('Régua SAEB'!$C:$C,'Régua SAEB'!$B:$B,"LP",'Régua SAEB'!$D:$D,"&lt;="&amp;$F4600,'Régua SAEB'!$E:$E,"&gt;"&amp;$F4600,'Régua SAEB'!$A:$A,$E4600)</f>
        <v>2</v>
      </c>
      <c r="H4600" s="10" t="str">
        <f t="array" ref="H4600">INDEX('Régua SAEB'!$F$1:$F$40,MATCH($E4600&amp;"LP"&amp;$G4600,'Régua SAEB'!$G$1:$G$40,0),1)</f>
        <v>Básico</v>
      </c>
      <c r="I4600" s="29">
        <v>264.5</v>
      </c>
      <c r="J4600" s="10">
        <f>SUMIFS('Régua SAEB'!$C:$C,'Régua SAEB'!$B:$B,"MT",'Régua SAEB'!$D:$D,"&lt;="&amp;$I4600,'Régua SAEB'!$E:$E,"&gt;"&amp;$I4600,'Régua SAEB'!$A:$A,$E4600)</f>
        <v>2</v>
      </c>
      <c r="K4600" s="10" t="str">
        <f t="array" ref="K4600">INDEX('Régua SAEB'!$F$1:$F$40,MATCH($E4600&amp;"MT"&amp;$J4600,'Régua SAEB'!$G$1:$G$40,0),1)</f>
        <v>Insuficiente</v>
      </c>
    </row>
    <row r="4601" spans="1:11" x14ac:dyDescent="0.2">
      <c r="A4601" s="28" t="s">
        <v>58</v>
      </c>
      <c r="B4601" s="24">
        <v>33728</v>
      </c>
      <c r="C4601" s="28" t="s">
        <v>3646</v>
      </c>
      <c r="D4601" s="29">
        <v>35033728</v>
      </c>
      <c r="E4601" s="29" t="s">
        <v>3527</v>
      </c>
      <c r="F4601" s="29">
        <v>302.31</v>
      </c>
      <c r="G4601" s="10">
        <f>SUMIFS('Régua SAEB'!$C:$C,'Régua SAEB'!$B:$B,"LP",'Régua SAEB'!$D:$D,"&lt;="&amp;$F4601,'Régua SAEB'!$E:$E,"&gt;"&amp;$F4601,'Régua SAEB'!$A:$A,$E4601)</f>
        <v>4</v>
      </c>
      <c r="H4601" s="10" t="str">
        <f t="array" ref="H4601">INDEX('Régua SAEB'!$F$1:$F$40,MATCH($E4601&amp;"LP"&amp;$G4601,'Régua SAEB'!$G$1:$G$40,0),1)</f>
        <v>Básico</v>
      </c>
      <c r="I4601" s="29">
        <v>292.49</v>
      </c>
      <c r="J4601" s="10">
        <f>SUMIFS('Régua SAEB'!$C:$C,'Régua SAEB'!$B:$B,"MT",'Régua SAEB'!$D:$D,"&lt;="&amp;$I4601,'Régua SAEB'!$E:$E,"&gt;"&amp;$I4601,'Régua SAEB'!$A:$A,$E4601)</f>
        <v>3</v>
      </c>
      <c r="K4601" s="10" t="str">
        <f t="array" ref="K4601">INDEX('Régua SAEB'!$F$1:$F$40,MATCH($E4601&amp;"MT"&amp;$J4601,'Régua SAEB'!$G$1:$G$40,0),1)</f>
        <v>Básico</v>
      </c>
    </row>
    <row r="4602" spans="1:11" x14ac:dyDescent="0.2">
      <c r="A4602" s="28" t="s">
        <v>58</v>
      </c>
      <c r="B4602" s="24">
        <v>33753</v>
      </c>
      <c r="C4602" s="28" t="s">
        <v>1629</v>
      </c>
      <c r="D4602" s="29">
        <v>35033753</v>
      </c>
      <c r="E4602" s="29" t="s">
        <v>3527</v>
      </c>
      <c r="F4602" s="29">
        <v>288.33</v>
      </c>
      <c r="G4602" s="10">
        <f>SUMIFS('Régua SAEB'!$C:$C,'Régua SAEB'!$B:$B,"LP",'Régua SAEB'!$D:$D,"&lt;="&amp;$F4602,'Régua SAEB'!$E:$E,"&gt;"&amp;$F4602,'Régua SAEB'!$A:$A,$E4602)</f>
        <v>3</v>
      </c>
      <c r="H4602" s="10" t="str">
        <f t="array" ref="H4602">INDEX('Régua SAEB'!$F$1:$F$40,MATCH($E4602&amp;"LP"&amp;$G4602,'Régua SAEB'!$G$1:$G$40,0),1)</f>
        <v>Básico</v>
      </c>
      <c r="I4602" s="29">
        <v>289.83</v>
      </c>
      <c r="J4602" s="10">
        <f>SUMIFS('Régua SAEB'!$C:$C,'Régua SAEB'!$B:$B,"MT",'Régua SAEB'!$D:$D,"&lt;="&amp;$I4602,'Régua SAEB'!$E:$E,"&gt;"&amp;$I4602,'Régua SAEB'!$A:$A,$E4602)</f>
        <v>3</v>
      </c>
      <c r="K4602" s="10" t="str">
        <f t="array" ref="K4602">INDEX('Régua SAEB'!$F$1:$F$40,MATCH($E4602&amp;"MT"&amp;$J4602,'Régua SAEB'!$G$1:$G$40,0),1)</f>
        <v>Básico</v>
      </c>
    </row>
    <row r="4603" spans="1:11" x14ac:dyDescent="0.2">
      <c r="A4603" s="28" t="s">
        <v>58</v>
      </c>
      <c r="B4603" s="24">
        <v>33777</v>
      </c>
      <c r="C4603" s="28" t="s">
        <v>1631</v>
      </c>
      <c r="D4603" s="29">
        <v>35033777</v>
      </c>
      <c r="E4603" s="29" t="s">
        <v>3527</v>
      </c>
      <c r="F4603" s="29">
        <v>261.02999999999997</v>
      </c>
      <c r="G4603" s="10">
        <f>SUMIFS('Régua SAEB'!$C:$C,'Régua SAEB'!$B:$B,"LP",'Régua SAEB'!$D:$D,"&lt;="&amp;$F4603,'Régua SAEB'!$E:$E,"&gt;"&amp;$F4603,'Régua SAEB'!$A:$A,$E4603)</f>
        <v>2</v>
      </c>
      <c r="H4603" s="10" t="str">
        <f t="array" ref="H4603">INDEX('Régua SAEB'!$F$1:$F$40,MATCH($E4603&amp;"LP"&amp;$G4603,'Régua SAEB'!$G$1:$G$40,0),1)</f>
        <v>Básico</v>
      </c>
      <c r="I4603" s="29">
        <v>257.77</v>
      </c>
      <c r="J4603" s="10">
        <f>SUMIFS('Régua SAEB'!$C:$C,'Régua SAEB'!$B:$B,"MT",'Régua SAEB'!$D:$D,"&lt;="&amp;$I4603,'Régua SAEB'!$E:$E,"&gt;"&amp;$I4603,'Régua SAEB'!$A:$A,$E4603)</f>
        <v>2</v>
      </c>
      <c r="K4603" s="10" t="str">
        <f t="array" ref="K4603">INDEX('Régua SAEB'!$F$1:$F$40,MATCH($E4603&amp;"MT"&amp;$J4603,'Régua SAEB'!$G$1:$G$40,0),1)</f>
        <v>Insuficiente</v>
      </c>
    </row>
    <row r="4604" spans="1:11" x14ac:dyDescent="0.2">
      <c r="A4604" s="28" t="s">
        <v>58</v>
      </c>
      <c r="B4604" s="24">
        <v>33819</v>
      </c>
      <c r="C4604" s="28" t="s">
        <v>1632</v>
      </c>
      <c r="D4604" s="29">
        <v>35033819</v>
      </c>
      <c r="E4604" s="29" t="s">
        <v>3527</v>
      </c>
      <c r="F4604" s="29">
        <v>248.14</v>
      </c>
      <c r="G4604" s="10">
        <f>SUMIFS('Régua SAEB'!$C:$C,'Régua SAEB'!$B:$B,"LP",'Régua SAEB'!$D:$D,"&lt;="&amp;$F4604,'Régua SAEB'!$E:$E,"&gt;"&amp;$F4604,'Régua SAEB'!$A:$A,$E4604)</f>
        <v>1</v>
      </c>
      <c r="H4604" s="10" t="str">
        <f t="array" ref="H4604">INDEX('Régua SAEB'!$F$1:$F$40,MATCH($E4604&amp;"LP"&amp;$G4604,'Régua SAEB'!$G$1:$G$40,0),1)</f>
        <v>Insuficiente</v>
      </c>
      <c r="I4604" s="29">
        <v>253.36</v>
      </c>
      <c r="J4604" s="10">
        <f>SUMIFS('Régua SAEB'!$C:$C,'Régua SAEB'!$B:$B,"MT",'Régua SAEB'!$D:$D,"&lt;="&amp;$I4604,'Régua SAEB'!$E:$E,"&gt;"&amp;$I4604,'Régua SAEB'!$A:$A,$E4604)</f>
        <v>2</v>
      </c>
      <c r="K4604" s="10" t="str">
        <f t="array" ref="K4604">INDEX('Régua SAEB'!$F$1:$F$40,MATCH($E4604&amp;"MT"&amp;$J4604,'Régua SAEB'!$G$1:$G$40,0),1)</f>
        <v>Insuficiente</v>
      </c>
    </row>
    <row r="4605" spans="1:11" x14ac:dyDescent="0.2">
      <c r="A4605" s="28" t="s">
        <v>58</v>
      </c>
      <c r="B4605" s="24">
        <v>33832</v>
      </c>
      <c r="C4605" s="28" t="s">
        <v>1633</v>
      </c>
      <c r="D4605" s="29">
        <v>35033832</v>
      </c>
      <c r="E4605" s="29" t="s">
        <v>3527</v>
      </c>
      <c r="F4605" s="29">
        <v>261.73</v>
      </c>
      <c r="G4605" s="10">
        <f>SUMIFS('Régua SAEB'!$C:$C,'Régua SAEB'!$B:$B,"LP",'Régua SAEB'!$D:$D,"&lt;="&amp;$F4605,'Régua SAEB'!$E:$E,"&gt;"&amp;$F4605,'Régua SAEB'!$A:$A,$E4605)</f>
        <v>2</v>
      </c>
      <c r="H4605" s="10" t="str">
        <f t="array" ref="H4605">INDEX('Régua SAEB'!$F$1:$F$40,MATCH($E4605&amp;"LP"&amp;$G4605,'Régua SAEB'!$G$1:$G$40,0),1)</f>
        <v>Básico</v>
      </c>
      <c r="I4605" s="29">
        <v>260.89999999999998</v>
      </c>
      <c r="J4605" s="10">
        <f>SUMIFS('Régua SAEB'!$C:$C,'Régua SAEB'!$B:$B,"MT",'Régua SAEB'!$D:$D,"&lt;="&amp;$I4605,'Régua SAEB'!$E:$E,"&gt;"&amp;$I4605,'Régua SAEB'!$A:$A,$E4605)</f>
        <v>2</v>
      </c>
      <c r="K4605" s="10" t="str">
        <f t="array" ref="K4605">INDEX('Régua SAEB'!$F$1:$F$40,MATCH($E4605&amp;"MT"&amp;$J4605,'Régua SAEB'!$G$1:$G$40,0),1)</f>
        <v>Insuficiente</v>
      </c>
    </row>
    <row r="4606" spans="1:11" x14ac:dyDescent="0.2">
      <c r="A4606" s="28" t="s">
        <v>58</v>
      </c>
      <c r="B4606" s="24">
        <v>43242</v>
      </c>
      <c r="C4606" s="28" t="s">
        <v>1635</v>
      </c>
      <c r="D4606" s="29">
        <v>35043242</v>
      </c>
      <c r="E4606" s="29" t="s">
        <v>3527</v>
      </c>
      <c r="F4606" s="29">
        <v>279.49</v>
      </c>
      <c r="G4606" s="10">
        <f>SUMIFS('Régua SAEB'!$C:$C,'Régua SAEB'!$B:$B,"LP",'Régua SAEB'!$D:$D,"&lt;="&amp;$F4606,'Régua SAEB'!$E:$E,"&gt;"&amp;$F4606,'Régua SAEB'!$A:$A,$E4606)</f>
        <v>3</v>
      </c>
      <c r="H4606" s="10" t="str">
        <f t="array" ref="H4606">INDEX('Régua SAEB'!$F$1:$F$40,MATCH($E4606&amp;"LP"&amp;$G4606,'Régua SAEB'!$G$1:$G$40,0),1)</f>
        <v>Básico</v>
      </c>
      <c r="I4606" s="29">
        <v>271.58</v>
      </c>
      <c r="J4606" s="10">
        <f>SUMIFS('Régua SAEB'!$C:$C,'Régua SAEB'!$B:$B,"MT",'Régua SAEB'!$D:$D,"&lt;="&amp;$I4606,'Régua SAEB'!$E:$E,"&gt;"&amp;$I4606,'Régua SAEB'!$A:$A,$E4606)</f>
        <v>2</v>
      </c>
      <c r="K4606" s="10" t="str">
        <f t="array" ref="K4606">INDEX('Régua SAEB'!$F$1:$F$40,MATCH($E4606&amp;"MT"&amp;$J4606,'Régua SAEB'!$G$1:$G$40,0),1)</f>
        <v>Insuficiente</v>
      </c>
    </row>
    <row r="4607" spans="1:11" x14ac:dyDescent="0.2">
      <c r="A4607" s="28" t="s">
        <v>58</v>
      </c>
      <c r="B4607" s="24">
        <v>47843</v>
      </c>
      <c r="C4607" s="28" t="s">
        <v>1640</v>
      </c>
      <c r="D4607" s="29">
        <v>35047843</v>
      </c>
      <c r="E4607" s="29" t="s">
        <v>3527</v>
      </c>
      <c r="F4607" s="29">
        <v>294.04000000000002</v>
      </c>
      <c r="G4607" s="10">
        <f>SUMIFS('Régua SAEB'!$C:$C,'Régua SAEB'!$B:$B,"LP",'Régua SAEB'!$D:$D,"&lt;="&amp;$F4607,'Régua SAEB'!$E:$E,"&gt;"&amp;$F4607,'Régua SAEB'!$A:$A,$E4607)</f>
        <v>3</v>
      </c>
      <c r="H4607" s="10" t="str">
        <f t="array" ref="H4607">INDEX('Régua SAEB'!$F$1:$F$40,MATCH($E4607&amp;"LP"&amp;$G4607,'Régua SAEB'!$G$1:$G$40,0),1)</f>
        <v>Básico</v>
      </c>
      <c r="I4607" s="29">
        <v>283.83</v>
      </c>
      <c r="J4607" s="10">
        <f>SUMIFS('Régua SAEB'!$C:$C,'Régua SAEB'!$B:$B,"MT",'Régua SAEB'!$D:$D,"&lt;="&amp;$I4607,'Régua SAEB'!$E:$E,"&gt;"&amp;$I4607,'Régua SAEB'!$A:$A,$E4607)</f>
        <v>3</v>
      </c>
      <c r="K4607" s="10" t="str">
        <f t="array" ref="K4607">INDEX('Régua SAEB'!$F$1:$F$40,MATCH($E4607&amp;"MT"&amp;$J4607,'Régua SAEB'!$G$1:$G$40,0),1)</f>
        <v>Básico</v>
      </c>
    </row>
    <row r="4608" spans="1:11" x14ac:dyDescent="0.2">
      <c r="A4608" s="28" t="s">
        <v>58</v>
      </c>
      <c r="B4608" s="24">
        <v>907662</v>
      </c>
      <c r="C4608" s="28" t="s">
        <v>1646</v>
      </c>
      <c r="D4608" s="29">
        <v>35907662</v>
      </c>
      <c r="E4608" s="29" t="s">
        <v>3527</v>
      </c>
      <c r="F4608" s="29">
        <v>298.08999999999997</v>
      </c>
      <c r="G4608" s="10">
        <f>SUMIFS('Régua SAEB'!$C:$C,'Régua SAEB'!$B:$B,"LP",'Régua SAEB'!$D:$D,"&lt;="&amp;$F4608,'Régua SAEB'!$E:$E,"&gt;"&amp;$F4608,'Régua SAEB'!$A:$A,$E4608)</f>
        <v>3</v>
      </c>
      <c r="H4608" s="10" t="str">
        <f t="array" ref="H4608">INDEX('Régua SAEB'!$F$1:$F$40,MATCH($E4608&amp;"LP"&amp;$G4608,'Régua SAEB'!$G$1:$G$40,0),1)</f>
        <v>Básico</v>
      </c>
      <c r="I4608" s="29">
        <v>272.95999999999998</v>
      </c>
      <c r="J4608" s="10">
        <f>SUMIFS('Régua SAEB'!$C:$C,'Régua SAEB'!$B:$B,"MT",'Régua SAEB'!$D:$D,"&lt;="&amp;$I4608,'Régua SAEB'!$E:$E,"&gt;"&amp;$I4608,'Régua SAEB'!$A:$A,$E4608)</f>
        <v>2</v>
      </c>
      <c r="K4608" s="10" t="str">
        <f t="array" ref="K4608">INDEX('Régua SAEB'!$F$1:$F$40,MATCH($E4608&amp;"MT"&amp;$J4608,'Régua SAEB'!$G$1:$G$40,0),1)</f>
        <v>Insuficiente</v>
      </c>
    </row>
    <row r="4609" spans="1:11" x14ac:dyDescent="0.2">
      <c r="A4609" s="28" t="s">
        <v>58</v>
      </c>
      <c r="B4609" s="24">
        <v>914198</v>
      </c>
      <c r="C4609" s="28" t="s">
        <v>1647</v>
      </c>
      <c r="D4609" s="29">
        <v>35914198</v>
      </c>
      <c r="E4609" s="29" t="s">
        <v>3527</v>
      </c>
      <c r="F4609" s="29">
        <v>263.19</v>
      </c>
      <c r="G4609" s="10">
        <f>SUMIFS('Régua SAEB'!$C:$C,'Régua SAEB'!$B:$B,"LP",'Régua SAEB'!$D:$D,"&lt;="&amp;$F4609,'Régua SAEB'!$E:$E,"&gt;"&amp;$F4609,'Régua SAEB'!$A:$A,$E4609)</f>
        <v>2</v>
      </c>
      <c r="H4609" s="10" t="str">
        <f t="array" ref="H4609">INDEX('Régua SAEB'!$F$1:$F$40,MATCH($E4609&amp;"LP"&amp;$G4609,'Régua SAEB'!$G$1:$G$40,0),1)</f>
        <v>Básico</v>
      </c>
      <c r="I4609" s="29">
        <v>262.3</v>
      </c>
      <c r="J4609" s="10">
        <f>SUMIFS('Régua SAEB'!$C:$C,'Régua SAEB'!$B:$B,"MT",'Régua SAEB'!$D:$D,"&lt;="&amp;$I4609,'Régua SAEB'!$E:$E,"&gt;"&amp;$I4609,'Régua SAEB'!$A:$A,$E4609)</f>
        <v>2</v>
      </c>
      <c r="K4609" s="10" t="str">
        <f t="array" ref="K4609">INDEX('Régua SAEB'!$F$1:$F$40,MATCH($E4609&amp;"MT"&amp;$J4609,'Régua SAEB'!$G$1:$G$40,0),1)</f>
        <v>Insuficiente</v>
      </c>
    </row>
    <row r="4610" spans="1:11" x14ac:dyDescent="0.2">
      <c r="A4610" s="28" t="s">
        <v>58</v>
      </c>
      <c r="B4610" s="24">
        <v>923000</v>
      </c>
      <c r="C4610" s="28" t="s">
        <v>3647</v>
      </c>
      <c r="D4610" s="29">
        <v>35923000</v>
      </c>
      <c r="E4610" s="29" t="s">
        <v>3527</v>
      </c>
      <c r="F4610" s="29">
        <v>287.47000000000003</v>
      </c>
      <c r="G4610" s="10">
        <f>SUMIFS('Régua SAEB'!$C:$C,'Régua SAEB'!$B:$B,"LP",'Régua SAEB'!$D:$D,"&lt;="&amp;$F4610,'Régua SAEB'!$E:$E,"&gt;"&amp;$F4610,'Régua SAEB'!$A:$A,$E4610)</f>
        <v>3</v>
      </c>
      <c r="H4610" s="10" t="str">
        <f t="array" ref="H4610">INDEX('Régua SAEB'!$F$1:$F$40,MATCH($E4610&amp;"LP"&amp;$G4610,'Régua SAEB'!$G$1:$G$40,0),1)</f>
        <v>Básico</v>
      </c>
      <c r="I4610" s="29">
        <v>281.47000000000003</v>
      </c>
      <c r="J4610" s="10">
        <f>SUMIFS('Régua SAEB'!$C:$C,'Régua SAEB'!$B:$B,"MT",'Régua SAEB'!$D:$D,"&lt;="&amp;$I4610,'Régua SAEB'!$E:$E,"&gt;"&amp;$I4610,'Régua SAEB'!$A:$A,$E4610)</f>
        <v>3</v>
      </c>
      <c r="K4610" s="10" t="str">
        <f t="array" ref="K4610">INDEX('Régua SAEB'!$F$1:$F$40,MATCH($E4610&amp;"MT"&amp;$J4610,'Régua SAEB'!$G$1:$G$40,0),1)</f>
        <v>Básico</v>
      </c>
    </row>
    <row r="4611" spans="1:11" x14ac:dyDescent="0.2">
      <c r="A4611" s="28" t="s">
        <v>47</v>
      </c>
      <c r="B4611" s="24">
        <v>28332</v>
      </c>
      <c r="C4611" s="28" t="s">
        <v>1648</v>
      </c>
      <c r="D4611" s="29">
        <v>35028332</v>
      </c>
      <c r="E4611" s="29" t="s">
        <v>3527</v>
      </c>
      <c r="F4611" s="29">
        <v>300.48</v>
      </c>
      <c r="G4611" s="10">
        <f>SUMIFS('Régua SAEB'!$C:$C,'Régua SAEB'!$B:$B,"LP",'Régua SAEB'!$D:$D,"&lt;="&amp;$F4611,'Régua SAEB'!$E:$E,"&gt;"&amp;$F4611,'Régua SAEB'!$A:$A,$E4611)</f>
        <v>4</v>
      </c>
      <c r="H4611" s="10" t="str">
        <f t="array" ref="H4611">INDEX('Régua SAEB'!$F$1:$F$40,MATCH($E4611&amp;"LP"&amp;$G4611,'Régua SAEB'!$G$1:$G$40,0),1)</f>
        <v>Básico</v>
      </c>
      <c r="I4611" s="29">
        <v>280.98</v>
      </c>
      <c r="J4611" s="10">
        <f>SUMIFS('Régua SAEB'!$C:$C,'Régua SAEB'!$B:$B,"MT",'Régua SAEB'!$D:$D,"&lt;="&amp;$I4611,'Régua SAEB'!$E:$E,"&gt;"&amp;$I4611,'Régua SAEB'!$A:$A,$E4611)</f>
        <v>3</v>
      </c>
      <c r="K4611" s="10" t="str">
        <f t="array" ref="K4611">INDEX('Régua SAEB'!$F$1:$F$40,MATCH($E4611&amp;"MT"&amp;$J4611,'Régua SAEB'!$G$1:$G$40,0),1)</f>
        <v>Básico</v>
      </c>
    </row>
    <row r="4612" spans="1:11" x14ac:dyDescent="0.2">
      <c r="A4612" s="28" t="s">
        <v>73</v>
      </c>
      <c r="B4612" s="24">
        <v>32475</v>
      </c>
      <c r="C4612" s="28" t="s">
        <v>1649</v>
      </c>
      <c r="D4612" s="29">
        <v>35032475</v>
      </c>
      <c r="E4612" s="29" t="s">
        <v>3527</v>
      </c>
      <c r="F4612" s="29">
        <v>267.82</v>
      </c>
      <c r="G4612" s="10">
        <f>SUMIFS('Régua SAEB'!$C:$C,'Régua SAEB'!$B:$B,"LP",'Régua SAEB'!$D:$D,"&lt;="&amp;$F4612,'Régua SAEB'!$E:$E,"&gt;"&amp;$F4612,'Régua SAEB'!$A:$A,$E4612)</f>
        <v>2</v>
      </c>
      <c r="H4612" s="10" t="str">
        <f t="array" ref="H4612">INDEX('Régua SAEB'!$F$1:$F$40,MATCH($E4612&amp;"LP"&amp;$G4612,'Régua SAEB'!$G$1:$G$40,0),1)</f>
        <v>Básico</v>
      </c>
      <c r="I4612" s="29">
        <v>256.64</v>
      </c>
      <c r="J4612" s="10">
        <f>SUMIFS('Régua SAEB'!$C:$C,'Régua SAEB'!$B:$B,"MT",'Régua SAEB'!$D:$D,"&lt;="&amp;$I4612,'Régua SAEB'!$E:$E,"&gt;"&amp;$I4612,'Régua SAEB'!$A:$A,$E4612)</f>
        <v>2</v>
      </c>
      <c r="K4612" s="10" t="str">
        <f t="array" ref="K4612">INDEX('Régua SAEB'!$F$1:$F$40,MATCH($E4612&amp;"MT"&amp;$J4612,'Régua SAEB'!$G$1:$G$40,0),1)</f>
        <v>Insuficiente</v>
      </c>
    </row>
    <row r="4613" spans="1:11" x14ac:dyDescent="0.2">
      <c r="A4613" s="28" t="s">
        <v>14</v>
      </c>
      <c r="B4613" s="24">
        <v>24934</v>
      </c>
      <c r="C4613" s="28" t="s">
        <v>1651</v>
      </c>
      <c r="D4613" s="29">
        <v>35024934</v>
      </c>
      <c r="E4613" s="29" t="s">
        <v>3527</v>
      </c>
      <c r="F4613" s="29">
        <v>288.45</v>
      </c>
      <c r="G4613" s="10">
        <f>SUMIFS('Régua SAEB'!$C:$C,'Régua SAEB'!$B:$B,"LP",'Régua SAEB'!$D:$D,"&lt;="&amp;$F4613,'Régua SAEB'!$E:$E,"&gt;"&amp;$F4613,'Régua SAEB'!$A:$A,$E4613)</f>
        <v>3</v>
      </c>
      <c r="H4613" s="10" t="str">
        <f t="array" ref="H4613">INDEX('Régua SAEB'!$F$1:$F$40,MATCH($E4613&amp;"LP"&amp;$G4613,'Régua SAEB'!$G$1:$G$40,0),1)</f>
        <v>Básico</v>
      </c>
      <c r="I4613" s="29">
        <v>266.04000000000002</v>
      </c>
      <c r="J4613" s="10">
        <f>SUMIFS('Régua SAEB'!$C:$C,'Régua SAEB'!$B:$B,"MT",'Régua SAEB'!$D:$D,"&lt;="&amp;$I4613,'Régua SAEB'!$E:$E,"&gt;"&amp;$I4613,'Régua SAEB'!$A:$A,$E4613)</f>
        <v>2</v>
      </c>
      <c r="K4613" s="10" t="str">
        <f t="array" ref="K4613">INDEX('Régua SAEB'!$F$1:$F$40,MATCH($E4613&amp;"MT"&amp;$J4613,'Régua SAEB'!$G$1:$G$40,0),1)</f>
        <v>Insuficiente</v>
      </c>
    </row>
    <row r="4614" spans="1:11" x14ac:dyDescent="0.2">
      <c r="A4614" s="28" t="s">
        <v>14</v>
      </c>
      <c r="B4614" s="24">
        <v>24958</v>
      </c>
      <c r="C4614" s="28" t="s">
        <v>1652</v>
      </c>
      <c r="D4614" s="29">
        <v>35024958</v>
      </c>
      <c r="E4614" s="29" t="s">
        <v>3527</v>
      </c>
      <c r="F4614" s="29">
        <v>265.7</v>
      </c>
      <c r="G4614" s="10">
        <f>SUMIFS('Régua SAEB'!$C:$C,'Régua SAEB'!$B:$B,"LP",'Régua SAEB'!$D:$D,"&lt;="&amp;$F4614,'Régua SAEB'!$E:$E,"&gt;"&amp;$F4614,'Régua SAEB'!$A:$A,$E4614)</f>
        <v>2</v>
      </c>
      <c r="H4614" s="10" t="str">
        <f t="array" ref="H4614">INDEX('Régua SAEB'!$F$1:$F$40,MATCH($E4614&amp;"LP"&amp;$G4614,'Régua SAEB'!$G$1:$G$40,0),1)</f>
        <v>Básico</v>
      </c>
      <c r="I4614" s="29">
        <v>257.35000000000002</v>
      </c>
      <c r="J4614" s="10">
        <f>SUMIFS('Régua SAEB'!$C:$C,'Régua SAEB'!$B:$B,"MT",'Régua SAEB'!$D:$D,"&lt;="&amp;$I4614,'Régua SAEB'!$E:$E,"&gt;"&amp;$I4614,'Régua SAEB'!$A:$A,$E4614)</f>
        <v>2</v>
      </c>
      <c r="K4614" s="10" t="str">
        <f t="array" ref="K4614">INDEX('Régua SAEB'!$F$1:$F$40,MATCH($E4614&amp;"MT"&amp;$J4614,'Régua SAEB'!$G$1:$G$40,0),1)</f>
        <v>Insuficiente</v>
      </c>
    </row>
    <row r="4615" spans="1:11" x14ac:dyDescent="0.2">
      <c r="A4615" s="28" t="s">
        <v>14</v>
      </c>
      <c r="B4615" s="24">
        <v>47909</v>
      </c>
      <c r="C4615" s="28" t="s">
        <v>1654</v>
      </c>
      <c r="D4615" s="29">
        <v>35047909</v>
      </c>
      <c r="E4615" s="29" t="s">
        <v>3527</v>
      </c>
      <c r="F4615" s="29">
        <v>249.89</v>
      </c>
      <c r="G4615" s="10">
        <f>SUMIFS('Régua SAEB'!$C:$C,'Régua SAEB'!$B:$B,"LP",'Régua SAEB'!$D:$D,"&lt;="&amp;$F4615,'Régua SAEB'!$E:$E,"&gt;"&amp;$F4615,'Régua SAEB'!$A:$A,$E4615)</f>
        <v>1</v>
      </c>
      <c r="H4615" s="10" t="str">
        <f t="array" ref="H4615">INDEX('Régua SAEB'!$F$1:$F$40,MATCH($E4615&amp;"LP"&amp;$G4615,'Régua SAEB'!$G$1:$G$40,0),1)</f>
        <v>Insuficiente</v>
      </c>
      <c r="I4615" s="29">
        <v>248.43</v>
      </c>
      <c r="J4615" s="10">
        <f>SUMIFS('Régua SAEB'!$C:$C,'Régua SAEB'!$B:$B,"MT",'Régua SAEB'!$D:$D,"&lt;="&amp;$I4615,'Régua SAEB'!$E:$E,"&gt;"&amp;$I4615,'Régua SAEB'!$A:$A,$E4615)</f>
        <v>1</v>
      </c>
      <c r="K4615" s="10" t="str">
        <f t="array" ref="K4615">INDEX('Régua SAEB'!$F$1:$F$40,MATCH($E4615&amp;"MT"&amp;$J4615,'Régua SAEB'!$G$1:$G$40,0),1)</f>
        <v>Insuficiente</v>
      </c>
    </row>
    <row r="4616" spans="1:11" x14ac:dyDescent="0.2">
      <c r="A4616" s="28" t="s">
        <v>59</v>
      </c>
      <c r="B4616" s="24">
        <v>7560</v>
      </c>
      <c r="C4616" s="28" t="s">
        <v>1658</v>
      </c>
      <c r="D4616" s="29">
        <v>35007560</v>
      </c>
      <c r="E4616" s="29" t="s">
        <v>3527</v>
      </c>
      <c r="F4616" s="29">
        <v>284.33</v>
      </c>
      <c r="G4616" s="10">
        <f>SUMIFS('Régua SAEB'!$C:$C,'Régua SAEB'!$B:$B,"LP",'Régua SAEB'!$D:$D,"&lt;="&amp;$F4616,'Régua SAEB'!$E:$E,"&gt;"&amp;$F4616,'Régua SAEB'!$A:$A,$E4616)</f>
        <v>3</v>
      </c>
      <c r="H4616" s="10" t="str">
        <f t="array" ref="H4616">INDEX('Régua SAEB'!$F$1:$F$40,MATCH($E4616&amp;"LP"&amp;$G4616,'Régua SAEB'!$G$1:$G$40,0),1)</f>
        <v>Básico</v>
      </c>
      <c r="I4616" s="29">
        <v>277.70999999999998</v>
      </c>
      <c r="J4616" s="10">
        <f>SUMIFS('Régua SAEB'!$C:$C,'Régua SAEB'!$B:$B,"MT",'Régua SAEB'!$D:$D,"&lt;="&amp;$I4616,'Régua SAEB'!$E:$E,"&gt;"&amp;$I4616,'Régua SAEB'!$A:$A,$E4616)</f>
        <v>3</v>
      </c>
      <c r="K4616" s="10" t="str">
        <f t="array" ref="K4616">INDEX('Régua SAEB'!$F$1:$F$40,MATCH($E4616&amp;"MT"&amp;$J4616,'Régua SAEB'!$G$1:$G$40,0),1)</f>
        <v>Básico</v>
      </c>
    </row>
    <row r="4617" spans="1:11" x14ac:dyDescent="0.2">
      <c r="A4617" s="28" t="s">
        <v>59</v>
      </c>
      <c r="B4617" s="24">
        <v>7584</v>
      </c>
      <c r="C4617" s="28" t="s">
        <v>1659</v>
      </c>
      <c r="D4617" s="29">
        <v>35007584</v>
      </c>
      <c r="E4617" s="29" t="s">
        <v>3527</v>
      </c>
      <c r="F4617" s="29">
        <v>300.98</v>
      </c>
      <c r="G4617" s="10">
        <f>SUMIFS('Régua SAEB'!$C:$C,'Régua SAEB'!$B:$B,"LP",'Régua SAEB'!$D:$D,"&lt;="&amp;$F4617,'Régua SAEB'!$E:$E,"&gt;"&amp;$F4617,'Régua SAEB'!$A:$A,$E4617)</f>
        <v>4</v>
      </c>
      <c r="H4617" s="10" t="str">
        <f t="array" ref="H4617">INDEX('Régua SAEB'!$F$1:$F$40,MATCH($E4617&amp;"LP"&amp;$G4617,'Régua SAEB'!$G$1:$G$40,0),1)</f>
        <v>Básico</v>
      </c>
      <c r="I4617" s="29">
        <v>278.42</v>
      </c>
      <c r="J4617" s="10">
        <f>SUMIFS('Régua SAEB'!$C:$C,'Régua SAEB'!$B:$B,"MT",'Régua SAEB'!$D:$D,"&lt;="&amp;$I4617,'Régua SAEB'!$E:$E,"&gt;"&amp;$I4617,'Régua SAEB'!$A:$A,$E4617)</f>
        <v>3</v>
      </c>
      <c r="K4617" s="10" t="str">
        <f t="array" ref="K4617">INDEX('Régua SAEB'!$F$1:$F$40,MATCH($E4617&amp;"MT"&amp;$J4617,'Régua SAEB'!$G$1:$G$40,0),1)</f>
        <v>Básico</v>
      </c>
    </row>
    <row r="4618" spans="1:11" x14ac:dyDescent="0.2">
      <c r="A4618" s="28" t="s">
        <v>59</v>
      </c>
      <c r="B4618" s="24">
        <v>7596</v>
      </c>
      <c r="C4618" s="28" t="s">
        <v>1660</v>
      </c>
      <c r="D4618" s="29">
        <v>35007596</v>
      </c>
      <c r="E4618" s="29" t="s">
        <v>3527</v>
      </c>
      <c r="F4618" s="29">
        <v>287.62</v>
      </c>
      <c r="G4618" s="10">
        <f>SUMIFS('Régua SAEB'!$C:$C,'Régua SAEB'!$B:$B,"LP",'Régua SAEB'!$D:$D,"&lt;="&amp;$F4618,'Régua SAEB'!$E:$E,"&gt;"&amp;$F4618,'Régua SAEB'!$A:$A,$E4618)</f>
        <v>3</v>
      </c>
      <c r="H4618" s="10" t="str">
        <f t="array" ref="H4618">INDEX('Régua SAEB'!$F$1:$F$40,MATCH($E4618&amp;"LP"&amp;$G4618,'Régua SAEB'!$G$1:$G$40,0),1)</f>
        <v>Básico</v>
      </c>
      <c r="I4618" s="29">
        <v>273.47000000000003</v>
      </c>
      <c r="J4618" s="10">
        <f>SUMIFS('Régua SAEB'!$C:$C,'Régua SAEB'!$B:$B,"MT",'Régua SAEB'!$D:$D,"&lt;="&amp;$I4618,'Régua SAEB'!$E:$E,"&gt;"&amp;$I4618,'Régua SAEB'!$A:$A,$E4618)</f>
        <v>2</v>
      </c>
      <c r="K4618" s="10" t="str">
        <f t="array" ref="K4618">INDEX('Régua SAEB'!$F$1:$F$40,MATCH($E4618&amp;"MT"&amp;$J4618,'Régua SAEB'!$G$1:$G$40,0),1)</f>
        <v>Insuficiente</v>
      </c>
    </row>
    <row r="4619" spans="1:11" x14ac:dyDescent="0.2">
      <c r="A4619" s="28" t="s">
        <v>59</v>
      </c>
      <c r="B4619" s="24">
        <v>7602</v>
      </c>
      <c r="C4619" s="28" t="s">
        <v>1661</v>
      </c>
      <c r="D4619" s="29">
        <v>35007602</v>
      </c>
      <c r="E4619" s="29" t="s">
        <v>3527</v>
      </c>
      <c r="F4619" s="29">
        <v>277.68</v>
      </c>
      <c r="G4619" s="10">
        <f>SUMIFS('Régua SAEB'!$C:$C,'Régua SAEB'!$B:$B,"LP",'Régua SAEB'!$D:$D,"&lt;="&amp;$F4619,'Régua SAEB'!$E:$E,"&gt;"&amp;$F4619,'Régua SAEB'!$A:$A,$E4619)</f>
        <v>3</v>
      </c>
      <c r="H4619" s="10" t="str">
        <f t="array" ref="H4619">INDEX('Régua SAEB'!$F$1:$F$40,MATCH($E4619&amp;"LP"&amp;$G4619,'Régua SAEB'!$G$1:$G$40,0),1)</f>
        <v>Básico</v>
      </c>
      <c r="I4619" s="29">
        <v>254.1</v>
      </c>
      <c r="J4619" s="10">
        <f>SUMIFS('Régua SAEB'!$C:$C,'Régua SAEB'!$B:$B,"MT",'Régua SAEB'!$D:$D,"&lt;="&amp;$I4619,'Régua SAEB'!$E:$E,"&gt;"&amp;$I4619,'Régua SAEB'!$A:$A,$E4619)</f>
        <v>2</v>
      </c>
      <c r="K4619" s="10" t="str">
        <f t="array" ref="K4619">INDEX('Régua SAEB'!$F$1:$F$40,MATCH($E4619&amp;"MT"&amp;$J4619,'Régua SAEB'!$G$1:$G$40,0),1)</f>
        <v>Insuficiente</v>
      </c>
    </row>
    <row r="4620" spans="1:11" x14ac:dyDescent="0.2">
      <c r="A4620" s="28" t="s">
        <v>59</v>
      </c>
      <c r="B4620" s="24">
        <v>7648</v>
      </c>
      <c r="C4620" s="28" t="s">
        <v>1662</v>
      </c>
      <c r="D4620" s="29">
        <v>35007648</v>
      </c>
      <c r="E4620" s="29" t="s">
        <v>3527</v>
      </c>
      <c r="F4620" s="29">
        <v>264.33</v>
      </c>
      <c r="G4620" s="10">
        <f>SUMIFS('Régua SAEB'!$C:$C,'Régua SAEB'!$B:$B,"LP",'Régua SAEB'!$D:$D,"&lt;="&amp;$F4620,'Régua SAEB'!$E:$E,"&gt;"&amp;$F4620,'Régua SAEB'!$A:$A,$E4620)</f>
        <v>2</v>
      </c>
      <c r="H4620" s="10" t="str">
        <f t="array" ref="H4620">INDEX('Régua SAEB'!$F$1:$F$40,MATCH($E4620&amp;"LP"&amp;$G4620,'Régua SAEB'!$G$1:$G$40,0),1)</f>
        <v>Básico</v>
      </c>
      <c r="I4620" s="29">
        <v>259.95</v>
      </c>
      <c r="J4620" s="10">
        <f>SUMIFS('Régua SAEB'!$C:$C,'Régua SAEB'!$B:$B,"MT",'Régua SAEB'!$D:$D,"&lt;="&amp;$I4620,'Régua SAEB'!$E:$E,"&gt;"&amp;$I4620,'Régua SAEB'!$A:$A,$E4620)</f>
        <v>2</v>
      </c>
      <c r="K4620" s="10" t="str">
        <f t="array" ref="K4620">INDEX('Régua SAEB'!$F$1:$F$40,MATCH($E4620&amp;"MT"&amp;$J4620,'Régua SAEB'!$G$1:$G$40,0),1)</f>
        <v>Insuficiente</v>
      </c>
    </row>
    <row r="4621" spans="1:11" x14ac:dyDescent="0.2">
      <c r="A4621" s="28" t="s">
        <v>59</v>
      </c>
      <c r="B4621" s="24">
        <v>7729</v>
      </c>
      <c r="C4621" s="28" t="s">
        <v>1665</v>
      </c>
      <c r="D4621" s="29">
        <v>35007729</v>
      </c>
      <c r="E4621" s="29" t="s">
        <v>3527</v>
      </c>
      <c r="F4621" s="29">
        <v>286.20999999999998</v>
      </c>
      <c r="G4621" s="10">
        <f>SUMIFS('Régua SAEB'!$C:$C,'Régua SAEB'!$B:$B,"LP",'Régua SAEB'!$D:$D,"&lt;="&amp;$F4621,'Régua SAEB'!$E:$E,"&gt;"&amp;$F4621,'Régua SAEB'!$A:$A,$E4621)</f>
        <v>3</v>
      </c>
      <c r="H4621" s="10" t="str">
        <f t="array" ref="H4621">INDEX('Régua SAEB'!$F$1:$F$40,MATCH($E4621&amp;"LP"&amp;$G4621,'Régua SAEB'!$G$1:$G$40,0),1)</f>
        <v>Básico</v>
      </c>
      <c r="I4621" s="29">
        <v>267.42</v>
      </c>
      <c r="J4621" s="10">
        <f>SUMIFS('Régua SAEB'!$C:$C,'Régua SAEB'!$B:$B,"MT",'Régua SAEB'!$D:$D,"&lt;="&amp;$I4621,'Régua SAEB'!$E:$E,"&gt;"&amp;$I4621,'Régua SAEB'!$A:$A,$E4621)</f>
        <v>2</v>
      </c>
      <c r="K4621" s="10" t="str">
        <f t="array" ref="K4621">INDEX('Régua SAEB'!$F$1:$F$40,MATCH($E4621&amp;"MT"&amp;$J4621,'Régua SAEB'!$G$1:$G$40,0),1)</f>
        <v>Insuficiente</v>
      </c>
    </row>
    <row r="4622" spans="1:11" x14ac:dyDescent="0.2">
      <c r="A4622" s="28" t="s">
        <v>59</v>
      </c>
      <c r="B4622" s="24">
        <v>7742</v>
      </c>
      <c r="C4622" s="28" t="s">
        <v>1666</v>
      </c>
      <c r="D4622" s="29">
        <v>35007742</v>
      </c>
      <c r="E4622" s="29" t="s">
        <v>3527</v>
      </c>
      <c r="F4622" s="29">
        <v>302.85000000000002</v>
      </c>
      <c r="G4622" s="10">
        <f>SUMIFS('Régua SAEB'!$C:$C,'Régua SAEB'!$B:$B,"LP",'Régua SAEB'!$D:$D,"&lt;="&amp;$F4622,'Régua SAEB'!$E:$E,"&gt;"&amp;$F4622,'Régua SAEB'!$A:$A,$E4622)</f>
        <v>4</v>
      </c>
      <c r="H4622" s="10" t="str">
        <f t="array" ref="H4622">INDEX('Régua SAEB'!$F$1:$F$40,MATCH($E4622&amp;"LP"&amp;$G4622,'Régua SAEB'!$G$1:$G$40,0),1)</f>
        <v>Básico</v>
      </c>
      <c r="I4622" s="29">
        <v>288.48</v>
      </c>
      <c r="J4622" s="10">
        <f>SUMIFS('Régua SAEB'!$C:$C,'Régua SAEB'!$B:$B,"MT",'Régua SAEB'!$D:$D,"&lt;="&amp;$I4622,'Régua SAEB'!$E:$E,"&gt;"&amp;$I4622,'Régua SAEB'!$A:$A,$E4622)</f>
        <v>3</v>
      </c>
      <c r="K4622" s="10" t="str">
        <f t="array" ref="K4622">INDEX('Régua SAEB'!$F$1:$F$40,MATCH($E4622&amp;"MT"&amp;$J4622,'Régua SAEB'!$G$1:$G$40,0),1)</f>
        <v>Básico</v>
      </c>
    </row>
    <row r="4623" spans="1:11" x14ac:dyDescent="0.2">
      <c r="A4623" s="28" t="s">
        <v>59</v>
      </c>
      <c r="B4623" s="24">
        <v>7766</v>
      </c>
      <c r="C4623" s="28" t="s">
        <v>1667</v>
      </c>
      <c r="D4623" s="29">
        <v>35007766</v>
      </c>
      <c r="E4623" s="29" t="s">
        <v>3527</v>
      </c>
      <c r="F4623" s="29">
        <v>284.76</v>
      </c>
      <c r="G4623" s="10">
        <f>SUMIFS('Régua SAEB'!$C:$C,'Régua SAEB'!$B:$B,"LP",'Régua SAEB'!$D:$D,"&lt;="&amp;$F4623,'Régua SAEB'!$E:$E,"&gt;"&amp;$F4623,'Régua SAEB'!$A:$A,$E4623)</f>
        <v>3</v>
      </c>
      <c r="H4623" s="10" t="str">
        <f t="array" ref="H4623">INDEX('Régua SAEB'!$F$1:$F$40,MATCH($E4623&amp;"LP"&amp;$G4623,'Régua SAEB'!$G$1:$G$40,0),1)</f>
        <v>Básico</v>
      </c>
      <c r="I4623" s="29">
        <v>273.87</v>
      </c>
      <c r="J4623" s="10">
        <f>SUMIFS('Régua SAEB'!$C:$C,'Régua SAEB'!$B:$B,"MT",'Régua SAEB'!$D:$D,"&lt;="&amp;$I4623,'Régua SAEB'!$E:$E,"&gt;"&amp;$I4623,'Régua SAEB'!$A:$A,$E4623)</f>
        <v>2</v>
      </c>
      <c r="K4623" s="10" t="str">
        <f t="array" ref="K4623">INDEX('Régua SAEB'!$F$1:$F$40,MATCH($E4623&amp;"MT"&amp;$J4623,'Régua SAEB'!$G$1:$G$40,0),1)</f>
        <v>Insuficiente</v>
      </c>
    </row>
    <row r="4624" spans="1:11" x14ac:dyDescent="0.2">
      <c r="A4624" s="28" t="s">
        <v>59</v>
      </c>
      <c r="B4624" s="24">
        <v>7791</v>
      </c>
      <c r="C4624" s="28" t="s">
        <v>1668</v>
      </c>
      <c r="D4624" s="29">
        <v>35007791</v>
      </c>
      <c r="E4624" s="29" t="s">
        <v>3527</v>
      </c>
      <c r="F4624" s="29">
        <v>290.8</v>
      </c>
      <c r="G4624" s="10">
        <f>SUMIFS('Régua SAEB'!$C:$C,'Régua SAEB'!$B:$B,"LP",'Régua SAEB'!$D:$D,"&lt;="&amp;$F4624,'Régua SAEB'!$E:$E,"&gt;"&amp;$F4624,'Régua SAEB'!$A:$A,$E4624)</f>
        <v>3</v>
      </c>
      <c r="H4624" s="10" t="str">
        <f t="array" ref="H4624">INDEX('Régua SAEB'!$F$1:$F$40,MATCH($E4624&amp;"LP"&amp;$G4624,'Régua SAEB'!$G$1:$G$40,0),1)</f>
        <v>Básico</v>
      </c>
      <c r="I4624" s="29">
        <v>272.63</v>
      </c>
      <c r="J4624" s="10">
        <f>SUMIFS('Régua SAEB'!$C:$C,'Régua SAEB'!$B:$B,"MT",'Régua SAEB'!$D:$D,"&lt;="&amp;$I4624,'Régua SAEB'!$E:$E,"&gt;"&amp;$I4624,'Régua SAEB'!$A:$A,$E4624)</f>
        <v>2</v>
      </c>
      <c r="K4624" s="10" t="str">
        <f t="array" ref="K4624">INDEX('Régua SAEB'!$F$1:$F$40,MATCH($E4624&amp;"MT"&amp;$J4624,'Régua SAEB'!$G$1:$G$40,0),1)</f>
        <v>Insuficiente</v>
      </c>
    </row>
    <row r="4625" spans="1:11" x14ac:dyDescent="0.2">
      <c r="A4625" s="28" t="s">
        <v>59</v>
      </c>
      <c r="B4625" s="24">
        <v>7808</v>
      </c>
      <c r="C4625" s="28" t="s">
        <v>1669</v>
      </c>
      <c r="D4625" s="29">
        <v>35007808</v>
      </c>
      <c r="E4625" s="29" t="s">
        <v>3527</v>
      </c>
      <c r="F4625" s="29">
        <v>280.73</v>
      </c>
      <c r="G4625" s="10">
        <f>SUMIFS('Régua SAEB'!$C:$C,'Régua SAEB'!$B:$B,"LP",'Régua SAEB'!$D:$D,"&lt;="&amp;$F4625,'Régua SAEB'!$E:$E,"&gt;"&amp;$F4625,'Régua SAEB'!$A:$A,$E4625)</f>
        <v>3</v>
      </c>
      <c r="H4625" s="10" t="str">
        <f t="array" ref="H4625">INDEX('Régua SAEB'!$F$1:$F$40,MATCH($E4625&amp;"LP"&amp;$G4625,'Régua SAEB'!$G$1:$G$40,0),1)</f>
        <v>Básico</v>
      </c>
      <c r="I4625" s="29">
        <v>273.2</v>
      </c>
      <c r="J4625" s="10">
        <f>SUMIFS('Régua SAEB'!$C:$C,'Régua SAEB'!$B:$B,"MT",'Régua SAEB'!$D:$D,"&lt;="&amp;$I4625,'Régua SAEB'!$E:$E,"&gt;"&amp;$I4625,'Régua SAEB'!$A:$A,$E4625)</f>
        <v>2</v>
      </c>
      <c r="K4625" s="10" t="str">
        <f t="array" ref="K4625">INDEX('Régua SAEB'!$F$1:$F$40,MATCH($E4625&amp;"MT"&amp;$J4625,'Régua SAEB'!$G$1:$G$40,0),1)</f>
        <v>Insuficiente</v>
      </c>
    </row>
    <row r="4626" spans="1:11" x14ac:dyDescent="0.2">
      <c r="A4626" s="28" t="s">
        <v>59</v>
      </c>
      <c r="B4626" s="24">
        <v>7821</v>
      </c>
      <c r="C4626" s="28" t="s">
        <v>1670</v>
      </c>
      <c r="D4626" s="29">
        <v>35007821</v>
      </c>
      <c r="E4626" s="29" t="s">
        <v>3527</v>
      </c>
      <c r="F4626" s="29">
        <v>271.18</v>
      </c>
      <c r="G4626" s="10">
        <f>SUMIFS('Régua SAEB'!$C:$C,'Régua SAEB'!$B:$B,"LP",'Régua SAEB'!$D:$D,"&lt;="&amp;$F4626,'Régua SAEB'!$E:$E,"&gt;"&amp;$F4626,'Régua SAEB'!$A:$A,$E4626)</f>
        <v>2</v>
      </c>
      <c r="H4626" s="10" t="str">
        <f t="array" ref="H4626">INDEX('Régua SAEB'!$F$1:$F$40,MATCH($E4626&amp;"LP"&amp;$G4626,'Régua SAEB'!$G$1:$G$40,0),1)</f>
        <v>Básico</v>
      </c>
      <c r="I4626" s="29">
        <v>260.39999999999998</v>
      </c>
      <c r="J4626" s="10">
        <f>SUMIFS('Régua SAEB'!$C:$C,'Régua SAEB'!$B:$B,"MT",'Régua SAEB'!$D:$D,"&lt;="&amp;$I4626,'Régua SAEB'!$E:$E,"&gt;"&amp;$I4626,'Régua SAEB'!$A:$A,$E4626)</f>
        <v>2</v>
      </c>
      <c r="K4626" s="10" t="str">
        <f t="array" ref="K4626">INDEX('Régua SAEB'!$F$1:$F$40,MATCH($E4626&amp;"MT"&amp;$J4626,'Régua SAEB'!$G$1:$G$40,0),1)</f>
        <v>Insuficiente</v>
      </c>
    </row>
    <row r="4627" spans="1:11" x14ac:dyDescent="0.2">
      <c r="A4627" s="28" t="s">
        <v>59</v>
      </c>
      <c r="B4627" s="24">
        <v>7833</v>
      </c>
      <c r="C4627" s="28" t="s">
        <v>1671</v>
      </c>
      <c r="D4627" s="29">
        <v>35007833</v>
      </c>
      <c r="E4627" s="29" t="s">
        <v>3527</v>
      </c>
      <c r="F4627" s="29">
        <v>283.79000000000002</v>
      </c>
      <c r="G4627" s="10">
        <f>SUMIFS('Régua SAEB'!$C:$C,'Régua SAEB'!$B:$B,"LP",'Régua SAEB'!$D:$D,"&lt;="&amp;$F4627,'Régua SAEB'!$E:$E,"&gt;"&amp;$F4627,'Régua SAEB'!$A:$A,$E4627)</f>
        <v>3</v>
      </c>
      <c r="H4627" s="10" t="str">
        <f t="array" ref="H4627">INDEX('Régua SAEB'!$F$1:$F$40,MATCH($E4627&amp;"LP"&amp;$G4627,'Régua SAEB'!$G$1:$G$40,0),1)</f>
        <v>Básico</v>
      </c>
      <c r="I4627" s="29">
        <v>263.27</v>
      </c>
      <c r="J4627" s="10">
        <f>SUMIFS('Régua SAEB'!$C:$C,'Régua SAEB'!$B:$B,"MT",'Régua SAEB'!$D:$D,"&lt;="&amp;$I4627,'Régua SAEB'!$E:$E,"&gt;"&amp;$I4627,'Régua SAEB'!$A:$A,$E4627)</f>
        <v>2</v>
      </c>
      <c r="K4627" s="10" t="str">
        <f t="array" ref="K4627">INDEX('Régua SAEB'!$F$1:$F$40,MATCH($E4627&amp;"MT"&amp;$J4627,'Régua SAEB'!$G$1:$G$40,0),1)</f>
        <v>Insuficiente</v>
      </c>
    </row>
    <row r="4628" spans="1:11" x14ac:dyDescent="0.2">
      <c r="A4628" s="28" t="s">
        <v>59</v>
      </c>
      <c r="B4628" s="24">
        <v>7845</v>
      </c>
      <c r="C4628" s="28" t="s">
        <v>1672</v>
      </c>
      <c r="D4628" s="29">
        <v>35007845</v>
      </c>
      <c r="E4628" s="29" t="s">
        <v>3527</v>
      </c>
      <c r="F4628" s="29">
        <v>295.04000000000002</v>
      </c>
      <c r="G4628" s="10">
        <f>SUMIFS('Régua SAEB'!$C:$C,'Régua SAEB'!$B:$B,"LP",'Régua SAEB'!$D:$D,"&lt;="&amp;$F4628,'Régua SAEB'!$E:$E,"&gt;"&amp;$F4628,'Régua SAEB'!$A:$A,$E4628)</f>
        <v>3</v>
      </c>
      <c r="H4628" s="10" t="str">
        <f t="array" ref="H4628">INDEX('Régua SAEB'!$F$1:$F$40,MATCH($E4628&amp;"LP"&amp;$G4628,'Régua SAEB'!$G$1:$G$40,0),1)</f>
        <v>Básico</v>
      </c>
      <c r="I4628" s="29">
        <v>286.94</v>
      </c>
      <c r="J4628" s="10">
        <f>SUMIFS('Régua SAEB'!$C:$C,'Régua SAEB'!$B:$B,"MT",'Régua SAEB'!$D:$D,"&lt;="&amp;$I4628,'Régua SAEB'!$E:$E,"&gt;"&amp;$I4628,'Régua SAEB'!$A:$A,$E4628)</f>
        <v>3</v>
      </c>
      <c r="K4628" s="10" t="str">
        <f t="array" ref="K4628">INDEX('Régua SAEB'!$F$1:$F$40,MATCH($E4628&amp;"MT"&amp;$J4628,'Régua SAEB'!$G$1:$G$40,0),1)</f>
        <v>Básico</v>
      </c>
    </row>
    <row r="4629" spans="1:11" x14ac:dyDescent="0.2">
      <c r="A4629" s="28" t="s">
        <v>59</v>
      </c>
      <c r="B4629" s="24">
        <v>37312</v>
      </c>
      <c r="C4629" s="28" t="s">
        <v>1674</v>
      </c>
      <c r="D4629" s="29">
        <v>35037312</v>
      </c>
      <c r="E4629" s="29" t="s">
        <v>3527</v>
      </c>
      <c r="F4629" s="29">
        <v>280.91000000000003</v>
      </c>
      <c r="G4629" s="10">
        <f>SUMIFS('Régua SAEB'!$C:$C,'Régua SAEB'!$B:$B,"LP",'Régua SAEB'!$D:$D,"&lt;="&amp;$F4629,'Régua SAEB'!$E:$E,"&gt;"&amp;$F4629,'Régua SAEB'!$A:$A,$E4629)</f>
        <v>3</v>
      </c>
      <c r="H4629" s="10" t="str">
        <f t="array" ref="H4629">INDEX('Régua SAEB'!$F$1:$F$40,MATCH($E4629&amp;"LP"&amp;$G4629,'Régua SAEB'!$G$1:$G$40,0),1)</f>
        <v>Básico</v>
      </c>
      <c r="I4629" s="29">
        <v>270.24</v>
      </c>
      <c r="J4629" s="10">
        <f>SUMIFS('Régua SAEB'!$C:$C,'Régua SAEB'!$B:$B,"MT",'Régua SAEB'!$D:$D,"&lt;="&amp;$I4629,'Régua SAEB'!$E:$E,"&gt;"&amp;$I4629,'Régua SAEB'!$A:$A,$E4629)</f>
        <v>2</v>
      </c>
      <c r="K4629" s="10" t="str">
        <f t="array" ref="K4629">INDEX('Régua SAEB'!$F$1:$F$40,MATCH($E4629&amp;"MT"&amp;$J4629,'Régua SAEB'!$G$1:$G$40,0),1)</f>
        <v>Insuficiente</v>
      </c>
    </row>
    <row r="4630" spans="1:11" x14ac:dyDescent="0.2">
      <c r="A4630" s="28" t="s">
        <v>59</v>
      </c>
      <c r="B4630" s="24">
        <v>38453</v>
      </c>
      <c r="C4630" s="28" t="s">
        <v>1676</v>
      </c>
      <c r="D4630" s="29">
        <v>35038453</v>
      </c>
      <c r="E4630" s="29" t="s">
        <v>3527</v>
      </c>
      <c r="F4630" s="29">
        <v>299.13</v>
      </c>
      <c r="G4630" s="10">
        <f>SUMIFS('Régua SAEB'!$C:$C,'Régua SAEB'!$B:$B,"LP",'Régua SAEB'!$D:$D,"&lt;="&amp;$F4630,'Régua SAEB'!$E:$E,"&gt;"&amp;$F4630,'Régua SAEB'!$A:$A,$E4630)</f>
        <v>3</v>
      </c>
      <c r="H4630" s="10" t="str">
        <f t="array" ref="H4630">INDEX('Régua SAEB'!$F$1:$F$40,MATCH($E4630&amp;"LP"&amp;$G4630,'Régua SAEB'!$G$1:$G$40,0),1)</f>
        <v>Básico</v>
      </c>
      <c r="I4630" s="29">
        <v>275.08999999999997</v>
      </c>
      <c r="J4630" s="10">
        <f>SUMIFS('Régua SAEB'!$C:$C,'Régua SAEB'!$B:$B,"MT",'Régua SAEB'!$D:$D,"&lt;="&amp;$I4630,'Régua SAEB'!$E:$E,"&gt;"&amp;$I4630,'Régua SAEB'!$A:$A,$E4630)</f>
        <v>3</v>
      </c>
      <c r="K4630" s="10" t="str">
        <f t="array" ref="K4630">INDEX('Régua SAEB'!$F$1:$F$40,MATCH($E4630&amp;"MT"&amp;$J4630,'Régua SAEB'!$G$1:$G$40,0),1)</f>
        <v>Básico</v>
      </c>
    </row>
    <row r="4631" spans="1:11" x14ac:dyDescent="0.2">
      <c r="A4631" s="28" t="s">
        <v>59</v>
      </c>
      <c r="B4631" s="24">
        <v>43849</v>
      </c>
      <c r="C4631" s="28" t="s">
        <v>1679</v>
      </c>
      <c r="D4631" s="29">
        <v>35043849</v>
      </c>
      <c r="E4631" s="29" t="s">
        <v>3527</v>
      </c>
      <c r="F4631" s="29">
        <v>280.08</v>
      </c>
      <c r="G4631" s="10">
        <f>SUMIFS('Régua SAEB'!$C:$C,'Régua SAEB'!$B:$B,"LP",'Régua SAEB'!$D:$D,"&lt;="&amp;$F4631,'Régua SAEB'!$E:$E,"&gt;"&amp;$F4631,'Régua SAEB'!$A:$A,$E4631)</f>
        <v>3</v>
      </c>
      <c r="H4631" s="10" t="str">
        <f t="array" ref="H4631">INDEX('Régua SAEB'!$F$1:$F$40,MATCH($E4631&amp;"LP"&amp;$G4631,'Régua SAEB'!$G$1:$G$40,0),1)</f>
        <v>Básico</v>
      </c>
      <c r="I4631" s="29">
        <v>263.55</v>
      </c>
      <c r="J4631" s="10">
        <f>SUMIFS('Régua SAEB'!$C:$C,'Régua SAEB'!$B:$B,"MT",'Régua SAEB'!$D:$D,"&lt;="&amp;$I4631,'Régua SAEB'!$E:$E,"&gt;"&amp;$I4631,'Régua SAEB'!$A:$A,$E4631)</f>
        <v>2</v>
      </c>
      <c r="K4631" s="10" t="str">
        <f t="array" ref="K4631">INDEX('Régua SAEB'!$F$1:$F$40,MATCH($E4631&amp;"MT"&amp;$J4631,'Régua SAEB'!$G$1:$G$40,0),1)</f>
        <v>Insuficiente</v>
      </c>
    </row>
    <row r="4632" spans="1:11" x14ac:dyDescent="0.2">
      <c r="A4632" s="28" t="s">
        <v>59</v>
      </c>
      <c r="B4632" s="24">
        <v>45081</v>
      </c>
      <c r="C4632" s="28" t="s">
        <v>1680</v>
      </c>
      <c r="D4632" s="29">
        <v>35045081</v>
      </c>
      <c r="E4632" s="29" t="s">
        <v>3527</v>
      </c>
      <c r="F4632" s="29">
        <v>284.77</v>
      </c>
      <c r="G4632" s="10">
        <f>SUMIFS('Régua SAEB'!$C:$C,'Régua SAEB'!$B:$B,"LP",'Régua SAEB'!$D:$D,"&lt;="&amp;$F4632,'Régua SAEB'!$E:$E,"&gt;"&amp;$F4632,'Régua SAEB'!$A:$A,$E4632)</f>
        <v>3</v>
      </c>
      <c r="H4632" s="10" t="str">
        <f t="array" ref="H4632">INDEX('Régua SAEB'!$F$1:$F$40,MATCH($E4632&amp;"LP"&amp;$G4632,'Régua SAEB'!$G$1:$G$40,0),1)</f>
        <v>Básico</v>
      </c>
      <c r="I4632" s="29">
        <v>264.63</v>
      </c>
      <c r="J4632" s="10">
        <f>SUMIFS('Régua SAEB'!$C:$C,'Régua SAEB'!$B:$B,"MT",'Régua SAEB'!$D:$D,"&lt;="&amp;$I4632,'Régua SAEB'!$E:$E,"&gt;"&amp;$I4632,'Régua SAEB'!$A:$A,$E4632)</f>
        <v>2</v>
      </c>
      <c r="K4632" s="10" t="str">
        <f t="array" ref="K4632">INDEX('Régua SAEB'!$F$1:$F$40,MATCH($E4632&amp;"MT"&amp;$J4632,'Régua SAEB'!$G$1:$G$40,0),1)</f>
        <v>Insuficiente</v>
      </c>
    </row>
    <row r="4633" spans="1:11" x14ac:dyDescent="0.2">
      <c r="A4633" s="28" t="s">
        <v>59</v>
      </c>
      <c r="B4633" s="24">
        <v>286710</v>
      </c>
      <c r="C4633" s="28" t="s">
        <v>1681</v>
      </c>
      <c r="D4633" s="29">
        <v>35286710</v>
      </c>
      <c r="E4633" s="29" t="s">
        <v>3527</v>
      </c>
      <c r="F4633" s="29">
        <v>269.95</v>
      </c>
      <c r="G4633" s="10">
        <f>SUMIFS('Régua SAEB'!$C:$C,'Régua SAEB'!$B:$B,"LP",'Régua SAEB'!$D:$D,"&lt;="&amp;$F4633,'Régua SAEB'!$E:$E,"&gt;"&amp;$F4633,'Régua SAEB'!$A:$A,$E4633)</f>
        <v>2</v>
      </c>
      <c r="H4633" s="10" t="str">
        <f t="array" ref="H4633">INDEX('Régua SAEB'!$F$1:$F$40,MATCH($E4633&amp;"LP"&amp;$G4633,'Régua SAEB'!$G$1:$G$40,0),1)</f>
        <v>Básico</v>
      </c>
      <c r="I4633" s="29">
        <v>260.86</v>
      </c>
      <c r="J4633" s="10">
        <f>SUMIFS('Régua SAEB'!$C:$C,'Régua SAEB'!$B:$B,"MT",'Régua SAEB'!$D:$D,"&lt;="&amp;$I4633,'Régua SAEB'!$E:$E,"&gt;"&amp;$I4633,'Régua SAEB'!$A:$A,$E4633)</f>
        <v>2</v>
      </c>
      <c r="K4633" s="10" t="str">
        <f t="array" ref="K4633">INDEX('Régua SAEB'!$F$1:$F$40,MATCH($E4633&amp;"MT"&amp;$J4633,'Régua SAEB'!$G$1:$G$40,0),1)</f>
        <v>Insuficiente</v>
      </c>
    </row>
    <row r="4634" spans="1:11" x14ac:dyDescent="0.2">
      <c r="A4634" s="28" t="s">
        <v>59</v>
      </c>
      <c r="B4634" s="24">
        <v>412983</v>
      </c>
      <c r="C4634" s="28" t="s">
        <v>1682</v>
      </c>
      <c r="D4634" s="29">
        <v>35412983</v>
      </c>
      <c r="E4634" s="29" t="s">
        <v>3527</v>
      </c>
      <c r="F4634" s="29">
        <v>272.37</v>
      </c>
      <c r="G4634" s="10">
        <f>SUMIFS('Régua SAEB'!$C:$C,'Régua SAEB'!$B:$B,"LP",'Régua SAEB'!$D:$D,"&lt;="&amp;$F4634,'Régua SAEB'!$E:$E,"&gt;"&amp;$F4634,'Régua SAEB'!$A:$A,$E4634)</f>
        <v>2</v>
      </c>
      <c r="H4634" s="10" t="str">
        <f t="array" ref="H4634">INDEX('Régua SAEB'!$F$1:$F$40,MATCH($E4634&amp;"LP"&amp;$G4634,'Régua SAEB'!$G$1:$G$40,0),1)</f>
        <v>Básico</v>
      </c>
      <c r="I4634" s="29">
        <v>261.99</v>
      </c>
      <c r="J4634" s="10">
        <f>SUMIFS('Régua SAEB'!$C:$C,'Régua SAEB'!$B:$B,"MT",'Régua SAEB'!$D:$D,"&lt;="&amp;$I4634,'Régua SAEB'!$E:$E,"&gt;"&amp;$I4634,'Régua SAEB'!$A:$A,$E4634)</f>
        <v>2</v>
      </c>
      <c r="K4634" s="10" t="str">
        <f t="array" ref="K4634">INDEX('Régua SAEB'!$F$1:$F$40,MATCH($E4634&amp;"MT"&amp;$J4634,'Régua SAEB'!$G$1:$G$40,0),1)</f>
        <v>Insuficiente</v>
      </c>
    </row>
    <row r="4635" spans="1:11" x14ac:dyDescent="0.2">
      <c r="A4635" s="28" t="s">
        <v>59</v>
      </c>
      <c r="B4635" s="24">
        <v>434164</v>
      </c>
      <c r="C4635" s="28" t="s">
        <v>1683</v>
      </c>
      <c r="D4635" s="29">
        <v>35434164</v>
      </c>
      <c r="E4635" s="29" t="s">
        <v>3527</v>
      </c>
      <c r="F4635" s="29">
        <v>276</v>
      </c>
      <c r="G4635" s="10">
        <f>SUMIFS('Régua SAEB'!$C:$C,'Régua SAEB'!$B:$B,"LP",'Régua SAEB'!$D:$D,"&lt;="&amp;$F4635,'Régua SAEB'!$E:$E,"&gt;"&amp;$F4635,'Régua SAEB'!$A:$A,$E4635)</f>
        <v>3</v>
      </c>
      <c r="H4635" s="10" t="str">
        <f t="array" ref="H4635">INDEX('Régua SAEB'!$F$1:$F$40,MATCH($E4635&amp;"LP"&amp;$G4635,'Régua SAEB'!$G$1:$G$40,0),1)</f>
        <v>Básico</v>
      </c>
      <c r="I4635" s="29">
        <v>261.06</v>
      </c>
      <c r="J4635" s="10">
        <f>SUMIFS('Régua SAEB'!$C:$C,'Régua SAEB'!$B:$B,"MT",'Régua SAEB'!$D:$D,"&lt;="&amp;$I4635,'Régua SAEB'!$E:$E,"&gt;"&amp;$I4635,'Régua SAEB'!$A:$A,$E4635)</f>
        <v>2</v>
      </c>
      <c r="K4635" s="10" t="str">
        <f t="array" ref="K4635">INDEX('Régua SAEB'!$F$1:$F$40,MATCH($E4635&amp;"MT"&amp;$J4635,'Régua SAEB'!$G$1:$G$40,0),1)</f>
        <v>Insuficiente</v>
      </c>
    </row>
    <row r="4636" spans="1:11" x14ac:dyDescent="0.2">
      <c r="A4636" s="28" t="s">
        <v>59</v>
      </c>
      <c r="B4636" s="24">
        <v>901994</v>
      </c>
      <c r="C4636" s="28" t="s">
        <v>1684</v>
      </c>
      <c r="D4636" s="29">
        <v>35901994</v>
      </c>
      <c r="E4636" s="29" t="s">
        <v>3527</v>
      </c>
      <c r="F4636" s="29">
        <v>265.97000000000003</v>
      </c>
      <c r="G4636" s="10">
        <f>SUMIFS('Régua SAEB'!$C:$C,'Régua SAEB'!$B:$B,"LP",'Régua SAEB'!$D:$D,"&lt;="&amp;$F4636,'Régua SAEB'!$E:$E,"&gt;"&amp;$F4636,'Régua SAEB'!$A:$A,$E4636)</f>
        <v>2</v>
      </c>
      <c r="H4636" s="10" t="str">
        <f t="array" ref="H4636">INDEX('Régua SAEB'!$F$1:$F$40,MATCH($E4636&amp;"LP"&amp;$G4636,'Régua SAEB'!$G$1:$G$40,0),1)</f>
        <v>Básico</v>
      </c>
      <c r="I4636" s="29">
        <v>256.89</v>
      </c>
      <c r="J4636" s="10">
        <f>SUMIFS('Régua SAEB'!$C:$C,'Régua SAEB'!$B:$B,"MT",'Régua SAEB'!$D:$D,"&lt;="&amp;$I4636,'Régua SAEB'!$E:$E,"&gt;"&amp;$I4636,'Régua SAEB'!$A:$A,$E4636)</f>
        <v>2</v>
      </c>
      <c r="K4636" s="10" t="str">
        <f t="array" ref="K4636">INDEX('Régua SAEB'!$F$1:$F$40,MATCH($E4636&amp;"MT"&amp;$J4636,'Régua SAEB'!$G$1:$G$40,0),1)</f>
        <v>Insuficiente</v>
      </c>
    </row>
    <row r="4637" spans="1:11" x14ac:dyDescent="0.2">
      <c r="A4637" s="28" t="s">
        <v>59</v>
      </c>
      <c r="B4637" s="24">
        <v>904715</v>
      </c>
      <c r="C4637" s="28" t="s">
        <v>1685</v>
      </c>
      <c r="D4637" s="29">
        <v>35904715</v>
      </c>
      <c r="E4637" s="29" t="s">
        <v>3527</v>
      </c>
      <c r="F4637" s="29">
        <v>271.69</v>
      </c>
      <c r="G4637" s="10">
        <f>SUMIFS('Régua SAEB'!$C:$C,'Régua SAEB'!$B:$B,"LP",'Régua SAEB'!$D:$D,"&lt;="&amp;$F4637,'Régua SAEB'!$E:$E,"&gt;"&amp;$F4637,'Régua SAEB'!$A:$A,$E4637)</f>
        <v>2</v>
      </c>
      <c r="H4637" s="10" t="str">
        <f t="array" ref="H4637">INDEX('Régua SAEB'!$F$1:$F$40,MATCH($E4637&amp;"LP"&amp;$G4637,'Régua SAEB'!$G$1:$G$40,0),1)</f>
        <v>Básico</v>
      </c>
      <c r="I4637" s="29">
        <v>258.42</v>
      </c>
      <c r="J4637" s="10">
        <f>SUMIFS('Régua SAEB'!$C:$C,'Régua SAEB'!$B:$B,"MT",'Régua SAEB'!$D:$D,"&lt;="&amp;$I4637,'Régua SAEB'!$E:$E,"&gt;"&amp;$I4637,'Régua SAEB'!$A:$A,$E4637)</f>
        <v>2</v>
      </c>
      <c r="K4637" s="10" t="str">
        <f t="array" ref="K4637">INDEX('Régua SAEB'!$F$1:$F$40,MATCH($E4637&amp;"MT"&amp;$J4637,'Régua SAEB'!$G$1:$G$40,0),1)</f>
        <v>Insuficiente</v>
      </c>
    </row>
    <row r="4638" spans="1:11" x14ac:dyDescent="0.2">
      <c r="A4638" s="28" t="s">
        <v>59</v>
      </c>
      <c r="B4638" s="24">
        <v>904739</v>
      </c>
      <c r="C4638" s="28" t="s">
        <v>1686</v>
      </c>
      <c r="D4638" s="29">
        <v>35904739</v>
      </c>
      <c r="E4638" s="29" t="s">
        <v>3527</v>
      </c>
      <c r="F4638" s="29">
        <v>302.06</v>
      </c>
      <c r="G4638" s="10">
        <f>SUMIFS('Régua SAEB'!$C:$C,'Régua SAEB'!$B:$B,"LP",'Régua SAEB'!$D:$D,"&lt;="&amp;$F4638,'Régua SAEB'!$E:$E,"&gt;"&amp;$F4638,'Régua SAEB'!$A:$A,$E4638)</f>
        <v>4</v>
      </c>
      <c r="H4638" s="10" t="str">
        <f t="array" ref="H4638">INDEX('Régua SAEB'!$F$1:$F$40,MATCH($E4638&amp;"LP"&amp;$G4638,'Régua SAEB'!$G$1:$G$40,0),1)</f>
        <v>Básico</v>
      </c>
      <c r="I4638" s="29">
        <v>283.32</v>
      </c>
      <c r="J4638" s="10">
        <f>SUMIFS('Régua SAEB'!$C:$C,'Régua SAEB'!$B:$B,"MT",'Régua SAEB'!$D:$D,"&lt;="&amp;$I4638,'Régua SAEB'!$E:$E,"&gt;"&amp;$I4638,'Régua SAEB'!$A:$A,$E4638)</f>
        <v>3</v>
      </c>
      <c r="K4638" s="10" t="str">
        <f t="array" ref="K4638">INDEX('Régua SAEB'!$F$1:$F$40,MATCH($E4638&amp;"MT"&amp;$J4638,'Régua SAEB'!$G$1:$G$40,0),1)</f>
        <v>Básico</v>
      </c>
    </row>
    <row r="4639" spans="1:11" x14ac:dyDescent="0.2">
      <c r="A4639" s="28" t="s">
        <v>59</v>
      </c>
      <c r="B4639" s="24">
        <v>923229</v>
      </c>
      <c r="C4639" s="28" t="s">
        <v>1689</v>
      </c>
      <c r="D4639" s="29">
        <v>35923229</v>
      </c>
      <c r="E4639" s="29" t="s">
        <v>3527</v>
      </c>
      <c r="F4639" s="29">
        <v>272.7</v>
      </c>
      <c r="G4639" s="10">
        <f>SUMIFS('Régua SAEB'!$C:$C,'Régua SAEB'!$B:$B,"LP",'Régua SAEB'!$D:$D,"&lt;="&amp;$F4639,'Régua SAEB'!$E:$E,"&gt;"&amp;$F4639,'Régua SAEB'!$A:$A,$E4639)</f>
        <v>2</v>
      </c>
      <c r="H4639" s="10" t="str">
        <f t="array" ref="H4639">INDEX('Régua SAEB'!$F$1:$F$40,MATCH($E4639&amp;"LP"&amp;$G4639,'Régua SAEB'!$G$1:$G$40,0),1)</f>
        <v>Básico</v>
      </c>
      <c r="I4639" s="29">
        <v>263.64</v>
      </c>
      <c r="J4639" s="10">
        <f>SUMIFS('Régua SAEB'!$C:$C,'Régua SAEB'!$B:$B,"MT",'Régua SAEB'!$D:$D,"&lt;="&amp;$I4639,'Régua SAEB'!$E:$E,"&gt;"&amp;$I4639,'Régua SAEB'!$A:$A,$E4639)</f>
        <v>2</v>
      </c>
      <c r="K4639" s="10" t="str">
        <f t="array" ref="K4639">INDEX('Régua SAEB'!$F$1:$F$40,MATCH($E4639&amp;"MT"&amp;$J4639,'Régua SAEB'!$G$1:$G$40,0),1)</f>
        <v>Insuficiente</v>
      </c>
    </row>
    <row r="4640" spans="1:11" x14ac:dyDescent="0.2">
      <c r="A4640" s="28" t="s">
        <v>59</v>
      </c>
      <c r="B4640" s="24">
        <v>923400</v>
      </c>
      <c r="C4640" s="28" t="s">
        <v>1690</v>
      </c>
      <c r="D4640" s="29">
        <v>35923400</v>
      </c>
      <c r="E4640" s="29" t="s">
        <v>3527</v>
      </c>
      <c r="F4640" s="29">
        <v>275.58</v>
      </c>
      <c r="G4640" s="10">
        <f>SUMIFS('Régua SAEB'!$C:$C,'Régua SAEB'!$B:$B,"LP",'Régua SAEB'!$D:$D,"&lt;="&amp;$F4640,'Régua SAEB'!$E:$E,"&gt;"&amp;$F4640,'Régua SAEB'!$A:$A,$E4640)</f>
        <v>3</v>
      </c>
      <c r="H4640" s="10" t="str">
        <f t="array" ref="H4640">INDEX('Régua SAEB'!$F$1:$F$40,MATCH($E4640&amp;"LP"&amp;$G4640,'Régua SAEB'!$G$1:$G$40,0),1)</f>
        <v>Básico</v>
      </c>
      <c r="I4640" s="29">
        <v>268.04000000000002</v>
      </c>
      <c r="J4640" s="10">
        <f>SUMIFS('Régua SAEB'!$C:$C,'Régua SAEB'!$B:$B,"MT",'Régua SAEB'!$D:$D,"&lt;="&amp;$I4640,'Régua SAEB'!$E:$E,"&gt;"&amp;$I4640,'Régua SAEB'!$A:$A,$E4640)</f>
        <v>2</v>
      </c>
      <c r="K4640" s="10" t="str">
        <f t="array" ref="K4640">INDEX('Régua SAEB'!$F$1:$F$40,MATCH($E4640&amp;"MT"&amp;$J4640,'Régua SAEB'!$G$1:$G$40,0),1)</f>
        <v>Insuficiente</v>
      </c>
    </row>
    <row r="4641" spans="1:11" x14ac:dyDescent="0.2">
      <c r="A4641" s="28" t="s">
        <v>59</v>
      </c>
      <c r="B4641" s="24">
        <v>923825</v>
      </c>
      <c r="C4641" s="28" t="s">
        <v>1691</v>
      </c>
      <c r="D4641" s="29">
        <v>35923825</v>
      </c>
      <c r="E4641" s="29" t="s">
        <v>3527</v>
      </c>
      <c r="F4641" s="29">
        <v>278.27</v>
      </c>
      <c r="G4641" s="10">
        <f>SUMIFS('Régua SAEB'!$C:$C,'Régua SAEB'!$B:$B,"LP",'Régua SAEB'!$D:$D,"&lt;="&amp;$F4641,'Régua SAEB'!$E:$E,"&gt;"&amp;$F4641,'Régua SAEB'!$A:$A,$E4641)</f>
        <v>3</v>
      </c>
      <c r="H4641" s="10" t="str">
        <f t="array" ref="H4641">INDEX('Régua SAEB'!$F$1:$F$40,MATCH($E4641&amp;"LP"&amp;$G4641,'Régua SAEB'!$G$1:$G$40,0),1)</f>
        <v>Básico</v>
      </c>
      <c r="I4641" s="29">
        <v>262.43</v>
      </c>
      <c r="J4641" s="10">
        <f>SUMIFS('Régua SAEB'!$C:$C,'Régua SAEB'!$B:$B,"MT",'Régua SAEB'!$D:$D,"&lt;="&amp;$I4641,'Régua SAEB'!$E:$E,"&gt;"&amp;$I4641,'Régua SAEB'!$A:$A,$E4641)</f>
        <v>2</v>
      </c>
      <c r="K4641" s="10" t="str">
        <f t="array" ref="K4641">INDEX('Régua SAEB'!$F$1:$F$40,MATCH($E4641&amp;"MT"&amp;$J4641,'Régua SAEB'!$G$1:$G$40,0),1)</f>
        <v>Insuficiente</v>
      </c>
    </row>
    <row r="4642" spans="1:11" x14ac:dyDescent="0.2">
      <c r="A4642" s="28" t="s">
        <v>59</v>
      </c>
      <c r="B4642" s="24">
        <v>923837</v>
      </c>
      <c r="C4642" s="28" t="s">
        <v>1692</v>
      </c>
      <c r="D4642" s="29">
        <v>35923837</v>
      </c>
      <c r="E4642" s="29" t="s">
        <v>3527</v>
      </c>
      <c r="F4642" s="29">
        <v>269.83</v>
      </c>
      <c r="G4642" s="10">
        <f>SUMIFS('Régua SAEB'!$C:$C,'Régua SAEB'!$B:$B,"LP",'Régua SAEB'!$D:$D,"&lt;="&amp;$F4642,'Régua SAEB'!$E:$E,"&gt;"&amp;$F4642,'Régua SAEB'!$A:$A,$E4642)</f>
        <v>2</v>
      </c>
      <c r="H4642" s="10" t="str">
        <f t="array" ref="H4642">INDEX('Régua SAEB'!$F$1:$F$40,MATCH($E4642&amp;"LP"&amp;$G4642,'Régua SAEB'!$G$1:$G$40,0),1)</f>
        <v>Básico</v>
      </c>
      <c r="I4642" s="29">
        <v>253.89</v>
      </c>
      <c r="J4642" s="10">
        <f>SUMIFS('Régua SAEB'!$C:$C,'Régua SAEB'!$B:$B,"MT",'Régua SAEB'!$D:$D,"&lt;="&amp;$I4642,'Régua SAEB'!$E:$E,"&gt;"&amp;$I4642,'Régua SAEB'!$A:$A,$E4642)</f>
        <v>2</v>
      </c>
      <c r="K4642" s="10" t="str">
        <f t="array" ref="K4642">INDEX('Régua SAEB'!$F$1:$F$40,MATCH($E4642&amp;"MT"&amp;$J4642,'Régua SAEB'!$G$1:$G$40,0),1)</f>
        <v>Insuficiente</v>
      </c>
    </row>
    <row r="4643" spans="1:11" x14ac:dyDescent="0.2">
      <c r="A4643" s="28" t="s">
        <v>49</v>
      </c>
      <c r="B4643" s="24">
        <v>27424</v>
      </c>
      <c r="C4643" s="28" t="s">
        <v>1693</v>
      </c>
      <c r="D4643" s="29">
        <v>35027424</v>
      </c>
      <c r="E4643" s="29" t="s">
        <v>3527</v>
      </c>
      <c r="F4643" s="29">
        <v>282.66000000000003</v>
      </c>
      <c r="G4643" s="10">
        <f>SUMIFS('Régua SAEB'!$C:$C,'Régua SAEB'!$B:$B,"LP",'Régua SAEB'!$D:$D,"&lt;="&amp;$F4643,'Régua SAEB'!$E:$E,"&gt;"&amp;$F4643,'Régua SAEB'!$A:$A,$E4643)</f>
        <v>3</v>
      </c>
      <c r="H4643" s="10" t="str">
        <f t="array" ref="H4643">INDEX('Régua SAEB'!$F$1:$F$40,MATCH($E4643&amp;"LP"&amp;$G4643,'Régua SAEB'!$G$1:$G$40,0),1)</f>
        <v>Básico</v>
      </c>
      <c r="I4643" s="29">
        <v>270.75</v>
      </c>
      <c r="J4643" s="10">
        <f>SUMIFS('Régua SAEB'!$C:$C,'Régua SAEB'!$B:$B,"MT",'Régua SAEB'!$D:$D,"&lt;="&amp;$I4643,'Régua SAEB'!$E:$E,"&gt;"&amp;$I4643,'Régua SAEB'!$A:$A,$E4643)</f>
        <v>2</v>
      </c>
      <c r="K4643" s="10" t="str">
        <f t="array" ref="K4643">INDEX('Régua SAEB'!$F$1:$F$40,MATCH($E4643&amp;"MT"&amp;$J4643,'Régua SAEB'!$G$1:$G$40,0),1)</f>
        <v>Insuficiente</v>
      </c>
    </row>
    <row r="4644" spans="1:11" x14ac:dyDescent="0.2">
      <c r="A4644" s="28" t="s">
        <v>33</v>
      </c>
      <c r="B4644" s="24">
        <v>27005</v>
      </c>
      <c r="C4644" s="28" t="s">
        <v>1694</v>
      </c>
      <c r="D4644" s="29">
        <v>35027005</v>
      </c>
      <c r="E4644" s="29" t="s">
        <v>3527</v>
      </c>
      <c r="F4644" s="29">
        <v>295.06</v>
      </c>
      <c r="G4644" s="10">
        <f>SUMIFS('Régua SAEB'!$C:$C,'Régua SAEB'!$B:$B,"LP",'Régua SAEB'!$D:$D,"&lt;="&amp;$F4644,'Régua SAEB'!$E:$E,"&gt;"&amp;$F4644,'Régua SAEB'!$A:$A,$E4644)</f>
        <v>3</v>
      </c>
      <c r="H4644" s="10" t="str">
        <f t="array" ref="H4644">INDEX('Régua SAEB'!$F$1:$F$40,MATCH($E4644&amp;"LP"&amp;$G4644,'Régua SAEB'!$G$1:$G$40,0),1)</f>
        <v>Básico</v>
      </c>
      <c r="I4644" s="29">
        <v>277.36</v>
      </c>
      <c r="J4644" s="10">
        <f>SUMIFS('Régua SAEB'!$C:$C,'Régua SAEB'!$B:$B,"MT",'Régua SAEB'!$D:$D,"&lt;="&amp;$I4644,'Régua SAEB'!$E:$E,"&gt;"&amp;$I4644,'Régua SAEB'!$A:$A,$E4644)</f>
        <v>3</v>
      </c>
      <c r="K4644" s="10" t="str">
        <f t="array" ref="K4644">INDEX('Régua SAEB'!$F$1:$F$40,MATCH($E4644&amp;"MT"&amp;$J4644,'Régua SAEB'!$G$1:$G$40,0),1)</f>
        <v>Básico</v>
      </c>
    </row>
    <row r="4645" spans="1:11" x14ac:dyDescent="0.2">
      <c r="A4645" s="28" t="s">
        <v>47</v>
      </c>
      <c r="B4645" s="24">
        <v>27054</v>
      </c>
      <c r="C4645" s="28" t="s">
        <v>1695</v>
      </c>
      <c r="D4645" s="29">
        <v>35027054</v>
      </c>
      <c r="E4645" s="29" t="s">
        <v>3527</v>
      </c>
      <c r="F4645" s="29">
        <v>259.36</v>
      </c>
      <c r="G4645" s="10">
        <f>SUMIFS('Régua SAEB'!$C:$C,'Régua SAEB'!$B:$B,"LP",'Régua SAEB'!$D:$D,"&lt;="&amp;$F4645,'Régua SAEB'!$E:$E,"&gt;"&amp;$F4645,'Régua SAEB'!$A:$A,$E4645)</f>
        <v>2</v>
      </c>
      <c r="H4645" s="10" t="str">
        <f t="array" ref="H4645">INDEX('Régua SAEB'!$F$1:$F$40,MATCH($E4645&amp;"LP"&amp;$G4645,'Régua SAEB'!$G$1:$G$40,0),1)</f>
        <v>Básico</v>
      </c>
      <c r="I4645" s="29">
        <v>278.32</v>
      </c>
      <c r="J4645" s="10">
        <f>SUMIFS('Régua SAEB'!$C:$C,'Régua SAEB'!$B:$B,"MT",'Régua SAEB'!$D:$D,"&lt;="&amp;$I4645,'Régua SAEB'!$E:$E,"&gt;"&amp;$I4645,'Régua SAEB'!$A:$A,$E4645)</f>
        <v>3</v>
      </c>
      <c r="K4645" s="10" t="str">
        <f t="array" ref="K4645">INDEX('Régua SAEB'!$F$1:$F$40,MATCH($E4645&amp;"MT"&amp;$J4645,'Régua SAEB'!$G$1:$G$40,0),1)</f>
        <v>Básico</v>
      </c>
    </row>
    <row r="4646" spans="1:11" x14ac:dyDescent="0.2">
      <c r="A4646" s="28" t="s">
        <v>82</v>
      </c>
      <c r="B4646" s="24">
        <v>23218</v>
      </c>
      <c r="C4646" s="28" t="s">
        <v>3648</v>
      </c>
      <c r="D4646" s="29">
        <v>35023218</v>
      </c>
      <c r="E4646" s="29" t="s">
        <v>3527</v>
      </c>
      <c r="F4646" s="29">
        <v>281.45</v>
      </c>
      <c r="G4646" s="10">
        <f>SUMIFS('Régua SAEB'!$C:$C,'Régua SAEB'!$B:$B,"LP",'Régua SAEB'!$D:$D,"&lt;="&amp;$F4646,'Régua SAEB'!$E:$E,"&gt;"&amp;$F4646,'Régua SAEB'!$A:$A,$E4646)</f>
        <v>3</v>
      </c>
      <c r="H4646" s="10" t="str">
        <f t="array" ref="H4646">INDEX('Régua SAEB'!$F$1:$F$40,MATCH($E4646&amp;"LP"&amp;$G4646,'Régua SAEB'!$G$1:$G$40,0),1)</f>
        <v>Básico</v>
      </c>
      <c r="I4646" s="29">
        <v>282.29000000000002</v>
      </c>
      <c r="J4646" s="10">
        <f>SUMIFS('Régua SAEB'!$C:$C,'Régua SAEB'!$B:$B,"MT",'Régua SAEB'!$D:$D,"&lt;="&amp;$I4646,'Régua SAEB'!$E:$E,"&gt;"&amp;$I4646,'Régua SAEB'!$A:$A,$E4646)</f>
        <v>3</v>
      </c>
      <c r="K4646" s="10" t="str">
        <f t="array" ref="K4646">INDEX('Régua SAEB'!$F$1:$F$40,MATCH($E4646&amp;"MT"&amp;$J4646,'Régua SAEB'!$G$1:$G$40,0),1)</f>
        <v>Básico</v>
      </c>
    </row>
    <row r="4647" spans="1:11" x14ac:dyDescent="0.2">
      <c r="A4647" s="28" t="s">
        <v>60</v>
      </c>
      <c r="B4647" s="24">
        <v>34861</v>
      </c>
      <c r="C4647" s="28" t="s">
        <v>1697</v>
      </c>
      <c r="D4647" s="29">
        <v>35034861</v>
      </c>
      <c r="E4647" s="29" t="s">
        <v>3527</v>
      </c>
      <c r="F4647" s="29">
        <v>283.38</v>
      </c>
      <c r="G4647" s="10">
        <f>SUMIFS('Régua SAEB'!$C:$C,'Régua SAEB'!$B:$B,"LP",'Régua SAEB'!$D:$D,"&lt;="&amp;$F4647,'Régua SAEB'!$E:$E,"&gt;"&amp;$F4647,'Régua SAEB'!$A:$A,$E4647)</f>
        <v>3</v>
      </c>
      <c r="H4647" s="10" t="str">
        <f t="array" ref="H4647">INDEX('Régua SAEB'!$F$1:$F$40,MATCH($E4647&amp;"LP"&amp;$G4647,'Régua SAEB'!$G$1:$G$40,0),1)</f>
        <v>Básico</v>
      </c>
      <c r="I4647" s="29">
        <v>274.39999999999998</v>
      </c>
      <c r="J4647" s="10">
        <f>SUMIFS('Régua SAEB'!$C:$C,'Régua SAEB'!$B:$B,"MT",'Régua SAEB'!$D:$D,"&lt;="&amp;$I4647,'Régua SAEB'!$E:$E,"&gt;"&amp;$I4647,'Régua SAEB'!$A:$A,$E4647)</f>
        <v>2</v>
      </c>
      <c r="K4647" s="10" t="str">
        <f t="array" ref="K4647">INDEX('Régua SAEB'!$F$1:$F$40,MATCH($E4647&amp;"MT"&amp;$J4647,'Régua SAEB'!$G$1:$G$40,0),1)</f>
        <v>Insuficiente</v>
      </c>
    </row>
    <row r="4648" spans="1:11" x14ac:dyDescent="0.2">
      <c r="A4648" s="28" t="s">
        <v>60</v>
      </c>
      <c r="B4648" s="24">
        <v>34873</v>
      </c>
      <c r="C4648" s="28" t="s">
        <v>1698</v>
      </c>
      <c r="D4648" s="29">
        <v>35034873</v>
      </c>
      <c r="E4648" s="29" t="s">
        <v>3527</v>
      </c>
      <c r="F4648" s="29">
        <v>278.39</v>
      </c>
      <c r="G4648" s="10">
        <f>SUMIFS('Régua SAEB'!$C:$C,'Régua SAEB'!$B:$B,"LP",'Régua SAEB'!$D:$D,"&lt;="&amp;$F4648,'Régua SAEB'!$E:$E,"&gt;"&amp;$F4648,'Régua SAEB'!$A:$A,$E4648)</f>
        <v>3</v>
      </c>
      <c r="H4648" s="10" t="str">
        <f t="array" ref="H4648">INDEX('Régua SAEB'!$F$1:$F$40,MATCH($E4648&amp;"LP"&amp;$G4648,'Régua SAEB'!$G$1:$G$40,0),1)</f>
        <v>Básico</v>
      </c>
      <c r="I4648" s="29">
        <v>276.83999999999997</v>
      </c>
      <c r="J4648" s="10">
        <f>SUMIFS('Régua SAEB'!$C:$C,'Régua SAEB'!$B:$B,"MT",'Régua SAEB'!$D:$D,"&lt;="&amp;$I4648,'Régua SAEB'!$E:$E,"&gt;"&amp;$I4648,'Régua SAEB'!$A:$A,$E4648)</f>
        <v>3</v>
      </c>
      <c r="K4648" s="10" t="str">
        <f t="array" ref="K4648">INDEX('Régua SAEB'!$F$1:$F$40,MATCH($E4648&amp;"MT"&amp;$J4648,'Régua SAEB'!$G$1:$G$40,0),1)</f>
        <v>Básico</v>
      </c>
    </row>
    <row r="4649" spans="1:11" x14ac:dyDescent="0.2">
      <c r="A4649" s="28" t="s">
        <v>60</v>
      </c>
      <c r="B4649" s="24">
        <v>34940</v>
      </c>
      <c r="C4649" s="28" t="s">
        <v>1699</v>
      </c>
      <c r="D4649" s="29">
        <v>35034940</v>
      </c>
      <c r="E4649" s="29" t="s">
        <v>3527</v>
      </c>
      <c r="F4649" s="29">
        <v>284.55</v>
      </c>
      <c r="G4649" s="10">
        <f>SUMIFS('Régua SAEB'!$C:$C,'Régua SAEB'!$B:$B,"LP",'Régua SAEB'!$D:$D,"&lt;="&amp;$F4649,'Régua SAEB'!$E:$E,"&gt;"&amp;$F4649,'Régua SAEB'!$A:$A,$E4649)</f>
        <v>3</v>
      </c>
      <c r="H4649" s="10" t="str">
        <f t="array" ref="H4649">INDEX('Régua SAEB'!$F$1:$F$40,MATCH($E4649&amp;"LP"&amp;$G4649,'Régua SAEB'!$G$1:$G$40,0),1)</f>
        <v>Básico</v>
      </c>
      <c r="I4649" s="29">
        <v>270.86</v>
      </c>
      <c r="J4649" s="10">
        <f>SUMIFS('Régua SAEB'!$C:$C,'Régua SAEB'!$B:$B,"MT",'Régua SAEB'!$D:$D,"&lt;="&amp;$I4649,'Régua SAEB'!$E:$E,"&gt;"&amp;$I4649,'Régua SAEB'!$A:$A,$E4649)</f>
        <v>2</v>
      </c>
      <c r="K4649" s="10" t="str">
        <f t="array" ref="K4649">INDEX('Régua SAEB'!$F$1:$F$40,MATCH($E4649&amp;"MT"&amp;$J4649,'Régua SAEB'!$G$1:$G$40,0),1)</f>
        <v>Insuficiente</v>
      </c>
    </row>
    <row r="4650" spans="1:11" x14ac:dyDescent="0.2">
      <c r="A4650" s="28" t="s">
        <v>60</v>
      </c>
      <c r="B4650" s="24">
        <v>35269</v>
      </c>
      <c r="C4650" s="28" t="s">
        <v>1700</v>
      </c>
      <c r="D4650" s="29">
        <v>35035269</v>
      </c>
      <c r="E4650" s="29" t="s">
        <v>3527</v>
      </c>
      <c r="F4650" s="29">
        <v>286.10000000000002</v>
      </c>
      <c r="G4650" s="10">
        <f>SUMIFS('Régua SAEB'!$C:$C,'Régua SAEB'!$B:$B,"LP",'Régua SAEB'!$D:$D,"&lt;="&amp;$F4650,'Régua SAEB'!$E:$E,"&gt;"&amp;$F4650,'Régua SAEB'!$A:$A,$E4650)</f>
        <v>3</v>
      </c>
      <c r="H4650" s="10" t="str">
        <f t="array" ref="H4650">INDEX('Régua SAEB'!$F$1:$F$40,MATCH($E4650&amp;"LP"&amp;$G4650,'Régua SAEB'!$G$1:$G$40,0),1)</f>
        <v>Básico</v>
      </c>
      <c r="I4650" s="29">
        <v>268.60000000000002</v>
      </c>
      <c r="J4650" s="10">
        <f>SUMIFS('Régua SAEB'!$C:$C,'Régua SAEB'!$B:$B,"MT",'Régua SAEB'!$D:$D,"&lt;="&amp;$I4650,'Régua SAEB'!$E:$E,"&gt;"&amp;$I4650,'Régua SAEB'!$A:$A,$E4650)</f>
        <v>2</v>
      </c>
      <c r="K4650" s="10" t="str">
        <f t="array" ref="K4650">INDEX('Régua SAEB'!$F$1:$F$40,MATCH($E4650&amp;"MT"&amp;$J4650,'Régua SAEB'!$G$1:$G$40,0),1)</f>
        <v>Insuficiente</v>
      </c>
    </row>
    <row r="4651" spans="1:11" x14ac:dyDescent="0.2">
      <c r="A4651" s="28" t="s">
        <v>60</v>
      </c>
      <c r="B4651" s="24">
        <v>40265</v>
      </c>
      <c r="C4651" s="28" t="s">
        <v>1701</v>
      </c>
      <c r="D4651" s="29">
        <v>35040265</v>
      </c>
      <c r="E4651" s="29" t="s">
        <v>3527</v>
      </c>
      <c r="F4651" s="29">
        <v>239.28</v>
      </c>
      <c r="G4651" s="10">
        <f>SUMIFS('Régua SAEB'!$C:$C,'Régua SAEB'!$B:$B,"LP",'Régua SAEB'!$D:$D,"&lt;="&amp;$F4651,'Régua SAEB'!$E:$E,"&gt;"&amp;$F4651,'Régua SAEB'!$A:$A,$E4651)</f>
        <v>1</v>
      </c>
      <c r="H4651" s="10" t="str">
        <f t="array" ref="H4651">INDEX('Régua SAEB'!$F$1:$F$40,MATCH($E4651&amp;"LP"&amp;$G4651,'Régua SAEB'!$G$1:$G$40,0),1)</f>
        <v>Insuficiente</v>
      </c>
      <c r="I4651" s="29">
        <v>236.96</v>
      </c>
      <c r="J4651" s="10">
        <f>SUMIFS('Régua SAEB'!$C:$C,'Régua SAEB'!$B:$B,"MT",'Régua SAEB'!$D:$D,"&lt;="&amp;$I4651,'Régua SAEB'!$E:$E,"&gt;"&amp;$I4651,'Régua SAEB'!$A:$A,$E4651)</f>
        <v>1</v>
      </c>
      <c r="K4651" s="10" t="str">
        <f t="array" ref="K4651">INDEX('Régua SAEB'!$F$1:$F$40,MATCH($E4651&amp;"MT"&amp;$J4651,'Régua SAEB'!$G$1:$G$40,0),1)</f>
        <v>Insuficiente</v>
      </c>
    </row>
    <row r="4652" spans="1:11" x14ac:dyDescent="0.2">
      <c r="A4652" s="28" t="s">
        <v>60</v>
      </c>
      <c r="B4652" s="24">
        <v>900035</v>
      </c>
      <c r="C4652" s="28" t="s">
        <v>1702</v>
      </c>
      <c r="D4652" s="29">
        <v>35900035</v>
      </c>
      <c r="E4652" s="29" t="s">
        <v>3527</v>
      </c>
      <c r="F4652" s="29">
        <v>273.2</v>
      </c>
      <c r="G4652" s="10">
        <f>SUMIFS('Régua SAEB'!$C:$C,'Régua SAEB'!$B:$B,"LP",'Régua SAEB'!$D:$D,"&lt;="&amp;$F4652,'Régua SAEB'!$E:$E,"&gt;"&amp;$F4652,'Régua SAEB'!$A:$A,$E4652)</f>
        <v>2</v>
      </c>
      <c r="H4652" s="10" t="str">
        <f t="array" ref="H4652">INDEX('Régua SAEB'!$F$1:$F$40,MATCH($E4652&amp;"LP"&amp;$G4652,'Régua SAEB'!$G$1:$G$40,0),1)</f>
        <v>Básico</v>
      </c>
      <c r="I4652" s="29">
        <v>264</v>
      </c>
      <c r="J4652" s="10">
        <f>SUMIFS('Régua SAEB'!$C:$C,'Régua SAEB'!$B:$B,"MT",'Régua SAEB'!$D:$D,"&lt;="&amp;$I4652,'Régua SAEB'!$E:$E,"&gt;"&amp;$I4652,'Régua SAEB'!$A:$A,$E4652)</f>
        <v>2</v>
      </c>
      <c r="K4652" s="10" t="str">
        <f t="array" ref="K4652">INDEX('Régua SAEB'!$F$1:$F$40,MATCH($E4652&amp;"MT"&amp;$J4652,'Régua SAEB'!$G$1:$G$40,0),1)</f>
        <v>Insuficiente</v>
      </c>
    </row>
    <row r="4653" spans="1:11" x14ac:dyDescent="0.2">
      <c r="A4653" s="28" t="s">
        <v>60</v>
      </c>
      <c r="B4653" s="24">
        <v>911884</v>
      </c>
      <c r="C4653" s="28" t="s">
        <v>1703</v>
      </c>
      <c r="D4653" s="29">
        <v>35911884</v>
      </c>
      <c r="E4653" s="29" t="s">
        <v>3527</v>
      </c>
      <c r="F4653" s="29">
        <v>269.32</v>
      </c>
      <c r="G4653" s="10">
        <f>SUMIFS('Régua SAEB'!$C:$C,'Régua SAEB'!$B:$B,"LP",'Régua SAEB'!$D:$D,"&lt;="&amp;$F4653,'Régua SAEB'!$E:$E,"&gt;"&amp;$F4653,'Régua SAEB'!$A:$A,$E4653)</f>
        <v>2</v>
      </c>
      <c r="H4653" s="10" t="str">
        <f t="array" ref="H4653">INDEX('Régua SAEB'!$F$1:$F$40,MATCH($E4653&amp;"LP"&amp;$G4653,'Régua SAEB'!$G$1:$G$40,0),1)</f>
        <v>Básico</v>
      </c>
      <c r="I4653" s="29">
        <v>262.37</v>
      </c>
      <c r="J4653" s="10">
        <f>SUMIFS('Régua SAEB'!$C:$C,'Régua SAEB'!$B:$B,"MT",'Régua SAEB'!$D:$D,"&lt;="&amp;$I4653,'Régua SAEB'!$E:$E,"&gt;"&amp;$I4653,'Régua SAEB'!$A:$A,$E4653)</f>
        <v>2</v>
      </c>
      <c r="K4653" s="10" t="str">
        <f t="array" ref="K4653">INDEX('Régua SAEB'!$F$1:$F$40,MATCH($E4653&amp;"MT"&amp;$J4653,'Régua SAEB'!$G$1:$G$40,0),1)</f>
        <v>Insuficiente</v>
      </c>
    </row>
    <row r="4654" spans="1:11" x14ac:dyDescent="0.2">
      <c r="A4654" s="28" t="s">
        <v>60</v>
      </c>
      <c r="B4654" s="24">
        <v>919561</v>
      </c>
      <c r="C4654" s="28" t="s">
        <v>1704</v>
      </c>
      <c r="D4654" s="29">
        <v>35919561</v>
      </c>
      <c r="E4654" s="29" t="s">
        <v>3527</v>
      </c>
      <c r="F4654" s="29">
        <v>281.56</v>
      </c>
      <c r="G4654" s="10">
        <f>SUMIFS('Régua SAEB'!$C:$C,'Régua SAEB'!$B:$B,"LP",'Régua SAEB'!$D:$D,"&lt;="&amp;$F4654,'Régua SAEB'!$E:$E,"&gt;"&amp;$F4654,'Régua SAEB'!$A:$A,$E4654)</f>
        <v>3</v>
      </c>
      <c r="H4654" s="10" t="str">
        <f t="array" ref="H4654">INDEX('Régua SAEB'!$F$1:$F$40,MATCH($E4654&amp;"LP"&amp;$G4654,'Régua SAEB'!$G$1:$G$40,0),1)</f>
        <v>Básico</v>
      </c>
      <c r="I4654" s="29">
        <v>277.87</v>
      </c>
      <c r="J4654" s="10">
        <f>SUMIFS('Régua SAEB'!$C:$C,'Régua SAEB'!$B:$B,"MT",'Régua SAEB'!$D:$D,"&lt;="&amp;$I4654,'Régua SAEB'!$E:$E,"&gt;"&amp;$I4654,'Régua SAEB'!$A:$A,$E4654)</f>
        <v>3</v>
      </c>
      <c r="K4654" s="10" t="str">
        <f t="array" ref="K4654">INDEX('Régua SAEB'!$F$1:$F$40,MATCH($E4654&amp;"MT"&amp;$J4654,'Régua SAEB'!$G$1:$G$40,0),1)</f>
        <v>Básico</v>
      </c>
    </row>
    <row r="4655" spans="1:11" x14ac:dyDescent="0.2">
      <c r="A4655" s="28" t="s">
        <v>11</v>
      </c>
      <c r="B4655" s="24">
        <v>29336</v>
      </c>
      <c r="C4655" s="28" t="s">
        <v>1706</v>
      </c>
      <c r="D4655" s="29">
        <v>35029336</v>
      </c>
      <c r="E4655" s="29" t="s">
        <v>3527</v>
      </c>
      <c r="F4655" s="29">
        <v>268.83</v>
      </c>
      <c r="G4655" s="10">
        <f>SUMIFS('Régua SAEB'!$C:$C,'Régua SAEB'!$B:$B,"LP",'Régua SAEB'!$D:$D,"&lt;="&amp;$F4655,'Régua SAEB'!$E:$E,"&gt;"&amp;$F4655,'Régua SAEB'!$A:$A,$E4655)</f>
        <v>2</v>
      </c>
      <c r="H4655" s="10" t="str">
        <f t="array" ref="H4655">INDEX('Régua SAEB'!$F$1:$F$40,MATCH($E4655&amp;"LP"&amp;$G4655,'Régua SAEB'!$G$1:$G$40,0),1)</f>
        <v>Básico</v>
      </c>
      <c r="I4655" s="29">
        <v>267.75</v>
      </c>
      <c r="J4655" s="10">
        <f>SUMIFS('Régua SAEB'!$C:$C,'Régua SAEB'!$B:$B,"MT",'Régua SAEB'!$D:$D,"&lt;="&amp;$I4655,'Régua SAEB'!$E:$E,"&gt;"&amp;$I4655,'Régua SAEB'!$A:$A,$E4655)</f>
        <v>2</v>
      </c>
      <c r="K4655" s="10" t="str">
        <f t="array" ref="K4655">INDEX('Régua SAEB'!$F$1:$F$40,MATCH($E4655&amp;"MT"&amp;$J4655,'Régua SAEB'!$G$1:$G$40,0),1)</f>
        <v>Insuficiente</v>
      </c>
    </row>
    <row r="4656" spans="1:11" x14ac:dyDescent="0.2">
      <c r="A4656" s="28" t="s">
        <v>11</v>
      </c>
      <c r="B4656" s="24">
        <v>29427</v>
      </c>
      <c r="C4656" s="28" t="s">
        <v>3649</v>
      </c>
      <c r="D4656" s="29">
        <v>35029427</v>
      </c>
      <c r="E4656" s="29" t="s">
        <v>3527</v>
      </c>
      <c r="F4656" s="29">
        <v>273.25</v>
      </c>
      <c r="G4656" s="10">
        <f>SUMIFS('Régua SAEB'!$C:$C,'Régua SAEB'!$B:$B,"LP",'Régua SAEB'!$D:$D,"&lt;="&amp;$F4656,'Régua SAEB'!$E:$E,"&gt;"&amp;$F4656,'Régua SAEB'!$A:$A,$E4656)</f>
        <v>2</v>
      </c>
      <c r="H4656" s="10" t="str">
        <f t="array" ref="H4656">INDEX('Régua SAEB'!$F$1:$F$40,MATCH($E4656&amp;"LP"&amp;$G4656,'Régua SAEB'!$G$1:$G$40,0),1)</f>
        <v>Básico</v>
      </c>
      <c r="I4656" s="29">
        <v>271.86</v>
      </c>
      <c r="J4656" s="10">
        <f>SUMIFS('Régua SAEB'!$C:$C,'Régua SAEB'!$B:$B,"MT",'Régua SAEB'!$D:$D,"&lt;="&amp;$I4656,'Régua SAEB'!$E:$E,"&gt;"&amp;$I4656,'Régua SAEB'!$A:$A,$E4656)</f>
        <v>2</v>
      </c>
      <c r="K4656" s="10" t="str">
        <f t="array" ref="K4656">INDEX('Régua SAEB'!$F$1:$F$40,MATCH($E4656&amp;"MT"&amp;$J4656,'Régua SAEB'!$G$1:$G$40,0),1)</f>
        <v>Insuficiente</v>
      </c>
    </row>
    <row r="4657" spans="1:11" x14ac:dyDescent="0.2">
      <c r="A4657" s="28" t="s">
        <v>11</v>
      </c>
      <c r="B4657" s="24">
        <v>29661</v>
      </c>
      <c r="C4657" s="28" t="s">
        <v>1707</v>
      </c>
      <c r="D4657" s="29">
        <v>35029661</v>
      </c>
      <c r="E4657" s="29" t="s">
        <v>3527</v>
      </c>
      <c r="F4657" s="29">
        <v>272.67</v>
      </c>
      <c r="G4657" s="10">
        <f>SUMIFS('Régua SAEB'!$C:$C,'Régua SAEB'!$B:$B,"LP",'Régua SAEB'!$D:$D,"&lt;="&amp;$F4657,'Régua SAEB'!$E:$E,"&gt;"&amp;$F4657,'Régua SAEB'!$A:$A,$E4657)</f>
        <v>2</v>
      </c>
      <c r="H4657" s="10" t="str">
        <f t="array" ref="H4657">INDEX('Régua SAEB'!$F$1:$F$40,MATCH($E4657&amp;"LP"&amp;$G4657,'Régua SAEB'!$G$1:$G$40,0),1)</f>
        <v>Básico</v>
      </c>
      <c r="I4657" s="29">
        <v>287.44</v>
      </c>
      <c r="J4657" s="10">
        <f>SUMIFS('Régua SAEB'!$C:$C,'Régua SAEB'!$B:$B,"MT",'Régua SAEB'!$D:$D,"&lt;="&amp;$I4657,'Régua SAEB'!$E:$E,"&gt;"&amp;$I4657,'Régua SAEB'!$A:$A,$E4657)</f>
        <v>3</v>
      </c>
      <c r="K4657" s="10" t="str">
        <f t="array" ref="K4657">INDEX('Régua SAEB'!$F$1:$F$40,MATCH($E4657&amp;"MT"&amp;$J4657,'Régua SAEB'!$G$1:$G$40,0),1)</f>
        <v>Básico</v>
      </c>
    </row>
    <row r="4658" spans="1:11" x14ac:dyDescent="0.2">
      <c r="A4658" s="28" t="s">
        <v>61</v>
      </c>
      <c r="B4658" s="24">
        <v>32918</v>
      </c>
      <c r="C4658" s="28" t="s">
        <v>1710</v>
      </c>
      <c r="D4658" s="29">
        <v>35032918</v>
      </c>
      <c r="E4658" s="29" t="s">
        <v>3527</v>
      </c>
      <c r="F4658" s="29">
        <v>266.58</v>
      </c>
      <c r="G4658" s="10">
        <f>SUMIFS('Régua SAEB'!$C:$C,'Régua SAEB'!$B:$B,"LP",'Régua SAEB'!$D:$D,"&lt;="&amp;$F4658,'Régua SAEB'!$E:$E,"&gt;"&amp;$F4658,'Régua SAEB'!$A:$A,$E4658)</f>
        <v>2</v>
      </c>
      <c r="H4658" s="10" t="str">
        <f t="array" ref="H4658">INDEX('Régua SAEB'!$F$1:$F$40,MATCH($E4658&amp;"LP"&amp;$G4658,'Régua SAEB'!$G$1:$G$40,0),1)</f>
        <v>Básico</v>
      </c>
      <c r="I4658" s="29">
        <v>258.52</v>
      </c>
      <c r="J4658" s="10">
        <f>SUMIFS('Régua SAEB'!$C:$C,'Régua SAEB'!$B:$B,"MT",'Régua SAEB'!$D:$D,"&lt;="&amp;$I4658,'Régua SAEB'!$E:$E,"&gt;"&amp;$I4658,'Régua SAEB'!$A:$A,$E4658)</f>
        <v>2</v>
      </c>
      <c r="K4658" s="10" t="str">
        <f t="array" ref="K4658">INDEX('Régua SAEB'!$F$1:$F$40,MATCH($E4658&amp;"MT"&amp;$J4658,'Régua SAEB'!$G$1:$G$40,0),1)</f>
        <v>Insuficiente</v>
      </c>
    </row>
    <row r="4659" spans="1:11" x14ac:dyDescent="0.2">
      <c r="A4659" s="28" t="s">
        <v>61</v>
      </c>
      <c r="B4659" s="24">
        <v>32943</v>
      </c>
      <c r="C4659" s="28" t="s">
        <v>1711</v>
      </c>
      <c r="D4659" s="29">
        <v>35032943</v>
      </c>
      <c r="E4659" s="29" t="s">
        <v>3527</v>
      </c>
      <c r="F4659" s="29">
        <v>252.88</v>
      </c>
      <c r="G4659" s="10">
        <f>SUMIFS('Régua SAEB'!$C:$C,'Régua SAEB'!$B:$B,"LP",'Régua SAEB'!$D:$D,"&lt;="&amp;$F4659,'Régua SAEB'!$E:$E,"&gt;"&amp;$F4659,'Régua SAEB'!$A:$A,$E4659)</f>
        <v>2</v>
      </c>
      <c r="H4659" s="10" t="str">
        <f t="array" ref="H4659">INDEX('Régua SAEB'!$F$1:$F$40,MATCH($E4659&amp;"LP"&amp;$G4659,'Régua SAEB'!$G$1:$G$40,0),1)</f>
        <v>Básico</v>
      </c>
      <c r="I4659" s="29">
        <v>276.77999999999997</v>
      </c>
      <c r="J4659" s="10">
        <f>SUMIFS('Régua SAEB'!$C:$C,'Régua SAEB'!$B:$B,"MT",'Régua SAEB'!$D:$D,"&lt;="&amp;$I4659,'Régua SAEB'!$E:$E,"&gt;"&amp;$I4659,'Régua SAEB'!$A:$A,$E4659)</f>
        <v>3</v>
      </c>
      <c r="K4659" s="10" t="str">
        <f t="array" ref="K4659">INDEX('Régua SAEB'!$F$1:$F$40,MATCH($E4659&amp;"MT"&amp;$J4659,'Régua SAEB'!$G$1:$G$40,0),1)</f>
        <v>Básico</v>
      </c>
    </row>
    <row r="4660" spans="1:11" x14ac:dyDescent="0.2">
      <c r="A4660" s="28" t="s">
        <v>61</v>
      </c>
      <c r="B4660" s="24">
        <v>922559</v>
      </c>
      <c r="C4660" s="28" t="s">
        <v>1712</v>
      </c>
      <c r="D4660" s="29">
        <v>35922559</v>
      </c>
      <c r="E4660" s="29" t="s">
        <v>3527</v>
      </c>
      <c r="F4660" s="29">
        <v>276.16000000000003</v>
      </c>
      <c r="G4660" s="10">
        <f>SUMIFS('Régua SAEB'!$C:$C,'Régua SAEB'!$B:$B,"LP",'Régua SAEB'!$D:$D,"&lt;="&amp;$F4660,'Régua SAEB'!$E:$E,"&gt;"&amp;$F4660,'Régua SAEB'!$A:$A,$E4660)</f>
        <v>3</v>
      </c>
      <c r="H4660" s="10" t="str">
        <f t="array" ref="H4660">INDEX('Régua SAEB'!$F$1:$F$40,MATCH($E4660&amp;"LP"&amp;$G4660,'Régua SAEB'!$G$1:$G$40,0),1)</f>
        <v>Básico</v>
      </c>
      <c r="I4660" s="29">
        <v>264.89</v>
      </c>
      <c r="J4660" s="10">
        <f>SUMIFS('Régua SAEB'!$C:$C,'Régua SAEB'!$B:$B,"MT",'Régua SAEB'!$D:$D,"&lt;="&amp;$I4660,'Régua SAEB'!$E:$E,"&gt;"&amp;$I4660,'Régua SAEB'!$A:$A,$E4660)</f>
        <v>2</v>
      </c>
      <c r="K4660" s="10" t="str">
        <f t="array" ref="K4660">INDEX('Régua SAEB'!$F$1:$F$40,MATCH($E4660&amp;"MT"&amp;$J4660,'Régua SAEB'!$G$1:$G$40,0),1)</f>
        <v>Insuficiente</v>
      </c>
    </row>
    <row r="4661" spans="1:11" x14ac:dyDescent="0.2">
      <c r="A4661" s="28" t="s">
        <v>61</v>
      </c>
      <c r="B4661" s="24">
        <v>925810</v>
      </c>
      <c r="C4661" s="28" t="s">
        <v>1713</v>
      </c>
      <c r="D4661" s="29">
        <v>35925810</v>
      </c>
      <c r="E4661" s="29" t="s">
        <v>3527</v>
      </c>
      <c r="F4661" s="29">
        <v>294.64999999999998</v>
      </c>
      <c r="G4661" s="10">
        <f>SUMIFS('Régua SAEB'!$C:$C,'Régua SAEB'!$B:$B,"LP",'Régua SAEB'!$D:$D,"&lt;="&amp;$F4661,'Régua SAEB'!$E:$E,"&gt;"&amp;$F4661,'Régua SAEB'!$A:$A,$E4661)</f>
        <v>3</v>
      </c>
      <c r="H4661" s="10" t="str">
        <f t="array" ref="H4661">INDEX('Régua SAEB'!$F$1:$F$40,MATCH($E4661&amp;"LP"&amp;$G4661,'Régua SAEB'!$G$1:$G$40,0),1)</f>
        <v>Básico</v>
      </c>
      <c r="I4661" s="29">
        <v>268.83999999999997</v>
      </c>
      <c r="J4661" s="10">
        <f>SUMIFS('Régua SAEB'!$C:$C,'Régua SAEB'!$B:$B,"MT",'Régua SAEB'!$D:$D,"&lt;="&amp;$I4661,'Régua SAEB'!$E:$E,"&gt;"&amp;$I4661,'Régua SAEB'!$A:$A,$E4661)</f>
        <v>2</v>
      </c>
      <c r="K4661" s="10" t="str">
        <f t="array" ref="K4661">INDEX('Régua SAEB'!$F$1:$F$40,MATCH($E4661&amp;"MT"&amp;$J4661,'Régua SAEB'!$G$1:$G$40,0),1)</f>
        <v>Insuficiente</v>
      </c>
    </row>
    <row r="4662" spans="1:11" x14ac:dyDescent="0.2">
      <c r="A4662" s="28" t="s">
        <v>49</v>
      </c>
      <c r="B4662" s="24">
        <v>28472</v>
      </c>
      <c r="C4662" s="28" t="s">
        <v>1714</v>
      </c>
      <c r="D4662" s="29">
        <v>35028472</v>
      </c>
      <c r="E4662" s="29" t="s">
        <v>3527</v>
      </c>
      <c r="F4662" s="29">
        <v>320.52</v>
      </c>
      <c r="G4662" s="10">
        <f>SUMIFS('Régua SAEB'!$C:$C,'Régua SAEB'!$B:$B,"LP",'Régua SAEB'!$D:$D,"&lt;="&amp;$F4662,'Régua SAEB'!$E:$E,"&gt;"&amp;$F4662,'Régua SAEB'!$A:$A,$E4662)</f>
        <v>4</v>
      </c>
      <c r="H4662" s="10" t="str">
        <f t="array" ref="H4662">INDEX('Régua SAEB'!$F$1:$F$40,MATCH($E4662&amp;"LP"&amp;$G4662,'Régua SAEB'!$G$1:$G$40,0),1)</f>
        <v>Básico</v>
      </c>
      <c r="I4662" s="29">
        <v>308.47000000000003</v>
      </c>
      <c r="J4662" s="10">
        <f>SUMIFS('Régua SAEB'!$C:$C,'Régua SAEB'!$B:$B,"MT",'Régua SAEB'!$D:$D,"&lt;="&amp;$I4662,'Régua SAEB'!$E:$E,"&gt;"&amp;$I4662,'Régua SAEB'!$A:$A,$E4662)</f>
        <v>4</v>
      </c>
      <c r="K4662" s="10" t="str">
        <f t="array" ref="K4662">INDEX('Régua SAEB'!$F$1:$F$40,MATCH($E4662&amp;"MT"&amp;$J4662,'Régua SAEB'!$G$1:$G$40,0),1)</f>
        <v>Básico</v>
      </c>
    </row>
    <row r="4663" spans="1:11" x14ac:dyDescent="0.2">
      <c r="A4663" s="28" t="s">
        <v>49</v>
      </c>
      <c r="B4663" s="24">
        <v>28800</v>
      </c>
      <c r="C4663" s="28" t="s">
        <v>1715</v>
      </c>
      <c r="D4663" s="29">
        <v>35028800</v>
      </c>
      <c r="E4663" s="29" t="s">
        <v>3527</v>
      </c>
      <c r="F4663" s="29">
        <v>297.91000000000003</v>
      </c>
      <c r="G4663" s="10">
        <f>SUMIFS('Régua SAEB'!$C:$C,'Régua SAEB'!$B:$B,"LP",'Régua SAEB'!$D:$D,"&lt;="&amp;$F4663,'Régua SAEB'!$E:$E,"&gt;"&amp;$F4663,'Régua SAEB'!$A:$A,$E4663)</f>
        <v>3</v>
      </c>
      <c r="H4663" s="10" t="str">
        <f t="array" ref="H4663">INDEX('Régua SAEB'!$F$1:$F$40,MATCH($E4663&amp;"LP"&amp;$G4663,'Régua SAEB'!$G$1:$G$40,0),1)</f>
        <v>Básico</v>
      </c>
      <c r="I4663" s="29">
        <v>290.44</v>
      </c>
      <c r="J4663" s="10">
        <f>SUMIFS('Régua SAEB'!$C:$C,'Régua SAEB'!$B:$B,"MT",'Régua SAEB'!$D:$D,"&lt;="&amp;$I4663,'Régua SAEB'!$E:$E,"&gt;"&amp;$I4663,'Régua SAEB'!$A:$A,$E4663)</f>
        <v>3</v>
      </c>
      <c r="K4663" s="10" t="str">
        <f t="array" ref="K4663">INDEX('Régua SAEB'!$F$1:$F$40,MATCH($E4663&amp;"MT"&amp;$J4663,'Régua SAEB'!$G$1:$G$40,0),1)</f>
        <v>Básico</v>
      </c>
    </row>
    <row r="4664" spans="1:11" x14ac:dyDescent="0.2">
      <c r="A4664" s="28" t="s">
        <v>49</v>
      </c>
      <c r="B4664" s="24">
        <v>47594</v>
      </c>
      <c r="C4664" s="28" t="s">
        <v>1717</v>
      </c>
      <c r="D4664" s="29">
        <v>35047594</v>
      </c>
      <c r="E4664" s="29" t="s">
        <v>3527</v>
      </c>
      <c r="F4664" s="29">
        <v>286.24</v>
      </c>
      <c r="G4664" s="10">
        <f>SUMIFS('Régua SAEB'!$C:$C,'Régua SAEB'!$B:$B,"LP",'Régua SAEB'!$D:$D,"&lt;="&amp;$F4664,'Régua SAEB'!$E:$E,"&gt;"&amp;$F4664,'Régua SAEB'!$A:$A,$E4664)</f>
        <v>3</v>
      </c>
      <c r="H4664" s="10" t="str">
        <f t="array" ref="H4664">INDEX('Régua SAEB'!$F$1:$F$40,MATCH($E4664&amp;"LP"&amp;$G4664,'Régua SAEB'!$G$1:$G$40,0),1)</f>
        <v>Básico</v>
      </c>
      <c r="I4664" s="29">
        <v>280.39999999999998</v>
      </c>
      <c r="J4664" s="10">
        <f>SUMIFS('Régua SAEB'!$C:$C,'Régua SAEB'!$B:$B,"MT",'Régua SAEB'!$D:$D,"&lt;="&amp;$I4664,'Régua SAEB'!$E:$E,"&gt;"&amp;$I4664,'Régua SAEB'!$A:$A,$E4664)</f>
        <v>3</v>
      </c>
      <c r="K4664" s="10" t="str">
        <f t="array" ref="K4664">INDEX('Régua SAEB'!$F$1:$F$40,MATCH($E4664&amp;"MT"&amp;$J4664,'Régua SAEB'!$G$1:$G$40,0),1)</f>
        <v>Básico</v>
      </c>
    </row>
    <row r="4665" spans="1:11" x14ac:dyDescent="0.2">
      <c r="A4665" s="28" t="s">
        <v>49</v>
      </c>
      <c r="B4665" s="24">
        <v>911446</v>
      </c>
      <c r="C4665" s="28" t="s">
        <v>1718</v>
      </c>
      <c r="D4665" s="29">
        <v>35911446</v>
      </c>
      <c r="E4665" s="29" t="s">
        <v>3527</v>
      </c>
      <c r="F4665" s="29">
        <v>269.95999999999998</v>
      </c>
      <c r="G4665" s="10">
        <f>SUMIFS('Régua SAEB'!$C:$C,'Régua SAEB'!$B:$B,"LP",'Régua SAEB'!$D:$D,"&lt;="&amp;$F4665,'Régua SAEB'!$E:$E,"&gt;"&amp;$F4665,'Régua SAEB'!$A:$A,$E4665)</f>
        <v>2</v>
      </c>
      <c r="H4665" s="10" t="str">
        <f t="array" ref="H4665">INDEX('Régua SAEB'!$F$1:$F$40,MATCH($E4665&amp;"LP"&amp;$G4665,'Régua SAEB'!$G$1:$G$40,0),1)</f>
        <v>Básico</v>
      </c>
      <c r="I4665" s="29">
        <v>266.58999999999997</v>
      </c>
      <c r="J4665" s="10">
        <f>SUMIFS('Régua SAEB'!$C:$C,'Régua SAEB'!$B:$B,"MT",'Régua SAEB'!$D:$D,"&lt;="&amp;$I4665,'Régua SAEB'!$E:$E,"&gt;"&amp;$I4665,'Régua SAEB'!$A:$A,$E4665)</f>
        <v>2</v>
      </c>
      <c r="K4665" s="10" t="str">
        <f t="array" ref="K4665">INDEX('Régua SAEB'!$F$1:$F$40,MATCH($E4665&amp;"MT"&amp;$J4665,'Régua SAEB'!$G$1:$G$40,0),1)</f>
        <v>Insuficiente</v>
      </c>
    </row>
    <row r="4666" spans="1:11" x14ac:dyDescent="0.2">
      <c r="A4666" s="28" t="s">
        <v>83</v>
      </c>
      <c r="B4666" s="24">
        <v>28897</v>
      </c>
      <c r="C4666" s="28" t="s">
        <v>1719</v>
      </c>
      <c r="D4666" s="29">
        <v>35028897</v>
      </c>
      <c r="E4666" s="29" t="s">
        <v>3527</v>
      </c>
      <c r="F4666" s="29">
        <v>280.64</v>
      </c>
      <c r="G4666" s="10">
        <f>SUMIFS('Régua SAEB'!$C:$C,'Régua SAEB'!$B:$B,"LP",'Régua SAEB'!$D:$D,"&lt;="&amp;$F4666,'Régua SAEB'!$E:$E,"&gt;"&amp;$F4666,'Régua SAEB'!$A:$A,$E4666)</f>
        <v>3</v>
      </c>
      <c r="H4666" s="10" t="str">
        <f t="array" ref="H4666">INDEX('Régua SAEB'!$F$1:$F$40,MATCH($E4666&amp;"LP"&amp;$G4666,'Régua SAEB'!$G$1:$G$40,0),1)</f>
        <v>Básico</v>
      </c>
      <c r="I4666" s="29">
        <v>266</v>
      </c>
      <c r="J4666" s="10">
        <f>SUMIFS('Régua SAEB'!$C:$C,'Régua SAEB'!$B:$B,"MT",'Régua SAEB'!$D:$D,"&lt;="&amp;$I4666,'Régua SAEB'!$E:$E,"&gt;"&amp;$I4666,'Régua SAEB'!$A:$A,$E4666)</f>
        <v>2</v>
      </c>
      <c r="K4666" s="10" t="str">
        <f t="array" ref="K4666">INDEX('Régua SAEB'!$F$1:$F$40,MATCH($E4666&amp;"MT"&amp;$J4666,'Régua SAEB'!$G$1:$G$40,0),1)</f>
        <v>Insuficiente</v>
      </c>
    </row>
    <row r="4667" spans="1:11" x14ac:dyDescent="0.2">
      <c r="A4667" s="28" t="s">
        <v>81</v>
      </c>
      <c r="B4667" s="24">
        <v>18971</v>
      </c>
      <c r="C4667" s="28" t="s">
        <v>1720</v>
      </c>
      <c r="D4667" s="29">
        <v>35018971</v>
      </c>
      <c r="E4667" s="29" t="s">
        <v>3527</v>
      </c>
      <c r="F4667" s="29">
        <v>248.95</v>
      </c>
      <c r="G4667" s="10">
        <f>SUMIFS('Régua SAEB'!$C:$C,'Régua SAEB'!$B:$B,"LP",'Régua SAEB'!$D:$D,"&lt;="&amp;$F4667,'Régua SAEB'!$E:$E,"&gt;"&amp;$F4667,'Régua SAEB'!$A:$A,$E4667)</f>
        <v>1</v>
      </c>
      <c r="H4667" s="10" t="str">
        <f t="array" ref="H4667">INDEX('Régua SAEB'!$F$1:$F$40,MATCH($E4667&amp;"LP"&amp;$G4667,'Régua SAEB'!$G$1:$G$40,0),1)</f>
        <v>Insuficiente</v>
      </c>
      <c r="I4667" s="29">
        <v>254.66</v>
      </c>
      <c r="J4667" s="10">
        <f>SUMIFS('Régua SAEB'!$C:$C,'Régua SAEB'!$B:$B,"MT",'Régua SAEB'!$D:$D,"&lt;="&amp;$I4667,'Régua SAEB'!$E:$E,"&gt;"&amp;$I4667,'Régua SAEB'!$A:$A,$E4667)</f>
        <v>2</v>
      </c>
      <c r="K4667" s="10" t="str">
        <f t="array" ref="K4667">INDEX('Régua SAEB'!$F$1:$F$40,MATCH($E4667&amp;"MT"&amp;$J4667,'Régua SAEB'!$G$1:$G$40,0),1)</f>
        <v>Insuficiente</v>
      </c>
    </row>
    <row r="4668" spans="1:11" x14ac:dyDescent="0.2">
      <c r="A4668" s="28" t="s">
        <v>81</v>
      </c>
      <c r="B4668" s="24">
        <v>19161</v>
      </c>
      <c r="C4668" s="28" t="s">
        <v>1722</v>
      </c>
      <c r="D4668" s="29">
        <v>35019161</v>
      </c>
      <c r="E4668" s="29" t="s">
        <v>3527</v>
      </c>
      <c r="F4668" s="29">
        <v>273.51</v>
      </c>
      <c r="G4668" s="10">
        <f>SUMIFS('Régua SAEB'!$C:$C,'Régua SAEB'!$B:$B,"LP",'Régua SAEB'!$D:$D,"&lt;="&amp;$F4668,'Régua SAEB'!$E:$E,"&gt;"&amp;$F4668,'Régua SAEB'!$A:$A,$E4668)</f>
        <v>2</v>
      </c>
      <c r="H4668" s="10" t="str">
        <f t="array" ref="H4668">INDEX('Régua SAEB'!$F$1:$F$40,MATCH($E4668&amp;"LP"&amp;$G4668,'Régua SAEB'!$G$1:$G$40,0),1)</f>
        <v>Básico</v>
      </c>
      <c r="I4668" s="29">
        <v>272.68</v>
      </c>
      <c r="J4668" s="10">
        <f>SUMIFS('Régua SAEB'!$C:$C,'Régua SAEB'!$B:$B,"MT",'Régua SAEB'!$D:$D,"&lt;="&amp;$I4668,'Régua SAEB'!$E:$E,"&gt;"&amp;$I4668,'Régua SAEB'!$A:$A,$E4668)</f>
        <v>2</v>
      </c>
      <c r="K4668" s="10" t="str">
        <f t="array" ref="K4668">INDEX('Régua SAEB'!$F$1:$F$40,MATCH($E4668&amp;"MT"&amp;$J4668,'Régua SAEB'!$G$1:$G$40,0),1)</f>
        <v>Insuficiente</v>
      </c>
    </row>
    <row r="4669" spans="1:11" x14ac:dyDescent="0.2">
      <c r="A4669" s="28" t="s">
        <v>81</v>
      </c>
      <c r="B4669" s="24">
        <v>19197</v>
      </c>
      <c r="C4669" s="28" t="s">
        <v>1723</v>
      </c>
      <c r="D4669" s="29">
        <v>35019197</v>
      </c>
      <c r="E4669" s="29" t="s">
        <v>3527</v>
      </c>
      <c r="F4669" s="29">
        <v>252.56</v>
      </c>
      <c r="G4669" s="10">
        <f>SUMIFS('Régua SAEB'!$C:$C,'Régua SAEB'!$B:$B,"LP",'Régua SAEB'!$D:$D,"&lt;="&amp;$F4669,'Régua SAEB'!$E:$E,"&gt;"&amp;$F4669,'Régua SAEB'!$A:$A,$E4669)</f>
        <v>2</v>
      </c>
      <c r="H4669" s="10" t="str">
        <f t="array" ref="H4669">INDEX('Régua SAEB'!$F$1:$F$40,MATCH($E4669&amp;"LP"&amp;$G4669,'Régua SAEB'!$G$1:$G$40,0),1)</f>
        <v>Básico</v>
      </c>
      <c r="I4669" s="29">
        <v>258.93</v>
      </c>
      <c r="J4669" s="10">
        <f>SUMIFS('Régua SAEB'!$C:$C,'Régua SAEB'!$B:$B,"MT",'Régua SAEB'!$D:$D,"&lt;="&amp;$I4669,'Régua SAEB'!$E:$E,"&gt;"&amp;$I4669,'Régua SAEB'!$A:$A,$E4669)</f>
        <v>2</v>
      </c>
      <c r="K4669" s="10" t="str">
        <f t="array" ref="K4669">INDEX('Régua SAEB'!$F$1:$F$40,MATCH($E4669&amp;"MT"&amp;$J4669,'Régua SAEB'!$G$1:$G$40,0),1)</f>
        <v>Insuficiente</v>
      </c>
    </row>
    <row r="4670" spans="1:11" x14ac:dyDescent="0.2">
      <c r="A4670" s="28" t="s">
        <v>81</v>
      </c>
      <c r="B4670" s="24">
        <v>41497</v>
      </c>
      <c r="C4670" s="28" t="s">
        <v>1726</v>
      </c>
      <c r="D4670" s="29">
        <v>35041497</v>
      </c>
      <c r="E4670" s="29" t="s">
        <v>3527</v>
      </c>
      <c r="F4670" s="29">
        <v>274.44</v>
      </c>
      <c r="G4670" s="10">
        <f>SUMIFS('Régua SAEB'!$C:$C,'Régua SAEB'!$B:$B,"LP",'Régua SAEB'!$D:$D,"&lt;="&amp;$F4670,'Régua SAEB'!$E:$E,"&gt;"&amp;$F4670,'Régua SAEB'!$A:$A,$E4670)</f>
        <v>2</v>
      </c>
      <c r="H4670" s="10" t="str">
        <f t="array" ref="H4670">INDEX('Régua SAEB'!$F$1:$F$40,MATCH($E4670&amp;"LP"&amp;$G4670,'Régua SAEB'!$G$1:$G$40,0),1)</f>
        <v>Básico</v>
      </c>
      <c r="I4670" s="29">
        <v>256.64999999999998</v>
      </c>
      <c r="J4670" s="10">
        <f>SUMIFS('Régua SAEB'!$C:$C,'Régua SAEB'!$B:$B,"MT",'Régua SAEB'!$D:$D,"&lt;="&amp;$I4670,'Régua SAEB'!$E:$E,"&gt;"&amp;$I4670,'Régua SAEB'!$A:$A,$E4670)</f>
        <v>2</v>
      </c>
      <c r="K4670" s="10" t="str">
        <f t="array" ref="K4670">INDEX('Régua SAEB'!$F$1:$F$40,MATCH($E4670&amp;"MT"&amp;$J4670,'Régua SAEB'!$G$1:$G$40,0),1)</f>
        <v>Insuficiente</v>
      </c>
    </row>
    <row r="4671" spans="1:11" x14ac:dyDescent="0.2">
      <c r="A4671" s="28" t="s">
        <v>81</v>
      </c>
      <c r="B4671" s="24">
        <v>901295</v>
      </c>
      <c r="C4671" s="28" t="s">
        <v>1727</v>
      </c>
      <c r="D4671" s="29">
        <v>35901295</v>
      </c>
      <c r="E4671" s="29" t="s">
        <v>3527</v>
      </c>
      <c r="F4671" s="29">
        <v>241.53</v>
      </c>
      <c r="G4671" s="10">
        <f>SUMIFS('Régua SAEB'!$C:$C,'Régua SAEB'!$B:$B,"LP",'Régua SAEB'!$D:$D,"&lt;="&amp;$F4671,'Régua SAEB'!$E:$E,"&gt;"&amp;$F4671,'Régua SAEB'!$A:$A,$E4671)</f>
        <v>1</v>
      </c>
      <c r="H4671" s="10" t="str">
        <f t="array" ref="H4671">INDEX('Régua SAEB'!$F$1:$F$40,MATCH($E4671&amp;"LP"&amp;$G4671,'Régua SAEB'!$G$1:$G$40,0),1)</f>
        <v>Insuficiente</v>
      </c>
      <c r="I4671" s="29">
        <v>247.76</v>
      </c>
      <c r="J4671" s="10">
        <f>SUMIFS('Régua SAEB'!$C:$C,'Régua SAEB'!$B:$B,"MT",'Régua SAEB'!$D:$D,"&lt;="&amp;$I4671,'Régua SAEB'!$E:$E,"&gt;"&amp;$I4671,'Régua SAEB'!$A:$A,$E4671)</f>
        <v>1</v>
      </c>
      <c r="K4671" s="10" t="str">
        <f t="array" ref="K4671">INDEX('Régua SAEB'!$F$1:$F$40,MATCH($E4671&amp;"MT"&amp;$J4671,'Régua SAEB'!$G$1:$G$40,0),1)</f>
        <v>Insuficiente</v>
      </c>
    </row>
    <row r="4672" spans="1:11" x14ac:dyDescent="0.2">
      <c r="A4672" s="28" t="s">
        <v>62</v>
      </c>
      <c r="B4672" s="24">
        <v>6610</v>
      </c>
      <c r="C4672" s="28" t="s">
        <v>1729</v>
      </c>
      <c r="D4672" s="29">
        <v>35006610</v>
      </c>
      <c r="E4672" s="29" t="s">
        <v>3527</v>
      </c>
      <c r="F4672" s="29">
        <v>277.67</v>
      </c>
      <c r="G4672" s="10">
        <f>SUMIFS('Régua SAEB'!$C:$C,'Régua SAEB'!$B:$B,"LP",'Régua SAEB'!$D:$D,"&lt;="&amp;$F4672,'Régua SAEB'!$E:$E,"&gt;"&amp;$F4672,'Régua SAEB'!$A:$A,$E4672)</f>
        <v>3</v>
      </c>
      <c r="H4672" s="10" t="str">
        <f t="array" ref="H4672">INDEX('Régua SAEB'!$F$1:$F$40,MATCH($E4672&amp;"LP"&amp;$G4672,'Régua SAEB'!$G$1:$G$40,0),1)</f>
        <v>Básico</v>
      </c>
      <c r="I4672" s="29">
        <v>273.55</v>
      </c>
      <c r="J4672" s="10">
        <f>SUMIFS('Régua SAEB'!$C:$C,'Régua SAEB'!$B:$B,"MT",'Régua SAEB'!$D:$D,"&lt;="&amp;$I4672,'Régua SAEB'!$E:$E,"&gt;"&amp;$I4672,'Régua SAEB'!$A:$A,$E4672)</f>
        <v>2</v>
      </c>
      <c r="K4672" s="10" t="str">
        <f t="array" ref="K4672">INDEX('Régua SAEB'!$F$1:$F$40,MATCH($E4672&amp;"MT"&amp;$J4672,'Régua SAEB'!$G$1:$G$40,0),1)</f>
        <v>Insuficiente</v>
      </c>
    </row>
    <row r="4673" spans="1:11" x14ac:dyDescent="0.2">
      <c r="A4673" s="28" t="s">
        <v>62</v>
      </c>
      <c r="B4673" s="24">
        <v>6622</v>
      </c>
      <c r="C4673" s="28" t="s">
        <v>3650</v>
      </c>
      <c r="D4673" s="29">
        <v>35006622</v>
      </c>
      <c r="E4673" s="29" t="s">
        <v>3527</v>
      </c>
      <c r="F4673" s="29">
        <v>286.08999999999997</v>
      </c>
      <c r="G4673" s="10">
        <f>SUMIFS('Régua SAEB'!$C:$C,'Régua SAEB'!$B:$B,"LP",'Régua SAEB'!$D:$D,"&lt;="&amp;$F4673,'Régua SAEB'!$E:$E,"&gt;"&amp;$F4673,'Régua SAEB'!$A:$A,$E4673)</f>
        <v>3</v>
      </c>
      <c r="H4673" s="10" t="str">
        <f t="array" ref="H4673">INDEX('Régua SAEB'!$F$1:$F$40,MATCH($E4673&amp;"LP"&amp;$G4673,'Régua SAEB'!$G$1:$G$40,0),1)</f>
        <v>Básico</v>
      </c>
      <c r="I4673" s="29">
        <v>273.05</v>
      </c>
      <c r="J4673" s="10">
        <f>SUMIFS('Régua SAEB'!$C:$C,'Régua SAEB'!$B:$B,"MT",'Régua SAEB'!$D:$D,"&lt;="&amp;$I4673,'Régua SAEB'!$E:$E,"&gt;"&amp;$I4673,'Régua SAEB'!$A:$A,$E4673)</f>
        <v>2</v>
      </c>
      <c r="K4673" s="10" t="str">
        <f t="array" ref="K4673">INDEX('Régua SAEB'!$F$1:$F$40,MATCH($E4673&amp;"MT"&amp;$J4673,'Régua SAEB'!$G$1:$G$40,0),1)</f>
        <v>Insuficiente</v>
      </c>
    </row>
    <row r="4674" spans="1:11" x14ac:dyDescent="0.2">
      <c r="A4674" s="28" t="s">
        <v>62</v>
      </c>
      <c r="B4674" s="24">
        <v>6661</v>
      </c>
      <c r="C4674" s="28" t="s">
        <v>1732</v>
      </c>
      <c r="D4674" s="29">
        <v>35006661</v>
      </c>
      <c r="E4674" s="29" t="s">
        <v>3527</v>
      </c>
      <c r="F4674" s="29">
        <v>269.07</v>
      </c>
      <c r="G4674" s="10">
        <f>SUMIFS('Régua SAEB'!$C:$C,'Régua SAEB'!$B:$B,"LP",'Régua SAEB'!$D:$D,"&lt;="&amp;$F4674,'Régua SAEB'!$E:$E,"&gt;"&amp;$F4674,'Régua SAEB'!$A:$A,$E4674)</f>
        <v>2</v>
      </c>
      <c r="H4674" s="10" t="str">
        <f t="array" ref="H4674">INDEX('Régua SAEB'!$F$1:$F$40,MATCH($E4674&amp;"LP"&amp;$G4674,'Régua SAEB'!$G$1:$G$40,0),1)</f>
        <v>Básico</v>
      </c>
      <c r="I4674" s="29">
        <v>261.29000000000002</v>
      </c>
      <c r="J4674" s="10">
        <f>SUMIFS('Régua SAEB'!$C:$C,'Régua SAEB'!$B:$B,"MT",'Régua SAEB'!$D:$D,"&lt;="&amp;$I4674,'Régua SAEB'!$E:$E,"&gt;"&amp;$I4674,'Régua SAEB'!$A:$A,$E4674)</f>
        <v>2</v>
      </c>
      <c r="K4674" s="10" t="str">
        <f t="array" ref="K4674">INDEX('Régua SAEB'!$F$1:$F$40,MATCH($E4674&amp;"MT"&amp;$J4674,'Régua SAEB'!$G$1:$G$40,0),1)</f>
        <v>Insuficiente</v>
      </c>
    </row>
    <row r="4675" spans="1:11" x14ac:dyDescent="0.2">
      <c r="A4675" s="28" t="s">
        <v>62</v>
      </c>
      <c r="B4675" s="24">
        <v>6671</v>
      </c>
      <c r="C4675" s="28" t="s">
        <v>1733</v>
      </c>
      <c r="D4675" s="29">
        <v>35006671</v>
      </c>
      <c r="E4675" s="29" t="s">
        <v>3527</v>
      </c>
      <c r="F4675" s="29">
        <v>286.98</v>
      </c>
      <c r="G4675" s="10">
        <f>SUMIFS('Régua SAEB'!$C:$C,'Régua SAEB'!$B:$B,"LP",'Régua SAEB'!$D:$D,"&lt;="&amp;$F4675,'Régua SAEB'!$E:$E,"&gt;"&amp;$F4675,'Régua SAEB'!$A:$A,$E4675)</f>
        <v>3</v>
      </c>
      <c r="H4675" s="10" t="str">
        <f t="array" ref="H4675">INDEX('Régua SAEB'!$F$1:$F$40,MATCH($E4675&amp;"LP"&amp;$G4675,'Régua SAEB'!$G$1:$G$40,0),1)</f>
        <v>Básico</v>
      </c>
      <c r="I4675" s="29">
        <v>268.79000000000002</v>
      </c>
      <c r="J4675" s="10">
        <f>SUMIFS('Régua SAEB'!$C:$C,'Régua SAEB'!$B:$B,"MT",'Régua SAEB'!$D:$D,"&lt;="&amp;$I4675,'Régua SAEB'!$E:$E,"&gt;"&amp;$I4675,'Régua SAEB'!$A:$A,$E4675)</f>
        <v>2</v>
      </c>
      <c r="K4675" s="10" t="str">
        <f t="array" ref="K4675">INDEX('Régua SAEB'!$F$1:$F$40,MATCH($E4675&amp;"MT"&amp;$J4675,'Régua SAEB'!$G$1:$G$40,0),1)</f>
        <v>Insuficiente</v>
      </c>
    </row>
    <row r="4676" spans="1:11" x14ac:dyDescent="0.2">
      <c r="A4676" s="28" t="s">
        <v>62</v>
      </c>
      <c r="B4676" s="24">
        <v>6683</v>
      </c>
      <c r="C4676" s="28" t="s">
        <v>1734</v>
      </c>
      <c r="D4676" s="29">
        <v>35006683</v>
      </c>
      <c r="E4676" s="29" t="s">
        <v>3527</v>
      </c>
      <c r="F4676" s="29">
        <v>287.25</v>
      </c>
      <c r="G4676" s="10">
        <f>SUMIFS('Régua SAEB'!$C:$C,'Régua SAEB'!$B:$B,"LP",'Régua SAEB'!$D:$D,"&lt;="&amp;$F4676,'Régua SAEB'!$E:$E,"&gt;"&amp;$F4676,'Régua SAEB'!$A:$A,$E4676)</f>
        <v>3</v>
      </c>
      <c r="H4676" s="10" t="str">
        <f t="array" ref="H4676">INDEX('Régua SAEB'!$F$1:$F$40,MATCH($E4676&amp;"LP"&amp;$G4676,'Régua SAEB'!$G$1:$G$40,0),1)</f>
        <v>Básico</v>
      </c>
      <c r="I4676" s="29">
        <v>275.3</v>
      </c>
      <c r="J4676" s="10">
        <f>SUMIFS('Régua SAEB'!$C:$C,'Régua SAEB'!$B:$B,"MT",'Régua SAEB'!$D:$D,"&lt;="&amp;$I4676,'Régua SAEB'!$E:$E,"&gt;"&amp;$I4676,'Régua SAEB'!$A:$A,$E4676)</f>
        <v>3</v>
      </c>
      <c r="K4676" s="10" t="str">
        <f t="array" ref="K4676">INDEX('Régua SAEB'!$F$1:$F$40,MATCH($E4676&amp;"MT"&amp;$J4676,'Régua SAEB'!$G$1:$G$40,0),1)</f>
        <v>Básico</v>
      </c>
    </row>
    <row r="4677" spans="1:11" x14ac:dyDescent="0.2">
      <c r="A4677" s="28" t="s">
        <v>62</v>
      </c>
      <c r="B4677" s="24">
        <v>6725</v>
      </c>
      <c r="C4677" s="28" t="s">
        <v>1737</v>
      </c>
      <c r="D4677" s="29">
        <v>35006725</v>
      </c>
      <c r="E4677" s="29" t="s">
        <v>3527</v>
      </c>
      <c r="F4677" s="29">
        <v>313.56</v>
      </c>
      <c r="G4677" s="10">
        <f>SUMIFS('Régua SAEB'!$C:$C,'Régua SAEB'!$B:$B,"LP",'Régua SAEB'!$D:$D,"&lt;="&amp;$F4677,'Régua SAEB'!$E:$E,"&gt;"&amp;$F4677,'Régua SAEB'!$A:$A,$E4677)</f>
        <v>4</v>
      </c>
      <c r="H4677" s="10" t="str">
        <f t="array" ref="H4677">INDEX('Régua SAEB'!$F$1:$F$40,MATCH($E4677&amp;"LP"&amp;$G4677,'Régua SAEB'!$G$1:$G$40,0),1)</f>
        <v>Básico</v>
      </c>
      <c r="I4677" s="29">
        <v>286.83</v>
      </c>
      <c r="J4677" s="10">
        <f>SUMIFS('Régua SAEB'!$C:$C,'Régua SAEB'!$B:$B,"MT",'Régua SAEB'!$D:$D,"&lt;="&amp;$I4677,'Régua SAEB'!$E:$E,"&gt;"&amp;$I4677,'Régua SAEB'!$A:$A,$E4677)</f>
        <v>3</v>
      </c>
      <c r="K4677" s="10" t="str">
        <f t="array" ref="K4677">INDEX('Régua SAEB'!$F$1:$F$40,MATCH($E4677&amp;"MT"&amp;$J4677,'Régua SAEB'!$G$1:$G$40,0),1)</f>
        <v>Básico</v>
      </c>
    </row>
    <row r="4678" spans="1:11" x14ac:dyDescent="0.2">
      <c r="A4678" s="28" t="s">
        <v>62</v>
      </c>
      <c r="B4678" s="24">
        <v>6798</v>
      </c>
      <c r="C4678" s="28" t="s">
        <v>1738</v>
      </c>
      <c r="D4678" s="29">
        <v>35006798</v>
      </c>
      <c r="E4678" s="29" t="s">
        <v>3527</v>
      </c>
      <c r="F4678" s="29">
        <v>265</v>
      </c>
      <c r="G4678" s="10">
        <f>SUMIFS('Régua SAEB'!$C:$C,'Régua SAEB'!$B:$B,"LP",'Régua SAEB'!$D:$D,"&lt;="&amp;$F4678,'Régua SAEB'!$E:$E,"&gt;"&amp;$F4678,'Régua SAEB'!$A:$A,$E4678)</f>
        <v>2</v>
      </c>
      <c r="H4678" s="10" t="str">
        <f t="array" ref="H4678">INDEX('Régua SAEB'!$F$1:$F$40,MATCH($E4678&amp;"LP"&amp;$G4678,'Régua SAEB'!$G$1:$G$40,0),1)</f>
        <v>Básico</v>
      </c>
      <c r="I4678" s="29">
        <v>267.45999999999998</v>
      </c>
      <c r="J4678" s="10">
        <f>SUMIFS('Régua SAEB'!$C:$C,'Régua SAEB'!$B:$B,"MT",'Régua SAEB'!$D:$D,"&lt;="&amp;$I4678,'Régua SAEB'!$E:$E,"&gt;"&amp;$I4678,'Régua SAEB'!$A:$A,$E4678)</f>
        <v>2</v>
      </c>
      <c r="K4678" s="10" t="str">
        <f t="array" ref="K4678">INDEX('Régua SAEB'!$F$1:$F$40,MATCH($E4678&amp;"MT"&amp;$J4678,'Régua SAEB'!$G$1:$G$40,0),1)</f>
        <v>Insuficiente</v>
      </c>
    </row>
    <row r="4679" spans="1:11" x14ac:dyDescent="0.2">
      <c r="A4679" s="28" t="s">
        <v>62</v>
      </c>
      <c r="B4679" s="24">
        <v>6841</v>
      </c>
      <c r="C4679" s="28" t="s">
        <v>1742</v>
      </c>
      <c r="D4679" s="29">
        <v>35006841</v>
      </c>
      <c r="E4679" s="29" t="s">
        <v>3527</v>
      </c>
      <c r="F4679" s="29">
        <v>283.48</v>
      </c>
      <c r="G4679" s="10">
        <f>SUMIFS('Régua SAEB'!$C:$C,'Régua SAEB'!$B:$B,"LP",'Régua SAEB'!$D:$D,"&lt;="&amp;$F4679,'Régua SAEB'!$E:$E,"&gt;"&amp;$F4679,'Régua SAEB'!$A:$A,$E4679)</f>
        <v>3</v>
      </c>
      <c r="H4679" s="10" t="str">
        <f t="array" ref="H4679">INDEX('Régua SAEB'!$F$1:$F$40,MATCH($E4679&amp;"LP"&amp;$G4679,'Régua SAEB'!$G$1:$G$40,0),1)</f>
        <v>Básico</v>
      </c>
      <c r="I4679" s="29">
        <v>281.38</v>
      </c>
      <c r="J4679" s="10">
        <f>SUMIFS('Régua SAEB'!$C:$C,'Régua SAEB'!$B:$B,"MT",'Régua SAEB'!$D:$D,"&lt;="&amp;$I4679,'Régua SAEB'!$E:$E,"&gt;"&amp;$I4679,'Régua SAEB'!$A:$A,$E4679)</f>
        <v>3</v>
      </c>
      <c r="K4679" s="10" t="str">
        <f t="array" ref="K4679">INDEX('Régua SAEB'!$F$1:$F$40,MATCH($E4679&amp;"MT"&amp;$J4679,'Régua SAEB'!$G$1:$G$40,0),1)</f>
        <v>Básico</v>
      </c>
    </row>
    <row r="4680" spans="1:11" x14ac:dyDescent="0.2">
      <c r="A4680" s="28" t="s">
        <v>62</v>
      </c>
      <c r="B4680" s="24">
        <v>6865</v>
      </c>
      <c r="C4680" s="28" t="s">
        <v>1743</v>
      </c>
      <c r="D4680" s="29">
        <v>35006865</v>
      </c>
      <c r="E4680" s="29" t="s">
        <v>3527</v>
      </c>
      <c r="F4680" s="29">
        <v>277.12</v>
      </c>
      <c r="G4680" s="10">
        <f>SUMIFS('Régua SAEB'!$C:$C,'Régua SAEB'!$B:$B,"LP",'Régua SAEB'!$D:$D,"&lt;="&amp;$F4680,'Régua SAEB'!$E:$E,"&gt;"&amp;$F4680,'Régua SAEB'!$A:$A,$E4680)</f>
        <v>3</v>
      </c>
      <c r="H4680" s="10" t="str">
        <f t="array" ref="H4680">INDEX('Régua SAEB'!$F$1:$F$40,MATCH($E4680&amp;"LP"&amp;$G4680,'Régua SAEB'!$G$1:$G$40,0),1)</f>
        <v>Básico</v>
      </c>
      <c r="I4680" s="29">
        <v>267.51</v>
      </c>
      <c r="J4680" s="10">
        <f>SUMIFS('Régua SAEB'!$C:$C,'Régua SAEB'!$B:$B,"MT",'Régua SAEB'!$D:$D,"&lt;="&amp;$I4680,'Régua SAEB'!$E:$E,"&gt;"&amp;$I4680,'Régua SAEB'!$A:$A,$E4680)</f>
        <v>2</v>
      </c>
      <c r="K4680" s="10" t="str">
        <f t="array" ref="K4680">INDEX('Régua SAEB'!$F$1:$F$40,MATCH($E4680&amp;"MT"&amp;$J4680,'Régua SAEB'!$G$1:$G$40,0),1)</f>
        <v>Insuficiente</v>
      </c>
    </row>
    <row r="4681" spans="1:11" x14ac:dyDescent="0.2">
      <c r="A4681" s="28" t="s">
        <v>62</v>
      </c>
      <c r="B4681" s="24">
        <v>6889</v>
      </c>
      <c r="C4681" s="28" t="s">
        <v>1744</v>
      </c>
      <c r="D4681" s="29">
        <v>35006889</v>
      </c>
      <c r="E4681" s="29" t="s">
        <v>3527</v>
      </c>
      <c r="F4681" s="29">
        <v>272.37</v>
      </c>
      <c r="G4681" s="10">
        <f>SUMIFS('Régua SAEB'!$C:$C,'Régua SAEB'!$B:$B,"LP",'Régua SAEB'!$D:$D,"&lt;="&amp;$F4681,'Régua SAEB'!$E:$E,"&gt;"&amp;$F4681,'Régua SAEB'!$A:$A,$E4681)</f>
        <v>2</v>
      </c>
      <c r="H4681" s="10" t="str">
        <f t="array" ref="H4681">INDEX('Régua SAEB'!$F$1:$F$40,MATCH($E4681&amp;"LP"&amp;$G4681,'Régua SAEB'!$G$1:$G$40,0),1)</f>
        <v>Básico</v>
      </c>
      <c r="I4681" s="29">
        <v>271.52</v>
      </c>
      <c r="J4681" s="10">
        <f>SUMIFS('Régua SAEB'!$C:$C,'Régua SAEB'!$B:$B,"MT",'Régua SAEB'!$D:$D,"&lt;="&amp;$I4681,'Régua SAEB'!$E:$E,"&gt;"&amp;$I4681,'Régua SAEB'!$A:$A,$E4681)</f>
        <v>2</v>
      </c>
      <c r="K4681" s="10" t="str">
        <f t="array" ref="K4681">INDEX('Régua SAEB'!$F$1:$F$40,MATCH($E4681&amp;"MT"&amp;$J4681,'Régua SAEB'!$G$1:$G$40,0),1)</f>
        <v>Insuficiente</v>
      </c>
    </row>
    <row r="4682" spans="1:11" x14ac:dyDescent="0.2">
      <c r="A4682" s="28" t="s">
        <v>62</v>
      </c>
      <c r="B4682" s="24">
        <v>6919</v>
      </c>
      <c r="C4682" s="28" t="s">
        <v>1746</v>
      </c>
      <c r="D4682" s="29">
        <v>35006919</v>
      </c>
      <c r="E4682" s="29" t="s">
        <v>3527</v>
      </c>
      <c r="F4682" s="29">
        <v>273.98</v>
      </c>
      <c r="G4682" s="10">
        <f>SUMIFS('Régua SAEB'!$C:$C,'Régua SAEB'!$B:$B,"LP",'Régua SAEB'!$D:$D,"&lt;="&amp;$F4682,'Régua SAEB'!$E:$E,"&gt;"&amp;$F4682,'Régua SAEB'!$A:$A,$E4682)</f>
        <v>2</v>
      </c>
      <c r="H4682" s="10" t="str">
        <f t="array" ref="H4682">INDEX('Régua SAEB'!$F$1:$F$40,MATCH($E4682&amp;"LP"&amp;$G4682,'Régua SAEB'!$G$1:$G$40,0),1)</f>
        <v>Básico</v>
      </c>
      <c r="I4682" s="29">
        <v>268.76</v>
      </c>
      <c r="J4682" s="10">
        <f>SUMIFS('Régua SAEB'!$C:$C,'Régua SAEB'!$B:$B,"MT",'Régua SAEB'!$D:$D,"&lt;="&amp;$I4682,'Régua SAEB'!$E:$E,"&gt;"&amp;$I4682,'Régua SAEB'!$A:$A,$E4682)</f>
        <v>2</v>
      </c>
      <c r="K4682" s="10" t="str">
        <f t="array" ref="K4682">INDEX('Régua SAEB'!$F$1:$F$40,MATCH($E4682&amp;"MT"&amp;$J4682,'Régua SAEB'!$G$1:$G$40,0),1)</f>
        <v>Insuficiente</v>
      </c>
    </row>
    <row r="4683" spans="1:11" x14ac:dyDescent="0.2">
      <c r="A4683" s="28" t="s">
        <v>62</v>
      </c>
      <c r="B4683" s="24">
        <v>6920</v>
      </c>
      <c r="C4683" s="28" t="s">
        <v>332</v>
      </c>
      <c r="D4683" s="29">
        <v>35006920</v>
      </c>
      <c r="E4683" s="29" t="s">
        <v>3527</v>
      </c>
      <c r="F4683" s="29">
        <v>298.36</v>
      </c>
      <c r="G4683" s="10">
        <f>SUMIFS('Régua SAEB'!$C:$C,'Régua SAEB'!$B:$B,"LP",'Régua SAEB'!$D:$D,"&lt;="&amp;$F4683,'Régua SAEB'!$E:$E,"&gt;"&amp;$F4683,'Régua SAEB'!$A:$A,$E4683)</f>
        <v>3</v>
      </c>
      <c r="H4683" s="10" t="str">
        <f t="array" ref="H4683">INDEX('Régua SAEB'!$F$1:$F$40,MATCH($E4683&amp;"LP"&amp;$G4683,'Régua SAEB'!$G$1:$G$40,0),1)</f>
        <v>Básico</v>
      </c>
      <c r="I4683" s="29">
        <v>286.45</v>
      </c>
      <c r="J4683" s="10">
        <f>SUMIFS('Régua SAEB'!$C:$C,'Régua SAEB'!$B:$B,"MT",'Régua SAEB'!$D:$D,"&lt;="&amp;$I4683,'Régua SAEB'!$E:$E,"&gt;"&amp;$I4683,'Régua SAEB'!$A:$A,$E4683)</f>
        <v>3</v>
      </c>
      <c r="K4683" s="10" t="str">
        <f t="array" ref="K4683">INDEX('Régua SAEB'!$F$1:$F$40,MATCH($E4683&amp;"MT"&amp;$J4683,'Régua SAEB'!$G$1:$G$40,0),1)</f>
        <v>Básico</v>
      </c>
    </row>
    <row r="4684" spans="1:11" x14ac:dyDescent="0.2">
      <c r="A4684" s="28" t="s">
        <v>62</v>
      </c>
      <c r="B4684" s="24">
        <v>35543</v>
      </c>
      <c r="C4684" s="28" t="s">
        <v>1747</v>
      </c>
      <c r="D4684" s="29">
        <v>35035543</v>
      </c>
      <c r="E4684" s="29" t="s">
        <v>3527</v>
      </c>
      <c r="F4684" s="29">
        <v>282.38</v>
      </c>
      <c r="G4684" s="10">
        <f>SUMIFS('Régua SAEB'!$C:$C,'Régua SAEB'!$B:$B,"LP",'Régua SAEB'!$D:$D,"&lt;="&amp;$F4684,'Régua SAEB'!$E:$E,"&gt;"&amp;$F4684,'Régua SAEB'!$A:$A,$E4684)</f>
        <v>3</v>
      </c>
      <c r="H4684" s="10" t="str">
        <f t="array" ref="H4684">INDEX('Régua SAEB'!$F$1:$F$40,MATCH($E4684&amp;"LP"&amp;$G4684,'Régua SAEB'!$G$1:$G$40,0),1)</f>
        <v>Básico</v>
      </c>
      <c r="I4684" s="29">
        <v>268.08</v>
      </c>
      <c r="J4684" s="10">
        <f>SUMIFS('Régua SAEB'!$C:$C,'Régua SAEB'!$B:$B,"MT",'Régua SAEB'!$D:$D,"&lt;="&amp;$I4684,'Régua SAEB'!$E:$E,"&gt;"&amp;$I4684,'Régua SAEB'!$A:$A,$E4684)</f>
        <v>2</v>
      </c>
      <c r="K4684" s="10" t="str">
        <f t="array" ref="K4684">INDEX('Régua SAEB'!$F$1:$F$40,MATCH($E4684&amp;"MT"&amp;$J4684,'Régua SAEB'!$G$1:$G$40,0),1)</f>
        <v>Insuficiente</v>
      </c>
    </row>
    <row r="4685" spans="1:11" x14ac:dyDescent="0.2">
      <c r="A4685" s="28" t="s">
        <v>62</v>
      </c>
      <c r="B4685" s="24">
        <v>40496</v>
      </c>
      <c r="C4685" s="28" t="s">
        <v>1748</v>
      </c>
      <c r="D4685" s="29">
        <v>35040496</v>
      </c>
      <c r="E4685" s="29" t="s">
        <v>3527</v>
      </c>
      <c r="F4685" s="29">
        <v>260.97000000000003</v>
      </c>
      <c r="G4685" s="10">
        <f>SUMIFS('Régua SAEB'!$C:$C,'Régua SAEB'!$B:$B,"LP",'Régua SAEB'!$D:$D,"&lt;="&amp;$F4685,'Régua SAEB'!$E:$E,"&gt;"&amp;$F4685,'Régua SAEB'!$A:$A,$E4685)</f>
        <v>2</v>
      </c>
      <c r="H4685" s="10" t="str">
        <f t="array" ref="H4685">INDEX('Régua SAEB'!$F$1:$F$40,MATCH($E4685&amp;"LP"&amp;$G4685,'Régua SAEB'!$G$1:$G$40,0),1)</f>
        <v>Básico</v>
      </c>
      <c r="I4685" s="29">
        <v>248.76</v>
      </c>
      <c r="J4685" s="10">
        <f>SUMIFS('Régua SAEB'!$C:$C,'Régua SAEB'!$B:$B,"MT",'Régua SAEB'!$D:$D,"&lt;="&amp;$I4685,'Régua SAEB'!$E:$E,"&gt;"&amp;$I4685,'Régua SAEB'!$A:$A,$E4685)</f>
        <v>1</v>
      </c>
      <c r="K4685" s="10" t="str">
        <f t="array" ref="K4685">INDEX('Régua SAEB'!$F$1:$F$40,MATCH($E4685&amp;"MT"&amp;$J4685,'Régua SAEB'!$G$1:$G$40,0),1)</f>
        <v>Insuficiente</v>
      </c>
    </row>
    <row r="4686" spans="1:11" x14ac:dyDescent="0.2">
      <c r="A4686" s="28" t="s">
        <v>62</v>
      </c>
      <c r="B4686" s="24">
        <v>41130</v>
      </c>
      <c r="C4686" s="28" t="s">
        <v>1752</v>
      </c>
      <c r="D4686" s="29">
        <v>35041130</v>
      </c>
      <c r="E4686" s="29" t="s">
        <v>3527</v>
      </c>
      <c r="F4686" s="29">
        <v>275.87</v>
      </c>
      <c r="G4686" s="10">
        <f>SUMIFS('Régua SAEB'!$C:$C,'Régua SAEB'!$B:$B,"LP",'Régua SAEB'!$D:$D,"&lt;="&amp;$F4686,'Régua SAEB'!$E:$E,"&gt;"&amp;$F4686,'Régua SAEB'!$A:$A,$E4686)</f>
        <v>3</v>
      </c>
      <c r="H4686" s="10" t="str">
        <f t="array" ref="H4686">INDEX('Régua SAEB'!$F$1:$F$40,MATCH($E4686&amp;"LP"&amp;$G4686,'Régua SAEB'!$G$1:$G$40,0),1)</f>
        <v>Básico</v>
      </c>
      <c r="I4686" s="29">
        <v>263.99</v>
      </c>
      <c r="J4686" s="10">
        <f>SUMIFS('Régua SAEB'!$C:$C,'Régua SAEB'!$B:$B,"MT",'Régua SAEB'!$D:$D,"&lt;="&amp;$I4686,'Régua SAEB'!$E:$E,"&gt;"&amp;$I4686,'Régua SAEB'!$A:$A,$E4686)</f>
        <v>2</v>
      </c>
      <c r="K4686" s="10" t="str">
        <f t="array" ref="K4686">INDEX('Régua SAEB'!$F$1:$F$40,MATCH($E4686&amp;"MT"&amp;$J4686,'Régua SAEB'!$G$1:$G$40,0),1)</f>
        <v>Insuficiente</v>
      </c>
    </row>
    <row r="4687" spans="1:11" x14ac:dyDescent="0.2">
      <c r="A4687" s="28" t="s">
        <v>62</v>
      </c>
      <c r="B4687" s="24">
        <v>43795</v>
      </c>
      <c r="C4687" s="28" t="s">
        <v>1755</v>
      </c>
      <c r="D4687" s="29">
        <v>35043795</v>
      </c>
      <c r="E4687" s="29" t="s">
        <v>3527</v>
      </c>
      <c r="F4687" s="29">
        <v>266.77999999999997</v>
      </c>
      <c r="G4687" s="10">
        <f>SUMIFS('Régua SAEB'!$C:$C,'Régua SAEB'!$B:$B,"LP",'Régua SAEB'!$D:$D,"&lt;="&amp;$F4687,'Régua SAEB'!$E:$E,"&gt;"&amp;$F4687,'Régua SAEB'!$A:$A,$E4687)</f>
        <v>2</v>
      </c>
      <c r="H4687" s="10" t="str">
        <f t="array" ref="H4687">INDEX('Régua SAEB'!$F$1:$F$40,MATCH($E4687&amp;"LP"&amp;$G4687,'Régua SAEB'!$G$1:$G$40,0),1)</f>
        <v>Básico</v>
      </c>
      <c r="I4687" s="29">
        <v>250.36</v>
      </c>
      <c r="J4687" s="10">
        <f>SUMIFS('Régua SAEB'!$C:$C,'Régua SAEB'!$B:$B,"MT",'Régua SAEB'!$D:$D,"&lt;="&amp;$I4687,'Régua SAEB'!$E:$E,"&gt;"&amp;$I4687,'Régua SAEB'!$A:$A,$E4687)</f>
        <v>2</v>
      </c>
      <c r="K4687" s="10" t="str">
        <f t="array" ref="K4687">INDEX('Régua SAEB'!$F$1:$F$40,MATCH($E4687&amp;"MT"&amp;$J4687,'Régua SAEB'!$G$1:$G$40,0),1)</f>
        <v>Insuficiente</v>
      </c>
    </row>
    <row r="4688" spans="1:11" x14ac:dyDescent="0.2">
      <c r="A4688" s="28" t="s">
        <v>62</v>
      </c>
      <c r="B4688" s="24">
        <v>44982</v>
      </c>
      <c r="C4688" s="28" t="s">
        <v>1756</v>
      </c>
      <c r="D4688" s="29">
        <v>35044982</v>
      </c>
      <c r="E4688" s="29" t="s">
        <v>3527</v>
      </c>
      <c r="F4688" s="29">
        <v>273.12</v>
      </c>
      <c r="G4688" s="10">
        <f>SUMIFS('Régua SAEB'!$C:$C,'Régua SAEB'!$B:$B,"LP",'Régua SAEB'!$D:$D,"&lt;="&amp;$F4688,'Régua SAEB'!$E:$E,"&gt;"&amp;$F4688,'Régua SAEB'!$A:$A,$E4688)</f>
        <v>2</v>
      </c>
      <c r="H4688" s="10" t="str">
        <f t="array" ref="H4688">INDEX('Régua SAEB'!$F$1:$F$40,MATCH($E4688&amp;"LP"&amp;$G4688,'Régua SAEB'!$G$1:$G$40,0),1)</f>
        <v>Básico</v>
      </c>
      <c r="I4688" s="29">
        <v>266.85000000000002</v>
      </c>
      <c r="J4688" s="10">
        <f>SUMIFS('Régua SAEB'!$C:$C,'Régua SAEB'!$B:$B,"MT",'Régua SAEB'!$D:$D,"&lt;="&amp;$I4688,'Régua SAEB'!$E:$E,"&gt;"&amp;$I4688,'Régua SAEB'!$A:$A,$E4688)</f>
        <v>2</v>
      </c>
      <c r="K4688" s="10" t="str">
        <f t="array" ref="K4688">INDEX('Régua SAEB'!$F$1:$F$40,MATCH($E4688&amp;"MT"&amp;$J4688,'Régua SAEB'!$G$1:$G$40,0),1)</f>
        <v>Insuficiente</v>
      </c>
    </row>
    <row r="4689" spans="1:11" x14ac:dyDescent="0.2">
      <c r="A4689" s="28" t="s">
        <v>62</v>
      </c>
      <c r="B4689" s="24">
        <v>79900</v>
      </c>
      <c r="C4689" s="28" t="s">
        <v>1758</v>
      </c>
      <c r="D4689" s="29">
        <v>35079900</v>
      </c>
      <c r="E4689" s="29" t="s">
        <v>3527</v>
      </c>
      <c r="F4689" s="29">
        <v>263.55</v>
      </c>
      <c r="G4689" s="10">
        <f>SUMIFS('Régua SAEB'!$C:$C,'Régua SAEB'!$B:$B,"LP",'Régua SAEB'!$D:$D,"&lt;="&amp;$F4689,'Régua SAEB'!$E:$E,"&gt;"&amp;$F4689,'Régua SAEB'!$A:$A,$E4689)</f>
        <v>2</v>
      </c>
      <c r="H4689" s="10" t="str">
        <f t="array" ref="H4689">INDEX('Régua SAEB'!$F$1:$F$40,MATCH($E4689&amp;"LP"&amp;$G4689,'Régua SAEB'!$G$1:$G$40,0),1)</f>
        <v>Básico</v>
      </c>
      <c r="I4689" s="29">
        <v>260.68</v>
      </c>
      <c r="J4689" s="10">
        <f>SUMIFS('Régua SAEB'!$C:$C,'Régua SAEB'!$B:$B,"MT",'Régua SAEB'!$D:$D,"&lt;="&amp;$I4689,'Régua SAEB'!$E:$E,"&gt;"&amp;$I4689,'Régua SAEB'!$A:$A,$E4689)</f>
        <v>2</v>
      </c>
      <c r="K4689" s="10" t="str">
        <f t="array" ref="K4689">INDEX('Régua SAEB'!$F$1:$F$40,MATCH($E4689&amp;"MT"&amp;$J4689,'Régua SAEB'!$G$1:$G$40,0),1)</f>
        <v>Insuficiente</v>
      </c>
    </row>
    <row r="4690" spans="1:11" x14ac:dyDescent="0.2">
      <c r="A4690" s="28" t="s">
        <v>62</v>
      </c>
      <c r="B4690" s="24">
        <v>191243</v>
      </c>
      <c r="C4690" s="28" t="s">
        <v>3651</v>
      </c>
      <c r="D4690" s="29">
        <v>35191243</v>
      </c>
      <c r="E4690" s="29" t="s">
        <v>3527</v>
      </c>
      <c r="F4690" s="29">
        <v>310.56</v>
      </c>
      <c r="G4690" s="10">
        <f>SUMIFS('Régua SAEB'!$C:$C,'Régua SAEB'!$B:$B,"LP",'Régua SAEB'!$D:$D,"&lt;="&amp;$F4690,'Régua SAEB'!$E:$E,"&gt;"&amp;$F4690,'Régua SAEB'!$A:$A,$E4690)</f>
        <v>4</v>
      </c>
      <c r="H4690" s="10" t="str">
        <f t="array" ref="H4690">INDEX('Régua SAEB'!$F$1:$F$40,MATCH($E4690&amp;"LP"&amp;$G4690,'Régua SAEB'!$G$1:$G$40,0),1)</f>
        <v>Básico</v>
      </c>
      <c r="I4690" s="29">
        <v>296.08999999999997</v>
      </c>
      <c r="J4690" s="10">
        <f>SUMIFS('Régua SAEB'!$C:$C,'Régua SAEB'!$B:$B,"MT",'Régua SAEB'!$D:$D,"&lt;="&amp;$I4690,'Régua SAEB'!$E:$E,"&gt;"&amp;$I4690,'Régua SAEB'!$A:$A,$E4690)</f>
        <v>3</v>
      </c>
      <c r="K4690" s="10" t="str">
        <f t="array" ref="K4690">INDEX('Régua SAEB'!$F$1:$F$40,MATCH($E4690&amp;"MT"&amp;$J4690,'Régua SAEB'!$G$1:$G$40,0),1)</f>
        <v>Básico</v>
      </c>
    </row>
    <row r="4691" spans="1:11" x14ac:dyDescent="0.2">
      <c r="A4691" s="28" t="s">
        <v>62</v>
      </c>
      <c r="B4691" s="24">
        <v>446312</v>
      </c>
      <c r="C4691" s="28" t="s">
        <v>1761</v>
      </c>
      <c r="D4691" s="29">
        <v>35446312</v>
      </c>
      <c r="E4691" s="29" t="s">
        <v>3527</v>
      </c>
      <c r="F4691" s="29">
        <v>266.18</v>
      </c>
      <c r="G4691" s="10">
        <f>SUMIFS('Régua SAEB'!$C:$C,'Régua SAEB'!$B:$B,"LP",'Régua SAEB'!$D:$D,"&lt;="&amp;$F4691,'Régua SAEB'!$E:$E,"&gt;"&amp;$F4691,'Régua SAEB'!$A:$A,$E4691)</f>
        <v>2</v>
      </c>
      <c r="H4691" s="10" t="str">
        <f t="array" ref="H4691">INDEX('Régua SAEB'!$F$1:$F$40,MATCH($E4691&amp;"LP"&amp;$G4691,'Régua SAEB'!$G$1:$G$40,0),1)</f>
        <v>Básico</v>
      </c>
      <c r="I4691" s="29">
        <v>258.01</v>
      </c>
      <c r="J4691" s="10">
        <f>SUMIFS('Régua SAEB'!$C:$C,'Régua SAEB'!$B:$B,"MT",'Régua SAEB'!$D:$D,"&lt;="&amp;$I4691,'Régua SAEB'!$E:$E,"&gt;"&amp;$I4691,'Régua SAEB'!$A:$A,$E4691)</f>
        <v>2</v>
      </c>
      <c r="K4691" s="10" t="str">
        <f t="array" ref="K4691">INDEX('Régua SAEB'!$F$1:$F$40,MATCH($E4691&amp;"MT"&amp;$J4691,'Régua SAEB'!$G$1:$G$40,0),1)</f>
        <v>Insuficiente</v>
      </c>
    </row>
    <row r="4692" spans="1:11" x14ac:dyDescent="0.2">
      <c r="A4692" s="28" t="s">
        <v>62</v>
      </c>
      <c r="B4692" s="24">
        <v>908514</v>
      </c>
      <c r="C4692" s="28" t="s">
        <v>1765</v>
      </c>
      <c r="D4692" s="29">
        <v>35908514</v>
      </c>
      <c r="E4692" s="29" t="s">
        <v>3527</v>
      </c>
      <c r="F4692" s="29">
        <v>247.36</v>
      </c>
      <c r="G4692" s="10">
        <f>SUMIFS('Régua SAEB'!$C:$C,'Régua SAEB'!$B:$B,"LP",'Régua SAEB'!$D:$D,"&lt;="&amp;$F4692,'Régua SAEB'!$E:$E,"&gt;"&amp;$F4692,'Régua SAEB'!$A:$A,$E4692)</f>
        <v>1</v>
      </c>
      <c r="H4692" s="10" t="str">
        <f t="array" ref="H4692">INDEX('Régua SAEB'!$F$1:$F$40,MATCH($E4692&amp;"LP"&amp;$G4692,'Régua SAEB'!$G$1:$G$40,0),1)</f>
        <v>Insuficiente</v>
      </c>
      <c r="I4692" s="29">
        <v>247.31</v>
      </c>
      <c r="J4692" s="10">
        <f>SUMIFS('Régua SAEB'!$C:$C,'Régua SAEB'!$B:$B,"MT",'Régua SAEB'!$D:$D,"&lt;="&amp;$I4692,'Régua SAEB'!$E:$E,"&gt;"&amp;$I4692,'Régua SAEB'!$A:$A,$E4692)</f>
        <v>1</v>
      </c>
      <c r="K4692" s="10" t="str">
        <f t="array" ref="K4692">INDEX('Régua SAEB'!$F$1:$F$40,MATCH($E4692&amp;"MT"&amp;$J4692,'Régua SAEB'!$G$1:$G$40,0),1)</f>
        <v>Insuficiente</v>
      </c>
    </row>
    <row r="4693" spans="1:11" x14ac:dyDescent="0.2">
      <c r="A4693" s="28" t="s">
        <v>62</v>
      </c>
      <c r="B4693" s="24">
        <v>916948</v>
      </c>
      <c r="C4693" s="28" t="s">
        <v>3652</v>
      </c>
      <c r="D4693" s="29">
        <v>35916948</v>
      </c>
      <c r="E4693" s="29" t="s">
        <v>3527</v>
      </c>
      <c r="F4693" s="29">
        <v>271.22000000000003</v>
      </c>
      <c r="G4693" s="10">
        <f>SUMIFS('Régua SAEB'!$C:$C,'Régua SAEB'!$B:$B,"LP",'Régua SAEB'!$D:$D,"&lt;="&amp;$F4693,'Régua SAEB'!$E:$E,"&gt;"&amp;$F4693,'Régua SAEB'!$A:$A,$E4693)</f>
        <v>2</v>
      </c>
      <c r="H4693" s="10" t="str">
        <f t="array" ref="H4693">INDEX('Régua SAEB'!$F$1:$F$40,MATCH($E4693&amp;"LP"&amp;$G4693,'Régua SAEB'!$G$1:$G$40,0),1)</f>
        <v>Básico</v>
      </c>
      <c r="I4693" s="29">
        <v>269.38</v>
      </c>
      <c r="J4693" s="10">
        <f>SUMIFS('Régua SAEB'!$C:$C,'Régua SAEB'!$B:$B,"MT",'Régua SAEB'!$D:$D,"&lt;="&amp;$I4693,'Régua SAEB'!$E:$E,"&gt;"&amp;$I4693,'Régua SAEB'!$A:$A,$E4693)</f>
        <v>2</v>
      </c>
      <c r="K4693" s="10" t="str">
        <f t="array" ref="K4693">INDEX('Régua SAEB'!$F$1:$F$40,MATCH($E4693&amp;"MT"&amp;$J4693,'Régua SAEB'!$G$1:$G$40,0),1)</f>
        <v>Insuficiente</v>
      </c>
    </row>
    <row r="4694" spans="1:11" x14ac:dyDescent="0.2">
      <c r="A4694" s="28" t="s">
        <v>62</v>
      </c>
      <c r="B4694" s="24">
        <v>916961</v>
      </c>
      <c r="C4694" s="28" t="s">
        <v>1772</v>
      </c>
      <c r="D4694" s="29">
        <v>35916961</v>
      </c>
      <c r="E4694" s="29" t="s">
        <v>3527</v>
      </c>
      <c r="F4694" s="29">
        <v>281.83999999999997</v>
      </c>
      <c r="G4694" s="10">
        <f>SUMIFS('Régua SAEB'!$C:$C,'Régua SAEB'!$B:$B,"LP",'Régua SAEB'!$D:$D,"&lt;="&amp;$F4694,'Régua SAEB'!$E:$E,"&gt;"&amp;$F4694,'Régua SAEB'!$A:$A,$E4694)</f>
        <v>3</v>
      </c>
      <c r="H4694" s="10" t="str">
        <f t="array" ref="H4694">INDEX('Régua SAEB'!$F$1:$F$40,MATCH($E4694&amp;"LP"&amp;$G4694,'Régua SAEB'!$G$1:$G$40,0),1)</f>
        <v>Básico</v>
      </c>
      <c r="I4694" s="29">
        <v>265.77999999999997</v>
      </c>
      <c r="J4694" s="10">
        <f>SUMIFS('Régua SAEB'!$C:$C,'Régua SAEB'!$B:$B,"MT",'Régua SAEB'!$D:$D,"&lt;="&amp;$I4694,'Régua SAEB'!$E:$E,"&gt;"&amp;$I4694,'Régua SAEB'!$A:$A,$E4694)</f>
        <v>2</v>
      </c>
      <c r="K4694" s="10" t="str">
        <f t="array" ref="K4694">INDEX('Régua SAEB'!$F$1:$F$40,MATCH($E4694&amp;"MT"&amp;$J4694,'Régua SAEB'!$G$1:$G$40,0),1)</f>
        <v>Insuficiente</v>
      </c>
    </row>
    <row r="4695" spans="1:11" x14ac:dyDescent="0.2">
      <c r="A4695" s="28" t="s">
        <v>62</v>
      </c>
      <c r="B4695" s="24">
        <v>921063</v>
      </c>
      <c r="C4695" s="28" t="s">
        <v>3653</v>
      </c>
      <c r="D4695" s="29">
        <v>35921063</v>
      </c>
      <c r="E4695" s="29" t="s">
        <v>3527</v>
      </c>
      <c r="F4695" s="29">
        <v>282.27999999999997</v>
      </c>
      <c r="G4695" s="10">
        <f>SUMIFS('Régua SAEB'!$C:$C,'Régua SAEB'!$B:$B,"LP",'Régua SAEB'!$D:$D,"&lt;="&amp;$F4695,'Régua SAEB'!$E:$E,"&gt;"&amp;$F4695,'Régua SAEB'!$A:$A,$E4695)</f>
        <v>3</v>
      </c>
      <c r="H4695" s="10" t="str">
        <f t="array" ref="H4695">INDEX('Régua SAEB'!$F$1:$F$40,MATCH($E4695&amp;"LP"&amp;$G4695,'Régua SAEB'!$G$1:$G$40,0),1)</f>
        <v>Básico</v>
      </c>
      <c r="I4695" s="29">
        <v>283.29000000000002</v>
      </c>
      <c r="J4695" s="10">
        <f>SUMIFS('Régua SAEB'!$C:$C,'Régua SAEB'!$B:$B,"MT",'Régua SAEB'!$D:$D,"&lt;="&amp;$I4695,'Régua SAEB'!$E:$E,"&gt;"&amp;$I4695,'Régua SAEB'!$A:$A,$E4695)</f>
        <v>3</v>
      </c>
      <c r="K4695" s="10" t="str">
        <f t="array" ref="K4695">INDEX('Régua SAEB'!$F$1:$F$40,MATCH($E4695&amp;"MT"&amp;$J4695,'Régua SAEB'!$G$1:$G$40,0),1)</f>
        <v>Básico</v>
      </c>
    </row>
    <row r="4696" spans="1:11" x14ac:dyDescent="0.2">
      <c r="A4696" s="28" t="s">
        <v>62</v>
      </c>
      <c r="B4696" s="24">
        <v>923977</v>
      </c>
      <c r="C4696" s="28" t="s">
        <v>3654</v>
      </c>
      <c r="D4696" s="29">
        <v>35923977</v>
      </c>
      <c r="E4696" s="29" t="s">
        <v>3527</v>
      </c>
      <c r="F4696" s="29">
        <v>280.29000000000002</v>
      </c>
      <c r="G4696" s="10">
        <f>SUMIFS('Régua SAEB'!$C:$C,'Régua SAEB'!$B:$B,"LP",'Régua SAEB'!$D:$D,"&lt;="&amp;$F4696,'Régua SAEB'!$E:$E,"&gt;"&amp;$F4696,'Régua SAEB'!$A:$A,$E4696)</f>
        <v>3</v>
      </c>
      <c r="H4696" s="10" t="str">
        <f t="array" ref="H4696">INDEX('Régua SAEB'!$F$1:$F$40,MATCH($E4696&amp;"LP"&amp;$G4696,'Régua SAEB'!$G$1:$G$40,0),1)</f>
        <v>Básico</v>
      </c>
      <c r="I4696" s="29">
        <v>267.92</v>
      </c>
      <c r="J4696" s="10">
        <f>SUMIFS('Régua SAEB'!$C:$C,'Régua SAEB'!$B:$B,"MT",'Régua SAEB'!$D:$D,"&lt;="&amp;$I4696,'Régua SAEB'!$E:$E,"&gt;"&amp;$I4696,'Régua SAEB'!$A:$A,$E4696)</f>
        <v>2</v>
      </c>
      <c r="K4696" s="10" t="str">
        <f t="array" ref="K4696">INDEX('Régua SAEB'!$F$1:$F$40,MATCH($E4696&amp;"MT"&amp;$J4696,'Régua SAEB'!$G$1:$G$40,0),1)</f>
        <v>Insuficiente</v>
      </c>
    </row>
    <row r="4697" spans="1:11" x14ac:dyDescent="0.2">
      <c r="A4697" s="28" t="s">
        <v>62</v>
      </c>
      <c r="B4697" s="24">
        <v>924830</v>
      </c>
      <c r="C4697" s="28" t="s">
        <v>1774</v>
      </c>
      <c r="D4697" s="29">
        <v>35924830</v>
      </c>
      <c r="E4697" s="29" t="s">
        <v>3527</v>
      </c>
      <c r="F4697" s="29">
        <v>262.27999999999997</v>
      </c>
      <c r="G4697" s="10">
        <f>SUMIFS('Régua SAEB'!$C:$C,'Régua SAEB'!$B:$B,"LP",'Régua SAEB'!$D:$D,"&lt;="&amp;$F4697,'Régua SAEB'!$E:$E,"&gt;"&amp;$F4697,'Régua SAEB'!$A:$A,$E4697)</f>
        <v>2</v>
      </c>
      <c r="H4697" s="10" t="str">
        <f t="array" ref="H4697">INDEX('Régua SAEB'!$F$1:$F$40,MATCH($E4697&amp;"LP"&amp;$G4697,'Régua SAEB'!$G$1:$G$40,0),1)</f>
        <v>Básico</v>
      </c>
      <c r="I4697" s="29">
        <v>265.49</v>
      </c>
      <c r="J4697" s="10">
        <f>SUMIFS('Régua SAEB'!$C:$C,'Régua SAEB'!$B:$B,"MT",'Régua SAEB'!$D:$D,"&lt;="&amp;$I4697,'Régua SAEB'!$E:$E,"&gt;"&amp;$I4697,'Régua SAEB'!$A:$A,$E4697)</f>
        <v>2</v>
      </c>
      <c r="K4697" s="10" t="str">
        <f t="array" ref="K4697">INDEX('Régua SAEB'!$F$1:$F$40,MATCH($E4697&amp;"MT"&amp;$J4697,'Régua SAEB'!$G$1:$G$40,0),1)</f>
        <v>Insuficiente</v>
      </c>
    </row>
    <row r="4698" spans="1:11" x14ac:dyDescent="0.2">
      <c r="A4698" s="28" t="s">
        <v>63</v>
      </c>
      <c r="B4698" s="24">
        <v>20254</v>
      </c>
      <c r="C4698" s="28" t="s">
        <v>3655</v>
      </c>
      <c r="D4698" s="29">
        <v>35020254</v>
      </c>
      <c r="E4698" s="29" t="s">
        <v>3527</v>
      </c>
      <c r="F4698" s="29">
        <v>300.97000000000003</v>
      </c>
      <c r="G4698" s="10">
        <f>SUMIFS('Régua SAEB'!$C:$C,'Régua SAEB'!$B:$B,"LP",'Régua SAEB'!$D:$D,"&lt;="&amp;$F4698,'Régua SAEB'!$E:$E,"&gt;"&amp;$F4698,'Régua SAEB'!$A:$A,$E4698)</f>
        <v>4</v>
      </c>
      <c r="H4698" s="10" t="str">
        <f t="array" ref="H4698">INDEX('Régua SAEB'!$F$1:$F$40,MATCH($E4698&amp;"LP"&amp;$G4698,'Régua SAEB'!$G$1:$G$40,0),1)</f>
        <v>Básico</v>
      </c>
      <c r="I4698" s="29">
        <v>284.66000000000003</v>
      </c>
      <c r="J4698" s="10">
        <f>SUMIFS('Régua SAEB'!$C:$C,'Régua SAEB'!$B:$B,"MT",'Régua SAEB'!$D:$D,"&lt;="&amp;$I4698,'Régua SAEB'!$E:$E,"&gt;"&amp;$I4698,'Régua SAEB'!$A:$A,$E4698)</f>
        <v>3</v>
      </c>
      <c r="K4698" s="10" t="str">
        <f t="array" ref="K4698">INDEX('Régua SAEB'!$F$1:$F$40,MATCH($E4698&amp;"MT"&amp;$J4698,'Régua SAEB'!$G$1:$G$40,0),1)</f>
        <v>Básico</v>
      </c>
    </row>
    <row r="4699" spans="1:11" x14ac:dyDescent="0.2">
      <c r="A4699" s="28" t="s">
        <v>63</v>
      </c>
      <c r="B4699" s="24">
        <v>20278</v>
      </c>
      <c r="C4699" s="28" t="s">
        <v>3656</v>
      </c>
      <c r="D4699" s="29">
        <v>35020278</v>
      </c>
      <c r="E4699" s="29" t="s">
        <v>3527</v>
      </c>
      <c r="F4699" s="29">
        <v>276.45999999999998</v>
      </c>
      <c r="G4699" s="10">
        <f>SUMIFS('Régua SAEB'!$C:$C,'Régua SAEB'!$B:$B,"LP",'Régua SAEB'!$D:$D,"&lt;="&amp;$F4699,'Régua SAEB'!$E:$E,"&gt;"&amp;$F4699,'Régua SAEB'!$A:$A,$E4699)</f>
        <v>3</v>
      </c>
      <c r="H4699" s="10" t="str">
        <f t="array" ref="H4699">INDEX('Régua SAEB'!$F$1:$F$40,MATCH($E4699&amp;"LP"&amp;$G4699,'Régua SAEB'!$G$1:$G$40,0),1)</f>
        <v>Básico</v>
      </c>
      <c r="I4699" s="29">
        <v>270.64</v>
      </c>
      <c r="J4699" s="10">
        <f>SUMIFS('Régua SAEB'!$C:$C,'Régua SAEB'!$B:$B,"MT",'Régua SAEB'!$D:$D,"&lt;="&amp;$I4699,'Régua SAEB'!$E:$E,"&gt;"&amp;$I4699,'Régua SAEB'!$A:$A,$E4699)</f>
        <v>2</v>
      </c>
      <c r="K4699" s="10" t="str">
        <f t="array" ref="K4699">INDEX('Régua SAEB'!$F$1:$F$40,MATCH($E4699&amp;"MT"&amp;$J4699,'Régua SAEB'!$G$1:$G$40,0),1)</f>
        <v>Insuficiente</v>
      </c>
    </row>
    <row r="4700" spans="1:11" x14ac:dyDescent="0.2">
      <c r="A4700" s="28" t="s">
        <v>63</v>
      </c>
      <c r="B4700" s="24">
        <v>20285</v>
      </c>
      <c r="C4700" s="28" t="s">
        <v>3657</v>
      </c>
      <c r="D4700" s="29">
        <v>35020285</v>
      </c>
      <c r="E4700" s="29" t="s">
        <v>3527</v>
      </c>
      <c r="F4700" s="29">
        <v>245.53</v>
      </c>
      <c r="G4700" s="10">
        <f>SUMIFS('Régua SAEB'!$C:$C,'Régua SAEB'!$B:$B,"LP",'Régua SAEB'!$D:$D,"&lt;="&amp;$F4700,'Régua SAEB'!$E:$E,"&gt;"&amp;$F4700,'Régua SAEB'!$A:$A,$E4700)</f>
        <v>1</v>
      </c>
      <c r="H4700" s="10" t="str">
        <f t="array" ref="H4700">INDEX('Régua SAEB'!$F$1:$F$40,MATCH($E4700&amp;"LP"&amp;$G4700,'Régua SAEB'!$G$1:$G$40,0),1)</f>
        <v>Insuficiente</v>
      </c>
      <c r="I4700" s="29">
        <v>263.69</v>
      </c>
      <c r="J4700" s="10">
        <f>SUMIFS('Régua SAEB'!$C:$C,'Régua SAEB'!$B:$B,"MT",'Régua SAEB'!$D:$D,"&lt;="&amp;$I4700,'Régua SAEB'!$E:$E,"&gt;"&amp;$I4700,'Régua SAEB'!$A:$A,$E4700)</f>
        <v>2</v>
      </c>
      <c r="K4700" s="10" t="str">
        <f t="array" ref="K4700">INDEX('Régua SAEB'!$F$1:$F$40,MATCH($E4700&amp;"MT"&amp;$J4700,'Régua SAEB'!$G$1:$G$40,0),1)</f>
        <v>Insuficiente</v>
      </c>
    </row>
    <row r="4701" spans="1:11" x14ac:dyDescent="0.2">
      <c r="A4701" s="28" t="s">
        <v>63</v>
      </c>
      <c r="B4701" s="24">
        <v>20400</v>
      </c>
      <c r="C4701" s="28" t="s">
        <v>1776</v>
      </c>
      <c r="D4701" s="29">
        <v>35020400</v>
      </c>
      <c r="E4701" s="29" t="s">
        <v>3527</v>
      </c>
      <c r="F4701" s="29">
        <v>274.83999999999997</v>
      </c>
      <c r="G4701" s="10">
        <f>SUMIFS('Régua SAEB'!$C:$C,'Régua SAEB'!$B:$B,"LP",'Régua SAEB'!$D:$D,"&lt;="&amp;$F4701,'Régua SAEB'!$E:$E,"&gt;"&amp;$F4701,'Régua SAEB'!$A:$A,$E4701)</f>
        <v>2</v>
      </c>
      <c r="H4701" s="10" t="str">
        <f t="array" ref="H4701">INDEX('Régua SAEB'!$F$1:$F$40,MATCH($E4701&amp;"LP"&amp;$G4701,'Régua SAEB'!$G$1:$G$40,0),1)</f>
        <v>Básico</v>
      </c>
      <c r="I4701" s="29">
        <v>250.76</v>
      </c>
      <c r="J4701" s="10">
        <f>SUMIFS('Régua SAEB'!$C:$C,'Régua SAEB'!$B:$B,"MT",'Régua SAEB'!$D:$D,"&lt;="&amp;$I4701,'Régua SAEB'!$E:$E,"&gt;"&amp;$I4701,'Régua SAEB'!$A:$A,$E4701)</f>
        <v>2</v>
      </c>
      <c r="K4701" s="10" t="str">
        <f t="array" ref="K4701">INDEX('Régua SAEB'!$F$1:$F$40,MATCH($E4701&amp;"MT"&amp;$J4701,'Régua SAEB'!$G$1:$G$40,0),1)</f>
        <v>Insuficiente</v>
      </c>
    </row>
    <row r="4702" spans="1:11" x14ac:dyDescent="0.2">
      <c r="A4702" s="28" t="s">
        <v>63</v>
      </c>
      <c r="B4702" s="24">
        <v>35920</v>
      </c>
      <c r="C4702" s="28" t="s">
        <v>3658</v>
      </c>
      <c r="D4702" s="29">
        <v>35035920</v>
      </c>
      <c r="E4702" s="29" t="s">
        <v>3527</v>
      </c>
      <c r="F4702" s="29">
        <v>285.97000000000003</v>
      </c>
      <c r="G4702" s="10">
        <f>SUMIFS('Régua SAEB'!$C:$C,'Régua SAEB'!$B:$B,"LP",'Régua SAEB'!$D:$D,"&lt;="&amp;$F4702,'Régua SAEB'!$E:$E,"&gt;"&amp;$F4702,'Régua SAEB'!$A:$A,$E4702)</f>
        <v>3</v>
      </c>
      <c r="H4702" s="10" t="str">
        <f t="array" ref="H4702">INDEX('Régua SAEB'!$F$1:$F$40,MATCH($E4702&amp;"LP"&amp;$G4702,'Régua SAEB'!$G$1:$G$40,0),1)</f>
        <v>Básico</v>
      </c>
      <c r="I4702" s="29">
        <v>269.8</v>
      </c>
      <c r="J4702" s="10">
        <f>SUMIFS('Régua SAEB'!$C:$C,'Régua SAEB'!$B:$B,"MT",'Régua SAEB'!$D:$D,"&lt;="&amp;$I4702,'Régua SAEB'!$E:$E,"&gt;"&amp;$I4702,'Régua SAEB'!$A:$A,$E4702)</f>
        <v>2</v>
      </c>
      <c r="K4702" s="10" t="str">
        <f t="array" ref="K4702">INDEX('Régua SAEB'!$F$1:$F$40,MATCH($E4702&amp;"MT"&amp;$J4702,'Régua SAEB'!$G$1:$G$40,0),1)</f>
        <v>Insuficiente</v>
      </c>
    </row>
    <row r="4703" spans="1:11" x14ac:dyDescent="0.2">
      <c r="A4703" s="28" t="s">
        <v>63</v>
      </c>
      <c r="B4703" s="24">
        <v>579257</v>
      </c>
      <c r="C4703" s="28" t="s">
        <v>1781</v>
      </c>
      <c r="D4703" s="29">
        <v>35579257</v>
      </c>
      <c r="E4703" s="29" t="s">
        <v>3527</v>
      </c>
      <c r="F4703" s="29">
        <v>277.35000000000002</v>
      </c>
      <c r="G4703" s="10">
        <f>SUMIFS('Régua SAEB'!$C:$C,'Régua SAEB'!$B:$B,"LP",'Régua SAEB'!$D:$D,"&lt;="&amp;$F4703,'Régua SAEB'!$E:$E,"&gt;"&amp;$F4703,'Régua SAEB'!$A:$A,$E4703)</f>
        <v>3</v>
      </c>
      <c r="H4703" s="10" t="str">
        <f t="array" ref="H4703">INDEX('Régua SAEB'!$F$1:$F$40,MATCH($E4703&amp;"LP"&amp;$G4703,'Régua SAEB'!$G$1:$G$40,0),1)</f>
        <v>Básico</v>
      </c>
      <c r="I4703" s="29">
        <v>270.17</v>
      </c>
      <c r="J4703" s="10">
        <f>SUMIFS('Régua SAEB'!$C:$C,'Régua SAEB'!$B:$B,"MT",'Régua SAEB'!$D:$D,"&lt;="&amp;$I4703,'Régua SAEB'!$E:$E,"&gt;"&amp;$I4703,'Régua SAEB'!$A:$A,$E4703)</f>
        <v>2</v>
      </c>
      <c r="K4703" s="10" t="str">
        <f t="array" ref="K4703">INDEX('Régua SAEB'!$F$1:$F$40,MATCH($E4703&amp;"MT"&amp;$J4703,'Régua SAEB'!$G$1:$G$40,0),1)</f>
        <v>Insuficiente</v>
      </c>
    </row>
    <row r="4704" spans="1:11" x14ac:dyDescent="0.2">
      <c r="A4704" s="28" t="s">
        <v>63</v>
      </c>
      <c r="B4704" s="24">
        <v>904041</v>
      </c>
      <c r="C4704" s="28" t="s">
        <v>1782</v>
      </c>
      <c r="D4704" s="29">
        <v>35904041</v>
      </c>
      <c r="E4704" s="29" t="s">
        <v>3527</v>
      </c>
      <c r="F4704" s="29">
        <v>272.82</v>
      </c>
      <c r="G4704" s="10">
        <f>SUMIFS('Régua SAEB'!$C:$C,'Régua SAEB'!$B:$B,"LP",'Régua SAEB'!$D:$D,"&lt;="&amp;$F4704,'Régua SAEB'!$E:$E,"&gt;"&amp;$F4704,'Régua SAEB'!$A:$A,$E4704)</f>
        <v>2</v>
      </c>
      <c r="H4704" s="10" t="str">
        <f t="array" ref="H4704">INDEX('Régua SAEB'!$F$1:$F$40,MATCH($E4704&amp;"LP"&amp;$G4704,'Régua SAEB'!$G$1:$G$40,0),1)</f>
        <v>Básico</v>
      </c>
      <c r="I4704" s="29">
        <v>262.26</v>
      </c>
      <c r="J4704" s="10">
        <f>SUMIFS('Régua SAEB'!$C:$C,'Régua SAEB'!$B:$B,"MT",'Régua SAEB'!$D:$D,"&lt;="&amp;$I4704,'Régua SAEB'!$E:$E,"&gt;"&amp;$I4704,'Régua SAEB'!$A:$A,$E4704)</f>
        <v>2</v>
      </c>
      <c r="K4704" s="10" t="str">
        <f t="array" ref="K4704">INDEX('Régua SAEB'!$F$1:$F$40,MATCH($E4704&amp;"MT"&amp;$J4704,'Régua SAEB'!$G$1:$G$40,0),1)</f>
        <v>Insuficiente</v>
      </c>
    </row>
    <row r="4705" spans="1:11" x14ac:dyDescent="0.2">
      <c r="A4705" s="28" t="s">
        <v>63</v>
      </c>
      <c r="B4705" s="24">
        <v>920757</v>
      </c>
      <c r="C4705" s="28" t="s">
        <v>1783</v>
      </c>
      <c r="D4705" s="29">
        <v>35920757</v>
      </c>
      <c r="E4705" s="29" t="s">
        <v>3527</v>
      </c>
      <c r="F4705" s="29">
        <v>271.86</v>
      </c>
      <c r="G4705" s="10">
        <f>SUMIFS('Régua SAEB'!$C:$C,'Régua SAEB'!$B:$B,"LP",'Régua SAEB'!$D:$D,"&lt;="&amp;$F4705,'Régua SAEB'!$E:$E,"&gt;"&amp;$F4705,'Régua SAEB'!$A:$A,$E4705)</f>
        <v>2</v>
      </c>
      <c r="H4705" s="10" t="str">
        <f t="array" ref="H4705">INDEX('Régua SAEB'!$F$1:$F$40,MATCH($E4705&amp;"LP"&amp;$G4705,'Régua SAEB'!$G$1:$G$40,0),1)</f>
        <v>Básico</v>
      </c>
      <c r="I4705" s="29">
        <v>264.20999999999998</v>
      </c>
      <c r="J4705" s="10">
        <f>SUMIFS('Régua SAEB'!$C:$C,'Régua SAEB'!$B:$B,"MT",'Régua SAEB'!$D:$D,"&lt;="&amp;$I4705,'Régua SAEB'!$E:$E,"&gt;"&amp;$I4705,'Régua SAEB'!$A:$A,$E4705)</f>
        <v>2</v>
      </c>
      <c r="K4705" s="10" t="str">
        <f t="array" ref="K4705">INDEX('Régua SAEB'!$F$1:$F$40,MATCH($E4705&amp;"MT"&amp;$J4705,'Régua SAEB'!$G$1:$G$40,0),1)</f>
        <v>Insuficiente</v>
      </c>
    </row>
    <row r="4706" spans="1:11" x14ac:dyDescent="0.2">
      <c r="A4706" s="28" t="s">
        <v>63</v>
      </c>
      <c r="B4706" s="24">
        <v>925287</v>
      </c>
      <c r="C4706" s="28" t="s">
        <v>1785</v>
      </c>
      <c r="D4706" s="29">
        <v>35925287</v>
      </c>
      <c r="E4706" s="29" t="s">
        <v>3527</v>
      </c>
      <c r="F4706" s="29">
        <v>285.91000000000003</v>
      </c>
      <c r="G4706" s="10">
        <f>SUMIFS('Régua SAEB'!$C:$C,'Régua SAEB'!$B:$B,"LP",'Régua SAEB'!$D:$D,"&lt;="&amp;$F4706,'Régua SAEB'!$E:$E,"&gt;"&amp;$F4706,'Régua SAEB'!$A:$A,$E4706)</f>
        <v>3</v>
      </c>
      <c r="H4706" s="10" t="str">
        <f t="array" ref="H4706">INDEX('Régua SAEB'!$F$1:$F$40,MATCH($E4706&amp;"LP"&amp;$G4706,'Régua SAEB'!$G$1:$G$40,0),1)</f>
        <v>Básico</v>
      </c>
      <c r="I4706" s="29">
        <v>278.77999999999997</v>
      </c>
      <c r="J4706" s="10">
        <f>SUMIFS('Régua SAEB'!$C:$C,'Régua SAEB'!$B:$B,"MT",'Régua SAEB'!$D:$D,"&lt;="&amp;$I4706,'Régua SAEB'!$E:$E,"&gt;"&amp;$I4706,'Régua SAEB'!$A:$A,$E4706)</f>
        <v>3</v>
      </c>
      <c r="K4706" s="10" t="str">
        <f t="array" ref="K4706">INDEX('Régua SAEB'!$F$1:$F$40,MATCH($E4706&amp;"MT"&amp;$J4706,'Régua SAEB'!$G$1:$G$40,0),1)</f>
        <v>Básico</v>
      </c>
    </row>
    <row r="4707" spans="1:11" x14ac:dyDescent="0.2">
      <c r="A4707" s="28" t="s">
        <v>63</v>
      </c>
      <c r="B4707" s="24">
        <v>20539</v>
      </c>
      <c r="C4707" s="28" t="s">
        <v>3659</v>
      </c>
      <c r="D4707" s="29">
        <v>35020539</v>
      </c>
      <c r="E4707" s="29" t="s">
        <v>3527</v>
      </c>
      <c r="F4707" s="29">
        <v>306.99</v>
      </c>
      <c r="G4707" s="10">
        <f>SUMIFS('Régua SAEB'!$C:$C,'Régua SAEB'!$B:$B,"LP",'Régua SAEB'!$D:$D,"&lt;="&amp;$F4707,'Régua SAEB'!$E:$E,"&gt;"&amp;$F4707,'Régua SAEB'!$A:$A,$E4707)</f>
        <v>4</v>
      </c>
      <c r="H4707" s="10" t="str">
        <f t="array" ref="H4707">INDEX('Régua SAEB'!$F$1:$F$40,MATCH($E4707&amp;"LP"&amp;$G4707,'Régua SAEB'!$G$1:$G$40,0),1)</f>
        <v>Básico</v>
      </c>
      <c r="I4707" s="29">
        <v>308.95999999999998</v>
      </c>
      <c r="J4707" s="10">
        <f>SUMIFS('Régua SAEB'!$C:$C,'Régua SAEB'!$B:$B,"MT",'Régua SAEB'!$D:$D,"&lt;="&amp;$I4707,'Régua SAEB'!$E:$E,"&gt;"&amp;$I4707,'Régua SAEB'!$A:$A,$E4707)</f>
        <v>4</v>
      </c>
      <c r="K4707" s="10" t="str">
        <f t="array" ref="K4707">INDEX('Régua SAEB'!$F$1:$F$40,MATCH($E4707&amp;"MT"&amp;$J4707,'Régua SAEB'!$G$1:$G$40,0),1)</f>
        <v>Básico</v>
      </c>
    </row>
    <row r="4708" spans="1:11" x14ac:dyDescent="0.2">
      <c r="A4708" s="28" t="s">
        <v>63</v>
      </c>
      <c r="B4708" s="24">
        <v>20618</v>
      </c>
      <c r="C4708" s="28" t="s">
        <v>1787</v>
      </c>
      <c r="D4708" s="29">
        <v>35020618</v>
      </c>
      <c r="E4708" s="29" t="s">
        <v>3527</v>
      </c>
      <c r="F4708" s="29">
        <v>254.26</v>
      </c>
      <c r="G4708" s="10">
        <f>SUMIFS('Régua SAEB'!$C:$C,'Régua SAEB'!$B:$B,"LP",'Régua SAEB'!$D:$D,"&lt;="&amp;$F4708,'Régua SAEB'!$E:$E,"&gt;"&amp;$F4708,'Régua SAEB'!$A:$A,$E4708)</f>
        <v>2</v>
      </c>
      <c r="H4708" s="10" t="str">
        <f t="array" ref="H4708">INDEX('Régua SAEB'!$F$1:$F$40,MATCH($E4708&amp;"LP"&amp;$G4708,'Régua SAEB'!$G$1:$G$40,0),1)</f>
        <v>Básico</v>
      </c>
      <c r="I4708" s="29">
        <v>256.52999999999997</v>
      </c>
      <c r="J4708" s="10">
        <f>SUMIFS('Régua SAEB'!$C:$C,'Régua SAEB'!$B:$B,"MT",'Régua SAEB'!$D:$D,"&lt;="&amp;$I4708,'Régua SAEB'!$E:$E,"&gt;"&amp;$I4708,'Régua SAEB'!$A:$A,$E4708)</f>
        <v>2</v>
      </c>
      <c r="K4708" s="10" t="str">
        <f t="array" ref="K4708">INDEX('Régua SAEB'!$F$1:$F$40,MATCH($E4708&amp;"MT"&amp;$J4708,'Régua SAEB'!$G$1:$G$40,0),1)</f>
        <v>Insuficiente</v>
      </c>
    </row>
    <row r="4709" spans="1:11" x14ac:dyDescent="0.2">
      <c r="A4709" s="28" t="s">
        <v>63</v>
      </c>
      <c r="B4709" s="24">
        <v>20624</v>
      </c>
      <c r="C4709" s="28" t="s">
        <v>1788</v>
      </c>
      <c r="D4709" s="29">
        <v>35020624</v>
      </c>
      <c r="E4709" s="29" t="s">
        <v>3527</v>
      </c>
      <c r="F4709" s="29">
        <v>267.39999999999998</v>
      </c>
      <c r="G4709" s="10">
        <f>SUMIFS('Régua SAEB'!$C:$C,'Régua SAEB'!$B:$B,"LP",'Régua SAEB'!$D:$D,"&lt;="&amp;$F4709,'Régua SAEB'!$E:$E,"&gt;"&amp;$F4709,'Régua SAEB'!$A:$A,$E4709)</f>
        <v>2</v>
      </c>
      <c r="H4709" s="10" t="str">
        <f t="array" ref="H4709">INDEX('Régua SAEB'!$F$1:$F$40,MATCH($E4709&amp;"LP"&amp;$G4709,'Régua SAEB'!$G$1:$G$40,0),1)</f>
        <v>Básico</v>
      </c>
      <c r="I4709" s="29">
        <v>259.29000000000002</v>
      </c>
      <c r="J4709" s="10">
        <f>SUMIFS('Régua SAEB'!$C:$C,'Régua SAEB'!$B:$B,"MT",'Régua SAEB'!$D:$D,"&lt;="&amp;$I4709,'Régua SAEB'!$E:$E,"&gt;"&amp;$I4709,'Régua SAEB'!$A:$A,$E4709)</f>
        <v>2</v>
      </c>
      <c r="K4709" s="10" t="str">
        <f t="array" ref="K4709">INDEX('Régua SAEB'!$F$1:$F$40,MATCH($E4709&amp;"MT"&amp;$J4709,'Régua SAEB'!$G$1:$G$40,0),1)</f>
        <v>Insuficiente</v>
      </c>
    </row>
    <row r="4710" spans="1:11" x14ac:dyDescent="0.2">
      <c r="A4710" s="28" t="s">
        <v>63</v>
      </c>
      <c r="B4710" s="24">
        <v>20631</v>
      </c>
      <c r="C4710" s="28" t="s">
        <v>1789</v>
      </c>
      <c r="D4710" s="29">
        <v>35020631</v>
      </c>
      <c r="E4710" s="29" t="s">
        <v>3527</v>
      </c>
      <c r="F4710" s="29">
        <v>267.77999999999997</v>
      </c>
      <c r="G4710" s="10">
        <f>SUMIFS('Régua SAEB'!$C:$C,'Régua SAEB'!$B:$B,"LP",'Régua SAEB'!$D:$D,"&lt;="&amp;$F4710,'Régua SAEB'!$E:$E,"&gt;"&amp;$F4710,'Régua SAEB'!$A:$A,$E4710)</f>
        <v>2</v>
      </c>
      <c r="H4710" s="10" t="str">
        <f t="array" ref="H4710">INDEX('Régua SAEB'!$F$1:$F$40,MATCH($E4710&amp;"LP"&amp;$G4710,'Régua SAEB'!$G$1:$G$40,0),1)</f>
        <v>Básico</v>
      </c>
      <c r="I4710" s="29">
        <v>260.37</v>
      </c>
      <c r="J4710" s="10">
        <f>SUMIFS('Régua SAEB'!$C:$C,'Régua SAEB'!$B:$B,"MT",'Régua SAEB'!$D:$D,"&lt;="&amp;$I4710,'Régua SAEB'!$E:$E,"&gt;"&amp;$I4710,'Régua SAEB'!$A:$A,$E4710)</f>
        <v>2</v>
      </c>
      <c r="K4710" s="10" t="str">
        <f t="array" ref="K4710">INDEX('Régua SAEB'!$F$1:$F$40,MATCH($E4710&amp;"MT"&amp;$J4710,'Régua SAEB'!$G$1:$G$40,0),1)</f>
        <v>Insuficiente</v>
      </c>
    </row>
    <row r="4711" spans="1:11" x14ac:dyDescent="0.2">
      <c r="A4711" s="28" t="s">
        <v>63</v>
      </c>
      <c r="B4711" s="24">
        <v>924891</v>
      </c>
      <c r="C4711" s="28" t="s">
        <v>1793</v>
      </c>
      <c r="D4711" s="29">
        <v>35924891</v>
      </c>
      <c r="E4711" s="29" t="s">
        <v>3527</v>
      </c>
      <c r="F4711" s="29">
        <v>275.23</v>
      </c>
      <c r="G4711" s="10">
        <f>SUMIFS('Régua SAEB'!$C:$C,'Régua SAEB'!$B:$B,"LP",'Régua SAEB'!$D:$D,"&lt;="&amp;$F4711,'Régua SAEB'!$E:$E,"&gt;"&amp;$F4711,'Régua SAEB'!$A:$A,$E4711)</f>
        <v>3</v>
      </c>
      <c r="H4711" s="10" t="str">
        <f t="array" ref="H4711">INDEX('Régua SAEB'!$F$1:$F$40,MATCH($E4711&amp;"LP"&amp;$G4711,'Régua SAEB'!$G$1:$G$40,0),1)</f>
        <v>Básico</v>
      </c>
      <c r="I4711" s="29">
        <v>257.77999999999997</v>
      </c>
      <c r="J4711" s="10">
        <f>SUMIFS('Régua SAEB'!$C:$C,'Régua SAEB'!$B:$B,"MT",'Régua SAEB'!$D:$D,"&lt;="&amp;$I4711,'Régua SAEB'!$E:$E,"&gt;"&amp;$I4711,'Régua SAEB'!$A:$A,$E4711)</f>
        <v>2</v>
      </c>
      <c r="K4711" s="10" t="str">
        <f t="array" ref="K4711">INDEX('Régua SAEB'!$F$1:$F$40,MATCH($E4711&amp;"MT"&amp;$J4711,'Régua SAEB'!$G$1:$G$40,0),1)</f>
        <v>Insuficiente</v>
      </c>
    </row>
    <row r="4712" spans="1:11" x14ac:dyDescent="0.2">
      <c r="A4712" s="28" t="s">
        <v>99</v>
      </c>
      <c r="B4712" s="24">
        <v>27546</v>
      </c>
      <c r="C4712" s="28" t="s">
        <v>1794</v>
      </c>
      <c r="D4712" s="29">
        <v>35027546</v>
      </c>
      <c r="E4712" s="29" t="s">
        <v>3527</v>
      </c>
      <c r="F4712" s="29">
        <v>284.86</v>
      </c>
      <c r="G4712" s="10">
        <f>SUMIFS('Régua SAEB'!$C:$C,'Régua SAEB'!$B:$B,"LP",'Régua SAEB'!$D:$D,"&lt;="&amp;$F4712,'Régua SAEB'!$E:$E,"&gt;"&amp;$F4712,'Régua SAEB'!$A:$A,$E4712)</f>
        <v>3</v>
      </c>
      <c r="H4712" s="10" t="str">
        <f t="array" ref="H4712">INDEX('Régua SAEB'!$F$1:$F$40,MATCH($E4712&amp;"LP"&amp;$G4712,'Régua SAEB'!$G$1:$G$40,0),1)</f>
        <v>Básico</v>
      </c>
      <c r="I4712" s="29">
        <v>270.39999999999998</v>
      </c>
      <c r="J4712" s="10">
        <f>SUMIFS('Régua SAEB'!$C:$C,'Régua SAEB'!$B:$B,"MT",'Régua SAEB'!$D:$D,"&lt;="&amp;$I4712,'Régua SAEB'!$E:$E,"&gt;"&amp;$I4712,'Régua SAEB'!$A:$A,$E4712)</f>
        <v>2</v>
      </c>
      <c r="K4712" s="10" t="str">
        <f t="array" ref="K4712">INDEX('Régua SAEB'!$F$1:$F$40,MATCH($E4712&amp;"MT"&amp;$J4712,'Régua SAEB'!$G$1:$G$40,0),1)</f>
        <v>Insuficiente</v>
      </c>
    </row>
    <row r="4713" spans="1:11" x14ac:dyDescent="0.2">
      <c r="A4713" s="28" t="s">
        <v>86</v>
      </c>
      <c r="B4713" s="24">
        <v>12269</v>
      </c>
      <c r="C4713" s="28" t="s">
        <v>3660</v>
      </c>
      <c r="D4713" s="29">
        <v>35012269</v>
      </c>
      <c r="E4713" s="29" t="s">
        <v>3527</v>
      </c>
      <c r="F4713" s="29">
        <v>246.48</v>
      </c>
      <c r="G4713" s="10">
        <f>SUMIFS('Régua SAEB'!$C:$C,'Régua SAEB'!$B:$B,"LP",'Régua SAEB'!$D:$D,"&lt;="&amp;$F4713,'Régua SAEB'!$E:$E,"&gt;"&amp;$F4713,'Régua SAEB'!$A:$A,$E4713)</f>
        <v>1</v>
      </c>
      <c r="H4713" s="10" t="str">
        <f t="array" ref="H4713">INDEX('Régua SAEB'!$F$1:$F$40,MATCH($E4713&amp;"LP"&amp;$G4713,'Régua SAEB'!$G$1:$G$40,0),1)</f>
        <v>Insuficiente</v>
      </c>
      <c r="I4713" s="29">
        <v>241.45</v>
      </c>
      <c r="J4713" s="10">
        <f>SUMIFS('Régua SAEB'!$C:$C,'Régua SAEB'!$B:$B,"MT",'Régua SAEB'!$D:$D,"&lt;="&amp;$I4713,'Régua SAEB'!$E:$E,"&gt;"&amp;$I4713,'Régua SAEB'!$A:$A,$E4713)</f>
        <v>1</v>
      </c>
      <c r="K4713" s="10" t="str">
        <f t="array" ref="K4713">INDEX('Régua SAEB'!$F$1:$F$40,MATCH($E4713&amp;"MT"&amp;$J4713,'Régua SAEB'!$G$1:$G$40,0),1)</f>
        <v>Insuficiente</v>
      </c>
    </row>
    <row r="4714" spans="1:11" x14ac:dyDescent="0.2">
      <c r="A4714" s="28" t="s">
        <v>86</v>
      </c>
      <c r="B4714" s="24">
        <v>45160</v>
      </c>
      <c r="C4714" s="28" t="s">
        <v>3661</v>
      </c>
      <c r="D4714" s="29">
        <v>35045160</v>
      </c>
      <c r="E4714" s="29" t="s">
        <v>3527</v>
      </c>
      <c r="F4714" s="29">
        <v>264.23</v>
      </c>
      <c r="G4714" s="10">
        <f>SUMIFS('Régua SAEB'!$C:$C,'Régua SAEB'!$B:$B,"LP",'Régua SAEB'!$D:$D,"&lt;="&amp;$F4714,'Régua SAEB'!$E:$E,"&gt;"&amp;$F4714,'Régua SAEB'!$A:$A,$E4714)</f>
        <v>2</v>
      </c>
      <c r="H4714" s="10" t="str">
        <f t="array" ref="H4714">INDEX('Régua SAEB'!$F$1:$F$40,MATCH($E4714&amp;"LP"&amp;$G4714,'Régua SAEB'!$G$1:$G$40,0),1)</f>
        <v>Básico</v>
      </c>
      <c r="I4714" s="29">
        <v>250.97</v>
      </c>
      <c r="J4714" s="10">
        <f>SUMIFS('Régua SAEB'!$C:$C,'Régua SAEB'!$B:$B,"MT",'Régua SAEB'!$D:$D,"&lt;="&amp;$I4714,'Régua SAEB'!$E:$E,"&gt;"&amp;$I4714,'Régua SAEB'!$A:$A,$E4714)</f>
        <v>2</v>
      </c>
      <c r="K4714" s="10" t="str">
        <f t="array" ref="K4714">INDEX('Régua SAEB'!$F$1:$F$40,MATCH($E4714&amp;"MT"&amp;$J4714,'Régua SAEB'!$G$1:$G$40,0),1)</f>
        <v>Insuficiente</v>
      </c>
    </row>
    <row r="4715" spans="1:11" x14ac:dyDescent="0.2">
      <c r="A4715" s="28" t="s">
        <v>45</v>
      </c>
      <c r="B4715" s="24">
        <v>23577</v>
      </c>
      <c r="C4715" s="28" t="s">
        <v>1795</v>
      </c>
      <c r="D4715" s="29">
        <v>35023577</v>
      </c>
      <c r="E4715" s="29" t="s">
        <v>3527</v>
      </c>
      <c r="F4715" s="29">
        <v>254.44</v>
      </c>
      <c r="G4715" s="10">
        <f>SUMIFS('Régua SAEB'!$C:$C,'Régua SAEB'!$B:$B,"LP",'Régua SAEB'!$D:$D,"&lt;="&amp;$F4715,'Régua SAEB'!$E:$E,"&gt;"&amp;$F4715,'Régua SAEB'!$A:$A,$E4715)</f>
        <v>2</v>
      </c>
      <c r="H4715" s="10" t="str">
        <f t="array" ref="H4715">INDEX('Régua SAEB'!$F$1:$F$40,MATCH($E4715&amp;"LP"&amp;$G4715,'Régua SAEB'!$G$1:$G$40,0),1)</f>
        <v>Básico</v>
      </c>
      <c r="I4715" s="29">
        <v>252.83</v>
      </c>
      <c r="J4715" s="10">
        <f>SUMIFS('Régua SAEB'!$C:$C,'Régua SAEB'!$B:$B,"MT",'Régua SAEB'!$D:$D,"&lt;="&amp;$I4715,'Régua SAEB'!$E:$E,"&gt;"&amp;$I4715,'Régua SAEB'!$A:$A,$E4715)</f>
        <v>2</v>
      </c>
      <c r="K4715" s="10" t="str">
        <f t="array" ref="K4715">INDEX('Régua SAEB'!$F$1:$F$40,MATCH($E4715&amp;"MT"&amp;$J4715,'Régua SAEB'!$G$1:$G$40,0),1)</f>
        <v>Insuficiente</v>
      </c>
    </row>
    <row r="4716" spans="1:11" x14ac:dyDescent="0.2">
      <c r="A4716" s="28" t="s">
        <v>45</v>
      </c>
      <c r="B4716" s="24">
        <v>23668</v>
      </c>
      <c r="C4716" s="28" t="s">
        <v>1796</v>
      </c>
      <c r="D4716" s="29">
        <v>35023668</v>
      </c>
      <c r="E4716" s="29" t="s">
        <v>3527</v>
      </c>
      <c r="F4716" s="29">
        <v>274.95999999999998</v>
      </c>
      <c r="G4716" s="10">
        <f>SUMIFS('Régua SAEB'!$C:$C,'Régua SAEB'!$B:$B,"LP",'Régua SAEB'!$D:$D,"&lt;="&amp;$F4716,'Régua SAEB'!$E:$E,"&gt;"&amp;$F4716,'Régua SAEB'!$A:$A,$E4716)</f>
        <v>2</v>
      </c>
      <c r="H4716" s="10" t="str">
        <f t="array" ref="H4716">INDEX('Régua SAEB'!$F$1:$F$40,MATCH($E4716&amp;"LP"&amp;$G4716,'Régua SAEB'!$G$1:$G$40,0),1)</f>
        <v>Básico</v>
      </c>
      <c r="I4716" s="29">
        <v>273.24</v>
      </c>
      <c r="J4716" s="10">
        <f>SUMIFS('Régua SAEB'!$C:$C,'Régua SAEB'!$B:$B,"MT",'Régua SAEB'!$D:$D,"&lt;="&amp;$I4716,'Régua SAEB'!$E:$E,"&gt;"&amp;$I4716,'Régua SAEB'!$A:$A,$E4716)</f>
        <v>2</v>
      </c>
      <c r="K4716" s="10" t="str">
        <f t="array" ref="K4716">INDEX('Régua SAEB'!$F$1:$F$40,MATCH($E4716&amp;"MT"&amp;$J4716,'Régua SAEB'!$G$1:$G$40,0),1)</f>
        <v>Insuficiente</v>
      </c>
    </row>
    <row r="4717" spans="1:11" x14ac:dyDescent="0.2">
      <c r="A4717" s="28" t="s">
        <v>45</v>
      </c>
      <c r="B4717" s="24">
        <v>44623</v>
      </c>
      <c r="C4717" s="28" t="s">
        <v>1797</v>
      </c>
      <c r="D4717" s="29">
        <v>35044623</v>
      </c>
      <c r="E4717" s="29" t="s">
        <v>3527</v>
      </c>
      <c r="F4717" s="29">
        <v>250.51</v>
      </c>
      <c r="G4717" s="10">
        <f>SUMIFS('Régua SAEB'!$C:$C,'Régua SAEB'!$B:$B,"LP",'Régua SAEB'!$D:$D,"&lt;="&amp;$F4717,'Régua SAEB'!$E:$E,"&gt;"&amp;$F4717,'Régua SAEB'!$A:$A,$E4717)</f>
        <v>2</v>
      </c>
      <c r="H4717" s="10" t="str">
        <f t="array" ref="H4717">INDEX('Régua SAEB'!$F$1:$F$40,MATCH($E4717&amp;"LP"&amp;$G4717,'Régua SAEB'!$G$1:$G$40,0),1)</f>
        <v>Básico</v>
      </c>
      <c r="I4717" s="29">
        <v>259.88</v>
      </c>
      <c r="J4717" s="10">
        <f>SUMIFS('Régua SAEB'!$C:$C,'Régua SAEB'!$B:$B,"MT",'Régua SAEB'!$D:$D,"&lt;="&amp;$I4717,'Régua SAEB'!$E:$E,"&gt;"&amp;$I4717,'Régua SAEB'!$A:$A,$E4717)</f>
        <v>2</v>
      </c>
      <c r="K4717" s="10" t="str">
        <f t="array" ref="K4717">INDEX('Régua SAEB'!$F$1:$F$40,MATCH($E4717&amp;"MT"&amp;$J4717,'Régua SAEB'!$G$1:$G$40,0),1)</f>
        <v>Insuficiente</v>
      </c>
    </row>
    <row r="4718" spans="1:11" x14ac:dyDescent="0.2">
      <c r="A4718" s="28" t="s">
        <v>45</v>
      </c>
      <c r="B4718" s="24">
        <v>22697</v>
      </c>
      <c r="C4718" s="28" t="s">
        <v>1799</v>
      </c>
      <c r="D4718" s="29">
        <v>35022697</v>
      </c>
      <c r="E4718" s="29" t="s">
        <v>3527</v>
      </c>
      <c r="F4718" s="29">
        <v>277.83999999999997</v>
      </c>
      <c r="G4718" s="10">
        <f>SUMIFS('Régua SAEB'!$C:$C,'Régua SAEB'!$B:$B,"LP",'Régua SAEB'!$D:$D,"&lt;="&amp;$F4718,'Régua SAEB'!$E:$E,"&gt;"&amp;$F4718,'Régua SAEB'!$A:$A,$E4718)</f>
        <v>3</v>
      </c>
      <c r="H4718" s="10" t="str">
        <f t="array" ref="H4718">INDEX('Régua SAEB'!$F$1:$F$40,MATCH($E4718&amp;"LP"&amp;$G4718,'Régua SAEB'!$G$1:$G$40,0),1)</f>
        <v>Básico</v>
      </c>
      <c r="I4718" s="29">
        <v>269.2</v>
      </c>
      <c r="J4718" s="10">
        <f>SUMIFS('Régua SAEB'!$C:$C,'Régua SAEB'!$B:$B,"MT",'Régua SAEB'!$D:$D,"&lt;="&amp;$I4718,'Régua SAEB'!$E:$E,"&gt;"&amp;$I4718,'Régua SAEB'!$A:$A,$E4718)</f>
        <v>2</v>
      </c>
      <c r="K4718" s="10" t="str">
        <f t="array" ref="K4718">INDEX('Régua SAEB'!$F$1:$F$40,MATCH($E4718&amp;"MT"&amp;$J4718,'Régua SAEB'!$G$1:$G$40,0),1)</f>
        <v>Insuficiente</v>
      </c>
    </row>
    <row r="4719" spans="1:11" x14ac:dyDescent="0.2">
      <c r="A4719" s="28" t="s">
        <v>45</v>
      </c>
      <c r="B4719" s="24">
        <v>406004</v>
      </c>
      <c r="C4719" s="28" t="s">
        <v>1800</v>
      </c>
      <c r="D4719" s="29">
        <v>35406004</v>
      </c>
      <c r="E4719" s="29" t="s">
        <v>3527</v>
      </c>
      <c r="F4719" s="29">
        <v>277.27999999999997</v>
      </c>
      <c r="G4719" s="10">
        <f>SUMIFS('Régua SAEB'!$C:$C,'Régua SAEB'!$B:$B,"LP",'Régua SAEB'!$D:$D,"&lt;="&amp;$F4719,'Régua SAEB'!$E:$E,"&gt;"&amp;$F4719,'Régua SAEB'!$A:$A,$E4719)</f>
        <v>3</v>
      </c>
      <c r="H4719" s="10" t="str">
        <f t="array" ref="H4719">INDEX('Régua SAEB'!$F$1:$F$40,MATCH($E4719&amp;"LP"&amp;$G4719,'Régua SAEB'!$G$1:$G$40,0),1)</f>
        <v>Básico</v>
      </c>
      <c r="I4719" s="29">
        <v>259.44</v>
      </c>
      <c r="J4719" s="10">
        <f>SUMIFS('Régua SAEB'!$C:$C,'Régua SAEB'!$B:$B,"MT",'Régua SAEB'!$D:$D,"&lt;="&amp;$I4719,'Régua SAEB'!$E:$E,"&gt;"&amp;$I4719,'Régua SAEB'!$A:$A,$E4719)</f>
        <v>2</v>
      </c>
      <c r="K4719" s="10" t="str">
        <f t="array" ref="K4719">INDEX('Régua SAEB'!$F$1:$F$40,MATCH($E4719&amp;"MT"&amp;$J4719,'Régua SAEB'!$G$1:$G$40,0),1)</f>
        <v>Insuficiente</v>
      </c>
    </row>
    <row r="4720" spans="1:11" x14ac:dyDescent="0.2">
      <c r="A4720" s="28" t="s">
        <v>9</v>
      </c>
      <c r="B4720" s="24">
        <v>31471</v>
      </c>
      <c r="C4720" s="28" t="s">
        <v>1801</v>
      </c>
      <c r="D4720" s="29">
        <v>35031471</v>
      </c>
      <c r="E4720" s="29" t="s">
        <v>3527</v>
      </c>
      <c r="F4720" s="29">
        <v>255.88</v>
      </c>
      <c r="G4720" s="10">
        <f>SUMIFS('Régua SAEB'!$C:$C,'Régua SAEB'!$B:$B,"LP",'Régua SAEB'!$D:$D,"&lt;="&amp;$F4720,'Régua SAEB'!$E:$E,"&gt;"&amp;$F4720,'Régua SAEB'!$A:$A,$E4720)</f>
        <v>2</v>
      </c>
      <c r="H4720" s="10" t="str">
        <f t="array" ref="H4720">INDEX('Régua SAEB'!$F$1:$F$40,MATCH($E4720&amp;"LP"&amp;$G4720,'Régua SAEB'!$G$1:$G$40,0),1)</f>
        <v>Básico</v>
      </c>
      <c r="I4720" s="29">
        <v>249.15</v>
      </c>
      <c r="J4720" s="10">
        <f>SUMIFS('Régua SAEB'!$C:$C,'Régua SAEB'!$B:$B,"MT",'Régua SAEB'!$D:$D,"&lt;="&amp;$I4720,'Régua SAEB'!$E:$E,"&gt;"&amp;$I4720,'Régua SAEB'!$A:$A,$E4720)</f>
        <v>1</v>
      </c>
      <c r="K4720" s="10" t="str">
        <f t="array" ref="K4720">INDEX('Régua SAEB'!$F$1:$F$40,MATCH($E4720&amp;"MT"&amp;$J4720,'Régua SAEB'!$G$1:$G$40,0),1)</f>
        <v>Insuficiente</v>
      </c>
    </row>
    <row r="4721" spans="1:11" x14ac:dyDescent="0.2">
      <c r="A4721" s="28" t="s">
        <v>84</v>
      </c>
      <c r="B4721" s="24">
        <v>13328</v>
      </c>
      <c r="C4721" s="28" t="s">
        <v>1802</v>
      </c>
      <c r="D4721" s="29">
        <v>35013328</v>
      </c>
      <c r="E4721" s="29" t="s">
        <v>3527</v>
      </c>
      <c r="F4721" s="29">
        <v>277.94</v>
      </c>
      <c r="G4721" s="10">
        <f>SUMIFS('Régua SAEB'!$C:$C,'Régua SAEB'!$B:$B,"LP",'Régua SAEB'!$D:$D,"&lt;="&amp;$F4721,'Régua SAEB'!$E:$E,"&gt;"&amp;$F4721,'Régua SAEB'!$A:$A,$E4721)</f>
        <v>3</v>
      </c>
      <c r="H4721" s="10" t="str">
        <f t="array" ref="H4721">INDEX('Régua SAEB'!$F$1:$F$40,MATCH($E4721&amp;"LP"&amp;$G4721,'Régua SAEB'!$G$1:$G$40,0),1)</f>
        <v>Básico</v>
      </c>
      <c r="I4721" s="29">
        <v>275.8</v>
      </c>
      <c r="J4721" s="10">
        <f>SUMIFS('Régua SAEB'!$C:$C,'Régua SAEB'!$B:$B,"MT",'Régua SAEB'!$D:$D,"&lt;="&amp;$I4721,'Régua SAEB'!$E:$E,"&gt;"&amp;$I4721,'Régua SAEB'!$A:$A,$E4721)</f>
        <v>3</v>
      </c>
      <c r="K4721" s="10" t="str">
        <f t="array" ref="K4721">INDEX('Régua SAEB'!$F$1:$F$40,MATCH($E4721&amp;"MT"&amp;$J4721,'Régua SAEB'!$G$1:$G$40,0),1)</f>
        <v>Básico</v>
      </c>
    </row>
    <row r="4722" spans="1:11" x14ac:dyDescent="0.2">
      <c r="A4722" s="28" t="s">
        <v>25</v>
      </c>
      <c r="B4722" s="24">
        <v>18727</v>
      </c>
      <c r="C4722" s="28" t="s">
        <v>1803</v>
      </c>
      <c r="D4722" s="29">
        <v>35018727</v>
      </c>
      <c r="E4722" s="29" t="s">
        <v>3527</v>
      </c>
      <c r="F4722" s="29">
        <v>298.45</v>
      </c>
      <c r="G4722" s="10">
        <f>SUMIFS('Régua SAEB'!$C:$C,'Régua SAEB'!$B:$B,"LP",'Régua SAEB'!$D:$D,"&lt;="&amp;$F4722,'Régua SAEB'!$E:$E,"&gt;"&amp;$F4722,'Régua SAEB'!$A:$A,$E4722)</f>
        <v>3</v>
      </c>
      <c r="H4722" s="10" t="str">
        <f t="array" ref="H4722">INDEX('Régua SAEB'!$F$1:$F$40,MATCH($E4722&amp;"LP"&amp;$G4722,'Régua SAEB'!$G$1:$G$40,0),1)</f>
        <v>Básico</v>
      </c>
      <c r="I4722" s="29">
        <v>274.72000000000003</v>
      </c>
      <c r="J4722" s="10">
        <f>SUMIFS('Régua SAEB'!$C:$C,'Régua SAEB'!$B:$B,"MT",'Régua SAEB'!$D:$D,"&lt;="&amp;$I4722,'Régua SAEB'!$E:$E,"&gt;"&amp;$I4722,'Régua SAEB'!$A:$A,$E4722)</f>
        <v>2</v>
      </c>
      <c r="K4722" s="10" t="str">
        <f t="array" ref="K4722">INDEX('Régua SAEB'!$F$1:$F$40,MATCH($E4722&amp;"MT"&amp;$J4722,'Régua SAEB'!$G$1:$G$40,0),1)</f>
        <v>Insuficiente</v>
      </c>
    </row>
    <row r="4723" spans="1:11" x14ac:dyDescent="0.2">
      <c r="A4723" s="28" t="s">
        <v>25</v>
      </c>
      <c r="B4723" s="24">
        <v>406272</v>
      </c>
      <c r="C4723" s="28" t="s">
        <v>1804</v>
      </c>
      <c r="D4723" s="29">
        <v>35406272</v>
      </c>
      <c r="E4723" s="29" t="s">
        <v>3527</v>
      </c>
      <c r="F4723" s="29">
        <v>292.52</v>
      </c>
      <c r="G4723" s="10">
        <f>SUMIFS('Régua SAEB'!$C:$C,'Régua SAEB'!$B:$B,"LP",'Régua SAEB'!$D:$D,"&lt;="&amp;$F4723,'Régua SAEB'!$E:$E,"&gt;"&amp;$F4723,'Régua SAEB'!$A:$A,$E4723)</f>
        <v>3</v>
      </c>
      <c r="H4723" s="10" t="str">
        <f t="array" ref="H4723">INDEX('Régua SAEB'!$F$1:$F$40,MATCH($E4723&amp;"LP"&amp;$G4723,'Régua SAEB'!$G$1:$G$40,0),1)</f>
        <v>Básico</v>
      </c>
      <c r="I4723" s="29">
        <v>274.36</v>
      </c>
      <c r="J4723" s="10">
        <f>SUMIFS('Régua SAEB'!$C:$C,'Régua SAEB'!$B:$B,"MT",'Régua SAEB'!$D:$D,"&lt;="&amp;$I4723,'Régua SAEB'!$E:$E,"&gt;"&amp;$I4723,'Régua SAEB'!$A:$A,$E4723)</f>
        <v>2</v>
      </c>
      <c r="K4723" s="10" t="str">
        <f t="array" ref="K4723">INDEX('Régua SAEB'!$F$1:$F$40,MATCH($E4723&amp;"MT"&amp;$J4723,'Régua SAEB'!$G$1:$G$40,0),1)</f>
        <v>Insuficiente</v>
      </c>
    </row>
    <row r="4724" spans="1:11" x14ac:dyDescent="0.2">
      <c r="A4724" s="28" t="s">
        <v>25</v>
      </c>
      <c r="B4724" s="24">
        <v>903930</v>
      </c>
      <c r="C4724" s="28" t="s">
        <v>3662</v>
      </c>
      <c r="D4724" s="29">
        <v>35903930</v>
      </c>
      <c r="E4724" s="29" t="s">
        <v>3527</v>
      </c>
      <c r="F4724" s="29">
        <v>283.12</v>
      </c>
      <c r="G4724" s="10">
        <f>SUMIFS('Régua SAEB'!$C:$C,'Régua SAEB'!$B:$B,"LP",'Régua SAEB'!$D:$D,"&lt;="&amp;$F4724,'Régua SAEB'!$E:$E,"&gt;"&amp;$F4724,'Régua SAEB'!$A:$A,$E4724)</f>
        <v>3</v>
      </c>
      <c r="H4724" s="10" t="str">
        <f t="array" ref="H4724">INDEX('Régua SAEB'!$F$1:$F$40,MATCH($E4724&amp;"LP"&amp;$G4724,'Régua SAEB'!$G$1:$G$40,0),1)</f>
        <v>Básico</v>
      </c>
      <c r="I4724" s="29">
        <v>273.88</v>
      </c>
      <c r="J4724" s="10">
        <f>SUMIFS('Régua SAEB'!$C:$C,'Régua SAEB'!$B:$B,"MT",'Régua SAEB'!$D:$D,"&lt;="&amp;$I4724,'Régua SAEB'!$E:$E,"&gt;"&amp;$I4724,'Régua SAEB'!$A:$A,$E4724)</f>
        <v>2</v>
      </c>
      <c r="K4724" s="10" t="str">
        <f t="array" ref="K4724">INDEX('Régua SAEB'!$F$1:$F$40,MATCH($E4724&amp;"MT"&amp;$J4724,'Régua SAEB'!$G$1:$G$40,0),1)</f>
        <v>Insuficiente</v>
      </c>
    </row>
    <row r="4725" spans="1:11" x14ac:dyDescent="0.2">
      <c r="A4725" s="28" t="s">
        <v>25</v>
      </c>
      <c r="B4725" s="24">
        <v>913017</v>
      </c>
      <c r="C4725" s="28" t="s">
        <v>3663</v>
      </c>
      <c r="D4725" s="29">
        <v>35913017</v>
      </c>
      <c r="E4725" s="29" t="s">
        <v>3527</v>
      </c>
      <c r="F4725" s="29">
        <v>294.8</v>
      </c>
      <c r="G4725" s="10">
        <f>SUMIFS('Régua SAEB'!$C:$C,'Régua SAEB'!$B:$B,"LP",'Régua SAEB'!$D:$D,"&lt;="&amp;$F4725,'Régua SAEB'!$E:$E,"&gt;"&amp;$F4725,'Régua SAEB'!$A:$A,$E4725)</f>
        <v>3</v>
      </c>
      <c r="H4725" s="10" t="str">
        <f t="array" ref="H4725">INDEX('Régua SAEB'!$F$1:$F$40,MATCH($E4725&amp;"LP"&amp;$G4725,'Régua SAEB'!$G$1:$G$40,0),1)</f>
        <v>Básico</v>
      </c>
      <c r="I4725" s="29">
        <v>277.39999999999998</v>
      </c>
      <c r="J4725" s="10">
        <f>SUMIFS('Régua SAEB'!$C:$C,'Régua SAEB'!$B:$B,"MT",'Régua SAEB'!$D:$D,"&lt;="&amp;$I4725,'Régua SAEB'!$E:$E,"&gt;"&amp;$I4725,'Régua SAEB'!$A:$A,$E4725)</f>
        <v>3</v>
      </c>
      <c r="K4725" s="10" t="str">
        <f t="array" ref="K4725">INDEX('Régua SAEB'!$F$1:$F$40,MATCH($E4725&amp;"MT"&amp;$J4725,'Régua SAEB'!$G$1:$G$40,0),1)</f>
        <v>Básico</v>
      </c>
    </row>
    <row r="4726" spans="1:11" x14ac:dyDescent="0.2">
      <c r="A4726" s="28" t="s">
        <v>25</v>
      </c>
      <c r="B4726" s="24">
        <v>914009</v>
      </c>
      <c r="C4726" s="28" t="s">
        <v>1805</v>
      </c>
      <c r="D4726" s="29">
        <v>35914009</v>
      </c>
      <c r="E4726" s="29" t="s">
        <v>3527</v>
      </c>
      <c r="F4726" s="29">
        <v>264.01</v>
      </c>
      <c r="G4726" s="10">
        <f>SUMIFS('Régua SAEB'!$C:$C,'Régua SAEB'!$B:$B,"LP",'Régua SAEB'!$D:$D,"&lt;="&amp;$F4726,'Régua SAEB'!$E:$E,"&gt;"&amp;$F4726,'Régua SAEB'!$A:$A,$E4726)</f>
        <v>2</v>
      </c>
      <c r="H4726" s="10" t="str">
        <f t="array" ref="H4726">INDEX('Régua SAEB'!$F$1:$F$40,MATCH($E4726&amp;"LP"&amp;$G4726,'Régua SAEB'!$G$1:$G$40,0),1)</f>
        <v>Básico</v>
      </c>
      <c r="I4726" s="29">
        <v>256.52</v>
      </c>
      <c r="J4726" s="10">
        <f>SUMIFS('Régua SAEB'!$C:$C,'Régua SAEB'!$B:$B,"MT",'Régua SAEB'!$D:$D,"&lt;="&amp;$I4726,'Régua SAEB'!$E:$E,"&gt;"&amp;$I4726,'Régua SAEB'!$A:$A,$E4726)</f>
        <v>2</v>
      </c>
      <c r="K4726" s="10" t="str">
        <f t="array" ref="K4726">INDEX('Régua SAEB'!$F$1:$F$40,MATCH($E4726&amp;"MT"&amp;$J4726,'Régua SAEB'!$G$1:$G$40,0),1)</f>
        <v>Insuficiente</v>
      </c>
    </row>
    <row r="4727" spans="1:11" x14ac:dyDescent="0.2">
      <c r="A4727" s="28" t="s">
        <v>25</v>
      </c>
      <c r="B4727" s="24">
        <v>917783</v>
      </c>
      <c r="C4727" s="28" t="s">
        <v>3664</v>
      </c>
      <c r="D4727" s="29">
        <v>35917783</v>
      </c>
      <c r="E4727" s="29" t="s">
        <v>3527</v>
      </c>
      <c r="F4727" s="29">
        <v>289.37</v>
      </c>
      <c r="G4727" s="10">
        <f>SUMIFS('Régua SAEB'!$C:$C,'Régua SAEB'!$B:$B,"LP",'Régua SAEB'!$D:$D,"&lt;="&amp;$F4727,'Régua SAEB'!$E:$E,"&gt;"&amp;$F4727,'Régua SAEB'!$A:$A,$E4727)</f>
        <v>3</v>
      </c>
      <c r="H4727" s="10" t="str">
        <f t="array" ref="H4727">INDEX('Régua SAEB'!$F$1:$F$40,MATCH($E4727&amp;"LP"&amp;$G4727,'Régua SAEB'!$G$1:$G$40,0),1)</f>
        <v>Básico</v>
      </c>
      <c r="I4727" s="29">
        <v>280.47000000000003</v>
      </c>
      <c r="J4727" s="10">
        <f>SUMIFS('Régua SAEB'!$C:$C,'Régua SAEB'!$B:$B,"MT",'Régua SAEB'!$D:$D,"&lt;="&amp;$I4727,'Régua SAEB'!$E:$E,"&gt;"&amp;$I4727,'Régua SAEB'!$A:$A,$E4727)</f>
        <v>3</v>
      </c>
      <c r="K4727" s="10" t="str">
        <f t="array" ref="K4727">INDEX('Régua SAEB'!$F$1:$F$40,MATCH($E4727&amp;"MT"&amp;$J4727,'Régua SAEB'!$G$1:$G$40,0),1)</f>
        <v>Básico</v>
      </c>
    </row>
    <row r="4728" spans="1:11" x14ac:dyDescent="0.2">
      <c r="A4728" s="28" t="s">
        <v>25</v>
      </c>
      <c r="B4728" s="24">
        <v>920678</v>
      </c>
      <c r="C4728" s="28" t="s">
        <v>1806</v>
      </c>
      <c r="D4728" s="29">
        <v>35920678</v>
      </c>
      <c r="E4728" s="29" t="s">
        <v>3527</v>
      </c>
      <c r="F4728" s="29">
        <v>272.18</v>
      </c>
      <c r="G4728" s="10">
        <f>SUMIFS('Régua SAEB'!$C:$C,'Régua SAEB'!$B:$B,"LP",'Régua SAEB'!$D:$D,"&lt;="&amp;$F4728,'Régua SAEB'!$E:$E,"&gt;"&amp;$F4728,'Régua SAEB'!$A:$A,$E4728)</f>
        <v>2</v>
      </c>
      <c r="H4728" s="10" t="str">
        <f t="array" ref="H4728">INDEX('Régua SAEB'!$F$1:$F$40,MATCH($E4728&amp;"LP"&amp;$G4728,'Régua SAEB'!$G$1:$G$40,0),1)</f>
        <v>Básico</v>
      </c>
      <c r="I4728" s="29">
        <v>258.91000000000003</v>
      </c>
      <c r="J4728" s="10">
        <f>SUMIFS('Régua SAEB'!$C:$C,'Régua SAEB'!$B:$B,"MT",'Régua SAEB'!$D:$D,"&lt;="&amp;$I4728,'Régua SAEB'!$E:$E,"&gt;"&amp;$I4728,'Régua SAEB'!$A:$A,$E4728)</f>
        <v>2</v>
      </c>
      <c r="K4728" s="10" t="str">
        <f t="array" ref="K4728">INDEX('Régua SAEB'!$F$1:$F$40,MATCH($E4728&amp;"MT"&amp;$J4728,'Régua SAEB'!$G$1:$G$40,0),1)</f>
        <v>Insuficiente</v>
      </c>
    </row>
    <row r="4729" spans="1:11" x14ac:dyDescent="0.2">
      <c r="A4729" s="28" t="s">
        <v>82</v>
      </c>
      <c r="B4729" s="24">
        <v>900709</v>
      </c>
      <c r="C4729" s="28" t="s">
        <v>1807</v>
      </c>
      <c r="D4729" s="29">
        <v>35900709</v>
      </c>
      <c r="E4729" s="29" t="s">
        <v>3527</v>
      </c>
      <c r="F4729" s="29">
        <v>265.83</v>
      </c>
      <c r="G4729" s="10">
        <f>SUMIFS('Régua SAEB'!$C:$C,'Régua SAEB'!$B:$B,"LP",'Régua SAEB'!$D:$D,"&lt;="&amp;$F4729,'Régua SAEB'!$E:$E,"&gt;"&amp;$F4729,'Régua SAEB'!$A:$A,$E4729)</f>
        <v>2</v>
      </c>
      <c r="H4729" s="10" t="str">
        <f t="array" ref="H4729">INDEX('Régua SAEB'!$F$1:$F$40,MATCH($E4729&amp;"LP"&amp;$G4729,'Régua SAEB'!$G$1:$G$40,0),1)</f>
        <v>Básico</v>
      </c>
      <c r="I4729" s="29">
        <v>254.94</v>
      </c>
      <c r="J4729" s="10">
        <f>SUMIFS('Régua SAEB'!$C:$C,'Régua SAEB'!$B:$B,"MT",'Régua SAEB'!$D:$D,"&lt;="&amp;$I4729,'Régua SAEB'!$E:$E,"&gt;"&amp;$I4729,'Régua SAEB'!$A:$A,$E4729)</f>
        <v>2</v>
      </c>
      <c r="K4729" s="10" t="str">
        <f t="array" ref="K4729">INDEX('Régua SAEB'!$F$1:$F$40,MATCH($E4729&amp;"MT"&amp;$J4729,'Régua SAEB'!$G$1:$G$40,0),1)</f>
        <v>Insuficiente</v>
      </c>
    </row>
    <row r="4730" spans="1:11" x14ac:dyDescent="0.2">
      <c r="A4730" s="28" t="s">
        <v>21</v>
      </c>
      <c r="B4730" s="24">
        <v>19525</v>
      </c>
      <c r="C4730" s="28" t="s">
        <v>1808</v>
      </c>
      <c r="D4730" s="29">
        <v>35019525</v>
      </c>
      <c r="E4730" s="29" t="s">
        <v>3527</v>
      </c>
      <c r="F4730" s="29">
        <v>282.58999999999997</v>
      </c>
      <c r="G4730" s="10">
        <f>SUMIFS('Régua SAEB'!$C:$C,'Régua SAEB'!$B:$B,"LP",'Régua SAEB'!$D:$D,"&lt;="&amp;$F4730,'Régua SAEB'!$E:$E,"&gt;"&amp;$F4730,'Régua SAEB'!$A:$A,$E4730)</f>
        <v>3</v>
      </c>
      <c r="H4730" s="10" t="str">
        <f t="array" ref="H4730">INDEX('Régua SAEB'!$F$1:$F$40,MATCH($E4730&amp;"LP"&amp;$G4730,'Régua SAEB'!$G$1:$G$40,0),1)</f>
        <v>Básico</v>
      </c>
      <c r="I4730" s="29">
        <v>271.14999999999998</v>
      </c>
      <c r="J4730" s="10">
        <f>SUMIFS('Régua SAEB'!$C:$C,'Régua SAEB'!$B:$B,"MT",'Régua SAEB'!$D:$D,"&lt;="&amp;$I4730,'Régua SAEB'!$E:$E,"&gt;"&amp;$I4730,'Régua SAEB'!$A:$A,$E4730)</f>
        <v>2</v>
      </c>
      <c r="K4730" s="10" t="str">
        <f t="array" ref="K4730">INDEX('Régua SAEB'!$F$1:$F$40,MATCH($E4730&amp;"MT"&amp;$J4730,'Régua SAEB'!$G$1:$G$40,0),1)</f>
        <v>Insuficiente</v>
      </c>
    </row>
    <row r="4731" spans="1:11" x14ac:dyDescent="0.2">
      <c r="A4731" s="28" t="s">
        <v>11</v>
      </c>
      <c r="B4731" s="24">
        <v>29634</v>
      </c>
      <c r="C4731" s="28" t="s">
        <v>765</v>
      </c>
      <c r="D4731" s="29">
        <v>35029634</v>
      </c>
      <c r="E4731" s="29" t="s">
        <v>3527</v>
      </c>
      <c r="F4731" s="29">
        <v>282.95999999999998</v>
      </c>
      <c r="G4731" s="10">
        <f>SUMIFS('Régua SAEB'!$C:$C,'Régua SAEB'!$B:$B,"LP",'Régua SAEB'!$D:$D,"&lt;="&amp;$F4731,'Régua SAEB'!$E:$E,"&gt;"&amp;$F4731,'Régua SAEB'!$A:$A,$E4731)</f>
        <v>3</v>
      </c>
      <c r="H4731" s="10" t="str">
        <f t="array" ref="H4731">INDEX('Régua SAEB'!$F$1:$F$40,MATCH($E4731&amp;"LP"&amp;$G4731,'Régua SAEB'!$G$1:$G$40,0),1)</f>
        <v>Básico</v>
      </c>
      <c r="I4731" s="29">
        <v>288.36</v>
      </c>
      <c r="J4731" s="10">
        <f>SUMIFS('Régua SAEB'!$C:$C,'Régua SAEB'!$B:$B,"MT",'Régua SAEB'!$D:$D,"&lt;="&amp;$I4731,'Régua SAEB'!$E:$E,"&gt;"&amp;$I4731,'Régua SAEB'!$A:$A,$E4731)</f>
        <v>3</v>
      </c>
      <c r="K4731" s="10" t="str">
        <f t="array" ref="K4731">INDEX('Régua SAEB'!$F$1:$F$40,MATCH($E4731&amp;"MT"&amp;$J4731,'Régua SAEB'!$G$1:$G$40,0),1)</f>
        <v>Básico</v>
      </c>
    </row>
    <row r="4732" spans="1:11" x14ac:dyDescent="0.2">
      <c r="A4732" s="28" t="s">
        <v>15</v>
      </c>
      <c r="B4732" s="24">
        <v>32554</v>
      </c>
      <c r="C4732" s="28" t="s">
        <v>1809</v>
      </c>
      <c r="D4732" s="29">
        <v>35032554</v>
      </c>
      <c r="E4732" s="29" t="s">
        <v>3527</v>
      </c>
      <c r="F4732" s="29">
        <v>267.27</v>
      </c>
      <c r="G4732" s="10">
        <f>SUMIFS('Régua SAEB'!$C:$C,'Régua SAEB'!$B:$B,"LP",'Régua SAEB'!$D:$D,"&lt;="&amp;$F4732,'Régua SAEB'!$E:$E,"&gt;"&amp;$F4732,'Régua SAEB'!$A:$A,$E4732)</f>
        <v>2</v>
      </c>
      <c r="H4732" s="10" t="str">
        <f t="array" ref="H4732">INDEX('Régua SAEB'!$F$1:$F$40,MATCH($E4732&amp;"LP"&amp;$G4732,'Régua SAEB'!$G$1:$G$40,0),1)</f>
        <v>Básico</v>
      </c>
      <c r="I4732" s="29">
        <v>268.01</v>
      </c>
      <c r="J4732" s="10">
        <f>SUMIFS('Régua SAEB'!$C:$C,'Régua SAEB'!$B:$B,"MT",'Régua SAEB'!$D:$D,"&lt;="&amp;$I4732,'Régua SAEB'!$E:$E,"&gt;"&amp;$I4732,'Régua SAEB'!$A:$A,$E4732)</f>
        <v>2</v>
      </c>
      <c r="K4732" s="10" t="str">
        <f t="array" ref="K4732">INDEX('Régua SAEB'!$F$1:$F$40,MATCH($E4732&amp;"MT"&amp;$J4732,'Régua SAEB'!$G$1:$G$40,0),1)</f>
        <v>Insuficiente</v>
      </c>
    </row>
    <row r="4733" spans="1:11" x14ac:dyDescent="0.2">
      <c r="A4733" s="28" t="s">
        <v>96</v>
      </c>
      <c r="B4733" s="24">
        <v>14096</v>
      </c>
      <c r="C4733" s="28" t="s">
        <v>1810</v>
      </c>
      <c r="D4733" s="29">
        <v>35014096</v>
      </c>
      <c r="E4733" s="29" t="s">
        <v>3527</v>
      </c>
      <c r="F4733" s="29">
        <v>267.29000000000002</v>
      </c>
      <c r="G4733" s="10">
        <f>SUMIFS('Régua SAEB'!$C:$C,'Régua SAEB'!$B:$B,"LP",'Régua SAEB'!$D:$D,"&lt;="&amp;$F4733,'Régua SAEB'!$E:$E,"&gt;"&amp;$F4733,'Régua SAEB'!$A:$A,$E4733)</f>
        <v>2</v>
      </c>
      <c r="H4733" s="10" t="str">
        <f t="array" ref="H4733">INDEX('Régua SAEB'!$F$1:$F$40,MATCH($E4733&amp;"LP"&amp;$G4733,'Régua SAEB'!$G$1:$G$40,0),1)</f>
        <v>Básico</v>
      </c>
      <c r="I4733" s="29">
        <v>259.11</v>
      </c>
      <c r="J4733" s="10">
        <f>SUMIFS('Régua SAEB'!$C:$C,'Régua SAEB'!$B:$B,"MT",'Régua SAEB'!$D:$D,"&lt;="&amp;$I4733,'Régua SAEB'!$E:$E,"&gt;"&amp;$I4733,'Régua SAEB'!$A:$A,$E4733)</f>
        <v>2</v>
      </c>
      <c r="K4733" s="10" t="str">
        <f t="array" ref="K4733">INDEX('Régua SAEB'!$F$1:$F$40,MATCH($E4733&amp;"MT"&amp;$J4733,'Régua SAEB'!$G$1:$G$40,0),1)</f>
        <v>Insuficiente</v>
      </c>
    </row>
    <row r="4734" spans="1:11" x14ac:dyDescent="0.2">
      <c r="A4734" s="28" t="s">
        <v>21</v>
      </c>
      <c r="B4734" s="24">
        <v>479111</v>
      </c>
      <c r="C4734" s="28" t="s">
        <v>1813</v>
      </c>
      <c r="D4734" s="29">
        <v>35479111</v>
      </c>
      <c r="E4734" s="29" t="s">
        <v>3527</v>
      </c>
      <c r="F4734" s="29">
        <v>282.47000000000003</v>
      </c>
      <c r="G4734" s="10">
        <f>SUMIFS('Régua SAEB'!$C:$C,'Régua SAEB'!$B:$B,"LP",'Régua SAEB'!$D:$D,"&lt;="&amp;$F4734,'Régua SAEB'!$E:$E,"&gt;"&amp;$F4734,'Régua SAEB'!$A:$A,$E4734)</f>
        <v>3</v>
      </c>
      <c r="H4734" s="10" t="str">
        <f t="array" ref="H4734">INDEX('Régua SAEB'!$F$1:$F$40,MATCH($E4734&amp;"LP"&amp;$G4734,'Régua SAEB'!$G$1:$G$40,0),1)</f>
        <v>Básico</v>
      </c>
      <c r="I4734" s="29">
        <v>281.81</v>
      </c>
      <c r="J4734" s="10">
        <f>SUMIFS('Régua SAEB'!$C:$C,'Régua SAEB'!$B:$B,"MT",'Régua SAEB'!$D:$D,"&lt;="&amp;$I4734,'Régua SAEB'!$E:$E,"&gt;"&amp;$I4734,'Régua SAEB'!$A:$A,$E4734)</f>
        <v>3</v>
      </c>
      <c r="K4734" s="10" t="str">
        <f t="array" ref="K4734">INDEX('Régua SAEB'!$F$1:$F$40,MATCH($E4734&amp;"MT"&amp;$J4734,'Régua SAEB'!$G$1:$G$40,0),1)</f>
        <v>Básico</v>
      </c>
    </row>
    <row r="4735" spans="1:11" x14ac:dyDescent="0.2">
      <c r="A4735" s="28" t="s">
        <v>21</v>
      </c>
      <c r="B4735" s="24">
        <v>499043</v>
      </c>
      <c r="C4735" s="28" t="s">
        <v>1814</v>
      </c>
      <c r="D4735" s="29">
        <v>35499043</v>
      </c>
      <c r="E4735" s="29" t="s">
        <v>3527</v>
      </c>
      <c r="F4735" s="29">
        <v>259.12</v>
      </c>
      <c r="G4735" s="10">
        <f>SUMIFS('Régua SAEB'!$C:$C,'Régua SAEB'!$B:$B,"LP",'Régua SAEB'!$D:$D,"&lt;="&amp;$F4735,'Régua SAEB'!$E:$E,"&gt;"&amp;$F4735,'Régua SAEB'!$A:$A,$E4735)</f>
        <v>2</v>
      </c>
      <c r="H4735" s="10" t="str">
        <f t="array" ref="H4735">INDEX('Régua SAEB'!$F$1:$F$40,MATCH($E4735&amp;"LP"&amp;$G4735,'Régua SAEB'!$G$1:$G$40,0),1)</f>
        <v>Básico</v>
      </c>
      <c r="I4735" s="29">
        <v>253.73</v>
      </c>
      <c r="J4735" s="10">
        <f>SUMIFS('Régua SAEB'!$C:$C,'Régua SAEB'!$B:$B,"MT",'Régua SAEB'!$D:$D,"&lt;="&amp;$I4735,'Régua SAEB'!$E:$E,"&gt;"&amp;$I4735,'Régua SAEB'!$A:$A,$E4735)</f>
        <v>2</v>
      </c>
      <c r="K4735" s="10" t="str">
        <f t="array" ref="K4735">INDEX('Régua SAEB'!$F$1:$F$40,MATCH($E4735&amp;"MT"&amp;$J4735,'Régua SAEB'!$G$1:$G$40,0),1)</f>
        <v>Insuficiente</v>
      </c>
    </row>
    <row r="4736" spans="1:11" x14ac:dyDescent="0.2">
      <c r="A4736" s="28" t="s">
        <v>21</v>
      </c>
      <c r="B4736" s="24">
        <v>912897</v>
      </c>
      <c r="C4736" s="28" t="s">
        <v>1816</v>
      </c>
      <c r="D4736" s="29">
        <v>35912897</v>
      </c>
      <c r="E4736" s="29" t="s">
        <v>3527</v>
      </c>
      <c r="F4736" s="29">
        <v>272.63</v>
      </c>
      <c r="G4736" s="10">
        <f>SUMIFS('Régua SAEB'!$C:$C,'Régua SAEB'!$B:$B,"LP",'Régua SAEB'!$D:$D,"&lt;="&amp;$F4736,'Régua SAEB'!$E:$E,"&gt;"&amp;$F4736,'Régua SAEB'!$A:$A,$E4736)</f>
        <v>2</v>
      </c>
      <c r="H4736" s="10" t="str">
        <f t="array" ref="H4736">INDEX('Régua SAEB'!$F$1:$F$40,MATCH($E4736&amp;"LP"&amp;$G4736,'Régua SAEB'!$G$1:$G$40,0),1)</f>
        <v>Básico</v>
      </c>
      <c r="I4736" s="29">
        <v>275.51</v>
      </c>
      <c r="J4736" s="10">
        <f>SUMIFS('Régua SAEB'!$C:$C,'Régua SAEB'!$B:$B,"MT",'Régua SAEB'!$D:$D,"&lt;="&amp;$I4736,'Régua SAEB'!$E:$E,"&gt;"&amp;$I4736,'Régua SAEB'!$A:$A,$E4736)</f>
        <v>3</v>
      </c>
      <c r="K4736" s="10" t="str">
        <f t="array" ref="K4736">INDEX('Régua SAEB'!$F$1:$F$40,MATCH($E4736&amp;"MT"&amp;$J4736,'Régua SAEB'!$G$1:$G$40,0),1)</f>
        <v>Básico</v>
      </c>
    </row>
    <row r="4737" spans="1:11" x14ac:dyDescent="0.2">
      <c r="A4737" s="28" t="s">
        <v>49</v>
      </c>
      <c r="B4737" s="24">
        <v>27650</v>
      </c>
      <c r="C4737" s="28" t="s">
        <v>3665</v>
      </c>
      <c r="D4737" s="29">
        <v>35027650</v>
      </c>
      <c r="E4737" s="29" t="s">
        <v>3527</v>
      </c>
      <c r="F4737" s="29">
        <v>281.86</v>
      </c>
      <c r="G4737" s="10">
        <f>SUMIFS('Régua SAEB'!$C:$C,'Régua SAEB'!$B:$B,"LP",'Régua SAEB'!$D:$D,"&lt;="&amp;$F4737,'Régua SAEB'!$E:$E,"&gt;"&amp;$F4737,'Régua SAEB'!$A:$A,$E4737)</f>
        <v>3</v>
      </c>
      <c r="H4737" s="10" t="str">
        <f t="array" ref="H4737">INDEX('Régua SAEB'!$F$1:$F$40,MATCH($E4737&amp;"LP"&amp;$G4737,'Régua SAEB'!$G$1:$G$40,0),1)</f>
        <v>Básico</v>
      </c>
      <c r="I4737" s="29">
        <v>271.11</v>
      </c>
      <c r="J4737" s="10">
        <f>SUMIFS('Régua SAEB'!$C:$C,'Régua SAEB'!$B:$B,"MT",'Régua SAEB'!$D:$D,"&lt;="&amp;$I4737,'Régua SAEB'!$E:$E,"&gt;"&amp;$I4737,'Régua SAEB'!$A:$A,$E4737)</f>
        <v>2</v>
      </c>
      <c r="K4737" s="10" t="str">
        <f t="array" ref="K4737">INDEX('Régua SAEB'!$F$1:$F$40,MATCH($E4737&amp;"MT"&amp;$J4737,'Régua SAEB'!$G$1:$G$40,0),1)</f>
        <v>Insuficiente</v>
      </c>
    </row>
    <row r="4738" spans="1:11" x14ac:dyDescent="0.2">
      <c r="A4738" s="28" t="s">
        <v>99</v>
      </c>
      <c r="B4738" s="24">
        <v>27583</v>
      </c>
      <c r="C4738" s="28" t="s">
        <v>1817</v>
      </c>
      <c r="D4738" s="29">
        <v>35027583</v>
      </c>
      <c r="E4738" s="29" t="s">
        <v>3527</v>
      </c>
      <c r="F4738" s="29">
        <v>259.41000000000003</v>
      </c>
      <c r="G4738" s="10">
        <f>SUMIFS('Régua SAEB'!$C:$C,'Régua SAEB'!$B:$B,"LP",'Régua SAEB'!$D:$D,"&lt;="&amp;$F4738,'Régua SAEB'!$E:$E,"&gt;"&amp;$F4738,'Régua SAEB'!$A:$A,$E4738)</f>
        <v>2</v>
      </c>
      <c r="H4738" s="10" t="str">
        <f t="array" ref="H4738">INDEX('Régua SAEB'!$F$1:$F$40,MATCH($E4738&amp;"LP"&amp;$G4738,'Régua SAEB'!$G$1:$G$40,0),1)</f>
        <v>Básico</v>
      </c>
      <c r="I4738" s="29">
        <v>260.45</v>
      </c>
      <c r="J4738" s="10">
        <f>SUMIFS('Régua SAEB'!$C:$C,'Régua SAEB'!$B:$B,"MT",'Régua SAEB'!$D:$D,"&lt;="&amp;$I4738,'Régua SAEB'!$E:$E,"&gt;"&amp;$I4738,'Régua SAEB'!$A:$A,$E4738)</f>
        <v>2</v>
      </c>
      <c r="K4738" s="10" t="str">
        <f t="array" ref="K4738">INDEX('Régua SAEB'!$F$1:$F$40,MATCH($E4738&amp;"MT"&amp;$J4738,'Régua SAEB'!$G$1:$G$40,0),1)</f>
        <v>Insuficiente</v>
      </c>
    </row>
    <row r="4739" spans="1:11" x14ac:dyDescent="0.2">
      <c r="A4739" s="28" t="s">
        <v>49</v>
      </c>
      <c r="B4739" s="24">
        <v>27480</v>
      </c>
      <c r="C4739" s="28" t="s">
        <v>1818</v>
      </c>
      <c r="D4739" s="29">
        <v>35027480</v>
      </c>
      <c r="E4739" s="29" t="s">
        <v>3527</v>
      </c>
      <c r="F4739" s="29">
        <v>274.81</v>
      </c>
      <c r="G4739" s="10">
        <f>SUMIFS('Régua SAEB'!$C:$C,'Régua SAEB'!$B:$B,"LP",'Régua SAEB'!$D:$D,"&lt;="&amp;$F4739,'Régua SAEB'!$E:$E,"&gt;"&amp;$F4739,'Régua SAEB'!$A:$A,$E4739)</f>
        <v>2</v>
      </c>
      <c r="H4739" s="10" t="str">
        <f t="array" ref="H4739">INDEX('Régua SAEB'!$F$1:$F$40,MATCH($E4739&amp;"LP"&amp;$G4739,'Régua SAEB'!$G$1:$G$40,0),1)</f>
        <v>Básico</v>
      </c>
      <c r="I4739" s="29">
        <v>281.27</v>
      </c>
      <c r="J4739" s="10">
        <f>SUMIFS('Régua SAEB'!$C:$C,'Régua SAEB'!$B:$B,"MT",'Régua SAEB'!$D:$D,"&lt;="&amp;$I4739,'Régua SAEB'!$E:$E,"&gt;"&amp;$I4739,'Régua SAEB'!$A:$A,$E4739)</f>
        <v>3</v>
      </c>
      <c r="K4739" s="10" t="str">
        <f t="array" ref="K4739">INDEX('Régua SAEB'!$F$1:$F$40,MATCH($E4739&amp;"MT"&amp;$J4739,'Régua SAEB'!$G$1:$G$40,0),1)</f>
        <v>Básico</v>
      </c>
    </row>
    <row r="4740" spans="1:11" x14ac:dyDescent="0.2">
      <c r="A4740" s="28" t="s">
        <v>49</v>
      </c>
      <c r="B4740" s="24">
        <v>27397</v>
      </c>
      <c r="C4740" s="28" t="s">
        <v>1819</v>
      </c>
      <c r="D4740" s="29">
        <v>35027397</v>
      </c>
      <c r="E4740" s="29" t="s">
        <v>3527</v>
      </c>
      <c r="F4740" s="29">
        <v>294.98</v>
      </c>
      <c r="G4740" s="10">
        <f>SUMIFS('Régua SAEB'!$C:$C,'Régua SAEB'!$B:$B,"LP",'Régua SAEB'!$D:$D,"&lt;="&amp;$F4740,'Régua SAEB'!$E:$E,"&gt;"&amp;$F4740,'Régua SAEB'!$A:$A,$E4740)</f>
        <v>3</v>
      </c>
      <c r="H4740" s="10" t="str">
        <f t="array" ref="H4740">INDEX('Régua SAEB'!$F$1:$F$40,MATCH($E4740&amp;"LP"&amp;$G4740,'Régua SAEB'!$G$1:$G$40,0),1)</f>
        <v>Básico</v>
      </c>
      <c r="I4740" s="29">
        <v>285.89</v>
      </c>
      <c r="J4740" s="10">
        <f>SUMIFS('Régua SAEB'!$C:$C,'Régua SAEB'!$B:$B,"MT",'Régua SAEB'!$D:$D,"&lt;="&amp;$I4740,'Régua SAEB'!$E:$E,"&gt;"&amp;$I4740,'Régua SAEB'!$A:$A,$E4740)</f>
        <v>3</v>
      </c>
      <c r="K4740" s="10" t="str">
        <f t="array" ref="K4740">INDEX('Régua SAEB'!$F$1:$F$40,MATCH($E4740&amp;"MT"&amp;$J4740,'Régua SAEB'!$G$1:$G$40,0),1)</f>
        <v>Básico</v>
      </c>
    </row>
    <row r="4741" spans="1:11" x14ac:dyDescent="0.2">
      <c r="A4741" s="28" t="s">
        <v>47</v>
      </c>
      <c r="B4741" s="24">
        <v>28320</v>
      </c>
      <c r="C4741" s="28" t="s">
        <v>1820</v>
      </c>
      <c r="D4741" s="29">
        <v>35028320</v>
      </c>
      <c r="E4741" s="29" t="s">
        <v>3527</v>
      </c>
      <c r="F4741" s="29">
        <v>292.32</v>
      </c>
      <c r="G4741" s="10">
        <f>SUMIFS('Régua SAEB'!$C:$C,'Régua SAEB'!$B:$B,"LP",'Régua SAEB'!$D:$D,"&lt;="&amp;$F4741,'Régua SAEB'!$E:$E,"&gt;"&amp;$F4741,'Régua SAEB'!$A:$A,$E4741)</f>
        <v>3</v>
      </c>
      <c r="H4741" s="10" t="str">
        <f t="array" ref="H4741">INDEX('Régua SAEB'!$F$1:$F$40,MATCH($E4741&amp;"LP"&amp;$G4741,'Régua SAEB'!$G$1:$G$40,0),1)</f>
        <v>Básico</v>
      </c>
      <c r="I4741" s="29">
        <v>299.44</v>
      </c>
      <c r="J4741" s="10">
        <f>SUMIFS('Régua SAEB'!$C:$C,'Régua SAEB'!$B:$B,"MT",'Régua SAEB'!$D:$D,"&lt;="&amp;$I4741,'Régua SAEB'!$E:$E,"&gt;"&amp;$I4741,'Régua SAEB'!$A:$A,$E4741)</f>
        <v>3</v>
      </c>
      <c r="K4741" s="10" t="str">
        <f t="array" ref="K4741">INDEX('Régua SAEB'!$F$1:$F$40,MATCH($E4741&amp;"MT"&amp;$J4741,'Régua SAEB'!$G$1:$G$40,0),1)</f>
        <v>Básico</v>
      </c>
    </row>
    <row r="4742" spans="1:11" x14ac:dyDescent="0.2">
      <c r="A4742" s="28" t="s">
        <v>83</v>
      </c>
      <c r="B4742" s="24">
        <v>27820</v>
      </c>
      <c r="C4742" s="28" t="s">
        <v>1822</v>
      </c>
      <c r="D4742" s="29">
        <v>35027820</v>
      </c>
      <c r="E4742" s="29" t="s">
        <v>3527</v>
      </c>
      <c r="F4742" s="29">
        <v>265.45999999999998</v>
      </c>
      <c r="G4742" s="10">
        <f>SUMIFS('Régua SAEB'!$C:$C,'Régua SAEB'!$B:$B,"LP",'Régua SAEB'!$D:$D,"&lt;="&amp;$F4742,'Régua SAEB'!$E:$E,"&gt;"&amp;$F4742,'Régua SAEB'!$A:$A,$E4742)</f>
        <v>2</v>
      </c>
      <c r="H4742" s="10" t="str">
        <f t="array" ref="H4742">INDEX('Régua SAEB'!$F$1:$F$40,MATCH($E4742&amp;"LP"&amp;$G4742,'Régua SAEB'!$G$1:$G$40,0),1)</f>
        <v>Básico</v>
      </c>
      <c r="I4742" s="29">
        <v>256.89999999999998</v>
      </c>
      <c r="J4742" s="10">
        <f>SUMIFS('Régua SAEB'!$C:$C,'Régua SAEB'!$B:$B,"MT",'Régua SAEB'!$D:$D,"&lt;="&amp;$I4742,'Régua SAEB'!$E:$E,"&gt;"&amp;$I4742,'Régua SAEB'!$A:$A,$E4742)</f>
        <v>2</v>
      </c>
      <c r="K4742" s="10" t="str">
        <f t="array" ref="K4742">INDEX('Régua SAEB'!$F$1:$F$40,MATCH($E4742&amp;"MT"&amp;$J4742,'Régua SAEB'!$G$1:$G$40,0),1)</f>
        <v>Insuficiente</v>
      </c>
    </row>
    <row r="4743" spans="1:11" x14ac:dyDescent="0.2">
      <c r="A4743" s="28" t="s">
        <v>9</v>
      </c>
      <c r="B4743" s="24">
        <v>31422</v>
      </c>
      <c r="C4743" s="28" t="s">
        <v>1824</v>
      </c>
      <c r="D4743" s="29">
        <v>35031422</v>
      </c>
      <c r="E4743" s="29" t="s">
        <v>3527</v>
      </c>
      <c r="F4743" s="29">
        <v>293.85000000000002</v>
      </c>
      <c r="G4743" s="10">
        <f>SUMIFS('Régua SAEB'!$C:$C,'Régua SAEB'!$B:$B,"LP",'Régua SAEB'!$D:$D,"&lt;="&amp;$F4743,'Régua SAEB'!$E:$E,"&gt;"&amp;$F4743,'Régua SAEB'!$A:$A,$E4743)</f>
        <v>3</v>
      </c>
      <c r="H4743" s="10" t="str">
        <f t="array" ref="H4743">INDEX('Régua SAEB'!$F$1:$F$40,MATCH($E4743&amp;"LP"&amp;$G4743,'Régua SAEB'!$G$1:$G$40,0),1)</f>
        <v>Básico</v>
      </c>
      <c r="I4743" s="29">
        <v>280.60000000000002</v>
      </c>
      <c r="J4743" s="10">
        <f>SUMIFS('Régua SAEB'!$C:$C,'Régua SAEB'!$B:$B,"MT",'Régua SAEB'!$D:$D,"&lt;="&amp;$I4743,'Régua SAEB'!$E:$E,"&gt;"&amp;$I4743,'Régua SAEB'!$A:$A,$E4743)</f>
        <v>3</v>
      </c>
      <c r="K4743" s="10" t="str">
        <f t="array" ref="K4743">INDEX('Régua SAEB'!$F$1:$F$40,MATCH($E4743&amp;"MT"&amp;$J4743,'Régua SAEB'!$G$1:$G$40,0),1)</f>
        <v>Básico</v>
      </c>
    </row>
    <row r="4744" spans="1:11" x14ac:dyDescent="0.2">
      <c r="A4744" s="28" t="s">
        <v>99</v>
      </c>
      <c r="B4744" s="24">
        <v>27522</v>
      </c>
      <c r="C4744" s="28" t="s">
        <v>1825</v>
      </c>
      <c r="D4744" s="29">
        <v>35027522</v>
      </c>
      <c r="E4744" s="29" t="s">
        <v>3527</v>
      </c>
      <c r="F4744" s="29">
        <v>290.47000000000003</v>
      </c>
      <c r="G4744" s="10">
        <f>SUMIFS('Régua SAEB'!$C:$C,'Régua SAEB'!$B:$B,"LP",'Régua SAEB'!$D:$D,"&lt;="&amp;$F4744,'Régua SAEB'!$E:$E,"&gt;"&amp;$F4744,'Régua SAEB'!$A:$A,$E4744)</f>
        <v>3</v>
      </c>
      <c r="H4744" s="10" t="str">
        <f t="array" ref="H4744">INDEX('Régua SAEB'!$F$1:$F$40,MATCH($E4744&amp;"LP"&amp;$G4744,'Régua SAEB'!$G$1:$G$40,0),1)</f>
        <v>Básico</v>
      </c>
      <c r="I4744" s="29">
        <v>289.97000000000003</v>
      </c>
      <c r="J4744" s="10">
        <f>SUMIFS('Régua SAEB'!$C:$C,'Régua SAEB'!$B:$B,"MT",'Régua SAEB'!$D:$D,"&lt;="&amp;$I4744,'Régua SAEB'!$E:$E,"&gt;"&amp;$I4744,'Régua SAEB'!$A:$A,$E4744)</f>
        <v>3</v>
      </c>
      <c r="K4744" s="10" t="str">
        <f t="array" ref="K4744">INDEX('Régua SAEB'!$F$1:$F$40,MATCH($E4744&amp;"MT"&amp;$J4744,'Régua SAEB'!$G$1:$G$40,0),1)</f>
        <v>Básico</v>
      </c>
    </row>
    <row r="4745" spans="1:11" x14ac:dyDescent="0.2">
      <c r="A4745" s="28" t="s">
        <v>10</v>
      </c>
      <c r="B4745" s="24">
        <v>17309</v>
      </c>
      <c r="C4745" s="28" t="s">
        <v>1826</v>
      </c>
      <c r="D4745" s="29">
        <v>35017309</v>
      </c>
      <c r="E4745" s="29" t="s">
        <v>3527</v>
      </c>
      <c r="F4745" s="29">
        <v>280.57</v>
      </c>
      <c r="G4745" s="10">
        <f>SUMIFS('Régua SAEB'!$C:$C,'Régua SAEB'!$B:$B,"LP",'Régua SAEB'!$D:$D,"&lt;="&amp;$F4745,'Régua SAEB'!$E:$E,"&gt;"&amp;$F4745,'Régua SAEB'!$A:$A,$E4745)</f>
        <v>3</v>
      </c>
      <c r="H4745" s="10" t="str">
        <f t="array" ref="H4745">INDEX('Régua SAEB'!$F$1:$F$40,MATCH($E4745&amp;"LP"&amp;$G4745,'Régua SAEB'!$G$1:$G$40,0),1)</f>
        <v>Básico</v>
      </c>
      <c r="I4745" s="29">
        <v>272.05</v>
      </c>
      <c r="J4745" s="10">
        <f>SUMIFS('Régua SAEB'!$C:$C,'Régua SAEB'!$B:$B,"MT",'Régua SAEB'!$D:$D,"&lt;="&amp;$I4745,'Régua SAEB'!$E:$E,"&gt;"&amp;$I4745,'Régua SAEB'!$A:$A,$E4745)</f>
        <v>2</v>
      </c>
      <c r="K4745" s="10" t="str">
        <f t="array" ref="K4745">INDEX('Régua SAEB'!$F$1:$F$40,MATCH($E4745&amp;"MT"&amp;$J4745,'Régua SAEB'!$G$1:$G$40,0),1)</f>
        <v>Insuficiente</v>
      </c>
    </row>
    <row r="4746" spans="1:11" x14ac:dyDescent="0.2">
      <c r="A4746" s="28" t="s">
        <v>10</v>
      </c>
      <c r="B4746" s="24">
        <v>39810</v>
      </c>
      <c r="C4746" s="28" t="s">
        <v>1827</v>
      </c>
      <c r="D4746" s="29">
        <v>35039810</v>
      </c>
      <c r="E4746" s="29" t="s">
        <v>3527</v>
      </c>
      <c r="F4746" s="29">
        <v>277.23</v>
      </c>
      <c r="G4746" s="10">
        <f>SUMIFS('Régua SAEB'!$C:$C,'Régua SAEB'!$B:$B,"LP",'Régua SAEB'!$D:$D,"&lt;="&amp;$F4746,'Régua SAEB'!$E:$E,"&gt;"&amp;$F4746,'Régua SAEB'!$A:$A,$E4746)</f>
        <v>3</v>
      </c>
      <c r="H4746" s="10" t="str">
        <f t="array" ref="H4746">INDEX('Régua SAEB'!$F$1:$F$40,MATCH($E4746&amp;"LP"&amp;$G4746,'Régua SAEB'!$G$1:$G$40,0),1)</f>
        <v>Básico</v>
      </c>
      <c r="I4746" s="29">
        <v>281.64999999999998</v>
      </c>
      <c r="J4746" s="10">
        <f>SUMIFS('Régua SAEB'!$C:$C,'Régua SAEB'!$B:$B,"MT",'Régua SAEB'!$D:$D,"&lt;="&amp;$I4746,'Régua SAEB'!$E:$E,"&gt;"&amp;$I4746,'Régua SAEB'!$A:$A,$E4746)</f>
        <v>3</v>
      </c>
      <c r="K4746" s="10" t="str">
        <f t="array" ref="K4746">INDEX('Régua SAEB'!$F$1:$F$40,MATCH($E4746&amp;"MT"&amp;$J4746,'Régua SAEB'!$G$1:$G$40,0),1)</f>
        <v>Básico</v>
      </c>
    </row>
    <row r="4747" spans="1:11" x14ac:dyDescent="0.2">
      <c r="A4747" s="28" t="s">
        <v>10</v>
      </c>
      <c r="B4747" s="24">
        <v>49906</v>
      </c>
      <c r="C4747" s="28" t="s">
        <v>1828</v>
      </c>
      <c r="D4747" s="29">
        <v>35049906</v>
      </c>
      <c r="E4747" s="29" t="s">
        <v>3527</v>
      </c>
      <c r="F4747" s="29">
        <v>287.27</v>
      </c>
      <c r="G4747" s="10">
        <f>SUMIFS('Régua SAEB'!$C:$C,'Régua SAEB'!$B:$B,"LP",'Régua SAEB'!$D:$D,"&lt;="&amp;$F4747,'Régua SAEB'!$E:$E,"&gt;"&amp;$F4747,'Régua SAEB'!$A:$A,$E4747)</f>
        <v>3</v>
      </c>
      <c r="H4747" s="10" t="str">
        <f t="array" ref="H4747">INDEX('Régua SAEB'!$F$1:$F$40,MATCH($E4747&amp;"LP"&amp;$G4747,'Régua SAEB'!$G$1:$G$40,0),1)</f>
        <v>Básico</v>
      </c>
      <c r="I4747" s="29">
        <v>272.58</v>
      </c>
      <c r="J4747" s="10">
        <f>SUMIFS('Régua SAEB'!$C:$C,'Régua SAEB'!$B:$B,"MT",'Régua SAEB'!$D:$D,"&lt;="&amp;$I4747,'Régua SAEB'!$E:$E,"&gt;"&amp;$I4747,'Régua SAEB'!$A:$A,$E4747)</f>
        <v>2</v>
      </c>
      <c r="K4747" s="10" t="str">
        <f t="array" ref="K4747">INDEX('Régua SAEB'!$F$1:$F$40,MATCH($E4747&amp;"MT"&amp;$J4747,'Régua SAEB'!$G$1:$G$40,0),1)</f>
        <v>Insuficiente</v>
      </c>
    </row>
    <row r="4748" spans="1:11" x14ac:dyDescent="0.2">
      <c r="A4748" s="28" t="s">
        <v>10</v>
      </c>
      <c r="B4748" s="24">
        <v>903784</v>
      </c>
      <c r="C4748" s="28" t="s">
        <v>1830</v>
      </c>
      <c r="D4748" s="29">
        <v>35903784</v>
      </c>
      <c r="E4748" s="29" t="s">
        <v>3527</v>
      </c>
      <c r="F4748" s="29">
        <v>279.52999999999997</v>
      </c>
      <c r="G4748" s="10">
        <f>SUMIFS('Régua SAEB'!$C:$C,'Régua SAEB'!$B:$B,"LP",'Régua SAEB'!$D:$D,"&lt;="&amp;$F4748,'Régua SAEB'!$E:$E,"&gt;"&amp;$F4748,'Régua SAEB'!$A:$A,$E4748)</f>
        <v>3</v>
      </c>
      <c r="H4748" s="10" t="str">
        <f t="array" ref="H4748">INDEX('Régua SAEB'!$F$1:$F$40,MATCH($E4748&amp;"LP"&amp;$G4748,'Régua SAEB'!$G$1:$G$40,0),1)</f>
        <v>Básico</v>
      </c>
      <c r="I4748" s="29">
        <v>256.56</v>
      </c>
      <c r="J4748" s="10">
        <f>SUMIFS('Régua SAEB'!$C:$C,'Régua SAEB'!$B:$B,"MT",'Régua SAEB'!$D:$D,"&lt;="&amp;$I4748,'Régua SAEB'!$E:$E,"&gt;"&amp;$I4748,'Régua SAEB'!$A:$A,$E4748)</f>
        <v>2</v>
      </c>
      <c r="K4748" s="10" t="str">
        <f t="array" ref="K4748">INDEX('Régua SAEB'!$F$1:$F$40,MATCH($E4748&amp;"MT"&amp;$J4748,'Régua SAEB'!$G$1:$G$40,0),1)</f>
        <v>Insuficiente</v>
      </c>
    </row>
    <row r="4749" spans="1:11" x14ac:dyDescent="0.2">
      <c r="A4749" s="28" t="s">
        <v>28</v>
      </c>
      <c r="B4749" s="24">
        <v>27911</v>
      </c>
      <c r="C4749" s="28" t="s">
        <v>3666</v>
      </c>
      <c r="D4749" s="29">
        <v>35027911</v>
      </c>
      <c r="E4749" s="29" t="s">
        <v>3527</v>
      </c>
      <c r="F4749" s="29">
        <v>298.18</v>
      </c>
      <c r="G4749" s="10">
        <f>SUMIFS('Régua SAEB'!$C:$C,'Régua SAEB'!$B:$B,"LP",'Régua SAEB'!$D:$D,"&lt;="&amp;$F4749,'Régua SAEB'!$E:$E,"&gt;"&amp;$F4749,'Régua SAEB'!$A:$A,$E4749)</f>
        <v>3</v>
      </c>
      <c r="H4749" s="10" t="str">
        <f t="array" ref="H4749">INDEX('Régua SAEB'!$F$1:$F$40,MATCH($E4749&amp;"LP"&amp;$G4749,'Régua SAEB'!$G$1:$G$40,0),1)</f>
        <v>Básico</v>
      </c>
      <c r="I4749" s="29">
        <v>284.18</v>
      </c>
      <c r="J4749" s="10">
        <f>SUMIFS('Régua SAEB'!$C:$C,'Régua SAEB'!$B:$B,"MT",'Régua SAEB'!$D:$D,"&lt;="&amp;$I4749,'Régua SAEB'!$E:$E,"&gt;"&amp;$I4749,'Régua SAEB'!$A:$A,$E4749)</f>
        <v>3</v>
      </c>
      <c r="K4749" s="10" t="str">
        <f t="array" ref="K4749">INDEX('Régua SAEB'!$F$1:$F$40,MATCH($E4749&amp;"MT"&amp;$J4749,'Régua SAEB'!$G$1:$G$40,0),1)</f>
        <v>Básico</v>
      </c>
    </row>
    <row r="4750" spans="1:11" x14ac:dyDescent="0.2">
      <c r="A4750" s="28" t="s">
        <v>28</v>
      </c>
      <c r="B4750" s="24">
        <v>27947</v>
      </c>
      <c r="C4750" s="28" t="s">
        <v>1832</v>
      </c>
      <c r="D4750" s="29">
        <v>35027947</v>
      </c>
      <c r="E4750" s="29" t="s">
        <v>3527</v>
      </c>
      <c r="F4750" s="29">
        <v>285.82</v>
      </c>
      <c r="G4750" s="10">
        <f>SUMIFS('Régua SAEB'!$C:$C,'Régua SAEB'!$B:$B,"LP",'Régua SAEB'!$D:$D,"&lt;="&amp;$F4750,'Régua SAEB'!$E:$E,"&gt;"&amp;$F4750,'Régua SAEB'!$A:$A,$E4750)</f>
        <v>3</v>
      </c>
      <c r="H4750" s="10" t="str">
        <f t="array" ref="H4750">INDEX('Régua SAEB'!$F$1:$F$40,MATCH($E4750&amp;"LP"&amp;$G4750,'Régua SAEB'!$G$1:$G$40,0),1)</f>
        <v>Básico</v>
      </c>
      <c r="I4750" s="29">
        <v>275.05</v>
      </c>
      <c r="J4750" s="10">
        <f>SUMIFS('Régua SAEB'!$C:$C,'Régua SAEB'!$B:$B,"MT",'Régua SAEB'!$D:$D,"&lt;="&amp;$I4750,'Régua SAEB'!$E:$E,"&gt;"&amp;$I4750,'Régua SAEB'!$A:$A,$E4750)</f>
        <v>3</v>
      </c>
      <c r="K4750" s="10" t="str">
        <f t="array" ref="K4750">INDEX('Régua SAEB'!$F$1:$F$40,MATCH($E4750&amp;"MT"&amp;$J4750,'Régua SAEB'!$G$1:$G$40,0),1)</f>
        <v>Básico</v>
      </c>
    </row>
    <row r="4751" spans="1:11" x14ac:dyDescent="0.2">
      <c r="A4751" s="28" t="s">
        <v>82</v>
      </c>
      <c r="B4751" s="24">
        <v>24659</v>
      </c>
      <c r="C4751" s="28" t="s">
        <v>3667</v>
      </c>
      <c r="D4751" s="29">
        <v>35024659</v>
      </c>
      <c r="E4751" s="29" t="s">
        <v>3527</v>
      </c>
      <c r="F4751" s="29">
        <v>288.18</v>
      </c>
      <c r="G4751" s="10">
        <f>SUMIFS('Régua SAEB'!$C:$C,'Régua SAEB'!$B:$B,"LP",'Régua SAEB'!$D:$D,"&lt;="&amp;$F4751,'Régua SAEB'!$E:$E,"&gt;"&amp;$F4751,'Régua SAEB'!$A:$A,$E4751)</f>
        <v>3</v>
      </c>
      <c r="H4751" s="10" t="str">
        <f t="array" ref="H4751">INDEX('Régua SAEB'!$F$1:$F$40,MATCH($E4751&amp;"LP"&amp;$G4751,'Régua SAEB'!$G$1:$G$40,0),1)</f>
        <v>Básico</v>
      </c>
      <c r="I4751" s="29">
        <v>286.93</v>
      </c>
      <c r="J4751" s="10">
        <f>SUMIFS('Régua SAEB'!$C:$C,'Régua SAEB'!$B:$B,"MT",'Régua SAEB'!$D:$D,"&lt;="&amp;$I4751,'Régua SAEB'!$E:$E,"&gt;"&amp;$I4751,'Régua SAEB'!$A:$A,$E4751)</f>
        <v>3</v>
      </c>
      <c r="K4751" s="10" t="str">
        <f t="array" ref="K4751">INDEX('Régua SAEB'!$F$1:$F$40,MATCH($E4751&amp;"MT"&amp;$J4751,'Régua SAEB'!$G$1:$G$40,0),1)</f>
        <v>Básico</v>
      </c>
    </row>
    <row r="4752" spans="1:11" x14ac:dyDescent="0.2">
      <c r="A4752" s="28" t="s">
        <v>71</v>
      </c>
      <c r="B4752" s="24">
        <v>34289</v>
      </c>
      <c r="C4752" s="28" t="s">
        <v>1834</v>
      </c>
      <c r="D4752" s="29">
        <v>35034289</v>
      </c>
      <c r="E4752" s="29" t="s">
        <v>3527</v>
      </c>
      <c r="F4752" s="29">
        <v>263.23</v>
      </c>
      <c r="G4752" s="10">
        <f>SUMIFS('Régua SAEB'!$C:$C,'Régua SAEB'!$B:$B,"LP",'Régua SAEB'!$D:$D,"&lt;="&amp;$F4752,'Régua SAEB'!$E:$E,"&gt;"&amp;$F4752,'Régua SAEB'!$A:$A,$E4752)</f>
        <v>2</v>
      </c>
      <c r="H4752" s="10" t="str">
        <f t="array" ref="H4752">INDEX('Régua SAEB'!$F$1:$F$40,MATCH($E4752&amp;"LP"&amp;$G4752,'Régua SAEB'!$G$1:$G$40,0),1)</f>
        <v>Básico</v>
      </c>
      <c r="I4752" s="29">
        <v>271.60000000000002</v>
      </c>
      <c r="J4752" s="10">
        <f>SUMIFS('Régua SAEB'!$C:$C,'Régua SAEB'!$B:$B,"MT",'Régua SAEB'!$D:$D,"&lt;="&amp;$I4752,'Régua SAEB'!$E:$E,"&gt;"&amp;$I4752,'Régua SAEB'!$A:$A,$E4752)</f>
        <v>2</v>
      </c>
      <c r="K4752" s="10" t="str">
        <f t="array" ref="K4752">INDEX('Régua SAEB'!$F$1:$F$40,MATCH($E4752&amp;"MT"&amp;$J4752,'Régua SAEB'!$G$1:$G$40,0),1)</f>
        <v>Insuficiente</v>
      </c>
    </row>
    <row r="4753" spans="1:11" x14ac:dyDescent="0.2">
      <c r="A4753" s="28" t="s">
        <v>17</v>
      </c>
      <c r="B4753" s="24">
        <v>28034</v>
      </c>
      <c r="C4753" s="28" t="s">
        <v>1836</v>
      </c>
      <c r="D4753" s="29">
        <v>35028034</v>
      </c>
      <c r="E4753" s="29" t="s">
        <v>3527</v>
      </c>
      <c r="F4753" s="29">
        <v>288.64999999999998</v>
      </c>
      <c r="G4753" s="10">
        <f>SUMIFS('Régua SAEB'!$C:$C,'Régua SAEB'!$B:$B,"LP",'Régua SAEB'!$D:$D,"&lt;="&amp;$F4753,'Régua SAEB'!$E:$E,"&gt;"&amp;$F4753,'Régua SAEB'!$A:$A,$E4753)</f>
        <v>3</v>
      </c>
      <c r="H4753" s="10" t="str">
        <f t="array" ref="H4753">INDEX('Régua SAEB'!$F$1:$F$40,MATCH($E4753&amp;"LP"&amp;$G4753,'Régua SAEB'!$G$1:$G$40,0),1)</f>
        <v>Básico</v>
      </c>
      <c r="I4753" s="29">
        <v>290.89999999999998</v>
      </c>
      <c r="J4753" s="10">
        <f>SUMIFS('Régua SAEB'!$C:$C,'Régua SAEB'!$B:$B,"MT",'Régua SAEB'!$D:$D,"&lt;="&amp;$I4753,'Régua SAEB'!$E:$E,"&gt;"&amp;$I4753,'Régua SAEB'!$A:$A,$E4753)</f>
        <v>3</v>
      </c>
      <c r="K4753" s="10" t="str">
        <f t="array" ref="K4753">INDEX('Régua SAEB'!$F$1:$F$40,MATCH($E4753&amp;"MT"&amp;$J4753,'Régua SAEB'!$G$1:$G$40,0),1)</f>
        <v>Básico</v>
      </c>
    </row>
    <row r="4754" spans="1:11" x14ac:dyDescent="0.2">
      <c r="A4754" s="28" t="s">
        <v>17</v>
      </c>
      <c r="B4754" s="24">
        <v>28046</v>
      </c>
      <c r="C4754" s="28" t="s">
        <v>1837</v>
      </c>
      <c r="D4754" s="29">
        <v>35028046</v>
      </c>
      <c r="E4754" s="29" t="s">
        <v>3527</v>
      </c>
      <c r="F4754" s="29">
        <v>277.38</v>
      </c>
      <c r="G4754" s="10">
        <f>SUMIFS('Régua SAEB'!$C:$C,'Régua SAEB'!$B:$B,"LP",'Régua SAEB'!$D:$D,"&lt;="&amp;$F4754,'Régua SAEB'!$E:$E,"&gt;"&amp;$F4754,'Régua SAEB'!$A:$A,$E4754)</f>
        <v>3</v>
      </c>
      <c r="H4754" s="10" t="str">
        <f t="array" ref="H4754">INDEX('Régua SAEB'!$F$1:$F$40,MATCH($E4754&amp;"LP"&amp;$G4754,'Régua SAEB'!$G$1:$G$40,0),1)</f>
        <v>Básico</v>
      </c>
      <c r="I4754" s="29">
        <v>262.35000000000002</v>
      </c>
      <c r="J4754" s="10">
        <f>SUMIFS('Régua SAEB'!$C:$C,'Régua SAEB'!$B:$B,"MT",'Régua SAEB'!$D:$D,"&lt;="&amp;$I4754,'Régua SAEB'!$E:$E,"&gt;"&amp;$I4754,'Régua SAEB'!$A:$A,$E4754)</f>
        <v>2</v>
      </c>
      <c r="K4754" s="10" t="str">
        <f t="array" ref="K4754">INDEX('Régua SAEB'!$F$1:$F$40,MATCH($E4754&amp;"MT"&amp;$J4754,'Régua SAEB'!$G$1:$G$40,0),1)</f>
        <v>Insuficiente</v>
      </c>
    </row>
    <row r="4755" spans="1:11" x14ac:dyDescent="0.2">
      <c r="A4755" s="28" t="s">
        <v>17</v>
      </c>
      <c r="B4755" s="24">
        <v>28061</v>
      </c>
      <c r="C4755" s="28" t="s">
        <v>1838</v>
      </c>
      <c r="D4755" s="29">
        <v>35028061</v>
      </c>
      <c r="E4755" s="29" t="s">
        <v>3527</v>
      </c>
      <c r="F4755" s="29">
        <v>263.61</v>
      </c>
      <c r="G4755" s="10">
        <f>SUMIFS('Régua SAEB'!$C:$C,'Régua SAEB'!$B:$B,"LP",'Régua SAEB'!$D:$D,"&lt;="&amp;$F4755,'Régua SAEB'!$E:$E,"&gt;"&amp;$F4755,'Régua SAEB'!$A:$A,$E4755)</f>
        <v>2</v>
      </c>
      <c r="H4755" s="10" t="str">
        <f t="array" ref="H4755">INDEX('Régua SAEB'!$F$1:$F$40,MATCH($E4755&amp;"LP"&amp;$G4755,'Régua SAEB'!$G$1:$G$40,0),1)</f>
        <v>Básico</v>
      </c>
      <c r="I4755" s="29">
        <v>263.52999999999997</v>
      </c>
      <c r="J4755" s="10">
        <f>SUMIFS('Régua SAEB'!$C:$C,'Régua SAEB'!$B:$B,"MT",'Régua SAEB'!$D:$D,"&lt;="&amp;$I4755,'Régua SAEB'!$E:$E,"&gt;"&amp;$I4755,'Régua SAEB'!$A:$A,$E4755)</f>
        <v>2</v>
      </c>
      <c r="K4755" s="10" t="str">
        <f t="array" ref="K4755">INDEX('Régua SAEB'!$F$1:$F$40,MATCH($E4755&amp;"MT"&amp;$J4755,'Régua SAEB'!$G$1:$G$40,0),1)</f>
        <v>Insuficiente</v>
      </c>
    </row>
    <row r="4756" spans="1:11" x14ac:dyDescent="0.2">
      <c r="A4756" s="28" t="s">
        <v>17</v>
      </c>
      <c r="B4756" s="24">
        <v>28071</v>
      </c>
      <c r="C4756" s="28" t="s">
        <v>1839</v>
      </c>
      <c r="D4756" s="29">
        <v>35028071</v>
      </c>
      <c r="E4756" s="29" t="s">
        <v>3527</v>
      </c>
      <c r="F4756" s="29">
        <v>277.95999999999998</v>
      </c>
      <c r="G4756" s="10">
        <f>SUMIFS('Régua SAEB'!$C:$C,'Régua SAEB'!$B:$B,"LP",'Régua SAEB'!$D:$D,"&lt;="&amp;$F4756,'Régua SAEB'!$E:$E,"&gt;"&amp;$F4756,'Régua SAEB'!$A:$A,$E4756)</f>
        <v>3</v>
      </c>
      <c r="H4756" s="10" t="str">
        <f t="array" ref="H4756">INDEX('Régua SAEB'!$F$1:$F$40,MATCH($E4756&amp;"LP"&amp;$G4756,'Régua SAEB'!$G$1:$G$40,0),1)</f>
        <v>Básico</v>
      </c>
      <c r="I4756" s="29">
        <v>270.2</v>
      </c>
      <c r="J4756" s="10">
        <f>SUMIFS('Régua SAEB'!$C:$C,'Régua SAEB'!$B:$B,"MT",'Régua SAEB'!$D:$D,"&lt;="&amp;$I4756,'Régua SAEB'!$E:$E,"&gt;"&amp;$I4756,'Régua SAEB'!$A:$A,$E4756)</f>
        <v>2</v>
      </c>
      <c r="K4756" s="10" t="str">
        <f t="array" ref="K4756">INDEX('Régua SAEB'!$F$1:$F$40,MATCH($E4756&amp;"MT"&amp;$J4756,'Régua SAEB'!$G$1:$G$40,0),1)</f>
        <v>Insuficiente</v>
      </c>
    </row>
    <row r="4757" spans="1:11" x14ac:dyDescent="0.2">
      <c r="A4757" s="28" t="s">
        <v>17</v>
      </c>
      <c r="B4757" s="24">
        <v>28113</v>
      </c>
      <c r="C4757" s="28" t="s">
        <v>1840</v>
      </c>
      <c r="D4757" s="29">
        <v>35028113</v>
      </c>
      <c r="E4757" s="29" t="s">
        <v>3527</v>
      </c>
      <c r="F4757" s="29">
        <v>265.64999999999998</v>
      </c>
      <c r="G4757" s="10">
        <f>SUMIFS('Régua SAEB'!$C:$C,'Régua SAEB'!$B:$B,"LP",'Régua SAEB'!$D:$D,"&lt;="&amp;$F4757,'Régua SAEB'!$E:$E,"&gt;"&amp;$F4757,'Régua SAEB'!$A:$A,$E4757)</f>
        <v>2</v>
      </c>
      <c r="H4757" s="10" t="str">
        <f t="array" ref="H4757">INDEX('Régua SAEB'!$F$1:$F$40,MATCH($E4757&amp;"LP"&amp;$G4757,'Régua SAEB'!$G$1:$G$40,0),1)</f>
        <v>Básico</v>
      </c>
      <c r="I4757" s="29">
        <v>271.69</v>
      </c>
      <c r="J4757" s="10">
        <f>SUMIFS('Régua SAEB'!$C:$C,'Régua SAEB'!$B:$B,"MT",'Régua SAEB'!$D:$D,"&lt;="&amp;$I4757,'Régua SAEB'!$E:$E,"&gt;"&amp;$I4757,'Régua SAEB'!$A:$A,$E4757)</f>
        <v>2</v>
      </c>
      <c r="K4757" s="10" t="str">
        <f t="array" ref="K4757">INDEX('Régua SAEB'!$F$1:$F$40,MATCH($E4757&amp;"MT"&amp;$J4757,'Régua SAEB'!$G$1:$G$40,0),1)</f>
        <v>Insuficiente</v>
      </c>
    </row>
    <row r="4758" spans="1:11" x14ac:dyDescent="0.2">
      <c r="A4758" s="28" t="s">
        <v>17</v>
      </c>
      <c r="B4758" s="24">
        <v>28125</v>
      </c>
      <c r="C4758" s="28" t="s">
        <v>1841</v>
      </c>
      <c r="D4758" s="29">
        <v>35028125</v>
      </c>
      <c r="E4758" s="29" t="s">
        <v>3527</v>
      </c>
      <c r="F4758" s="29">
        <v>275.52</v>
      </c>
      <c r="G4758" s="10">
        <f>SUMIFS('Régua SAEB'!$C:$C,'Régua SAEB'!$B:$B,"LP",'Régua SAEB'!$D:$D,"&lt;="&amp;$F4758,'Régua SAEB'!$E:$E,"&gt;"&amp;$F4758,'Régua SAEB'!$A:$A,$E4758)</f>
        <v>3</v>
      </c>
      <c r="H4758" s="10" t="str">
        <f t="array" ref="H4758">INDEX('Régua SAEB'!$F$1:$F$40,MATCH($E4758&amp;"LP"&amp;$G4758,'Régua SAEB'!$G$1:$G$40,0),1)</f>
        <v>Básico</v>
      </c>
      <c r="I4758" s="29">
        <v>269.45</v>
      </c>
      <c r="J4758" s="10">
        <f>SUMIFS('Régua SAEB'!$C:$C,'Régua SAEB'!$B:$B,"MT",'Régua SAEB'!$D:$D,"&lt;="&amp;$I4758,'Régua SAEB'!$E:$E,"&gt;"&amp;$I4758,'Régua SAEB'!$A:$A,$E4758)</f>
        <v>2</v>
      </c>
      <c r="K4758" s="10" t="str">
        <f t="array" ref="K4758">INDEX('Régua SAEB'!$F$1:$F$40,MATCH($E4758&amp;"MT"&amp;$J4758,'Régua SAEB'!$G$1:$G$40,0),1)</f>
        <v>Insuficiente</v>
      </c>
    </row>
    <row r="4759" spans="1:11" x14ac:dyDescent="0.2">
      <c r="A4759" s="28" t="s">
        <v>17</v>
      </c>
      <c r="B4759" s="24">
        <v>49712</v>
      </c>
      <c r="C4759" s="28" t="s">
        <v>1842</v>
      </c>
      <c r="D4759" s="29">
        <v>35049712</v>
      </c>
      <c r="E4759" s="29" t="s">
        <v>3527</v>
      </c>
      <c r="F4759" s="29">
        <v>302.92</v>
      </c>
      <c r="G4759" s="10">
        <f>SUMIFS('Régua SAEB'!$C:$C,'Régua SAEB'!$B:$B,"LP",'Régua SAEB'!$D:$D,"&lt;="&amp;$F4759,'Régua SAEB'!$E:$E,"&gt;"&amp;$F4759,'Régua SAEB'!$A:$A,$E4759)</f>
        <v>4</v>
      </c>
      <c r="H4759" s="10" t="str">
        <f t="array" ref="H4759">INDEX('Régua SAEB'!$F$1:$F$40,MATCH($E4759&amp;"LP"&amp;$G4759,'Régua SAEB'!$G$1:$G$40,0),1)</f>
        <v>Básico</v>
      </c>
      <c r="I4759" s="29">
        <v>290.69</v>
      </c>
      <c r="J4759" s="10">
        <f>SUMIFS('Régua SAEB'!$C:$C,'Régua SAEB'!$B:$B,"MT",'Régua SAEB'!$D:$D,"&lt;="&amp;$I4759,'Régua SAEB'!$E:$E,"&gt;"&amp;$I4759,'Régua SAEB'!$A:$A,$E4759)</f>
        <v>3</v>
      </c>
      <c r="K4759" s="10" t="str">
        <f t="array" ref="K4759">INDEX('Régua SAEB'!$F$1:$F$40,MATCH($E4759&amp;"MT"&amp;$J4759,'Régua SAEB'!$G$1:$G$40,0),1)</f>
        <v>Básico</v>
      </c>
    </row>
    <row r="4760" spans="1:11" x14ac:dyDescent="0.2">
      <c r="A4760" s="28" t="s">
        <v>83</v>
      </c>
      <c r="B4760" s="24">
        <v>27765</v>
      </c>
      <c r="C4760" s="28" t="s">
        <v>1844</v>
      </c>
      <c r="D4760" s="29">
        <v>35027765</v>
      </c>
      <c r="E4760" s="29" t="s">
        <v>3527</v>
      </c>
      <c r="F4760" s="29">
        <v>267.16000000000003</v>
      </c>
      <c r="G4760" s="10">
        <f>SUMIFS('Régua SAEB'!$C:$C,'Régua SAEB'!$B:$B,"LP",'Régua SAEB'!$D:$D,"&lt;="&amp;$F4760,'Régua SAEB'!$E:$E,"&gt;"&amp;$F4760,'Régua SAEB'!$A:$A,$E4760)</f>
        <v>2</v>
      </c>
      <c r="H4760" s="10" t="str">
        <f t="array" ref="H4760">INDEX('Régua SAEB'!$F$1:$F$40,MATCH($E4760&amp;"LP"&amp;$G4760,'Régua SAEB'!$G$1:$G$40,0),1)</f>
        <v>Básico</v>
      </c>
      <c r="I4760" s="29">
        <v>260.06</v>
      </c>
      <c r="J4760" s="10">
        <f>SUMIFS('Régua SAEB'!$C:$C,'Régua SAEB'!$B:$B,"MT",'Régua SAEB'!$D:$D,"&lt;="&amp;$I4760,'Régua SAEB'!$E:$E,"&gt;"&amp;$I4760,'Régua SAEB'!$A:$A,$E4760)</f>
        <v>2</v>
      </c>
      <c r="K4760" s="10" t="str">
        <f t="array" ref="K4760">INDEX('Régua SAEB'!$F$1:$F$40,MATCH($E4760&amp;"MT"&amp;$J4760,'Régua SAEB'!$G$1:$G$40,0),1)</f>
        <v>Insuficiente</v>
      </c>
    </row>
    <row r="4761" spans="1:11" x14ac:dyDescent="0.2">
      <c r="A4761" s="28" t="s">
        <v>58</v>
      </c>
      <c r="B4761" s="24">
        <v>33790</v>
      </c>
      <c r="C4761" s="28" t="s">
        <v>1845</v>
      </c>
      <c r="D4761" s="29">
        <v>35033790</v>
      </c>
      <c r="E4761" s="29" t="s">
        <v>3527</v>
      </c>
      <c r="F4761" s="29">
        <v>246.5</v>
      </c>
      <c r="G4761" s="10">
        <f>SUMIFS('Régua SAEB'!$C:$C,'Régua SAEB'!$B:$B,"LP",'Régua SAEB'!$D:$D,"&lt;="&amp;$F4761,'Régua SAEB'!$E:$E,"&gt;"&amp;$F4761,'Régua SAEB'!$A:$A,$E4761)</f>
        <v>1</v>
      </c>
      <c r="H4761" s="10" t="str">
        <f t="array" ref="H4761">INDEX('Régua SAEB'!$F$1:$F$40,MATCH($E4761&amp;"LP"&amp;$G4761,'Régua SAEB'!$G$1:$G$40,0),1)</f>
        <v>Insuficiente</v>
      </c>
      <c r="I4761" s="29">
        <v>253.41</v>
      </c>
      <c r="J4761" s="10">
        <f>SUMIFS('Régua SAEB'!$C:$C,'Régua SAEB'!$B:$B,"MT",'Régua SAEB'!$D:$D,"&lt;="&amp;$I4761,'Régua SAEB'!$E:$E,"&gt;"&amp;$I4761,'Régua SAEB'!$A:$A,$E4761)</f>
        <v>2</v>
      </c>
      <c r="K4761" s="10" t="str">
        <f t="array" ref="K4761">INDEX('Régua SAEB'!$F$1:$F$40,MATCH($E4761&amp;"MT"&amp;$J4761,'Régua SAEB'!$G$1:$G$40,0),1)</f>
        <v>Insuficiente</v>
      </c>
    </row>
    <row r="4762" spans="1:11" x14ac:dyDescent="0.2">
      <c r="A4762" s="28" t="s">
        <v>66</v>
      </c>
      <c r="B4762" s="24">
        <v>10674</v>
      </c>
      <c r="C4762" s="28" t="s">
        <v>1846</v>
      </c>
      <c r="D4762" s="29">
        <v>35010674</v>
      </c>
      <c r="E4762" s="29" t="s">
        <v>3527</v>
      </c>
      <c r="F4762" s="29">
        <v>253.96</v>
      </c>
      <c r="G4762" s="10">
        <f>SUMIFS('Régua SAEB'!$C:$C,'Régua SAEB'!$B:$B,"LP",'Régua SAEB'!$D:$D,"&lt;="&amp;$F4762,'Régua SAEB'!$E:$E,"&gt;"&amp;$F4762,'Régua SAEB'!$A:$A,$E4762)</f>
        <v>2</v>
      </c>
      <c r="H4762" s="10" t="str">
        <f t="array" ref="H4762">INDEX('Régua SAEB'!$F$1:$F$40,MATCH($E4762&amp;"LP"&amp;$G4762,'Régua SAEB'!$G$1:$G$40,0),1)</f>
        <v>Básico</v>
      </c>
      <c r="I4762" s="29">
        <v>246.78</v>
      </c>
      <c r="J4762" s="10">
        <f>SUMIFS('Régua SAEB'!$C:$C,'Régua SAEB'!$B:$B,"MT",'Régua SAEB'!$D:$D,"&lt;="&amp;$I4762,'Régua SAEB'!$E:$E,"&gt;"&amp;$I4762,'Régua SAEB'!$A:$A,$E4762)</f>
        <v>1</v>
      </c>
      <c r="K4762" s="10" t="str">
        <f t="array" ref="K4762">INDEX('Régua SAEB'!$F$1:$F$40,MATCH($E4762&amp;"MT"&amp;$J4762,'Régua SAEB'!$G$1:$G$40,0),1)</f>
        <v>Insuficiente</v>
      </c>
    </row>
    <row r="4763" spans="1:11" x14ac:dyDescent="0.2">
      <c r="A4763" s="28" t="s">
        <v>66</v>
      </c>
      <c r="B4763" s="24">
        <v>10686</v>
      </c>
      <c r="C4763" s="28" t="s">
        <v>1847</v>
      </c>
      <c r="D4763" s="29">
        <v>35010686</v>
      </c>
      <c r="E4763" s="29" t="s">
        <v>3527</v>
      </c>
      <c r="F4763" s="29">
        <v>264.56</v>
      </c>
      <c r="G4763" s="10">
        <f>SUMIFS('Régua SAEB'!$C:$C,'Régua SAEB'!$B:$B,"LP",'Régua SAEB'!$D:$D,"&lt;="&amp;$F4763,'Régua SAEB'!$E:$E,"&gt;"&amp;$F4763,'Régua SAEB'!$A:$A,$E4763)</f>
        <v>2</v>
      </c>
      <c r="H4763" s="10" t="str">
        <f t="array" ref="H4763">INDEX('Régua SAEB'!$F$1:$F$40,MATCH($E4763&amp;"LP"&amp;$G4763,'Régua SAEB'!$G$1:$G$40,0),1)</f>
        <v>Básico</v>
      </c>
      <c r="I4763" s="29">
        <v>254.97</v>
      </c>
      <c r="J4763" s="10">
        <f>SUMIFS('Régua SAEB'!$C:$C,'Régua SAEB'!$B:$B,"MT",'Régua SAEB'!$D:$D,"&lt;="&amp;$I4763,'Régua SAEB'!$E:$E,"&gt;"&amp;$I4763,'Régua SAEB'!$A:$A,$E4763)</f>
        <v>2</v>
      </c>
      <c r="K4763" s="10" t="str">
        <f t="array" ref="K4763">INDEX('Régua SAEB'!$F$1:$F$40,MATCH($E4763&amp;"MT"&amp;$J4763,'Régua SAEB'!$G$1:$G$40,0),1)</f>
        <v>Insuficiente</v>
      </c>
    </row>
    <row r="4764" spans="1:11" x14ac:dyDescent="0.2">
      <c r="A4764" s="28" t="s">
        <v>66</v>
      </c>
      <c r="B4764" s="24">
        <v>10716</v>
      </c>
      <c r="C4764" s="28" t="s">
        <v>1848</v>
      </c>
      <c r="D4764" s="29">
        <v>35010716</v>
      </c>
      <c r="E4764" s="29" t="s">
        <v>3527</v>
      </c>
      <c r="F4764" s="29">
        <v>285.44</v>
      </c>
      <c r="G4764" s="10">
        <f>SUMIFS('Régua SAEB'!$C:$C,'Régua SAEB'!$B:$B,"LP",'Régua SAEB'!$D:$D,"&lt;="&amp;$F4764,'Régua SAEB'!$E:$E,"&gt;"&amp;$F4764,'Régua SAEB'!$A:$A,$E4764)</f>
        <v>3</v>
      </c>
      <c r="H4764" s="10" t="str">
        <f t="array" ref="H4764">INDEX('Régua SAEB'!$F$1:$F$40,MATCH($E4764&amp;"LP"&amp;$G4764,'Régua SAEB'!$G$1:$G$40,0),1)</f>
        <v>Básico</v>
      </c>
      <c r="I4764" s="29">
        <v>264.5</v>
      </c>
      <c r="J4764" s="10">
        <f>SUMIFS('Régua SAEB'!$C:$C,'Régua SAEB'!$B:$B,"MT",'Régua SAEB'!$D:$D,"&lt;="&amp;$I4764,'Régua SAEB'!$E:$E,"&gt;"&amp;$I4764,'Régua SAEB'!$A:$A,$E4764)</f>
        <v>2</v>
      </c>
      <c r="K4764" s="10" t="str">
        <f t="array" ref="K4764">INDEX('Régua SAEB'!$F$1:$F$40,MATCH($E4764&amp;"MT"&amp;$J4764,'Régua SAEB'!$G$1:$G$40,0),1)</f>
        <v>Insuficiente</v>
      </c>
    </row>
    <row r="4765" spans="1:11" x14ac:dyDescent="0.2">
      <c r="A4765" s="28" t="s">
        <v>66</v>
      </c>
      <c r="B4765" s="24">
        <v>10728</v>
      </c>
      <c r="C4765" s="28" t="s">
        <v>1849</v>
      </c>
      <c r="D4765" s="29">
        <v>35010728</v>
      </c>
      <c r="E4765" s="29" t="s">
        <v>3527</v>
      </c>
      <c r="F4765" s="29">
        <v>257.73</v>
      </c>
      <c r="G4765" s="10">
        <f>SUMIFS('Régua SAEB'!$C:$C,'Régua SAEB'!$B:$B,"LP",'Régua SAEB'!$D:$D,"&lt;="&amp;$F4765,'Régua SAEB'!$E:$E,"&gt;"&amp;$F4765,'Régua SAEB'!$A:$A,$E4765)</f>
        <v>2</v>
      </c>
      <c r="H4765" s="10" t="str">
        <f t="array" ref="H4765">INDEX('Régua SAEB'!$F$1:$F$40,MATCH($E4765&amp;"LP"&amp;$G4765,'Régua SAEB'!$G$1:$G$40,0),1)</f>
        <v>Básico</v>
      </c>
      <c r="I4765" s="29">
        <v>244.61</v>
      </c>
      <c r="J4765" s="10">
        <f>SUMIFS('Régua SAEB'!$C:$C,'Régua SAEB'!$B:$B,"MT",'Régua SAEB'!$D:$D,"&lt;="&amp;$I4765,'Régua SAEB'!$E:$E,"&gt;"&amp;$I4765,'Régua SAEB'!$A:$A,$E4765)</f>
        <v>1</v>
      </c>
      <c r="K4765" s="10" t="str">
        <f t="array" ref="K4765">INDEX('Régua SAEB'!$F$1:$F$40,MATCH($E4765&amp;"MT"&amp;$J4765,'Régua SAEB'!$G$1:$G$40,0),1)</f>
        <v>Insuficiente</v>
      </c>
    </row>
    <row r="4766" spans="1:11" x14ac:dyDescent="0.2">
      <c r="A4766" s="28" t="s">
        <v>66</v>
      </c>
      <c r="B4766" s="24">
        <v>10807</v>
      </c>
      <c r="C4766" s="28" t="s">
        <v>1853</v>
      </c>
      <c r="D4766" s="29">
        <v>35010807</v>
      </c>
      <c r="E4766" s="29" t="s">
        <v>3527</v>
      </c>
      <c r="F4766" s="29">
        <v>295.77</v>
      </c>
      <c r="G4766" s="10">
        <f>SUMIFS('Régua SAEB'!$C:$C,'Régua SAEB'!$B:$B,"LP",'Régua SAEB'!$D:$D,"&lt;="&amp;$F4766,'Régua SAEB'!$E:$E,"&gt;"&amp;$F4766,'Régua SAEB'!$A:$A,$E4766)</f>
        <v>3</v>
      </c>
      <c r="H4766" s="10" t="str">
        <f t="array" ref="H4766">INDEX('Régua SAEB'!$F$1:$F$40,MATCH($E4766&amp;"LP"&amp;$G4766,'Régua SAEB'!$G$1:$G$40,0),1)</f>
        <v>Básico</v>
      </c>
      <c r="I4766" s="29">
        <v>267.88</v>
      </c>
      <c r="J4766" s="10">
        <f>SUMIFS('Régua SAEB'!$C:$C,'Régua SAEB'!$B:$B,"MT",'Régua SAEB'!$D:$D,"&lt;="&amp;$I4766,'Régua SAEB'!$E:$E,"&gt;"&amp;$I4766,'Régua SAEB'!$A:$A,$E4766)</f>
        <v>2</v>
      </c>
      <c r="K4766" s="10" t="str">
        <f t="array" ref="K4766">INDEX('Régua SAEB'!$F$1:$F$40,MATCH($E4766&amp;"MT"&amp;$J4766,'Régua SAEB'!$G$1:$G$40,0),1)</f>
        <v>Insuficiente</v>
      </c>
    </row>
    <row r="4767" spans="1:11" x14ac:dyDescent="0.2">
      <c r="A4767" s="28" t="s">
        <v>66</v>
      </c>
      <c r="B4767" s="24">
        <v>10844</v>
      </c>
      <c r="C4767" s="28" t="s">
        <v>3668</v>
      </c>
      <c r="D4767" s="29">
        <v>35010844</v>
      </c>
      <c r="E4767" s="29" t="s">
        <v>3527</v>
      </c>
      <c r="F4767" s="29">
        <v>293.39999999999998</v>
      </c>
      <c r="G4767" s="10">
        <f>SUMIFS('Régua SAEB'!$C:$C,'Régua SAEB'!$B:$B,"LP",'Régua SAEB'!$D:$D,"&lt;="&amp;$F4767,'Régua SAEB'!$E:$E,"&gt;"&amp;$F4767,'Régua SAEB'!$A:$A,$E4767)</f>
        <v>3</v>
      </c>
      <c r="H4767" s="10" t="str">
        <f t="array" ref="H4767">INDEX('Régua SAEB'!$F$1:$F$40,MATCH($E4767&amp;"LP"&amp;$G4767,'Régua SAEB'!$G$1:$G$40,0),1)</f>
        <v>Básico</v>
      </c>
      <c r="I4767" s="29">
        <v>271.91000000000003</v>
      </c>
      <c r="J4767" s="10">
        <f>SUMIFS('Régua SAEB'!$C:$C,'Régua SAEB'!$B:$B,"MT",'Régua SAEB'!$D:$D,"&lt;="&amp;$I4767,'Régua SAEB'!$E:$E,"&gt;"&amp;$I4767,'Régua SAEB'!$A:$A,$E4767)</f>
        <v>2</v>
      </c>
      <c r="K4767" s="10" t="str">
        <f t="array" ref="K4767">INDEX('Régua SAEB'!$F$1:$F$40,MATCH($E4767&amp;"MT"&amp;$J4767,'Régua SAEB'!$G$1:$G$40,0),1)</f>
        <v>Insuficiente</v>
      </c>
    </row>
    <row r="4768" spans="1:11" x14ac:dyDescent="0.2">
      <c r="A4768" s="28" t="s">
        <v>66</v>
      </c>
      <c r="B4768" s="24">
        <v>10868</v>
      </c>
      <c r="C4768" s="28" t="s">
        <v>1855</v>
      </c>
      <c r="D4768" s="29">
        <v>35010868</v>
      </c>
      <c r="E4768" s="29" t="s">
        <v>3527</v>
      </c>
      <c r="F4768" s="29">
        <v>260.20999999999998</v>
      </c>
      <c r="G4768" s="10">
        <f>SUMIFS('Régua SAEB'!$C:$C,'Régua SAEB'!$B:$B,"LP",'Régua SAEB'!$D:$D,"&lt;="&amp;$F4768,'Régua SAEB'!$E:$E,"&gt;"&amp;$F4768,'Régua SAEB'!$A:$A,$E4768)</f>
        <v>2</v>
      </c>
      <c r="H4768" s="10" t="str">
        <f t="array" ref="H4768">INDEX('Régua SAEB'!$F$1:$F$40,MATCH($E4768&amp;"LP"&amp;$G4768,'Régua SAEB'!$G$1:$G$40,0),1)</f>
        <v>Básico</v>
      </c>
      <c r="I4768" s="29">
        <v>245.48</v>
      </c>
      <c r="J4768" s="10">
        <f>SUMIFS('Régua SAEB'!$C:$C,'Régua SAEB'!$B:$B,"MT",'Régua SAEB'!$D:$D,"&lt;="&amp;$I4768,'Régua SAEB'!$E:$E,"&gt;"&amp;$I4768,'Régua SAEB'!$A:$A,$E4768)</f>
        <v>1</v>
      </c>
      <c r="K4768" s="10" t="str">
        <f t="array" ref="K4768">INDEX('Régua SAEB'!$F$1:$F$40,MATCH($E4768&amp;"MT"&amp;$J4768,'Régua SAEB'!$G$1:$G$40,0),1)</f>
        <v>Insuficiente</v>
      </c>
    </row>
    <row r="4769" spans="1:11" x14ac:dyDescent="0.2">
      <c r="A4769" s="28" t="s">
        <v>66</v>
      </c>
      <c r="B4769" s="24">
        <v>10881</v>
      </c>
      <c r="C4769" s="28" t="s">
        <v>1857</v>
      </c>
      <c r="D4769" s="29">
        <v>35010881</v>
      </c>
      <c r="E4769" s="29" t="s">
        <v>3527</v>
      </c>
      <c r="F4769" s="29">
        <v>266.26</v>
      </c>
      <c r="G4769" s="10">
        <f>SUMIFS('Régua SAEB'!$C:$C,'Régua SAEB'!$B:$B,"LP",'Régua SAEB'!$D:$D,"&lt;="&amp;$F4769,'Régua SAEB'!$E:$E,"&gt;"&amp;$F4769,'Régua SAEB'!$A:$A,$E4769)</f>
        <v>2</v>
      </c>
      <c r="H4769" s="10" t="str">
        <f t="array" ref="H4769">INDEX('Régua SAEB'!$F$1:$F$40,MATCH($E4769&amp;"LP"&amp;$G4769,'Régua SAEB'!$G$1:$G$40,0),1)</f>
        <v>Básico</v>
      </c>
      <c r="I4769" s="29">
        <v>249.11</v>
      </c>
      <c r="J4769" s="10">
        <f>SUMIFS('Régua SAEB'!$C:$C,'Régua SAEB'!$B:$B,"MT",'Régua SAEB'!$D:$D,"&lt;="&amp;$I4769,'Régua SAEB'!$E:$E,"&gt;"&amp;$I4769,'Régua SAEB'!$A:$A,$E4769)</f>
        <v>1</v>
      </c>
      <c r="K4769" s="10" t="str">
        <f t="array" ref="K4769">INDEX('Régua SAEB'!$F$1:$F$40,MATCH($E4769&amp;"MT"&amp;$J4769,'Régua SAEB'!$G$1:$G$40,0),1)</f>
        <v>Insuficiente</v>
      </c>
    </row>
    <row r="4770" spans="1:11" x14ac:dyDescent="0.2">
      <c r="A4770" s="28" t="s">
        <v>66</v>
      </c>
      <c r="B4770" s="24">
        <v>10893</v>
      </c>
      <c r="C4770" s="28" t="s">
        <v>1858</v>
      </c>
      <c r="D4770" s="29">
        <v>35010893</v>
      </c>
      <c r="E4770" s="29" t="s">
        <v>3527</v>
      </c>
      <c r="F4770" s="29">
        <v>241.49</v>
      </c>
      <c r="G4770" s="10">
        <f>SUMIFS('Régua SAEB'!$C:$C,'Régua SAEB'!$B:$B,"LP",'Régua SAEB'!$D:$D,"&lt;="&amp;$F4770,'Régua SAEB'!$E:$E,"&gt;"&amp;$F4770,'Régua SAEB'!$A:$A,$E4770)</f>
        <v>1</v>
      </c>
      <c r="H4770" s="10" t="str">
        <f t="array" ref="H4770">INDEX('Régua SAEB'!$F$1:$F$40,MATCH($E4770&amp;"LP"&amp;$G4770,'Régua SAEB'!$G$1:$G$40,0),1)</f>
        <v>Insuficiente</v>
      </c>
      <c r="I4770" s="29">
        <v>241.78</v>
      </c>
      <c r="J4770" s="10">
        <f>SUMIFS('Régua SAEB'!$C:$C,'Régua SAEB'!$B:$B,"MT",'Régua SAEB'!$D:$D,"&lt;="&amp;$I4770,'Régua SAEB'!$E:$E,"&gt;"&amp;$I4770,'Régua SAEB'!$A:$A,$E4770)</f>
        <v>1</v>
      </c>
      <c r="K4770" s="10" t="str">
        <f t="array" ref="K4770">INDEX('Régua SAEB'!$F$1:$F$40,MATCH($E4770&amp;"MT"&amp;$J4770,'Régua SAEB'!$G$1:$G$40,0),1)</f>
        <v>Insuficiente</v>
      </c>
    </row>
    <row r="4771" spans="1:11" x14ac:dyDescent="0.2">
      <c r="A4771" s="28" t="s">
        <v>66</v>
      </c>
      <c r="B4771" s="24">
        <v>10900</v>
      </c>
      <c r="C4771" s="28" t="s">
        <v>1859</v>
      </c>
      <c r="D4771" s="29">
        <v>35010900</v>
      </c>
      <c r="E4771" s="29" t="s">
        <v>3527</v>
      </c>
      <c r="F4771" s="29">
        <v>271.08</v>
      </c>
      <c r="G4771" s="10">
        <f>SUMIFS('Régua SAEB'!$C:$C,'Régua SAEB'!$B:$B,"LP",'Régua SAEB'!$D:$D,"&lt;="&amp;$F4771,'Régua SAEB'!$E:$E,"&gt;"&amp;$F4771,'Régua SAEB'!$A:$A,$E4771)</f>
        <v>2</v>
      </c>
      <c r="H4771" s="10" t="str">
        <f t="array" ref="H4771">INDEX('Régua SAEB'!$F$1:$F$40,MATCH($E4771&amp;"LP"&amp;$G4771,'Régua SAEB'!$G$1:$G$40,0),1)</f>
        <v>Básico</v>
      </c>
      <c r="I4771" s="29">
        <v>259.97000000000003</v>
      </c>
      <c r="J4771" s="10">
        <f>SUMIFS('Régua SAEB'!$C:$C,'Régua SAEB'!$B:$B,"MT",'Régua SAEB'!$D:$D,"&lt;="&amp;$I4771,'Régua SAEB'!$E:$E,"&gt;"&amp;$I4771,'Régua SAEB'!$A:$A,$E4771)</f>
        <v>2</v>
      </c>
      <c r="K4771" s="10" t="str">
        <f t="array" ref="K4771">INDEX('Régua SAEB'!$F$1:$F$40,MATCH($E4771&amp;"MT"&amp;$J4771,'Régua SAEB'!$G$1:$G$40,0),1)</f>
        <v>Insuficiente</v>
      </c>
    </row>
    <row r="4772" spans="1:11" x14ac:dyDescent="0.2">
      <c r="A4772" s="28" t="s">
        <v>66</v>
      </c>
      <c r="B4772" s="24">
        <v>10947</v>
      </c>
      <c r="C4772" s="28" t="s">
        <v>1861</v>
      </c>
      <c r="D4772" s="29">
        <v>35010947</v>
      </c>
      <c r="E4772" s="29" t="s">
        <v>3527</v>
      </c>
      <c r="F4772" s="29">
        <v>265.86</v>
      </c>
      <c r="G4772" s="10">
        <f>SUMIFS('Régua SAEB'!$C:$C,'Régua SAEB'!$B:$B,"LP",'Régua SAEB'!$D:$D,"&lt;="&amp;$F4772,'Régua SAEB'!$E:$E,"&gt;"&amp;$F4772,'Régua SAEB'!$A:$A,$E4772)</f>
        <v>2</v>
      </c>
      <c r="H4772" s="10" t="str">
        <f t="array" ref="H4772">INDEX('Régua SAEB'!$F$1:$F$40,MATCH($E4772&amp;"LP"&amp;$G4772,'Régua SAEB'!$G$1:$G$40,0),1)</f>
        <v>Básico</v>
      </c>
      <c r="I4772" s="29">
        <v>252.67</v>
      </c>
      <c r="J4772" s="10">
        <f>SUMIFS('Régua SAEB'!$C:$C,'Régua SAEB'!$B:$B,"MT",'Régua SAEB'!$D:$D,"&lt;="&amp;$I4772,'Régua SAEB'!$E:$E,"&gt;"&amp;$I4772,'Régua SAEB'!$A:$A,$E4772)</f>
        <v>2</v>
      </c>
      <c r="K4772" s="10" t="str">
        <f t="array" ref="K4772">INDEX('Régua SAEB'!$F$1:$F$40,MATCH($E4772&amp;"MT"&amp;$J4772,'Régua SAEB'!$G$1:$G$40,0),1)</f>
        <v>Insuficiente</v>
      </c>
    </row>
    <row r="4773" spans="1:11" x14ac:dyDescent="0.2">
      <c r="A4773" s="28" t="s">
        <v>66</v>
      </c>
      <c r="B4773" s="24">
        <v>10959</v>
      </c>
      <c r="C4773" s="28" t="s">
        <v>1862</v>
      </c>
      <c r="D4773" s="29">
        <v>35010959</v>
      </c>
      <c r="E4773" s="29" t="s">
        <v>3527</v>
      </c>
      <c r="F4773" s="29">
        <v>264.08</v>
      </c>
      <c r="G4773" s="10">
        <f>SUMIFS('Régua SAEB'!$C:$C,'Régua SAEB'!$B:$B,"LP",'Régua SAEB'!$D:$D,"&lt;="&amp;$F4773,'Régua SAEB'!$E:$E,"&gt;"&amp;$F4773,'Régua SAEB'!$A:$A,$E4773)</f>
        <v>2</v>
      </c>
      <c r="H4773" s="10" t="str">
        <f t="array" ref="H4773">INDEX('Régua SAEB'!$F$1:$F$40,MATCH($E4773&amp;"LP"&amp;$G4773,'Régua SAEB'!$G$1:$G$40,0),1)</f>
        <v>Básico</v>
      </c>
      <c r="I4773" s="29">
        <v>250.91</v>
      </c>
      <c r="J4773" s="10">
        <f>SUMIFS('Régua SAEB'!$C:$C,'Régua SAEB'!$B:$B,"MT",'Régua SAEB'!$D:$D,"&lt;="&amp;$I4773,'Régua SAEB'!$E:$E,"&gt;"&amp;$I4773,'Régua SAEB'!$A:$A,$E4773)</f>
        <v>2</v>
      </c>
      <c r="K4773" s="10" t="str">
        <f t="array" ref="K4773">INDEX('Régua SAEB'!$F$1:$F$40,MATCH($E4773&amp;"MT"&amp;$J4773,'Régua SAEB'!$G$1:$G$40,0),1)</f>
        <v>Insuficiente</v>
      </c>
    </row>
    <row r="4774" spans="1:11" x14ac:dyDescent="0.2">
      <c r="A4774" s="28" t="s">
        <v>66</v>
      </c>
      <c r="B4774" s="24">
        <v>10996</v>
      </c>
      <c r="C4774" s="28" t="s">
        <v>1864</v>
      </c>
      <c r="D4774" s="29">
        <v>35010996</v>
      </c>
      <c r="E4774" s="29" t="s">
        <v>3527</v>
      </c>
      <c r="F4774" s="29">
        <v>256.5</v>
      </c>
      <c r="G4774" s="10">
        <f>SUMIFS('Régua SAEB'!$C:$C,'Régua SAEB'!$B:$B,"LP",'Régua SAEB'!$D:$D,"&lt;="&amp;$F4774,'Régua SAEB'!$E:$E,"&gt;"&amp;$F4774,'Régua SAEB'!$A:$A,$E4774)</f>
        <v>2</v>
      </c>
      <c r="H4774" s="10" t="str">
        <f t="array" ref="H4774">INDEX('Régua SAEB'!$F$1:$F$40,MATCH($E4774&amp;"LP"&amp;$G4774,'Régua SAEB'!$G$1:$G$40,0),1)</f>
        <v>Básico</v>
      </c>
      <c r="I4774" s="29">
        <v>258.44</v>
      </c>
      <c r="J4774" s="10">
        <f>SUMIFS('Régua SAEB'!$C:$C,'Régua SAEB'!$B:$B,"MT",'Régua SAEB'!$D:$D,"&lt;="&amp;$I4774,'Régua SAEB'!$E:$E,"&gt;"&amp;$I4774,'Régua SAEB'!$A:$A,$E4774)</f>
        <v>2</v>
      </c>
      <c r="K4774" s="10" t="str">
        <f t="array" ref="K4774">INDEX('Régua SAEB'!$F$1:$F$40,MATCH($E4774&amp;"MT"&amp;$J4774,'Régua SAEB'!$G$1:$G$40,0),1)</f>
        <v>Insuficiente</v>
      </c>
    </row>
    <row r="4775" spans="1:11" x14ac:dyDescent="0.2">
      <c r="A4775" s="28" t="s">
        <v>66</v>
      </c>
      <c r="B4775" s="24">
        <v>11010</v>
      </c>
      <c r="C4775" s="28" t="s">
        <v>1865</v>
      </c>
      <c r="D4775" s="29">
        <v>35011010</v>
      </c>
      <c r="E4775" s="29" t="s">
        <v>3527</v>
      </c>
      <c r="F4775" s="29">
        <v>265.73</v>
      </c>
      <c r="G4775" s="10">
        <f>SUMIFS('Régua SAEB'!$C:$C,'Régua SAEB'!$B:$B,"LP",'Régua SAEB'!$D:$D,"&lt;="&amp;$F4775,'Régua SAEB'!$E:$E,"&gt;"&amp;$F4775,'Régua SAEB'!$A:$A,$E4775)</f>
        <v>2</v>
      </c>
      <c r="H4775" s="10" t="str">
        <f t="array" ref="H4775">INDEX('Régua SAEB'!$F$1:$F$40,MATCH($E4775&amp;"LP"&amp;$G4775,'Régua SAEB'!$G$1:$G$40,0),1)</f>
        <v>Básico</v>
      </c>
      <c r="I4775" s="29">
        <v>252.02</v>
      </c>
      <c r="J4775" s="10">
        <f>SUMIFS('Régua SAEB'!$C:$C,'Régua SAEB'!$B:$B,"MT",'Régua SAEB'!$D:$D,"&lt;="&amp;$I4775,'Régua SAEB'!$E:$E,"&gt;"&amp;$I4775,'Régua SAEB'!$A:$A,$E4775)</f>
        <v>2</v>
      </c>
      <c r="K4775" s="10" t="str">
        <f t="array" ref="K4775">INDEX('Régua SAEB'!$F$1:$F$40,MATCH($E4775&amp;"MT"&amp;$J4775,'Régua SAEB'!$G$1:$G$40,0),1)</f>
        <v>Insuficiente</v>
      </c>
    </row>
    <row r="4776" spans="1:11" x14ac:dyDescent="0.2">
      <c r="A4776" s="28" t="s">
        <v>66</v>
      </c>
      <c r="B4776" s="24">
        <v>11034</v>
      </c>
      <c r="C4776" s="28" t="s">
        <v>1866</v>
      </c>
      <c r="D4776" s="29">
        <v>35011034</v>
      </c>
      <c r="E4776" s="29" t="s">
        <v>3527</v>
      </c>
      <c r="F4776" s="29">
        <v>286.24</v>
      </c>
      <c r="G4776" s="10">
        <f>SUMIFS('Régua SAEB'!$C:$C,'Régua SAEB'!$B:$B,"LP",'Régua SAEB'!$D:$D,"&lt;="&amp;$F4776,'Régua SAEB'!$E:$E,"&gt;"&amp;$F4776,'Régua SAEB'!$A:$A,$E4776)</f>
        <v>3</v>
      </c>
      <c r="H4776" s="10" t="str">
        <f t="array" ref="H4776">INDEX('Régua SAEB'!$F$1:$F$40,MATCH($E4776&amp;"LP"&amp;$G4776,'Régua SAEB'!$G$1:$G$40,0),1)</f>
        <v>Básico</v>
      </c>
      <c r="I4776" s="29">
        <v>272.72000000000003</v>
      </c>
      <c r="J4776" s="10">
        <f>SUMIFS('Régua SAEB'!$C:$C,'Régua SAEB'!$B:$B,"MT",'Régua SAEB'!$D:$D,"&lt;="&amp;$I4776,'Régua SAEB'!$E:$E,"&gt;"&amp;$I4776,'Régua SAEB'!$A:$A,$E4776)</f>
        <v>2</v>
      </c>
      <c r="K4776" s="10" t="str">
        <f t="array" ref="K4776">INDEX('Régua SAEB'!$F$1:$F$40,MATCH($E4776&amp;"MT"&amp;$J4776,'Régua SAEB'!$G$1:$G$40,0),1)</f>
        <v>Insuficiente</v>
      </c>
    </row>
    <row r="4777" spans="1:11" x14ac:dyDescent="0.2">
      <c r="A4777" s="28" t="s">
        <v>66</v>
      </c>
      <c r="B4777" s="24">
        <v>11058</v>
      </c>
      <c r="C4777" s="28" t="s">
        <v>3669</v>
      </c>
      <c r="D4777" s="29">
        <v>35011058</v>
      </c>
      <c r="E4777" s="29" t="s">
        <v>3527</v>
      </c>
      <c r="F4777" s="29">
        <v>260.51</v>
      </c>
      <c r="G4777" s="10">
        <f>SUMIFS('Régua SAEB'!$C:$C,'Régua SAEB'!$B:$B,"LP",'Régua SAEB'!$D:$D,"&lt;="&amp;$F4777,'Régua SAEB'!$E:$E,"&gt;"&amp;$F4777,'Régua SAEB'!$A:$A,$E4777)</f>
        <v>2</v>
      </c>
      <c r="H4777" s="10" t="str">
        <f t="array" ref="H4777">INDEX('Régua SAEB'!$F$1:$F$40,MATCH($E4777&amp;"LP"&amp;$G4777,'Régua SAEB'!$G$1:$G$40,0),1)</f>
        <v>Básico</v>
      </c>
      <c r="I4777" s="29">
        <v>256.72000000000003</v>
      </c>
      <c r="J4777" s="10">
        <f>SUMIFS('Régua SAEB'!$C:$C,'Régua SAEB'!$B:$B,"MT",'Régua SAEB'!$D:$D,"&lt;="&amp;$I4777,'Régua SAEB'!$E:$E,"&gt;"&amp;$I4777,'Régua SAEB'!$A:$A,$E4777)</f>
        <v>2</v>
      </c>
      <c r="K4777" s="10" t="str">
        <f t="array" ref="K4777">INDEX('Régua SAEB'!$F$1:$F$40,MATCH($E4777&amp;"MT"&amp;$J4777,'Régua SAEB'!$G$1:$G$40,0),1)</f>
        <v>Insuficiente</v>
      </c>
    </row>
    <row r="4778" spans="1:11" x14ac:dyDescent="0.2">
      <c r="A4778" s="28" t="s">
        <v>66</v>
      </c>
      <c r="B4778" s="24">
        <v>11061</v>
      </c>
      <c r="C4778" s="28" t="s">
        <v>1867</v>
      </c>
      <c r="D4778" s="29">
        <v>35011061</v>
      </c>
      <c r="E4778" s="29" t="s">
        <v>3527</v>
      </c>
      <c r="F4778" s="29">
        <v>291.64</v>
      </c>
      <c r="G4778" s="10">
        <f>SUMIFS('Régua SAEB'!$C:$C,'Régua SAEB'!$B:$B,"LP",'Régua SAEB'!$D:$D,"&lt;="&amp;$F4778,'Régua SAEB'!$E:$E,"&gt;"&amp;$F4778,'Régua SAEB'!$A:$A,$E4778)</f>
        <v>3</v>
      </c>
      <c r="H4778" s="10" t="str">
        <f t="array" ref="H4778">INDEX('Régua SAEB'!$F$1:$F$40,MATCH($E4778&amp;"LP"&amp;$G4778,'Régua SAEB'!$G$1:$G$40,0),1)</f>
        <v>Básico</v>
      </c>
      <c r="I4778" s="29">
        <v>263.72000000000003</v>
      </c>
      <c r="J4778" s="10">
        <f>SUMIFS('Régua SAEB'!$C:$C,'Régua SAEB'!$B:$B,"MT",'Régua SAEB'!$D:$D,"&lt;="&amp;$I4778,'Régua SAEB'!$E:$E,"&gt;"&amp;$I4778,'Régua SAEB'!$A:$A,$E4778)</f>
        <v>2</v>
      </c>
      <c r="K4778" s="10" t="str">
        <f t="array" ref="K4778">INDEX('Régua SAEB'!$F$1:$F$40,MATCH($E4778&amp;"MT"&amp;$J4778,'Régua SAEB'!$G$1:$G$40,0),1)</f>
        <v>Insuficiente</v>
      </c>
    </row>
    <row r="4779" spans="1:11" x14ac:dyDescent="0.2">
      <c r="A4779" s="28" t="s">
        <v>66</v>
      </c>
      <c r="B4779" s="24">
        <v>11083</v>
      </c>
      <c r="C4779" s="28" t="s">
        <v>1868</v>
      </c>
      <c r="D4779" s="29">
        <v>35011083</v>
      </c>
      <c r="E4779" s="29" t="s">
        <v>3527</v>
      </c>
      <c r="F4779" s="29">
        <v>285.22000000000003</v>
      </c>
      <c r="G4779" s="10">
        <f>SUMIFS('Régua SAEB'!$C:$C,'Régua SAEB'!$B:$B,"LP",'Régua SAEB'!$D:$D,"&lt;="&amp;$F4779,'Régua SAEB'!$E:$E,"&gt;"&amp;$F4779,'Régua SAEB'!$A:$A,$E4779)</f>
        <v>3</v>
      </c>
      <c r="H4779" s="10" t="str">
        <f t="array" ref="H4779">INDEX('Régua SAEB'!$F$1:$F$40,MATCH($E4779&amp;"LP"&amp;$G4779,'Régua SAEB'!$G$1:$G$40,0),1)</f>
        <v>Básico</v>
      </c>
      <c r="I4779" s="29">
        <v>269.38</v>
      </c>
      <c r="J4779" s="10">
        <f>SUMIFS('Régua SAEB'!$C:$C,'Régua SAEB'!$B:$B,"MT",'Régua SAEB'!$D:$D,"&lt;="&amp;$I4779,'Régua SAEB'!$E:$E,"&gt;"&amp;$I4779,'Régua SAEB'!$A:$A,$E4779)</f>
        <v>2</v>
      </c>
      <c r="K4779" s="10" t="str">
        <f t="array" ref="K4779">INDEX('Régua SAEB'!$F$1:$F$40,MATCH($E4779&amp;"MT"&amp;$J4779,'Régua SAEB'!$G$1:$G$40,0),1)</f>
        <v>Insuficiente</v>
      </c>
    </row>
    <row r="4780" spans="1:11" x14ac:dyDescent="0.2">
      <c r="A4780" s="28" t="s">
        <v>66</v>
      </c>
      <c r="B4780" s="24">
        <v>11113</v>
      </c>
      <c r="C4780" s="28" t="s">
        <v>1870</v>
      </c>
      <c r="D4780" s="29">
        <v>35011113</v>
      </c>
      <c r="E4780" s="29" t="s">
        <v>3527</v>
      </c>
      <c r="F4780" s="29">
        <v>284.23</v>
      </c>
      <c r="G4780" s="10">
        <f>SUMIFS('Régua SAEB'!$C:$C,'Régua SAEB'!$B:$B,"LP",'Régua SAEB'!$D:$D,"&lt;="&amp;$F4780,'Régua SAEB'!$E:$E,"&gt;"&amp;$F4780,'Régua SAEB'!$A:$A,$E4780)</f>
        <v>3</v>
      </c>
      <c r="H4780" s="10" t="str">
        <f t="array" ref="H4780">INDEX('Régua SAEB'!$F$1:$F$40,MATCH($E4780&amp;"LP"&amp;$G4780,'Régua SAEB'!$G$1:$G$40,0),1)</f>
        <v>Básico</v>
      </c>
      <c r="I4780" s="29">
        <v>269.22000000000003</v>
      </c>
      <c r="J4780" s="10">
        <f>SUMIFS('Régua SAEB'!$C:$C,'Régua SAEB'!$B:$B,"MT",'Régua SAEB'!$D:$D,"&lt;="&amp;$I4780,'Régua SAEB'!$E:$E,"&gt;"&amp;$I4780,'Régua SAEB'!$A:$A,$E4780)</f>
        <v>2</v>
      </c>
      <c r="K4780" s="10" t="str">
        <f t="array" ref="K4780">INDEX('Régua SAEB'!$F$1:$F$40,MATCH($E4780&amp;"MT"&amp;$J4780,'Régua SAEB'!$G$1:$G$40,0),1)</f>
        <v>Insuficiente</v>
      </c>
    </row>
    <row r="4781" spans="1:11" x14ac:dyDescent="0.2">
      <c r="A4781" s="28" t="s">
        <v>66</v>
      </c>
      <c r="B4781" s="24">
        <v>11137</v>
      </c>
      <c r="C4781" s="28" t="s">
        <v>1871</v>
      </c>
      <c r="D4781" s="29">
        <v>35011137</v>
      </c>
      <c r="E4781" s="29" t="s">
        <v>3527</v>
      </c>
      <c r="F4781" s="29">
        <v>253.94</v>
      </c>
      <c r="G4781" s="10">
        <f>SUMIFS('Régua SAEB'!$C:$C,'Régua SAEB'!$B:$B,"LP",'Régua SAEB'!$D:$D,"&lt;="&amp;$F4781,'Régua SAEB'!$E:$E,"&gt;"&amp;$F4781,'Régua SAEB'!$A:$A,$E4781)</f>
        <v>2</v>
      </c>
      <c r="H4781" s="10" t="str">
        <f t="array" ref="H4781">INDEX('Régua SAEB'!$F$1:$F$40,MATCH($E4781&amp;"LP"&amp;$G4781,'Régua SAEB'!$G$1:$G$40,0),1)</f>
        <v>Básico</v>
      </c>
      <c r="I4781" s="29">
        <v>247.91</v>
      </c>
      <c r="J4781" s="10">
        <f>SUMIFS('Régua SAEB'!$C:$C,'Régua SAEB'!$B:$B,"MT",'Régua SAEB'!$D:$D,"&lt;="&amp;$I4781,'Régua SAEB'!$E:$E,"&gt;"&amp;$I4781,'Régua SAEB'!$A:$A,$E4781)</f>
        <v>1</v>
      </c>
      <c r="K4781" s="10" t="str">
        <f t="array" ref="K4781">INDEX('Régua SAEB'!$F$1:$F$40,MATCH($E4781&amp;"MT"&amp;$J4781,'Régua SAEB'!$G$1:$G$40,0),1)</f>
        <v>Insuficiente</v>
      </c>
    </row>
    <row r="4782" spans="1:11" x14ac:dyDescent="0.2">
      <c r="A4782" s="28" t="s">
        <v>66</v>
      </c>
      <c r="B4782" s="24">
        <v>38647</v>
      </c>
      <c r="C4782" s="28" t="s">
        <v>3670</v>
      </c>
      <c r="D4782" s="29">
        <v>35038647</v>
      </c>
      <c r="E4782" s="29" t="s">
        <v>3527</v>
      </c>
      <c r="F4782" s="29">
        <v>295.02</v>
      </c>
      <c r="G4782" s="10">
        <f>SUMIFS('Régua SAEB'!$C:$C,'Régua SAEB'!$B:$B,"LP",'Régua SAEB'!$D:$D,"&lt;="&amp;$F4782,'Régua SAEB'!$E:$E,"&gt;"&amp;$F4782,'Régua SAEB'!$A:$A,$E4782)</f>
        <v>3</v>
      </c>
      <c r="H4782" s="10" t="str">
        <f t="array" ref="H4782">INDEX('Régua SAEB'!$F$1:$F$40,MATCH($E4782&amp;"LP"&amp;$G4782,'Régua SAEB'!$G$1:$G$40,0),1)</f>
        <v>Básico</v>
      </c>
      <c r="I4782" s="29">
        <v>283.77999999999997</v>
      </c>
      <c r="J4782" s="10">
        <f>SUMIFS('Régua SAEB'!$C:$C,'Régua SAEB'!$B:$B,"MT",'Régua SAEB'!$D:$D,"&lt;="&amp;$I4782,'Régua SAEB'!$E:$E,"&gt;"&amp;$I4782,'Régua SAEB'!$A:$A,$E4782)</f>
        <v>3</v>
      </c>
      <c r="K4782" s="10" t="str">
        <f t="array" ref="K4782">INDEX('Régua SAEB'!$F$1:$F$40,MATCH($E4782&amp;"MT"&amp;$J4782,'Régua SAEB'!$G$1:$G$40,0),1)</f>
        <v>Básico</v>
      </c>
    </row>
    <row r="4783" spans="1:11" x14ac:dyDescent="0.2">
      <c r="A4783" s="28" t="s">
        <v>66</v>
      </c>
      <c r="B4783" s="24">
        <v>40770</v>
      </c>
      <c r="C4783" s="28" t="s">
        <v>1876</v>
      </c>
      <c r="D4783" s="29">
        <v>35040770</v>
      </c>
      <c r="E4783" s="29" t="s">
        <v>3527</v>
      </c>
      <c r="F4783" s="29">
        <v>271.61</v>
      </c>
      <c r="G4783" s="10">
        <f>SUMIFS('Régua SAEB'!$C:$C,'Régua SAEB'!$B:$B,"LP",'Régua SAEB'!$D:$D,"&lt;="&amp;$F4783,'Régua SAEB'!$E:$E,"&gt;"&amp;$F4783,'Régua SAEB'!$A:$A,$E4783)</f>
        <v>2</v>
      </c>
      <c r="H4783" s="10" t="str">
        <f t="array" ref="H4783">INDEX('Régua SAEB'!$F$1:$F$40,MATCH($E4783&amp;"LP"&amp;$G4783,'Régua SAEB'!$G$1:$G$40,0),1)</f>
        <v>Básico</v>
      </c>
      <c r="I4783" s="29">
        <v>257.39999999999998</v>
      </c>
      <c r="J4783" s="10">
        <f>SUMIFS('Régua SAEB'!$C:$C,'Régua SAEB'!$B:$B,"MT",'Régua SAEB'!$D:$D,"&lt;="&amp;$I4783,'Régua SAEB'!$E:$E,"&gt;"&amp;$I4783,'Régua SAEB'!$A:$A,$E4783)</f>
        <v>2</v>
      </c>
      <c r="K4783" s="10" t="str">
        <f t="array" ref="K4783">INDEX('Régua SAEB'!$F$1:$F$40,MATCH($E4783&amp;"MT"&amp;$J4783,'Régua SAEB'!$G$1:$G$40,0),1)</f>
        <v>Insuficiente</v>
      </c>
    </row>
    <row r="4784" spans="1:11" x14ac:dyDescent="0.2">
      <c r="A4784" s="28" t="s">
        <v>66</v>
      </c>
      <c r="B4784" s="24">
        <v>40800</v>
      </c>
      <c r="C4784" s="28" t="s">
        <v>1877</v>
      </c>
      <c r="D4784" s="29">
        <v>35040800</v>
      </c>
      <c r="E4784" s="29" t="s">
        <v>3527</v>
      </c>
      <c r="F4784" s="29">
        <v>258.86</v>
      </c>
      <c r="G4784" s="10">
        <f>SUMIFS('Régua SAEB'!$C:$C,'Régua SAEB'!$B:$B,"LP",'Régua SAEB'!$D:$D,"&lt;="&amp;$F4784,'Régua SAEB'!$E:$E,"&gt;"&amp;$F4784,'Régua SAEB'!$A:$A,$E4784)</f>
        <v>2</v>
      </c>
      <c r="H4784" s="10" t="str">
        <f t="array" ref="H4784">INDEX('Régua SAEB'!$F$1:$F$40,MATCH($E4784&amp;"LP"&amp;$G4784,'Régua SAEB'!$G$1:$G$40,0),1)</f>
        <v>Básico</v>
      </c>
      <c r="I4784" s="29">
        <v>250.44</v>
      </c>
      <c r="J4784" s="10">
        <f>SUMIFS('Régua SAEB'!$C:$C,'Régua SAEB'!$B:$B,"MT",'Régua SAEB'!$D:$D,"&lt;="&amp;$I4784,'Régua SAEB'!$E:$E,"&gt;"&amp;$I4784,'Régua SAEB'!$A:$A,$E4784)</f>
        <v>2</v>
      </c>
      <c r="K4784" s="10" t="str">
        <f t="array" ref="K4784">INDEX('Régua SAEB'!$F$1:$F$40,MATCH($E4784&amp;"MT"&amp;$J4784,'Régua SAEB'!$G$1:$G$40,0),1)</f>
        <v>Insuficiente</v>
      </c>
    </row>
    <row r="4785" spans="1:11" x14ac:dyDescent="0.2">
      <c r="A4785" s="28" t="s">
        <v>66</v>
      </c>
      <c r="B4785" s="24">
        <v>46619</v>
      </c>
      <c r="C4785" s="28" t="s">
        <v>1878</v>
      </c>
      <c r="D4785" s="29">
        <v>35046619</v>
      </c>
      <c r="E4785" s="29" t="s">
        <v>3527</v>
      </c>
      <c r="F4785" s="29">
        <v>280.79000000000002</v>
      </c>
      <c r="G4785" s="10">
        <f>SUMIFS('Régua SAEB'!$C:$C,'Régua SAEB'!$B:$B,"LP",'Régua SAEB'!$D:$D,"&lt;="&amp;$F4785,'Régua SAEB'!$E:$E,"&gt;"&amp;$F4785,'Régua SAEB'!$A:$A,$E4785)</f>
        <v>3</v>
      </c>
      <c r="H4785" s="10" t="str">
        <f t="array" ref="H4785">INDEX('Régua SAEB'!$F$1:$F$40,MATCH($E4785&amp;"LP"&amp;$G4785,'Régua SAEB'!$G$1:$G$40,0),1)</f>
        <v>Básico</v>
      </c>
      <c r="I4785" s="29">
        <v>268.39</v>
      </c>
      <c r="J4785" s="10">
        <f>SUMIFS('Régua SAEB'!$C:$C,'Régua SAEB'!$B:$B,"MT",'Régua SAEB'!$D:$D,"&lt;="&amp;$I4785,'Régua SAEB'!$E:$E,"&gt;"&amp;$I4785,'Régua SAEB'!$A:$A,$E4785)</f>
        <v>2</v>
      </c>
      <c r="K4785" s="10" t="str">
        <f t="array" ref="K4785">INDEX('Régua SAEB'!$F$1:$F$40,MATCH($E4785&amp;"MT"&amp;$J4785,'Régua SAEB'!$G$1:$G$40,0),1)</f>
        <v>Insuficiente</v>
      </c>
    </row>
    <row r="4786" spans="1:11" x14ac:dyDescent="0.2">
      <c r="A4786" s="28" t="s">
        <v>66</v>
      </c>
      <c r="B4786" s="24">
        <v>46620</v>
      </c>
      <c r="C4786" s="28" t="s">
        <v>1879</v>
      </c>
      <c r="D4786" s="29">
        <v>35046620</v>
      </c>
      <c r="E4786" s="29" t="s">
        <v>3527</v>
      </c>
      <c r="F4786" s="29">
        <v>266.57</v>
      </c>
      <c r="G4786" s="10">
        <f>SUMIFS('Régua SAEB'!$C:$C,'Régua SAEB'!$B:$B,"LP",'Régua SAEB'!$D:$D,"&lt;="&amp;$F4786,'Régua SAEB'!$E:$E,"&gt;"&amp;$F4786,'Régua SAEB'!$A:$A,$E4786)</f>
        <v>2</v>
      </c>
      <c r="H4786" s="10" t="str">
        <f t="array" ref="H4786">INDEX('Régua SAEB'!$F$1:$F$40,MATCH($E4786&amp;"LP"&amp;$G4786,'Régua SAEB'!$G$1:$G$40,0),1)</f>
        <v>Básico</v>
      </c>
      <c r="I4786" s="29">
        <v>252.19</v>
      </c>
      <c r="J4786" s="10">
        <f>SUMIFS('Régua SAEB'!$C:$C,'Régua SAEB'!$B:$B,"MT",'Régua SAEB'!$D:$D,"&lt;="&amp;$I4786,'Régua SAEB'!$E:$E,"&gt;"&amp;$I4786,'Régua SAEB'!$A:$A,$E4786)</f>
        <v>2</v>
      </c>
      <c r="K4786" s="10" t="str">
        <f t="array" ref="K4786">INDEX('Régua SAEB'!$F$1:$F$40,MATCH($E4786&amp;"MT"&amp;$J4786,'Régua SAEB'!$G$1:$G$40,0),1)</f>
        <v>Insuficiente</v>
      </c>
    </row>
    <row r="4787" spans="1:11" x14ac:dyDescent="0.2">
      <c r="A4787" s="28" t="s">
        <v>66</v>
      </c>
      <c r="B4787" s="24">
        <v>294603</v>
      </c>
      <c r="C4787" s="28" t="s">
        <v>3671</v>
      </c>
      <c r="D4787" s="29">
        <v>35294603</v>
      </c>
      <c r="E4787" s="29" t="s">
        <v>3527</v>
      </c>
      <c r="F4787" s="29">
        <v>265.72000000000003</v>
      </c>
      <c r="G4787" s="10">
        <f>SUMIFS('Régua SAEB'!$C:$C,'Régua SAEB'!$B:$B,"LP",'Régua SAEB'!$D:$D,"&lt;="&amp;$F4787,'Régua SAEB'!$E:$E,"&gt;"&amp;$F4787,'Régua SAEB'!$A:$A,$E4787)</f>
        <v>2</v>
      </c>
      <c r="H4787" s="10" t="str">
        <f t="array" ref="H4787">INDEX('Régua SAEB'!$F$1:$F$40,MATCH($E4787&amp;"LP"&amp;$G4787,'Régua SAEB'!$G$1:$G$40,0),1)</f>
        <v>Básico</v>
      </c>
      <c r="I4787" s="29">
        <v>247.29</v>
      </c>
      <c r="J4787" s="10">
        <f>SUMIFS('Régua SAEB'!$C:$C,'Régua SAEB'!$B:$B,"MT",'Régua SAEB'!$D:$D,"&lt;="&amp;$I4787,'Régua SAEB'!$E:$E,"&gt;"&amp;$I4787,'Régua SAEB'!$A:$A,$E4787)</f>
        <v>1</v>
      </c>
      <c r="K4787" s="10" t="str">
        <f t="array" ref="K4787">INDEX('Régua SAEB'!$F$1:$F$40,MATCH($E4787&amp;"MT"&amp;$J4787,'Régua SAEB'!$G$1:$G$40,0),1)</f>
        <v>Insuficiente</v>
      </c>
    </row>
    <row r="4788" spans="1:11" x14ac:dyDescent="0.2">
      <c r="A4788" s="28" t="s">
        <v>66</v>
      </c>
      <c r="B4788" s="24">
        <v>902032</v>
      </c>
      <c r="C4788" s="28" t="s">
        <v>1880</v>
      </c>
      <c r="D4788" s="29">
        <v>35902032</v>
      </c>
      <c r="E4788" s="29" t="s">
        <v>3527</v>
      </c>
      <c r="F4788" s="29">
        <v>275.93</v>
      </c>
      <c r="G4788" s="10">
        <f>SUMIFS('Régua SAEB'!$C:$C,'Régua SAEB'!$B:$B,"LP",'Régua SAEB'!$D:$D,"&lt;="&amp;$F4788,'Régua SAEB'!$E:$E,"&gt;"&amp;$F4788,'Régua SAEB'!$A:$A,$E4788)</f>
        <v>3</v>
      </c>
      <c r="H4788" s="10" t="str">
        <f t="array" ref="H4788">INDEX('Régua SAEB'!$F$1:$F$40,MATCH($E4788&amp;"LP"&amp;$G4788,'Régua SAEB'!$G$1:$G$40,0),1)</f>
        <v>Básico</v>
      </c>
      <c r="I4788" s="29">
        <v>261.8</v>
      </c>
      <c r="J4788" s="10">
        <f>SUMIFS('Régua SAEB'!$C:$C,'Régua SAEB'!$B:$B,"MT",'Régua SAEB'!$D:$D,"&lt;="&amp;$I4788,'Régua SAEB'!$E:$E,"&gt;"&amp;$I4788,'Régua SAEB'!$A:$A,$E4788)</f>
        <v>2</v>
      </c>
      <c r="K4788" s="10" t="str">
        <f t="array" ref="K4788">INDEX('Régua SAEB'!$F$1:$F$40,MATCH($E4788&amp;"MT"&amp;$J4788,'Régua SAEB'!$G$1:$G$40,0),1)</f>
        <v>Insuficiente</v>
      </c>
    </row>
    <row r="4789" spans="1:11" x14ac:dyDescent="0.2">
      <c r="A4789" s="28" t="s">
        <v>66</v>
      </c>
      <c r="B4789" s="24">
        <v>902755</v>
      </c>
      <c r="C4789" s="28" t="s">
        <v>1881</v>
      </c>
      <c r="D4789" s="29">
        <v>35902755</v>
      </c>
      <c r="E4789" s="29" t="s">
        <v>3527</v>
      </c>
      <c r="F4789" s="29">
        <v>280.55</v>
      </c>
      <c r="G4789" s="10">
        <f>SUMIFS('Régua SAEB'!$C:$C,'Régua SAEB'!$B:$B,"LP",'Régua SAEB'!$D:$D,"&lt;="&amp;$F4789,'Régua SAEB'!$E:$E,"&gt;"&amp;$F4789,'Régua SAEB'!$A:$A,$E4789)</f>
        <v>3</v>
      </c>
      <c r="H4789" s="10" t="str">
        <f t="array" ref="H4789">INDEX('Régua SAEB'!$F$1:$F$40,MATCH($E4789&amp;"LP"&amp;$G4789,'Régua SAEB'!$G$1:$G$40,0),1)</f>
        <v>Básico</v>
      </c>
      <c r="I4789" s="29">
        <v>266</v>
      </c>
      <c r="J4789" s="10">
        <f>SUMIFS('Régua SAEB'!$C:$C,'Régua SAEB'!$B:$B,"MT",'Régua SAEB'!$D:$D,"&lt;="&amp;$I4789,'Régua SAEB'!$E:$E,"&gt;"&amp;$I4789,'Régua SAEB'!$A:$A,$E4789)</f>
        <v>2</v>
      </c>
      <c r="K4789" s="10" t="str">
        <f t="array" ref="K4789">INDEX('Régua SAEB'!$F$1:$F$40,MATCH($E4789&amp;"MT"&amp;$J4789,'Régua SAEB'!$G$1:$G$40,0),1)</f>
        <v>Insuficiente</v>
      </c>
    </row>
    <row r="4790" spans="1:11" x14ac:dyDescent="0.2">
      <c r="A4790" s="28" t="s">
        <v>66</v>
      </c>
      <c r="B4790" s="24">
        <v>904740</v>
      </c>
      <c r="C4790" s="28" t="s">
        <v>1882</v>
      </c>
      <c r="D4790" s="29">
        <v>35904740</v>
      </c>
      <c r="E4790" s="29" t="s">
        <v>3527</v>
      </c>
      <c r="F4790" s="29">
        <v>260.27</v>
      </c>
      <c r="G4790" s="10">
        <f>SUMIFS('Régua SAEB'!$C:$C,'Régua SAEB'!$B:$B,"LP",'Régua SAEB'!$D:$D,"&lt;="&amp;$F4790,'Régua SAEB'!$E:$E,"&gt;"&amp;$F4790,'Régua SAEB'!$A:$A,$E4790)</f>
        <v>2</v>
      </c>
      <c r="H4790" s="10" t="str">
        <f t="array" ref="H4790">INDEX('Régua SAEB'!$F$1:$F$40,MATCH($E4790&amp;"LP"&amp;$G4790,'Régua SAEB'!$G$1:$G$40,0),1)</f>
        <v>Básico</v>
      </c>
      <c r="I4790" s="29">
        <v>253.58</v>
      </c>
      <c r="J4790" s="10">
        <f>SUMIFS('Régua SAEB'!$C:$C,'Régua SAEB'!$B:$B,"MT",'Régua SAEB'!$D:$D,"&lt;="&amp;$I4790,'Régua SAEB'!$E:$E,"&gt;"&amp;$I4790,'Régua SAEB'!$A:$A,$E4790)</f>
        <v>2</v>
      </c>
      <c r="K4790" s="10" t="str">
        <f t="array" ref="K4790">INDEX('Régua SAEB'!$F$1:$F$40,MATCH($E4790&amp;"MT"&amp;$J4790,'Régua SAEB'!$G$1:$G$40,0),1)</f>
        <v>Insuficiente</v>
      </c>
    </row>
    <row r="4791" spans="1:11" x14ac:dyDescent="0.2">
      <c r="A4791" s="28" t="s">
        <v>66</v>
      </c>
      <c r="B4791" s="24">
        <v>906360</v>
      </c>
      <c r="C4791" s="28" t="s">
        <v>1883</v>
      </c>
      <c r="D4791" s="29">
        <v>35906360</v>
      </c>
      <c r="E4791" s="29" t="s">
        <v>3527</v>
      </c>
      <c r="F4791" s="29">
        <v>270.38</v>
      </c>
      <c r="G4791" s="10">
        <f>SUMIFS('Régua SAEB'!$C:$C,'Régua SAEB'!$B:$B,"LP",'Régua SAEB'!$D:$D,"&lt;="&amp;$F4791,'Régua SAEB'!$E:$E,"&gt;"&amp;$F4791,'Régua SAEB'!$A:$A,$E4791)</f>
        <v>2</v>
      </c>
      <c r="H4791" s="10" t="str">
        <f t="array" ref="H4791">INDEX('Régua SAEB'!$F$1:$F$40,MATCH($E4791&amp;"LP"&amp;$G4791,'Régua SAEB'!$G$1:$G$40,0),1)</f>
        <v>Básico</v>
      </c>
      <c r="I4791" s="29">
        <v>258.29000000000002</v>
      </c>
      <c r="J4791" s="10">
        <f>SUMIFS('Régua SAEB'!$C:$C,'Régua SAEB'!$B:$B,"MT",'Régua SAEB'!$D:$D,"&lt;="&amp;$I4791,'Régua SAEB'!$E:$E,"&gt;"&amp;$I4791,'Régua SAEB'!$A:$A,$E4791)</f>
        <v>2</v>
      </c>
      <c r="K4791" s="10" t="str">
        <f t="array" ref="K4791">INDEX('Régua SAEB'!$F$1:$F$40,MATCH($E4791&amp;"MT"&amp;$J4791,'Régua SAEB'!$G$1:$G$40,0),1)</f>
        <v>Insuficiente</v>
      </c>
    </row>
    <row r="4792" spans="1:11" x14ac:dyDescent="0.2">
      <c r="A4792" s="28" t="s">
        <v>66</v>
      </c>
      <c r="B4792" s="24">
        <v>912396</v>
      </c>
      <c r="C4792" s="28" t="s">
        <v>1885</v>
      </c>
      <c r="D4792" s="29">
        <v>35912396</v>
      </c>
      <c r="E4792" s="29" t="s">
        <v>3527</v>
      </c>
      <c r="F4792" s="29">
        <v>261.81</v>
      </c>
      <c r="G4792" s="10">
        <f>SUMIFS('Régua SAEB'!$C:$C,'Régua SAEB'!$B:$B,"LP",'Régua SAEB'!$D:$D,"&lt;="&amp;$F4792,'Régua SAEB'!$E:$E,"&gt;"&amp;$F4792,'Régua SAEB'!$A:$A,$E4792)</f>
        <v>2</v>
      </c>
      <c r="H4792" s="10" t="str">
        <f t="array" ref="H4792">INDEX('Régua SAEB'!$F$1:$F$40,MATCH($E4792&amp;"LP"&amp;$G4792,'Régua SAEB'!$G$1:$G$40,0),1)</f>
        <v>Básico</v>
      </c>
      <c r="I4792" s="29">
        <v>272.95999999999998</v>
      </c>
      <c r="J4792" s="10">
        <f>SUMIFS('Régua SAEB'!$C:$C,'Régua SAEB'!$B:$B,"MT",'Régua SAEB'!$D:$D,"&lt;="&amp;$I4792,'Régua SAEB'!$E:$E,"&gt;"&amp;$I4792,'Régua SAEB'!$A:$A,$E4792)</f>
        <v>2</v>
      </c>
      <c r="K4792" s="10" t="str">
        <f t="array" ref="K4792">INDEX('Régua SAEB'!$F$1:$F$40,MATCH($E4792&amp;"MT"&amp;$J4792,'Régua SAEB'!$G$1:$G$40,0),1)</f>
        <v>Insuficiente</v>
      </c>
    </row>
    <row r="4793" spans="1:11" x14ac:dyDescent="0.2">
      <c r="A4793" s="28" t="s">
        <v>66</v>
      </c>
      <c r="B4793" s="24">
        <v>923096</v>
      </c>
      <c r="C4793" s="28" t="s">
        <v>1886</v>
      </c>
      <c r="D4793" s="29">
        <v>35923096</v>
      </c>
      <c r="E4793" s="29" t="s">
        <v>3527</v>
      </c>
      <c r="F4793" s="29">
        <v>249.57</v>
      </c>
      <c r="G4793" s="10">
        <f>SUMIFS('Régua SAEB'!$C:$C,'Régua SAEB'!$B:$B,"LP",'Régua SAEB'!$D:$D,"&lt;="&amp;$F4793,'Régua SAEB'!$E:$E,"&gt;"&amp;$F4793,'Régua SAEB'!$A:$A,$E4793)</f>
        <v>1</v>
      </c>
      <c r="H4793" s="10" t="str">
        <f t="array" ref="H4793">INDEX('Régua SAEB'!$F$1:$F$40,MATCH($E4793&amp;"LP"&amp;$G4793,'Régua SAEB'!$G$1:$G$40,0),1)</f>
        <v>Insuficiente</v>
      </c>
      <c r="I4793" s="29">
        <v>258.54000000000002</v>
      </c>
      <c r="J4793" s="10">
        <f>SUMIFS('Régua SAEB'!$C:$C,'Régua SAEB'!$B:$B,"MT",'Régua SAEB'!$D:$D,"&lt;="&amp;$I4793,'Régua SAEB'!$E:$E,"&gt;"&amp;$I4793,'Régua SAEB'!$A:$A,$E4793)</f>
        <v>2</v>
      </c>
      <c r="K4793" s="10" t="str">
        <f t="array" ref="K4793">INDEX('Régua SAEB'!$F$1:$F$40,MATCH($E4793&amp;"MT"&amp;$J4793,'Régua SAEB'!$G$1:$G$40,0),1)</f>
        <v>Insuficiente</v>
      </c>
    </row>
    <row r="4794" spans="1:11" x14ac:dyDescent="0.2">
      <c r="A4794" s="28" t="s">
        <v>66</v>
      </c>
      <c r="B4794" s="24">
        <v>924039</v>
      </c>
      <c r="C4794" s="28" t="s">
        <v>1887</v>
      </c>
      <c r="D4794" s="29">
        <v>35924039</v>
      </c>
      <c r="E4794" s="29" t="s">
        <v>3527</v>
      </c>
      <c r="F4794" s="29">
        <v>276.2</v>
      </c>
      <c r="G4794" s="10">
        <f>SUMIFS('Régua SAEB'!$C:$C,'Régua SAEB'!$B:$B,"LP",'Régua SAEB'!$D:$D,"&lt;="&amp;$F4794,'Régua SAEB'!$E:$E,"&gt;"&amp;$F4794,'Régua SAEB'!$A:$A,$E4794)</f>
        <v>3</v>
      </c>
      <c r="H4794" s="10" t="str">
        <f t="array" ref="H4794">INDEX('Régua SAEB'!$F$1:$F$40,MATCH($E4794&amp;"LP"&amp;$G4794,'Régua SAEB'!$G$1:$G$40,0),1)</f>
        <v>Básico</v>
      </c>
      <c r="I4794" s="29">
        <v>266.73</v>
      </c>
      <c r="J4794" s="10">
        <f>SUMIFS('Régua SAEB'!$C:$C,'Régua SAEB'!$B:$B,"MT",'Régua SAEB'!$D:$D,"&lt;="&amp;$I4794,'Régua SAEB'!$E:$E,"&gt;"&amp;$I4794,'Régua SAEB'!$A:$A,$E4794)</f>
        <v>2</v>
      </c>
      <c r="K4794" s="10" t="str">
        <f t="array" ref="K4794">INDEX('Régua SAEB'!$F$1:$F$40,MATCH($E4794&amp;"MT"&amp;$J4794,'Régua SAEB'!$G$1:$G$40,0),1)</f>
        <v>Insuficiente</v>
      </c>
    </row>
    <row r="4795" spans="1:11" x14ac:dyDescent="0.2">
      <c r="A4795" s="28" t="s">
        <v>66</v>
      </c>
      <c r="B4795" s="24">
        <v>924040</v>
      </c>
      <c r="C4795" s="28" t="s">
        <v>1888</v>
      </c>
      <c r="D4795" s="29">
        <v>35924040</v>
      </c>
      <c r="E4795" s="29" t="s">
        <v>3527</v>
      </c>
      <c r="F4795" s="29">
        <v>249.91</v>
      </c>
      <c r="G4795" s="10">
        <f>SUMIFS('Régua SAEB'!$C:$C,'Régua SAEB'!$B:$B,"LP",'Régua SAEB'!$D:$D,"&lt;="&amp;$F4795,'Régua SAEB'!$E:$E,"&gt;"&amp;$F4795,'Régua SAEB'!$A:$A,$E4795)</f>
        <v>1</v>
      </c>
      <c r="H4795" s="10" t="str">
        <f t="array" ref="H4795">INDEX('Régua SAEB'!$F$1:$F$40,MATCH($E4795&amp;"LP"&amp;$G4795,'Régua SAEB'!$G$1:$G$40,0),1)</f>
        <v>Insuficiente</v>
      </c>
      <c r="I4795" s="29">
        <v>261.99</v>
      </c>
      <c r="J4795" s="10">
        <f>SUMIFS('Régua SAEB'!$C:$C,'Régua SAEB'!$B:$B,"MT",'Régua SAEB'!$D:$D,"&lt;="&amp;$I4795,'Régua SAEB'!$E:$E,"&gt;"&amp;$I4795,'Régua SAEB'!$A:$A,$E4795)</f>
        <v>2</v>
      </c>
      <c r="K4795" s="10" t="str">
        <f t="array" ref="K4795">INDEX('Régua SAEB'!$F$1:$F$40,MATCH($E4795&amp;"MT"&amp;$J4795,'Régua SAEB'!$G$1:$G$40,0),1)</f>
        <v>Insuficiente</v>
      </c>
    </row>
    <row r="4796" spans="1:11" x14ac:dyDescent="0.2">
      <c r="A4796" s="28" t="s">
        <v>66</v>
      </c>
      <c r="B4796" s="24">
        <v>925421</v>
      </c>
      <c r="C4796" s="28" t="s">
        <v>1889</v>
      </c>
      <c r="D4796" s="29">
        <v>35925421</v>
      </c>
      <c r="E4796" s="29" t="s">
        <v>3527</v>
      </c>
      <c r="F4796" s="29">
        <v>264.60000000000002</v>
      </c>
      <c r="G4796" s="10">
        <f>SUMIFS('Régua SAEB'!$C:$C,'Régua SAEB'!$B:$B,"LP",'Régua SAEB'!$D:$D,"&lt;="&amp;$F4796,'Régua SAEB'!$E:$E,"&gt;"&amp;$F4796,'Régua SAEB'!$A:$A,$E4796)</f>
        <v>2</v>
      </c>
      <c r="H4796" s="10" t="str">
        <f t="array" ref="H4796">INDEX('Régua SAEB'!$F$1:$F$40,MATCH($E4796&amp;"LP"&amp;$G4796,'Régua SAEB'!$G$1:$G$40,0),1)</f>
        <v>Básico</v>
      </c>
      <c r="I4796" s="29">
        <v>256.95</v>
      </c>
      <c r="J4796" s="10">
        <f>SUMIFS('Régua SAEB'!$C:$C,'Régua SAEB'!$B:$B,"MT",'Régua SAEB'!$D:$D,"&lt;="&amp;$I4796,'Régua SAEB'!$E:$E,"&gt;"&amp;$I4796,'Régua SAEB'!$A:$A,$E4796)</f>
        <v>2</v>
      </c>
      <c r="K4796" s="10" t="str">
        <f t="array" ref="K4796">INDEX('Régua SAEB'!$F$1:$F$40,MATCH($E4796&amp;"MT"&amp;$J4796,'Régua SAEB'!$G$1:$G$40,0),1)</f>
        <v>Insuficiente</v>
      </c>
    </row>
    <row r="4797" spans="1:11" x14ac:dyDescent="0.2">
      <c r="A4797" s="28" t="s">
        <v>66</v>
      </c>
      <c r="B4797" s="24">
        <v>925627</v>
      </c>
      <c r="C4797" s="28" t="s">
        <v>1890</v>
      </c>
      <c r="D4797" s="29">
        <v>35925627</v>
      </c>
      <c r="E4797" s="29" t="s">
        <v>3527</v>
      </c>
      <c r="F4797" s="29">
        <v>263.60000000000002</v>
      </c>
      <c r="G4797" s="10">
        <f>SUMIFS('Régua SAEB'!$C:$C,'Régua SAEB'!$B:$B,"LP",'Régua SAEB'!$D:$D,"&lt;="&amp;$F4797,'Régua SAEB'!$E:$E,"&gt;"&amp;$F4797,'Régua SAEB'!$A:$A,$E4797)</f>
        <v>2</v>
      </c>
      <c r="H4797" s="10" t="str">
        <f t="array" ref="H4797">INDEX('Régua SAEB'!$F$1:$F$40,MATCH($E4797&amp;"LP"&amp;$G4797,'Régua SAEB'!$G$1:$G$40,0),1)</f>
        <v>Básico</v>
      </c>
      <c r="I4797" s="29">
        <v>256.91000000000003</v>
      </c>
      <c r="J4797" s="10">
        <f>SUMIFS('Régua SAEB'!$C:$C,'Régua SAEB'!$B:$B,"MT",'Régua SAEB'!$D:$D,"&lt;="&amp;$I4797,'Régua SAEB'!$E:$E,"&gt;"&amp;$I4797,'Régua SAEB'!$A:$A,$E4797)</f>
        <v>2</v>
      </c>
      <c r="K4797" s="10" t="str">
        <f t="array" ref="K4797">INDEX('Régua SAEB'!$F$1:$F$40,MATCH($E4797&amp;"MT"&amp;$J4797,'Régua SAEB'!$G$1:$G$40,0),1)</f>
        <v>Insuficiente</v>
      </c>
    </row>
    <row r="4798" spans="1:11" x14ac:dyDescent="0.2">
      <c r="A4798" s="28" t="s">
        <v>9</v>
      </c>
      <c r="B4798" s="24">
        <v>31574</v>
      </c>
      <c r="C4798" s="28" t="s">
        <v>1891</v>
      </c>
      <c r="D4798" s="29">
        <v>35031574</v>
      </c>
      <c r="E4798" s="29" t="s">
        <v>3527</v>
      </c>
      <c r="F4798" s="29">
        <v>271.83</v>
      </c>
      <c r="G4798" s="10">
        <f>SUMIFS('Régua SAEB'!$C:$C,'Régua SAEB'!$B:$B,"LP",'Régua SAEB'!$D:$D,"&lt;="&amp;$F4798,'Régua SAEB'!$E:$E,"&gt;"&amp;$F4798,'Régua SAEB'!$A:$A,$E4798)</f>
        <v>2</v>
      </c>
      <c r="H4798" s="10" t="str">
        <f t="array" ref="H4798">INDEX('Régua SAEB'!$F$1:$F$40,MATCH($E4798&amp;"LP"&amp;$G4798,'Régua SAEB'!$G$1:$G$40,0),1)</f>
        <v>Básico</v>
      </c>
      <c r="I4798" s="29">
        <v>267.8</v>
      </c>
      <c r="J4798" s="10">
        <f>SUMIFS('Régua SAEB'!$C:$C,'Régua SAEB'!$B:$B,"MT",'Régua SAEB'!$D:$D,"&lt;="&amp;$I4798,'Régua SAEB'!$E:$E,"&gt;"&amp;$I4798,'Régua SAEB'!$A:$A,$E4798)</f>
        <v>2</v>
      </c>
      <c r="K4798" s="10" t="str">
        <f t="array" ref="K4798">INDEX('Régua SAEB'!$F$1:$F$40,MATCH($E4798&amp;"MT"&amp;$J4798,'Régua SAEB'!$G$1:$G$40,0),1)</f>
        <v>Insuficiente</v>
      </c>
    </row>
    <row r="4799" spans="1:11" x14ac:dyDescent="0.2">
      <c r="A4799" s="28" t="s">
        <v>9</v>
      </c>
      <c r="B4799" s="24">
        <v>31616</v>
      </c>
      <c r="C4799" s="28" t="s">
        <v>1892</v>
      </c>
      <c r="D4799" s="29">
        <v>35031616</v>
      </c>
      <c r="E4799" s="29" t="s">
        <v>3527</v>
      </c>
      <c r="F4799" s="29">
        <v>295.05</v>
      </c>
      <c r="G4799" s="10">
        <f>SUMIFS('Régua SAEB'!$C:$C,'Régua SAEB'!$B:$B,"LP",'Régua SAEB'!$D:$D,"&lt;="&amp;$F4799,'Régua SAEB'!$E:$E,"&gt;"&amp;$F4799,'Régua SAEB'!$A:$A,$E4799)</f>
        <v>3</v>
      </c>
      <c r="H4799" s="10" t="str">
        <f t="array" ref="H4799">INDEX('Régua SAEB'!$F$1:$F$40,MATCH($E4799&amp;"LP"&amp;$G4799,'Régua SAEB'!$G$1:$G$40,0),1)</f>
        <v>Básico</v>
      </c>
      <c r="I4799" s="29">
        <v>287.08</v>
      </c>
      <c r="J4799" s="10">
        <f>SUMIFS('Régua SAEB'!$C:$C,'Régua SAEB'!$B:$B,"MT",'Régua SAEB'!$D:$D,"&lt;="&amp;$I4799,'Régua SAEB'!$E:$E,"&gt;"&amp;$I4799,'Régua SAEB'!$A:$A,$E4799)</f>
        <v>3</v>
      </c>
      <c r="K4799" s="10" t="str">
        <f t="array" ref="K4799">INDEX('Régua SAEB'!$F$1:$F$40,MATCH($E4799&amp;"MT"&amp;$J4799,'Régua SAEB'!$G$1:$G$40,0),1)</f>
        <v>Básico</v>
      </c>
    </row>
    <row r="4800" spans="1:11" x14ac:dyDescent="0.2">
      <c r="A4800" s="28" t="s">
        <v>9</v>
      </c>
      <c r="B4800" s="24">
        <v>31636</v>
      </c>
      <c r="C4800" s="28" t="s">
        <v>1893</v>
      </c>
      <c r="D4800" s="29">
        <v>35031636</v>
      </c>
      <c r="E4800" s="29" t="s">
        <v>3527</v>
      </c>
      <c r="F4800" s="29">
        <v>266.45999999999998</v>
      </c>
      <c r="G4800" s="10">
        <f>SUMIFS('Régua SAEB'!$C:$C,'Régua SAEB'!$B:$B,"LP",'Régua SAEB'!$D:$D,"&lt;="&amp;$F4800,'Régua SAEB'!$E:$E,"&gt;"&amp;$F4800,'Régua SAEB'!$A:$A,$E4800)</f>
        <v>2</v>
      </c>
      <c r="H4800" s="10" t="str">
        <f t="array" ref="H4800">INDEX('Régua SAEB'!$F$1:$F$40,MATCH($E4800&amp;"LP"&amp;$G4800,'Régua SAEB'!$G$1:$G$40,0),1)</f>
        <v>Básico</v>
      </c>
      <c r="I4800" s="29">
        <v>262.93</v>
      </c>
      <c r="J4800" s="10">
        <f>SUMIFS('Régua SAEB'!$C:$C,'Régua SAEB'!$B:$B,"MT",'Régua SAEB'!$D:$D,"&lt;="&amp;$I4800,'Régua SAEB'!$E:$E,"&gt;"&amp;$I4800,'Régua SAEB'!$A:$A,$E4800)</f>
        <v>2</v>
      </c>
      <c r="K4800" s="10" t="str">
        <f t="array" ref="K4800">INDEX('Régua SAEB'!$F$1:$F$40,MATCH($E4800&amp;"MT"&amp;$J4800,'Régua SAEB'!$G$1:$G$40,0),1)</f>
        <v>Insuficiente</v>
      </c>
    </row>
    <row r="4801" spans="1:11" x14ac:dyDescent="0.2">
      <c r="A4801" s="28" t="s">
        <v>67</v>
      </c>
      <c r="B4801" s="24">
        <v>33923</v>
      </c>
      <c r="C4801" s="28" t="s">
        <v>3672</v>
      </c>
      <c r="D4801" s="29">
        <v>35033923</v>
      </c>
      <c r="E4801" s="29" t="s">
        <v>3527</v>
      </c>
      <c r="F4801" s="29">
        <v>278.41000000000003</v>
      </c>
      <c r="G4801" s="10">
        <f>SUMIFS('Régua SAEB'!$C:$C,'Régua SAEB'!$B:$B,"LP",'Régua SAEB'!$D:$D,"&lt;="&amp;$F4801,'Régua SAEB'!$E:$E,"&gt;"&amp;$F4801,'Régua SAEB'!$A:$A,$E4801)</f>
        <v>3</v>
      </c>
      <c r="H4801" s="10" t="str">
        <f t="array" ref="H4801">INDEX('Régua SAEB'!$F$1:$F$40,MATCH($E4801&amp;"LP"&amp;$G4801,'Régua SAEB'!$G$1:$G$40,0),1)</f>
        <v>Básico</v>
      </c>
      <c r="I4801" s="29">
        <v>269.63</v>
      </c>
      <c r="J4801" s="10">
        <f>SUMIFS('Régua SAEB'!$C:$C,'Régua SAEB'!$B:$B,"MT",'Régua SAEB'!$D:$D,"&lt;="&amp;$I4801,'Régua SAEB'!$E:$E,"&gt;"&amp;$I4801,'Régua SAEB'!$A:$A,$E4801)</f>
        <v>2</v>
      </c>
      <c r="K4801" s="10" t="str">
        <f t="array" ref="K4801">INDEX('Régua SAEB'!$F$1:$F$40,MATCH($E4801&amp;"MT"&amp;$J4801,'Régua SAEB'!$G$1:$G$40,0),1)</f>
        <v>Insuficiente</v>
      </c>
    </row>
    <row r="4802" spans="1:11" x14ac:dyDescent="0.2">
      <c r="A4802" s="28" t="s">
        <v>67</v>
      </c>
      <c r="B4802" s="24">
        <v>34010</v>
      </c>
      <c r="C4802" s="28" t="s">
        <v>1896</v>
      </c>
      <c r="D4802" s="29">
        <v>35034010</v>
      </c>
      <c r="E4802" s="29" t="s">
        <v>3527</v>
      </c>
      <c r="F4802" s="29">
        <v>291.95</v>
      </c>
      <c r="G4802" s="10">
        <f>SUMIFS('Régua SAEB'!$C:$C,'Régua SAEB'!$B:$B,"LP",'Régua SAEB'!$D:$D,"&lt;="&amp;$F4802,'Régua SAEB'!$E:$E,"&gt;"&amp;$F4802,'Régua SAEB'!$A:$A,$E4802)</f>
        <v>3</v>
      </c>
      <c r="H4802" s="10" t="str">
        <f t="array" ref="H4802">INDEX('Régua SAEB'!$F$1:$F$40,MATCH($E4802&amp;"LP"&amp;$G4802,'Régua SAEB'!$G$1:$G$40,0),1)</f>
        <v>Básico</v>
      </c>
      <c r="I4802" s="29">
        <v>286.31</v>
      </c>
      <c r="J4802" s="10">
        <f>SUMIFS('Régua SAEB'!$C:$C,'Régua SAEB'!$B:$B,"MT",'Régua SAEB'!$D:$D,"&lt;="&amp;$I4802,'Régua SAEB'!$E:$E,"&gt;"&amp;$I4802,'Régua SAEB'!$A:$A,$E4802)</f>
        <v>3</v>
      </c>
      <c r="K4802" s="10" t="str">
        <f t="array" ref="K4802">INDEX('Régua SAEB'!$F$1:$F$40,MATCH($E4802&amp;"MT"&amp;$J4802,'Régua SAEB'!$G$1:$G$40,0),1)</f>
        <v>Básico</v>
      </c>
    </row>
    <row r="4803" spans="1:11" x14ac:dyDescent="0.2">
      <c r="A4803" s="28" t="s">
        <v>67</v>
      </c>
      <c r="B4803" s="24">
        <v>34022</v>
      </c>
      <c r="C4803" s="28" t="s">
        <v>1897</v>
      </c>
      <c r="D4803" s="29">
        <v>35034022</v>
      </c>
      <c r="E4803" s="29" t="s">
        <v>3527</v>
      </c>
      <c r="F4803" s="29">
        <v>316.60000000000002</v>
      </c>
      <c r="G4803" s="10">
        <f>SUMIFS('Régua SAEB'!$C:$C,'Régua SAEB'!$B:$B,"LP",'Régua SAEB'!$D:$D,"&lt;="&amp;$F4803,'Régua SAEB'!$E:$E,"&gt;"&amp;$F4803,'Régua SAEB'!$A:$A,$E4803)</f>
        <v>4</v>
      </c>
      <c r="H4803" s="10" t="str">
        <f t="array" ref="H4803">INDEX('Régua SAEB'!$F$1:$F$40,MATCH($E4803&amp;"LP"&amp;$G4803,'Régua SAEB'!$G$1:$G$40,0),1)</f>
        <v>Básico</v>
      </c>
      <c r="I4803" s="29">
        <v>299.68</v>
      </c>
      <c r="J4803" s="10">
        <f>SUMIFS('Régua SAEB'!$C:$C,'Régua SAEB'!$B:$B,"MT",'Régua SAEB'!$D:$D,"&lt;="&amp;$I4803,'Régua SAEB'!$E:$E,"&gt;"&amp;$I4803,'Régua SAEB'!$A:$A,$E4803)</f>
        <v>3</v>
      </c>
      <c r="K4803" s="10" t="str">
        <f t="array" ref="K4803">INDEX('Régua SAEB'!$F$1:$F$40,MATCH($E4803&amp;"MT"&amp;$J4803,'Régua SAEB'!$G$1:$G$40,0),1)</f>
        <v>Básico</v>
      </c>
    </row>
    <row r="4804" spans="1:11" x14ac:dyDescent="0.2">
      <c r="A4804" s="28" t="s">
        <v>67</v>
      </c>
      <c r="B4804" s="24">
        <v>34058</v>
      </c>
      <c r="C4804" s="28" t="s">
        <v>1898</v>
      </c>
      <c r="D4804" s="29">
        <v>35034058</v>
      </c>
      <c r="E4804" s="29" t="s">
        <v>3527</v>
      </c>
      <c r="F4804" s="29">
        <v>284.13</v>
      </c>
      <c r="G4804" s="10">
        <f>SUMIFS('Régua SAEB'!$C:$C,'Régua SAEB'!$B:$B,"LP",'Régua SAEB'!$D:$D,"&lt;="&amp;$F4804,'Régua SAEB'!$E:$E,"&gt;"&amp;$F4804,'Régua SAEB'!$A:$A,$E4804)</f>
        <v>3</v>
      </c>
      <c r="H4804" s="10" t="str">
        <f t="array" ref="H4804">INDEX('Régua SAEB'!$F$1:$F$40,MATCH($E4804&amp;"LP"&amp;$G4804,'Régua SAEB'!$G$1:$G$40,0),1)</f>
        <v>Básico</v>
      </c>
      <c r="I4804" s="29">
        <v>272.25</v>
      </c>
      <c r="J4804" s="10">
        <f>SUMIFS('Régua SAEB'!$C:$C,'Régua SAEB'!$B:$B,"MT",'Régua SAEB'!$D:$D,"&lt;="&amp;$I4804,'Régua SAEB'!$E:$E,"&gt;"&amp;$I4804,'Régua SAEB'!$A:$A,$E4804)</f>
        <v>2</v>
      </c>
      <c r="K4804" s="10" t="str">
        <f t="array" ref="K4804">INDEX('Régua SAEB'!$F$1:$F$40,MATCH($E4804&amp;"MT"&amp;$J4804,'Régua SAEB'!$G$1:$G$40,0),1)</f>
        <v>Insuficiente</v>
      </c>
    </row>
    <row r="4805" spans="1:11" x14ac:dyDescent="0.2">
      <c r="A4805" s="28" t="s">
        <v>67</v>
      </c>
      <c r="B4805" s="24">
        <v>34061</v>
      </c>
      <c r="C4805" s="28" t="s">
        <v>1899</v>
      </c>
      <c r="D4805" s="29">
        <v>35034061</v>
      </c>
      <c r="E4805" s="29" t="s">
        <v>3527</v>
      </c>
      <c r="F4805" s="29">
        <v>284.99</v>
      </c>
      <c r="G4805" s="10">
        <f>SUMIFS('Régua SAEB'!$C:$C,'Régua SAEB'!$B:$B,"LP",'Régua SAEB'!$D:$D,"&lt;="&amp;$F4805,'Régua SAEB'!$E:$E,"&gt;"&amp;$F4805,'Régua SAEB'!$A:$A,$E4805)</f>
        <v>3</v>
      </c>
      <c r="H4805" s="10" t="str">
        <f t="array" ref="H4805">INDEX('Régua SAEB'!$F$1:$F$40,MATCH($E4805&amp;"LP"&amp;$G4805,'Régua SAEB'!$G$1:$G$40,0),1)</f>
        <v>Básico</v>
      </c>
      <c r="I4805" s="29">
        <v>294.63</v>
      </c>
      <c r="J4805" s="10">
        <f>SUMIFS('Régua SAEB'!$C:$C,'Régua SAEB'!$B:$B,"MT",'Régua SAEB'!$D:$D,"&lt;="&amp;$I4805,'Régua SAEB'!$E:$E,"&gt;"&amp;$I4805,'Régua SAEB'!$A:$A,$E4805)</f>
        <v>3</v>
      </c>
      <c r="K4805" s="10" t="str">
        <f t="array" ref="K4805">INDEX('Régua SAEB'!$F$1:$F$40,MATCH($E4805&amp;"MT"&amp;$J4805,'Régua SAEB'!$G$1:$G$40,0),1)</f>
        <v>Básico</v>
      </c>
    </row>
    <row r="4806" spans="1:11" x14ac:dyDescent="0.2">
      <c r="A4806" s="28" t="s">
        <v>67</v>
      </c>
      <c r="B4806" s="24">
        <v>34228</v>
      </c>
      <c r="C4806" s="28" t="s">
        <v>1902</v>
      </c>
      <c r="D4806" s="29">
        <v>35034228</v>
      </c>
      <c r="E4806" s="29" t="s">
        <v>3527</v>
      </c>
      <c r="F4806" s="29">
        <v>315.83</v>
      </c>
      <c r="G4806" s="10">
        <f>SUMIFS('Régua SAEB'!$C:$C,'Régua SAEB'!$B:$B,"LP",'Régua SAEB'!$D:$D,"&lt;="&amp;$F4806,'Régua SAEB'!$E:$E,"&gt;"&amp;$F4806,'Régua SAEB'!$A:$A,$E4806)</f>
        <v>4</v>
      </c>
      <c r="H4806" s="10" t="str">
        <f t="array" ref="H4806">INDEX('Régua SAEB'!$F$1:$F$40,MATCH($E4806&amp;"LP"&amp;$G4806,'Régua SAEB'!$G$1:$G$40,0),1)</f>
        <v>Básico</v>
      </c>
      <c r="I4806" s="29">
        <v>301.95</v>
      </c>
      <c r="J4806" s="10">
        <f>SUMIFS('Régua SAEB'!$C:$C,'Régua SAEB'!$B:$B,"MT",'Régua SAEB'!$D:$D,"&lt;="&amp;$I4806,'Régua SAEB'!$E:$E,"&gt;"&amp;$I4806,'Régua SAEB'!$A:$A,$E4806)</f>
        <v>4</v>
      </c>
      <c r="K4806" s="10" t="str">
        <f t="array" ref="K4806">INDEX('Régua SAEB'!$F$1:$F$40,MATCH($E4806&amp;"MT"&amp;$J4806,'Régua SAEB'!$G$1:$G$40,0),1)</f>
        <v>Básico</v>
      </c>
    </row>
    <row r="4807" spans="1:11" x14ac:dyDescent="0.2">
      <c r="A4807" s="28" t="s">
        <v>67</v>
      </c>
      <c r="B4807" s="24">
        <v>900916</v>
      </c>
      <c r="C4807" s="28" t="s">
        <v>1904</v>
      </c>
      <c r="D4807" s="29">
        <v>35900916</v>
      </c>
      <c r="E4807" s="29" t="s">
        <v>3527</v>
      </c>
      <c r="F4807" s="29">
        <v>265.89999999999998</v>
      </c>
      <c r="G4807" s="10">
        <f>SUMIFS('Régua SAEB'!$C:$C,'Régua SAEB'!$B:$B,"LP",'Régua SAEB'!$D:$D,"&lt;="&amp;$F4807,'Régua SAEB'!$E:$E,"&gt;"&amp;$F4807,'Régua SAEB'!$A:$A,$E4807)</f>
        <v>2</v>
      </c>
      <c r="H4807" s="10" t="str">
        <f t="array" ref="H4807">INDEX('Régua SAEB'!$F$1:$F$40,MATCH($E4807&amp;"LP"&amp;$G4807,'Régua SAEB'!$G$1:$G$40,0),1)</f>
        <v>Básico</v>
      </c>
      <c r="I4807" s="29">
        <v>260.27999999999997</v>
      </c>
      <c r="J4807" s="10">
        <f>SUMIFS('Régua SAEB'!$C:$C,'Régua SAEB'!$B:$B,"MT",'Régua SAEB'!$D:$D,"&lt;="&amp;$I4807,'Régua SAEB'!$E:$E,"&gt;"&amp;$I4807,'Régua SAEB'!$A:$A,$E4807)</f>
        <v>2</v>
      </c>
      <c r="K4807" s="10" t="str">
        <f t="array" ref="K4807">INDEX('Régua SAEB'!$F$1:$F$40,MATCH($E4807&amp;"MT"&amp;$J4807,'Régua SAEB'!$G$1:$G$40,0),1)</f>
        <v>Insuficiente</v>
      </c>
    </row>
    <row r="4808" spans="1:11" x14ac:dyDescent="0.2">
      <c r="A4808" s="28" t="s">
        <v>67</v>
      </c>
      <c r="B4808" s="24">
        <v>903700</v>
      </c>
      <c r="C4808" s="28" t="s">
        <v>1905</v>
      </c>
      <c r="D4808" s="29">
        <v>35903700</v>
      </c>
      <c r="E4808" s="29" t="s">
        <v>3527</v>
      </c>
      <c r="F4808" s="29">
        <v>281.88</v>
      </c>
      <c r="G4808" s="10">
        <f>SUMIFS('Régua SAEB'!$C:$C,'Régua SAEB'!$B:$B,"LP",'Régua SAEB'!$D:$D,"&lt;="&amp;$F4808,'Régua SAEB'!$E:$E,"&gt;"&amp;$F4808,'Régua SAEB'!$A:$A,$E4808)</f>
        <v>3</v>
      </c>
      <c r="H4808" s="10" t="str">
        <f t="array" ref="H4808">INDEX('Régua SAEB'!$F$1:$F$40,MATCH($E4808&amp;"LP"&amp;$G4808,'Régua SAEB'!$G$1:$G$40,0),1)</f>
        <v>Básico</v>
      </c>
      <c r="I4808" s="29">
        <v>278.43</v>
      </c>
      <c r="J4808" s="10">
        <f>SUMIFS('Régua SAEB'!$C:$C,'Régua SAEB'!$B:$B,"MT",'Régua SAEB'!$D:$D,"&lt;="&amp;$I4808,'Régua SAEB'!$E:$E,"&gt;"&amp;$I4808,'Régua SAEB'!$A:$A,$E4808)</f>
        <v>3</v>
      </c>
      <c r="K4808" s="10" t="str">
        <f t="array" ref="K4808">INDEX('Régua SAEB'!$F$1:$F$40,MATCH($E4808&amp;"MT"&amp;$J4808,'Régua SAEB'!$G$1:$G$40,0),1)</f>
        <v>Básico</v>
      </c>
    </row>
    <row r="4809" spans="1:11" x14ac:dyDescent="0.2">
      <c r="A4809" s="28" t="s">
        <v>33</v>
      </c>
      <c r="B4809" s="24">
        <v>26803</v>
      </c>
      <c r="C4809" s="28" t="s">
        <v>1906</v>
      </c>
      <c r="D4809" s="29">
        <v>35026803</v>
      </c>
      <c r="E4809" s="29" t="s">
        <v>3527</v>
      </c>
      <c r="F4809" s="29">
        <v>270.8</v>
      </c>
      <c r="G4809" s="10">
        <f>SUMIFS('Régua SAEB'!$C:$C,'Régua SAEB'!$B:$B,"LP",'Régua SAEB'!$D:$D,"&lt;="&amp;$F4809,'Régua SAEB'!$E:$E,"&gt;"&amp;$F4809,'Régua SAEB'!$A:$A,$E4809)</f>
        <v>2</v>
      </c>
      <c r="H4809" s="10" t="str">
        <f t="array" ref="H4809">INDEX('Régua SAEB'!$F$1:$F$40,MATCH($E4809&amp;"LP"&amp;$G4809,'Régua SAEB'!$G$1:$G$40,0),1)</f>
        <v>Básico</v>
      </c>
      <c r="I4809" s="29">
        <v>269.89</v>
      </c>
      <c r="J4809" s="10">
        <f>SUMIFS('Régua SAEB'!$C:$C,'Régua SAEB'!$B:$B,"MT",'Régua SAEB'!$D:$D,"&lt;="&amp;$I4809,'Régua SAEB'!$E:$E,"&gt;"&amp;$I4809,'Régua SAEB'!$A:$A,$E4809)</f>
        <v>2</v>
      </c>
      <c r="K4809" s="10" t="str">
        <f t="array" ref="K4809">INDEX('Régua SAEB'!$F$1:$F$40,MATCH($E4809&amp;"MT"&amp;$J4809,'Régua SAEB'!$G$1:$G$40,0),1)</f>
        <v>Insuficiente</v>
      </c>
    </row>
    <row r="4810" spans="1:11" x14ac:dyDescent="0.2">
      <c r="A4810" s="28" t="s">
        <v>9</v>
      </c>
      <c r="B4810" s="24">
        <v>31069</v>
      </c>
      <c r="C4810" s="28" t="s">
        <v>1907</v>
      </c>
      <c r="D4810" s="29">
        <v>35031069</v>
      </c>
      <c r="E4810" s="29" t="s">
        <v>3527</v>
      </c>
      <c r="F4810" s="29">
        <v>270.37</v>
      </c>
      <c r="G4810" s="10">
        <f>SUMIFS('Régua SAEB'!$C:$C,'Régua SAEB'!$B:$B,"LP",'Régua SAEB'!$D:$D,"&lt;="&amp;$F4810,'Régua SAEB'!$E:$E,"&gt;"&amp;$F4810,'Régua SAEB'!$A:$A,$E4810)</f>
        <v>2</v>
      </c>
      <c r="H4810" s="10" t="str">
        <f t="array" ref="H4810">INDEX('Régua SAEB'!$F$1:$F$40,MATCH($E4810&amp;"LP"&amp;$G4810,'Régua SAEB'!$G$1:$G$40,0),1)</f>
        <v>Básico</v>
      </c>
      <c r="I4810" s="29">
        <v>271.94</v>
      </c>
      <c r="J4810" s="10">
        <f>SUMIFS('Régua SAEB'!$C:$C,'Régua SAEB'!$B:$B,"MT",'Régua SAEB'!$D:$D,"&lt;="&amp;$I4810,'Régua SAEB'!$E:$E,"&gt;"&amp;$I4810,'Régua SAEB'!$A:$A,$E4810)</f>
        <v>2</v>
      </c>
      <c r="K4810" s="10" t="str">
        <f t="array" ref="K4810">INDEX('Régua SAEB'!$F$1:$F$40,MATCH($E4810&amp;"MT"&amp;$J4810,'Régua SAEB'!$G$1:$G$40,0),1)</f>
        <v>Insuficiente</v>
      </c>
    </row>
    <row r="4811" spans="1:11" x14ac:dyDescent="0.2">
      <c r="A4811" s="28" t="s">
        <v>28</v>
      </c>
      <c r="B4811" s="24">
        <v>26724</v>
      </c>
      <c r="C4811" s="28" t="s">
        <v>1908</v>
      </c>
      <c r="D4811" s="29">
        <v>35026724</v>
      </c>
      <c r="E4811" s="29" t="s">
        <v>3527</v>
      </c>
      <c r="F4811" s="29">
        <v>276.3</v>
      </c>
      <c r="G4811" s="10">
        <f>SUMIFS('Régua SAEB'!$C:$C,'Régua SAEB'!$B:$B,"LP",'Régua SAEB'!$D:$D,"&lt;="&amp;$F4811,'Régua SAEB'!$E:$E,"&gt;"&amp;$F4811,'Régua SAEB'!$A:$A,$E4811)</f>
        <v>3</v>
      </c>
      <c r="H4811" s="10" t="str">
        <f t="array" ref="H4811">INDEX('Régua SAEB'!$F$1:$F$40,MATCH($E4811&amp;"LP"&amp;$G4811,'Régua SAEB'!$G$1:$G$40,0),1)</f>
        <v>Básico</v>
      </c>
      <c r="I4811" s="29">
        <v>272.52999999999997</v>
      </c>
      <c r="J4811" s="10">
        <f>SUMIFS('Régua SAEB'!$C:$C,'Régua SAEB'!$B:$B,"MT",'Régua SAEB'!$D:$D,"&lt;="&amp;$I4811,'Régua SAEB'!$E:$E,"&gt;"&amp;$I4811,'Régua SAEB'!$A:$A,$E4811)</f>
        <v>2</v>
      </c>
      <c r="K4811" s="10" t="str">
        <f t="array" ref="K4811">INDEX('Régua SAEB'!$F$1:$F$40,MATCH($E4811&amp;"MT"&amp;$J4811,'Régua SAEB'!$G$1:$G$40,0),1)</f>
        <v>Insuficiente</v>
      </c>
    </row>
    <row r="4812" spans="1:11" x14ac:dyDescent="0.2">
      <c r="A4812" s="28" t="s">
        <v>47</v>
      </c>
      <c r="B4812" s="24">
        <v>28344</v>
      </c>
      <c r="C4812" s="28" t="s">
        <v>1910</v>
      </c>
      <c r="D4812" s="29">
        <v>35028344</v>
      </c>
      <c r="E4812" s="29" t="s">
        <v>3527</v>
      </c>
      <c r="F4812" s="29">
        <v>276.51</v>
      </c>
      <c r="G4812" s="10">
        <f>SUMIFS('Régua SAEB'!$C:$C,'Régua SAEB'!$B:$B,"LP",'Régua SAEB'!$D:$D,"&lt;="&amp;$F4812,'Régua SAEB'!$E:$E,"&gt;"&amp;$F4812,'Régua SAEB'!$A:$A,$E4812)</f>
        <v>3</v>
      </c>
      <c r="H4812" s="10" t="str">
        <f t="array" ref="H4812">INDEX('Régua SAEB'!$F$1:$F$40,MATCH($E4812&amp;"LP"&amp;$G4812,'Régua SAEB'!$G$1:$G$40,0),1)</f>
        <v>Básico</v>
      </c>
      <c r="I4812" s="29">
        <v>274.74</v>
      </c>
      <c r="J4812" s="10">
        <f>SUMIFS('Régua SAEB'!$C:$C,'Régua SAEB'!$B:$B,"MT",'Régua SAEB'!$D:$D,"&lt;="&amp;$I4812,'Régua SAEB'!$E:$E,"&gt;"&amp;$I4812,'Régua SAEB'!$A:$A,$E4812)</f>
        <v>2</v>
      </c>
      <c r="K4812" s="10" t="str">
        <f t="array" ref="K4812">INDEX('Régua SAEB'!$F$1:$F$40,MATCH($E4812&amp;"MT"&amp;$J4812,'Régua SAEB'!$G$1:$G$40,0),1)</f>
        <v>Insuficiente</v>
      </c>
    </row>
    <row r="4813" spans="1:11" x14ac:dyDescent="0.2">
      <c r="A4813" s="28" t="s">
        <v>15</v>
      </c>
      <c r="B4813" s="24">
        <v>33900</v>
      </c>
      <c r="C4813" s="28" t="s">
        <v>1911</v>
      </c>
      <c r="D4813" s="29">
        <v>35033900</v>
      </c>
      <c r="E4813" s="29" t="s">
        <v>3527</v>
      </c>
      <c r="F4813" s="29">
        <v>263.33</v>
      </c>
      <c r="G4813" s="10">
        <f>SUMIFS('Régua SAEB'!$C:$C,'Régua SAEB'!$B:$B,"LP",'Régua SAEB'!$D:$D,"&lt;="&amp;$F4813,'Régua SAEB'!$E:$E,"&gt;"&amp;$F4813,'Régua SAEB'!$A:$A,$E4813)</f>
        <v>2</v>
      </c>
      <c r="H4813" s="10" t="str">
        <f t="array" ref="H4813">INDEX('Régua SAEB'!$F$1:$F$40,MATCH($E4813&amp;"LP"&amp;$G4813,'Régua SAEB'!$G$1:$G$40,0),1)</f>
        <v>Básico</v>
      </c>
      <c r="I4813" s="29">
        <v>254.16</v>
      </c>
      <c r="J4813" s="10">
        <f>SUMIFS('Régua SAEB'!$C:$C,'Régua SAEB'!$B:$B,"MT",'Régua SAEB'!$D:$D,"&lt;="&amp;$I4813,'Régua SAEB'!$E:$E,"&gt;"&amp;$I4813,'Régua SAEB'!$A:$A,$E4813)</f>
        <v>2</v>
      </c>
      <c r="K4813" s="10" t="str">
        <f t="array" ref="K4813">INDEX('Régua SAEB'!$F$1:$F$40,MATCH($E4813&amp;"MT"&amp;$J4813,'Régua SAEB'!$G$1:$G$40,0),1)</f>
        <v>Insuficiente</v>
      </c>
    </row>
    <row r="4814" spans="1:11" x14ac:dyDescent="0.2">
      <c r="A4814" s="28" t="s">
        <v>15</v>
      </c>
      <c r="B4814" s="24">
        <v>34162</v>
      </c>
      <c r="C4814" s="28" t="s">
        <v>1912</v>
      </c>
      <c r="D4814" s="29">
        <v>35034162</v>
      </c>
      <c r="E4814" s="29" t="s">
        <v>3527</v>
      </c>
      <c r="F4814" s="29">
        <v>253.95</v>
      </c>
      <c r="G4814" s="10">
        <f>SUMIFS('Régua SAEB'!$C:$C,'Régua SAEB'!$B:$B,"LP",'Régua SAEB'!$D:$D,"&lt;="&amp;$F4814,'Régua SAEB'!$E:$E,"&gt;"&amp;$F4814,'Régua SAEB'!$A:$A,$E4814)</f>
        <v>2</v>
      </c>
      <c r="H4814" s="10" t="str">
        <f t="array" ref="H4814">INDEX('Régua SAEB'!$F$1:$F$40,MATCH($E4814&amp;"LP"&amp;$G4814,'Régua SAEB'!$G$1:$G$40,0),1)</f>
        <v>Básico</v>
      </c>
      <c r="I4814" s="29">
        <v>253.4</v>
      </c>
      <c r="J4814" s="10">
        <f>SUMIFS('Régua SAEB'!$C:$C,'Régua SAEB'!$B:$B,"MT",'Régua SAEB'!$D:$D,"&lt;="&amp;$I4814,'Régua SAEB'!$E:$E,"&gt;"&amp;$I4814,'Régua SAEB'!$A:$A,$E4814)</f>
        <v>2</v>
      </c>
      <c r="K4814" s="10" t="str">
        <f t="array" ref="K4814">INDEX('Régua SAEB'!$F$1:$F$40,MATCH($E4814&amp;"MT"&amp;$J4814,'Régua SAEB'!$G$1:$G$40,0),1)</f>
        <v>Insuficiente</v>
      </c>
    </row>
    <row r="4815" spans="1:11" x14ac:dyDescent="0.2">
      <c r="A4815" s="28" t="s">
        <v>15</v>
      </c>
      <c r="B4815" s="24">
        <v>44573</v>
      </c>
      <c r="C4815" s="28" t="s">
        <v>1913</v>
      </c>
      <c r="D4815" s="29">
        <v>35044573</v>
      </c>
      <c r="E4815" s="29" t="s">
        <v>3527</v>
      </c>
      <c r="F4815" s="29">
        <v>273.62</v>
      </c>
      <c r="G4815" s="10">
        <f>SUMIFS('Régua SAEB'!$C:$C,'Régua SAEB'!$B:$B,"LP",'Régua SAEB'!$D:$D,"&lt;="&amp;$F4815,'Régua SAEB'!$E:$E,"&gt;"&amp;$F4815,'Régua SAEB'!$A:$A,$E4815)</f>
        <v>2</v>
      </c>
      <c r="H4815" s="10" t="str">
        <f t="array" ref="H4815">INDEX('Régua SAEB'!$F$1:$F$40,MATCH($E4815&amp;"LP"&amp;$G4815,'Régua SAEB'!$G$1:$G$40,0),1)</f>
        <v>Básico</v>
      </c>
      <c r="I4815" s="29">
        <v>265.74</v>
      </c>
      <c r="J4815" s="10">
        <f>SUMIFS('Régua SAEB'!$C:$C,'Régua SAEB'!$B:$B,"MT",'Régua SAEB'!$D:$D,"&lt;="&amp;$I4815,'Régua SAEB'!$E:$E,"&gt;"&amp;$I4815,'Régua SAEB'!$A:$A,$E4815)</f>
        <v>2</v>
      </c>
      <c r="K4815" s="10" t="str">
        <f t="array" ref="K4815">INDEX('Régua SAEB'!$F$1:$F$40,MATCH($E4815&amp;"MT"&amp;$J4815,'Régua SAEB'!$G$1:$G$40,0),1)</f>
        <v>Insuficiente</v>
      </c>
    </row>
    <row r="4816" spans="1:11" x14ac:dyDescent="0.2">
      <c r="A4816" s="28" t="s">
        <v>9</v>
      </c>
      <c r="B4816" s="24">
        <v>31159</v>
      </c>
      <c r="C4816" s="28" t="s">
        <v>1914</v>
      </c>
      <c r="D4816" s="29">
        <v>35031159</v>
      </c>
      <c r="E4816" s="29" t="s">
        <v>3527</v>
      </c>
      <c r="F4816" s="29">
        <v>262.93</v>
      </c>
      <c r="G4816" s="10">
        <f>SUMIFS('Régua SAEB'!$C:$C,'Régua SAEB'!$B:$B,"LP",'Régua SAEB'!$D:$D,"&lt;="&amp;$F4816,'Régua SAEB'!$E:$E,"&gt;"&amp;$F4816,'Régua SAEB'!$A:$A,$E4816)</f>
        <v>2</v>
      </c>
      <c r="H4816" s="10" t="str">
        <f t="array" ref="H4816">INDEX('Régua SAEB'!$F$1:$F$40,MATCH($E4816&amp;"LP"&amp;$G4816,'Régua SAEB'!$G$1:$G$40,0),1)</f>
        <v>Básico</v>
      </c>
      <c r="I4816" s="29">
        <v>258.45999999999998</v>
      </c>
      <c r="J4816" s="10">
        <f>SUMIFS('Régua SAEB'!$C:$C,'Régua SAEB'!$B:$B,"MT",'Régua SAEB'!$D:$D,"&lt;="&amp;$I4816,'Régua SAEB'!$E:$E,"&gt;"&amp;$I4816,'Régua SAEB'!$A:$A,$E4816)</f>
        <v>2</v>
      </c>
      <c r="K4816" s="10" t="str">
        <f t="array" ref="K4816">INDEX('Régua SAEB'!$F$1:$F$40,MATCH($E4816&amp;"MT"&amp;$J4816,'Régua SAEB'!$G$1:$G$40,0),1)</f>
        <v>Insuficiente</v>
      </c>
    </row>
    <row r="4817" spans="1:11" x14ac:dyDescent="0.2">
      <c r="A4817" s="28" t="s">
        <v>9</v>
      </c>
      <c r="B4817" s="24">
        <v>31458</v>
      </c>
      <c r="C4817" s="28" t="s">
        <v>1915</v>
      </c>
      <c r="D4817" s="29">
        <v>35031458</v>
      </c>
      <c r="E4817" s="29" t="s">
        <v>3527</v>
      </c>
      <c r="F4817" s="29">
        <v>273.70999999999998</v>
      </c>
      <c r="G4817" s="10">
        <f>SUMIFS('Régua SAEB'!$C:$C,'Régua SAEB'!$B:$B,"LP",'Régua SAEB'!$D:$D,"&lt;="&amp;$F4817,'Régua SAEB'!$E:$E,"&gt;"&amp;$F4817,'Régua SAEB'!$A:$A,$E4817)</f>
        <v>2</v>
      </c>
      <c r="H4817" s="10" t="str">
        <f t="array" ref="H4817">INDEX('Régua SAEB'!$F$1:$F$40,MATCH($E4817&amp;"LP"&amp;$G4817,'Régua SAEB'!$G$1:$G$40,0),1)</f>
        <v>Básico</v>
      </c>
      <c r="I4817" s="29">
        <v>290.60000000000002</v>
      </c>
      <c r="J4817" s="10">
        <f>SUMIFS('Régua SAEB'!$C:$C,'Régua SAEB'!$B:$B,"MT",'Régua SAEB'!$D:$D,"&lt;="&amp;$I4817,'Régua SAEB'!$E:$E,"&gt;"&amp;$I4817,'Régua SAEB'!$A:$A,$E4817)</f>
        <v>3</v>
      </c>
      <c r="K4817" s="10" t="str">
        <f t="array" ref="K4817">INDEX('Régua SAEB'!$F$1:$F$40,MATCH($E4817&amp;"MT"&amp;$J4817,'Régua SAEB'!$G$1:$G$40,0),1)</f>
        <v>Básico</v>
      </c>
    </row>
    <row r="4818" spans="1:11" x14ac:dyDescent="0.2">
      <c r="A4818" s="28" t="s">
        <v>15</v>
      </c>
      <c r="B4818" s="24">
        <v>33327</v>
      </c>
      <c r="C4818" s="28" t="s">
        <v>1916</v>
      </c>
      <c r="D4818" s="29">
        <v>35033327</v>
      </c>
      <c r="E4818" s="29" t="s">
        <v>3527</v>
      </c>
      <c r="F4818" s="29">
        <v>265.33999999999997</v>
      </c>
      <c r="G4818" s="10">
        <f>SUMIFS('Régua SAEB'!$C:$C,'Régua SAEB'!$B:$B,"LP",'Régua SAEB'!$D:$D,"&lt;="&amp;$F4818,'Régua SAEB'!$E:$E,"&gt;"&amp;$F4818,'Régua SAEB'!$A:$A,$E4818)</f>
        <v>2</v>
      </c>
      <c r="H4818" s="10" t="str">
        <f t="array" ref="H4818">INDEX('Régua SAEB'!$F$1:$F$40,MATCH($E4818&amp;"LP"&amp;$G4818,'Régua SAEB'!$G$1:$G$40,0),1)</f>
        <v>Básico</v>
      </c>
      <c r="I4818" s="29">
        <v>259.39</v>
      </c>
      <c r="J4818" s="10">
        <f>SUMIFS('Régua SAEB'!$C:$C,'Régua SAEB'!$B:$B,"MT",'Régua SAEB'!$D:$D,"&lt;="&amp;$I4818,'Régua SAEB'!$E:$E,"&gt;"&amp;$I4818,'Régua SAEB'!$A:$A,$E4818)</f>
        <v>2</v>
      </c>
      <c r="K4818" s="10" t="str">
        <f t="array" ref="K4818">INDEX('Régua SAEB'!$F$1:$F$40,MATCH($E4818&amp;"MT"&amp;$J4818,'Régua SAEB'!$G$1:$G$40,0),1)</f>
        <v>Insuficiente</v>
      </c>
    </row>
    <row r="4819" spans="1:11" x14ac:dyDescent="0.2">
      <c r="A4819" s="28" t="s">
        <v>15</v>
      </c>
      <c r="B4819" s="24">
        <v>33339</v>
      </c>
      <c r="C4819" s="28" t="s">
        <v>1917</v>
      </c>
      <c r="D4819" s="29">
        <v>35033339</v>
      </c>
      <c r="E4819" s="29" t="s">
        <v>3527</v>
      </c>
      <c r="F4819" s="29">
        <v>267.61</v>
      </c>
      <c r="G4819" s="10">
        <f>SUMIFS('Régua SAEB'!$C:$C,'Régua SAEB'!$B:$B,"LP",'Régua SAEB'!$D:$D,"&lt;="&amp;$F4819,'Régua SAEB'!$E:$E,"&gt;"&amp;$F4819,'Régua SAEB'!$A:$A,$E4819)</f>
        <v>2</v>
      </c>
      <c r="H4819" s="10" t="str">
        <f t="array" ref="H4819">INDEX('Régua SAEB'!$F$1:$F$40,MATCH($E4819&amp;"LP"&amp;$G4819,'Régua SAEB'!$G$1:$G$40,0),1)</f>
        <v>Básico</v>
      </c>
      <c r="I4819" s="29">
        <v>258.33999999999997</v>
      </c>
      <c r="J4819" s="10">
        <f>SUMIFS('Régua SAEB'!$C:$C,'Régua SAEB'!$B:$B,"MT",'Régua SAEB'!$D:$D,"&lt;="&amp;$I4819,'Régua SAEB'!$E:$E,"&gt;"&amp;$I4819,'Régua SAEB'!$A:$A,$E4819)</f>
        <v>2</v>
      </c>
      <c r="K4819" s="10" t="str">
        <f t="array" ref="K4819">INDEX('Régua SAEB'!$F$1:$F$40,MATCH($E4819&amp;"MT"&amp;$J4819,'Régua SAEB'!$G$1:$G$40,0),1)</f>
        <v>Insuficiente</v>
      </c>
    </row>
    <row r="4820" spans="1:11" x14ac:dyDescent="0.2">
      <c r="A4820" s="28" t="s">
        <v>15</v>
      </c>
      <c r="B4820" s="24">
        <v>43230</v>
      </c>
      <c r="C4820" s="28" t="s">
        <v>1918</v>
      </c>
      <c r="D4820" s="29">
        <v>35043230</v>
      </c>
      <c r="E4820" s="29" t="s">
        <v>3527</v>
      </c>
      <c r="F4820" s="29">
        <v>261.77999999999997</v>
      </c>
      <c r="G4820" s="10">
        <f>SUMIFS('Régua SAEB'!$C:$C,'Régua SAEB'!$B:$B,"LP",'Régua SAEB'!$D:$D,"&lt;="&amp;$F4820,'Régua SAEB'!$E:$E,"&gt;"&amp;$F4820,'Régua SAEB'!$A:$A,$E4820)</f>
        <v>2</v>
      </c>
      <c r="H4820" s="10" t="str">
        <f t="array" ref="H4820">INDEX('Régua SAEB'!$F$1:$F$40,MATCH($E4820&amp;"LP"&amp;$G4820,'Régua SAEB'!$G$1:$G$40,0),1)</f>
        <v>Básico</v>
      </c>
      <c r="I4820" s="29">
        <v>252.26</v>
      </c>
      <c r="J4820" s="10">
        <f>SUMIFS('Régua SAEB'!$C:$C,'Régua SAEB'!$B:$B,"MT",'Régua SAEB'!$D:$D,"&lt;="&amp;$I4820,'Régua SAEB'!$E:$E,"&gt;"&amp;$I4820,'Régua SAEB'!$A:$A,$E4820)</f>
        <v>2</v>
      </c>
      <c r="K4820" s="10" t="str">
        <f t="array" ref="K4820">INDEX('Régua SAEB'!$F$1:$F$40,MATCH($E4820&amp;"MT"&amp;$J4820,'Régua SAEB'!$G$1:$G$40,0),1)</f>
        <v>Insuficiente</v>
      </c>
    </row>
    <row r="4821" spans="1:11" x14ac:dyDescent="0.2">
      <c r="A4821" s="28" t="s">
        <v>96</v>
      </c>
      <c r="B4821" s="24">
        <v>13882</v>
      </c>
      <c r="C4821" s="28" t="s">
        <v>1919</v>
      </c>
      <c r="D4821" s="29">
        <v>35013882</v>
      </c>
      <c r="E4821" s="29" t="s">
        <v>3527</v>
      </c>
      <c r="F4821" s="29">
        <v>272.57</v>
      </c>
      <c r="G4821" s="10">
        <f>SUMIFS('Régua SAEB'!$C:$C,'Régua SAEB'!$B:$B,"LP",'Régua SAEB'!$D:$D,"&lt;="&amp;$F4821,'Régua SAEB'!$E:$E,"&gt;"&amp;$F4821,'Régua SAEB'!$A:$A,$E4821)</f>
        <v>2</v>
      </c>
      <c r="H4821" s="10" t="str">
        <f t="array" ref="H4821">INDEX('Régua SAEB'!$F$1:$F$40,MATCH($E4821&amp;"LP"&amp;$G4821,'Régua SAEB'!$G$1:$G$40,0),1)</f>
        <v>Básico</v>
      </c>
      <c r="I4821" s="29">
        <v>277.45</v>
      </c>
      <c r="J4821" s="10">
        <f>SUMIFS('Régua SAEB'!$C:$C,'Régua SAEB'!$B:$B,"MT",'Régua SAEB'!$D:$D,"&lt;="&amp;$I4821,'Régua SAEB'!$E:$E,"&gt;"&amp;$I4821,'Régua SAEB'!$A:$A,$E4821)</f>
        <v>3</v>
      </c>
      <c r="K4821" s="10" t="str">
        <f t="array" ref="K4821">INDEX('Régua SAEB'!$F$1:$F$40,MATCH($E4821&amp;"MT"&amp;$J4821,'Régua SAEB'!$G$1:$G$40,0),1)</f>
        <v>Básico</v>
      </c>
    </row>
    <row r="4822" spans="1:11" x14ac:dyDescent="0.2">
      <c r="A4822" s="28" t="s">
        <v>96</v>
      </c>
      <c r="B4822" s="24">
        <v>13985</v>
      </c>
      <c r="C4822" s="28" t="s">
        <v>1920</v>
      </c>
      <c r="D4822" s="29">
        <v>35013985</v>
      </c>
      <c r="E4822" s="29" t="s">
        <v>3527</v>
      </c>
      <c r="F4822" s="29">
        <v>287.89</v>
      </c>
      <c r="G4822" s="10">
        <f>SUMIFS('Régua SAEB'!$C:$C,'Régua SAEB'!$B:$B,"LP",'Régua SAEB'!$D:$D,"&lt;="&amp;$F4822,'Régua SAEB'!$E:$E,"&gt;"&amp;$F4822,'Régua SAEB'!$A:$A,$E4822)</f>
        <v>3</v>
      </c>
      <c r="H4822" s="10" t="str">
        <f t="array" ref="H4822">INDEX('Régua SAEB'!$F$1:$F$40,MATCH($E4822&amp;"LP"&amp;$G4822,'Régua SAEB'!$G$1:$G$40,0),1)</f>
        <v>Básico</v>
      </c>
      <c r="I4822" s="29">
        <v>282.19</v>
      </c>
      <c r="J4822" s="10">
        <f>SUMIFS('Régua SAEB'!$C:$C,'Régua SAEB'!$B:$B,"MT",'Régua SAEB'!$D:$D,"&lt;="&amp;$I4822,'Régua SAEB'!$E:$E,"&gt;"&amp;$I4822,'Régua SAEB'!$A:$A,$E4822)</f>
        <v>3</v>
      </c>
      <c r="K4822" s="10" t="str">
        <f t="array" ref="K4822">INDEX('Régua SAEB'!$F$1:$F$40,MATCH($E4822&amp;"MT"&amp;$J4822,'Régua SAEB'!$G$1:$G$40,0),1)</f>
        <v>Básico</v>
      </c>
    </row>
    <row r="4823" spans="1:11" x14ac:dyDescent="0.2">
      <c r="A4823" s="28" t="s">
        <v>96</v>
      </c>
      <c r="B4823" s="24">
        <v>42298</v>
      </c>
      <c r="C4823" s="28" t="s">
        <v>1921</v>
      </c>
      <c r="D4823" s="29">
        <v>35042298</v>
      </c>
      <c r="E4823" s="29" t="s">
        <v>3527</v>
      </c>
      <c r="F4823" s="29">
        <v>287.16000000000003</v>
      </c>
      <c r="G4823" s="10">
        <f>SUMIFS('Régua SAEB'!$C:$C,'Régua SAEB'!$B:$B,"LP",'Régua SAEB'!$D:$D,"&lt;="&amp;$F4823,'Régua SAEB'!$E:$E,"&gt;"&amp;$F4823,'Régua SAEB'!$A:$A,$E4823)</f>
        <v>3</v>
      </c>
      <c r="H4823" s="10" t="str">
        <f t="array" ref="H4823">INDEX('Régua SAEB'!$F$1:$F$40,MATCH($E4823&amp;"LP"&amp;$G4823,'Régua SAEB'!$G$1:$G$40,0),1)</f>
        <v>Básico</v>
      </c>
      <c r="I4823" s="29">
        <v>298.86</v>
      </c>
      <c r="J4823" s="10">
        <f>SUMIFS('Régua SAEB'!$C:$C,'Régua SAEB'!$B:$B,"MT",'Régua SAEB'!$D:$D,"&lt;="&amp;$I4823,'Régua SAEB'!$E:$E,"&gt;"&amp;$I4823,'Régua SAEB'!$A:$A,$E4823)</f>
        <v>3</v>
      </c>
      <c r="K4823" s="10" t="str">
        <f t="array" ref="K4823">INDEX('Régua SAEB'!$F$1:$F$40,MATCH($E4823&amp;"MT"&amp;$J4823,'Régua SAEB'!$G$1:$G$40,0),1)</f>
        <v>Básico</v>
      </c>
    </row>
    <row r="4824" spans="1:11" x14ac:dyDescent="0.2">
      <c r="A4824" s="28" t="s">
        <v>96</v>
      </c>
      <c r="B4824" s="24">
        <v>918398</v>
      </c>
      <c r="C4824" s="28" t="s">
        <v>1922</v>
      </c>
      <c r="D4824" s="29">
        <v>35918398</v>
      </c>
      <c r="E4824" s="29" t="s">
        <v>3527</v>
      </c>
      <c r="F4824" s="29">
        <v>270.64</v>
      </c>
      <c r="G4824" s="10">
        <f>SUMIFS('Régua SAEB'!$C:$C,'Régua SAEB'!$B:$B,"LP",'Régua SAEB'!$D:$D,"&lt;="&amp;$F4824,'Régua SAEB'!$E:$E,"&gt;"&amp;$F4824,'Régua SAEB'!$A:$A,$E4824)</f>
        <v>2</v>
      </c>
      <c r="H4824" s="10" t="str">
        <f t="array" ref="H4824">INDEX('Régua SAEB'!$F$1:$F$40,MATCH($E4824&amp;"LP"&amp;$G4824,'Régua SAEB'!$G$1:$G$40,0),1)</f>
        <v>Básico</v>
      </c>
      <c r="I4824" s="29">
        <v>269.06</v>
      </c>
      <c r="J4824" s="10">
        <f>SUMIFS('Régua SAEB'!$C:$C,'Régua SAEB'!$B:$B,"MT",'Régua SAEB'!$D:$D,"&lt;="&amp;$I4824,'Régua SAEB'!$E:$E,"&gt;"&amp;$I4824,'Régua SAEB'!$A:$A,$E4824)</f>
        <v>2</v>
      </c>
      <c r="K4824" s="10" t="str">
        <f t="array" ref="K4824">INDEX('Régua SAEB'!$F$1:$F$40,MATCH($E4824&amp;"MT"&amp;$J4824,'Régua SAEB'!$G$1:$G$40,0),1)</f>
        <v>Insuficiente</v>
      </c>
    </row>
    <row r="4825" spans="1:11" x14ac:dyDescent="0.2">
      <c r="A4825" s="28" t="s">
        <v>47</v>
      </c>
      <c r="B4825" s="24">
        <v>27194</v>
      </c>
      <c r="C4825" s="28" t="s">
        <v>1923</v>
      </c>
      <c r="D4825" s="29">
        <v>35027194</v>
      </c>
      <c r="E4825" s="29" t="s">
        <v>3527</v>
      </c>
      <c r="F4825" s="29">
        <v>262.29000000000002</v>
      </c>
      <c r="G4825" s="10">
        <f>SUMIFS('Régua SAEB'!$C:$C,'Régua SAEB'!$B:$B,"LP",'Régua SAEB'!$D:$D,"&lt;="&amp;$F4825,'Régua SAEB'!$E:$E,"&gt;"&amp;$F4825,'Régua SAEB'!$A:$A,$E4825)</f>
        <v>2</v>
      </c>
      <c r="H4825" s="10" t="str">
        <f t="array" ref="H4825">INDEX('Régua SAEB'!$F$1:$F$40,MATCH($E4825&amp;"LP"&amp;$G4825,'Régua SAEB'!$G$1:$G$40,0),1)</f>
        <v>Básico</v>
      </c>
      <c r="I4825" s="29">
        <v>268.63</v>
      </c>
      <c r="J4825" s="10">
        <f>SUMIFS('Régua SAEB'!$C:$C,'Régua SAEB'!$B:$B,"MT",'Régua SAEB'!$D:$D,"&lt;="&amp;$I4825,'Régua SAEB'!$E:$E,"&gt;"&amp;$I4825,'Régua SAEB'!$A:$A,$E4825)</f>
        <v>2</v>
      </c>
      <c r="K4825" s="10" t="str">
        <f t="array" ref="K4825">INDEX('Régua SAEB'!$F$1:$F$40,MATCH($E4825&amp;"MT"&amp;$J4825,'Régua SAEB'!$G$1:$G$40,0),1)</f>
        <v>Insuficiente</v>
      </c>
    </row>
    <row r="4826" spans="1:11" x14ac:dyDescent="0.2">
      <c r="A4826" s="28" t="s">
        <v>97</v>
      </c>
      <c r="B4826" s="24">
        <v>31586</v>
      </c>
      <c r="C4826" s="28" t="s">
        <v>1924</v>
      </c>
      <c r="D4826" s="29">
        <v>35031586</v>
      </c>
      <c r="E4826" s="29" t="s">
        <v>3527</v>
      </c>
      <c r="F4826" s="29">
        <v>258.83999999999997</v>
      </c>
      <c r="G4826" s="10">
        <f>SUMIFS('Régua SAEB'!$C:$C,'Régua SAEB'!$B:$B,"LP",'Régua SAEB'!$D:$D,"&lt;="&amp;$F4826,'Régua SAEB'!$E:$E,"&gt;"&amp;$F4826,'Régua SAEB'!$A:$A,$E4826)</f>
        <v>2</v>
      </c>
      <c r="H4826" s="10" t="str">
        <f t="array" ref="H4826">INDEX('Régua SAEB'!$F$1:$F$40,MATCH($E4826&amp;"LP"&amp;$G4826,'Régua SAEB'!$G$1:$G$40,0),1)</f>
        <v>Básico</v>
      </c>
      <c r="I4826" s="29">
        <v>264.48</v>
      </c>
      <c r="J4826" s="10">
        <f>SUMIFS('Régua SAEB'!$C:$C,'Régua SAEB'!$B:$B,"MT",'Régua SAEB'!$D:$D,"&lt;="&amp;$I4826,'Régua SAEB'!$E:$E,"&gt;"&amp;$I4826,'Régua SAEB'!$A:$A,$E4826)</f>
        <v>2</v>
      </c>
      <c r="K4826" s="10" t="str">
        <f t="array" ref="K4826">INDEX('Régua SAEB'!$F$1:$F$40,MATCH($E4826&amp;"MT"&amp;$J4826,'Régua SAEB'!$G$1:$G$40,0),1)</f>
        <v>Insuficiente</v>
      </c>
    </row>
    <row r="4827" spans="1:11" x14ac:dyDescent="0.2">
      <c r="A4827" s="28" t="s">
        <v>74</v>
      </c>
      <c r="B4827" s="24">
        <v>35038</v>
      </c>
      <c r="C4827" s="28" t="s">
        <v>1926</v>
      </c>
      <c r="D4827" s="29">
        <v>35035038</v>
      </c>
      <c r="E4827" s="29" t="s">
        <v>3527</v>
      </c>
      <c r="F4827" s="29">
        <v>299.60000000000002</v>
      </c>
      <c r="G4827" s="10">
        <f>SUMIFS('Régua SAEB'!$C:$C,'Régua SAEB'!$B:$B,"LP",'Régua SAEB'!$D:$D,"&lt;="&amp;$F4827,'Régua SAEB'!$E:$E,"&gt;"&amp;$F4827,'Régua SAEB'!$A:$A,$E4827)</f>
        <v>3</v>
      </c>
      <c r="H4827" s="10" t="str">
        <f t="array" ref="H4827">INDEX('Régua SAEB'!$F$1:$F$40,MATCH($E4827&amp;"LP"&amp;$G4827,'Régua SAEB'!$G$1:$G$40,0),1)</f>
        <v>Básico</v>
      </c>
      <c r="I4827" s="29">
        <v>280.23</v>
      </c>
      <c r="J4827" s="10">
        <f>SUMIFS('Régua SAEB'!$C:$C,'Régua SAEB'!$B:$B,"MT",'Régua SAEB'!$D:$D,"&lt;="&amp;$I4827,'Régua SAEB'!$E:$E,"&gt;"&amp;$I4827,'Régua SAEB'!$A:$A,$E4827)</f>
        <v>3</v>
      </c>
      <c r="K4827" s="10" t="str">
        <f t="array" ref="K4827">INDEX('Régua SAEB'!$F$1:$F$40,MATCH($E4827&amp;"MT"&amp;$J4827,'Régua SAEB'!$G$1:$G$40,0),1)</f>
        <v>Básico</v>
      </c>
    </row>
    <row r="4828" spans="1:11" x14ac:dyDescent="0.2">
      <c r="A4828" s="28" t="s">
        <v>74</v>
      </c>
      <c r="B4828" s="24">
        <v>35208</v>
      </c>
      <c r="C4828" s="28" t="s">
        <v>3673</v>
      </c>
      <c r="D4828" s="29">
        <v>35035208</v>
      </c>
      <c r="E4828" s="29" t="s">
        <v>3527</v>
      </c>
      <c r="F4828" s="29">
        <v>264.07</v>
      </c>
      <c r="G4828" s="10">
        <f>SUMIFS('Régua SAEB'!$C:$C,'Régua SAEB'!$B:$B,"LP",'Régua SAEB'!$D:$D,"&lt;="&amp;$F4828,'Régua SAEB'!$E:$E,"&gt;"&amp;$F4828,'Régua SAEB'!$A:$A,$E4828)</f>
        <v>2</v>
      </c>
      <c r="H4828" s="10" t="str">
        <f t="array" ref="H4828">INDEX('Régua SAEB'!$F$1:$F$40,MATCH($E4828&amp;"LP"&amp;$G4828,'Régua SAEB'!$G$1:$G$40,0),1)</f>
        <v>Básico</v>
      </c>
      <c r="I4828" s="29">
        <v>265.08</v>
      </c>
      <c r="J4828" s="10">
        <f>SUMIFS('Régua SAEB'!$C:$C,'Régua SAEB'!$B:$B,"MT",'Régua SAEB'!$D:$D,"&lt;="&amp;$I4828,'Régua SAEB'!$E:$E,"&gt;"&amp;$I4828,'Régua SAEB'!$A:$A,$E4828)</f>
        <v>2</v>
      </c>
      <c r="K4828" s="10" t="str">
        <f t="array" ref="K4828">INDEX('Régua SAEB'!$F$1:$F$40,MATCH($E4828&amp;"MT"&amp;$J4828,'Régua SAEB'!$G$1:$G$40,0),1)</f>
        <v>Insuficiente</v>
      </c>
    </row>
    <row r="4829" spans="1:11" x14ac:dyDescent="0.2">
      <c r="A4829" s="28" t="s">
        <v>74</v>
      </c>
      <c r="B4829" s="24">
        <v>49827</v>
      </c>
      <c r="C4829" s="28" t="s">
        <v>1927</v>
      </c>
      <c r="D4829" s="29">
        <v>35049827</v>
      </c>
      <c r="E4829" s="29" t="s">
        <v>3527</v>
      </c>
      <c r="F4829" s="29">
        <v>281.45999999999998</v>
      </c>
      <c r="G4829" s="10">
        <f>SUMIFS('Régua SAEB'!$C:$C,'Régua SAEB'!$B:$B,"LP",'Régua SAEB'!$D:$D,"&lt;="&amp;$F4829,'Régua SAEB'!$E:$E,"&gt;"&amp;$F4829,'Régua SAEB'!$A:$A,$E4829)</f>
        <v>3</v>
      </c>
      <c r="H4829" s="10" t="str">
        <f t="array" ref="H4829">INDEX('Régua SAEB'!$F$1:$F$40,MATCH($E4829&amp;"LP"&amp;$G4829,'Régua SAEB'!$G$1:$G$40,0),1)</f>
        <v>Básico</v>
      </c>
      <c r="I4829" s="29">
        <v>280.39</v>
      </c>
      <c r="J4829" s="10">
        <f>SUMIFS('Régua SAEB'!$C:$C,'Régua SAEB'!$B:$B,"MT",'Régua SAEB'!$D:$D,"&lt;="&amp;$I4829,'Régua SAEB'!$E:$E,"&gt;"&amp;$I4829,'Régua SAEB'!$A:$A,$E4829)</f>
        <v>3</v>
      </c>
      <c r="K4829" s="10" t="str">
        <f t="array" ref="K4829">INDEX('Régua SAEB'!$F$1:$F$40,MATCH($E4829&amp;"MT"&amp;$J4829,'Régua SAEB'!$G$1:$G$40,0),1)</f>
        <v>Básico</v>
      </c>
    </row>
    <row r="4830" spans="1:11" x14ac:dyDescent="0.2">
      <c r="A4830" s="28" t="s">
        <v>74</v>
      </c>
      <c r="B4830" s="24">
        <v>924593</v>
      </c>
      <c r="C4830" s="28" t="s">
        <v>1928</v>
      </c>
      <c r="D4830" s="29">
        <v>35924593</v>
      </c>
      <c r="E4830" s="29" t="s">
        <v>3527</v>
      </c>
      <c r="F4830" s="29">
        <v>246.08</v>
      </c>
      <c r="G4830" s="10">
        <f>SUMIFS('Régua SAEB'!$C:$C,'Régua SAEB'!$B:$B,"LP",'Régua SAEB'!$D:$D,"&lt;="&amp;$F4830,'Régua SAEB'!$E:$E,"&gt;"&amp;$F4830,'Régua SAEB'!$A:$A,$E4830)</f>
        <v>1</v>
      </c>
      <c r="H4830" s="10" t="str">
        <f t="array" ref="H4830">INDEX('Régua SAEB'!$F$1:$F$40,MATCH($E4830&amp;"LP"&amp;$G4830,'Régua SAEB'!$G$1:$G$40,0),1)</f>
        <v>Insuficiente</v>
      </c>
      <c r="I4830" s="29">
        <v>254.75</v>
      </c>
      <c r="J4830" s="10">
        <f>SUMIFS('Régua SAEB'!$C:$C,'Régua SAEB'!$B:$B,"MT",'Régua SAEB'!$D:$D,"&lt;="&amp;$I4830,'Régua SAEB'!$E:$E,"&gt;"&amp;$I4830,'Régua SAEB'!$A:$A,$E4830)</f>
        <v>2</v>
      </c>
      <c r="K4830" s="10" t="str">
        <f t="array" ref="K4830">INDEX('Régua SAEB'!$F$1:$F$40,MATCH($E4830&amp;"MT"&amp;$J4830,'Régua SAEB'!$G$1:$G$40,0),1)</f>
        <v>Insuficiente</v>
      </c>
    </row>
    <row r="4831" spans="1:11" x14ac:dyDescent="0.2">
      <c r="A4831" s="28" t="s">
        <v>99</v>
      </c>
      <c r="B4831" s="24">
        <v>29221</v>
      </c>
      <c r="C4831" s="28" t="s">
        <v>1929</v>
      </c>
      <c r="D4831" s="29">
        <v>35029221</v>
      </c>
      <c r="E4831" s="29" t="s">
        <v>3527</v>
      </c>
      <c r="F4831" s="29">
        <v>269.93</v>
      </c>
      <c r="G4831" s="10">
        <f>SUMIFS('Régua SAEB'!$C:$C,'Régua SAEB'!$B:$B,"LP",'Régua SAEB'!$D:$D,"&lt;="&amp;$F4831,'Régua SAEB'!$E:$E,"&gt;"&amp;$F4831,'Régua SAEB'!$A:$A,$E4831)</f>
        <v>2</v>
      </c>
      <c r="H4831" s="10" t="str">
        <f t="array" ref="H4831">INDEX('Régua SAEB'!$F$1:$F$40,MATCH($E4831&amp;"LP"&amp;$G4831,'Régua SAEB'!$G$1:$G$40,0),1)</f>
        <v>Básico</v>
      </c>
      <c r="I4831" s="29">
        <v>261.24</v>
      </c>
      <c r="J4831" s="10">
        <f>SUMIFS('Régua SAEB'!$C:$C,'Régua SAEB'!$B:$B,"MT",'Régua SAEB'!$D:$D,"&lt;="&amp;$I4831,'Régua SAEB'!$E:$E,"&gt;"&amp;$I4831,'Régua SAEB'!$A:$A,$E4831)</f>
        <v>2</v>
      </c>
      <c r="K4831" s="10" t="str">
        <f t="array" ref="K4831">INDEX('Régua SAEB'!$F$1:$F$40,MATCH($E4831&amp;"MT"&amp;$J4831,'Régua SAEB'!$G$1:$G$40,0),1)</f>
        <v>Insuficiente</v>
      </c>
    </row>
    <row r="4832" spans="1:11" x14ac:dyDescent="0.2">
      <c r="A4832" s="28" t="s">
        <v>34</v>
      </c>
      <c r="B4832" s="24">
        <v>23073</v>
      </c>
      <c r="C4832" s="28" t="s">
        <v>1930</v>
      </c>
      <c r="D4832" s="29">
        <v>35023073</v>
      </c>
      <c r="E4832" s="29" t="s">
        <v>3527</v>
      </c>
      <c r="F4832" s="29">
        <v>280.49</v>
      </c>
      <c r="G4832" s="10">
        <f>SUMIFS('Régua SAEB'!$C:$C,'Régua SAEB'!$B:$B,"LP",'Régua SAEB'!$D:$D,"&lt;="&amp;$F4832,'Régua SAEB'!$E:$E,"&gt;"&amp;$F4832,'Régua SAEB'!$A:$A,$E4832)</f>
        <v>3</v>
      </c>
      <c r="H4832" s="10" t="str">
        <f t="array" ref="H4832">INDEX('Régua SAEB'!$F$1:$F$40,MATCH($E4832&amp;"LP"&amp;$G4832,'Régua SAEB'!$G$1:$G$40,0),1)</f>
        <v>Básico</v>
      </c>
      <c r="I4832" s="29">
        <v>264.42</v>
      </c>
      <c r="J4832" s="10">
        <f>SUMIFS('Régua SAEB'!$C:$C,'Régua SAEB'!$B:$B,"MT",'Régua SAEB'!$D:$D,"&lt;="&amp;$I4832,'Régua SAEB'!$E:$E,"&gt;"&amp;$I4832,'Régua SAEB'!$A:$A,$E4832)</f>
        <v>2</v>
      </c>
      <c r="K4832" s="10" t="str">
        <f t="array" ref="K4832">INDEX('Régua SAEB'!$F$1:$F$40,MATCH($E4832&amp;"MT"&amp;$J4832,'Régua SAEB'!$G$1:$G$40,0),1)</f>
        <v>Insuficiente</v>
      </c>
    </row>
    <row r="4833" spans="1:11" x14ac:dyDescent="0.2">
      <c r="A4833" s="28" t="s">
        <v>9</v>
      </c>
      <c r="B4833" s="24">
        <v>31355</v>
      </c>
      <c r="C4833" s="28" t="s">
        <v>1931</v>
      </c>
      <c r="D4833" s="29">
        <v>35031355</v>
      </c>
      <c r="E4833" s="29" t="s">
        <v>3527</v>
      </c>
      <c r="F4833" s="29">
        <v>268.12</v>
      </c>
      <c r="G4833" s="10">
        <f>SUMIFS('Régua SAEB'!$C:$C,'Régua SAEB'!$B:$B,"LP",'Régua SAEB'!$D:$D,"&lt;="&amp;$F4833,'Régua SAEB'!$E:$E,"&gt;"&amp;$F4833,'Régua SAEB'!$A:$A,$E4833)</f>
        <v>2</v>
      </c>
      <c r="H4833" s="10" t="str">
        <f t="array" ref="H4833">INDEX('Régua SAEB'!$F$1:$F$40,MATCH($E4833&amp;"LP"&amp;$G4833,'Régua SAEB'!$G$1:$G$40,0),1)</f>
        <v>Básico</v>
      </c>
      <c r="I4833" s="29">
        <v>257.07</v>
      </c>
      <c r="J4833" s="10">
        <f>SUMIFS('Régua SAEB'!$C:$C,'Régua SAEB'!$B:$B,"MT",'Régua SAEB'!$D:$D,"&lt;="&amp;$I4833,'Régua SAEB'!$E:$E,"&gt;"&amp;$I4833,'Régua SAEB'!$A:$A,$E4833)</f>
        <v>2</v>
      </c>
      <c r="K4833" s="10" t="str">
        <f t="array" ref="K4833">INDEX('Régua SAEB'!$F$1:$F$40,MATCH($E4833&amp;"MT"&amp;$J4833,'Régua SAEB'!$G$1:$G$40,0),1)</f>
        <v>Insuficiente</v>
      </c>
    </row>
    <row r="4834" spans="1:11" x14ac:dyDescent="0.2">
      <c r="A4834" s="28" t="s">
        <v>92</v>
      </c>
      <c r="B4834" s="24">
        <v>18892</v>
      </c>
      <c r="C4834" s="28" t="s">
        <v>3674</v>
      </c>
      <c r="D4834" s="29">
        <v>35018892</v>
      </c>
      <c r="E4834" s="29" t="s">
        <v>3527</v>
      </c>
      <c r="F4834" s="29">
        <v>277.47000000000003</v>
      </c>
      <c r="G4834" s="10">
        <f>SUMIFS('Régua SAEB'!$C:$C,'Régua SAEB'!$B:$B,"LP",'Régua SAEB'!$D:$D,"&lt;="&amp;$F4834,'Régua SAEB'!$E:$E,"&gt;"&amp;$F4834,'Régua SAEB'!$A:$A,$E4834)</f>
        <v>3</v>
      </c>
      <c r="H4834" s="10" t="str">
        <f t="array" ref="H4834">INDEX('Régua SAEB'!$F$1:$F$40,MATCH($E4834&amp;"LP"&amp;$G4834,'Régua SAEB'!$G$1:$G$40,0),1)</f>
        <v>Básico</v>
      </c>
      <c r="I4834" s="29">
        <v>268.67</v>
      </c>
      <c r="J4834" s="10">
        <f>SUMIFS('Régua SAEB'!$C:$C,'Régua SAEB'!$B:$B,"MT",'Régua SAEB'!$D:$D,"&lt;="&amp;$I4834,'Régua SAEB'!$E:$E,"&gt;"&amp;$I4834,'Régua SAEB'!$A:$A,$E4834)</f>
        <v>2</v>
      </c>
      <c r="K4834" s="10" t="str">
        <f t="array" ref="K4834">INDEX('Régua SAEB'!$F$1:$F$40,MATCH($E4834&amp;"MT"&amp;$J4834,'Régua SAEB'!$G$1:$G$40,0),1)</f>
        <v>Insuficiente</v>
      </c>
    </row>
    <row r="4835" spans="1:11" x14ac:dyDescent="0.2">
      <c r="A4835" s="28" t="s">
        <v>92</v>
      </c>
      <c r="B4835" s="24">
        <v>35956</v>
      </c>
      <c r="C4835" s="28" t="s">
        <v>1933</v>
      </c>
      <c r="D4835" s="29">
        <v>35035956</v>
      </c>
      <c r="E4835" s="29" t="s">
        <v>3527</v>
      </c>
      <c r="F4835" s="29">
        <v>287.93</v>
      </c>
      <c r="G4835" s="10">
        <f>SUMIFS('Régua SAEB'!$C:$C,'Régua SAEB'!$B:$B,"LP",'Régua SAEB'!$D:$D,"&lt;="&amp;$F4835,'Régua SAEB'!$E:$E,"&gt;"&amp;$F4835,'Régua SAEB'!$A:$A,$E4835)</f>
        <v>3</v>
      </c>
      <c r="H4835" s="10" t="str">
        <f t="array" ref="H4835">INDEX('Régua SAEB'!$F$1:$F$40,MATCH($E4835&amp;"LP"&amp;$G4835,'Régua SAEB'!$G$1:$G$40,0),1)</f>
        <v>Básico</v>
      </c>
      <c r="I4835" s="29">
        <v>274.63</v>
      </c>
      <c r="J4835" s="10">
        <f>SUMIFS('Régua SAEB'!$C:$C,'Régua SAEB'!$B:$B,"MT",'Régua SAEB'!$D:$D,"&lt;="&amp;$I4835,'Régua SAEB'!$E:$E,"&gt;"&amp;$I4835,'Régua SAEB'!$A:$A,$E4835)</f>
        <v>2</v>
      </c>
      <c r="K4835" s="10" t="str">
        <f t="array" ref="K4835">INDEX('Régua SAEB'!$F$1:$F$40,MATCH($E4835&amp;"MT"&amp;$J4835,'Régua SAEB'!$G$1:$G$40,0),1)</f>
        <v>Insuficiente</v>
      </c>
    </row>
    <row r="4836" spans="1:11" x14ac:dyDescent="0.2">
      <c r="A4836" s="28" t="s">
        <v>92</v>
      </c>
      <c r="B4836" s="24">
        <v>39913</v>
      </c>
      <c r="C4836" s="28" t="s">
        <v>1934</v>
      </c>
      <c r="D4836" s="29">
        <v>35039913</v>
      </c>
      <c r="E4836" s="29" t="s">
        <v>3527</v>
      </c>
      <c r="F4836" s="29">
        <v>268.16000000000003</v>
      </c>
      <c r="G4836" s="10">
        <f>SUMIFS('Régua SAEB'!$C:$C,'Régua SAEB'!$B:$B,"LP",'Régua SAEB'!$D:$D,"&lt;="&amp;$F4836,'Régua SAEB'!$E:$E,"&gt;"&amp;$F4836,'Régua SAEB'!$A:$A,$E4836)</f>
        <v>2</v>
      </c>
      <c r="H4836" s="10" t="str">
        <f t="array" ref="H4836">INDEX('Régua SAEB'!$F$1:$F$40,MATCH($E4836&amp;"LP"&amp;$G4836,'Régua SAEB'!$G$1:$G$40,0),1)</f>
        <v>Básico</v>
      </c>
      <c r="I4836" s="29">
        <v>261.02</v>
      </c>
      <c r="J4836" s="10">
        <f>SUMIFS('Régua SAEB'!$C:$C,'Régua SAEB'!$B:$B,"MT",'Régua SAEB'!$D:$D,"&lt;="&amp;$I4836,'Régua SAEB'!$E:$E,"&gt;"&amp;$I4836,'Régua SAEB'!$A:$A,$E4836)</f>
        <v>2</v>
      </c>
      <c r="K4836" s="10" t="str">
        <f t="array" ref="K4836">INDEX('Régua SAEB'!$F$1:$F$40,MATCH($E4836&amp;"MT"&amp;$J4836,'Régua SAEB'!$G$1:$G$40,0),1)</f>
        <v>Insuficiente</v>
      </c>
    </row>
    <row r="4837" spans="1:11" x14ac:dyDescent="0.2">
      <c r="A4837" s="28" t="s">
        <v>92</v>
      </c>
      <c r="B4837" s="24">
        <v>576669</v>
      </c>
      <c r="C4837" s="28" t="s">
        <v>1935</v>
      </c>
      <c r="D4837" s="29">
        <v>35576669</v>
      </c>
      <c r="E4837" s="29" t="s">
        <v>3527</v>
      </c>
      <c r="F4837" s="29">
        <v>299</v>
      </c>
      <c r="G4837" s="10">
        <f>SUMIFS('Régua SAEB'!$C:$C,'Régua SAEB'!$B:$B,"LP",'Régua SAEB'!$D:$D,"&lt;="&amp;$F4837,'Régua SAEB'!$E:$E,"&gt;"&amp;$F4837,'Régua SAEB'!$A:$A,$E4837)</f>
        <v>3</v>
      </c>
      <c r="H4837" s="10" t="str">
        <f t="array" ref="H4837">INDEX('Régua SAEB'!$F$1:$F$40,MATCH($E4837&amp;"LP"&amp;$G4837,'Régua SAEB'!$G$1:$G$40,0),1)</f>
        <v>Básico</v>
      </c>
      <c r="I4837" s="29">
        <v>285.44</v>
      </c>
      <c r="J4837" s="10">
        <f>SUMIFS('Régua SAEB'!$C:$C,'Régua SAEB'!$B:$B,"MT",'Régua SAEB'!$D:$D,"&lt;="&amp;$I4837,'Régua SAEB'!$E:$E,"&gt;"&amp;$I4837,'Régua SAEB'!$A:$A,$E4837)</f>
        <v>3</v>
      </c>
      <c r="K4837" s="10" t="str">
        <f t="array" ref="K4837">INDEX('Régua SAEB'!$F$1:$F$40,MATCH($E4837&amp;"MT"&amp;$J4837,'Régua SAEB'!$G$1:$G$40,0),1)</f>
        <v>Básico</v>
      </c>
    </row>
    <row r="4838" spans="1:11" x14ac:dyDescent="0.2">
      <c r="A4838" s="28" t="s">
        <v>18</v>
      </c>
      <c r="B4838" s="24">
        <v>25999</v>
      </c>
      <c r="C4838" s="28" t="s">
        <v>1936</v>
      </c>
      <c r="D4838" s="29">
        <v>35025999</v>
      </c>
      <c r="E4838" s="29" t="s">
        <v>3527</v>
      </c>
      <c r="F4838" s="29">
        <v>233.31</v>
      </c>
      <c r="G4838" s="10">
        <f>SUMIFS('Régua SAEB'!$C:$C,'Régua SAEB'!$B:$B,"LP",'Régua SAEB'!$D:$D,"&lt;="&amp;$F4838,'Régua SAEB'!$E:$E,"&gt;"&amp;$F4838,'Régua SAEB'!$A:$A,$E4838)</f>
        <v>1</v>
      </c>
      <c r="H4838" s="10" t="str">
        <f t="array" ref="H4838">INDEX('Régua SAEB'!$F$1:$F$40,MATCH($E4838&amp;"LP"&amp;$G4838,'Régua SAEB'!$G$1:$G$40,0),1)</f>
        <v>Insuficiente</v>
      </c>
      <c r="I4838" s="29">
        <v>235.42</v>
      </c>
      <c r="J4838" s="10">
        <f>SUMIFS('Régua SAEB'!$C:$C,'Régua SAEB'!$B:$B,"MT",'Régua SAEB'!$D:$D,"&lt;="&amp;$I4838,'Régua SAEB'!$E:$E,"&gt;"&amp;$I4838,'Régua SAEB'!$A:$A,$E4838)</f>
        <v>1</v>
      </c>
      <c r="K4838" s="10" t="str">
        <f t="array" ref="K4838">INDEX('Régua SAEB'!$F$1:$F$40,MATCH($E4838&amp;"MT"&amp;$J4838,'Régua SAEB'!$G$1:$G$40,0),1)</f>
        <v>Insuficiente</v>
      </c>
    </row>
    <row r="4839" spans="1:11" x14ac:dyDescent="0.2">
      <c r="A4839" s="28" t="s">
        <v>48</v>
      </c>
      <c r="B4839" s="24">
        <v>25665</v>
      </c>
      <c r="C4839" s="28" t="s">
        <v>1937</v>
      </c>
      <c r="D4839" s="29">
        <v>35025665</v>
      </c>
      <c r="E4839" s="29" t="s">
        <v>3527</v>
      </c>
      <c r="F4839" s="29">
        <v>269.93</v>
      </c>
      <c r="G4839" s="10">
        <f>SUMIFS('Régua SAEB'!$C:$C,'Régua SAEB'!$B:$B,"LP",'Régua SAEB'!$D:$D,"&lt;="&amp;$F4839,'Régua SAEB'!$E:$E,"&gt;"&amp;$F4839,'Régua SAEB'!$A:$A,$E4839)</f>
        <v>2</v>
      </c>
      <c r="H4839" s="10" t="str">
        <f t="array" ref="H4839">INDEX('Régua SAEB'!$F$1:$F$40,MATCH($E4839&amp;"LP"&amp;$G4839,'Régua SAEB'!$G$1:$G$40,0),1)</f>
        <v>Básico</v>
      </c>
      <c r="I4839" s="29">
        <v>254.43</v>
      </c>
      <c r="J4839" s="10">
        <f>SUMIFS('Régua SAEB'!$C:$C,'Régua SAEB'!$B:$B,"MT",'Régua SAEB'!$D:$D,"&lt;="&amp;$I4839,'Régua SAEB'!$E:$E,"&gt;"&amp;$I4839,'Régua SAEB'!$A:$A,$E4839)</f>
        <v>2</v>
      </c>
      <c r="K4839" s="10" t="str">
        <f t="array" ref="K4839">INDEX('Régua SAEB'!$F$1:$F$40,MATCH($E4839&amp;"MT"&amp;$J4839,'Régua SAEB'!$G$1:$G$40,0),1)</f>
        <v>Insuficiente</v>
      </c>
    </row>
    <row r="4840" spans="1:11" x14ac:dyDescent="0.2">
      <c r="A4840" s="28" t="s">
        <v>48</v>
      </c>
      <c r="B4840" s="24">
        <v>25689</v>
      </c>
      <c r="C4840" s="28" t="s">
        <v>1938</v>
      </c>
      <c r="D4840" s="29">
        <v>35025689</v>
      </c>
      <c r="E4840" s="29" t="s">
        <v>3527</v>
      </c>
      <c r="F4840" s="29">
        <v>269.49</v>
      </c>
      <c r="G4840" s="10">
        <f>SUMIFS('Régua SAEB'!$C:$C,'Régua SAEB'!$B:$B,"LP",'Régua SAEB'!$D:$D,"&lt;="&amp;$F4840,'Régua SAEB'!$E:$E,"&gt;"&amp;$F4840,'Régua SAEB'!$A:$A,$E4840)</f>
        <v>2</v>
      </c>
      <c r="H4840" s="10" t="str">
        <f t="array" ref="H4840">INDEX('Régua SAEB'!$F$1:$F$40,MATCH($E4840&amp;"LP"&amp;$G4840,'Régua SAEB'!$G$1:$G$40,0),1)</f>
        <v>Básico</v>
      </c>
      <c r="I4840" s="29">
        <v>266.55</v>
      </c>
      <c r="J4840" s="10">
        <f>SUMIFS('Régua SAEB'!$C:$C,'Régua SAEB'!$B:$B,"MT",'Régua SAEB'!$D:$D,"&lt;="&amp;$I4840,'Régua SAEB'!$E:$E,"&gt;"&amp;$I4840,'Régua SAEB'!$A:$A,$E4840)</f>
        <v>2</v>
      </c>
      <c r="K4840" s="10" t="str">
        <f t="array" ref="K4840">INDEX('Régua SAEB'!$F$1:$F$40,MATCH($E4840&amp;"MT"&amp;$J4840,'Régua SAEB'!$G$1:$G$40,0),1)</f>
        <v>Insuficiente</v>
      </c>
    </row>
    <row r="4841" spans="1:11" x14ac:dyDescent="0.2">
      <c r="A4841" s="28" t="s">
        <v>48</v>
      </c>
      <c r="B4841" s="24">
        <v>558643</v>
      </c>
      <c r="C4841" s="28" t="s">
        <v>3675</v>
      </c>
      <c r="D4841" s="29">
        <v>35558643</v>
      </c>
      <c r="E4841" s="29" t="s">
        <v>3527</v>
      </c>
      <c r="F4841" s="29">
        <v>264.27999999999997</v>
      </c>
      <c r="G4841" s="10">
        <f>SUMIFS('Régua SAEB'!$C:$C,'Régua SAEB'!$B:$B,"LP",'Régua SAEB'!$D:$D,"&lt;="&amp;$F4841,'Régua SAEB'!$E:$E,"&gt;"&amp;$F4841,'Régua SAEB'!$A:$A,$E4841)</f>
        <v>2</v>
      </c>
      <c r="H4841" s="10" t="str">
        <f t="array" ref="H4841">INDEX('Régua SAEB'!$F$1:$F$40,MATCH($E4841&amp;"LP"&amp;$G4841,'Régua SAEB'!$G$1:$G$40,0),1)</f>
        <v>Básico</v>
      </c>
      <c r="I4841" s="29">
        <v>266.17</v>
      </c>
      <c r="J4841" s="10">
        <f>SUMIFS('Régua SAEB'!$C:$C,'Régua SAEB'!$B:$B,"MT",'Régua SAEB'!$D:$D,"&lt;="&amp;$I4841,'Régua SAEB'!$E:$E,"&gt;"&amp;$I4841,'Régua SAEB'!$A:$A,$E4841)</f>
        <v>2</v>
      </c>
      <c r="K4841" s="10" t="str">
        <f t="array" ref="K4841">INDEX('Régua SAEB'!$F$1:$F$40,MATCH($E4841&amp;"MT"&amp;$J4841,'Régua SAEB'!$G$1:$G$40,0),1)</f>
        <v>Insuficiente</v>
      </c>
    </row>
    <row r="4842" spans="1:11" x14ac:dyDescent="0.2">
      <c r="A4842" s="28" t="s">
        <v>48</v>
      </c>
      <c r="B4842" s="24">
        <v>911069</v>
      </c>
      <c r="C4842" s="28" t="s">
        <v>1943</v>
      </c>
      <c r="D4842" s="29">
        <v>35911069</v>
      </c>
      <c r="E4842" s="29" t="s">
        <v>3527</v>
      </c>
      <c r="F4842" s="29">
        <v>256.39</v>
      </c>
      <c r="G4842" s="10">
        <f>SUMIFS('Régua SAEB'!$C:$C,'Régua SAEB'!$B:$B,"LP",'Régua SAEB'!$D:$D,"&lt;="&amp;$F4842,'Régua SAEB'!$E:$E,"&gt;"&amp;$F4842,'Régua SAEB'!$A:$A,$E4842)</f>
        <v>2</v>
      </c>
      <c r="H4842" s="10" t="str">
        <f t="array" ref="H4842">INDEX('Régua SAEB'!$F$1:$F$40,MATCH($E4842&amp;"LP"&amp;$G4842,'Régua SAEB'!$G$1:$G$40,0),1)</f>
        <v>Básico</v>
      </c>
      <c r="I4842" s="29">
        <v>250.42</v>
      </c>
      <c r="J4842" s="10">
        <f>SUMIFS('Régua SAEB'!$C:$C,'Régua SAEB'!$B:$B,"MT",'Régua SAEB'!$D:$D,"&lt;="&amp;$I4842,'Régua SAEB'!$E:$E,"&gt;"&amp;$I4842,'Régua SAEB'!$A:$A,$E4842)</f>
        <v>2</v>
      </c>
      <c r="K4842" s="10" t="str">
        <f t="array" ref="K4842">INDEX('Régua SAEB'!$F$1:$F$40,MATCH($E4842&amp;"MT"&amp;$J4842,'Régua SAEB'!$G$1:$G$40,0),1)</f>
        <v>Insuficiente</v>
      </c>
    </row>
    <row r="4843" spans="1:11" x14ac:dyDescent="0.2">
      <c r="A4843" s="28" t="s">
        <v>33</v>
      </c>
      <c r="B4843" s="24">
        <v>26815</v>
      </c>
      <c r="C4843" s="28" t="s">
        <v>1944</v>
      </c>
      <c r="D4843" s="29">
        <v>35026815</v>
      </c>
      <c r="E4843" s="29" t="s">
        <v>3527</v>
      </c>
      <c r="F4843" s="29">
        <v>269.32</v>
      </c>
      <c r="G4843" s="10">
        <f>SUMIFS('Régua SAEB'!$C:$C,'Régua SAEB'!$B:$B,"LP",'Régua SAEB'!$D:$D,"&lt;="&amp;$F4843,'Régua SAEB'!$E:$E,"&gt;"&amp;$F4843,'Régua SAEB'!$A:$A,$E4843)</f>
        <v>2</v>
      </c>
      <c r="H4843" s="10" t="str">
        <f t="array" ref="H4843">INDEX('Régua SAEB'!$F$1:$F$40,MATCH($E4843&amp;"LP"&amp;$G4843,'Régua SAEB'!$G$1:$G$40,0),1)</f>
        <v>Básico</v>
      </c>
      <c r="I4843" s="29">
        <v>270.89</v>
      </c>
      <c r="J4843" s="10">
        <f>SUMIFS('Régua SAEB'!$C:$C,'Régua SAEB'!$B:$B,"MT",'Régua SAEB'!$D:$D,"&lt;="&amp;$I4843,'Régua SAEB'!$E:$E,"&gt;"&amp;$I4843,'Régua SAEB'!$A:$A,$E4843)</f>
        <v>2</v>
      </c>
      <c r="K4843" s="10" t="str">
        <f t="array" ref="K4843">INDEX('Régua SAEB'!$F$1:$F$40,MATCH($E4843&amp;"MT"&amp;$J4843,'Régua SAEB'!$G$1:$G$40,0),1)</f>
        <v>Insuficiente</v>
      </c>
    </row>
    <row r="4844" spans="1:11" x14ac:dyDescent="0.2">
      <c r="A4844" s="28" t="s">
        <v>34</v>
      </c>
      <c r="B4844" s="24">
        <v>23103</v>
      </c>
      <c r="C4844" s="28" t="s">
        <v>1946</v>
      </c>
      <c r="D4844" s="29">
        <v>35023103</v>
      </c>
      <c r="E4844" s="29" t="s">
        <v>3527</v>
      </c>
      <c r="F4844" s="29">
        <v>253.74</v>
      </c>
      <c r="G4844" s="10">
        <f>SUMIFS('Régua SAEB'!$C:$C,'Régua SAEB'!$B:$B,"LP",'Régua SAEB'!$D:$D,"&lt;="&amp;$F4844,'Régua SAEB'!$E:$E,"&gt;"&amp;$F4844,'Régua SAEB'!$A:$A,$E4844)</f>
        <v>2</v>
      </c>
      <c r="H4844" s="10" t="str">
        <f t="array" ref="H4844">INDEX('Régua SAEB'!$F$1:$F$40,MATCH($E4844&amp;"LP"&amp;$G4844,'Régua SAEB'!$G$1:$G$40,0),1)</f>
        <v>Básico</v>
      </c>
      <c r="I4844" s="29">
        <v>262.16000000000003</v>
      </c>
      <c r="J4844" s="10">
        <f>SUMIFS('Régua SAEB'!$C:$C,'Régua SAEB'!$B:$B,"MT",'Régua SAEB'!$D:$D,"&lt;="&amp;$I4844,'Régua SAEB'!$E:$E,"&gt;"&amp;$I4844,'Régua SAEB'!$A:$A,$E4844)</f>
        <v>2</v>
      </c>
      <c r="K4844" s="10" t="str">
        <f t="array" ref="K4844">INDEX('Régua SAEB'!$F$1:$F$40,MATCH($E4844&amp;"MT"&amp;$J4844,'Régua SAEB'!$G$1:$G$40,0),1)</f>
        <v>Insuficiente</v>
      </c>
    </row>
    <row r="4845" spans="1:11" x14ac:dyDescent="0.2">
      <c r="A4845" s="28" t="s">
        <v>34</v>
      </c>
      <c r="B4845" s="24">
        <v>23140</v>
      </c>
      <c r="C4845" s="28" t="s">
        <v>1947</v>
      </c>
      <c r="D4845" s="29">
        <v>35023140</v>
      </c>
      <c r="E4845" s="29" t="s">
        <v>3527</v>
      </c>
      <c r="F4845" s="29">
        <v>243.66</v>
      </c>
      <c r="G4845" s="10">
        <f>SUMIFS('Régua SAEB'!$C:$C,'Régua SAEB'!$B:$B,"LP",'Régua SAEB'!$D:$D,"&lt;="&amp;$F4845,'Régua SAEB'!$E:$E,"&gt;"&amp;$F4845,'Régua SAEB'!$A:$A,$E4845)</f>
        <v>1</v>
      </c>
      <c r="H4845" s="10" t="str">
        <f t="array" ref="H4845">INDEX('Régua SAEB'!$F$1:$F$40,MATCH($E4845&amp;"LP"&amp;$G4845,'Régua SAEB'!$G$1:$G$40,0),1)</f>
        <v>Insuficiente</v>
      </c>
      <c r="I4845" s="29">
        <v>257.20999999999998</v>
      </c>
      <c r="J4845" s="10">
        <f>SUMIFS('Régua SAEB'!$C:$C,'Régua SAEB'!$B:$B,"MT",'Régua SAEB'!$D:$D,"&lt;="&amp;$I4845,'Régua SAEB'!$E:$E,"&gt;"&amp;$I4845,'Régua SAEB'!$A:$A,$E4845)</f>
        <v>2</v>
      </c>
      <c r="K4845" s="10" t="str">
        <f t="array" ref="K4845">INDEX('Régua SAEB'!$F$1:$F$40,MATCH($E4845&amp;"MT"&amp;$J4845,'Régua SAEB'!$G$1:$G$40,0),1)</f>
        <v>Insuficiente</v>
      </c>
    </row>
    <row r="4846" spans="1:11" x14ac:dyDescent="0.2">
      <c r="A4846" s="28" t="s">
        <v>34</v>
      </c>
      <c r="B4846" s="24">
        <v>916122</v>
      </c>
      <c r="C4846" s="28" t="s">
        <v>1948</v>
      </c>
      <c r="D4846" s="29">
        <v>35916122</v>
      </c>
      <c r="E4846" s="29" t="s">
        <v>3527</v>
      </c>
      <c r="F4846" s="29">
        <v>288.32</v>
      </c>
      <c r="G4846" s="10">
        <f>SUMIFS('Régua SAEB'!$C:$C,'Régua SAEB'!$B:$B,"LP",'Régua SAEB'!$D:$D,"&lt;="&amp;$F4846,'Régua SAEB'!$E:$E,"&gt;"&amp;$F4846,'Régua SAEB'!$A:$A,$E4846)</f>
        <v>3</v>
      </c>
      <c r="H4846" s="10" t="str">
        <f t="array" ref="H4846">INDEX('Régua SAEB'!$F$1:$F$40,MATCH($E4846&amp;"LP"&amp;$G4846,'Régua SAEB'!$G$1:$G$40,0),1)</f>
        <v>Básico</v>
      </c>
      <c r="I4846" s="29">
        <v>288.31</v>
      </c>
      <c r="J4846" s="10">
        <f>SUMIFS('Régua SAEB'!$C:$C,'Régua SAEB'!$B:$B,"MT",'Régua SAEB'!$D:$D,"&lt;="&amp;$I4846,'Régua SAEB'!$E:$E,"&gt;"&amp;$I4846,'Régua SAEB'!$A:$A,$E4846)</f>
        <v>3</v>
      </c>
      <c r="K4846" s="10" t="str">
        <f t="array" ref="K4846">INDEX('Régua SAEB'!$F$1:$F$40,MATCH($E4846&amp;"MT"&amp;$J4846,'Régua SAEB'!$G$1:$G$40,0),1)</f>
        <v>Básico</v>
      </c>
    </row>
    <row r="4847" spans="1:11" x14ac:dyDescent="0.2">
      <c r="A4847" s="28" t="s">
        <v>63</v>
      </c>
      <c r="B4847" s="24">
        <v>17401</v>
      </c>
      <c r="C4847" s="28" t="s">
        <v>1949</v>
      </c>
      <c r="D4847" s="29">
        <v>35017401</v>
      </c>
      <c r="E4847" s="29" t="s">
        <v>3527</v>
      </c>
      <c r="F4847" s="29">
        <v>261.97000000000003</v>
      </c>
      <c r="G4847" s="10">
        <f>SUMIFS('Régua SAEB'!$C:$C,'Régua SAEB'!$B:$B,"LP",'Régua SAEB'!$D:$D,"&lt;="&amp;$F4847,'Régua SAEB'!$E:$E,"&gt;"&amp;$F4847,'Régua SAEB'!$A:$A,$E4847)</f>
        <v>2</v>
      </c>
      <c r="H4847" s="10" t="str">
        <f t="array" ref="H4847">INDEX('Régua SAEB'!$F$1:$F$40,MATCH($E4847&amp;"LP"&amp;$G4847,'Régua SAEB'!$G$1:$G$40,0),1)</f>
        <v>Básico</v>
      </c>
      <c r="I4847" s="29">
        <v>254.91</v>
      </c>
      <c r="J4847" s="10">
        <f>SUMIFS('Régua SAEB'!$C:$C,'Régua SAEB'!$B:$B,"MT",'Régua SAEB'!$D:$D,"&lt;="&amp;$I4847,'Régua SAEB'!$E:$E,"&gt;"&amp;$I4847,'Régua SAEB'!$A:$A,$E4847)</f>
        <v>2</v>
      </c>
      <c r="K4847" s="10" t="str">
        <f t="array" ref="K4847">INDEX('Régua SAEB'!$F$1:$F$40,MATCH($E4847&amp;"MT"&amp;$J4847,'Régua SAEB'!$G$1:$G$40,0),1)</f>
        <v>Insuficiente</v>
      </c>
    </row>
    <row r="4848" spans="1:11" x14ac:dyDescent="0.2">
      <c r="A4848" s="28" t="s">
        <v>63</v>
      </c>
      <c r="B4848" s="24">
        <v>17656</v>
      </c>
      <c r="C4848" s="28" t="s">
        <v>1950</v>
      </c>
      <c r="D4848" s="29">
        <v>35017656</v>
      </c>
      <c r="E4848" s="29" t="s">
        <v>3527</v>
      </c>
      <c r="F4848" s="29">
        <v>273.37</v>
      </c>
      <c r="G4848" s="10">
        <f>SUMIFS('Régua SAEB'!$C:$C,'Régua SAEB'!$B:$B,"LP",'Régua SAEB'!$D:$D,"&lt;="&amp;$F4848,'Régua SAEB'!$E:$E,"&gt;"&amp;$F4848,'Régua SAEB'!$A:$A,$E4848)</f>
        <v>2</v>
      </c>
      <c r="H4848" s="10" t="str">
        <f t="array" ref="H4848">INDEX('Régua SAEB'!$F$1:$F$40,MATCH($E4848&amp;"LP"&amp;$G4848,'Régua SAEB'!$G$1:$G$40,0),1)</f>
        <v>Básico</v>
      </c>
      <c r="I4848" s="29">
        <v>264.19</v>
      </c>
      <c r="J4848" s="10">
        <f>SUMIFS('Régua SAEB'!$C:$C,'Régua SAEB'!$B:$B,"MT",'Régua SAEB'!$D:$D,"&lt;="&amp;$I4848,'Régua SAEB'!$E:$E,"&gt;"&amp;$I4848,'Régua SAEB'!$A:$A,$E4848)</f>
        <v>2</v>
      </c>
      <c r="K4848" s="10" t="str">
        <f t="array" ref="K4848">INDEX('Régua SAEB'!$F$1:$F$40,MATCH($E4848&amp;"MT"&amp;$J4848,'Régua SAEB'!$G$1:$G$40,0),1)</f>
        <v>Insuficiente</v>
      </c>
    </row>
    <row r="4849" spans="1:11" x14ac:dyDescent="0.2">
      <c r="A4849" s="28" t="s">
        <v>63</v>
      </c>
      <c r="B4849" s="24">
        <v>45615</v>
      </c>
      <c r="C4849" s="28" t="s">
        <v>1951</v>
      </c>
      <c r="D4849" s="29">
        <v>35045615</v>
      </c>
      <c r="E4849" s="29" t="s">
        <v>3527</v>
      </c>
      <c r="F4849" s="29">
        <v>272.08</v>
      </c>
      <c r="G4849" s="10">
        <f>SUMIFS('Régua SAEB'!$C:$C,'Régua SAEB'!$B:$B,"LP",'Régua SAEB'!$D:$D,"&lt;="&amp;$F4849,'Régua SAEB'!$E:$E,"&gt;"&amp;$F4849,'Régua SAEB'!$A:$A,$E4849)</f>
        <v>2</v>
      </c>
      <c r="H4849" s="10" t="str">
        <f t="array" ref="H4849">INDEX('Régua SAEB'!$F$1:$F$40,MATCH($E4849&amp;"LP"&amp;$G4849,'Régua SAEB'!$G$1:$G$40,0),1)</f>
        <v>Básico</v>
      </c>
      <c r="I4849" s="29">
        <v>262.8</v>
      </c>
      <c r="J4849" s="10">
        <f>SUMIFS('Régua SAEB'!$C:$C,'Régua SAEB'!$B:$B,"MT",'Régua SAEB'!$D:$D,"&lt;="&amp;$I4849,'Régua SAEB'!$E:$E,"&gt;"&amp;$I4849,'Régua SAEB'!$A:$A,$E4849)</f>
        <v>2</v>
      </c>
      <c r="K4849" s="10" t="str">
        <f t="array" ref="K4849">INDEX('Régua SAEB'!$F$1:$F$40,MATCH($E4849&amp;"MT"&amp;$J4849,'Régua SAEB'!$G$1:$G$40,0),1)</f>
        <v>Insuficiente</v>
      </c>
    </row>
    <row r="4850" spans="1:11" x14ac:dyDescent="0.2">
      <c r="A4850" s="28" t="s">
        <v>15</v>
      </c>
      <c r="B4850" s="24">
        <v>33085</v>
      </c>
      <c r="C4850" s="28" t="s">
        <v>1954</v>
      </c>
      <c r="D4850" s="29">
        <v>35033085</v>
      </c>
      <c r="E4850" s="29" t="s">
        <v>3527</v>
      </c>
      <c r="F4850" s="29">
        <v>281.60000000000002</v>
      </c>
      <c r="G4850" s="10">
        <f>SUMIFS('Régua SAEB'!$C:$C,'Régua SAEB'!$B:$B,"LP",'Régua SAEB'!$D:$D,"&lt;="&amp;$F4850,'Régua SAEB'!$E:$E,"&gt;"&amp;$F4850,'Régua SAEB'!$A:$A,$E4850)</f>
        <v>3</v>
      </c>
      <c r="H4850" s="10" t="str">
        <f t="array" ref="H4850">INDEX('Régua SAEB'!$F$1:$F$40,MATCH($E4850&amp;"LP"&amp;$G4850,'Régua SAEB'!$G$1:$G$40,0),1)</f>
        <v>Básico</v>
      </c>
      <c r="I4850" s="29">
        <v>270.04000000000002</v>
      </c>
      <c r="J4850" s="10">
        <f>SUMIFS('Régua SAEB'!$C:$C,'Régua SAEB'!$B:$B,"MT",'Régua SAEB'!$D:$D,"&lt;="&amp;$I4850,'Régua SAEB'!$E:$E,"&gt;"&amp;$I4850,'Régua SAEB'!$A:$A,$E4850)</f>
        <v>2</v>
      </c>
      <c r="K4850" s="10" t="str">
        <f t="array" ref="K4850">INDEX('Régua SAEB'!$F$1:$F$40,MATCH($E4850&amp;"MT"&amp;$J4850,'Régua SAEB'!$G$1:$G$40,0),1)</f>
        <v>Insuficiente</v>
      </c>
    </row>
    <row r="4851" spans="1:11" x14ac:dyDescent="0.2">
      <c r="A4851" s="28" t="s">
        <v>60</v>
      </c>
      <c r="B4851" s="24">
        <v>34964</v>
      </c>
      <c r="C4851" s="28" t="s">
        <v>1955</v>
      </c>
      <c r="D4851" s="29">
        <v>35034964</v>
      </c>
      <c r="E4851" s="29" t="s">
        <v>3527</v>
      </c>
      <c r="F4851" s="29">
        <v>285.69</v>
      </c>
      <c r="G4851" s="10">
        <f>SUMIFS('Régua SAEB'!$C:$C,'Régua SAEB'!$B:$B,"LP",'Régua SAEB'!$D:$D,"&lt;="&amp;$F4851,'Régua SAEB'!$E:$E,"&gt;"&amp;$F4851,'Régua SAEB'!$A:$A,$E4851)</f>
        <v>3</v>
      </c>
      <c r="H4851" s="10" t="str">
        <f t="array" ref="H4851">INDEX('Régua SAEB'!$F$1:$F$40,MATCH($E4851&amp;"LP"&amp;$G4851,'Régua SAEB'!$G$1:$G$40,0),1)</f>
        <v>Básico</v>
      </c>
      <c r="I4851" s="29">
        <v>267.52999999999997</v>
      </c>
      <c r="J4851" s="10">
        <f>SUMIFS('Régua SAEB'!$C:$C,'Régua SAEB'!$B:$B,"MT",'Régua SAEB'!$D:$D,"&lt;="&amp;$I4851,'Régua SAEB'!$E:$E,"&gt;"&amp;$I4851,'Régua SAEB'!$A:$A,$E4851)</f>
        <v>2</v>
      </c>
      <c r="K4851" s="10" t="str">
        <f t="array" ref="K4851">INDEX('Régua SAEB'!$F$1:$F$40,MATCH($E4851&amp;"MT"&amp;$J4851,'Régua SAEB'!$G$1:$G$40,0),1)</f>
        <v>Insuficiente</v>
      </c>
    </row>
    <row r="4852" spans="1:11" x14ac:dyDescent="0.2">
      <c r="A4852" s="28" t="s">
        <v>60</v>
      </c>
      <c r="B4852" s="24">
        <v>35270</v>
      </c>
      <c r="C4852" s="28" t="s">
        <v>1956</v>
      </c>
      <c r="D4852" s="29">
        <v>35035270</v>
      </c>
      <c r="E4852" s="29" t="s">
        <v>3527</v>
      </c>
      <c r="F4852" s="29">
        <v>262.3</v>
      </c>
      <c r="G4852" s="10">
        <f>SUMIFS('Régua SAEB'!$C:$C,'Régua SAEB'!$B:$B,"LP",'Régua SAEB'!$D:$D,"&lt;="&amp;$F4852,'Régua SAEB'!$E:$E,"&gt;"&amp;$F4852,'Régua SAEB'!$A:$A,$E4852)</f>
        <v>2</v>
      </c>
      <c r="H4852" s="10" t="str">
        <f t="array" ref="H4852">INDEX('Régua SAEB'!$F$1:$F$40,MATCH($E4852&amp;"LP"&amp;$G4852,'Régua SAEB'!$G$1:$G$40,0),1)</f>
        <v>Básico</v>
      </c>
      <c r="I4852" s="29">
        <v>267.83</v>
      </c>
      <c r="J4852" s="10">
        <f>SUMIFS('Régua SAEB'!$C:$C,'Régua SAEB'!$B:$B,"MT",'Régua SAEB'!$D:$D,"&lt;="&amp;$I4852,'Régua SAEB'!$E:$E,"&gt;"&amp;$I4852,'Régua SAEB'!$A:$A,$E4852)</f>
        <v>2</v>
      </c>
      <c r="K4852" s="10" t="str">
        <f t="array" ref="K4852">INDEX('Régua SAEB'!$F$1:$F$40,MATCH($E4852&amp;"MT"&amp;$J4852,'Régua SAEB'!$G$1:$G$40,0),1)</f>
        <v>Insuficiente</v>
      </c>
    </row>
    <row r="4853" spans="1:11" x14ac:dyDescent="0.2">
      <c r="A4853" s="28" t="s">
        <v>68</v>
      </c>
      <c r="B4853" s="24">
        <v>30314</v>
      </c>
      <c r="C4853" s="28" t="s">
        <v>1957</v>
      </c>
      <c r="D4853" s="29">
        <v>35030314</v>
      </c>
      <c r="E4853" s="29" t="s">
        <v>3527</v>
      </c>
      <c r="F4853" s="29">
        <v>281</v>
      </c>
      <c r="G4853" s="10">
        <f>SUMIFS('Régua SAEB'!$C:$C,'Régua SAEB'!$B:$B,"LP",'Régua SAEB'!$D:$D,"&lt;="&amp;$F4853,'Régua SAEB'!$E:$E,"&gt;"&amp;$F4853,'Régua SAEB'!$A:$A,$E4853)</f>
        <v>3</v>
      </c>
      <c r="H4853" s="10" t="str">
        <f t="array" ref="H4853">INDEX('Régua SAEB'!$F$1:$F$40,MATCH($E4853&amp;"LP"&amp;$G4853,'Régua SAEB'!$G$1:$G$40,0),1)</f>
        <v>Básico</v>
      </c>
      <c r="I4853" s="29">
        <v>283.89</v>
      </c>
      <c r="J4853" s="10">
        <f>SUMIFS('Régua SAEB'!$C:$C,'Régua SAEB'!$B:$B,"MT",'Régua SAEB'!$D:$D,"&lt;="&amp;$I4853,'Régua SAEB'!$E:$E,"&gt;"&amp;$I4853,'Régua SAEB'!$A:$A,$E4853)</f>
        <v>3</v>
      </c>
      <c r="K4853" s="10" t="str">
        <f t="array" ref="K4853">INDEX('Régua SAEB'!$F$1:$F$40,MATCH($E4853&amp;"MT"&amp;$J4853,'Régua SAEB'!$G$1:$G$40,0),1)</f>
        <v>Básico</v>
      </c>
    </row>
    <row r="4854" spans="1:11" x14ac:dyDescent="0.2">
      <c r="A4854" s="28" t="s">
        <v>68</v>
      </c>
      <c r="B4854" s="24">
        <v>30363</v>
      </c>
      <c r="C4854" s="28" t="s">
        <v>1958</v>
      </c>
      <c r="D4854" s="29">
        <v>35030363</v>
      </c>
      <c r="E4854" s="29" t="s">
        <v>3527</v>
      </c>
      <c r="F4854" s="29">
        <v>288.63</v>
      </c>
      <c r="G4854" s="10">
        <f>SUMIFS('Régua SAEB'!$C:$C,'Régua SAEB'!$B:$B,"LP",'Régua SAEB'!$D:$D,"&lt;="&amp;$F4854,'Régua SAEB'!$E:$E,"&gt;"&amp;$F4854,'Régua SAEB'!$A:$A,$E4854)</f>
        <v>3</v>
      </c>
      <c r="H4854" s="10" t="str">
        <f t="array" ref="H4854">INDEX('Régua SAEB'!$F$1:$F$40,MATCH($E4854&amp;"LP"&amp;$G4854,'Régua SAEB'!$G$1:$G$40,0),1)</f>
        <v>Básico</v>
      </c>
      <c r="I4854" s="29">
        <v>280.63</v>
      </c>
      <c r="J4854" s="10">
        <f>SUMIFS('Régua SAEB'!$C:$C,'Régua SAEB'!$B:$B,"MT",'Régua SAEB'!$D:$D,"&lt;="&amp;$I4854,'Régua SAEB'!$E:$E,"&gt;"&amp;$I4854,'Régua SAEB'!$A:$A,$E4854)</f>
        <v>3</v>
      </c>
      <c r="K4854" s="10" t="str">
        <f t="array" ref="K4854">INDEX('Régua SAEB'!$F$1:$F$40,MATCH($E4854&amp;"MT"&amp;$J4854,'Régua SAEB'!$G$1:$G$40,0),1)</f>
        <v>Básico</v>
      </c>
    </row>
    <row r="4855" spans="1:11" x14ac:dyDescent="0.2">
      <c r="A4855" s="28" t="s">
        <v>68</v>
      </c>
      <c r="B4855" s="24">
        <v>30442</v>
      </c>
      <c r="C4855" s="28" t="s">
        <v>3676</v>
      </c>
      <c r="D4855" s="29">
        <v>35030442</v>
      </c>
      <c r="E4855" s="29" t="s">
        <v>3527</v>
      </c>
      <c r="F4855" s="29">
        <v>264.25</v>
      </c>
      <c r="G4855" s="10">
        <f>SUMIFS('Régua SAEB'!$C:$C,'Régua SAEB'!$B:$B,"LP",'Régua SAEB'!$D:$D,"&lt;="&amp;$F4855,'Régua SAEB'!$E:$E,"&gt;"&amp;$F4855,'Régua SAEB'!$A:$A,$E4855)</f>
        <v>2</v>
      </c>
      <c r="H4855" s="10" t="str">
        <f t="array" ref="H4855">INDEX('Régua SAEB'!$F$1:$F$40,MATCH($E4855&amp;"LP"&amp;$G4855,'Régua SAEB'!$G$1:$G$40,0),1)</f>
        <v>Básico</v>
      </c>
      <c r="I4855" s="29">
        <v>264.81</v>
      </c>
      <c r="J4855" s="10">
        <f>SUMIFS('Régua SAEB'!$C:$C,'Régua SAEB'!$B:$B,"MT",'Régua SAEB'!$D:$D,"&lt;="&amp;$I4855,'Régua SAEB'!$E:$E,"&gt;"&amp;$I4855,'Régua SAEB'!$A:$A,$E4855)</f>
        <v>2</v>
      </c>
      <c r="K4855" s="10" t="str">
        <f t="array" ref="K4855">INDEX('Régua SAEB'!$F$1:$F$40,MATCH($E4855&amp;"MT"&amp;$J4855,'Régua SAEB'!$G$1:$G$40,0),1)</f>
        <v>Insuficiente</v>
      </c>
    </row>
    <row r="4856" spans="1:11" x14ac:dyDescent="0.2">
      <c r="A4856" s="28" t="s">
        <v>68</v>
      </c>
      <c r="B4856" s="24">
        <v>43114</v>
      </c>
      <c r="C4856" s="28" t="s">
        <v>1959</v>
      </c>
      <c r="D4856" s="29">
        <v>35043114</v>
      </c>
      <c r="E4856" s="29" t="s">
        <v>3527</v>
      </c>
      <c r="F4856" s="29">
        <v>284.13</v>
      </c>
      <c r="G4856" s="10">
        <f>SUMIFS('Régua SAEB'!$C:$C,'Régua SAEB'!$B:$B,"LP",'Régua SAEB'!$D:$D,"&lt;="&amp;$F4856,'Régua SAEB'!$E:$E,"&gt;"&amp;$F4856,'Régua SAEB'!$A:$A,$E4856)</f>
        <v>3</v>
      </c>
      <c r="H4856" s="10" t="str">
        <f t="array" ref="H4856">INDEX('Régua SAEB'!$F$1:$F$40,MATCH($E4856&amp;"LP"&amp;$G4856,'Régua SAEB'!$G$1:$G$40,0),1)</f>
        <v>Básico</v>
      </c>
      <c r="I4856" s="29">
        <v>278.33999999999997</v>
      </c>
      <c r="J4856" s="10">
        <f>SUMIFS('Régua SAEB'!$C:$C,'Régua SAEB'!$B:$B,"MT",'Régua SAEB'!$D:$D,"&lt;="&amp;$I4856,'Régua SAEB'!$E:$E,"&gt;"&amp;$I4856,'Régua SAEB'!$A:$A,$E4856)</f>
        <v>3</v>
      </c>
      <c r="K4856" s="10" t="str">
        <f t="array" ref="K4856">INDEX('Régua SAEB'!$F$1:$F$40,MATCH($E4856&amp;"MT"&amp;$J4856,'Régua SAEB'!$G$1:$G$40,0),1)</f>
        <v>Básico</v>
      </c>
    </row>
    <row r="4857" spans="1:11" x14ac:dyDescent="0.2">
      <c r="A4857" s="28" t="s">
        <v>68</v>
      </c>
      <c r="B4857" s="24">
        <v>578009</v>
      </c>
      <c r="C4857" s="28" t="s">
        <v>1960</v>
      </c>
      <c r="D4857" s="29">
        <v>35578009</v>
      </c>
      <c r="E4857" s="29" t="s">
        <v>3527</v>
      </c>
      <c r="F4857" s="29">
        <v>262.33</v>
      </c>
      <c r="G4857" s="10">
        <f>SUMIFS('Régua SAEB'!$C:$C,'Régua SAEB'!$B:$B,"LP",'Régua SAEB'!$D:$D,"&lt;="&amp;$F4857,'Régua SAEB'!$E:$E,"&gt;"&amp;$F4857,'Régua SAEB'!$A:$A,$E4857)</f>
        <v>2</v>
      </c>
      <c r="H4857" s="10" t="str">
        <f t="array" ref="H4857">INDEX('Régua SAEB'!$F$1:$F$40,MATCH($E4857&amp;"LP"&amp;$G4857,'Régua SAEB'!$G$1:$G$40,0),1)</f>
        <v>Básico</v>
      </c>
      <c r="I4857" s="29">
        <v>257.5</v>
      </c>
      <c r="J4857" s="10">
        <f>SUMIFS('Régua SAEB'!$C:$C,'Régua SAEB'!$B:$B,"MT",'Régua SAEB'!$D:$D,"&lt;="&amp;$I4857,'Régua SAEB'!$E:$E,"&gt;"&amp;$I4857,'Régua SAEB'!$A:$A,$E4857)</f>
        <v>2</v>
      </c>
      <c r="K4857" s="10" t="str">
        <f t="array" ref="K4857">INDEX('Régua SAEB'!$F$1:$F$40,MATCH($E4857&amp;"MT"&amp;$J4857,'Régua SAEB'!$G$1:$G$40,0),1)</f>
        <v>Insuficiente</v>
      </c>
    </row>
    <row r="4858" spans="1:11" x14ac:dyDescent="0.2">
      <c r="A4858" s="28" t="s">
        <v>68</v>
      </c>
      <c r="B4858" s="24">
        <v>913868</v>
      </c>
      <c r="C4858" s="28" t="s">
        <v>1961</v>
      </c>
      <c r="D4858" s="29">
        <v>35913868</v>
      </c>
      <c r="E4858" s="29" t="s">
        <v>3527</v>
      </c>
      <c r="F4858" s="29">
        <v>280.43</v>
      </c>
      <c r="G4858" s="10">
        <f>SUMIFS('Régua SAEB'!$C:$C,'Régua SAEB'!$B:$B,"LP",'Régua SAEB'!$D:$D,"&lt;="&amp;$F4858,'Régua SAEB'!$E:$E,"&gt;"&amp;$F4858,'Régua SAEB'!$A:$A,$E4858)</f>
        <v>3</v>
      </c>
      <c r="H4858" s="10" t="str">
        <f t="array" ref="H4858">INDEX('Régua SAEB'!$F$1:$F$40,MATCH($E4858&amp;"LP"&amp;$G4858,'Régua SAEB'!$G$1:$G$40,0),1)</f>
        <v>Básico</v>
      </c>
      <c r="I4858" s="29">
        <v>265.82</v>
      </c>
      <c r="J4858" s="10">
        <f>SUMIFS('Régua SAEB'!$C:$C,'Régua SAEB'!$B:$B,"MT",'Régua SAEB'!$D:$D,"&lt;="&amp;$I4858,'Régua SAEB'!$E:$E,"&gt;"&amp;$I4858,'Régua SAEB'!$A:$A,$E4858)</f>
        <v>2</v>
      </c>
      <c r="K4858" s="10" t="str">
        <f t="array" ref="K4858">INDEX('Régua SAEB'!$F$1:$F$40,MATCH($E4858&amp;"MT"&amp;$J4858,'Régua SAEB'!$G$1:$G$40,0),1)</f>
        <v>Insuficiente</v>
      </c>
    </row>
    <row r="4859" spans="1:11" x14ac:dyDescent="0.2">
      <c r="A4859" s="28" t="s">
        <v>68</v>
      </c>
      <c r="B4859" s="24">
        <v>919111</v>
      </c>
      <c r="C4859" s="28" t="s">
        <v>1962</v>
      </c>
      <c r="D4859" s="29">
        <v>35919111</v>
      </c>
      <c r="E4859" s="29" t="s">
        <v>3527</v>
      </c>
      <c r="F4859" s="29">
        <v>268.86</v>
      </c>
      <c r="G4859" s="10">
        <f>SUMIFS('Régua SAEB'!$C:$C,'Régua SAEB'!$B:$B,"LP",'Régua SAEB'!$D:$D,"&lt;="&amp;$F4859,'Régua SAEB'!$E:$E,"&gt;"&amp;$F4859,'Régua SAEB'!$A:$A,$E4859)</f>
        <v>2</v>
      </c>
      <c r="H4859" s="10" t="str">
        <f t="array" ref="H4859">INDEX('Régua SAEB'!$F$1:$F$40,MATCH($E4859&amp;"LP"&amp;$G4859,'Régua SAEB'!$G$1:$G$40,0),1)</f>
        <v>Básico</v>
      </c>
      <c r="I4859" s="29">
        <v>255.88</v>
      </c>
      <c r="J4859" s="10">
        <f>SUMIFS('Régua SAEB'!$C:$C,'Régua SAEB'!$B:$B,"MT",'Régua SAEB'!$D:$D,"&lt;="&amp;$I4859,'Régua SAEB'!$E:$E,"&gt;"&amp;$I4859,'Régua SAEB'!$A:$A,$E4859)</f>
        <v>2</v>
      </c>
      <c r="K4859" s="10" t="str">
        <f t="array" ref="K4859">INDEX('Régua SAEB'!$F$1:$F$40,MATCH($E4859&amp;"MT"&amp;$J4859,'Régua SAEB'!$G$1:$G$40,0),1)</f>
        <v>Insuficiente</v>
      </c>
    </row>
    <row r="4860" spans="1:11" x14ac:dyDescent="0.2">
      <c r="A4860" s="28" t="s">
        <v>11</v>
      </c>
      <c r="B4860" s="24">
        <v>30703</v>
      </c>
      <c r="C4860" s="28" t="s">
        <v>1964</v>
      </c>
      <c r="D4860" s="29">
        <v>35030703</v>
      </c>
      <c r="E4860" s="29" t="s">
        <v>3527</v>
      </c>
      <c r="F4860" s="29">
        <v>266.97000000000003</v>
      </c>
      <c r="G4860" s="10">
        <f>SUMIFS('Régua SAEB'!$C:$C,'Régua SAEB'!$B:$B,"LP",'Régua SAEB'!$D:$D,"&lt;="&amp;$F4860,'Régua SAEB'!$E:$E,"&gt;"&amp;$F4860,'Régua SAEB'!$A:$A,$E4860)</f>
        <v>2</v>
      </c>
      <c r="H4860" s="10" t="str">
        <f t="array" ref="H4860">INDEX('Régua SAEB'!$F$1:$F$40,MATCH($E4860&amp;"LP"&amp;$G4860,'Régua SAEB'!$G$1:$G$40,0),1)</f>
        <v>Básico</v>
      </c>
      <c r="I4860" s="29">
        <v>262.45</v>
      </c>
      <c r="J4860" s="10">
        <f>SUMIFS('Régua SAEB'!$C:$C,'Régua SAEB'!$B:$B,"MT",'Régua SAEB'!$D:$D,"&lt;="&amp;$I4860,'Régua SAEB'!$E:$E,"&gt;"&amp;$I4860,'Régua SAEB'!$A:$A,$E4860)</f>
        <v>2</v>
      </c>
      <c r="K4860" s="10" t="str">
        <f t="array" ref="K4860">INDEX('Régua SAEB'!$F$1:$F$40,MATCH($E4860&amp;"MT"&amp;$J4860,'Régua SAEB'!$G$1:$G$40,0),1)</f>
        <v>Insuficiente</v>
      </c>
    </row>
    <row r="4861" spans="1:11" x14ac:dyDescent="0.2">
      <c r="A4861" s="28" t="s">
        <v>86</v>
      </c>
      <c r="B4861" s="24">
        <v>12294</v>
      </c>
      <c r="C4861" s="28" t="s">
        <v>3677</v>
      </c>
      <c r="D4861" s="29">
        <v>35012294</v>
      </c>
      <c r="E4861" s="29" t="s">
        <v>3527</v>
      </c>
      <c r="F4861" s="29">
        <v>260.32</v>
      </c>
      <c r="G4861" s="10">
        <f>SUMIFS('Régua SAEB'!$C:$C,'Régua SAEB'!$B:$B,"LP",'Régua SAEB'!$D:$D,"&lt;="&amp;$F4861,'Régua SAEB'!$E:$E,"&gt;"&amp;$F4861,'Régua SAEB'!$A:$A,$E4861)</f>
        <v>2</v>
      </c>
      <c r="H4861" s="10" t="str">
        <f t="array" ref="H4861">INDEX('Régua SAEB'!$F$1:$F$40,MATCH($E4861&amp;"LP"&amp;$G4861,'Régua SAEB'!$G$1:$G$40,0),1)</f>
        <v>Básico</v>
      </c>
      <c r="I4861" s="29">
        <v>246.51</v>
      </c>
      <c r="J4861" s="10">
        <f>SUMIFS('Régua SAEB'!$C:$C,'Régua SAEB'!$B:$B,"MT",'Régua SAEB'!$D:$D,"&lt;="&amp;$I4861,'Régua SAEB'!$E:$E,"&gt;"&amp;$I4861,'Régua SAEB'!$A:$A,$E4861)</f>
        <v>1</v>
      </c>
      <c r="K4861" s="10" t="str">
        <f t="array" ref="K4861">INDEX('Régua SAEB'!$F$1:$F$40,MATCH($E4861&amp;"MT"&amp;$J4861,'Régua SAEB'!$G$1:$G$40,0),1)</f>
        <v>Insuficiente</v>
      </c>
    </row>
    <row r="4862" spans="1:11" x14ac:dyDescent="0.2">
      <c r="A4862" s="28" t="s">
        <v>86</v>
      </c>
      <c r="B4862" s="24">
        <v>46772</v>
      </c>
      <c r="C4862" s="28" t="s">
        <v>1968</v>
      </c>
      <c r="D4862" s="29">
        <v>35046772</v>
      </c>
      <c r="E4862" s="29" t="s">
        <v>3527</v>
      </c>
      <c r="F4862" s="29">
        <v>271.74</v>
      </c>
      <c r="G4862" s="10">
        <f>SUMIFS('Régua SAEB'!$C:$C,'Régua SAEB'!$B:$B,"LP",'Régua SAEB'!$D:$D,"&lt;="&amp;$F4862,'Régua SAEB'!$E:$E,"&gt;"&amp;$F4862,'Régua SAEB'!$A:$A,$E4862)</f>
        <v>2</v>
      </c>
      <c r="H4862" s="10" t="str">
        <f t="array" ref="H4862">INDEX('Régua SAEB'!$F$1:$F$40,MATCH($E4862&amp;"LP"&amp;$G4862,'Régua SAEB'!$G$1:$G$40,0),1)</f>
        <v>Básico</v>
      </c>
      <c r="I4862" s="29">
        <v>267.13</v>
      </c>
      <c r="J4862" s="10">
        <f>SUMIFS('Régua SAEB'!$C:$C,'Régua SAEB'!$B:$B,"MT",'Régua SAEB'!$D:$D,"&lt;="&amp;$I4862,'Régua SAEB'!$E:$E,"&gt;"&amp;$I4862,'Régua SAEB'!$A:$A,$E4862)</f>
        <v>2</v>
      </c>
      <c r="K4862" s="10" t="str">
        <f t="array" ref="K4862">INDEX('Régua SAEB'!$F$1:$F$40,MATCH($E4862&amp;"MT"&amp;$J4862,'Régua SAEB'!$G$1:$G$40,0),1)</f>
        <v>Insuficiente</v>
      </c>
    </row>
    <row r="4863" spans="1:11" x14ac:dyDescent="0.2">
      <c r="A4863" s="28" t="s">
        <v>86</v>
      </c>
      <c r="B4863" s="24">
        <v>911331</v>
      </c>
      <c r="C4863" s="28" t="s">
        <v>1969</v>
      </c>
      <c r="D4863" s="29">
        <v>35911331</v>
      </c>
      <c r="E4863" s="29" t="s">
        <v>3527</v>
      </c>
      <c r="F4863" s="29">
        <v>286.69</v>
      </c>
      <c r="G4863" s="10">
        <f>SUMIFS('Régua SAEB'!$C:$C,'Régua SAEB'!$B:$B,"LP",'Régua SAEB'!$D:$D,"&lt;="&amp;$F4863,'Régua SAEB'!$E:$E,"&gt;"&amp;$F4863,'Régua SAEB'!$A:$A,$E4863)</f>
        <v>3</v>
      </c>
      <c r="H4863" s="10" t="str">
        <f t="array" ref="H4863">INDEX('Régua SAEB'!$F$1:$F$40,MATCH($E4863&amp;"LP"&amp;$G4863,'Régua SAEB'!$G$1:$G$40,0),1)</f>
        <v>Básico</v>
      </c>
      <c r="I4863" s="29">
        <v>275.64</v>
      </c>
      <c r="J4863" s="10">
        <f>SUMIFS('Régua SAEB'!$C:$C,'Régua SAEB'!$B:$B,"MT",'Régua SAEB'!$D:$D,"&lt;="&amp;$I4863,'Régua SAEB'!$E:$E,"&gt;"&amp;$I4863,'Régua SAEB'!$A:$A,$E4863)</f>
        <v>3</v>
      </c>
      <c r="K4863" s="10" t="str">
        <f t="array" ref="K4863">INDEX('Régua SAEB'!$F$1:$F$40,MATCH($E4863&amp;"MT"&amp;$J4863,'Régua SAEB'!$G$1:$G$40,0),1)</f>
        <v>Básico</v>
      </c>
    </row>
    <row r="4864" spans="1:11" x14ac:dyDescent="0.2">
      <c r="A4864" s="28" t="s">
        <v>86</v>
      </c>
      <c r="B4864" s="24">
        <v>911343</v>
      </c>
      <c r="C4864" s="28" t="s">
        <v>1970</v>
      </c>
      <c r="D4864" s="29">
        <v>35911343</v>
      </c>
      <c r="E4864" s="29" t="s">
        <v>3527</v>
      </c>
      <c r="F4864" s="29">
        <v>249.62</v>
      </c>
      <c r="G4864" s="10">
        <f>SUMIFS('Régua SAEB'!$C:$C,'Régua SAEB'!$B:$B,"LP",'Régua SAEB'!$D:$D,"&lt;="&amp;$F4864,'Régua SAEB'!$E:$E,"&gt;"&amp;$F4864,'Régua SAEB'!$A:$A,$E4864)</f>
        <v>1</v>
      </c>
      <c r="H4864" s="10" t="str">
        <f t="array" ref="H4864">INDEX('Régua SAEB'!$F$1:$F$40,MATCH($E4864&amp;"LP"&amp;$G4864,'Régua SAEB'!$G$1:$G$40,0),1)</f>
        <v>Insuficiente</v>
      </c>
      <c r="I4864" s="29">
        <v>263.64</v>
      </c>
      <c r="J4864" s="10">
        <f>SUMIFS('Régua SAEB'!$C:$C,'Régua SAEB'!$B:$B,"MT",'Régua SAEB'!$D:$D,"&lt;="&amp;$I4864,'Régua SAEB'!$E:$E,"&gt;"&amp;$I4864,'Régua SAEB'!$A:$A,$E4864)</f>
        <v>2</v>
      </c>
      <c r="K4864" s="10" t="str">
        <f t="array" ref="K4864">INDEX('Régua SAEB'!$F$1:$F$40,MATCH($E4864&amp;"MT"&amp;$J4864,'Régua SAEB'!$G$1:$G$40,0),1)</f>
        <v>Insuficiente</v>
      </c>
    </row>
    <row r="4865" spans="1:11" x14ac:dyDescent="0.2">
      <c r="A4865" s="28" t="s">
        <v>98</v>
      </c>
      <c r="B4865" s="24">
        <v>16883</v>
      </c>
      <c r="C4865" s="28" t="s">
        <v>1974</v>
      </c>
      <c r="D4865" s="29">
        <v>35016883</v>
      </c>
      <c r="E4865" s="29" t="s">
        <v>3527</v>
      </c>
      <c r="F4865" s="29">
        <v>271.48</v>
      </c>
      <c r="G4865" s="10">
        <f>SUMIFS('Régua SAEB'!$C:$C,'Régua SAEB'!$B:$B,"LP",'Régua SAEB'!$D:$D,"&lt;="&amp;$F4865,'Régua SAEB'!$E:$E,"&gt;"&amp;$F4865,'Régua SAEB'!$A:$A,$E4865)</f>
        <v>2</v>
      </c>
      <c r="H4865" s="10" t="str">
        <f t="array" ref="H4865">INDEX('Régua SAEB'!$F$1:$F$40,MATCH($E4865&amp;"LP"&amp;$G4865,'Régua SAEB'!$G$1:$G$40,0),1)</f>
        <v>Básico</v>
      </c>
      <c r="I4865" s="29">
        <v>257.55</v>
      </c>
      <c r="J4865" s="10">
        <f>SUMIFS('Régua SAEB'!$C:$C,'Régua SAEB'!$B:$B,"MT",'Régua SAEB'!$D:$D,"&lt;="&amp;$I4865,'Régua SAEB'!$E:$E,"&gt;"&amp;$I4865,'Régua SAEB'!$A:$A,$E4865)</f>
        <v>2</v>
      </c>
      <c r="K4865" s="10" t="str">
        <f t="array" ref="K4865">INDEX('Régua SAEB'!$F$1:$F$40,MATCH($E4865&amp;"MT"&amp;$J4865,'Régua SAEB'!$G$1:$G$40,0),1)</f>
        <v>Insuficiente</v>
      </c>
    </row>
    <row r="4866" spans="1:11" x14ac:dyDescent="0.2">
      <c r="A4866" s="28" t="s">
        <v>98</v>
      </c>
      <c r="B4866" s="24">
        <v>36161</v>
      </c>
      <c r="C4866" s="28" t="s">
        <v>1975</v>
      </c>
      <c r="D4866" s="29">
        <v>35036161</v>
      </c>
      <c r="E4866" s="29" t="s">
        <v>3527</v>
      </c>
      <c r="F4866" s="29">
        <v>279.88</v>
      </c>
      <c r="G4866" s="10">
        <f>SUMIFS('Régua SAEB'!$C:$C,'Régua SAEB'!$B:$B,"LP",'Régua SAEB'!$D:$D,"&lt;="&amp;$F4866,'Régua SAEB'!$E:$E,"&gt;"&amp;$F4866,'Régua SAEB'!$A:$A,$E4866)</f>
        <v>3</v>
      </c>
      <c r="H4866" s="10" t="str">
        <f t="array" ref="H4866">INDEX('Régua SAEB'!$F$1:$F$40,MATCH($E4866&amp;"LP"&amp;$G4866,'Régua SAEB'!$G$1:$G$40,0),1)</f>
        <v>Básico</v>
      </c>
      <c r="I4866" s="29">
        <v>273.74</v>
      </c>
      <c r="J4866" s="10">
        <f>SUMIFS('Régua SAEB'!$C:$C,'Régua SAEB'!$B:$B,"MT",'Régua SAEB'!$D:$D,"&lt;="&amp;$I4866,'Régua SAEB'!$E:$E,"&gt;"&amp;$I4866,'Régua SAEB'!$A:$A,$E4866)</f>
        <v>2</v>
      </c>
      <c r="K4866" s="10" t="str">
        <f t="array" ref="K4866">INDEX('Régua SAEB'!$F$1:$F$40,MATCH($E4866&amp;"MT"&amp;$J4866,'Régua SAEB'!$G$1:$G$40,0),1)</f>
        <v>Insuficiente</v>
      </c>
    </row>
    <row r="4867" spans="1:11" x14ac:dyDescent="0.2">
      <c r="A4867" s="28" t="s">
        <v>98</v>
      </c>
      <c r="B4867" s="24">
        <v>36183</v>
      </c>
      <c r="C4867" s="28" t="s">
        <v>1976</v>
      </c>
      <c r="D4867" s="29">
        <v>35036183</v>
      </c>
      <c r="E4867" s="29" t="s">
        <v>3527</v>
      </c>
      <c r="F4867" s="29">
        <v>280.02999999999997</v>
      </c>
      <c r="G4867" s="10">
        <f>SUMIFS('Régua SAEB'!$C:$C,'Régua SAEB'!$B:$B,"LP",'Régua SAEB'!$D:$D,"&lt;="&amp;$F4867,'Régua SAEB'!$E:$E,"&gt;"&amp;$F4867,'Régua SAEB'!$A:$A,$E4867)</f>
        <v>3</v>
      </c>
      <c r="H4867" s="10" t="str">
        <f t="array" ref="H4867">INDEX('Régua SAEB'!$F$1:$F$40,MATCH($E4867&amp;"LP"&amp;$G4867,'Régua SAEB'!$G$1:$G$40,0),1)</f>
        <v>Básico</v>
      </c>
      <c r="I4867" s="29">
        <v>275</v>
      </c>
      <c r="J4867" s="10">
        <f>SUMIFS('Régua SAEB'!$C:$C,'Régua SAEB'!$B:$B,"MT",'Régua SAEB'!$D:$D,"&lt;="&amp;$I4867,'Régua SAEB'!$E:$E,"&gt;"&amp;$I4867,'Régua SAEB'!$A:$A,$E4867)</f>
        <v>3</v>
      </c>
      <c r="K4867" s="10" t="str">
        <f t="array" ref="K4867">INDEX('Régua SAEB'!$F$1:$F$40,MATCH($E4867&amp;"MT"&amp;$J4867,'Régua SAEB'!$G$1:$G$40,0),1)</f>
        <v>Básico</v>
      </c>
    </row>
    <row r="4868" spans="1:11" x14ac:dyDescent="0.2">
      <c r="A4868" s="28" t="s">
        <v>98</v>
      </c>
      <c r="B4868" s="24">
        <v>46139</v>
      </c>
      <c r="C4868" s="28" t="s">
        <v>1978</v>
      </c>
      <c r="D4868" s="29">
        <v>35046139</v>
      </c>
      <c r="E4868" s="29" t="s">
        <v>3527</v>
      </c>
      <c r="F4868" s="29">
        <v>297.64</v>
      </c>
      <c r="G4868" s="10">
        <f>SUMIFS('Régua SAEB'!$C:$C,'Régua SAEB'!$B:$B,"LP",'Régua SAEB'!$D:$D,"&lt;="&amp;$F4868,'Régua SAEB'!$E:$E,"&gt;"&amp;$F4868,'Régua SAEB'!$A:$A,$E4868)</f>
        <v>3</v>
      </c>
      <c r="H4868" s="10" t="str">
        <f t="array" ref="H4868">INDEX('Régua SAEB'!$F$1:$F$40,MATCH($E4868&amp;"LP"&amp;$G4868,'Régua SAEB'!$G$1:$G$40,0),1)</f>
        <v>Básico</v>
      </c>
      <c r="I4868" s="29">
        <v>288.99</v>
      </c>
      <c r="J4868" s="10">
        <f>SUMIFS('Régua SAEB'!$C:$C,'Régua SAEB'!$B:$B,"MT",'Régua SAEB'!$D:$D,"&lt;="&amp;$I4868,'Régua SAEB'!$E:$E,"&gt;"&amp;$I4868,'Régua SAEB'!$A:$A,$E4868)</f>
        <v>3</v>
      </c>
      <c r="K4868" s="10" t="str">
        <f t="array" ref="K4868">INDEX('Régua SAEB'!$F$1:$F$40,MATCH($E4868&amp;"MT"&amp;$J4868,'Régua SAEB'!$G$1:$G$40,0),1)</f>
        <v>Básico</v>
      </c>
    </row>
    <row r="4869" spans="1:11" x14ac:dyDescent="0.2">
      <c r="A4869" s="28" t="s">
        <v>98</v>
      </c>
      <c r="B4869" s="24">
        <v>914666</v>
      </c>
      <c r="C4869" s="28" t="s">
        <v>1980</v>
      </c>
      <c r="D4869" s="29">
        <v>35914666</v>
      </c>
      <c r="E4869" s="29" t="s">
        <v>3527</v>
      </c>
      <c r="F4869" s="29">
        <v>281.05</v>
      </c>
      <c r="G4869" s="10">
        <f>SUMIFS('Régua SAEB'!$C:$C,'Régua SAEB'!$B:$B,"LP",'Régua SAEB'!$D:$D,"&lt;="&amp;$F4869,'Régua SAEB'!$E:$E,"&gt;"&amp;$F4869,'Régua SAEB'!$A:$A,$E4869)</f>
        <v>3</v>
      </c>
      <c r="H4869" s="10" t="str">
        <f t="array" ref="H4869">INDEX('Régua SAEB'!$F$1:$F$40,MATCH($E4869&amp;"LP"&amp;$G4869,'Régua SAEB'!$G$1:$G$40,0),1)</f>
        <v>Básico</v>
      </c>
      <c r="I4869" s="29">
        <v>266.36</v>
      </c>
      <c r="J4869" s="10">
        <f>SUMIFS('Régua SAEB'!$C:$C,'Régua SAEB'!$B:$B,"MT",'Régua SAEB'!$D:$D,"&lt;="&amp;$I4869,'Régua SAEB'!$E:$E,"&gt;"&amp;$I4869,'Régua SAEB'!$A:$A,$E4869)</f>
        <v>2</v>
      </c>
      <c r="K4869" s="10" t="str">
        <f t="array" ref="K4869">INDEX('Régua SAEB'!$F$1:$F$40,MATCH($E4869&amp;"MT"&amp;$J4869,'Régua SAEB'!$G$1:$G$40,0),1)</f>
        <v>Insuficiente</v>
      </c>
    </row>
    <row r="4870" spans="1:11" x14ac:dyDescent="0.2">
      <c r="A4870" s="28" t="s">
        <v>98</v>
      </c>
      <c r="B4870" s="24">
        <v>916699</v>
      </c>
      <c r="C4870" s="28" t="s">
        <v>1981</v>
      </c>
      <c r="D4870" s="29">
        <v>35916699</v>
      </c>
      <c r="E4870" s="29" t="s">
        <v>3527</v>
      </c>
      <c r="F4870" s="29">
        <v>291.63</v>
      </c>
      <c r="G4870" s="10">
        <f>SUMIFS('Régua SAEB'!$C:$C,'Régua SAEB'!$B:$B,"LP",'Régua SAEB'!$D:$D,"&lt;="&amp;$F4870,'Régua SAEB'!$E:$E,"&gt;"&amp;$F4870,'Régua SAEB'!$A:$A,$E4870)</f>
        <v>3</v>
      </c>
      <c r="H4870" s="10" t="str">
        <f t="array" ref="H4870">INDEX('Régua SAEB'!$F$1:$F$40,MATCH($E4870&amp;"LP"&amp;$G4870,'Régua SAEB'!$G$1:$G$40,0),1)</f>
        <v>Básico</v>
      </c>
      <c r="I4870" s="29">
        <v>278.17</v>
      </c>
      <c r="J4870" s="10">
        <f>SUMIFS('Régua SAEB'!$C:$C,'Régua SAEB'!$B:$B,"MT",'Régua SAEB'!$D:$D,"&lt;="&amp;$I4870,'Régua SAEB'!$E:$E,"&gt;"&amp;$I4870,'Régua SAEB'!$A:$A,$E4870)</f>
        <v>3</v>
      </c>
      <c r="K4870" s="10" t="str">
        <f t="array" ref="K4870">INDEX('Régua SAEB'!$F$1:$F$40,MATCH($E4870&amp;"MT"&amp;$J4870,'Régua SAEB'!$G$1:$G$40,0),1)</f>
        <v>Básico</v>
      </c>
    </row>
    <row r="4871" spans="1:11" x14ac:dyDescent="0.2">
      <c r="A4871" s="28" t="s">
        <v>98</v>
      </c>
      <c r="B4871" s="24">
        <v>918908</v>
      </c>
      <c r="C4871" s="28" t="s">
        <v>1982</v>
      </c>
      <c r="D4871" s="29">
        <v>35918908</v>
      </c>
      <c r="E4871" s="29" t="s">
        <v>3527</v>
      </c>
      <c r="F4871" s="29">
        <v>276.08</v>
      </c>
      <c r="G4871" s="10">
        <f>SUMIFS('Régua SAEB'!$C:$C,'Régua SAEB'!$B:$B,"LP",'Régua SAEB'!$D:$D,"&lt;="&amp;$F4871,'Régua SAEB'!$E:$E,"&gt;"&amp;$F4871,'Régua SAEB'!$A:$A,$E4871)</f>
        <v>3</v>
      </c>
      <c r="H4871" s="10" t="str">
        <f t="array" ref="H4871">INDEX('Régua SAEB'!$F$1:$F$40,MATCH($E4871&amp;"LP"&amp;$G4871,'Régua SAEB'!$G$1:$G$40,0),1)</f>
        <v>Básico</v>
      </c>
      <c r="I4871" s="29">
        <v>268.69</v>
      </c>
      <c r="J4871" s="10">
        <f>SUMIFS('Régua SAEB'!$C:$C,'Régua SAEB'!$B:$B,"MT",'Régua SAEB'!$D:$D,"&lt;="&amp;$I4871,'Régua SAEB'!$E:$E,"&gt;"&amp;$I4871,'Régua SAEB'!$A:$A,$E4871)</f>
        <v>2</v>
      </c>
      <c r="K4871" s="10" t="str">
        <f t="array" ref="K4871">INDEX('Régua SAEB'!$F$1:$F$40,MATCH($E4871&amp;"MT"&amp;$J4871,'Régua SAEB'!$G$1:$G$40,0),1)</f>
        <v>Insuficiente</v>
      </c>
    </row>
    <row r="4872" spans="1:11" x14ac:dyDescent="0.2">
      <c r="A4872" s="28" t="s">
        <v>98</v>
      </c>
      <c r="B4872" s="24">
        <v>16780</v>
      </c>
      <c r="C4872" s="28" t="s">
        <v>1983</v>
      </c>
      <c r="D4872" s="29">
        <v>35016780</v>
      </c>
      <c r="E4872" s="29" t="s">
        <v>3527</v>
      </c>
      <c r="F4872" s="29">
        <v>305.68</v>
      </c>
      <c r="G4872" s="10">
        <f>SUMIFS('Régua SAEB'!$C:$C,'Régua SAEB'!$B:$B,"LP",'Régua SAEB'!$D:$D,"&lt;="&amp;$F4872,'Régua SAEB'!$E:$E,"&gt;"&amp;$F4872,'Régua SAEB'!$A:$A,$E4872)</f>
        <v>4</v>
      </c>
      <c r="H4872" s="10" t="str">
        <f t="array" ref="H4872">INDEX('Régua SAEB'!$F$1:$F$40,MATCH($E4872&amp;"LP"&amp;$G4872,'Régua SAEB'!$G$1:$G$40,0),1)</f>
        <v>Básico</v>
      </c>
      <c r="I4872" s="29">
        <v>302.49</v>
      </c>
      <c r="J4872" s="10">
        <f>SUMIFS('Régua SAEB'!$C:$C,'Régua SAEB'!$B:$B,"MT",'Régua SAEB'!$D:$D,"&lt;="&amp;$I4872,'Régua SAEB'!$E:$E,"&gt;"&amp;$I4872,'Régua SAEB'!$A:$A,$E4872)</f>
        <v>4</v>
      </c>
      <c r="K4872" s="10" t="str">
        <f t="array" ref="K4872">INDEX('Régua SAEB'!$F$1:$F$40,MATCH($E4872&amp;"MT"&amp;$J4872,'Régua SAEB'!$G$1:$G$40,0),1)</f>
        <v>Básico</v>
      </c>
    </row>
    <row r="4873" spans="1:11" x14ac:dyDescent="0.2">
      <c r="A4873" s="28" t="s">
        <v>98</v>
      </c>
      <c r="B4873" s="24">
        <v>16792</v>
      </c>
      <c r="C4873" s="28" t="s">
        <v>765</v>
      </c>
      <c r="D4873" s="29">
        <v>35016792</v>
      </c>
      <c r="E4873" s="29" t="s">
        <v>3527</v>
      </c>
      <c r="F4873" s="29">
        <v>274.74</v>
      </c>
      <c r="G4873" s="10">
        <f>SUMIFS('Régua SAEB'!$C:$C,'Régua SAEB'!$B:$B,"LP",'Régua SAEB'!$D:$D,"&lt;="&amp;$F4873,'Régua SAEB'!$E:$E,"&gt;"&amp;$F4873,'Régua SAEB'!$A:$A,$E4873)</f>
        <v>2</v>
      </c>
      <c r="H4873" s="10" t="str">
        <f t="array" ref="H4873">INDEX('Régua SAEB'!$F$1:$F$40,MATCH($E4873&amp;"LP"&amp;$G4873,'Régua SAEB'!$G$1:$G$40,0),1)</f>
        <v>Básico</v>
      </c>
      <c r="I4873" s="29">
        <v>268.39</v>
      </c>
      <c r="J4873" s="10">
        <f>SUMIFS('Régua SAEB'!$C:$C,'Régua SAEB'!$B:$B,"MT",'Régua SAEB'!$D:$D,"&lt;="&amp;$I4873,'Régua SAEB'!$E:$E,"&gt;"&amp;$I4873,'Régua SAEB'!$A:$A,$E4873)</f>
        <v>2</v>
      </c>
      <c r="K4873" s="10" t="str">
        <f t="array" ref="K4873">INDEX('Régua SAEB'!$F$1:$F$40,MATCH($E4873&amp;"MT"&amp;$J4873,'Régua SAEB'!$G$1:$G$40,0),1)</f>
        <v>Insuficiente</v>
      </c>
    </row>
    <row r="4874" spans="1:11" x14ac:dyDescent="0.2">
      <c r="A4874" s="28" t="s">
        <v>69</v>
      </c>
      <c r="B4874" s="24">
        <v>13183</v>
      </c>
      <c r="C4874" s="28" t="s">
        <v>3678</v>
      </c>
      <c r="D4874" s="29">
        <v>35013183</v>
      </c>
      <c r="E4874" s="29" t="s">
        <v>3527</v>
      </c>
      <c r="F4874" s="29">
        <v>302.45999999999998</v>
      </c>
      <c r="G4874" s="10">
        <f>SUMIFS('Régua SAEB'!$C:$C,'Régua SAEB'!$B:$B,"LP",'Régua SAEB'!$D:$D,"&lt;="&amp;$F4874,'Régua SAEB'!$E:$E,"&gt;"&amp;$F4874,'Régua SAEB'!$A:$A,$E4874)</f>
        <v>4</v>
      </c>
      <c r="H4874" s="10" t="str">
        <f t="array" ref="H4874">INDEX('Régua SAEB'!$F$1:$F$40,MATCH($E4874&amp;"LP"&amp;$G4874,'Régua SAEB'!$G$1:$G$40,0),1)</f>
        <v>Básico</v>
      </c>
      <c r="I4874" s="29">
        <v>303.95999999999998</v>
      </c>
      <c r="J4874" s="10">
        <f>SUMIFS('Régua SAEB'!$C:$C,'Régua SAEB'!$B:$B,"MT",'Régua SAEB'!$D:$D,"&lt;="&amp;$I4874,'Régua SAEB'!$E:$E,"&gt;"&amp;$I4874,'Régua SAEB'!$A:$A,$E4874)</f>
        <v>4</v>
      </c>
      <c r="K4874" s="10" t="str">
        <f t="array" ref="K4874">INDEX('Régua SAEB'!$F$1:$F$40,MATCH($E4874&amp;"MT"&amp;$J4874,'Régua SAEB'!$G$1:$G$40,0),1)</f>
        <v>Básico</v>
      </c>
    </row>
    <row r="4875" spans="1:11" x14ac:dyDescent="0.2">
      <c r="A4875" s="28" t="s">
        <v>69</v>
      </c>
      <c r="B4875" s="24">
        <v>13201</v>
      </c>
      <c r="C4875" s="28" t="s">
        <v>1987</v>
      </c>
      <c r="D4875" s="29">
        <v>35013201</v>
      </c>
      <c r="E4875" s="29" t="s">
        <v>3527</v>
      </c>
      <c r="F4875" s="29">
        <v>241.34</v>
      </c>
      <c r="G4875" s="10">
        <f>SUMIFS('Régua SAEB'!$C:$C,'Régua SAEB'!$B:$B,"LP",'Régua SAEB'!$D:$D,"&lt;="&amp;$F4875,'Régua SAEB'!$E:$E,"&gt;"&amp;$F4875,'Régua SAEB'!$A:$A,$E4875)</f>
        <v>1</v>
      </c>
      <c r="H4875" s="10" t="str">
        <f t="array" ref="H4875">INDEX('Régua SAEB'!$F$1:$F$40,MATCH($E4875&amp;"LP"&amp;$G4875,'Régua SAEB'!$G$1:$G$40,0),1)</f>
        <v>Insuficiente</v>
      </c>
      <c r="I4875" s="29">
        <v>249.1</v>
      </c>
      <c r="J4875" s="10">
        <f>SUMIFS('Régua SAEB'!$C:$C,'Régua SAEB'!$B:$B,"MT",'Régua SAEB'!$D:$D,"&lt;="&amp;$I4875,'Régua SAEB'!$E:$E,"&gt;"&amp;$I4875,'Régua SAEB'!$A:$A,$E4875)</f>
        <v>1</v>
      </c>
      <c r="K4875" s="10" t="str">
        <f t="array" ref="K4875">INDEX('Régua SAEB'!$F$1:$F$40,MATCH($E4875&amp;"MT"&amp;$J4875,'Régua SAEB'!$G$1:$G$40,0),1)</f>
        <v>Insuficiente</v>
      </c>
    </row>
    <row r="4876" spans="1:11" x14ac:dyDescent="0.2">
      <c r="A4876" s="28" t="s">
        <v>69</v>
      </c>
      <c r="B4876" s="24">
        <v>13262</v>
      </c>
      <c r="C4876" s="28" t="s">
        <v>1988</v>
      </c>
      <c r="D4876" s="29">
        <v>35013262</v>
      </c>
      <c r="E4876" s="29" t="s">
        <v>3527</v>
      </c>
      <c r="F4876" s="29">
        <v>292.37</v>
      </c>
      <c r="G4876" s="10">
        <f>SUMIFS('Régua SAEB'!$C:$C,'Régua SAEB'!$B:$B,"LP",'Régua SAEB'!$D:$D,"&lt;="&amp;$F4876,'Régua SAEB'!$E:$E,"&gt;"&amp;$F4876,'Régua SAEB'!$A:$A,$E4876)</f>
        <v>3</v>
      </c>
      <c r="H4876" s="10" t="str">
        <f t="array" ref="H4876">INDEX('Régua SAEB'!$F$1:$F$40,MATCH($E4876&amp;"LP"&amp;$G4876,'Régua SAEB'!$G$1:$G$40,0),1)</f>
        <v>Básico</v>
      </c>
      <c r="I4876" s="29">
        <v>281.66000000000003</v>
      </c>
      <c r="J4876" s="10">
        <f>SUMIFS('Régua SAEB'!$C:$C,'Régua SAEB'!$B:$B,"MT",'Régua SAEB'!$D:$D,"&lt;="&amp;$I4876,'Régua SAEB'!$E:$E,"&gt;"&amp;$I4876,'Régua SAEB'!$A:$A,$E4876)</f>
        <v>3</v>
      </c>
      <c r="K4876" s="10" t="str">
        <f t="array" ref="K4876">INDEX('Régua SAEB'!$F$1:$F$40,MATCH($E4876&amp;"MT"&amp;$J4876,'Régua SAEB'!$G$1:$G$40,0),1)</f>
        <v>Básico</v>
      </c>
    </row>
    <row r="4877" spans="1:11" x14ac:dyDescent="0.2">
      <c r="A4877" s="28" t="s">
        <v>69</v>
      </c>
      <c r="B4877" s="24">
        <v>13336</v>
      </c>
      <c r="C4877" s="28" t="s">
        <v>1989</v>
      </c>
      <c r="D4877" s="29">
        <v>35013336</v>
      </c>
      <c r="E4877" s="29" t="s">
        <v>3527</v>
      </c>
      <c r="F4877" s="29">
        <v>269.52999999999997</v>
      </c>
      <c r="G4877" s="10">
        <f>SUMIFS('Régua SAEB'!$C:$C,'Régua SAEB'!$B:$B,"LP",'Régua SAEB'!$D:$D,"&lt;="&amp;$F4877,'Régua SAEB'!$E:$E,"&gt;"&amp;$F4877,'Régua SAEB'!$A:$A,$E4877)</f>
        <v>2</v>
      </c>
      <c r="H4877" s="10" t="str">
        <f t="array" ref="H4877">INDEX('Régua SAEB'!$F$1:$F$40,MATCH($E4877&amp;"LP"&amp;$G4877,'Régua SAEB'!$G$1:$G$40,0),1)</f>
        <v>Básico</v>
      </c>
      <c r="I4877" s="29">
        <v>258.85000000000002</v>
      </c>
      <c r="J4877" s="10">
        <f>SUMIFS('Régua SAEB'!$C:$C,'Régua SAEB'!$B:$B,"MT",'Régua SAEB'!$D:$D,"&lt;="&amp;$I4877,'Régua SAEB'!$E:$E,"&gt;"&amp;$I4877,'Régua SAEB'!$A:$A,$E4877)</f>
        <v>2</v>
      </c>
      <c r="K4877" s="10" t="str">
        <f t="array" ref="K4877">INDEX('Régua SAEB'!$F$1:$F$40,MATCH($E4877&amp;"MT"&amp;$J4877,'Régua SAEB'!$G$1:$G$40,0),1)</f>
        <v>Insuficiente</v>
      </c>
    </row>
    <row r="4878" spans="1:11" x14ac:dyDescent="0.2">
      <c r="A4878" s="28" t="s">
        <v>69</v>
      </c>
      <c r="B4878" s="24">
        <v>13390</v>
      </c>
      <c r="C4878" s="28" t="s">
        <v>3679</v>
      </c>
      <c r="D4878" s="29">
        <v>35013390</v>
      </c>
      <c r="E4878" s="29" t="s">
        <v>3527</v>
      </c>
      <c r="F4878" s="29">
        <v>294.87</v>
      </c>
      <c r="G4878" s="10">
        <f>SUMIFS('Régua SAEB'!$C:$C,'Régua SAEB'!$B:$B,"LP",'Régua SAEB'!$D:$D,"&lt;="&amp;$F4878,'Régua SAEB'!$E:$E,"&gt;"&amp;$F4878,'Régua SAEB'!$A:$A,$E4878)</f>
        <v>3</v>
      </c>
      <c r="H4878" s="10" t="str">
        <f t="array" ref="H4878">INDEX('Régua SAEB'!$F$1:$F$40,MATCH($E4878&amp;"LP"&amp;$G4878,'Régua SAEB'!$G$1:$G$40,0),1)</f>
        <v>Básico</v>
      </c>
      <c r="I4878" s="29">
        <v>282.81</v>
      </c>
      <c r="J4878" s="10">
        <f>SUMIFS('Régua SAEB'!$C:$C,'Régua SAEB'!$B:$B,"MT",'Régua SAEB'!$D:$D,"&lt;="&amp;$I4878,'Régua SAEB'!$E:$E,"&gt;"&amp;$I4878,'Régua SAEB'!$A:$A,$E4878)</f>
        <v>3</v>
      </c>
      <c r="K4878" s="10" t="str">
        <f t="array" ref="K4878">INDEX('Régua SAEB'!$F$1:$F$40,MATCH($E4878&amp;"MT"&amp;$J4878,'Régua SAEB'!$G$1:$G$40,0),1)</f>
        <v>Básico</v>
      </c>
    </row>
    <row r="4879" spans="1:11" x14ac:dyDescent="0.2">
      <c r="A4879" s="28" t="s">
        <v>69</v>
      </c>
      <c r="B4879" s="24">
        <v>13407</v>
      </c>
      <c r="C4879" s="28" t="s">
        <v>1992</v>
      </c>
      <c r="D4879" s="29">
        <v>35013407</v>
      </c>
      <c r="E4879" s="29" t="s">
        <v>3527</v>
      </c>
      <c r="F4879" s="29">
        <v>288.3</v>
      </c>
      <c r="G4879" s="10">
        <f>SUMIFS('Régua SAEB'!$C:$C,'Régua SAEB'!$B:$B,"LP",'Régua SAEB'!$D:$D,"&lt;="&amp;$F4879,'Régua SAEB'!$E:$E,"&gt;"&amp;$F4879,'Régua SAEB'!$A:$A,$E4879)</f>
        <v>3</v>
      </c>
      <c r="H4879" s="10" t="str">
        <f t="array" ref="H4879">INDEX('Régua SAEB'!$F$1:$F$40,MATCH($E4879&amp;"LP"&amp;$G4879,'Régua SAEB'!$G$1:$G$40,0),1)</f>
        <v>Básico</v>
      </c>
      <c r="I4879" s="29">
        <v>283.3</v>
      </c>
      <c r="J4879" s="10">
        <f>SUMIFS('Régua SAEB'!$C:$C,'Régua SAEB'!$B:$B,"MT",'Régua SAEB'!$D:$D,"&lt;="&amp;$I4879,'Régua SAEB'!$E:$E,"&gt;"&amp;$I4879,'Régua SAEB'!$A:$A,$E4879)</f>
        <v>3</v>
      </c>
      <c r="K4879" s="10" t="str">
        <f t="array" ref="K4879">INDEX('Régua SAEB'!$F$1:$F$40,MATCH($E4879&amp;"MT"&amp;$J4879,'Régua SAEB'!$G$1:$G$40,0),1)</f>
        <v>Básico</v>
      </c>
    </row>
    <row r="4880" spans="1:11" x14ac:dyDescent="0.2">
      <c r="A4880" s="28" t="s">
        <v>69</v>
      </c>
      <c r="B4880" s="24">
        <v>13432</v>
      </c>
      <c r="C4880" s="28" t="s">
        <v>3680</v>
      </c>
      <c r="D4880" s="29">
        <v>35013432</v>
      </c>
      <c r="E4880" s="29" t="s">
        <v>3527</v>
      </c>
      <c r="F4880" s="29">
        <v>306.20999999999998</v>
      </c>
      <c r="G4880" s="10">
        <f>SUMIFS('Régua SAEB'!$C:$C,'Régua SAEB'!$B:$B,"LP",'Régua SAEB'!$D:$D,"&lt;="&amp;$F4880,'Régua SAEB'!$E:$E,"&gt;"&amp;$F4880,'Régua SAEB'!$A:$A,$E4880)</f>
        <v>4</v>
      </c>
      <c r="H4880" s="10" t="str">
        <f t="array" ref="H4880">INDEX('Régua SAEB'!$F$1:$F$40,MATCH($E4880&amp;"LP"&amp;$G4880,'Régua SAEB'!$G$1:$G$40,0),1)</f>
        <v>Básico</v>
      </c>
      <c r="I4880" s="29">
        <v>294.73</v>
      </c>
      <c r="J4880" s="10">
        <f>SUMIFS('Régua SAEB'!$C:$C,'Régua SAEB'!$B:$B,"MT",'Régua SAEB'!$D:$D,"&lt;="&amp;$I4880,'Régua SAEB'!$E:$E,"&gt;"&amp;$I4880,'Régua SAEB'!$A:$A,$E4880)</f>
        <v>3</v>
      </c>
      <c r="K4880" s="10" t="str">
        <f t="array" ref="K4880">INDEX('Régua SAEB'!$F$1:$F$40,MATCH($E4880&amp;"MT"&amp;$J4880,'Régua SAEB'!$G$1:$G$40,0),1)</f>
        <v>Básico</v>
      </c>
    </row>
    <row r="4881" spans="1:11" x14ac:dyDescent="0.2">
      <c r="A4881" s="28" t="s">
        <v>69</v>
      </c>
      <c r="B4881" s="24">
        <v>13444</v>
      </c>
      <c r="C4881" s="28" t="s">
        <v>1993</v>
      </c>
      <c r="D4881" s="29">
        <v>35013444</v>
      </c>
      <c r="E4881" s="29" t="s">
        <v>3527</v>
      </c>
      <c r="F4881" s="29">
        <v>266.58999999999997</v>
      </c>
      <c r="G4881" s="10">
        <f>SUMIFS('Régua SAEB'!$C:$C,'Régua SAEB'!$B:$B,"LP",'Régua SAEB'!$D:$D,"&lt;="&amp;$F4881,'Régua SAEB'!$E:$E,"&gt;"&amp;$F4881,'Régua SAEB'!$A:$A,$E4881)</f>
        <v>2</v>
      </c>
      <c r="H4881" s="10" t="str">
        <f t="array" ref="H4881">INDEX('Régua SAEB'!$F$1:$F$40,MATCH($E4881&amp;"LP"&amp;$G4881,'Régua SAEB'!$G$1:$G$40,0),1)</f>
        <v>Básico</v>
      </c>
      <c r="I4881" s="29">
        <v>271.14999999999998</v>
      </c>
      <c r="J4881" s="10">
        <f>SUMIFS('Régua SAEB'!$C:$C,'Régua SAEB'!$B:$B,"MT",'Régua SAEB'!$D:$D,"&lt;="&amp;$I4881,'Régua SAEB'!$E:$E,"&gt;"&amp;$I4881,'Régua SAEB'!$A:$A,$E4881)</f>
        <v>2</v>
      </c>
      <c r="K4881" s="10" t="str">
        <f t="array" ref="K4881">INDEX('Régua SAEB'!$F$1:$F$40,MATCH($E4881&amp;"MT"&amp;$J4881,'Régua SAEB'!$G$1:$G$40,0),1)</f>
        <v>Insuficiente</v>
      </c>
    </row>
    <row r="4882" spans="1:11" x14ac:dyDescent="0.2">
      <c r="A4882" s="28" t="s">
        <v>69</v>
      </c>
      <c r="B4882" s="24">
        <v>13456</v>
      </c>
      <c r="C4882" s="28" t="s">
        <v>1994</v>
      </c>
      <c r="D4882" s="29">
        <v>35013456</v>
      </c>
      <c r="E4882" s="29" t="s">
        <v>3527</v>
      </c>
      <c r="F4882" s="29">
        <v>268.42</v>
      </c>
      <c r="G4882" s="10">
        <f>SUMIFS('Régua SAEB'!$C:$C,'Régua SAEB'!$B:$B,"LP",'Régua SAEB'!$D:$D,"&lt;="&amp;$F4882,'Régua SAEB'!$E:$E,"&gt;"&amp;$F4882,'Régua SAEB'!$A:$A,$E4882)</f>
        <v>2</v>
      </c>
      <c r="H4882" s="10" t="str">
        <f t="array" ref="H4882">INDEX('Régua SAEB'!$F$1:$F$40,MATCH($E4882&amp;"LP"&amp;$G4882,'Régua SAEB'!$G$1:$G$40,0),1)</f>
        <v>Básico</v>
      </c>
      <c r="I4882" s="29">
        <v>266.45999999999998</v>
      </c>
      <c r="J4882" s="10">
        <f>SUMIFS('Régua SAEB'!$C:$C,'Régua SAEB'!$B:$B,"MT",'Régua SAEB'!$D:$D,"&lt;="&amp;$I4882,'Régua SAEB'!$E:$E,"&gt;"&amp;$I4882,'Régua SAEB'!$A:$A,$E4882)</f>
        <v>2</v>
      </c>
      <c r="K4882" s="10" t="str">
        <f t="array" ref="K4882">INDEX('Régua SAEB'!$F$1:$F$40,MATCH($E4882&amp;"MT"&amp;$J4882,'Régua SAEB'!$G$1:$G$40,0),1)</f>
        <v>Insuficiente</v>
      </c>
    </row>
    <row r="4883" spans="1:11" x14ac:dyDescent="0.2">
      <c r="A4883" s="28" t="s">
        <v>69</v>
      </c>
      <c r="B4883" s="24">
        <v>40836</v>
      </c>
      <c r="C4883" s="28" t="s">
        <v>3681</v>
      </c>
      <c r="D4883" s="29">
        <v>35040836</v>
      </c>
      <c r="E4883" s="29" t="s">
        <v>3527</v>
      </c>
      <c r="F4883" s="29">
        <v>280.60000000000002</v>
      </c>
      <c r="G4883" s="10">
        <f>SUMIFS('Régua SAEB'!$C:$C,'Régua SAEB'!$B:$B,"LP",'Régua SAEB'!$D:$D,"&lt;="&amp;$F4883,'Régua SAEB'!$E:$E,"&gt;"&amp;$F4883,'Régua SAEB'!$A:$A,$E4883)</f>
        <v>3</v>
      </c>
      <c r="H4883" s="10" t="str">
        <f t="array" ref="H4883">INDEX('Régua SAEB'!$F$1:$F$40,MATCH($E4883&amp;"LP"&amp;$G4883,'Régua SAEB'!$G$1:$G$40,0),1)</f>
        <v>Básico</v>
      </c>
      <c r="I4883" s="29">
        <v>271.44</v>
      </c>
      <c r="J4883" s="10">
        <f>SUMIFS('Régua SAEB'!$C:$C,'Régua SAEB'!$B:$B,"MT",'Régua SAEB'!$D:$D,"&lt;="&amp;$I4883,'Régua SAEB'!$E:$E,"&gt;"&amp;$I4883,'Régua SAEB'!$A:$A,$E4883)</f>
        <v>2</v>
      </c>
      <c r="K4883" s="10" t="str">
        <f t="array" ref="K4883">INDEX('Régua SAEB'!$F$1:$F$40,MATCH($E4883&amp;"MT"&amp;$J4883,'Régua SAEB'!$G$1:$G$40,0),1)</f>
        <v>Insuficiente</v>
      </c>
    </row>
    <row r="4884" spans="1:11" x14ac:dyDescent="0.2">
      <c r="A4884" s="28" t="s">
        <v>69</v>
      </c>
      <c r="B4884" s="24">
        <v>42250</v>
      </c>
      <c r="C4884" s="28" t="s">
        <v>3682</v>
      </c>
      <c r="D4884" s="29">
        <v>35042250</v>
      </c>
      <c r="E4884" s="29" t="s">
        <v>3527</v>
      </c>
      <c r="F4884" s="29">
        <v>280.35000000000002</v>
      </c>
      <c r="G4884" s="10">
        <f>SUMIFS('Régua SAEB'!$C:$C,'Régua SAEB'!$B:$B,"LP",'Régua SAEB'!$D:$D,"&lt;="&amp;$F4884,'Régua SAEB'!$E:$E,"&gt;"&amp;$F4884,'Régua SAEB'!$A:$A,$E4884)</f>
        <v>3</v>
      </c>
      <c r="H4884" s="10" t="str">
        <f t="array" ref="H4884">INDEX('Régua SAEB'!$F$1:$F$40,MATCH($E4884&amp;"LP"&amp;$G4884,'Régua SAEB'!$G$1:$G$40,0),1)</f>
        <v>Básico</v>
      </c>
      <c r="I4884" s="29">
        <v>272.2</v>
      </c>
      <c r="J4884" s="10">
        <f>SUMIFS('Régua SAEB'!$C:$C,'Régua SAEB'!$B:$B,"MT",'Régua SAEB'!$D:$D,"&lt;="&amp;$I4884,'Régua SAEB'!$E:$E,"&gt;"&amp;$I4884,'Régua SAEB'!$A:$A,$E4884)</f>
        <v>2</v>
      </c>
      <c r="K4884" s="10" t="str">
        <f t="array" ref="K4884">INDEX('Régua SAEB'!$F$1:$F$40,MATCH($E4884&amp;"MT"&amp;$J4884,'Régua SAEB'!$G$1:$G$40,0),1)</f>
        <v>Insuficiente</v>
      </c>
    </row>
    <row r="4885" spans="1:11" x14ac:dyDescent="0.2">
      <c r="A4885" s="28" t="s">
        <v>69</v>
      </c>
      <c r="B4885" s="24">
        <v>48197</v>
      </c>
      <c r="C4885" s="28" t="s">
        <v>1999</v>
      </c>
      <c r="D4885" s="29">
        <v>35048197</v>
      </c>
      <c r="E4885" s="29" t="s">
        <v>3527</v>
      </c>
      <c r="F4885" s="29">
        <v>268.35000000000002</v>
      </c>
      <c r="G4885" s="10">
        <f>SUMIFS('Régua SAEB'!$C:$C,'Régua SAEB'!$B:$B,"LP",'Régua SAEB'!$D:$D,"&lt;="&amp;$F4885,'Régua SAEB'!$E:$E,"&gt;"&amp;$F4885,'Régua SAEB'!$A:$A,$E4885)</f>
        <v>2</v>
      </c>
      <c r="H4885" s="10" t="str">
        <f t="array" ref="H4885">INDEX('Régua SAEB'!$F$1:$F$40,MATCH($E4885&amp;"LP"&amp;$G4885,'Régua SAEB'!$G$1:$G$40,0),1)</f>
        <v>Básico</v>
      </c>
      <c r="I4885" s="29">
        <v>262.3</v>
      </c>
      <c r="J4885" s="10">
        <f>SUMIFS('Régua SAEB'!$C:$C,'Régua SAEB'!$B:$B,"MT",'Régua SAEB'!$D:$D,"&lt;="&amp;$I4885,'Régua SAEB'!$E:$E,"&gt;"&amp;$I4885,'Régua SAEB'!$A:$A,$E4885)</f>
        <v>2</v>
      </c>
      <c r="K4885" s="10" t="str">
        <f t="array" ref="K4885">INDEX('Régua SAEB'!$F$1:$F$40,MATCH($E4885&amp;"MT"&amp;$J4885,'Régua SAEB'!$G$1:$G$40,0),1)</f>
        <v>Insuficiente</v>
      </c>
    </row>
    <row r="4886" spans="1:11" x14ac:dyDescent="0.2">
      <c r="A4886" s="28" t="s">
        <v>69</v>
      </c>
      <c r="B4886" s="24">
        <v>901520</v>
      </c>
      <c r="C4886" s="28" t="s">
        <v>2002</v>
      </c>
      <c r="D4886" s="29">
        <v>35901520</v>
      </c>
      <c r="E4886" s="29" t="s">
        <v>3527</v>
      </c>
      <c r="F4886" s="29">
        <v>286.02</v>
      </c>
      <c r="G4886" s="10">
        <f>SUMIFS('Régua SAEB'!$C:$C,'Régua SAEB'!$B:$B,"LP",'Régua SAEB'!$D:$D,"&lt;="&amp;$F4886,'Régua SAEB'!$E:$E,"&gt;"&amp;$F4886,'Régua SAEB'!$A:$A,$E4886)</f>
        <v>3</v>
      </c>
      <c r="H4886" s="10" t="str">
        <f t="array" ref="H4886">INDEX('Régua SAEB'!$F$1:$F$40,MATCH($E4886&amp;"LP"&amp;$G4886,'Régua SAEB'!$G$1:$G$40,0),1)</f>
        <v>Básico</v>
      </c>
      <c r="I4886" s="29">
        <v>285.10000000000002</v>
      </c>
      <c r="J4886" s="10">
        <f>SUMIFS('Régua SAEB'!$C:$C,'Régua SAEB'!$B:$B,"MT",'Régua SAEB'!$D:$D,"&lt;="&amp;$I4886,'Régua SAEB'!$E:$E,"&gt;"&amp;$I4886,'Régua SAEB'!$A:$A,$E4886)</f>
        <v>3</v>
      </c>
      <c r="K4886" s="10" t="str">
        <f t="array" ref="K4886">INDEX('Régua SAEB'!$F$1:$F$40,MATCH($E4886&amp;"MT"&amp;$J4886,'Régua SAEB'!$G$1:$G$40,0),1)</f>
        <v>Básico</v>
      </c>
    </row>
    <row r="4887" spans="1:11" x14ac:dyDescent="0.2">
      <c r="A4887" s="28" t="s">
        <v>69</v>
      </c>
      <c r="B4887" s="24">
        <v>908046</v>
      </c>
      <c r="C4887" s="28" t="s">
        <v>2003</v>
      </c>
      <c r="D4887" s="29">
        <v>35908046</v>
      </c>
      <c r="E4887" s="29" t="s">
        <v>3527</v>
      </c>
      <c r="F4887" s="29">
        <v>284.79000000000002</v>
      </c>
      <c r="G4887" s="10">
        <f>SUMIFS('Régua SAEB'!$C:$C,'Régua SAEB'!$B:$B,"LP",'Régua SAEB'!$D:$D,"&lt;="&amp;$F4887,'Régua SAEB'!$E:$E,"&gt;"&amp;$F4887,'Régua SAEB'!$A:$A,$E4887)</f>
        <v>3</v>
      </c>
      <c r="H4887" s="10" t="str">
        <f t="array" ref="H4887">INDEX('Régua SAEB'!$F$1:$F$40,MATCH($E4887&amp;"LP"&amp;$G4887,'Régua SAEB'!$G$1:$G$40,0),1)</f>
        <v>Básico</v>
      </c>
      <c r="I4887" s="29">
        <v>285.60000000000002</v>
      </c>
      <c r="J4887" s="10">
        <f>SUMIFS('Régua SAEB'!$C:$C,'Régua SAEB'!$B:$B,"MT",'Régua SAEB'!$D:$D,"&lt;="&amp;$I4887,'Régua SAEB'!$E:$E,"&gt;"&amp;$I4887,'Régua SAEB'!$A:$A,$E4887)</f>
        <v>3</v>
      </c>
      <c r="K4887" s="10" t="str">
        <f t="array" ref="K4887">INDEX('Régua SAEB'!$F$1:$F$40,MATCH($E4887&amp;"MT"&amp;$J4887,'Régua SAEB'!$G$1:$G$40,0),1)</f>
        <v>Básico</v>
      </c>
    </row>
    <row r="4888" spans="1:11" x14ac:dyDescent="0.2">
      <c r="A4888" s="28" t="s">
        <v>69</v>
      </c>
      <c r="B4888" s="24">
        <v>916262</v>
      </c>
      <c r="C4888" s="28" t="s">
        <v>2006</v>
      </c>
      <c r="D4888" s="29">
        <v>35916262</v>
      </c>
      <c r="E4888" s="29" t="s">
        <v>3527</v>
      </c>
      <c r="F4888" s="29">
        <v>282.95999999999998</v>
      </c>
      <c r="G4888" s="10">
        <f>SUMIFS('Régua SAEB'!$C:$C,'Régua SAEB'!$B:$B,"LP",'Régua SAEB'!$D:$D,"&lt;="&amp;$F4888,'Régua SAEB'!$E:$E,"&gt;"&amp;$F4888,'Régua SAEB'!$A:$A,$E4888)</f>
        <v>3</v>
      </c>
      <c r="H4888" s="10" t="str">
        <f t="array" ref="H4888">INDEX('Régua SAEB'!$F$1:$F$40,MATCH($E4888&amp;"LP"&amp;$G4888,'Régua SAEB'!$G$1:$G$40,0),1)</f>
        <v>Básico</v>
      </c>
      <c r="I4888" s="29">
        <v>271.62</v>
      </c>
      <c r="J4888" s="10">
        <f>SUMIFS('Régua SAEB'!$C:$C,'Régua SAEB'!$B:$B,"MT",'Régua SAEB'!$D:$D,"&lt;="&amp;$I4888,'Régua SAEB'!$E:$E,"&gt;"&amp;$I4888,'Régua SAEB'!$A:$A,$E4888)</f>
        <v>2</v>
      </c>
      <c r="K4888" s="10" t="str">
        <f t="array" ref="K4888">INDEX('Régua SAEB'!$F$1:$F$40,MATCH($E4888&amp;"MT"&amp;$J4888,'Régua SAEB'!$G$1:$G$40,0),1)</f>
        <v>Insuficiente</v>
      </c>
    </row>
    <row r="4889" spans="1:11" x14ac:dyDescent="0.2">
      <c r="A4889" s="28" t="s">
        <v>69</v>
      </c>
      <c r="B4889" s="24">
        <v>916286</v>
      </c>
      <c r="C4889" s="28" t="s">
        <v>2007</v>
      </c>
      <c r="D4889" s="29">
        <v>35916286</v>
      </c>
      <c r="E4889" s="29" t="s">
        <v>3527</v>
      </c>
      <c r="F4889" s="29">
        <v>274.58</v>
      </c>
      <c r="G4889" s="10">
        <f>SUMIFS('Régua SAEB'!$C:$C,'Régua SAEB'!$B:$B,"LP",'Régua SAEB'!$D:$D,"&lt;="&amp;$F4889,'Régua SAEB'!$E:$E,"&gt;"&amp;$F4889,'Régua SAEB'!$A:$A,$E4889)</f>
        <v>2</v>
      </c>
      <c r="H4889" s="10" t="str">
        <f t="array" ref="H4889">INDEX('Régua SAEB'!$F$1:$F$40,MATCH($E4889&amp;"LP"&amp;$G4889,'Régua SAEB'!$G$1:$G$40,0),1)</f>
        <v>Básico</v>
      </c>
      <c r="I4889" s="29">
        <v>264.06</v>
      </c>
      <c r="J4889" s="10">
        <f>SUMIFS('Régua SAEB'!$C:$C,'Régua SAEB'!$B:$B,"MT",'Régua SAEB'!$D:$D,"&lt;="&amp;$I4889,'Régua SAEB'!$E:$E,"&gt;"&amp;$I4889,'Régua SAEB'!$A:$A,$E4889)</f>
        <v>2</v>
      </c>
      <c r="K4889" s="10" t="str">
        <f t="array" ref="K4889">INDEX('Régua SAEB'!$F$1:$F$40,MATCH($E4889&amp;"MT"&amp;$J4889,'Régua SAEB'!$G$1:$G$40,0),1)</f>
        <v>Insuficiente</v>
      </c>
    </row>
    <row r="4890" spans="1:11" x14ac:dyDescent="0.2">
      <c r="A4890" s="28" t="s">
        <v>69</v>
      </c>
      <c r="B4890" s="24">
        <v>922614</v>
      </c>
      <c r="C4890" s="28" t="s">
        <v>2009</v>
      </c>
      <c r="D4890" s="29">
        <v>35922614</v>
      </c>
      <c r="E4890" s="29" t="s">
        <v>3527</v>
      </c>
      <c r="F4890" s="29">
        <v>270.83</v>
      </c>
      <c r="G4890" s="10">
        <f>SUMIFS('Régua SAEB'!$C:$C,'Régua SAEB'!$B:$B,"LP",'Régua SAEB'!$D:$D,"&lt;="&amp;$F4890,'Régua SAEB'!$E:$E,"&gt;"&amp;$F4890,'Régua SAEB'!$A:$A,$E4890)</f>
        <v>2</v>
      </c>
      <c r="H4890" s="10" t="str">
        <f t="array" ref="H4890">INDEX('Régua SAEB'!$F$1:$F$40,MATCH($E4890&amp;"LP"&amp;$G4890,'Régua SAEB'!$G$1:$G$40,0),1)</f>
        <v>Básico</v>
      </c>
      <c r="I4890" s="29">
        <v>275.04000000000002</v>
      </c>
      <c r="J4890" s="10">
        <f>SUMIFS('Régua SAEB'!$C:$C,'Régua SAEB'!$B:$B,"MT",'Régua SAEB'!$D:$D,"&lt;="&amp;$I4890,'Régua SAEB'!$E:$E,"&gt;"&amp;$I4890,'Régua SAEB'!$A:$A,$E4890)</f>
        <v>3</v>
      </c>
      <c r="K4890" s="10" t="str">
        <f t="array" ref="K4890">INDEX('Régua SAEB'!$F$1:$F$40,MATCH($E4890&amp;"MT"&amp;$J4890,'Régua SAEB'!$G$1:$G$40,0),1)</f>
        <v>Básico</v>
      </c>
    </row>
    <row r="4891" spans="1:11" x14ac:dyDescent="0.2">
      <c r="A4891" s="28" t="s">
        <v>69</v>
      </c>
      <c r="B4891" s="24">
        <v>924325</v>
      </c>
      <c r="C4891" s="28" t="s">
        <v>2011</v>
      </c>
      <c r="D4891" s="29">
        <v>35924325</v>
      </c>
      <c r="E4891" s="29" t="s">
        <v>3527</v>
      </c>
      <c r="F4891" s="29">
        <v>267.55</v>
      </c>
      <c r="G4891" s="10">
        <f>SUMIFS('Régua SAEB'!$C:$C,'Régua SAEB'!$B:$B,"LP",'Régua SAEB'!$D:$D,"&lt;="&amp;$F4891,'Régua SAEB'!$E:$E,"&gt;"&amp;$F4891,'Régua SAEB'!$A:$A,$E4891)</f>
        <v>2</v>
      </c>
      <c r="H4891" s="10" t="str">
        <f t="array" ref="H4891">INDEX('Régua SAEB'!$F$1:$F$40,MATCH($E4891&amp;"LP"&amp;$G4891,'Régua SAEB'!$G$1:$G$40,0),1)</f>
        <v>Básico</v>
      </c>
      <c r="I4891" s="29">
        <v>267.3</v>
      </c>
      <c r="J4891" s="10">
        <f>SUMIFS('Régua SAEB'!$C:$C,'Régua SAEB'!$B:$B,"MT",'Régua SAEB'!$D:$D,"&lt;="&amp;$I4891,'Régua SAEB'!$E:$E,"&gt;"&amp;$I4891,'Régua SAEB'!$A:$A,$E4891)</f>
        <v>2</v>
      </c>
      <c r="K4891" s="10" t="str">
        <f t="array" ref="K4891">INDEX('Régua SAEB'!$F$1:$F$40,MATCH($E4891&amp;"MT"&amp;$J4891,'Régua SAEB'!$G$1:$G$40,0),1)</f>
        <v>Insuficiente</v>
      </c>
    </row>
    <row r="4892" spans="1:11" x14ac:dyDescent="0.2">
      <c r="A4892" s="28" t="s">
        <v>69</v>
      </c>
      <c r="B4892" s="24">
        <v>925913</v>
      </c>
      <c r="C4892" s="28" t="s">
        <v>2012</v>
      </c>
      <c r="D4892" s="29">
        <v>35925913</v>
      </c>
      <c r="E4892" s="29" t="s">
        <v>3527</v>
      </c>
      <c r="F4892" s="29">
        <v>268.66000000000003</v>
      </c>
      <c r="G4892" s="10">
        <f>SUMIFS('Régua SAEB'!$C:$C,'Régua SAEB'!$B:$B,"LP",'Régua SAEB'!$D:$D,"&lt;="&amp;$F4892,'Régua SAEB'!$E:$E,"&gt;"&amp;$F4892,'Régua SAEB'!$A:$A,$E4892)</f>
        <v>2</v>
      </c>
      <c r="H4892" s="10" t="str">
        <f t="array" ref="H4892">INDEX('Régua SAEB'!$F$1:$F$40,MATCH($E4892&amp;"LP"&amp;$G4892,'Régua SAEB'!$G$1:$G$40,0),1)</f>
        <v>Básico</v>
      </c>
      <c r="I4892" s="29">
        <v>273.8</v>
      </c>
      <c r="J4892" s="10">
        <f>SUMIFS('Régua SAEB'!$C:$C,'Régua SAEB'!$B:$B,"MT",'Régua SAEB'!$D:$D,"&lt;="&amp;$I4892,'Régua SAEB'!$E:$E,"&gt;"&amp;$I4892,'Régua SAEB'!$A:$A,$E4892)</f>
        <v>2</v>
      </c>
      <c r="K4892" s="10" t="str">
        <f t="array" ref="K4892">INDEX('Régua SAEB'!$F$1:$F$40,MATCH($E4892&amp;"MT"&amp;$J4892,'Régua SAEB'!$G$1:$G$40,0),1)</f>
        <v>Insuficiente</v>
      </c>
    </row>
    <row r="4893" spans="1:11" x14ac:dyDescent="0.2">
      <c r="A4893" s="28" t="s">
        <v>28</v>
      </c>
      <c r="B4893" s="24">
        <v>26591</v>
      </c>
      <c r="C4893" s="28" t="s">
        <v>3683</v>
      </c>
      <c r="D4893" s="29">
        <v>35026591</v>
      </c>
      <c r="E4893" s="29" t="s">
        <v>3527</v>
      </c>
      <c r="F4893" s="29">
        <v>263.55</v>
      </c>
      <c r="G4893" s="10">
        <f>SUMIFS('Régua SAEB'!$C:$C,'Régua SAEB'!$B:$B,"LP",'Régua SAEB'!$D:$D,"&lt;="&amp;$F4893,'Régua SAEB'!$E:$E,"&gt;"&amp;$F4893,'Régua SAEB'!$A:$A,$E4893)</f>
        <v>2</v>
      </c>
      <c r="H4893" s="10" t="str">
        <f t="array" ref="H4893">INDEX('Régua SAEB'!$F$1:$F$40,MATCH($E4893&amp;"LP"&amp;$G4893,'Régua SAEB'!$G$1:$G$40,0),1)</f>
        <v>Básico</v>
      </c>
      <c r="I4893" s="29">
        <v>258.42</v>
      </c>
      <c r="J4893" s="10">
        <f>SUMIFS('Régua SAEB'!$C:$C,'Régua SAEB'!$B:$B,"MT",'Régua SAEB'!$D:$D,"&lt;="&amp;$I4893,'Régua SAEB'!$E:$E,"&gt;"&amp;$I4893,'Régua SAEB'!$A:$A,$E4893)</f>
        <v>2</v>
      </c>
      <c r="K4893" s="10" t="str">
        <f t="array" ref="K4893">INDEX('Régua SAEB'!$F$1:$F$40,MATCH($E4893&amp;"MT"&amp;$J4893,'Régua SAEB'!$G$1:$G$40,0),1)</f>
        <v>Insuficiente</v>
      </c>
    </row>
    <row r="4894" spans="1:11" x14ac:dyDescent="0.2">
      <c r="A4894" s="28" t="s">
        <v>76</v>
      </c>
      <c r="B4894" s="24">
        <v>32244</v>
      </c>
      <c r="C4894" s="28" t="s">
        <v>2013</v>
      </c>
      <c r="D4894" s="29">
        <v>35032244</v>
      </c>
      <c r="E4894" s="29" t="s">
        <v>3527</v>
      </c>
      <c r="F4894" s="29">
        <v>264.64</v>
      </c>
      <c r="G4894" s="10">
        <f>SUMIFS('Régua SAEB'!$C:$C,'Régua SAEB'!$B:$B,"LP",'Régua SAEB'!$D:$D,"&lt;="&amp;$F4894,'Régua SAEB'!$E:$E,"&gt;"&amp;$F4894,'Régua SAEB'!$A:$A,$E4894)</f>
        <v>2</v>
      </c>
      <c r="H4894" s="10" t="str">
        <f t="array" ref="H4894">INDEX('Régua SAEB'!$F$1:$F$40,MATCH($E4894&amp;"LP"&amp;$G4894,'Régua SAEB'!$G$1:$G$40,0),1)</f>
        <v>Básico</v>
      </c>
      <c r="I4894" s="29">
        <v>268.08999999999997</v>
      </c>
      <c r="J4894" s="10">
        <f>SUMIFS('Régua SAEB'!$C:$C,'Régua SAEB'!$B:$B,"MT",'Régua SAEB'!$D:$D,"&lt;="&amp;$I4894,'Régua SAEB'!$E:$E,"&gt;"&amp;$I4894,'Régua SAEB'!$A:$A,$E4894)</f>
        <v>2</v>
      </c>
      <c r="K4894" s="10" t="str">
        <f t="array" ref="K4894">INDEX('Régua SAEB'!$F$1:$F$40,MATCH($E4894&amp;"MT"&amp;$J4894,'Régua SAEB'!$G$1:$G$40,0),1)</f>
        <v>Insuficiente</v>
      </c>
    </row>
    <row r="4895" spans="1:11" x14ac:dyDescent="0.2">
      <c r="A4895" s="28" t="s">
        <v>35</v>
      </c>
      <c r="B4895" s="24">
        <v>13006</v>
      </c>
      <c r="C4895" s="28" t="s">
        <v>3684</v>
      </c>
      <c r="D4895" s="29">
        <v>35013006</v>
      </c>
      <c r="E4895" s="29" t="s">
        <v>3527</v>
      </c>
      <c r="F4895" s="29">
        <v>272.83999999999997</v>
      </c>
      <c r="G4895" s="10">
        <f>SUMIFS('Régua SAEB'!$C:$C,'Régua SAEB'!$B:$B,"LP",'Régua SAEB'!$D:$D,"&lt;="&amp;$F4895,'Régua SAEB'!$E:$E,"&gt;"&amp;$F4895,'Régua SAEB'!$A:$A,$E4895)</f>
        <v>2</v>
      </c>
      <c r="H4895" s="10" t="str">
        <f t="array" ref="H4895">INDEX('Régua SAEB'!$F$1:$F$40,MATCH($E4895&amp;"LP"&amp;$G4895,'Régua SAEB'!$G$1:$G$40,0),1)</f>
        <v>Básico</v>
      </c>
      <c r="I4895" s="29">
        <v>262.25</v>
      </c>
      <c r="J4895" s="10">
        <f>SUMIFS('Régua SAEB'!$C:$C,'Régua SAEB'!$B:$B,"MT",'Régua SAEB'!$D:$D,"&lt;="&amp;$I4895,'Régua SAEB'!$E:$E,"&gt;"&amp;$I4895,'Régua SAEB'!$A:$A,$E4895)</f>
        <v>2</v>
      </c>
      <c r="K4895" s="10" t="str">
        <f t="array" ref="K4895">INDEX('Régua SAEB'!$F$1:$F$40,MATCH($E4895&amp;"MT"&amp;$J4895,'Régua SAEB'!$G$1:$G$40,0),1)</f>
        <v>Insuficiente</v>
      </c>
    </row>
    <row r="4896" spans="1:11" x14ac:dyDescent="0.2">
      <c r="A4896" s="28" t="s">
        <v>35</v>
      </c>
      <c r="B4896" s="24">
        <v>13018</v>
      </c>
      <c r="C4896" s="28" t="s">
        <v>2014</v>
      </c>
      <c r="D4896" s="29">
        <v>35013018</v>
      </c>
      <c r="E4896" s="29" t="s">
        <v>3527</v>
      </c>
      <c r="F4896" s="29">
        <v>277.83999999999997</v>
      </c>
      <c r="G4896" s="10">
        <f>SUMIFS('Régua SAEB'!$C:$C,'Régua SAEB'!$B:$B,"LP",'Régua SAEB'!$D:$D,"&lt;="&amp;$F4896,'Régua SAEB'!$E:$E,"&gt;"&amp;$F4896,'Régua SAEB'!$A:$A,$E4896)</f>
        <v>3</v>
      </c>
      <c r="H4896" s="10" t="str">
        <f t="array" ref="H4896">INDEX('Régua SAEB'!$F$1:$F$40,MATCH($E4896&amp;"LP"&amp;$G4896,'Régua SAEB'!$G$1:$G$40,0),1)</f>
        <v>Básico</v>
      </c>
      <c r="I4896" s="29">
        <v>265.41000000000003</v>
      </c>
      <c r="J4896" s="10">
        <f>SUMIFS('Régua SAEB'!$C:$C,'Régua SAEB'!$B:$B,"MT",'Régua SAEB'!$D:$D,"&lt;="&amp;$I4896,'Régua SAEB'!$E:$E,"&gt;"&amp;$I4896,'Régua SAEB'!$A:$A,$E4896)</f>
        <v>2</v>
      </c>
      <c r="K4896" s="10" t="str">
        <f t="array" ref="K4896">INDEX('Régua SAEB'!$F$1:$F$40,MATCH($E4896&amp;"MT"&amp;$J4896,'Régua SAEB'!$G$1:$G$40,0),1)</f>
        <v>Insuficiente</v>
      </c>
    </row>
    <row r="4897" spans="1:11" x14ac:dyDescent="0.2">
      <c r="A4897" s="28" t="s">
        <v>21</v>
      </c>
      <c r="B4897" s="24">
        <v>17851</v>
      </c>
      <c r="C4897" s="28" t="s">
        <v>2015</v>
      </c>
      <c r="D4897" s="29">
        <v>35017851</v>
      </c>
      <c r="E4897" s="29" t="s">
        <v>3527</v>
      </c>
      <c r="F4897" s="29">
        <v>272.91000000000003</v>
      </c>
      <c r="G4897" s="10">
        <f>SUMIFS('Régua SAEB'!$C:$C,'Régua SAEB'!$B:$B,"LP",'Régua SAEB'!$D:$D,"&lt;="&amp;$F4897,'Régua SAEB'!$E:$E,"&gt;"&amp;$F4897,'Régua SAEB'!$A:$A,$E4897)</f>
        <v>2</v>
      </c>
      <c r="H4897" s="10" t="str">
        <f t="array" ref="H4897">INDEX('Régua SAEB'!$F$1:$F$40,MATCH($E4897&amp;"LP"&amp;$G4897,'Régua SAEB'!$G$1:$G$40,0),1)</f>
        <v>Básico</v>
      </c>
      <c r="I4897" s="29">
        <v>265.67</v>
      </c>
      <c r="J4897" s="10">
        <f>SUMIFS('Régua SAEB'!$C:$C,'Régua SAEB'!$B:$B,"MT",'Régua SAEB'!$D:$D,"&lt;="&amp;$I4897,'Régua SAEB'!$E:$E,"&gt;"&amp;$I4897,'Régua SAEB'!$A:$A,$E4897)</f>
        <v>2</v>
      </c>
      <c r="K4897" s="10" t="str">
        <f t="array" ref="K4897">INDEX('Régua SAEB'!$F$1:$F$40,MATCH($E4897&amp;"MT"&amp;$J4897,'Régua SAEB'!$G$1:$G$40,0),1)</f>
        <v>Insuficiente</v>
      </c>
    </row>
    <row r="4898" spans="1:11" x14ac:dyDescent="0.2">
      <c r="A4898" s="28" t="s">
        <v>21</v>
      </c>
      <c r="B4898" s="24">
        <v>17905</v>
      </c>
      <c r="C4898" s="28" t="s">
        <v>2016</v>
      </c>
      <c r="D4898" s="29">
        <v>35017905</v>
      </c>
      <c r="E4898" s="29" t="s">
        <v>3527</v>
      </c>
      <c r="F4898" s="29">
        <v>272.87</v>
      </c>
      <c r="G4898" s="10">
        <f>SUMIFS('Régua SAEB'!$C:$C,'Régua SAEB'!$B:$B,"LP",'Régua SAEB'!$D:$D,"&lt;="&amp;$F4898,'Régua SAEB'!$E:$E,"&gt;"&amp;$F4898,'Régua SAEB'!$A:$A,$E4898)</f>
        <v>2</v>
      </c>
      <c r="H4898" s="10" t="str">
        <f t="array" ref="H4898">INDEX('Régua SAEB'!$F$1:$F$40,MATCH($E4898&amp;"LP"&amp;$G4898,'Régua SAEB'!$G$1:$G$40,0),1)</f>
        <v>Básico</v>
      </c>
      <c r="I4898" s="29">
        <v>256.5</v>
      </c>
      <c r="J4898" s="10">
        <f>SUMIFS('Régua SAEB'!$C:$C,'Régua SAEB'!$B:$B,"MT",'Régua SAEB'!$D:$D,"&lt;="&amp;$I4898,'Régua SAEB'!$E:$E,"&gt;"&amp;$I4898,'Régua SAEB'!$A:$A,$E4898)</f>
        <v>2</v>
      </c>
      <c r="K4898" s="10" t="str">
        <f t="array" ref="K4898">INDEX('Régua SAEB'!$F$1:$F$40,MATCH($E4898&amp;"MT"&amp;$J4898,'Régua SAEB'!$G$1:$G$40,0),1)</f>
        <v>Insuficiente</v>
      </c>
    </row>
    <row r="4899" spans="1:11" x14ac:dyDescent="0.2">
      <c r="A4899" s="28" t="s">
        <v>21</v>
      </c>
      <c r="B4899" s="24">
        <v>42602</v>
      </c>
      <c r="C4899" s="28" t="s">
        <v>2017</v>
      </c>
      <c r="D4899" s="29">
        <v>35042602</v>
      </c>
      <c r="E4899" s="29" t="s">
        <v>3527</v>
      </c>
      <c r="F4899" s="29">
        <v>268.25</v>
      </c>
      <c r="G4899" s="10">
        <f>SUMIFS('Régua SAEB'!$C:$C,'Régua SAEB'!$B:$B,"LP",'Régua SAEB'!$D:$D,"&lt;="&amp;$F4899,'Régua SAEB'!$E:$E,"&gt;"&amp;$F4899,'Régua SAEB'!$A:$A,$E4899)</f>
        <v>2</v>
      </c>
      <c r="H4899" s="10" t="str">
        <f t="array" ref="H4899">INDEX('Régua SAEB'!$F$1:$F$40,MATCH($E4899&amp;"LP"&amp;$G4899,'Régua SAEB'!$G$1:$G$40,0),1)</f>
        <v>Básico</v>
      </c>
      <c r="I4899" s="29">
        <v>260.33</v>
      </c>
      <c r="J4899" s="10">
        <f>SUMIFS('Régua SAEB'!$C:$C,'Régua SAEB'!$B:$B,"MT",'Régua SAEB'!$D:$D,"&lt;="&amp;$I4899,'Régua SAEB'!$E:$E,"&gt;"&amp;$I4899,'Régua SAEB'!$A:$A,$E4899)</f>
        <v>2</v>
      </c>
      <c r="K4899" s="10" t="str">
        <f t="array" ref="K4899">INDEX('Régua SAEB'!$F$1:$F$40,MATCH($E4899&amp;"MT"&amp;$J4899,'Régua SAEB'!$G$1:$G$40,0),1)</f>
        <v>Insuficiente</v>
      </c>
    </row>
    <row r="4900" spans="1:11" x14ac:dyDescent="0.2">
      <c r="A4900" s="28" t="s">
        <v>21</v>
      </c>
      <c r="B4900" s="24">
        <v>909373</v>
      </c>
      <c r="C4900" s="28" t="s">
        <v>2018</v>
      </c>
      <c r="D4900" s="29">
        <v>35909373</v>
      </c>
      <c r="E4900" s="29" t="s">
        <v>3527</v>
      </c>
      <c r="F4900" s="29">
        <v>278.41000000000003</v>
      </c>
      <c r="G4900" s="10">
        <f>SUMIFS('Régua SAEB'!$C:$C,'Régua SAEB'!$B:$B,"LP",'Régua SAEB'!$D:$D,"&lt;="&amp;$F4900,'Régua SAEB'!$E:$E,"&gt;"&amp;$F4900,'Régua SAEB'!$A:$A,$E4900)</f>
        <v>3</v>
      </c>
      <c r="H4900" s="10" t="str">
        <f t="array" ref="H4900">INDEX('Régua SAEB'!$F$1:$F$40,MATCH($E4900&amp;"LP"&amp;$G4900,'Régua SAEB'!$G$1:$G$40,0),1)</f>
        <v>Básico</v>
      </c>
      <c r="I4900" s="29">
        <v>274.20999999999998</v>
      </c>
      <c r="J4900" s="10">
        <f>SUMIFS('Régua SAEB'!$C:$C,'Régua SAEB'!$B:$B,"MT",'Régua SAEB'!$D:$D,"&lt;="&amp;$I4900,'Régua SAEB'!$E:$E,"&gt;"&amp;$I4900,'Régua SAEB'!$A:$A,$E4900)</f>
        <v>2</v>
      </c>
      <c r="K4900" s="10" t="str">
        <f t="array" ref="K4900">INDEX('Régua SAEB'!$F$1:$F$40,MATCH($E4900&amp;"MT"&amp;$J4900,'Régua SAEB'!$G$1:$G$40,0),1)</f>
        <v>Insuficiente</v>
      </c>
    </row>
    <row r="4901" spans="1:11" x14ac:dyDescent="0.2">
      <c r="A4901" s="28" t="s">
        <v>70</v>
      </c>
      <c r="B4901" s="24">
        <v>20783</v>
      </c>
      <c r="C4901" s="28" t="s">
        <v>2020</v>
      </c>
      <c r="D4901" s="29">
        <v>35020783</v>
      </c>
      <c r="E4901" s="29" t="s">
        <v>3527</v>
      </c>
      <c r="F4901" s="29">
        <v>250.17</v>
      </c>
      <c r="G4901" s="10">
        <f>SUMIFS('Régua SAEB'!$C:$C,'Régua SAEB'!$B:$B,"LP",'Régua SAEB'!$D:$D,"&lt;="&amp;$F4901,'Régua SAEB'!$E:$E,"&gt;"&amp;$F4901,'Régua SAEB'!$A:$A,$E4901)</f>
        <v>2</v>
      </c>
      <c r="H4901" s="10" t="str">
        <f t="array" ref="H4901">INDEX('Régua SAEB'!$F$1:$F$40,MATCH($E4901&amp;"LP"&amp;$G4901,'Régua SAEB'!$G$1:$G$40,0),1)</f>
        <v>Básico</v>
      </c>
      <c r="I4901" s="29">
        <v>244.29</v>
      </c>
      <c r="J4901" s="10">
        <f>SUMIFS('Régua SAEB'!$C:$C,'Régua SAEB'!$B:$B,"MT",'Régua SAEB'!$D:$D,"&lt;="&amp;$I4901,'Régua SAEB'!$E:$E,"&gt;"&amp;$I4901,'Régua SAEB'!$A:$A,$E4901)</f>
        <v>1</v>
      </c>
      <c r="K4901" s="10" t="str">
        <f t="array" ref="K4901">INDEX('Régua SAEB'!$F$1:$F$40,MATCH($E4901&amp;"MT"&amp;$J4901,'Régua SAEB'!$G$1:$G$40,0),1)</f>
        <v>Insuficiente</v>
      </c>
    </row>
    <row r="4902" spans="1:11" x14ac:dyDescent="0.2">
      <c r="A4902" s="28" t="s">
        <v>70</v>
      </c>
      <c r="B4902" s="24">
        <v>20825</v>
      </c>
      <c r="C4902" s="28" t="s">
        <v>2021</v>
      </c>
      <c r="D4902" s="29">
        <v>35020825</v>
      </c>
      <c r="E4902" s="29" t="s">
        <v>3527</v>
      </c>
      <c r="F4902" s="29">
        <v>300.04000000000002</v>
      </c>
      <c r="G4902" s="10">
        <f>SUMIFS('Régua SAEB'!$C:$C,'Régua SAEB'!$B:$B,"LP",'Régua SAEB'!$D:$D,"&lt;="&amp;$F4902,'Régua SAEB'!$E:$E,"&gt;"&amp;$F4902,'Régua SAEB'!$A:$A,$E4902)</f>
        <v>4</v>
      </c>
      <c r="H4902" s="10" t="str">
        <f t="array" ref="H4902">INDEX('Régua SAEB'!$F$1:$F$40,MATCH($E4902&amp;"LP"&amp;$G4902,'Régua SAEB'!$G$1:$G$40,0),1)</f>
        <v>Básico</v>
      </c>
      <c r="I4902" s="29">
        <v>284.74</v>
      </c>
      <c r="J4902" s="10">
        <f>SUMIFS('Régua SAEB'!$C:$C,'Régua SAEB'!$B:$B,"MT",'Régua SAEB'!$D:$D,"&lt;="&amp;$I4902,'Régua SAEB'!$E:$E,"&gt;"&amp;$I4902,'Régua SAEB'!$A:$A,$E4902)</f>
        <v>3</v>
      </c>
      <c r="K4902" s="10" t="str">
        <f t="array" ref="K4902">INDEX('Régua SAEB'!$F$1:$F$40,MATCH($E4902&amp;"MT"&amp;$J4902,'Régua SAEB'!$G$1:$G$40,0),1)</f>
        <v>Básico</v>
      </c>
    </row>
    <row r="4903" spans="1:11" x14ac:dyDescent="0.2">
      <c r="A4903" s="28" t="s">
        <v>70</v>
      </c>
      <c r="B4903" s="24">
        <v>20849</v>
      </c>
      <c r="C4903" s="28" t="s">
        <v>2023</v>
      </c>
      <c r="D4903" s="29">
        <v>35020849</v>
      </c>
      <c r="E4903" s="29" t="s">
        <v>3527</v>
      </c>
      <c r="F4903" s="29">
        <v>285.64999999999998</v>
      </c>
      <c r="G4903" s="10">
        <f>SUMIFS('Régua SAEB'!$C:$C,'Régua SAEB'!$B:$B,"LP",'Régua SAEB'!$D:$D,"&lt;="&amp;$F4903,'Régua SAEB'!$E:$E,"&gt;"&amp;$F4903,'Régua SAEB'!$A:$A,$E4903)</f>
        <v>3</v>
      </c>
      <c r="H4903" s="10" t="str">
        <f t="array" ref="H4903">INDEX('Régua SAEB'!$F$1:$F$40,MATCH($E4903&amp;"LP"&amp;$G4903,'Régua SAEB'!$G$1:$G$40,0),1)</f>
        <v>Básico</v>
      </c>
      <c r="I4903" s="29">
        <v>269.44</v>
      </c>
      <c r="J4903" s="10">
        <f>SUMIFS('Régua SAEB'!$C:$C,'Régua SAEB'!$B:$B,"MT",'Régua SAEB'!$D:$D,"&lt;="&amp;$I4903,'Régua SAEB'!$E:$E,"&gt;"&amp;$I4903,'Régua SAEB'!$A:$A,$E4903)</f>
        <v>2</v>
      </c>
      <c r="K4903" s="10" t="str">
        <f t="array" ref="K4903">INDEX('Régua SAEB'!$F$1:$F$40,MATCH($E4903&amp;"MT"&amp;$J4903,'Régua SAEB'!$G$1:$G$40,0),1)</f>
        <v>Insuficiente</v>
      </c>
    </row>
    <row r="4904" spans="1:11" x14ac:dyDescent="0.2">
      <c r="A4904" s="28" t="s">
        <v>70</v>
      </c>
      <c r="B4904" s="24">
        <v>20928</v>
      </c>
      <c r="C4904" s="28" t="s">
        <v>2026</v>
      </c>
      <c r="D4904" s="29">
        <v>35020928</v>
      </c>
      <c r="E4904" s="29" t="s">
        <v>3527</v>
      </c>
      <c r="F4904" s="29">
        <v>288.82</v>
      </c>
      <c r="G4904" s="10">
        <f>SUMIFS('Régua SAEB'!$C:$C,'Régua SAEB'!$B:$B,"LP",'Régua SAEB'!$D:$D,"&lt;="&amp;$F4904,'Régua SAEB'!$E:$E,"&gt;"&amp;$F4904,'Régua SAEB'!$A:$A,$E4904)</f>
        <v>3</v>
      </c>
      <c r="H4904" s="10" t="str">
        <f t="array" ref="H4904">INDEX('Régua SAEB'!$F$1:$F$40,MATCH($E4904&amp;"LP"&amp;$G4904,'Régua SAEB'!$G$1:$G$40,0),1)</f>
        <v>Básico</v>
      </c>
      <c r="I4904" s="29">
        <v>278.19</v>
      </c>
      <c r="J4904" s="10">
        <f>SUMIFS('Régua SAEB'!$C:$C,'Régua SAEB'!$B:$B,"MT",'Régua SAEB'!$D:$D,"&lt;="&amp;$I4904,'Régua SAEB'!$E:$E,"&gt;"&amp;$I4904,'Régua SAEB'!$A:$A,$E4904)</f>
        <v>3</v>
      </c>
      <c r="K4904" s="10" t="str">
        <f t="array" ref="K4904">INDEX('Régua SAEB'!$F$1:$F$40,MATCH($E4904&amp;"MT"&amp;$J4904,'Régua SAEB'!$G$1:$G$40,0),1)</f>
        <v>Básico</v>
      </c>
    </row>
    <row r="4905" spans="1:11" x14ac:dyDescent="0.2">
      <c r="A4905" s="28" t="s">
        <v>70</v>
      </c>
      <c r="B4905" s="24">
        <v>20977</v>
      </c>
      <c r="C4905" s="28" t="s">
        <v>3685</v>
      </c>
      <c r="D4905" s="29">
        <v>35020977</v>
      </c>
      <c r="E4905" s="29" t="s">
        <v>3527</v>
      </c>
      <c r="F4905" s="29">
        <v>283.3</v>
      </c>
      <c r="G4905" s="10">
        <f>SUMIFS('Régua SAEB'!$C:$C,'Régua SAEB'!$B:$B,"LP",'Régua SAEB'!$D:$D,"&lt;="&amp;$F4905,'Régua SAEB'!$E:$E,"&gt;"&amp;$F4905,'Régua SAEB'!$A:$A,$E4905)</f>
        <v>3</v>
      </c>
      <c r="H4905" s="10" t="str">
        <f t="array" ref="H4905">INDEX('Régua SAEB'!$F$1:$F$40,MATCH($E4905&amp;"LP"&amp;$G4905,'Régua SAEB'!$G$1:$G$40,0),1)</f>
        <v>Básico</v>
      </c>
      <c r="I4905" s="29">
        <v>278.23</v>
      </c>
      <c r="J4905" s="10">
        <f>SUMIFS('Régua SAEB'!$C:$C,'Régua SAEB'!$B:$B,"MT",'Régua SAEB'!$D:$D,"&lt;="&amp;$I4905,'Régua SAEB'!$E:$E,"&gt;"&amp;$I4905,'Régua SAEB'!$A:$A,$E4905)</f>
        <v>3</v>
      </c>
      <c r="K4905" s="10" t="str">
        <f t="array" ref="K4905">INDEX('Régua SAEB'!$F$1:$F$40,MATCH($E4905&amp;"MT"&amp;$J4905,'Régua SAEB'!$G$1:$G$40,0),1)</f>
        <v>Básico</v>
      </c>
    </row>
    <row r="4906" spans="1:11" x14ac:dyDescent="0.2">
      <c r="A4906" s="28" t="s">
        <v>70</v>
      </c>
      <c r="B4906" s="24">
        <v>20989</v>
      </c>
      <c r="C4906" s="28" t="s">
        <v>2027</v>
      </c>
      <c r="D4906" s="29">
        <v>35020989</v>
      </c>
      <c r="E4906" s="29" t="s">
        <v>3527</v>
      </c>
      <c r="F4906" s="29">
        <v>310.8</v>
      </c>
      <c r="G4906" s="10">
        <f>SUMIFS('Régua SAEB'!$C:$C,'Régua SAEB'!$B:$B,"LP",'Régua SAEB'!$D:$D,"&lt;="&amp;$F4906,'Régua SAEB'!$E:$E,"&gt;"&amp;$F4906,'Régua SAEB'!$A:$A,$E4906)</f>
        <v>4</v>
      </c>
      <c r="H4906" s="10" t="str">
        <f t="array" ref="H4906">INDEX('Régua SAEB'!$F$1:$F$40,MATCH($E4906&amp;"LP"&amp;$G4906,'Régua SAEB'!$G$1:$G$40,0),1)</f>
        <v>Básico</v>
      </c>
      <c r="I4906" s="29">
        <v>290.18</v>
      </c>
      <c r="J4906" s="10">
        <f>SUMIFS('Régua SAEB'!$C:$C,'Régua SAEB'!$B:$B,"MT",'Régua SAEB'!$D:$D,"&lt;="&amp;$I4906,'Régua SAEB'!$E:$E,"&gt;"&amp;$I4906,'Régua SAEB'!$A:$A,$E4906)</f>
        <v>3</v>
      </c>
      <c r="K4906" s="10" t="str">
        <f t="array" ref="K4906">INDEX('Régua SAEB'!$F$1:$F$40,MATCH($E4906&amp;"MT"&amp;$J4906,'Régua SAEB'!$G$1:$G$40,0),1)</f>
        <v>Básico</v>
      </c>
    </row>
    <row r="4907" spans="1:11" x14ac:dyDescent="0.2">
      <c r="A4907" s="28" t="s">
        <v>70</v>
      </c>
      <c r="B4907" s="24">
        <v>21040</v>
      </c>
      <c r="C4907" s="28" t="s">
        <v>2029</v>
      </c>
      <c r="D4907" s="29">
        <v>35021040</v>
      </c>
      <c r="E4907" s="29" t="s">
        <v>3527</v>
      </c>
      <c r="F4907" s="29">
        <v>278.93</v>
      </c>
      <c r="G4907" s="10">
        <f>SUMIFS('Régua SAEB'!$C:$C,'Régua SAEB'!$B:$B,"LP",'Régua SAEB'!$D:$D,"&lt;="&amp;$F4907,'Régua SAEB'!$E:$E,"&gt;"&amp;$F4907,'Régua SAEB'!$A:$A,$E4907)</f>
        <v>3</v>
      </c>
      <c r="H4907" s="10" t="str">
        <f t="array" ref="H4907">INDEX('Régua SAEB'!$F$1:$F$40,MATCH($E4907&amp;"LP"&amp;$G4907,'Régua SAEB'!$G$1:$G$40,0),1)</f>
        <v>Básico</v>
      </c>
      <c r="I4907" s="29">
        <v>269.26</v>
      </c>
      <c r="J4907" s="10">
        <f>SUMIFS('Régua SAEB'!$C:$C,'Régua SAEB'!$B:$B,"MT",'Régua SAEB'!$D:$D,"&lt;="&amp;$I4907,'Régua SAEB'!$E:$E,"&gt;"&amp;$I4907,'Régua SAEB'!$A:$A,$E4907)</f>
        <v>2</v>
      </c>
      <c r="K4907" s="10" t="str">
        <f t="array" ref="K4907">INDEX('Régua SAEB'!$F$1:$F$40,MATCH($E4907&amp;"MT"&amp;$J4907,'Régua SAEB'!$G$1:$G$40,0),1)</f>
        <v>Insuficiente</v>
      </c>
    </row>
    <row r="4908" spans="1:11" x14ac:dyDescent="0.2">
      <c r="A4908" s="28" t="s">
        <v>70</v>
      </c>
      <c r="B4908" s="24">
        <v>21052</v>
      </c>
      <c r="C4908" s="28" t="s">
        <v>2030</v>
      </c>
      <c r="D4908" s="29">
        <v>35021052</v>
      </c>
      <c r="E4908" s="29" t="s">
        <v>3527</v>
      </c>
      <c r="F4908" s="29">
        <v>291.64999999999998</v>
      </c>
      <c r="G4908" s="10">
        <f>SUMIFS('Régua SAEB'!$C:$C,'Régua SAEB'!$B:$B,"LP",'Régua SAEB'!$D:$D,"&lt;="&amp;$F4908,'Régua SAEB'!$E:$E,"&gt;"&amp;$F4908,'Régua SAEB'!$A:$A,$E4908)</f>
        <v>3</v>
      </c>
      <c r="H4908" s="10" t="str">
        <f t="array" ref="H4908">INDEX('Régua SAEB'!$F$1:$F$40,MATCH($E4908&amp;"LP"&amp;$G4908,'Régua SAEB'!$G$1:$G$40,0),1)</f>
        <v>Básico</v>
      </c>
      <c r="I4908" s="29">
        <v>280.56</v>
      </c>
      <c r="J4908" s="10">
        <f>SUMIFS('Régua SAEB'!$C:$C,'Régua SAEB'!$B:$B,"MT",'Régua SAEB'!$D:$D,"&lt;="&amp;$I4908,'Régua SAEB'!$E:$E,"&gt;"&amp;$I4908,'Régua SAEB'!$A:$A,$E4908)</f>
        <v>3</v>
      </c>
      <c r="K4908" s="10" t="str">
        <f t="array" ref="K4908">INDEX('Régua SAEB'!$F$1:$F$40,MATCH($E4908&amp;"MT"&amp;$J4908,'Régua SAEB'!$G$1:$G$40,0),1)</f>
        <v>Básico</v>
      </c>
    </row>
    <row r="4909" spans="1:11" x14ac:dyDescent="0.2">
      <c r="A4909" s="28" t="s">
        <v>70</v>
      </c>
      <c r="B4909" s="24">
        <v>21064</v>
      </c>
      <c r="C4909" s="28" t="s">
        <v>2031</v>
      </c>
      <c r="D4909" s="29">
        <v>35021064</v>
      </c>
      <c r="E4909" s="29" t="s">
        <v>3527</v>
      </c>
      <c r="F4909" s="29">
        <v>286.93</v>
      </c>
      <c r="G4909" s="10">
        <f>SUMIFS('Régua SAEB'!$C:$C,'Régua SAEB'!$B:$B,"LP",'Régua SAEB'!$D:$D,"&lt;="&amp;$F4909,'Régua SAEB'!$E:$E,"&gt;"&amp;$F4909,'Régua SAEB'!$A:$A,$E4909)</f>
        <v>3</v>
      </c>
      <c r="H4909" s="10" t="str">
        <f t="array" ref="H4909">INDEX('Régua SAEB'!$F$1:$F$40,MATCH($E4909&amp;"LP"&amp;$G4909,'Régua SAEB'!$G$1:$G$40,0),1)</f>
        <v>Básico</v>
      </c>
      <c r="I4909" s="29">
        <v>273.39999999999998</v>
      </c>
      <c r="J4909" s="10">
        <f>SUMIFS('Régua SAEB'!$C:$C,'Régua SAEB'!$B:$B,"MT",'Régua SAEB'!$D:$D,"&lt;="&amp;$I4909,'Régua SAEB'!$E:$E,"&gt;"&amp;$I4909,'Régua SAEB'!$A:$A,$E4909)</f>
        <v>2</v>
      </c>
      <c r="K4909" s="10" t="str">
        <f t="array" ref="K4909">INDEX('Régua SAEB'!$F$1:$F$40,MATCH($E4909&amp;"MT"&amp;$J4909,'Régua SAEB'!$G$1:$G$40,0),1)</f>
        <v>Insuficiente</v>
      </c>
    </row>
    <row r="4910" spans="1:11" x14ac:dyDescent="0.2">
      <c r="A4910" s="28" t="s">
        <v>70</v>
      </c>
      <c r="B4910" s="24">
        <v>21076</v>
      </c>
      <c r="C4910" s="28" t="s">
        <v>2032</v>
      </c>
      <c r="D4910" s="29">
        <v>35021076</v>
      </c>
      <c r="E4910" s="29" t="s">
        <v>3527</v>
      </c>
      <c r="F4910" s="29">
        <v>298.49</v>
      </c>
      <c r="G4910" s="10">
        <f>SUMIFS('Régua SAEB'!$C:$C,'Régua SAEB'!$B:$B,"LP",'Régua SAEB'!$D:$D,"&lt;="&amp;$F4910,'Régua SAEB'!$E:$E,"&gt;"&amp;$F4910,'Régua SAEB'!$A:$A,$E4910)</f>
        <v>3</v>
      </c>
      <c r="H4910" s="10" t="str">
        <f t="array" ref="H4910">INDEX('Régua SAEB'!$F$1:$F$40,MATCH($E4910&amp;"LP"&amp;$G4910,'Régua SAEB'!$G$1:$G$40,0),1)</f>
        <v>Básico</v>
      </c>
      <c r="I4910" s="29">
        <v>283.64</v>
      </c>
      <c r="J4910" s="10">
        <f>SUMIFS('Régua SAEB'!$C:$C,'Régua SAEB'!$B:$B,"MT",'Régua SAEB'!$D:$D,"&lt;="&amp;$I4910,'Régua SAEB'!$E:$E,"&gt;"&amp;$I4910,'Régua SAEB'!$A:$A,$E4910)</f>
        <v>3</v>
      </c>
      <c r="K4910" s="10" t="str">
        <f t="array" ref="K4910">INDEX('Régua SAEB'!$F$1:$F$40,MATCH($E4910&amp;"MT"&amp;$J4910,'Régua SAEB'!$G$1:$G$40,0),1)</f>
        <v>Básico</v>
      </c>
    </row>
    <row r="4911" spans="1:11" x14ac:dyDescent="0.2">
      <c r="A4911" s="28" t="s">
        <v>70</v>
      </c>
      <c r="B4911" s="24">
        <v>21097</v>
      </c>
      <c r="C4911" s="28" t="s">
        <v>2033</v>
      </c>
      <c r="D4911" s="29">
        <v>35021097</v>
      </c>
      <c r="E4911" s="29" t="s">
        <v>3527</v>
      </c>
      <c r="F4911" s="29">
        <v>303.19</v>
      </c>
      <c r="G4911" s="10">
        <f>SUMIFS('Régua SAEB'!$C:$C,'Régua SAEB'!$B:$B,"LP",'Régua SAEB'!$D:$D,"&lt;="&amp;$F4911,'Régua SAEB'!$E:$E,"&gt;"&amp;$F4911,'Régua SAEB'!$A:$A,$E4911)</f>
        <v>4</v>
      </c>
      <c r="H4911" s="10" t="str">
        <f t="array" ref="H4911">INDEX('Régua SAEB'!$F$1:$F$40,MATCH($E4911&amp;"LP"&amp;$G4911,'Régua SAEB'!$G$1:$G$40,0),1)</f>
        <v>Básico</v>
      </c>
      <c r="I4911" s="29">
        <v>288.91000000000003</v>
      </c>
      <c r="J4911" s="10">
        <f>SUMIFS('Régua SAEB'!$C:$C,'Régua SAEB'!$B:$B,"MT",'Régua SAEB'!$D:$D,"&lt;="&amp;$I4911,'Régua SAEB'!$E:$E,"&gt;"&amp;$I4911,'Régua SAEB'!$A:$A,$E4911)</f>
        <v>3</v>
      </c>
      <c r="K4911" s="10" t="str">
        <f t="array" ref="K4911">INDEX('Régua SAEB'!$F$1:$F$40,MATCH($E4911&amp;"MT"&amp;$J4911,'Régua SAEB'!$G$1:$G$40,0),1)</f>
        <v>Básico</v>
      </c>
    </row>
    <row r="4912" spans="1:11" x14ac:dyDescent="0.2">
      <c r="A4912" s="28" t="s">
        <v>70</v>
      </c>
      <c r="B4912" s="24">
        <v>21179</v>
      </c>
      <c r="C4912" s="28" t="s">
        <v>2034</v>
      </c>
      <c r="D4912" s="29">
        <v>35021179</v>
      </c>
      <c r="E4912" s="29" t="s">
        <v>3527</v>
      </c>
      <c r="F4912" s="29">
        <v>296.45999999999998</v>
      </c>
      <c r="G4912" s="10">
        <f>SUMIFS('Régua SAEB'!$C:$C,'Régua SAEB'!$B:$B,"LP",'Régua SAEB'!$D:$D,"&lt;="&amp;$F4912,'Régua SAEB'!$E:$E,"&gt;"&amp;$F4912,'Régua SAEB'!$A:$A,$E4912)</f>
        <v>3</v>
      </c>
      <c r="H4912" s="10" t="str">
        <f t="array" ref="H4912">INDEX('Régua SAEB'!$F$1:$F$40,MATCH($E4912&amp;"LP"&amp;$G4912,'Régua SAEB'!$G$1:$G$40,0),1)</f>
        <v>Básico</v>
      </c>
      <c r="I4912" s="29">
        <v>284.42</v>
      </c>
      <c r="J4912" s="10">
        <f>SUMIFS('Régua SAEB'!$C:$C,'Régua SAEB'!$B:$B,"MT",'Régua SAEB'!$D:$D,"&lt;="&amp;$I4912,'Régua SAEB'!$E:$E,"&gt;"&amp;$I4912,'Régua SAEB'!$A:$A,$E4912)</f>
        <v>3</v>
      </c>
      <c r="K4912" s="10" t="str">
        <f t="array" ref="K4912">INDEX('Régua SAEB'!$F$1:$F$40,MATCH($E4912&amp;"MT"&amp;$J4912,'Régua SAEB'!$G$1:$G$40,0),1)</f>
        <v>Básico</v>
      </c>
    </row>
    <row r="4913" spans="1:11" x14ac:dyDescent="0.2">
      <c r="A4913" s="28" t="s">
        <v>70</v>
      </c>
      <c r="B4913" s="24">
        <v>21180</v>
      </c>
      <c r="C4913" s="28" t="s">
        <v>2035</v>
      </c>
      <c r="D4913" s="29">
        <v>35021180</v>
      </c>
      <c r="E4913" s="29" t="s">
        <v>3527</v>
      </c>
      <c r="F4913" s="29">
        <v>302.33999999999997</v>
      </c>
      <c r="G4913" s="10">
        <f>SUMIFS('Régua SAEB'!$C:$C,'Régua SAEB'!$B:$B,"LP",'Régua SAEB'!$D:$D,"&lt;="&amp;$F4913,'Régua SAEB'!$E:$E,"&gt;"&amp;$F4913,'Régua SAEB'!$A:$A,$E4913)</f>
        <v>4</v>
      </c>
      <c r="H4913" s="10" t="str">
        <f t="array" ref="H4913">INDEX('Régua SAEB'!$F$1:$F$40,MATCH($E4913&amp;"LP"&amp;$G4913,'Régua SAEB'!$G$1:$G$40,0),1)</f>
        <v>Básico</v>
      </c>
      <c r="I4913" s="29">
        <v>312.24</v>
      </c>
      <c r="J4913" s="10">
        <f>SUMIFS('Régua SAEB'!$C:$C,'Régua SAEB'!$B:$B,"MT",'Régua SAEB'!$D:$D,"&lt;="&amp;$I4913,'Régua SAEB'!$E:$E,"&gt;"&amp;$I4913,'Régua SAEB'!$A:$A,$E4913)</f>
        <v>4</v>
      </c>
      <c r="K4913" s="10" t="str">
        <f t="array" ref="K4913">INDEX('Régua SAEB'!$F$1:$F$40,MATCH($E4913&amp;"MT"&amp;$J4913,'Régua SAEB'!$G$1:$G$40,0),1)</f>
        <v>Básico</v>
      </c>
    </row>
    <row r="4914" spans="1:11" x14ac:dyDescent="0.2">
      <c r="A4914" s="28" t="s">
        <v>70</v>
      </c>
      <c r="B4914" s="24">
        <v>21209</v>
      </c>
      <c r="C4914" s="28" t="s">
        <v>2036</v>
      </c>
      <c r="D4914" s="29">
        <v>35021209</v>
      </c>
      <c r="E4914" s="29" t="s">
        <v>3527</v>
      </c>
      <c r="F4914" s="29">
        <v>258.64</v>
      </c>
      <c r="G4914" s="10">
        <f>SUMIFS('Régua SAEB'!$C:$C,'Régua SAEB'!$B:$B,"LP",'Régua SAEB'!$D:$D,"&lt;="&amp;$F4914,'Régua SAEB'!$E:$E,"&gt;"&amp;$F4914,'Régua SAEB'!$A:$A,$E4914)</f>
        <v>2</v>
      </c>
      <c r="H4914" s="10" t="str">
        <f t="array" ref="H4914">INDEX('Régua SAEB'!$F$1:$F$40,MATCH($E4914&amp;"LP"&amp;$G4914,'Régua SAEB'!$G$1:$G$40,0),1)</f>
        <v>Básico</v>
      </c>
      <c r="I4914" s="29">
        <v>262.58999999999997</v>
      </c>
      <c r="J4914" s="10">
        <f>SUMIFS('Régua SAEB'!$C:$C,'Régua SAEB'!$B:$B,"MT",'Régua SAEB'!$D:$D,"&lt;="&amp;$I4914,'Régua SAEB'!$E:$E,"&gt;"&amp;$I4914,'Régua SAEB'!$A:$A,$E4914)</f>
        <v>2</v>
      </c>
      <c r="K4914" s="10" t="str">
        <f t="array" ref="K4914">INDEX('Régua SAEB'!$F$1:$F$40,MATCH($E4914&amp;"MT"&amp;$J4914,'Régua SAEB'!$G$1:$G$40,0),1)</f>
        <v>Insuficiente</v>
      </c>
    </row>
    <row r="4915" spans="1:11" x14ac:dyDescent="0.2">
      <c r="A4915" s="28" t="s">
        <v>70</v>
      </c>
      <c r="B4915" s="24">
        <v>21246</v>
      </c>
      <c r="C4915" s="28" t="s">
        <v>2037</v>
      </c>
      <c r="D4915" s="29">
        <v>35021246</v>
      </c>
      <c r="E4915" s="29" t="s">
        <v>3527</v>
      </c>
      <c r="F4915" s="29">
        <v>275.82</v>
      </c>
      <c r="G4915" s="10">
        <f>SUMIFS('Régua SAEB'!$C:$C,'Régua SAEB'!$B:$B,"LP",'Régua SAEB'!$D:$D,"&lt;="&amp;$F4915,'Régua SAEB'!$E:$E,"&gt;"&amp;$F4915,'Régua SAEB'!$A:$A,$E4915)</f>
        <v>3</v>
      </c>
      <c r="H4915" s="10" t="str">
        <f t="array" ref="H4915">INDEX('Régua SAEB'!$F$1:$F$40,MATCH($E4915&amp;"LP"&amp;$G4915,'Régua SAEB'!$G$1:$G$40,0),1)</f>
        <v>Básico</v>
      </c>
      <c r="I4915" s="29">
        <v>257.55</v>
      </c>
      <c r="J4915" s="10">
        <f>SUMIFS('Régua SAEB'!$C:$C,'Régua SAEB'!$B:$B,"MT",'Régua SAEB'!$D:$D,"&lt;="&amp;$I4915,'Régua SAEB'!$E:$E,"&gt;"&amp;$I4915,'Régua SAEB'!$A:$A,$E4915)</f>
        <v>2</v>
      </c>
      <c r="K4915" s="10" t="str">
        <f t="array" ref="K4915">INDEX('Régua SAEB'!$F$1:$F$40,MATCH($E4915&amp;"MT"&amp;$J4915,'Régua SAEB'!$G$1:$G$40,0),1)</f>
        <v>Insuficiente</v>
      </c>
    </row>
    <row r="4916" spans="1:11" x14ac:dyDescent="0.2">
      <c r="A4916" s="28" t="s">
        <v>70</v>
      </c>
      <c r="B4916" s="24">
        <v>36473</v>
      </c>
      <c r="C4916" s="28" t="s">
        <v>2038</v>
      </c>
      <c r="D4916" s="29">
        <v>35036473</v>
      </c>
      <c r="E4916" s="29" t="s">
        <v>3527</v>
      </c>
      <c r="F4916" s="29">
        <v>284.2</v>
      </c>
      <c r="G4916" s="10">
        <f>SUMIFS('Régua SAEB'!$C:$C,'Régua SAEB'!$B:$B,"LP",'Régua SAEB'!$D:$D,"&lt;="&amp;$F4916,'Régua SAEB'!$E:$E,"&gt;"&amp;$F4916,'Régua SAEB'!$A:$A,$E4916)</f>
        <v>3</v>
      </c>
      <c r="H4916" s="10" t="str">
        <f t="array" ref="H4916">INDEX('Régua SAEB'!$F$1:$F$40,MATCH($E4916&amp;"LP"&amp;$G4916,'Régua SAEB'!$G$1:$G$40,0),1)</f>
        <v>Básico</v>
      </c>
      <c r="I4916" s="29">
        <v>275.37</v>
      </c>
      <c r="J4916" s="10">
        <f>SUMIFS('Régua SAEB'!$C:$C,'Régua SAEB'!$B:$B,"MT",'Régua SAEB'!$D:$D,"&lt;="&amp;$I4916,'Régua SAEB'!$E:$E,"&gt;"&amp;$I4916,'Régua SAEB'!$A:$A,$E4916)</f>
        <v>3</v>
      </c>
      <c r="K4916" s="10" t="str">
        <f t="array" ref="K4916">INDEX('Régua SAEB'!$F$1:$F$40,MATCH($E4916&amp;"MT"&amp;$J4916,'Régua SAEB'!$G$1:$G$40,0),1)</f>
        <v>Básico</v>
      </c>
    </row>
    <row r="4917" spans="1:11" x14ac:dyDescent="0.2">
      <c r="A4917" s="28" t="s">
        <v>70</v>
      </c>
      <c r="B4917" s="24">
        <v>37977</v>
      </c>
      <c r="C4917" s="28" t="s">
        <v>2039</v>
      </c>
      <c r="D4917" s="29">
        <v>35037977</v>
      </c>
      <c r="E4917" s="29" t="s">
        <v>3527</v>
      </c>
      <c r="F4917" s="29">
        <v>264.99</v>
      </c>
      <c r="G4917" s="10">
        <f>SUMIFS('Régua SAEB'!$C:$C,'Régua SAEB'!$B:$B,"LP",'Régua SAEB'!$D:$D,"&lt;="&amp;$F4917,'Régua SAEB'!$E:$E,"&gt;"&amp;$F4917,'Régua SAEB'!$A:$A,$E4917)</f>
        <v>2</v>
      </c>
      <c r="H4917" s="10" t="str">
        <f t="array" ref="H4917">INDEX('Régua SAEB'!$F$1:$F$40,MATCH($E4917&amp;"LP"&amp;$G4917,'Régua SAEB'!$G$1:$G$40,0),1)</f>
        <v>Básico</v>
      </c>
      <c r="I4917" s="29">
        <v>261.45</v>
      </c>
      <c r="J4917" s="10">
        <f>SUMIFS('Régua SAEB'!$C:$C,'Régua SAEB'!$B:$B,"MT",'Régua SAEB'!$D:$D,"&lt;="&amp;$I4917,'Régua SAEB'!$E:$E,"&gt;"&amp;$I4917,'Régua SAEB'!$A:$A,$E4917)</f>
        <v>2</v>
      </c>
      <c r="K4917" s="10" t="str">
        <f t="array" ref="K4917">INDEX('Régua SAEB'!$F$1:$F$40,MATCH($E4917&amp;"MT"&amp;$J4917,'Régua SAEB'!$G$1:$G$40,0),1)</f>
        <v>Insuficiente</v>
      </c>
    </row>
    <row r="4918" spans="1:11" x14ac:dyDescent="0.2">
      <c r="A4918" s="28" t="s">
        <v>70</v>
      </c>
      <c r="B4918" s="24">
        <v>37989</v>
      </c>
      <c r="C4918" s="28" t="s">
        <v>2040</v>
      </c>
      <c r="D4918" s="29">
        <v>35037989</v>
      </c>
      <c r="E4918" s="29" t="s">
        <v>3527</v>
      </c>
      <c r="F4918" s="29">
        <v>285.11</v>
      </c>
      <c r="G4918" s="10">
        <f>SUMIFS('Régua SAEB'!$C:$C,'Régua SAEB'!$B:$B,"LP",'Régua SAEB'!$D:$D,"&lt;="&amp;$F4918,'Régua SAEB'!$E:$E,"&gt;"&amp;$F4918,'Régua SAEB'!$A:$A,$E4918)</f>
        <v>3</v>
      </c>
      <c r="H4918" s="10" t="str">
        <f t="array" ref="H4918">INDEX('Régua SAEB'!$F$1:$F$40,MATCH($E4918&amp;"LP"&amp;$G4918,'Régua SAEB'!$G$1:$G$40,0),1)</f>
        <v>Básico</v>
      </c>
      <c r="I4918" s="29">
        <v>264</v>
      </c>
      <c r="J4918" s="10">
        <f>SUMIFS('Régua SAEB'!$C:$C,'Régua SAEB'!$B:$B,"MT",'Régua SAEB'!$D:$D,"&lt;="&amp;$I4918,'Régua SAEB'!$E:$E,"&gt;"&amp;$I4918,'Régua SAEB'!$A:$A,$E4918)</f>
        <v>2</v>
      </c>
      <c r="K4918" s="10" t="str">
        <f t="array" ref="K4918">INDEX('Régua SAEB'!$F$1:$F$40,MATCH($E4918&amp;"MT"&amp;$J4918,'Régua SAEB'!$G$1:$G$40,0),1)</f>
        <v>Insuficiente</v>
      </c>
    </row>
    <row r="4919" spans="1:11" x14ac:dyDescent="0.2">
      <c r="A4919" s="28" t="s">
        <v>70</v>
      </c>
      <c r="B4919" s="24">
        <v>40435</v>
      </c>
      <c r="C4919" s="28" t="s">
        <v>2041</v>
      </c>
      <c r="D4919" s="29">
        <v>35040435</v>
      </c>
      <c r="E4919" s="29" t="s">
        <v>3527</v>
      </c>
      <c r="F4919" s="29">
        <v>270.70999999999998</v>
      </c>
      <c r="G4919" s="10">
        <f>SUMIFS('Régua SAEB'!$C:$C,'Régua SAEB'!$B:$B,"LP",'Régua SAEB'!$D:$D,"&lt;="&amp;$F4919,'Régua SAEB'!$E:$E,"&gt;"&amp;$F4919,'Régua SAEB'!$A:$A,$E4919)</f>
        <v>2</v>
      </c>
      <c r="H4919" s="10" t="str">
        <f t="array" ref="H4919">INDEX('Régua SAEB'!$F$1:$F$40,MATCH($E4919&amp;"LP"&amp;$G4919,'Régua SAEB'!$G$1:$G$40,0),1)</f>
        <v>Básico</v>
      </c>
      <c r="I4919" s="29">
        <v>253.35</v>
      </c>
      <c r="J4919" s="10">
        <f>SUMIFS('Régua SAEB'!$C:$C,'Régua SAEB'!$B:$B,"MT",'Régua SAEB'!$D:$D,"&lt;="&amp;$I4919,'Régua SAEB'!$E:$E,"&gt;"&amp;$I4919,'Régua SAEB'!$A:$A,$E4919)</f>
        <v>2</v>
      </c>
      <c r="K4919" s="10" t="str">
        <f t="array" ref="K4919">INDEX('Régua SAEB'!$F$1:$F$40,MATCH($E4919&amp;"MT"&amp;$J4919,'Régua SAEB'!$G$1:$G$40,0),1)</f>
        <v>Insuficiente</v>
      </c>
    </row>
    <row r="4920" spans="1:11" x14ac:dyDescent="0.2">
      <c r="A4920" s="28" t="s">
        <v>70</v>
      </c>
      <c r="B4920" s="24">
        <v>40459</v>
      </c>
      <c r="C4920" s="28" t="s">
        <v>2042</v>
      </c>
      <c r="D4920" s="29">
        <v>35040459</v>
      </c>
      <c r="E4920" s="29" t="s">
        <v>3527</v>
      </c>
      <c r="F4920" s="29">
        <v>282.82</v>
      </c>
      <c r="G4920" s="10">
        <f>SUMIFS('Régua SAEB'!$C:$C,'Régua SAEB'!$B:$B,"LP",'Régua SAEB'!$D:$D,"&lt;="&amp;$F4920,'Régua SAEB'!$E:$E,"&gt;"&amp;$F4920,'Régua SAEB'!$A:$A,$E4920)</f>
        <v>3</v>
      </c>
      <c r="H4920" s="10" t="str">
        <f t="array" ref="H4920">INDEX('Régua SAEB'!$F$1:$F$40,MATCH($E4920&amp;"LP"&amp;$G4920,'Régua SAEB'!$G$1:$G$40,0),1)</f>
        <v>Básico</v>
      </c>
      <c r="I4920" s="29">
        <v>281.5</v>
      </c>
      <c r="J4920" s="10">
        <f>SUMIFS('Régua SAEB'!$C:$C,'Régua SAEB'!$B:$B,"MT",'Régua SAEB'!$D:$D,"&lt;="&amp;$I4920,'Régua SAEB'!$E:$E,"&gt;"&amp;$I4920,'Régua SAEB'!$A:$A,$E4920)</f>
        <v>3</v>
      </c>
      <c r="K4920" s="10" t="str">
        <f t="array" ref="K4920">INDEX('Régua SAEB'!$F$1:$F$40,MATCH($E4920&amp;"MT"&amp;$J4920,'Régua SAEB'!$G$1:$G$40,0),1)</f>
        <v>Básico</v>
      </c>
    </row>
    <row r="4921" spans="1:11" x14ac:dyDescent="0.2">
      <c r="A4921" s="28" t="s">
        <v>70</v>
      </c>
      <c r="B4921" s="24">
        <v>45861</v>
      </c>
      <c r="C4921" s="28" t="s">
        <v>2043</v>
      </c>
      <c r="D4921" s="29">
        <v>35045861</v>
      </c>
      <c r="E4921" s="29" t="s">
        <v>3527</v>
      </c>
      <c r="F4921" s="29">
        <v>274.11</v>
      </c>
      <c r="G4921" s="10">
        <f>SUMIFS('Régua SAEB'!$C:$C,'Régua SAEB'!$B:$B,"LP",'Régua SAEB'!$D:$D,"&lt;="&amp;$F4921,'Régua SAEB'!$E:$E,"&gt;"&amp;$F4921,'Régua SAEB'!$A:$A,$E4921)</f>
        <v>2</v>
      </c>
      <c r="H4921" s="10" t="str">
        <f t="array" ref="H4921">INDEX('Régua SAEB'!$F$1:$F$40,MATCH($E4921&amp;"LP"&amp;$G4921,'Régua SAEB'!$G$1:$G$40,0),1)</f>
        <v>Básico</v>
      </c>
      <c r="I4921" s="29">
        <v>261.51</v>
      </c>
      <c r="J4921" s="10">
        <f>SUMIFS('Régua SAEB'!$C:$C,'Régua SAEB'!$B:$B,"MT",'Régua SAEB'!$D:$D,"&lt;="&amp;$I4921,'Régua SAEB'!$E:$E,"&gt;"&amp;$I4921,'Régua SAEB'!$A:$A,$E4921)</f>
        <v>2</v>
      </c>
      <c r="K4921" s="10" t="str">
        <f t="array" ref="K4921">INDEX('Régua SAEB'!$F$1:$F$40,MATCH($E4921&amp;"MT"&amp;$J4921,'Régua SAEB'!$G$1:$G$40,0),1)</f>
        <v>Insuficiente</v>
      </c>
    </row>
    <row r="4922" spans="1:11" x14ac:dyDescent="0.2">
      <c r="A4922" s="28" t="s">
        <v>70</v>
      </c>
      <c r="B4922" s="24">
        <v>297653</v>
      </c>
      <c r="C4922" s="28" t="s">
        <v>2051</v>
      </c>
      <c r="D4922" s="29">
        <v>35297653</v>
      </c>
      <c r="E4922" s="29" t="s">
        <v>3527</v>
      </c>
      <c r="F4922" s="29">
        <v>264.01</v>
      </c>
      <c r="G4922" s="10">
        <f>SUMIFS('Régua SAEB'!$C:$C,'Régua SAEB'!$B:$B,"LP",'Régua SAEB'!$D:$D,"&lt;="&amp;$F4922,'Régua SAEB'!$E:$E,"&gt;"&amp;$F4922,'Régua SAEB'!$A:$A,$E4922)</f>
        <v>2</v>
      </c>
      <c r="H4922" s="10" t="str">
        <f t="array" ref="H4922">INDEX('Régua SAEB'!$F$1:$F$40,MATCH($E4922&amp;"LP"&amp;$G4922,'Régua SAEB'!$G$1:$G$40,0),1)</f>
        <v>Básico</v>
      </c>
      <c r="I4922" s="29">
        <v>270.14999999999998</v>
      </c>
      <c r="J4922" s="10">
        <f>SUMIFS('Régua SAEB'!$C:$C,'Régua SAEB'!$B:$B,"MT",'Régua SAEB'!$D:$D,"&lt;="&amp;$I4922,'Régua SAEB'!$E:$E,"&gt;"&amp;$I4922,'Régua SAEB'!$A:$A,$E4922)</f>
        <v>2</v>
      </c>
      <c r="K4922" s="10" t="str">
        <f t="array" ref="K4922">INDEX('Régua SAEB'!$F$1:$F$40,MATCH($E4922&amp;"MT"&amp;$J4922,'Régua SAEB'!$G$1:$G$40,0),1)</f>
        <v>Insuficiente</v>
      </c>
    </row>
    <row r="4923" spans="1:11" x14ac:dyDescent="0.2">
      <c r="A4923" s="28" t="s">
        <v>70</v>
      </c>
      <c r="B4923" s="24">
        <v>350308</v>
      </c>
      <c r="C4923" s="28" t="s">
        <v>2052</v>
      </c>
      <c r="D4923" s="29">
        <v>35350308</v>
      </c>
      <c r="E4923" s="29" t="s">
        <v>3527</v>
      </c>
      <c r="F4923" s="29">
        <v>283.24</v>
      </c>
      <c r="G4923" s="10">
        <f>SUMIFS('Régua SAEB'!$C:$C,'Régua SAEB'!$B:$B,"LP",'Régua SAEB'!$D:$D,"&lt;="&amp;$F4923,'Régua SAEB'!$E:$E,"&gt;"&amp;$F4923,'Régua SAEB'!$A:$A,$E4923)</f>
        <v>3</v>
      </c>
      <c r="H4923" s="10" t="str">
        <f t="array" ref="H4923">INDEX('Régua SAEB'!$F$1:$F$40,MATCH($E4923&amp;"LP"&amp;$G4923,'Régua SAEB'!$G$1:$G$40,0),1)</f>
        <v>Básico</v>
      </c>
      <c r="I4923" s="29">
        <v>277.99</v>
      </c>
      <c r="J4923" s="10">
        <f>SUMIFS('Régua SAEB'!$C:$C,'Régua SAEB'!$B:$B,"MT",'Régua SAEB'!$D:$D,"&lt;="&amp;$I4923,'Régua SAEB'!$E:$E,"&gt;"&amp;$I4923,'Régua SAEB'!$A:$A,$E4923)</f>
        <v>3</v>
      </c>
      <c r="K4923" s="10" t="str">
        <f t="array" ref="K4923">INDEX('Régua SAEB'!$F$1:$F$40,MATCH($E4923&amp;"MT"&amp;$J4923,'Régua SAEB'!$G$1:$G$40,0),1)</f>
        <v>Básico</v>
      </c>
    </row>
    <row r="4924" spans="1:11" x14ac:dyDescent="0.2">
      <c r="A4924" s="28" t="s">
        <v>70</v>
      </c>
      <c r="B4924" s="24">
        <v>435491</v>
      </c>
      <c r="C4924" s="28" t="s">
        <v>2053</v>
      </c>
      <c r="D4924" s="29">
        <v>35435491</v>
      </c>
      <c r="E4924" s="29" t="s">
        <v>3527</v>
      </c>
      <c r="F4924" s="29">
        <v>251</v>
      </c>
      <c r="G4924" s="10">
        <f>SUMIFS('Régua SAEB'!$C:$C,'Régua SAEB'!$B:$B,"LP",'Régua SAEB'!$D:$D,"&lt;="&amp;$F4924,'Régua SAEB'!$E:$E,"&gt;"&amp;$F4924,'Régua SAEB'!$A:$A,$E4924)</f>
        <v>2</v>
      </c>
      <c r="H4924" s="10" t="str">
        <f t="array" ref="H4924">INDEX('Régua SAEB'!$F$1:$F$40,MATCH($E4924&amp;"LP"&amp;$G4924,'Régua SAEB'!$G$1:$G$40,0),1)</f>
        <v>Básico</v>
      </c>
      <c r="I4924" s="29">
        <v>244.33</v>
      </c>
      <c r="J4924" s="10">
        <f>SUMIFS('Régua SAEB'!$C:$C,'Régua SAEB'!$B:$B,"MT",'Régua SAEB'!$D:$D,"&lt;="&amp;$I4924,'Régua SAEB'!$E:$E,"&gt;"&amp;$I4924,'Régua SAEB'!$A:$A,$E4924)</f>
        <v>1</v>
      </c>
      <c r="K4924" s="10" t="str">
        <f t="array" ref="K4924">INDEX('Régua SAEB'!$F$1:$F$40,MATCH($E4924&amp;"MT"&amp;$J4924,'Régua SAEB'!$G$1:$G$40,0),1)</f>
        <v>Insuficiente</v>
      </c>
    </row>
    <row r="4925" spans="1:11" x14ac:dyDescent="0.2">
      <c r="A4925" s="28" t="s">
        <v>70</v>
      </c>
      <c r="B4925" s="24">
        <v>435508</v>
      </c>
      <c r="C4925" s="28" t="s">
        <v>3686</v>
      </c>
      <c r="D4925" s="29">
        <v>35435508</v>
      </c>
      <c r="E4925" s="29" t="s">
        <v>3527</v>
      </c>
      <c r="F4925" s="29">
        <v>276.23</v>
      </c>
      <c r="G4925" s="10">
        <f>SUMIFS('Régua SAEB'!$C:$C,'Régua SAEB'!$B:$B,"LP",'Régua SAEB'!$D:$D,"&lt;="&amp;$F4925,'Régua SAEB'!$E:$E,"&gt;"&amp;$F4925,'Régua SAEB'!$A:$A,$E4925)</f>
        <v>3</v>
      </c>
      <c r="H4925" s="10" t="str">
        <f t="array" ref="H4925">INDEX('Régua SAEB'!$F$1:$F$40,MATCH($E4925&amp;"LP"&amp;$G4925,'Régua SAEB'!$G$1:$G$40,0),1)</f>
        <v>Básico</v>
      </c>
      <c r="I4925" s="29">
        <v>271.91000000000003</v>
      </c>
      <c r="J4925" s="10">
        <f>SUMIFS('Régua SAEB'!$C:$C,'Régua SAEB'!$B:$B,"MT",'Régua SAEB'!$D:$D,"&lt;="&amp;$I4925,'Régua SAEB'!$E:$E,"&gt;"&amp;$I4925,'Régua SAEB'!$A:$A,$E4925)</f>
        <v>2</v>
      </c>
      <c r="K4925" s="10" t="str">
        <f t="array" ref="K4925">INDEX('Régua SAEB'!$F$1:$F$40,MATCH($E4925&amp;"MT"&amp;$J4925,'Régua SAEB'!$G$1:$G$40,0),1)</f>
        <v>Insuficiente</v>
      </c>
    </row>
    <row r="4926" spans="1:11" x14ac:dyDescent="0.2">
      <c r="A4926" s="28" t="s">
        <v>70</v>
      </c>
      <c r="B4926" s="24">
        <v>446048</v>
      </c>
      <c r="C4926" s="28" t="s">
        <v>2055</v>
      </c>
      <c r="D4926" s="29">
        <v>35446048</v>
      </c>
      <c r="E4926" s="29" t="s">
        <v>3527</v>
      </c>
      <c r="F4926" s="29">
        <v>276.35000000000002</v>
      </c>
      <c r="G4926" s="10">
        <f>SUMIFS('Régua SAEB'!$C:$C,'Régua SAEB'!$B:$B,"LP",'Régua SAEB'!$D:$D,"&lt;="&amp;$F4926,'Régua SAEB'!$E:$E,"&gt;"&amp;$F4926,'Régua SAEB'!$A:$A,$E4926)</f>
        <v>3</v>
      </c>
      <c r="H4926" s="10" t="str">
        <f t="array" ref="H4926">INDEX('Régua SAEB'!$F$1:$F$40,MATCH($E4926&amp;"LP"&amp;$G4926,'Régua SAEB'!$G$1:$G$40,0),1)</f>
        <v>Básico</v>
      </c>
      <c r="I4926" s="29">
        <v>264.72000000000003</v>
      </c>
      <c r="J4926" s="10">
        <f>SUMIFS('Régua SAEB'!$C:$C,'Régua SAEB'!$B:$B,"MT",'Régua SAEB'!$D:$D,"&lt;="&amp;$I4926,'Régua SAEB'!$E:$E,"&gt;"&amp;$I4926,'Régua SAEB'!$A:$A,$E4926)</f>
        <v>2</v>
      </c>
      <c r="K4926" s="10" t="str">
        <f t="array" ref="K4926">INDEX('Régua SAEB'!$F$1:$F$40,MATCH($E4926&amp;"MT"&amp;$J4926,'Régua SAEB'!$G$1:$G$40,0),1)</f>
        <v>Insuficiente</v>
      </c>
    </row>
    <row r="4927" spans="1:11" x14ac:dyDescent="0.2">
      <c r="A4927" s="28" t="s">
        <v>70</v>
      </c>
      <c r="B4927" s="24">
        <v>901325</v>
      </c>
      <c r="C4927" s="28" t="s">
        <v>2057</v>
      </c>
      <c r="D4927" s="29">
        <v>35901325</v>
      </c>
      <c r="E4927" s="29" t="s">
        <v>3527</v>
      </c>
      <c r="F4927" s="29">
        <v>279.86</v>
      </c>
      <c r="G4927" s="10">
        <f>SUMIFS('Régua SAEB'!$C:$C,'Régua SAEB'!$B:$B,"LP",'Régua SAEB'!$D:$D,"&lt;="&amp;$F4927,'Régua SAEB'!$E:$E,"&gt;"&amp;$F4927,'Régua SAEB'!$A:$A,$E4927)</f>
        <v>3</v>
      </c>
      <c r="H4927" s="10" t="str">
        <f t="array" ref="H4927">INDEX('Régua SAEB'!$F$1:$F$40,MATCH($E4927&amp;"LP"&amp;$G4927,'Régua SAEB'!$G$1:$G$40,0),1)</f>
        <v>Básico</v>
      </c>
      <c r="I4927" s="29">
        <v>279.07</v>
      </c>
      <c r="J4927" s="10">
        <f>SUMIFS('Régua SAEB'!$C:$C,'Régua SAEB'!$B:$B,"MT",'Régua SAEB'!$D:$D,"&lt;="&amp;$I4927,'Régua SAEB'!$E:$E,"&gt;"&amp;$I4927,'Régua SAEB'!$A:$A,$E4927)</f>
        <v>3</v>
      </c>
      <c r="K4927" s="10" t="str">
        <f t="array" ref="K4927">INDEX('Régua SAEB'!$F$1:$F$40,MATCH($E4927&amp;"MT"&amp;$J4927,'Régua SAEB'!$G$1:$G$40,0),1)</f>
        <v>Básico</v>
      </c>
    </row>
    <row r="4928" spans="1:11" x14ac:dyDescent="0.2">
      <c r="A4928" s="28" t="s">
        <v>70</v>
      </c>
      <c r="B4928" s="24">
        <v>914137</v>
      </c>
      <c r="C4928" s="28" t="s">
        <v>2058</v>
      </c>
      <c r="D4928" s="29">
        <v>35914137</v>
      </c>
      <c r="E4928" s="29" t="s">
        <v>3527</v>
      </c>
      <c r="F4928" s="29">
        <v>285.82</v>
      </c>
      <c r="G4928" s="10">
        <f>SUMIFS('Régua SAEB'!$C:$C,'Régua SAEB'!$B:$B,"LP",'Régua SAEB'!$D:$D,"&lt;="&amp;$F4928,'Régua SAEB'!$E:$E,"&gt;"&amp;$F4928,'Régua SAEB'!$A:$A,$E4928)</f>
        <v>3</v>
      </c>
      <c r="H4928" s="10" t="str">
        <f t="array" ref="H4928">INDEX('Régua SAEB'!$F$1:$F$40,MATCH($E4928&amp;"LP"&amp;$G4928,'Régua SAEB'!$G$1:$G$40,0),1)</f>
        <v>Básico</v>
      </c>
      <c r="I4928" s="29">
        <v>275.94</v>
      </c>
      <c r="J4928" s="10">
        <f>SUMIFS('Régua SAEB'!$C:$C,'Régua SAEB'!$B:$B,"MT",'Régua SAEB'!$D:$D,"&lt;="&amp;$I4928,'Régua SAEB'!$E:$E,"&gt;"&amp;$I4928,'Régua SAEB'!$A:$A,$E4928)</f>
        <v>3</v>
      </c>
      <c r="K4928" s="10" t="str">
        <f t="array" ref="K4928">INDEX('Régua SAEB'!$F$1:$F$40,MATCH($E4928&amp;"MT"&amp;$J4928,'Régua SAEB'!$G$1:$G$40,0),1)</f>
        <v>Básico</v>
      </c>
    </row>
    <row r="4929" spans="1:11" x14ac:dyDescent="0.2">
      <c r="A4929" s="28" t="s">
        <v>70</v>
      </c>
      <c r="B4929" s="24">
        <v>917898</v>
      </c>
      <c r="C4929" s="28" t="s">
        <v>2059</v>
      </c>
      <c r="D4929" s="29">
        <v>35917898</v>
      </c>
      <c r="E4929" s="29" t="s">
        <v>3527</v>
      </c>
      <c r="F4929" s="29">
        <v>294.27999999999997</v>
      </c>
      <c r="G4929" s="10">
        <f>SUMIFS('Régua SAEB'!$C:$C,'Régua SAEB'!$B:$B,"LP",'Régua SAEB'!$D:$D,"&lt;="&amp;$F4929,'Régua SAEB'!$E:$E,"&gt;"&amp;$F4929,'Régua SAEB'!$A:$A,$E4929)</f>
        <v>3</v>
      </c>
      <c r="H4929" s="10" t="str">
        <f t="array" ref="H4929">INDEX('Régua SAEB'!$F$1:$F$40,MATCH($E4929&amp;"LP"&amp;$G4929,'Régua SAEB'!$G$1:$G$40,0),1)</f>
        <v>Básico</v>
      </c>
      <c r="I4929" s="29">
        <v>286.58999999999997</v>
      </c>
      <c r="J4929" s="10">
        <f>SUMIFS('Régua SAEB'!$C:$C,'Régua SAEB'!$B:$B,"MT",'Régua SAEB'!$D:$D,"&lt;="&amp;$I4929,'Régua SAEB'!$E:$E,"&gt;"&amp;$I4929,'Régua SAEB'!$A:$A,$E4929)</f>
        <v>3</v>
      </c>
      <c r="K4929" s="10" t="str">
        <f t="array" ref="K4929">INDEX('Régua SAEB'!$F$1:$F$40,MATCH($E4929&amp;"MT"&amp;$J4929,'Régua SAEB'!$G$1:$G$40,0),1)</f>
        <v>Básico</v>
      </c>
    </row>
    <row r="4930" spans="1:11" x14ac:dyDescent="0.2">
      <c r="A4930" s="28" t="s">
        <v>70</v>
      </c>
      <c r="B4930" s="24">
        <v>919330</v>
      </c>
      <c r="C4930" s="28" t="s">
        <v>2060</v>
      </c>
      <c r="D4930" s="29">
        <v>35919330</v>
      </c>
      <c r="E4930" s="29" t="s">
        <v>3527</v>
      </c>
      <c r="F4930" s="29">
        <v>294.77999999999997</v>
      </c>
      <c r="G4930" s="10">
        <f>SUMIFS('Régua SAEB'!$C:$C,'Régua SAEB'!$B:$B,"LP",'Régua SAEB'!$D:$D,"&lt;="&amp;$F4930,'Régua SAEB'!$E:$E,"&gt;"&amp;$F4930,'Régua SAEB'!$A:$A,$E4930)</f>
        <v>3</v>
      </c>
      <c r="H4930" s="10" t="str">
        <f t="array" ref="H4930">INDEX('Régua SAEB'!$F$1:$F$40,MATCH($E4930&amp;"LP"&amp;$G4930,'Régua SAEB'!$G$1:$G$40,0),1)</f>
        <v>Básico</v>
      </c>
      <c r="I4930" s="29">
        <v>281.87</v>
      </c>
      <c r="J4930" s="10">
        <f>SUMIFS('Régua SAEB'!$C:$C,'Régua SAEB'!$B:$B,"MT",'Régua SAEB'!$D:$D,"&lt;="&amp;$I4930,'Régua SAEB'!$E:$E,"&gt;"&amp;$I4930,'Régua SAEB'!$A:$A,$E4930)</f>
        <v>3</v>
      </c>
      <c r="K4930" s="10" t="str">
        <f t="array" ref="K4930">INDEX('Régua SAEB'!$F$1:$F$40,MATCH($E4930&amp;"MT"&amp;$J4930,'Régua SAEB'!$G$1:$G$40,0),1)</f>
        <v>Básico</v>
      </c>
    </row>
    <row r="4931" spans="1:11" x14ac:dyDescent="0.2">
      <c r="A4931" s="28" t="s">
        <v>70</v>
      </c>
      <c r="B4931" s="24">
        <v>920782</v>
      </c>
      <c r="C4931" s="28" t="s">
        <v>2062</v>
      </c>
      <c r="D4931" s="29">
        <v>35920782</v>
      </c>
      <c r="E4931" s="29" t="s">
        <v>3527</v>
      </c>
      <c r="F4931" s="29">
        <v>277.89999999999998</v>
      </c>
      <c r="G4931" s="10">
        <f>SUMIFS('Régua SAEB'!$C:$C,'Régua SAEB'!$B:$B,"LP",'Régua SAEB'!$D:$D,"&lt;="&amp;$F4931,'Régua SAEB'!$E:$E,"&gt;"&amp;$F4931,'Régua SAEB'!$A:$A,$E4931)</f>
        <v>3</v>
      </c>
      <c r="H4931" s="10" t="str">
        <f t="array" ref="H4931">INDEX('Régua SAEB'!$F$1:$F$40,MATCH($E4931&amp;"LP"&amp;$G4931,'Régua SAEB'!$G$1:$G$40,0),1)</f>
        <v>Básico</v>
      </c>
      <c r="I4931" s="29">
        <v>259.98</v>
      </c>
      <c r="J4931" s="10">
        <f>SUMIFS('Régua SAEB'!$C:$C,'Régua SAEB'!$B:$B,"MT",'Régua SAEB'!$D:$D,"&lt;="&amp;$I4931,'Régua SAEB'!$E:$E,"&gt;"&amp;$I4931,'Régua SAEB'!$A:$A,$E4931)</f>
        <v>2</v>
      </c>
      <c r="K4931" s="10" t="str">
        <f t="array" ref="K4931">INDEX('Régua SAEB'!$F$1:$F$40,MATCH($E4931&amp;"MT"&amp;$J4931,'Régua SAEB'!$G$1:$G$40,0),1)</f>
        <v>Insuficiente</v>
      </c>
    </row>
    <row r="4932" spans="1:11" x14ac:dyDescent="0.2">
      <c r="A4932" s="28" t="s">
        <v>70</v>
      </c>
      <c r="B4932" s="24">
        <v>920794</v>
      </c>
      <c r="C4932" s="28" t="s">
        <v>2063</v>
      </c>
      <c r="D4932" s="29">
        <v>35920794</v>
      </c>
      <c r="E4932" s="29" t="s">
        <v>3527</v>
      </c>
      <c r="F4932" s="29">
        <v>264.94</v>
      </c>
      <c r="G4932" s="10">
        <f>SUMIFS('Régua SAEB'!$C:$C,'Régua SAEB'!$B:$B,"LP",'Régua SAEB'!$D:$D,"&lt;="&amp;$F4932,'Régua SAEB'!$E:$E,"&gt;"&amp;$F4932,'Régua SAEB'!$A:$A,$E4932)</f>
        <v>2</v>
      </c>
      <c r="H4932" s="10" t="str">
        <f t="array" ref="H4932">INDEX('Régua SAEB'!$F$1:$F$40,MATCH($E4932&amp;"LP"&amp;$G4932,'Régua SAEB'!$G$1:$G$40,0),1)</f>
        <v>Básico</v>
      </c>
      <c r="I4932" s="29">
        <v>262.56</v>
      </c>
      <c r="J4932" s="10">
        <f>SUMIFS('Régua SAEB'!$C:$C,'Régua SAEB'!$B:$B,"MT",'Régua SAEB'!$D:$D,"&lt;="&amp;$I4932,'Régua SAEB'!$E:$E,"&gt;"&amp;$I4932,'Régua SAEB'!$A:$A,$E4932)</f>
        <v>2</v>
      </c>
      <c r="K4932" s="10" t="str">
        <f t="array" ref="K4932">INDEX('Régua SAEB'!$F$1:$F$40,MATCH($E4932&amp;"MT"&amp;$J4932,'Régua SAEB'!$G$1:$G$40,0),1)</f>
        <v>Insuficiente</v>
      </c>
    </row>
    <row r="4933" spans="1:11" x14ac:dyDescent="0.2">
      <c r="A4933" s="28" t="s">
        <v>70</v>
      </c>
      <c r="B4933" s="24">
        <v>920800</v>
      </c>
      <c r="C4933" s="28" t="s">
        <v>2064</v>
      </c>
      <c r="D4933" s="29">
        <v>35920800</v>
      </c>
      <c r="E4933" s="29" t="s">
        <v>3527</v>
      </c>
      <c r="F4933" s="29">
        <v>260.97000000000003</v>
      </c>
      <c r="G4933" s="10">
        <f>SUMIFS('Régua SAEB'!$C:$C,'Régua SAEB'!$B:$B,"LP",'Régua SAEB'!$D:$D,"&lt;="&amp;$F4933,'Régua SAEB'!$E:$E,"&gt;"&amp;$F4933,'Régua SAEB'!$A:$A,$E4933)</f>
        <v>2</v>
      </c>
      <c r="H4933" s="10" t="str">
        <f t="array" ref="H4933">INDEX('Régua SAEB'!$F$1:$F$40,MATCH($E4933&amp;"LP"&amp;$G4933,'Régua SAEB'!$G$1:$G$40,0),1)</f>
        <v>Básico</v>
      </c>
      <c r="I4933" s="29">
        <v>270</v>
      </c>
      <c r="J4933" s="10">
        <f>SUMIFS('Régua SAEB'!$C:$C,'Régua SAEB'!$B:$B,"MT",'Régua SAEB'!$D:$D,"&lt;="&amp;$I4933,'Régua SAEB'!$E:$E,"&gt;"&amp;$I4933,'Régua SAEB'!$A:$A,$E4933)</f>
        <v>2</v>
      </c>
      <c r="K4933" s="10" t="str">
        <f t="array" ref="K4933">INDEX('Régua SAEB'!$F$1:$F$40,MATCH($E4933&amp;"MT"&amp;$J4933,'Régua SAEB'!$G$1:$G$40,0),1)</f>
        <v>Insuficiente</v>
      </c>
    </row>
    <row r="4934" spans="1:11" x14ac:dyDescent="0.2">
      <c r="A4934" s="28" t="s">
        <v>71</v>
      </c>
      <c r="B4934" s="24">
        <v>34320</v>
      </c>
      <c r="C4934" s="28" t="s">
        <v>2066</v>
      </c>
      <c r="D4934" s="29">
        <v>35034320</v>
      </c>
      <c r="E4934" s="29" t="s">
        <v>3527</v>
      </c>
      <c r="F4934" s="29">
        <v>296.27</v>
      </c>
      <c r="G4934" s="10">
        <f>SUMIFS('Régua SAEB'!$C:$C,'Régua SAEB'!$B:$B,"LP",'Régua SAEB'!$D:$D,"&lt;="&amp;$F4934,'Régua SAEB'!$E:$E,"&gt;"&amp;$F4934,'Régua SAEB'!$A:$A,$E4934)</f>
        <v>3</v>
      </c>
      <c r="H4934" s="10" t="str">
        <f t="array" ref="H4934">INDEX('Régua SAEB'!$F$1:$F$40,MATCH($E4934&amp;"LP"&amp;$G4934,'Régua SAEB'!$G$1:$G$40,0),1)</f>
        <v>Básico</v>
      </c>
      <c r="I4934" s="29">
        <v>290.77999999999997</v>
      </c>
      <c r="J4934" s="10">
        <f>SUMIFS('Régua SAEB'!$C:$C,'Régua SAEB'!$B:$B,"MT",'Régua SAEB'!$D:$D,"&lt;="&amp;$I4934,'Régua SAEB'!$E:$E,"&gt;"&amp;$I4934,'Régua SAEB'!$A:$A,$E4934)</f>
        <v>3</v>
      </c>
      <c r="K4934" s="10" t="str">
        <f t="array" ref="K4934">INDEX('Régua SAEB'!$F$1:$F$40,MATCH($E4934&amp;"MT"&amp;$J4934,'Régua SAEB'!$G$1:$G$40,0),1)</f>
        <v>Básico</v>
      </c>
    </row>
    <row r="4935" spans="1:11" x14ac:dyDescent="0.2">
      <c r="A4935" s="28" t="s">
        <v>71</v>
      </c>
      <c r="B4935" s="24">
        <v>34344</v>
      </c>
      <c r="C4935" s="28" t="s">
        <v>2067</v>
      </c>
      <c r="D4935" s="29">
        <v>35034344</v>
      </c>
      <c r="E4935" s="29" t="s">
        <v>3527</v>
      </c>
      <c r="F4935" s="29">
        <v>267.81</v>
      </c>
      <c r="G4935" s="10">
        <f>SUMIFS('Régua SAEB'!$C:$C,'Régua SAEB'!$B:$B,"LP",'Régua SAEB'!$D:$D,"&lt;="&amp;$F4935,'Régua SAEB'!$E:$E,"&gt;"&amp;$F4935,'Régua SAEB'!$A:$A,$E4935)</f>
        <v>2</v>
      </c>
      <c r="H4935" s="10" t="str">
        <f t="array" ref="H4935">INDEX('Régua SAEB'!$F$1:$F$40,MATCH($E4935&amp;"LP"&amp;$G4935,'Régua SAEB'!$G$1:$G$40,0),1)</f>
        <v>Básico</v>
      </c>
      <c r="I4935" s="29">
        <v>261.10000000000002</v>
      </c>
      <c r="J4935" s="10">
        <f>SUMIFS('Régua SAEB'!$C:$C,'Régua SAEB'!$B:$B,"MT",'Régua SAEB'!$D:$D,"&lt;="&amp;$I4935,'Régua SAEB'!$E:$E,"&gt;"&amp;$I4935,'Régua SAEB'!$A:$A,$E4935)</f>
        <v>2</v>
      </c>
      <c r="K4935" s="10" t="str">
        <f t="array" ref="K4935">INDEX('Régua SAEB'!$F$1:$F$40,MATCH($E4935&amp;"MT"&amp;$J4935,'Régua SAEB'!$G$1:$G$40,0),1)</f>
        <v>Insuficiente</v>
      </c>
    </row>
    <row r="4936" spans="1:11" x14ac:dyDescent="0.2">
      <c r="A4936" s="28" t="s">
        <v>71</v>
      </c>
      <c r="B4936" s="24">
        <v>34356</v>
      </c>
      <c r="C4936" s="28" t="s">
        <v>2068</v>
      </c>
      <c r="D4936" s="29">
        <v>35034356</v>
      </c>
      <c r="E4936" s="29" t="s">
        <v>3527</v>
      </c>
      <c r="F4936" s="29">
        <v>311.20999999999998</v>
      </c>
      <c r="G4936" s="10">
        <f>SUMIFS('Régua SAEB'!$C:$C,'Régua SAEB'!$B:$B,"LP",'Régua SAEB'!$D:$D,"&lt;="&amp;$F4936,'Régua SAEB'!$E:$E,"&gt;"&amp;$F4936,'Régua SAEB'!$A:$A,$E4936)</f>
        <v>4</v>
      </c>
      <c r="H4936" s="10" t="str">
        <f t="array" ref="H4936">INDEX('Régua SAEB'!$F$1:$F$40,MATCH($E4936&amp;"LP"&amp;$G4936,'Régua SAEB'!$G$1:$G$40,0),1)</f>
        <v>Básico</v>
      </c>
      <c r="I4936" s="29">
        <v>303.11</v>
      </c>
      <c r="J4936" s="10">
        <f>SUMIFS('Régua SAEB'!$C:$C,'Régua SAEB'!$B:$B,"MT",'Régua SAEB'!$D:$D,"&lt;="&amp;$I4936,'Régua SAEB'!$E:$E,"&gt;"&amp;$I4936,'Régua SAEB'!$A:$A,$E4936)</f>
        <v>4</v>
      </c>
      <c r="K4936" s="10" t="str">
        <f t="array" ref="K4936">INDEX('Régua SAEB'!$F$1:$F$40,MATCH($E4936&amp;"MT"&amp;$J4936,'Régua SAEB'!$G$1:$G$40,0),1)</f>
        <v>Básico</v>
      </c>
    </row>
    <row r="4937" spans="1:11" x14ac:dyDescent="0.2">
      <c r="A4937" s="28" t="s">
        <v>71</v>
      </c>
      <c r="B4937" s="24">
        <v>34459</v>
      </c>
      <c r="C4937" s="28" t="s">
        <v>2069</v>
      </c>
      <c r="D4937" s="29">
        <v>35034459</v>
      </c>
      <c r="E4937" s="29" t="s">
        <v>3527</v>
      </c>
      <c r="F4937" s="29">
        <v>278.95999999999998</v>
      </c>
      <c r="G4937" s="10">
        <f>SUMIFS('Régua SAEB'!$C:$C,'Régua SAEB'!$B:$B,"LP",'Régua SAEB'!$D:$D,"&lt;="&amp;$F4937,'Régua SAEB'!$E:$E,"&gt;"&amp;$F4937,'Régua SAEB'!$A:$A,$E4937)</f>
        <v>3</v>
      </c>
      <c r="H4937" s="10" t="str">
        <f t="array" ref="H4937">INDEX('Régua SAEB'!$F$1:$F$40,MATCH($E4937&amp;"LP"&amp;$G4937,'Régua SAEB'!$G$1:$G$40,0),1)</f>
        <v>Básico</v>
      </c>
      <c r="I4937" s="29">
        <v>284.99</v>
      </c>
      <c r="J4937" s="10">
        <f>SUMIFS('Régua SAEB'!$C:$C,'Régua SAEB'!$B:$B,"MT",'Régua SAEB'!$D:$D,"&lt;="&amp;$I4937,'Régua SAEB'!$E:$E,"&gt;"&amp;$I4937,'Régua SAEB'!$A:$A,$E4937)</f>
        <v>3</v>
      </c>
      <c r="K4937" s="10" t="str">
        <f t="array" ref="K4937">INDEX('Régua SAEB'!$F$1:$F$40,MATCH($E4937&amp;"MT"&amp;$J4937,'Régua SAEB'!$G$1:$G$40,0),1)</f>
        <v>Básico</v>
      </c>
    </row>
    <row r="4938" spans="1:11" x14ac:dyDescent="0.2">
      <c r="A4938" s="28" t="s">
        <v>71</v>
      </c>
      <c r="B4938" s="24">
        <v>49797</v>
      </c>
      <c r="C4938" s="28" t="s">
        <v>2070</v>
      </c>
      <c r="D4938" s="29">
        <v>35049797</v>
      </c>
      <c r="E4938" s="29" t="s">
        <v>3527</v>
      </c>
      <c r="F4938" s="29">
        <v>269.16000000000003</v>
      </c>
      <c r="G4938" s="10">
        <f>SUMIFS('Régua SAEB'!$C:$C,'Régua SAEB'!$B:$B,"LP",'Régua SAEB'!$D:$D,"&lt;="&amp;$F4938,'Régua SAEB'!$E:$E,"&gt;"&amp;$F4938,'Régua SAEB'!$A:$A,$E4938)</f>
        <v>2</v>
      </c>
      <c r="H4938" s="10" t="str">
        <f t="array" ref="H4938">INDEX('Régua SAEB'!$F$1:$F$40,MATCH($E4938&amp;"LP"&amp;$G4938,'Régua SAEB'!$G$1:$G$40,0),1)</f>
        <v>Básico</v>
      </c>
      <c r="I4938" s="29">
        <v>251.93</v>
      </c>
      <c r="J4938" s="10">
        <f>SUMIFS('Régua SAEB'!$C:$C,'Régua SAEB'!$B:$B,"MT",'Régua SAEB'!$D:$D,"&lt;="&amp;$I4938,'Régua SAEB'!$E:$E,"&gt;"&amp;$I4938,'Régua SAEB'!$A:$A,$E4938)</f>
        <v>2</v>
      </c>
      <c r="K4938" s="10" t="str">
        <f t="array" ref="K4938">INDEX('Régua SAEB'!$F$1:$F$40,MATCH($E4938&amp;"MT"&amp;$J4938,'Régua SAEB'!$G$1:$G$40,0),1)</f>
        <v>Insuficiente</v>
      </c>
    </row>
    <row r="4939" spans="1:11" x14ac:dyDescent="0.2">
      <c r="A4939" s="28" t="s">
        <v>71</v>
      </c>
      <c r="B4939" s="24">
        <v>906827</v>
      </c>
      <c r="C4939" s="28" t="s">
        <v>2071</v>
      </c>
      <c r="D4939" s="29">
        <v>35906827</v>
      </c>
      <c r="E4939" s="29" t="s">
        <v>3527</v>
      </c>
      <c r="F4939" s="29">
        <v>285.79000000000002</v>
      </c>
      <c r="G4939" s="10">
        <f>SUMIFS('Régua SAEB'!$C:$C,'Régua SAEB'!$B:$B,"LP",'Régua SAEB'!$D:$D,"&lt;="&amp;$F4939,'Régua SAEB'!$E:$E,"&gt;"&amp;$F4939,'Régua SAEB'!$A:$A,$E4939)</f>
        <v>3</v>
      </c>
      <c r="H4939" s="10" t="str">
        <f t="array" ref="H4939">INDEX('Régua SAEB'!$F$1:$F$40,MATCH($E4939&amp;"LP"&amp;$G4939,'Régua SAEB'!$G$1:$G$40,0),1)</f>
        <v>Básico</v>
      </c>
      <c r="I4939" s="29">
        <v>287.10000000000002</v>
      </c>
      <c r="J4939" s="10">
        <f>SUMIFS('Régua SAEB'!$C:$C,'Régua SAEB'!$B:$B,"MT",'Régua SAEB'!$D:$D,"&lt;="&amp;$I4939,'Régua SAEB'!$E:$E,"&gt;"&amp;$I4939,'Régua SAEB'!$A:$A,$E4939)</f>
        <v>3</v>
      </c>
      <c r="K4939" s="10" t="str">
        <f t="array" ref="K4939">INDEX('Régua SAEB'!$F$1:$F$40,MATCH($E4939&amp;"MT"&amp;$J4939,'Régua SAEB'!$G$1:$G$40,0),1)</f>
        <v>Básico</v>
      </c>
    </row>
    <row r="4940" spans="1:11" x14ac:dyDescent="0.2">
      <c r="A4940" s="28" t="s">
        <v>18</v>
      </c>
      <c r="B4940" s="24">
        <v>26136</v>
      </c>
      <c r="C4940" s="28" t="s">
        <v>2072</v>
      </c>
      <c r="D4940" s="29">
        <v>35026136</v>
      </c>
      <c r="E4940" s="29" t="s">
        <v>3527</v>
      </c>
      <c r="F4940" s="29">
        <v>268.39999999999998</v>
      </c>
      <c r="G4940" s="10">
        <f>SUMIFS('Régua SAEB'!$C:$C,'Régua SAEB'!$B:$B,"LP",'Régua SAEB'!$D:$D,"&lt;="&amp;$F4940,'Régua SAEB'!$E:$E,"&gt;"&amp;$F4940,'Régua SAEB'!$A:$A,$E4940)</f>
        <v>2</v>
      </c>
      <c r="H4940" s="10" t="str">
        <f t="array" ref="H4940">INDEX('Régua SAEB'!$F$1:$F$40,MATCH($E4940&amp;"LP"&amp;$G4940,'Régua SAEB'!$G$1:$G$40,0),1)</f>
        <v>Básico</v>
      </c>
      <c r="I4940" s="29">
        <v>261.37</v>
      </c>
      <c r="J4940" s="10">
        <f>SUMIFS('Régua SAEB'!$C:$C,'Régua SAEB'!$B:$B,"MT",'Régua SAEB'!$D:$D,"&lt;="&amp;$I4940,'Régua SAEB'!$E:$E,"&gt;"&amp;$I4940,'Régua SAEB'!$A:$A,$E4940)</f>
        <v>2</v>
      </c>
      <c r="K4940" s="10" t="str">
        <f t="array" ref="K4940">INDEX('Régua SAEB'!$F$1:$F$40,MATCH($E4940&amp;"MT"&amp;$J4940,'Régua SAEB'!$G$1:$G$40,0),1)</f>
        <v>Insuficiente</v>
      </c>
    </row>
    <row r="4941" spans="1:11" x14ac:dyDescent="0.2">
      <c r="A4941" s="28" t="s">
        <v>95</v>
      </c>
      <c r="B4941" s="24">
        <v>22706</v>
      </c>
      <c r="C4941" s="28" t="s">
        <v>2074</v>
      </c>
      <c r="D4941" s="29">
        <v>35022706</v>
      </c>
      <c r="E4941" s="29" t="s">
        <v>3527</v>
      </c>
      <c r="F4941" s="29">
        <v>257.45999999999998</v>
      </c>
      <c r="G4941" s="10">
        <f>SUMIFS('Régua SAEB'!$C:$C,'Régua SAEB'!$B:$B,"LP",'Régua SAEB'!$D:$D,"&lt;="&amp;$F4941,'Régua SAEB'!$E:$E,"&gt;"&amp;$F4941,'Régua SAEB'!$A:$A,$E4941)</f>
        <v>2</v>
      </c>
      <c r="H4941" s="10" t="str">
        <f t="array" ref="H4941">INDEX('Régua SAEB'!$F$1:$F$40,MATCH($E4941&amp;"LP"&amp;$G4941,'Régua SAEB'!$G$1:$G$40,0),1)</f>
        <v>Básico</v>
      </c>
      <c r="I4941" s="29">
        <v>260.10000000000002</v>
      </c>
      <c r="J4941" s="10">
        <f>SUMIFS('Régua SAEB'!$C:$C,'Régua SAEB'!$B:$B,"MT",'Régua SAEB'!$D:$D,"&lt;="&amp;$I4941,'Régua SAEB'!$E:$E,"&gt;"&amp;$I4941,'Régua SAEB'!$A:$A,$E4941)</f>
        <v>2</v>
      </c>
      <c r="K4941" s="10" t="str">
        <f t="array" ref="K4941">INDEX('Régua SAEB'!$F$1:$F$40,MATCH($E4941&amp;"MT"&amp;$J4941,'Régua SAEB'!$G$1:$G$40,0),1)</f>
        <v>Insuficiente</v>
      </c>
    </row>
    <row r="4942" spans="1:11" x14ac:dyDescent="0.2">
      <c r="A4942" s="28" t="s">
        <v>73</v>
      </c>
      <c r="B4942" s="24">
        <v>32585</v>
      </c>
      <c r="C4942" s="28" t="s">
        <v>2075</v>
      </c>
      <c r="D4942" s="29">
        <v>35032585</v>
      </c>
      <c r="E4942" s="29" t="s">
        <v>3527</v>
      </c>
      <c r="F4942" s="29">
        <v>275.38</v>
      </c>
      <c r="G4942" s="10">
        <f>SUMIFS('Régua SAEB'!$C:$C,'Régua SAEB'!$B:$B,"LP",'Régua SAEB'!$D:$D,"&lt;="&amp;$F4942,'Régua SAEB'!$E:$E,"&gt;"&amp;$F4942,'Régua SAEB'!$A:$A,$E4942)</f>
        <v>3</v>
      </c>
      <c r="H4942" s="10" t="str">
        <f t="array" ref="H4942">INDEX('Régua SAEB'!$F$1:$F$40,MATCH($E4942&amp;"LP"&amp;$G4942,'Régua SAEB'!$G$1:$G$40,0),1)</f>
        <v>Básico</v>
      </c>
      <c r="I4942" s="29">
        <v>268.33999999999997</v>
      </c>
      <c r="J4942" s="10">
        <f>SUMIFS('Régua SAEB'!$C:$C,'Régua SAEB'!$B:$B,"MT",'Régua SAEB'!$D:$D,"&lt;="&amp;$I4942,'Régua SAEB'!$E:$E,"&gt;"&amp;$I4942,'Régua SAEB'!$A:$A,$E4942)</f>
        <v>2</v>
      </c>
      <c r="K4942" s="10" t="str">
        <f t="array" ref="K4942">INDEX('Régua SAEB'!$F$1:$F$40,MATCH($E4942&amp;"MT"&amp;$J4942,'Régua SAEB'!$G$1:$G$40,0),1)</f>
        <v>Insuficiente</v>
      </c>
    </row>
    <row r="4943" spans="1:11" x14ac:dyDescent="0.2">
      <c r="A4943" s="28" t="s">
        <v>73</v>
      </c>
      <c r="B4943" s="24">
        <v>32694</v>
      </c>
      <c r="C4943" s="28" t="s">
        <v>2077</v>
      </c>
      <c r="D4943" s="29">
        <v>35032694</v>
      </c>
      <c r="E4943" s="29" t="s">
        <v>3527</v>
      </c>
      <c r="F4943" s="29">
        <v>290.38</v>
      </c>
      <c r="G4943" s="10">
        <f>SUMIFS('Régua SAEB'!$C:$C,'Régua SAEB'!$B:$B,"LP",'Régua SAEB'!$D:$D,"&lt;="&amp;$F4943,'Régua SAEB'!$E:$E,"&gt;"&amp;$F4943,'Régua SAEB'!$A:$A,$E4943)</f>
        <v>3</v>
      </c>
      <c r="H4943" s="10" t="str">
        <f t="array" ref="H4943">INDEX('Régua SAEB'!$F$1:$F$40,MATCH($E4943&amp;"LP"&amp;$G4943,'Régua SAEB'!$G$1:$G$40,0),1)</f>
        <v>Básico</v>
      </c>
      <c r="I4943" s="29">
        <v>276.69</v>
      </c>
      <c r="J4943" s="10">
        <f>SUMIFS('Régua SAEB'!$C:$C,'Régua SAEB'!$B:$B,"MT",'Régua SAEB'!$D:$D,"&lt;="&amp;$I4943,'Régua SAEB'!$E:$E,"&gt;"&amp;$I4943,'Régua SAEB'!$A:$A,$E4943)</f>
        <v>3</v>
      </c>
      <c r="K4943" s="10" t="str">
        <f t="array" ref="K4943">INDEX('Régua SAEB'!$F$1:$F$40,MATCH($E4943&amp;"MT"&amp;$J4943,'Régua SAEB'!$G$1:$G$40,0),1)</f>
        <v>Básico</v>
      </c>
    </row>
    <row r="4944" spans="1:11" x14ac:dyDescent="0.2">
      <c r="A4944" s="28" t="s">
        <v>72</v>
      </c>
      <c r="B4944" s="24">
        <v>21436</v>
      </c>
      <c r="C4944" s="28" t="s">
        <v>2078</v>
      </c>
      <c r="D4944" s="29">
        <v>35021436</v>
      </c>
      <c r="E4944" s="29" t="s">
        <v>3527</v>
      </c>
      <c r="F4944" s="29">
        <v>269.39999999999998</v>
      </c>
      <c r="G4944" s="10">
        <f>SUMIFS('Régua SAEB'!$C:$C,'Régua SAEB'!$B:$B,"LP",'Régua SAEB'!$D:$D,"&lt;="&amp;$F4944,'Régua SAEB'!$E:$E,"&gt;"&amp;$F4944,'Régua SAEB'!$A:$A,$E4944)</f>
        <v>2</v>
      </c>
      <c r="H4944" s="10" t="str">
        <f t="array" ref="H4944">INDEX('Régua SAEB'!$F$1:$F$40,MATCH($E4944&amp;"LP"&amp;$G4944,'Régua SAEB'!$G$1:$G$40,0),1)</f>
        <v>Básico</v>
      </c>
      <c r="I4944" s="29">
        <v>276.72000000000003</v>
      </c>
      <c r="J4944" s="10">
        <f>SUMIFS('Régua SAEB'!$C:$C,'Régua SAEB'!$B:$B,"MT",'Régua SAEB'!$D:$D,"&lt;="&amp;$I4944,'Régua SAEB'!$E:$E,"&gt;"&amp;$I4944,'Régua SAEB'!$A:$A,$E4944)</f>
        <v>3</v>
      </c>
      <c r="K4944" s="10" t="str">
        <f t="array" ref="K4944">INDEX('Régua SAEB'!$F$1:$F$40,MATCH($E4944&amp;"MT"&amp;$J4944,'Régua SAEB'!$G$1:$G$40,0),1)</f>
        <v>Básico</v>
      </c>
    </row>
    <row r="4945" spans="1:11" x14ac:dyDescent="0.2">
      <c r="A4945" s="28" t="s">
        <v>72</v>
      </c>
      <c r="B4945" s="24">
        <v>21477</v>
      </c>
      <c r="C4945" s="28" t="s">
        <v>2080</v>
      </c>
      <c r="D4945" s="29">
        <v>35021477</v>
      </c>
      <c r="E4945" s="29" t="s">
        <v>3527</v>
      </c>
      <c r="F4945" s="29">
        <v>270.25</v>
      </c>
      <c r="G4945" s="10">
        <f>SUMIFS('Régua SAEB'!$C:$C,'Régua SAEB'!$B:$B,"LP",'Régua SAEB'!$D:$D,"&lt;="&amp;$F4945,'Régua SAEB'!$E:$E,"&gt;"&amp;$F4945,'Régua SAEB'!$A:$A,$E4945)</f>
        <v>2</v>
      </c>
      <c r="H4945" s="10" t="str">
        <f t="array" ref="H4945">INDEX('Régua SAEB'!$F$1:$F$40,MATCH($E4945&amp;"LP"&amp;$G4945,'Régua SAEB'!$G$1:$G$40,0),1)</f>
        <v>Básico</v>
      </c>
      <c r="I4945" s="29">
        <v>275.95999999999998</v>
      </c>
      <c r="J4945" s="10">
        <f>SUMIFS('Régua SAEB'!$C:$C,'Régua SAEB'!$B:$B,"MT",'Régua SAEB'!$D:$D,"&lt;="&amp;$I4945,'Régua SAEB'!$E:$E,"&gt;"&amp;$I4945,'Régua SAEB'!$A:$A,$E4945)</f>
        <v>3</v>
      </c>
      <c r="K4945" s="10" t="str">
        <f t="array" ref="K4945">INDEX('Régua SAEB'!$F$1:$F$40,MATCH($E4945&amp;"MT"&amp;$J4945,'Régua SAEB'!$G$1:$G$40,0),1)</f>
        <v>Básico</v>
      </c>
    </row>
    <row r="4946" spans="1:11" x14ac:dyDescent="0.2">
      <c r="A4946" s="28" t="s">
        <v>72</v>
      </c>
      <c r="B4946" s="24">
        <v>49542</v>
      </c>
      <c r="C4946" s="28" t="s">
        <v>2083</v>
      </c>
      <c r="D4946" s="29">
        <v>35049542</v>
      </c>
      <c r="E4946" s="29" t="s">
        <v>3527</v>
      </c>
      <c r="F4946" s="29">
        <v>269.49</v>
      </c>
      <c r="G4946" s="10">
        <f>SUMIFS('Régua SAEB'!$C:$C,'Régua SAEB'!$B:$B,"LP",'Régua SAEB'!$D:$D,"&lt;="&amp;$F4946,'Régua SAEB'!$E:$E,"&gt;"&amp;$F4946,'Régua SAEB'!$A:$A,$E4946)</f>
        <v>2</v>
      </c>
      <c r="H4946" s="10" t="str">
        <f t="array" ref="H4946">INDEX('Régua SAEB'!$F$1:$F$40,MATCH($E4946&amp;"LP"&amp;$G4946,'Régua SAEB'!$G$1:$G$40,0),1)</f>
        <v>Básico</v>
      </c>
      <c r="I4946" s="29">
        <v>256.33</v>
      </c>
      <c r="J4946" s="10">
        <f>SUMIFS('Régua SAEB'!$C:$C,'Régua SAEB'!$B:$B,"MT",'Régua SAEB'!$D:$D,"&lt;="&amp;$I4946,'Régua SAEB'!$E:$E,"&gt;"&amp;$I4946,'Régua SAEB'!$A:$A,$E4946)</f>
        <v>2</v>
      </c>
      <c r="K4946" s="10" t="str">
        <f t="array" ref="K4946">INDEX('Régua SAEB'!$F$1:$F$40,MATCH($E4946&amp;"MT"&amp;$J4946,'Régua SAEB'!$G$1:$G$40,0),1)</f>
        <v>Insuficiente</v>
      </c>
    </row>
    <row r="4947" spans="1:11" x14ac:dyDescent="0.2">
      <c r="A4947" s="28" t="s">
        <v>72</v>
      </c>
      <c r="B4947" s="24">
        <v>907510</v>
      </c>
      <c r="C4947" s="28" t="s">
        <v>2085</v>
      </c>
      <c r="D4947" s="29">
        <v>35907510</v>
      </c>
      <c r="E4947" s="29" t="s">
        <v>3527</v>
      </c>
      <c r="F4947" s="29">
        <v>251.87</v>
      </c>
      <c r="G4947" s="10">
        <f>SUMIFS('Régua SAEB'!$C:$C,'Régua SAEB'!$B:$B,"LP",'Régua SAEB'!$D:$D,"&lt;="&amp;$F4947,'Régua SAEB'!$E:$E,"&gt;"&amp;$F4947,'Régua SAEB'!$A:$A,$E4947)</f>
        <v>2</v>
      </c>
      <c r="H4947" s="10" t="str">
        <f t="array" ref="H4947">INDEX('Régua SAEB'!$F$1:$F$40,MATCH($E4947&amp;"LP"&amp;$G4947,'Régua SAEB'!$G$1:$G$40,0),1)</f>
        <v>Básico</v>
      </c>
      <c r="I4947" s="29">
        <v>252.98</v>
      </c>
      <c r="J4947" s="10">
        <f>SUMIFS('Régua SAEB'!$C:$C,'Régua SAEB'!$B:$B,"MT",'Régua SAEB'!$D:$D,"&lt;="&amp;$I4947,'Régua SAEB'!$E:$E,"&gt;"&amp;$I4947,'Régua SAEB'!$A:$A,$E4947)</f>
        <v>2</v>
      </c>
      <c r="K4947" s="10" t="str">
        <f t="array" ref="K4947">INDEX('Régua SAEB'!$F$1:$F$40,MATCH($E4947&amp;"MT"&amp;$J4947,'Régua SAEB'!$G$1:$G$40,0),1)</f>
        <v>Insuficiente</v>
      </c>
    </row>
    <row r="4948" spans="1:11" x14ac:dyDescent="0.2">
      <c r="A4948" s="28" t="s">
        <v>87</v>
      </c>
      <c r="B4948" s="24">
        <v>22494</v>
      </c>
      <c r="C4948" s="28" t="s">
        <v>2088</v>
      </c>
      <c r="D4948" s="29">
        <v>35022494</v>
      </c>
      <c r="E4948" s="29" t="s">
        <v>3527</v>
      </c>
      <c r="F4948" s="29">
        <v>292.60000000000002</v>
      </c>
      <c r="G4948" s="10">
        <f>SUMIFS('Régua SAEB'!$C:$C,'Régua SAEB'!$B:$B,"LP",'Régua SAEB'!$D:$D,"&lt;="&amp;$F4948,'Régua SAEB'!$E:$E,"&gt;"&amp;$F4948,'Régua SAEB'!$A:$A,$E4948)</f>
        <v>3</v>
      </c>
      <c r="H4948" s="10" t="str">
        <f t="array" ref="H4948">INDEX('Régua SAEB'!$F$1:$F$40,MATCH($E4948&amp;"LP"&amp;$G4948,'Régua SAEB'!$G$1:$G$40,0),1)</f>
        <v>Básico</v>
      </c>
      <c r="I4948" s="29">
        <v>282.89</v>
      </c>
      <c r="J4948" s="10">
        <f>SUMIFS('Régua SAEB'!$C:$C,'Régua SAEB'!$B:$B,"MT",'Régua SAEB'!$D:$D,"&lt;="&amp;$I4948,'Régua SAEB'!$E:$E,"&gt;"&amp;$I4948,'Régua SAEB'!$A:$A,$E4948)</f>
        <v>3</v>
      </c>
      <c r="K4948" s="10" t="str">
        <f t="array" ref="K4948">INDEX('Régua SAEB'!$F$1:$F$40,MATCH($E4948&amp;"MT"&amp;$J4948,'Régua SAEB'!$G$1:$G$40,0),1)</f>
        <v>Básico</v>
      </c>
    </row>
    <row r="4949" spans="1:11" x14ac:dyDescent="0.2">
      <c r="A4949" s="28" t="s">
        <v>87</v>
      </c>
      <c r="B4949" s="24">
        <v>22640</v>
      </c>
      <c r="C4949" s="28" t="s">
        <v>2089</v>
      </c>
      <c r="D4949" s="29">
        <v>35022640</v>
      </c>
      <c r="E4949" s="29" t="s">
        <v>3527</v>
      </c>
      <c r="F4949" s="29">
        <v>278.64999999999998</v>
      </c>
      <c r="G4949" s="10">
        <f>SUMIFS('Régua SAEB'!$C:$C,'Régua SAEB'!$B:$B,"LP",'Régua SAEB'!$D:$D,"&lt;="&amp;$F4949,'Régua SAEB'!$E:$E,"&gt;"&amp;$F4949,'Régua SAEB'!$A:$A,$E4949)</f>
        <v>3</v>
      </c>
      <c r="H4949" s="10" t="str">
        <f t="array" ref="H4949">INDEX('Régua SAEB'!$F$1:$F$40,MATCH($E4949&amp;"LP"&amp;$G4949,'Régua SAEB'!$G$1:$G$40,0),1)</f>
        <v>Básico</v>
      </c>
      <c r="I4949" s="29">
        <v>271.45</v>
      </c>
      <c r="J4949" s="10">
        <f>SUMIFS('Régua SAEB'!$C:$C,'Régua SAEB'!$B:$B,"MT",'Régua SAEB'!$D:$D,"&lt;="&amp;$I4949,'Régua SAEB'!$E:$E,"&gt;"&amp;$I4949,'Régua SAEB'!$A:$A,$E4949)</f>
        <v>2</v>
      </c>
      <c r="K4949" s="10" t="str">
        <f t="array" ref="K4949">INDEX('Régua SAEB'!$F$1:$F$40,MATCH($E4949&amp;"MT"&amp;$J4949,'Régua SAEB'!$G$1:$G$40,0),1)</f>
        <v>Insuficiente</v>
      </c>
    </row>
    <row r="4950" spans="1:11" x14ac:dyDescent="0.2">
      <c r="A4950" s="28" t="s">
        <v>87</v>
      </c>
      <c r="B4950" s="24">
        <v>22664</v>
      </c>
      <c r="C4950" s="28" t="s">
        <v>2090</v>
      </c>
      <c r="D4950" s="29">
        <v>35022664</v>
      </c>
      <c r="E4950" s="29" t="s">
        <v>3527</v>
      </c>
      <c r="F4950" s="29">
        <v>263.23</v>
      </c>
      <c r="G4950" s="10">
        <f>SUMIFS('Régua SAEB'!$C:$C,'Régua SAEB'!$B:$B,"LP",'Régua SAEB'!$D:$D,"&lt;="&amp;$F4950,'Régua SAEB'!$E:$E,"&gt;"&amp;$F4950,'Régua SAEB'!$A:$A,$E4950)</f>
        <v>2</v>
      </c>
      <c r="H4950" s="10" t="str">
        <f t="array" ref="H4950">INDEX('Régua SAEB'!$F$1:$F$40,MATCH($E4950&amp;"LP"&amp;$G4950,'Régua SAEB'!$G$1:$G$40,0),1)</f>
        <v>Básico</v>
      </c>
      <c r="I4950" s="29">
        <v>269.66000000000003</v>
      </c>
      <c r="J4950" s="10">
        <f>SUMIFS('Régua SAEB'!$C:$C,'Régua SAEB'!$B:$B,"MT",'Régua SAEB'!$D:$D,"&lt;="&amp;$I4950,'Régua SAEB'!$E:$E,"&gt;"&amp;$I4950,'Régua SAEB'!$A:$A,$E4950)</f>
        <v>2</v>
      </c>
      <c r="K4950" s="10" t="str">
        <f t="array" ref="K4950">INDEX('Régua SAEB'!$F$1:$F$40,MATCH($E4950&amp;"MT"&amp;$J4950,'Régua SAEB'!$G$1:$G$40,0),1)</f>
        <v>Insuficiente</v>
      </c>
    </row>
    <row r="4951" spans="1:11" x14ac:dyDescent="0.2">
      <c r="A4951" s="28" t="s">
        <v>87</v>
      </c>
      <c r="B4951" s="24">
        <v>22755</v>
      </c>
      <c r="C4951" s="28" t="s">
        <v>2091</v>
      </c>
      <c r="D4951" s="29">
        <v>35022755</v>
      </c>
      <c r="E4951" s="29" t="s">
        <v>3527</v>
      </c>
      <c r="F4951" s="29">
        <v>279.43</v>
      </c>
      <c r="G4951" s="10">
        <f>SUMIFS('Régua SAEB'!$C:$C,'Régua SAEB'!$B:$B,"LP",'Régua SAEB'!$D:$D,"&lt;="&amp;$F4951,'Régua SAEB'!$E:$E,"&gt;"&amp;$F4951,'Régua SAEB'!$A:$A,$E4951)</f>
        <v>3</v>
      </c>
      <c r="H4951" s="10" t="str">
        <f t="array" ref="H4951">INDEX('Régua SAEB'!$F$1:$F$40,MATCH($E4951&amp;"LP"&amp;$G4951,'Régua SAEB'!$G$1:$G$40,0),1)</f>
        <v>Básico</v>
      </c>
      <c r="I4951" s="29">
        <v>267.45</v>
      </c>
      <c r="J4951" s="10">
        <f>SUMIFS('Régua SAEB'!$C:$C,'Régua SAEB'!$B:$B,"MT",'Régua SAEB'!$D:$D,"&lt;="&amp;$I4951,'Régua SAEB'!$E:$E,"&gt;"&amp;$I4951,'Régua SAEB'!$A:$A,$E4951)</f>
        <v>2</v>
      </c>
      <c r="K4951" s="10" t="str">
        <f t="array" ref="K4951">INDEX('Régua SAEB'!$F$1:$F$40,MATCH($E4951&amp;"MT"&amp;$J4951,'Régua SAEB'!$G$1:$G$40,0),1)</f>
        <v>Insuficiente</v>
      </c>
    </row>
    <row r="4952" spans="1:11" x14ac:dyDescent="0.2">
      <c r="A4952" s="28" t="s">
        <v>49</v>
      </c>
      <c r="B4952" s="24">
        <v>27406</v>
      </c>
      <c r="C4952" s="28" t="s">
        <v>2092</v>
      </c>
      <c r="D4952" s="29">
        <v>35027406</v>
      </c>
      <c r="E4952" s="29" t="s">
        <v>3527</v>
      </c>
      <c r="F4952" s="29">
        <v>275.51</v>
      </c>
      <c r="G4952" s="10">
        <f>SUMIFS('Régua SAEB'!$C:$C,'Régua SAEB'!$B:$B,"LP",'Régua SAEB'!$D:$D,"&lt;="&amp;$F4952,'Régua SAEB'!$E:$E,"&gt;"&amp;$F4952,'Régua SAEB'!$A:$A,$E4952)</f>
        <v>3</v>
      </c>
      <c r="H4952" s="10" t="str">
        <f t="array" ref="H4952">INDEX('Régua SAEB'!$F$1:$F$40,MATCH($E4952&amp;"LP"&amp;$G4952,'Régua SAEB'!$G$1:$G$40,0),1)</f>
        <v>Básico</v>
      </c>
      <c r="I4952" s="29">
        <v>266.06</v>
      </c>
      <c r="J4952" s="10">
        <f>SUMIFS('Régua SAEB'!$C:$C,'Régua SAEB'!$B:$B,"MT",'Régua SAEB'!$D:$D,"&lt;="&amp;$I4952,'Régua SAEB'!$E:$E,"&gt;"&amp;$I4952,'Régua SAEB'!$A:$A,$E4952)</f>
        <v>2</v>
      </c>
      <c r="K4952" s="10" t="str">
        <f t="array" ref="K4952">INDEX('Régua SAEB'!$F$1:$F$40,MATCH($E4952&amp;"MT"&amp;$J4952,'Régua SAEB'!$G$1:$G$40,0),1)</f>
        <v>Insuficiente</v>
      </c>
    </row>
    <row r="4953" spans="1:11" x14ac:dyDescent="0.2">
      <c r="A4953" s="28" t="s">
        <v>15</v>
      </c>
      <c r="B4953" s="24">
        <v>33340</v>
      </c>
      <c r="C4953" s="28" t="s">
        <v>2093</v>
      </c>
      <c r="D4953" s="29">
        <v>35033340</v>
      </c>
      <c r="E4953" s="29" t="s">
        <v>3527</v>
      </c>
      <c r="F4953" s="29">
        <v>241.56</v>
      </c>
      <c r="G4953" s="10">
        <f>SUMIFS('Régua SAEB'!$C:$C,'Régua SAEB'!$B:$B,"LP",'Régua SAEB'!$D:$D,"&lt;="&amp;$F4953,'Régua SAEB'!$E:$E,"&gt;"&amp;$F4953,'Régua SAEB'!$A:$A,$E4953)</f>
        <v>1</v>
      </c>
      <c r="H4953" s="10" t="str">
        <f t="array" ref="H4953">INDEX('Régua SAEB'!$F$1:$F$40,MATCH($E4953&amp;"LP"&amp;$G4953,'Régua SAEB'!$G$1:$G$40,0),1)</f>
        <v>Insuficiente</v>
      </c>
      <c r="I4953" s="29">
        <v>239.81</v>
      </c>
      <c r="J4953" s="10">
        <f>SUMIFS('Régua SAEB'!$C:$C,'Régua SAEB'!$B:$B,"MT",'Régua SAEB'!$D:$D,"&lt;="&amp;$I4953,'Régua SAEB'!$E:$E,"&gt;"&amp;$I4953,'Régua SAEB'!$A:$A,$E4953)</f>
        <v>1</v>
      </c>
      <c r="K4953" s="10" t="str">
        <f t="array" ref="K4953">INDEX('Régua SAEB'!$F$1:$F$40,MATCH($E4953&amp;"MT"&amp;$J4953,'Régua SAEB'!$G$1:$G$40,0),1)</f>
        <v>Insuficiente</v>
      </c>
    </row>
    <row r="4954" spans="1:11" x14ac:dyDescent="0.2">
      <c r="A4954" s="28" t="s">
        <v>42</v>
      </c>
      <c r="B4954" s="24">
        <v>7006</v>
      </c>
      <c r="C4954" s="28" t="s">
        <v>2094</v>
      </c>
      <c r="D4954" s="29">
        <v>35007006</v>
      </c>
      <c r="E4954" s="29" t="s">
        <v>3527</v>
      </c>
      <c r="F4954" s="29">
        <v>291.64</v>
      </c>
      <c r="G4954" s="10">
        <f>SUMIFS('Régua SAEB'!$C:$C,'Régua SAEB'!$B:$B,"LP",'Régua SAEB'!$D:$D,"&lt;="&amp;$F4954,'Régua SAEB'!$E:$E,"&gt;"&amp;$F4954,'Régua SAEB'!$A:$A,$E4954)</f>
        <v>3</v>
      </c>
      <c r="H4954" s="10" t="str">
        <f t="array" ref="H4954">INDEX('Régua SAEB'!$F$1:$F$40,MATCH($E4954&amp;"LP"&amp;$G4954,'Régua SAEB'!$G$1:$G$40,0),1)</f>
        <v>Básico</v>
      </c>
      <c r="I4954" s="29">
        <v>270.74</v>
      </c>
      <c r="J4954" s="10">
        <f>SUMIFS('Régua SAEB'!$C:$C,'Régua SAEB'!$B:$B,"MT",'Régua SAEB'!$D:$D,"&lt;="&amp;$I4954,'Régua SAEB'!$E:$E,"&gt;"&amp;$I4954,'Régua SAEB'!$A:$A,$E4954)</f>
        <v>2</v>
      </c>
      <c r="K4954" s="10" t="str">
        <f t="array" ref="K4954">INDEX('Régua SAEB'!$F$1:$F$40,MATCH($E4954&amp;"MT"&amp;$J4954,'Régua SAEB'!$G$1:$G$40,0),1)</f>
        <v>Insuficiente</v>
      </c>
    </row>
    <row r="4955" spans="1:11" x14ac:dyDescent="0.2">
      <c r="A4955" s="28" t="s">
        <v>42</v>
      </c>
      <c r="B4955" s="24">
        <v>7031</v>
      </c>
      <c r="C4955" s="28" t="s">
        <v>2096</v>
      </c>
      <c r="D4955" s="29">
        <v>35007031</v>
      </c>
      <c r="E4955" s="29" t="s">
        <v>3527</v>
      </c>
      <c r="F4955" s="29">
        <v>298.66000000000003</v>
      </c>
      <c r="G4955" s="10">
        <f>SUMIFS('Régua SAEB'!$C:$C,'Régua SAEB'!$B:$B,"LP",'Régua SAEB'!$D:$D,"&lt;="&amp;$F4955,'Régua SAEB'!$E:$E,"&gt;"&amp;$F4955,'Régua SAEB'!$A:$A,$E4955)</f>
        <v>3</v>
      </c>
      <c r="H4955" s="10" t="str">
        <f t="array" ref="H4955">INDEX('Régua SAEB'!$F$1:$F$40,MATCH($E4955&amp;"LP"&amp;$G4955,'Régua SAEB'!$G$1:$G$40,0),1)</f>
        <v>Básico</v>
      </c>
      <c r="I4955" s="29">
        <v>293.13</v>
      </c>
      <c r="J4955" s="10">
        <f>SUMIFS('Régua SAEB'!$C:$C,'Régua SAEB'!$B:$B,"MT",'Régua SAEB'!$D:$D,"&lt;="&amp;$I4955,'Régua SAEB'!$E:$E,"&gt;"&amp;$I4955,'Régua SAEB'!$A:$A,$E4955)</f>
        <v>3</v>
      </c>
      <c r="K4955" s="10" t="str">
        <f t="array" ref="K4955">INDEX('Régua SAEB'!$F$1:$F$40,MATCH($E4955&amp;"MT"&amp;$J4955,'Régua SAEB'!$G$1:$G$40,0),1)</f>
        <v>Básico</v>
      </c>
    </row>
    <row r="4956" spans="1:11" x14ac:dyDescent="0.2">
      <c r="A4956" s="28" t="s">
        <v>42</v>
      </c>
      <c r="B4956" s="24">
        <v>7298</v>
      </c>
      <c r="C4956" s="28" t="s">
        <v>2097</v>
      </c>
      <c r="D4956" s="29">
        <v>35007298</v>
      </c>
      <c r="E4956" s="29" t="s">
        <v>3527</v>
      </c>
      <c r="F4956" s="29">
        <v>279.12</v>
      </c>
      <c r="G4956" s="10">
        <f>SUMIFS('Régua SAEB'!$C:$C,'Régua SAEB'!$B:$B,"LP",'Régua SAEB'!$D:$D,"&lt;="&amp;$F4956,'Régua SAEB'!$E:$E,"&gt;"&amp;$F4956,'Régua SAEB'!$A:$A,$E4956)</f>
        <v>3</v>
      </c>
      <c r="H4956" s="10" t="str">
        <f t="array" ref="H4956">INDEX('Régua SAEB'!$F$1:$F$40,MATCH($E4956&amp;"LP"&amp;$G4956,'Régua SAEB'!$G$1:$G$40,0),1)</f>
        <v>Básico</v>
      </c>
      <c r="I4956" s="29">
        <v>265.20999999999998</v>
      </c>
      <c r="J4956" s="10">
        <f>SUMIFS('Régua SAEB'!$C:$C,'Régua SAEB'!$B:$B,"MT",'Régua SAEB'!$D:$D,"&lt;="&amp;$I4956,'Régua SAEB'!$E:$E,"&gt;"&amp;$I4956,'Régua SAEB'!$A:$A,$E4956)</f>
        <v>2</v>
      </c>
      <c r="K4956" s="10" t="str">
        <f t="array" ref="K4956">INDEX('Régua SAEB'!$F$1:$F$40,MATCH($E4956&amp;"MT"&amp;$J4956,'Régua SAEB'!$G$1:$G$40,0),1)</f>
        <v>Insuficiente</v>
      </c>
    </row>
    <row r="4957" spans="1:11" x14ac:dyDescent="0.2">
      <c r="A4957" s="28" t="s">
        <v>42</v>
      </c>
      <c r="B4957" s="24">
        <v>7316</v>
      </c>
      <c r="C4957" s="28" t="s">
        <v>2098</v>
      </c>
      <c r="D4957" s="29">
        <v>35007316</v>
      </c>
      <c r="E4957" s="29" t="s">
        <v>3527</v>
      </c>
      <c r="F4957" s="29">
        <v>277.16000000000003</v>
      </c>
      <c r="G4957" s="10">
        <f>SUMIFS('Régua SAEB'!$C:$C,'Régua SAEB'!$B:$B,"LP",'Régua SAEB'!$D:$D,"&lt;="&amp;$F4957,'Régua SAEB'!$E:$E,"&gt;"&amp;$F4957,'Régua SAEB'!$A:$A,$E4957)</f>
        <v>3</v>
      </c>
      <c r="H4957" s="10" t="str">
        <f t="array" ref="H4957">INDEX('Régua SAEB'!$F$1:$F$40,MATCH($E4957&amp;"LP"&amp;$G4957,'Régua SAEB'!$G$1:$G$40,0),1)</f>
        <v>Básico</v>
      </c>
      <c r="I4957" s="29">
        <v>263.73</v>
      </c>
      <c r="J4957" s="10">
        <f>SUMIFS('Régua SAEB'!$C:$C,'Régua SAEB'!$B:$B,"MT",'Régua SAEB'!$D:$D,"&lt;="&amp;$I4957,'Régua SAEB'!$E:$E,"&gt;"&amp;$I4957,'Régua SAEB'!$A:$A,$E4957)</f>
        <v>2</v>
      </c>
      <c r="K4957" s="10" t="str">
        <f t="array" ref="K4957">INDEX('Régua SAEB'!$F$1:$F$40,MATCH($E4957&amp;"MT"&amp;$J4957,'Régua SAEB'!$G$1:$G$40,0),1)</f>
        <v>Insuficiente</v>
      </c>
    </row>
    <row r="4958" spans="1:11" x14ac:dyDescent="0.2">
      <c r="A4958" s="28" t="s">
        <v>42</v>
      </c>
      <c r="B4958" s="24">
        <v>7328</v>
      </c>
      <c r="C4958" s="28" t="s">
        <v>2099</v>
      </c>
      <c r="D4958" s="29">
        <v>35007328</v>
      </c>
      <c r="E4958" s="29" t="s">
        <v>3527</v>
      </c>
      <c r="F4958" s="29">
        <v>282.87</v>
      </c>
      <c r="G4958" s="10">
        <f>SUMIFS('Régua SAEB'!$C:$C,'Régua SAEB'!$B:$B,"LP",'Régua SAEB'!$D:$D,"&lt;="&amp;$F4958,'Régua SAEB'!$E:$E,"&gt;"&amp;$F4958,'Régua SAEB'!$A:$A,$E4958)</f>
        <v>3</v>
      </c>
      <c r="H4958" s="10" t="str">
        <f t="array" ref="H4958">INDEX('Régua SAEB'!$F$1:$F$40,MATCH($E4958&amp;"LP"&amp;$G4958,'Régua SAEB'!$G$1:$G$40,0),1)</f>
        <v>Básico</v>
      </c>
      <c r="I4958" s="29">
        <v>261.10000000000002</v>
      </c>
      <c r="J4958" s="10">
        <f>SUMIFS('Régua SAEB'!$C:$C,'Régua SAEB'!$B:$B,"MT",'Régua SAEB'!$D:$D,"&lt;="&amp;$I4958,'Régua SAEB'!$E:$E,"&gt;"&amp;$I4958,'Régua SAEB'!$A:$A,$E4958)</f>
        <v>2</v>
      </c>
      <c r="K4958" s="10" t="str">
        <f t="array" ref="K4958">INDEX('Régua SAEB'!$F$1:$F$40,MATCH($E4958&amp;"MT"&amp;$J4958,'Régua SAEB'!$G$1:$G$40,0),1)</f>
        <v>Insuficiente</v>
      </c>
    </row>
    <row r="4959" spans="1:11" x14ac:dyDescent="0.2">
      <c r="A4959" s="28" t="s">
        <v>42</v>
      </c>
      <c r="B4959" s="24">
        <v>35524</v>
      </c>
      <c r="C4959" s="28" t="s">
        <v>2100</v>
      </c>
      <c r="D4959" s="29">
        <v>35035524</v>
      </c>
      <c r="E4959" s="29" t="s">
        <v>3527</v>
      </c>
      <c r="F4959" s="29">
        <v>274.27</v>
      </c>
      <c r="G4959" s="10">
        <f>SUMIFS('Régua SAEB'!$C:$C,'Régua SAEB'!$B:$B,"LP",'Régua SAEB'!$D:$D,"&lt;="&amp;$F4959,'Régua SAEB'!$E:$E,"&gt;"&amp;$F4959,'Régua SAEB'!$A:$A,$E4959)</f>
        <v>2</v>
      </c>
      <c r="H4959" s="10" t="str">
        <f t="array" ref="H4959">INDEX('Régua SAEB'!$F$1:$F$40,MATCH($E4959&amp;"LP"&amp;$G4959,'Régua SAEB'!$G$1:$G$40,0),1)</f>
        <v>Básico</v>
      </c>
      <c r="I4959" s="29">
        <v>264</v>
      </c>
      <c r="J4959" s="10">
        <f>SUMIFS('Régua SAEB'!$C:$C,'Régua SAEB'!$B:$B,"MT",'Régua SAEB'!$D:$D,"&lt;="&amp;$I4959,'Régua SAEB'!$E:$E,"&gt;"&amp;$I4959,'Régua SAEB'!$A:$A,$E4959)</f>
        <v>2</v>
      </c>
      <c r="K4959" s="10" t="str">
        <f t="array" ref="K4959">INDEX('Régua SAEB'!$F$1:$F$40,MATCH($E4959&amp;"MT"&amp;$J4959,'Régua SAEB'!$G$1:$G$40,0),1)</f>
        <v>Insuficiente</v>
      </c>
    </row>
    <row r="4960" spans="1:11" x14ac:dyDescent="0.2">
      <c r="A4960" s="28" t="s">
        <v>42</v>
      </c>
      <c r="B4960" s="24">
        <v>41154</v>
      </c>
      <c r="C4960" s="28" t="s">
        <v>2101</v>
      </c>
      <c r="D4960" s="29">
        <v>35041154</v>
      </c>
      <c r="E4960" s="29" t="s">
        <v>3527</v>
      </c>
      <c r="F4960" s="29">
        <v>263.17</v>
      </c>
      <c r="G4960" s="10">
        <f>SUMIFS('Régua SAEB'!$C:$C,'Régua SAEB'!$B:$B,"LP",'Régua SAEB'!$D:$D,"&lt;="&amp;$F4960,'Régua SAEB'!$E:$E,"&gt;"&amp;$F4960,'Régua SAEB'!$A:$A,$E4960)</f>
        <v>2</v>
      </c>
      <c r="H4960" s="10" t="str">
        <f t="array" ref="H4960">INDEX('Régua SAEB'!$F$1:$F$40,MATCH($E4960&amp;"LP"&amp;$G4960,'Régua SAEB'!$G$1:$G$40,0),1)</f>
        <v>Básico</v>
      </c>
      <c r="I4960" s="29">
        <v>261.20999999999998</v>
      </c>
      <c r="J4960" s="10">
        <f>SUMIFS('Régua SAEB'!$C:$C,'Régua SAEB'!$B:$B,"MT",'Régua SAEB'!$D:$D,"&lt;="&amp;$I4960,'Régua SAEB'!$E:$E,"&gt;"&amp;$I4960,'Régua SAEB'!$A:$A,$E4960)</f>
        <v>2</v>
      </c>
      <c r="K4960" s="10" t="str">
        <f t="array" ref="K4960">INDEX('Régua SAEB'!$F$1:$F$40,MATCH($E4960&amp;"MT"&amp;$J4960,'Régua SAEB'!$G$1:$G$40,0),1)</f>
        <v>Insuficiente</v>
      </c>
    </row>
    <row r="4961" spans="1:11" x14ac:dyDescent="0.2">
      <c r="A4961" s="28" t="s">
        <v>42</v>
      </c>
      <c r="B4961" s="24">
        <v>43989</v>
      </c>
      <c r="C4961" s="28" t="s">
        <v>2102</v>
      </c>
      <c r="D4961" s="29">
        <v>35043989</v>
      </c>
      <c r="E4961" s="29" t="s">
        <v>3527</v>
      </c>
      <c r="F4961" s="29">
        <v>265.57</v>
      </c>
      <c r="G4961" s="10">
        <f>SUMIFS('Régua SAEB'!$C:$C,'Régua SAEB'!$B:$B,"LP",'Régua SAEB'!$D:$D,"&lt;="&amp;$F4961,'Régua SAEB'!$E:$E,"&gt;"&amp;$F4961,'Régua SAEB'!$A:$A,$E4961)</f>
        <v>2</v>
      </c>
      <c r="H4961" s="10" t="str">
        <f t="array" ref="H4961">INDEX('Régua SAEB'!$F$1:$F$40,MATCH($E4961&amp;"LP"&amp;$G4961,'Régua SAEB'!$G$1:$G$40,0),1)</f>
        <v>Básico</v>
      </c>
      <c r="I4961" s="29">
        <v>254.85</v>
      </c>
      <c r="J4961" s="10">
        <f>SUMIFS('Régua SAEB'!$C:$C,'Régua SAEB'!$B:$B,"MT",'Régua SAEB'!$D:$D,"&lt;="&amp;$I4961,'Régua SAEB'!$E:$E,"&gt;"&amp;$I4961,'Régua SAEB'!$A:$A,$E4961)</f>
        <v>2</v>
      </c>
      <c r="K4961" s="10" t="str">
        <f t="array" ref="K4961">INDEX('Régua SAEB'!$F$1:$F$40,MATCH($E4961&amp;"MT"&amp;$J4961,'Régua SAEB'!$G$1:$G$40,0),1)</f>
        <v>Insuficiente</v>
      </c>
    </row>
    <row r="4962" spans="1:11" x14ac:dyDescent="0.2">
      <c r="A4962" s="28" t="s">
        <v>42</v>
      </c>
      <c r="B4962" s="24">
        <v>46188</v>
      </c>
      <c r="C4962" s="28" t="s">
        <v>2103</v>
      </c>
      <c r="D4962" s="29">
        <v>35046188</v>
      </c>
      <c r="E4962" s="29" t="s">
        <v>3527</v>
      </c>
      <c r="F4962" s="29">
        <v>286.95</v>
      </c>
      <c r="G4962" s="10">
        <f>SUMIFS('Régua SAEB'!$C:$C,'Régua SAEB'!$B:$B,"LP",'Régua SAEB'!$D:$D,"&lt;="&amp;$F4962,'Régua SAEB'!$E:$E,"&gt;"&amp;$F4962,'Régua SAEB'!$A:$A,$E4962)</f>
        <v>3</v>
      </c>
      <c r="H4962" s="10" t="str">
        <f t="array" ref="H4962">INDEX('Régua SAEB'!$F$1:$F$40,MATCH($E4962&amp;"LP"&amp;$G4962,'Régua SAEB'!$G$1:$G$40,0),1)</f>
        <v>Básico</v>
      </c>
      <c r="I4962" s="29">
        <v>259.66000000000003</v>
      </c>
      <c r="J4962" s="10">
        <f>SUMIFS('Régua SAEB'!$C:$C,'Régua SAEB'!$B:$B,"MT",'Régua SAEB'!$D:$D,"&lt;="&amp;$I4962,'Régua SAEB'!$E:$E,"&gt;"&amp;$I4962,'Régua SAEB'!$A:$A,$E4962)</f>
        <v>2</v>
      </c>
      <c r="K4962" s="10" t="str">
        <f t="array" ref="K4962">INDEX('Régua SAEB'!$F$1:$F$40,MATCH($E4962&amp;"MT"&amp;$J4962,'Régua SAEB'!$G$1:$G$40,0),1)</f>
        <v>Insuficiente</v>
      </c>
    </row>
    <row r="4963" spans="1:11" x14ac:dyDescent="0.2">
      <c r="A4963" s="28" t="s">
        <v>42</v>
      </c>
      <c r="B4963" s="24">
        <v>48896</v>
      </c>
      <c r="C4963" s="28" t="s">
        <v>2104</v>
      </c>
      <c r="D4963" s="29">
        <v>35048896</v>
      </c>
      <c r="E4963" s="29" t="s">
        <v>3527</v>
      </c>
      <c r="F4963" s="29">
        <v>272.06</v>
      </c>
      <c r="G4963" s="10">
        <f>SUMIFS('Régua SAEB'!$C:$C,'Régua SAEB'!$B:$B,"LP",'Régua SAEB'!$D:$D,"&lt;="&amp;$F4963,'Régua SAEB'!$E:$E,"&gt;"&amp;$F4963,'Régua SAEB'!$A:$A,$E4963)</f>
        <v>2</v>
      </c>
      <c r="H4963" s="10" t="str">
        <f t="array" ref="H4963">INDEX('Régua SAEB'!$F$1:$F$40,MATCH($E4963&amp;"LP"&amp;$G4963,'Régua SAEB'!$G$1:$G$40,0),1)</f>
        <v>Básico</v>
      </c>
      <c r="I4963" s="29">
        <v>259.5</v>
      </c>
      <c r="J4963" s="10">
        <f>SUMIFS('Régua SAEB'!$C:$C,'Régua SAEB'!$B:$B,"MT",'Régua SAEB'!$D:$D,"&lt;="&amp;$I4963,'Régua SAEB'!$E:$E,"&gt;"&amp;$I4963,'Régua SAEB'!$A:$A,$E4963)</f>
        <v>2</v>
      </c>
      <c r="K4963" s="10" t="str">
        <f t="array" ref="K4963">INDEX('Régua SAEB'!$F$1:$F$40,MATCH($E4963&amp;"MT"&amp;$J4963,'Régua SAEB'!$G$1:$G$40,0),1)</f>
        <v>Insuficiente</v>
      </c>
    </row>
    <row r="4964" spans="1:11" x14ac:dyDescent="0.2">
      <c r="A4964" s="28" t="s">
        <v>42</v>
      </c>
      <c r="B4964" s="24">
        <v>901912</v>
      </c>
      <c r="C4964" s="28" t="s">
        <v>2105</v>
      </c>
      <c r="D4964" s="29">
        <v>35901912</v>
      </c>
      <c r="E4964" s="29" t="s">
        <v>3527</v>
      </c>
      <c r="F4964" s="29">
        <v>269.07</v>
      </c>
      <c r="G4964" s="10">
        <f>SUMIFS('Régua SAEB'!$C:$C,'Régua SAEB'!$B:$B,"LP",'Régua SAEB'!$D:$D,"&lt;="&amp;$F4964,'Régua SAEB'!$E:$E,"&gt;"&amp;$F4964,'Régua SAEB'!$A:$A,$E4964)</f>
        <v>2</v>
      </c>
      <c r="H4964" s="10" t="str">
        <f t="array" ref="H4964">INDEX('Régua SAEB'!$F$1:$F$40,MATCH($E4964&amp;"LP"&amp;$G4964,'Régua SAEB'!$G$1:$G$40,0),1)</f>
        <v>Básico</v>
      </c>
      <c r="I4964" s="29">
        <v>266.82</v>
      </c>
      <c r="J4964" s="10">
        <f>SUMIFS('Régua SAEB'!$C:$C,'Régua SAEB'!$B:$B,"MT",'Régua SAEB'!$D:$D,"&lt;="&amp;$I4964,'Régua SAEB'!$E:$E,"&gt;"&amp;$I4964,'Régua SAEB'!$A:$A,$E4964)</f>
        <v>2</v>
      </c>
      <c r="K4964" s="10" t="str">
        <f t="array" ref="K4964">INDEX('Régua SAEB'!$F$1:$F$40,MATCH($E4964&amp;"MT"&amp;$J4964,'Régua SAEB'!$G$1:$G$40,0),1)</f>
        <v>Insuficiente</v>
      </c>
    </row>
    <row r="4965" spans="1:11" x14ac:dyDescent="0.2">
      <c r="A4965" s="28" t="s">
        <v>42</v>
      </c>
      <c r="B4965" s="24">
        <v>904417</v>
      </c>
      <c r="C4965" s="28" t="s">
        <v>2106</v>
      </c>
      <c r="D4965" s="29">
        <v>35904417</v>
      </c>
      <c r="E4965" s="29" t="s">
        <v>3527</v>
      </c>
      <c r="F4965" s="29">
        <v>276.58999999999997</v>
      </c>
      <c r="G4965" s="10">
        <f>SUMIFS('Régua SAEB'!$C:$C,'Régua SAEB'!$B:$B,"LP",'Régua SAEB'!$D:$D,"&lt;="&amp;$F4965,'Régua SAEB'!$E:$E,"&gt;"&amp;$F4965,'Régua SAEB'!$A:$A,$E4965)</f>
        <v>3</v>
      </c>
      <c r="H4965" s="10" t="str">
        <f t="array" ref="H4965">INDEX('Régua SAEB'!$F$1:$F$40,MATCH($E4965&amp;"LP"&amp;$G4965,'Régua SAEB'!$G$1:$G$40,0),1)</f>
        <v>Básico</v>
      </c>
      <c r="I4965" s="29">
        <v>260.73</v>
      </c>
      <c r="J4965" s="10">
        <f>SUMIFS('Régua SAEB'!$C:$C,'Régua SAEB'!$B:$B,"MT",'Régua SAEB'!$D:$D,"&lt;="&amp;$I4965,'Régua SAEB'!$E:$E,"&gt;"&amp;$I4965,'Régua SAEB'!$A:$A,$E4965)</f>
        <v>2</v>
      </c>
      <c r="K4965" s="10" t="str">
        <f t="array" ref="K4965">INDEX('Régua SAEB'!$F$1:$F$40,MATCH($E4965&amp;"MT"&amp;$J4965,'Régua SAEB'!$G$1:$G$40,0),1)</f>
        <v>Insuficiente</v>
      </c>
    </row>
    <row r="4966" spans="1:11" x14ac:dyDescent="0.2">
      <c r="A4966" s="28" t="s">
        <v>42</v>
      </c>
      <c r="B4966" s="24">
        <v>907030</v>
      </c>
      <c r="C4966" s="28" t="s">
        <v>2107</v>
      </c>
      <c r="D4966" s="29">
        <v>35907030</v>
      </c>
      <c r="E4966" s="29" t="s">
        <v>3527</v>
      </c>
      <c r="F4966" s="29">
        <v>262.51</v>
      </c>
      <c r="G4966" s="10">
        <f>SUMIFS('Régua SAEB'!$C:$C,'Régua SAEB'!$B:$B,"LP",'Régua SAEB'!$D:$D,"&lt;="&amp;$F4966,'Régua SAEB'!$E:$E,"&gt;"&amp;$F4966,'Régua SAEB'!$A:$A,$E4966)</f>
        <v>2</v>
      </c>
      <c r="H4966" s="10" t="str">
        <f t="array" ref="H4966">INDEX('Régua SAEB'!$F$1:$F$40,MATCH($E4966&amp;"LP"&amp;$G4966,'Régua SAEB'!$G$1:$G$40,0),1)</f>
        <v>Básico</v>
      </c>
      <c r="I4966" s="29">
        <v>254.73</v>
      </c>
      <c r="J4966" s="10">
        <f>SUMIFS('Régua SAEB'!$C:$C,'Régua SAEB'!$B:$B,"MT",'Régua SAEB'!$D:$D,"&lt;="&amp;$I4966,'Régua SAEB'!$E:$E,"&gt;"&amp;$I4966,'Régua SAEB'!$A:$A,$E4966)</f>
        <v>2</v>
      </c>
      <c r="K4966" s="10" t="str">
        <f t="array" ref="K4966">INDEX('Régua SAEB'!$F$1:$F$40,MATCH($E4966&amp;"MT"&amp;$J4966,'Régua SAEB'!$G$1:$G$40,0),1)</f>
        <v>Insuficiente</v>
      </c>
    </row>
    <row r="4967" spans="1:11" x14ac:dyDescent="0.2">
      <c r="A4967" s="28" t="s">
        <v>42</v>
      </c>
      <c r="B4967" s="24">
        <v>910193</v>
      </c>
      <c r="C4967" s="28" t="s">
        <v>2108</v>
      </c>
      <c r="D4967" s="29">
        <v>35910193</v>
      </c>
      <c r="E4967" s="29" t="s">
        <v>3527</v>
      </c>
      <c r="F4967" s="29">
        <v>286.72000000000003</v>
      </c>
      <c r="G4967" s="10">
        <f>SUMIFS('Régua SAEB'!$C:$C,'Régua SAEB'!$B:$B,"LP",'Régua SAEB'!$D:$D,"&lt;="&amp;$F4967,'Régua SAEB'!$E:$E,"&gt;"&amp;$F4967,'Régua SAEB'!$A:$A,$E4967)</f>
        <v>3</v>
      </c>
      <c r="H4967" s="10" t="str">
        <f t="array" ref="H4967">INDEX('Régua SAEB'!$F$1:$F$40,MATCH($E4967&amp;"LP"&amp;$G4967,'Régua SAEB'!$G$1:$G$40,0),1)</f>
        <v>Básico</v>
      </c>
      <c r="I4967" s="29">
        <v>273.66000000000003</v>
      </c>
      <c r="J4967" s="10">
        <f>SUMIFS('Régua SAEB'!$C:$C,'Régua SAEB'!$B:$B,"MT",'Régua SAEB'!$D:$D,"&lt;="&amp;$I4967,'Régua SAEB'!$E:$E,"&gt;"&amp;$I4967,'Régua SAEB'!$A:$A,$E4967)</f>
        <v>2</v>
      </c>
      <c r="K4967" s="10" t="str">
        <f t="array" ref="K4967">INDEX('Régua SAEB'!$F$1:$F$40,MATCH($E4967&amp;"MT"&amp;$J4967,'Régua SAEB'!$G$1:$G$40,0),1)</f>
        <v>Insuficiente</v>
      </c>
    </row>
    <row r="4968" spans="1:11" x14ac:dyDescent="0.2">
      <c r="A4968" s="28" t="s">
        <v>42</v>
      </c>
      <c r="B4968" s="24">
        <v>913418</v>
      </c>
      <c r="C4968" s="28" t="s">
        <v>2109</v>
      </c>
      <c r="D4968" s="29">
        <v>35913418</v>
      </c>
      <c r="E4968" s="29" t="s">
        <v>3527</v>
      </c>
      <c r="F4968" s="29">
        <v>270.95999999999998</v>
      </c>
      <c r="G4968" s="10">
        <f>SUMIFS('Régua SAEB'!$C:$C,'Régua SAEB'!$B:$B,"LP",'Régua SAEB'!$D:$D,"&lt;="&amp;$F4968,'Régua SAEB'!$E:$E,"&gt;"&amp;$F4968,'Régua SAEB'!$A:$A,$E4968)</f>
        <v>2</v>
      </c>
      <c r="H4968" s="10" t="str">
        <f t="array" ref="H4968">INDEX('Régua SAEB'!$F$1:$F$40,MATCH($E4968&amp;"LP"&amp;$G4968,'Régua SAEB'!$G$1:$G$40,0),1)</f>
        <v>Básico</v>
      </c>
      <c r="I4968" s="29">
        <v>273.5</v>
      </c>
      <c r="J4968" s="10">
        <f>SUMIFS('Régua SAEB'!$C:$C,'Régua SAEB'!$B:$B,"MT",'Régua SAEB'!$D:$D,"&lt;="&amp;$I4968,'Régua SAEB'!$E:$E,"&gt;"&amp;$I4968,'Régua SAEB'!$A:$A,$E4968)</f>
        <v>2</v>
      </c>
      <c r="K4968" s="10" t="str">
        <f t="array" ref="K4968">INDEX('Régua SAEB'!$F$1:$F$40,MATCH($E4968&amp;"MT"&amp;$J4968,'Régua SAEB'!$G$1:$G$40,0),1)</f>
        <v>Insuficiente</v>
      </c>
    </row>
    <row r="4969" spans="1:11" x14ac:dyDescent="0.2">
      <c r="A4969" s="28" t="s">
        <v>42</v>
      </c>
      <c r="B4969" s="24">
        <v>923217</v>
      </c>
      <c r="C4969" s="28" t="s">
        <v>2110</v>
      </c>
      <c r="D4969" s="29">
        <v>35923217</v>
      </c>
      <c r="E4969" s="29" t="s">
        <v>3527</v>
      </c>
      <c r="F4969" s="29">
        <v>288.36</v>
      </c>
      <c r="G4969" s="10">
        <f>SUMIFS('Régua SAEB'!$C:$C,'Régua SAEB'!$B:$B,"LP",'Régua SAEB'!$D:$D,"&lt;="&amp;$F4969,'Régua SAEB'!$E:$E,"&gt;"&amp;$F4969,'Régua SAEB'!$A:$A,$E4969)</f>
        <v>3</v>
      </c>
      <c r="H4969" s="10" t="str">
        <f t="array" ref="H4969">INDEX('Régua SAEB'!$F$1:$F$40,MATCH($E4969&amp;"LP"&amp;$G4969,'Régua SAEB'!$G$1:$G$40,0),1)</f>
        <v>Básico</v>
      </c>
      <c r="I4969" s="29">
        <v>268.27999999999997</v>
      </c>
      <c r="J4969" s="10">
        <f>SUMIFS('Régua SAEB'!$C:$C,'Régua SAEB'!$B:$B,"MT",'Régua SAEB'!$D:$D,"&lt;="&amp;$I4969,'Régua SAEB'!$E:$E,"&gt;"&amp;$I4969,'Régua SAEB'!$A:$A,$E4969)</f>
        <v>2</v>
      </c>
      <c r="K4969" s="10" t="str">
        <f t="array" ref="K4969">INDEX('Régua SAEB'!$F$1:$F$40,MATCH($E4969&amp;"MT"&amp;$J4969,'Régua SAEB'!$G$1:$G$40,0),1)</f>
        <v>Insuficiente</v>
      </c>
    </row>
    <row r="4970" spans="1:11" x14ac:dyDescent="0.2">
      <c r="A4970" s="28" t="s">
        <v>49</v>
      </c>
      <c r="B4970" s="24">
        <v>27534</v>
      </c>
      <c r="C4970" s="28" t="s">
        <v>2111</v>
      </c>
      <c r="D4970" s="29">
        <v>35027534</v>
      </c>
      <c r="E4970" s="29" t="s">
        <v>3527</v>
      </c>
      <c r="F4970" s="29">
        <v>279.67</v>
      </c>
      <c r="G4970" s="10">
        <f>SUMIFS('Régua SAEB'!$C:$C,'Régua SAEB'!$B:$B,"LP",'Régua SAEB'!$D:$D,"&lt;="&amp;$F4970,'Régua SAEB'!$E:$E,"&gt;"&amp;$F4970,'Régua SAEB'!$A:$A,$E4970)</f>
        <v>3</v>
      </c>
      <c r="H4970" s="10" t="str">
        <f t="array" ref="H4970">INDEX('Régua SAEB'!$F$1:$F$40,MATCH($E4970&amp;"LP"&amp;$G4970,'Régua SAEB'!$G$1:$G$40,0),1)</f>
        <v>Básico</v>
      </c>
      <c r="I4970" s="29">
        <v>265.13</v>
      </c>
      <c r="J4970" s="10">
        <f>SUMIFS('Régua SAEB'!$C:$C,'Régua SAEB'!$B:$B,"MT",'Régua SAEB'!$D:$D,"&lt;="&amp;$I4970,'Régua SAEB'!$E:$E,"&gt;"&amp;$I4970,'Régua SAEB'!$A:$A,$E4970)</f>
        <v>2</v>
      </c>
      <c r="K4970" s="10" t="str">
        <f t="array" ref="K4970">INDEX('Régua SAEB'!$F$1:$F$40,MATCH($E4970&amp;"MT"&amp;$J4970,'Régua SAEB'!$G$1:$G$40,0),1)</f>
        <v>Insuficiente</v>
      </c>
    </row>
    <row r="4971" spans="1:11" x14ac:dyDescent="0.2">
      <c r="A4971" s="28" t="s">
        <v>58</v>
      </c>
      <c r="B4971" s="24">
        <v>33625</v>
      </c>
      <c r="C4971" s="28" t="s">
        <v>2112</v>
      </c>
      <c r="D4971" s="29">
        <v>35033625</v>
      </c>
      <c r="E4971" s="29" t="s">
        <v>3527</v>
      </c>
      <c r="F4971" s="29">
        <v>282.93</v>
      </c>
      <c r="G4971" s="10">
        <f>SUMIFS('Régua SAEB'!$C:$C,'Régua SAEB'!$B:$B,"LP",'Régua SAEB'!$D:$D,"&lt;="&amp;$F4971,'Régua SAEB'!$E:$E,"&gt;"&amp;$F4971,'Régua SAEB'!$A:$A,$E4971)</f>
        <v>3</v>
      </c>
      <c r="H4971" s="10" t="str">
        <f t="array" ref="H4971">INDEX('Régua SAEB'!$F$1:$F$40,MATCH($E4971&amp;"LP"&amp;$G4971,'Régua SAEB'!$G$1:$G$40,0),1)</f>
        <v>Básico</v>
      </c>
      <c r="I4971" s="29">
        <v>270.02999999999997</v>
      </c>
      <c r="J4971" s="10">
        <f>SUMIFS('Régua SAEB'!$C:$C,'Régua SAEB'!$B:$B,"MT",'Régua SAEB'!$D:$D,"&lt;="&amp;$I4971,'Régua SAEB'!$E:$E,"&gt;"&amp;$I4971,'Régua SAEB'!$A:$A,$E4971)</f>
        <v>2</v>
      </c>
      <c r="K4971" s="10" t="str">
        <f t="array" ref="K4971">INDEX('Régua SAEB'!$F$1:$F$40,MATCH($E4971&amp;"MT"&amp;$J4971,'Régua SAEB'!$G$1:$G$40,0),1)</f>
        <v>Insuficiente</v>
      </c>
    </row>
    <row r="4972" spans="1:11" x14ac:dyDescent="0.2">
      <c r="A4972" s="28" t="s">
        <v>57</v>
      </c>
      <c r="B4972" s="24">
        <v>26219</v>
      </c>
      <c r="C4972" s="28" t="s">
        <v>2114</v>
      </c>
      <c r="D4972" s="29">
        <v>35026219</v>
      </c>
      <c r="E4972" s="29" t="s">
        <v>3527</v>
      </c>
      <c r="F4972" s="29">
        <v>279.08</v>
      </c>
      <c r="G4972" s="10">
        <f>SUMIFS('Régua SAEB'!$C:$C,'Régua SAEB'!$B:$B,"LP",'Régua SAEB'!$D:$D,"&lt;="&amp;$F4972,'Régua SAEB'!$E:$E,"&gt;"&amp;$F4972,'Régua SAEB'!$A:$A,$E4972)</f>
        <v>3</v>
      </c>
      <c r="H4972" s="10" t="str">
        <f t="array" ref="H4972">INDEX('Régua SAEB'!$F$1:$F$40,MATCH($E4972&amp;"LP"&amp;$G4972,'Régua SAEB'!$G$1:$G$40,0),1)</f>
        <v>Básico</v>
      </c>
      <c r="I4972" s="29">
        <v>273.19</v>
      </c>
      <c r="J4972" s="10">
        <f>SUMIFS('Régua SAEB'!$C:$C,'Régua SAEB'!$B:$B,"MT",'Régua SAEB'!$D:$D,"&lt;="&amp;$I4972,'Régua SAEB'!$E:$E,"&gt;"&amp;$I4972,'Régua SAEB'!$A:$A,$E4972)</f>
        <v>2</v>
      </c>
      <c r="K4972" s="10" t="str">
        <f t="array" ref="K4972">INDEX('Régua SAEB'!$F$1:$F$40,MATCH($E4972&amp;"MT"&amp;$J4972,'Régua SAEB'!$G$1:$G$40,0),1)</f>
        <v>Insuficiente</v>
      </c>
    </row>
    <row r="4973" spans="1:11" x14ac:dyDescent="0.2">
      <c r="A4973" s="28" t="s">
        <v>87</v>
      </c>
      <c r="B4973" s="24">
        <v>22559</v>
      </c>
      <c r="C4973" s="28" t="s">
        <v>2115</v>
      </c>
      <c r="D4973" s="29">
        <v>35022559</v>
      </c>
      <c r="E4973" s="29" t="s">
        <v>3527</v>
      </c>
      <c r="F4973" s="29">
        <v>252.05</v>
      </c>
      <c r="G4973" s="10">
        <f>SUMIFS('Régua SAEB'!$C:$C,'Régua SAEB'!$B:$B,"LP",'Régua SAEB'!$D:$D,"&lt;="&amp;$F4973,'Régua SAEB'!$E:$E,"&gt;"&amp;$F4973,'Régua SAEB'!$A:$A,$E4973)</f>
        <v>2</v>
      </c>
      <c r="H4973" s="10" t="str">
        <f t="array" ref="H4973">INDEX('Régua SAEB'!$F$1:$F$40,MATCH($E4973&amp;"LP"&amp;$G4973,'Régua SAEB'!$G$1:$G$40,0),1)</f>
        <v>Básico</v>
      </c>
      <c r="I4973" s="29">
        <v>260.64</v>
      </c>
      <c r="J4973" s="10">
        <f>SUMIFS('Régua SAEB'!$C:$C,'Régua SAEB'!$B:$B,"MT",'Régua SAEB'!$D:$D,"&lt;="&amp;$I4973,'Régua SAEB'!$E:$E,"&gt;"&amp;$I4973,'Régua SAEB'!$A:$A,$E4973)</f>
        <v>2</v>
      </c>
      <c r="K4973" s="10" t="str">
        <f t="array" ref="K4973">INDEX('Régua SAEB'!$F$1:$F$40,MATCH($E4973&amp;"MT"&amp;$J4973,'Régua SAEB'!$G$1:$G$40,0),1)</f>
        <v>Insuficiente</v>
      </c>
    </row>
    <row r="4974" spans="1:11" x14ac:dyDescent="0.2">
      <c r="A4974" s="28" t="s">
        <v>87</v>
      </c>
      <c r="B4974" s="24">
        <v>22676</v>
      </c>
      <c r="C4974" s="28" t="s">
        <v>2117</v>
      </c>
      <c r="D4974" s="29">
        <v>35022676</v>
      </c>
      <c r="E4974" s="29" t="s">
        <v>3527</v>
      </c>
      <c r="F4974" s="29">
        <v>262.92</v>
      </c>
      <c r="G4974" s="10">
        <f>SUMIFS('Régua SAEB'!$C:$C,'Régua SAEB'!$B:$B,"LP",'Régua SAEB'!$D:$D,"&lt;="&amp;$F4974,'Régua SAEB'!$E:$E,"&gt;"&amp;$F4974,'Régua SAEB'!$A:$A,$E4974)</f>
        <v>2</v>
      </c>
      <c r="H4974" s="10" t="str">
        <f t="array" ref="H4974">INDEX('Régua SAEB'!$F$1:$F$40,MATCH($E4974&amp;"LP"&amp;$G4974,'Régua SAEB'!$G$1:$G$40,0),1)</f>
        <v>Básico</v>
      </c>
      <c r="I4974" s="29">
        <v>247.37</v>
      </c>
      <c r="J4974" s="10">
        <f>SUMIFS('Régua SAEB'!$C:$C,'Régua SAEB'!$B:$B,"MT",'Régua SAEB'!$D:$D,"&lt;="&amp;$I4974,'Régua SAEB'!$E:$E,"&gt;"&amp;$I4974,'Régua SAEB'!$A:$A,$E4974)</f>
        <v>1</v>
      </c>
      <c r="K4974" s="10" t="str">
        <f t="array" ref="K4974">INDEX('Régua SAEB'!$F$1:$F$40,MATCH($E4974&amp;"MT"&amp;$J4974,'Régua SAEB'!$G$1:$G$40,0),1)</f>
        <v>Insuficiente</v>
      </c>
    </row>
    <row r="4975" spans="1:11" x14ac:dyDescent="0.2">
      <c r="A4975" s="28" t="s">
        <v>87</v>
      </c>
      <c r="B4975" s="24">
        <v>914356</v>
      </c>
      <c r="C4975" s="28" t="s">
        <v>2118</v>
      </c>
      <c r="D4975" s="29">
        <v>35914356</v>
      </c>
      <c r="E4975" s="29" t="s">
        <v>3527</v>
      </c>
      <c r="F4975" s="29">
        <v>292.29000000000002</v>
      </c>
      <c r="G4975" s="10">
        <f>SUMIFS('Régua SAEB'!$C:$C,'Régua SAEB'!$B:$B,"LP",'Régua SAEB'!$D:$D,"&lt;="&amp;$F4975,'Régua SAEB'!$E:$E,"&gt;"&amp;$F4975,'Régua SAEB'!$A:$A,$E4975)</f>
        <v>3</v>
      </c>
      <c r="H4975" s="10" t="str">
        <f t="array" ref="H4975">INDEX('Régua SAEB'!$F$1:$F$40,MATCH($E4975&amp;"LP"&amp;$G4975,'Régua SAEB'!$G$1:$G$40,0),1)</f>
        <v>Básico</v>
      </c>
      <c r="I4975" s="29">
        <v>274.89</v>
      </c>
      <c r="J4975" s="10">
        <f>SUMIFS('Régua SAEB'!$C:$C,'Régua SAEB'!$B:$B,"MT",'Régua SAEB'!$D:$D,"&lt;="&amp;$I4975,'Régua SAEB'!$E:$E,"&gt;"&amp;$I4975,'Régua SAEB'!$A:$A,$E4975)</f>
        <v>2</v>
      </c>
      <c r="K4975" s="10" t="str">
        <f t="array" ref="K4975">INDEX('Régua SAEB'!$F$1:$F$40,MATCH($E4975&amp;"MT"&amp;$J4975,'Régua SAEB'!$G$1:$G$40,0),1)</f>
        <v>Insuficiente</v>
      </c>
    </row>
    <row r="4976" spans="1:11" x14ac:dyDescent="0.2">
      <c r="A4976" s="28" t="s">
        <v>47</v>
      </c>
      <c r="B4976" s="24">
        <v>27182</v>
      </c>
      <c r="C4976" s="28" t="s">
        <v>2119</v>
      </c>
      <c r="D4976" s="29">
        <v>35027182</v>
      </c>
      <c r="E4976" s="29" t="s">
        <v>3527</v>
      </c>
      <c r="F4976" s="29">
        <v>267.14</v>
      </c>
      <c r="G4976" s="10">
        <f>SUMIFS('Régua SAEB'!$C:$C,'Régua SAEB'!$B:$B,"LP",'Régua SAEB'!$D:$D,"&lt;="&amp;$F4976,'Régua SAEB'!$E:$E,"&gt;"&amp;$F4976,'Régua SAEB'!$A:$A,$E4976)</f>
        <v>2</v>
      </c>
      <c r="H4976" s="10" t="str">
        <f t="array" ref="H4976">INDEX('Régua SAEB'!$F$1:$F$40,MATCH($E4976&amp;"LP"&amp;$G4976,'Régua SAEB'!$G$1:$G$40,0),1)</f>
        <v>Básico</v>
      </c>
      <c r="I4976" s="29">
        <v>275.83</v>
      </c>
      <c r="J4976" s="10">
        <f>SUMIFS('Régua SAEB'!$C:$C,'Régua SAEB'!$B:$B,"MT",'Régua SAEB'!$D:$D,"&lt;="&amp;$I4976,'Régua SAEB'!$E:$E,"&gt;"&amp;$I4976,'Régua SAEB'!$A:$A,$E4976)</f>
        <v>3</v>
      </c>
      <c r="K4976" s="10" t="str">
        <f t="array" ref="K4976">INDEX('Régua SAEB'!$F$1:$F$40,MATCH($E4976&amp;"MT"&amp;$J4976,'Régua SAEB'!$G$1:$G$40,0),1)</f>
        <v>Básico</v>
      </c>
    </row>
    <row r="4977" spans="1:11" x14ac:dyDescent="0.2">
      <c r="A4977" s="28" t="s">
        <v>33</v>
      </c>
      <c r="B4977" s="24">
        <v>27121</v>
      </c>
      <c r="C4977" s="28" t="s">
        <v>2121</v>
      </c>
      <c r="D4977" s="29">
        <v>35027121</v>
      </c>
      <c r="E4977" s="29" t="s">
        <v>3527</v>
      </c>
      <c r="F4977" s="29">
        <v>303.45999999999998</v>
      </c>
      <c r="G4977" s="10">
        <f>SUMIFS('Régua SAEB'!$C:$C,'Régua SAEB'!$B:$B,"LP",'Régua SAEB'!$D:$D,"&lt;="&amp;$F4977,'Régua SAEB'!$E:$E,"&gt;"&amp;$F4977,'Régua SAEB'!$A:$A,$E4977)</f>
        <v>4</v>
      </c>
      <c r="H4977" s="10" t="str">
        <f t="array" ref="H4977">INDEX('Régua SAEB'!$F$1:$F$40,MATCH($E4977&amp;"LP"&amp;$G4977,'Régua SAEB'!$G$1:$G$40,0),1)</f>
        <v>Básico</v>
      </c>
      <c r="I4977" s="29">
        <v>294.87</v>
      </c>
      <c r="J4977" s="10">
        <f>SUMIFS('Régua SAEB'!$C:$C,'Régua SAEB'!$B:$B,"MT",'Régua SAEB'!$D:$D,"&lt;="&amp;$I4977,'Régua SAEB'!$E:$E,"&gt;"&amp;$I4977,'Régua SAEB'!$A:$A,$E4977)</f>
        <v>3</v>
      </c>
      <c r="K4977" s="10" t="str">
        <f t="array" ref="K4977">INDEX('Régua SAEB'!$F$1:$F$40,MATCH($E4977&amp;"MT"&amp;$J4977,'Régua SAEB'!$G$1:$G$40,0),1)</f>
        <v>Básico</v>
      </c>
    </row>
    <row r="4978" spans="1:11" x14ac:dyDescent="0.2">
      <c r="A4978" s="28" t="s">
        <v>20</v>
      </c>
      <c r="B4978" s="24">
        <v>16512</v>
      </c>
      <c r="C4978" s="28" t="s">
        <v>2122</v>
      </c>
      <c r="D4978" s="29">
        <v>35016512</v>
      </c>
      <c r="E4978" s="29" t="s">
        <v>3527</v>
      </c>
      <c r="F4978" s="29">
        <v>274.07</v>
      </c>
      <c r="G4978" s="10">
        <f>SUMIFS('Régua SAEB'!$C:$C,'Régua SAEB'!$B:$B,"LP",'Régua SAEB'!$D:$D,"&lt;="&amp;$F4978,'Régua SAEB'!$E:$E,"&gt;"&amp;$F4978,'Régua SAEB'!$A:$A,$E4978)</f>
        <v>2</v>
      </c>
      <c r="H4978" s="10" t="str">
        <f t="array" ref="H4978">INDEX('Régua SAEB'!$F$1:$F$40,MATCH($E4978&amp;"LP"&amp;$G4978,'Régua SAEB'!$G$1:$G$40,0),1)</f>
        <v>Básico</v>
      </c>
      <c r="I4978" s="29">
        <v>262.41000000000003</v>
      </c>
      <c r="J4978" s="10">
        <f>SUMIFS('Régua SAEB'!$C:$C,'Régua SAEB'!$B:$B,"MT",'Régua SAEB'!$D:$D,"&lt;="&amp;$I4978,'Régua SAEB'!$E:$E,"&gt;"&amp;$I4978,'Régua SAEB'!$A:$A,$E4978)</f>
        <v>2</v>
      </c>
      <c r="K4978" s="10" t="str">
        <f t="array" ref="K4978">INDEX('Régua SAEB'!$F$1:$F$40,MATCH($E4978&amp;"MT"&amp;$J4978,'Régua SAEB'!$G$1:$G$40,0),1)</f>
        <v>Insuficiente</v>
      </c>
    </row>
    <row r="4979" spans="1:11" x14ac:dyDescent="0.2">
      <c r="A4979" s="28" t="s">
        <v>44</v>
      </c>
      <c r="B4979" s="24">
        <v>15611</v>
      </c>
      <c r="C4979" s="28" t="s">
        <v>2123</v>
      </c>
      <c r="D4979" s="29">
        <v>35015611</v>
      </c>
      <c r="E4979" s="29" t="s">
        <v>3527</v>
      </c>
      <c r="F4979" s="29">
        <v>287.11</v>
      </c>
      <c r="G4979" s="10">
        <f>SUMIFS('Régua SAEB'!$C:$C,'Régua SAEB'!$B:$B,"LP",'Régua SAEB'!$D:$D,"&lt;="&amp;$F4979,'Régua SAEB'!$E:$E,"&gt;"&amp;$F4979,'Régua SAEB'!$A:$A,$E4979)</f>
        <v>3</v>
      </c>
      <c r="H4979" s="10" t="str">
        <f t="array" ref="H4979">INDEX('Régua SAEB'!$F$1:$F$40,MATCH($E4979&amp;"LP"&amp;$G4979,'Régua SAEB'!$G$1:$G$40,0),1)</f>
        <v>Básico</v>
      </c>
      <c r="I4979" s="29">
        <v>281.07</v>
      </c>
      <c r="J4979" s="10">
        <f>SUMIFS('Régua SAEB'!$C:$C,'Régua SAEB'!$B:$B,"MT",'Régua SAEB'!$D:$D,"&lt;="&amp;$I4979,'Régua SAEB'!$E:$E,"&gt;"&amp;$I4979,'Régua SAEB'!$A:$A,$E4979)</f>
        <v>3</v>
      </c>
      <c r="K4979" s="10" t="str">
        <f t="array" ref="K4979">INDEX('Régua SAEB'!$F$1:$F$40,MATCH($E4979&amp;"MT"&amp;$J4979,'Régua SAEB'!$G$1:$G$40,0),1)</f>
        <v>Básico</v>
      </c>
    </row>
    <row r="4980" spans="1:11" x14ac:dyDescent="0.2">
      <c r="A4980" s="28" t="s">
        <v>44</v>
      </c>
      <c r="B4980" s="24">
        <v>15714</v>
      </c>
      <c r="C4980" s="28" t="s">
        <v>3687</v>
      </c>
      <c r="D4980" s="29">
        <v>35015714</v>
      </c>
      <c r="E4980" s="29" t="s">
        <v>3527</v>
      </c>
      <c r="F4980" s="29">
        <v>277.88</v>
      </c>
      <c r="G4980" s="10">
        <f>SUMIFS('Régua SAEB'!$C:$C,'Régua SAEB'!$B:$B,"LP",'Régua SAEB'!$D:$D,"&lt;="&amp;$F4980,'Régua SAEB'!$E:$E,"&gt;"&amp;$F4980,'Régua SAEB'!$A:$A,$E4980)</f>
        <v>3</v>
      </c>
      <c r="H4980" s="10" t="str">
        <f t="array" ref="H4980">INDEX('Régua SAEB'!$F$1:$F$40,MATCH($E4980&amp;"LP"&amp;$G4980,'Régua SAEB'!$G$1:$G$40,0),1)</f>
        <v>Básico</v>
      </c>
      <c r="I4980" s="29">
        <v>272.16000000000003</v>
      </c>
      <c r="J4980" s="10">
        <f>SUMIFS('Régua SAEB'!$C:$C,'Régua SAEB'!$B:$B,"MT",'Régua SAEB'!$D:$D,"&lt;="&amp;$I4980,'Régua SAEB'!$E:$E,"&gt;"&amp;$I4980,'Régua SAEB'!$A:$A,$E4980)</f>
        <v>2</v>
      </c>
      <c r="K4980" s="10" t="str">
        <f t="array" ref="K4980">INDEX('Régua SAEB'!$F$1:$F$40,MATCH($E4980&amp;"MT"&amp;$J4980,'Régua SAEB'!$G$1:$G$40,0),1)</f>
        <v>Insuficiente</v>
      </c>
    </row>
    <row r="4981" spans="1:11" x14ac:dyDescent="0.2">
      <c r="A4981" s="28" t="s">
        <v>44</v>
      </c>
      <c r="B4981" s="24">
        <v>15726</v>
      </c>
      <c r="C4981" s="28" t="s">
        <v>3688</v>
      </c>
      <c r="D4981" s="29">
        <v>35015726</v>
      </c>
      <c r="E4981" s="29" t="s">
        <v>3527</v>
      </c>
      <c r="F4981" s="29">
        <v>271.86</v>
      </c>
      <c r="G4981" s="10">
        <f>SUMIFS('Régua SAEB'!$C:$C,'Régua SAEB'!$B:$B,"LP",'Régua SAEB'!$D:$D,"&lt;="&amp;$F4981,'Régua SAEB'!$E:$E,"&gt;"&amp;$F4981,'Régua SAEB'!$A:$A,$E4981)</f>
        <v>2</v>
      </c>
      <c r="H4981" s="10" t="str">
        <f t="array" ref="H4981">INDEX('Régua SAEB'!$F$1:$F$40,MATCH($E4981&amp;"LP"&amp;$G4981,'Régua SAEB'!$G$1:$G$40,0),1)</f>
        <v>Básico</v>
      </c>
      <c r="I4981" s="29">
        <v>264.36</v>
      </c>
      <c r="J4981" s="10">
        <f>SUMIFS('Régua SAEB'!$C:$C,'Régua SAEB'!$B:$B,"MT",'Régua SAEB'!$D:$D,"&lt;="&amp;$I4981,'Régua SAEB'!$E:$E,"&gt;"&amp;$I4981,'Régua SAEB'!$A:$A,$E4981)</f>
        <v>2</v>
      </c>
      <c r="K4981" s="10" t="str">
        <f t="array" ref="K4981">INDEX('Régua SAEB'!$F$1:$F$40,MATCH($E4981&amp;"MT"&amp;$J4981,'Régua SAEB'!$G$1:$G$40,0),1)</f>
        <v>Insuficiente</v>
      </c>
    </row>
    <row r="4982" spans="1:11" x14ac:dyDescent="0.2">
      <c r="A4982" s="28" t="s">
        <v>44</v>
      </c>
      <c r="B4982" s="24">
        <v>922481</v>
      </c>
      <c r="C4982" s="28" t="s">
        <v>3689</v>
      </c>
      <c r="D4982" s="29">
        <v>35922481</v>
      </c>
      <c r="E4982" s="29" t="s">
        <v>3527</v>
      </c>
      <c r="F4982" s="29">
        <v>252.78</v>
      </c>
      <c r="G4982" s="10">
        <f>SUMIFS('Régua SAEB'!$C:$C,'Régua SAEB'!$B:$B,"LP",'Régua SAEB'!$D:$D,"&lt;="&amp;$F4982,'Régua SAEB'!$E:$E,"&gt;"&amp;$F4982,'Régua SAEB'!$A:$A,$E4982)</f>
        <v>2</v>
      </c>
      <c r="H4982" s="10" t="str">
        <f t="array" ref="H4982">INDEX('Régua SAEB'!$F$1:$F$40,MATCH($E4982&amp;"LP"&amp;$G4982,'Régua SAEB'!$G$1:$G$40,0),1)</f>
        <v>Básico</v>
      </c>
      <c r="I4982" s="29">
        <v>246.75</v>
      </c>
      <c r="J4982" s="10">
        <f>SUMIFS('Régua SAEB'!$C:$C,'Régua SAEB'!$B:$B,"MT",'Régua SAEB'!$D:$D,"&lt;="&amp;$I4982,'Régua SAEB'!$E:$E,"&gt;"&amp;$I4982,'Régua SAEB'!$A:$A,$E4982)</f>
        <v>1</v>
      </c>
      <c r="K4982" s="10" t="str">
        <f t="array" ref="K4982">INDEX('Régua SAEB'!$F$1:$F$40,MATCH($E4982&amp;"MT"&amp;$J4982,'Régua SAEB'!$G$1:$G$40,0),1)</f>
        <v>Insuficiente</v>
      </c>
    </row>
    <row r="4983" spans="1:11" x14ac:dyDescent="0.2">
      <c r="A4983" s="28" t="s">
        <v>72</v>
      </c>
      <c r="B4983" s="24">
        <v>21313</v>
      </c>
      <c r="C4983" s="28" t="s">
        <v>2124</v>
      </c>
      <c r="D4983" s="29">
        <v>35021313</v>
      </c>
      <c r="E4983" s="29" t="s">
        <v>3527</v>
      </c>
      <c r="F4983" s="29">
        <v>290.64999999999998</v>
      </c>
      <c r="G4983" s="10">
        <f>SUMIFS('Régua SAEB'!$C:$C,'Régua SAEB'!$B:$B,"LP",'Régua SAEB'!$D:$D,"&lt;="&amp;$F4983,'Régua SAEB'!$E:$E,"&gt;"&amp;$F4983,'Régua SAEB'!$A:$A,$E4983)</f>
        <v>3</v>
      </c>
      <c r="H4983" s="10" t="str">
        <f t="array" ref="H4983">INDEX('Régua SAEB'!$F$1:$F$40,MATCH($E4983&amp;"LP"&amp;$G4983,'Régua SAEB'!$G$1:$G$40,0),1)</f>
        <v>Básico</v>
      </c>
      <c r="I4983" s="29">
        <v>266.57</v>
      </c>
      <c r="J4983" s="10">
        <f>SUMIFS('Régua SAEB'!$C:$C,'Régua SAEB'!$B:$B,"MT",'Régua SAEB'!$D:$D,"&lt;="&amp;$I4983,'Régua SAEB'!$E:$E,"&gt;"&amp;$I4983,'Régua SAEB'!$A:$A,$E4983)</f>
        <v>2</v>
      </c>
      <c r="K4983" s="10" t="str">
        <f t="array" ref="K4983">INDEX('Régua SAEB'!$F$1:$F$40,MATCH($E4983&amp;"MT"&amp;$J4983,'Régua SAEB'!$G$1:$G$40,0),1)</f>
        <v>Insuficiente</v>
      </c>
    </row>
    <row r="4984" spans="1:11" x14ac:dyDescent="0.2">
      <c r="A4984" s="28" t="s">
        <v>35</v>
      </c>
      <c r="B4984" s="24">
        <v>12725</v>
      </c>
      <c r="C4984" s="28" t="s">
        <v>3690</v>
      </c>
      <c r="D4984" s="29">
        <v>35012725</v>
      </c>
      <c r="E4984" s="29" t="s">
        <v>3527</v>
      </c>
      <c r="F4984" s="29">
        <v>253.91</v>
      </c>
      <c r="G4984" s="10">
        <f>SUMIFS('Régua SAEB'!$C:$C,'Régua SAEB'!$B:$B,"LP",'Régua SAEB'!$D:$D,"&lt;="&amp;$F4984,'Régua SAEB'!$E:$E,"&gt;"&amp;$F4984,'Régua SAEB'!$A:$A,$E4984)</f>
        <v>2</v>
      </c>
      <c r="H4984" s="10" t="str">
        <f t="array" ref="H4984">INDEX('Régua SAEB'!$F$1:$F$40,MATCH($E4984&amp;"LP"&amp;$G4984,'Régua SAEB'!$G$1:$G$40,0),1)</f>
        <v>Básico</v>
      </c>
      <c r="I4984" s="29">
        <v>250.36</v>
      </c>
      <c r="J4984" s="10">
        <f>SUMIFS('Régua SAEB'!$C:$C,'Régua SAEB'!$B:$B,"MT",'Régua SAEB'!$D:$D,"&lt;="&amp;$I4984,'Régua SAEB'!$E:$E,"&gt;"&amp;$I4984,'Régua SAEB'!$A:$A,$E4984)</f>
        <v>2</v>
      </c>
      <c r="K4984" s="10" t="str">
        <f t="array" ref="K4984">INDEX('Régua SAEB'!$F$1:$F$40,MATCH($E4984&amp;"MT"&amp;$J4984,'Régua SAEB'!$G$1:$G$40,0),1)</f>
        <v>Insuficiente</v>
      </c>
    </row>
    <row r="4985" spans="1:11" x14ac:dyDescent="0.2">
      <c r="A4985" s="28" t="s">
        <v>9</v>
      </c>
      <c r="B4985" s="24">
        <v>30831</v>
      </c>
      <c r="C4985" s="28" t="s">
        <v>2127</v>
      </c>
      <c r="D4985" s="29">
        <v>35030831</v>
      </c>
      <c r="E4985" s="29" t="s">
        <v>3527</v>
      </c>
      <c r="F4985" s="29">
        <v>250.44</v>
      </c>
      <c r="G4985" s="10">
        <f>SUMIFS('Régua SAEB'!$C:$C,'Régua SAEB'!$B:$B,"LP",'Régua SAEB'!$D:$D,"&lt;="&amp;$F4985,'Régua SAEB'!$E:$E,"&gt;"&amp;$F4985,'Régua SAEB'!$A:$A,$E4985)</f>
        <v>2</v>
      </c>
      <c r="H4985" s="10" t="str">
        <f t="array" ref="H4985">INDEX('Régua SAEB'!$F$1:$F$40,MATCH($E4985&amp;"LP"&amp;$G4985,'Régua SAEB'!$G$1:$G$40,0),1)</f>
        <v>Básico</v>
      </c>
      <c r="I4985" s="29">
        <v>247.9</v>
      </c>
      <c r="J4985" s="10">
        <f>SUMIFS('Régua SAEB'!$C:$C,'Régua SAEB'!$B:$B,"MT",'Régua SAEB'!$D:$D,"&lt;="&amp;$I4985,'Régua SAEB'!$E:$E,"&gt;"&amp;$I4985,'Régua SAEB'!$A:$A,$E4985)</f>
        <v>1</v>
      </c>
      <c r="K4985" s="10" t="str">
        <f t="array" ref="K4985">INDEX('Régua SAEB'!$F$1:$F$40,MATCH($E4985&amp;"MT"&amp;$J4985,'Régua SAEB'!$G$1:$G$40,0),1)</f>
        <v>Insuficiente</v>
      </c>
    </row>
    <row r="4986" spans="1:11" x14ac:dyDescent="0.2">
      <c r="A4986" s="28" t="s">
        <v>86</v>
      </c>
      <c r="B4986" s="24">
        <v>12014</v>
      </c>
      <c r="C4986" s="28" t="s">
        <v>2128</v>
      </c>
      <c r="D4986" s="29">
        <v>35012014</v>
      </c>
      <c r="E4986" s="29" t="s">
        <v>3527</v>
      </c>
      <c r="F4986" s="29">
        <v>265.74</v>
      </c>
      <c r="G4986" s="10">
        <f>SUMIFS('Régua SAEB'!$C:$C,'Régua SAEB'!$B:$B,"LP",'Régua SAEB'!$D:$D,"&lt;="&amp;$F4986,'Régua SAEB'!$E:$E,"&gt;"&amp;$F4986,'Régua SAEB'!$A:$A,$E4986)</f>
        <v>2</v>
      </c>
      <c r="H4986" s="10" t="str">
        <f t="array" ref="H4986">INDEX('Régua SAEB'!$F$1:$F$40,MATCH($E4986&amp;"LP"&amp;$G4986,'Régua SAEB'!$G$1:$G$40,0),1)</f>
        <v>Básico</v>
      </c>
      <c r="I4986" s="29">
        <v>253.51</v>
      </c>
      <c r="J4986" s="10">
        <f>SUMIFS('Régua SAEB'!$C:$C,'Régua SAEB'!$B:$B,"MT",'Régua SAEB'!$D:$D,"&lt;="&amp;$I4986,'Régua SAEB'!$E:$E,"&gt;"&amp;$I4986,'Régua SAEB'!$A:$A,$E4986)</f>
        <v>2</v>
      </c>
      <c r="K4986" s="10" t="str">
        <f t="array" ref="K4986">INDEX('Régua SAEB'!$F$1:$F$40,MATCH($E4986&amp;"MT"&amp;$J4986,'Régua SAEB'!$G$1:$G$40,0),1)</f>
        <v>Insuficiente</v>
      </c>
    </row>
    <row r="4987" spans="1:11" x14ac:dyDescent="0.2">
      <c r="A4987" s="28" t="s">
        <v>86</v>
      </c>
      <c r="B4987" s="24">
        <v>12051</v>
      </c>
      <c r="C4987" s="28" t="s">
        <v>3691</v>
      </c>
      <c r="D4987" s="29">
        <v>35012051</v>
      </c>
      <c r="E4987" s="29" t="s">
        <v>3527</v>
      </c>
      <c r="F4987" s="29">
        <v>288.37</v>
      </c>
      <c r="G4987" s="10">
        <f>SUMIFS('Régua SAEB'!$C:$C,'Régua SAEB'!$B:$B,"LP",'Régua SAEB'!$D:$D,"&lt;="&amp;$F4987,'Régua SAEB'!$E:$E,"&gt;"&amp;$F4987,'Régua SAEB'!$A:$A,$E4987)</f>
        <v>3</v>
      </c>
      <c r="H4987" s="10" t="str">
        <f t="array" ref="H4987">INDEX('Régua SAEB'!$F$1:$F$40,MATCH($E4987&amp;"LP"&amp;$G4987,'Régua SAEB'!$G$1:$G$40,0),1)</f>
        <v>Básico</v>
      </c>
      <c r="I4987" s="29">
        <v>266.45999999999998</v>
      </c>
      <c r="J4987" s="10">
        <f>SUMIFS('Régua SAEB'!$C:$C,'Régua SAEB'!$B:$B,"MT",'Régua SAEB'!$D:$D,"&lt;="&amp;$I4987,'Régua SAEB'!$E:$E,"&gt;"&amp;$I4987,'Régua SAEB'!$A:$A,$E4987)</f>
        <v>2</v>
      </c>
      <c r="K4987" s="10" t="str">
        <f t="array" ref="K4987">INDEX('Régua SAEB'!$F$1:$F$40,MATCH($E4987&amp;"MT"&amp;$J4987,'Régua SAEB'!$G$1:$G$40,0),1)</f>
        <v>Insuficiente</v>
      </c>
    </row>
    <row r="4988" spans="1:11" x14ac:dyDescent="0.2">
      <c r="A4988" s="28" t="s">
        <v>86</v>
      </c>
      <c r="B4988" s="24">
        <v>12063</v>
      </c>
      <c r="C4988" s="28" t="s">
        <v>3692</v>
      </c>
      <c r="D4988" s="29">
        <v>35012063</v>
      </c>
      <c r="E4988" s="29" t="s">
        <v>3527</v>
      </c>
      <c r="F4988" s="29">
        <v>291.18</v>
      </c>
      <c r="G4988" s="10">
        <f>SUMIFS('Régua SAEB'!$C:$C,'Régua SAEB'!$B:$B,"LP",'Régua SAEB'!$D:$D,"&lt;="&amp;$F4988,'Régua SAEB'!$E:$E,"&gt;"&amp;$F4988,'Régua SAEB'!$A:$A,$E4988)</f>
        <v>3</v>
      </c>
      <c r="H4988" s="10" t="str">
        <f t="array" ref="H4988">INDEX('Régua SAEB'!$F$1:$F$40,MATCH($E4988&amp;"LP"&amp;$G4988,'Régua SAEB'!$G$1:$G$40,0),1)</f>
        <v>Básico</v>
      </c>
      <c r="I4988" s="29">
        <v>275.77</v>
      </c>
      <c r="J4988" s="10">
        <f>SUMIFS('Régua SAEB'!$C:$C,'Régua SAEB'!$B:$B,"MT",'Régua SAEB'!$D:$D,"&lt;="&amp;$I4988,'Régua SAEB'!$E:$E,"&gt;"&amp;$I4988,'Régua SAEB'!$A:$A,$E4988)</f>
        <v>3</v>
      </c>
      <c r="K4988" s="10" t="str">
        <f t="array" ref="K4988">INDEX('Régua SAEB'!$F$1:$F$40,MATCH($E4988&amp;"MT"&amp;$J4988,'Régua SAEB'!$G$1:$G$40,0),1)</f>
        <v>Básico</v>
      </c>
    </row>
    <row r="4989" spans="1:11" x14ac:dyDescent="0.2">
      <c r="A4989" s="28" t="s">
        <v>86</v>
      </c>
      <c r="B4989" s="24">
        <v>12178</v>
      </c>
      <c r="C4989" s="28" t="s">
        <v>3693</v>
      </c>
      <c r="D4989" s="29">
        <v>35012178</v>
      </c>
      <c r="E4989" s="29" t="s">
        <v>3527</v>
      </c>
      <c r="F4989" s="29">
        <v>293.17</v>
      </c>
      <c r="G4989" s="10">
        <f>SUMIFS('Régua SAEB'!$C:$C,'Régua SAEB'!$B:$B,"LP",'Régua SAEB'!$D:$D,"&lt;="&amp;$F4989,'Régua SAEB'!$E:$E,"&gt;"&amp;$F4989,'Régua SAEB'!$A:$A,$E4989)</f>
        <v>3</v>
      </c>
      <c r="H4989" s="10" t="str">
        <f t="array" ref="H4989">INDEX('Régua SAEB'!$F$1:$F$40,MATCH($E4989&amp;"LP"&amp;$G4989,'Régua SAEB'!$G$1:$G$40,0),1)</f>
        <v>Básico</v>
      </c>
      <c r="I4989" s="29">
        <v>283.38</v>
      </c>
      <c r="J4989" s="10">
        <f>SUMIFS('Régua SAEB'!$C:$C,'Régua SAEB'!$B:$B,"MT",'Régua SAEB'!$D:$D,"&lt;="&amp;$I4989,'Régua SAEB'!$E:$E,"&gt;"&amp;$I4989,'Régua SAEB'!$A:$A,$E4989)</f>
        <v>3</v>
      </c>
      <c r="K4989" s="10" t="str">
        <f t="array" ref="K4989">INDEX('Régua SAEB'!$F$1:$F$40,MATCH($E4989&amp;"MT"&amp;$J4989,'Régua SAEB'!$G$1:$G$40,0),1)</f>
        <v>Básico</v>
      </c>
    </row>
    <row r="4990" spans="1:11" x14ac:dyDescent="0.2">
      <c r="A4990" s="28" t="s">
        <v>86</v>
      </c>
      <c r="B4990" s="24">
        <v>12191</v>
      </c>
      <c r="C4990" s="28" t="s">
        <v>3694</v>
      </c>
      <c r="D4990" s="29">
        <v>35012191</v>
      </c>
      <c r="E4990" s="29" t="s">
        <v>3527</v>
      </c>
      <c r="F4990" s="29">
        <v>296.86</v>
      </c>
      <c r="G4990" s="10">
        <f>SUMIFS('Régua SAEB'!$C:$C,'Régua SAEB'!$B:$B,"LP",'Régua SAEB'!$D:$D,"&lt;="&amp;$F4990,'Régua SAEB'!$E:$E,"&gt;"&amp;$F4990,'Régua SAEB'!$A:$A,$E4990)</f>
        <v>3</v>
      </c>
      <c r="H4990" s="10" t="str">
        <f t="array" ref="H4990">INDEX('Régua SAEB'!$F$1:$F$40,MATCH($E4990&amp;"LP"&amp;$G4990,'Régua SAEB'!$G$1:$G$40,0),1)</f>
        <v>Básico</v>
      </c>
      <c r="I4990" s="29">
        <v>286.22000000000003</v>
      </c>
      <c r="J4990" s="10">
        <f>SUMIFS('Régua SAEB'!$C:$C,'Régua SAEB'!$B:$B,"MT",'Régua SAEB'!$D:$D,"&lt;="&amp;$I4990,'Régua SAEB'!$E:$E,"&gt;"&amp;$I4990,'Régua SAEB'!$A:$A,$E4990)</f>
        <v>3</v>
      </c>
      <c r="K4990" s="10" t="str">
        <f t="array" ref="K4990">INDEX('Régua SAEB'!$F$1:$F$40,MATCH($E4990&amp;"MT"&amp;$J4990,'Régua SAEB'!$G$1:$G$40,0),1)</f>
        <v>Básico</v>
      </c>
    </row>
    <row r="4991" spans="1:11" x14ac:dyDescent="0.2">
      <c r="A4991" s="28" t="s">
        <v>86</v>
      </c>
      <c r="B4991" s="24">
        <v>12221</v>
      </c>
      <c r="C4991" s="28" t="s">
        <v>3695</v>
      </c>
      <c r="D4991" s="29">
        <v>35012221</v>
      </c>
      <c r="E4991" s="29" t="s">
        <v>3527</v>
      </c>
      <c r="F4991" s="29">
        <v>276.05</v>
      </c>
      <c r="G4991" s="10">
        <f>SUMIFS('Régua SAEB'!$C:$C,'Régua SAEB'!$B:$B,"LP",'Régua SAEB'!$D:$D,"&lt;="&amp;$F4991,'Régua SAEB'!$E:$E,"&gt;"&amp;$F4991,'Régua SAEB'!$A:$A,$E4991)</f>
        <v>3</v>
      </c>
      <c r="H4991" s="10" t="str">
        <f t="array" ref="H4991">INDEX('Régua SAEB'!$F$1:$F$40,MATCH($E4991&amp;"LP"&amp;$G4991,'Régua SAEB'!$G$1:$G$40,0),1)</f>
        <v>Básico</v>
      </c>
      <c r="I4991" s="29">
        <v>265.22000000000003</v>
      </c>
      <c r="J4991" s="10">
        <f>SUMIFS('Régua SAEB'!$C:$C,'Régua SAEB'!$B:$B,"MT",'Régua SAEB'!$D:$D,"&lt;="&amp;$I4991,'Régua SAEB'!$E:$E,"&gt;"&amp;$I4991,'Régua SAEB'!$A:$A,$E4991)</f>
        <v>2</v>
      </c>
      <c r="K4991" s="10" t="str">
        <f t="array" ref="K4991">INDEX('Régua SAEB'!$F$1:$F$40,MATCH($E4991&amp;"MT"&amp;$J4991,'Régua SAEB'!$G$1:$G$40,0),1)</f>
        <v>Insuficiente</v>
      </c>
    </row>
    <row r="4992" spans="1:11" x14ac:dyDescent="0.2">
      <c r="A4992" s="28" t="s">
        <v>86</v>
      </c>
      <c r="B4992" s="24">
        <v>12233</v>
      </c>
      <c r="C4992" s="28" t="s">
        <v>2129</v>
      </c>
      <c r="D4992" s="29">
        <v>35012233</v>
      </c>
      <c r="E4992" s="29" t="s">
        <v>3527</v>
      </c>
      <c r="F4992" s="29">
        <v>270.58999999999997</v>
      </c>
      <c r="G4992" s="10">
        <f>SUMIFS('Régua SAEB'!$C:$C,'Régua SAEB'!$B:$B,"LP",'Régua SAEB'!$D:$D,"&lt;="&amp;$F4992,'Régua SAEB'!$E:$E,"&gt;"&amp;$F4992,'Régua SAEB'!$A:$A,$E4992)</f>
        <v>2</v>
      </c>
      <c r="H4992" s="10" t="str">
        <f t="array" ref="H4992">INDEX('Régua SAEB'!$F$1:$F$40,MATCH($E4992&amp;"LP"&amp;$G4992,'Régua SAEB'!$G$1:$G$40,0),1)</f>
        <v>Básico</v>
      </c>
      <c r="I4992" s="29">
        <v>262.83</v>
      </c>
      <c r="J4992" s="10">
        <f>SUMIFS('Régua SAEB'!$C:$C,'Régua SAEB'!$B:$B,"MT",'Régua SAEB'!$D:$D,"&lt;="&amp;$I4992,'Régua SAEB'!$E:$E,"&gt;"&amp;$I4992,'Régua SAEB'!$A:$A,$E4992)</f>
        <v>2</v>
      </c>
      <c r="K4992" s="10" t="str">
        <f t="array" ref="K4992">INDEX('Régua SAEB'!$F$1:$F$40,MATCH($E4992&amp;"MT"&amp;$J4992,'Régua SAEB'!$G$1:$G$40,0),1)</f>
        <v>Insuficiente</v>
      </c>
    </row>
    <row r="4993" spans="1:11" x14ac:dyDescent="0.2">
      <c r="A4993" s="28" t="s">
        <v>86</v>
      </c>
      <c r="B4993" s="24">
        <v>12359</v>
      </c>
      <c r="C4993" s="28" t="s">
        <v>3696</v>
      </c>
      <c r="D4993" s="29">
        <v>35012359</v>
      </c>
      <c r="E4993" s="29" t="s">
        <v>3527</v>
      </c>
      <c r="F4993" s="29">
        <v>289.99</v>
      </c>
      <c r="G4993" s="10">
        <f>SUMIFS('Régua SAEB'!$C:$C,'Régua SAEB'!$B:$B,"LP",'Régua SAEB'!$D:$D,"&lt;="&amp;$F4993,'Régua SAEB'!$E:$E,"&gt;"&amp;$F4993,'Régua SAEB'!$A:$A,$E4993)</f>
        <v>3</v>
      </c>
      <c r="H4993" s="10" t="str">
        <f t="array" ref="H4993">INDEX('Régua SAEB'!$F$1:$F$40,MATCH($E4993&amp;"LP"&amp;$G4993,'Régua SAEB'!$G$1:$G$40,0),1)</f>
        <v>Básico</v>
      </c>
      <c r="I4993" s="29">
        <v>272.97000000000003</v>
      </c>
      <c r="J4993" s="10">
        <f>SUMIFS('Régua SAEB'!$C:$C,'Régua SAEB'!$B:$B,"MT",'Régua SAEB'!$D:$D,"&lt;="&amp;$I4993,'Régua SAEB'!$E:$E,"&gt;"&amp;$I4993,'Régua SAEB'!$A:$A,$E4993)</f>
        <v>2</v>
      </c>
      <c r="K4993" s="10" t="str">
        <f t="array" ref="K4993">INDEX('Régua SAEB'!$F$1:$F$40,MATCH($E4993&amp;"MT"&amp;$J4993,'Régua SAEB'!$G$1:$G$40,0),1)</f>
        <v>Insuficiente</v>
      </c>
    </row>
    <row r="4994" spans="1:11" x14ac:dyDescent="0.2">
      <c r="A4994" s="28" t="s">
        <v>86</v>
      </c>
      <c r="B4994" s="24">
        <v>37242</v>
      </c>
      <c r="C4994" s="28" t="s">
        <v>2130</v>
      </c>
      <c r="D4994" s="29">
        <v>35037242</v>
      </c>
      <c r="E4994" s="29" t="s">
        <v>3527</v>
      </c>
      <c r="F4994" s="29">
        <v>265.08999999999997</v>
      </c>
      <c r="G4994" s="10">
        <f>SUMIFS('Régua SAEB'!$C:$C,'Régua SAEB'!$B:$B,"LP",'Régua SAEB'!$D:$D,"&lt;="&amp;$F4994,'Régua SAEB'!$E:$E,"&gt;"&amp;$F4994,'Régua SAEB'!$A:$A,$E4994)</f>
        <v>2</v>
      </c>
      <c r="H4994" s="10" t="str">
        <f t="array" ref="H4994">INDEX('Régua SAEB'!$F$1:$F$40,MATCH($E4994&amp;"LP"&amp;$G4994,'Régua SAEB'!$G$1:$G$40,0),1)</f>
        <v>Básico</v>
      </c>
      <c r="I4994" s="29">
        <v>255.86</v>
      </c>
      <c r="J4994" s="10">
        <f>SUMIFS('Régua SAEB'!$C:$C,'Régua SAEB'!$B:$B,"MT",'Régua SAEB'!$D:$D,"&lt;="&amp;$I4994,'Régua SAEB'!$E:$E,"&gt;"&amp;$I4994,'Régua SAEB'!$A:$A,$E4994)</f>
        <v>2</v>
      </c>
      <c r="K4994" s="10" t="str">
        <f t="array" ref="K4994">INDEX('Régua SAEB'!$F$1:$F$40,MATCH($E4994&amp;"MT"&amp;$J4994,'Régua SAEB'!$G$1:$G$40,0),1)</f>
        <v>Insuficiente</v>
      </c>
    </row>
    <row r="4995" spans="1:11" x14ac:dyDescent="0.2">
      <c r="A4995" s="28" t="s">
        <v>86</v>
      </c>
      <c r="B4995" s="24">
        <v>42171</v>
      </c>
      <c r="C4995" s="28" t="s">
        <v>3697</v>
      </c>
      <c r="D4995" s="29">
        <v>35042171</v>
      </c>
      <c r="E4995" s="29" t="s">
        <v>3527</v>
      </c>
      <c r="F4995" s="29">
        <v>284.52999999999997</v>
      </c>
      <c r="G4995" s="10">
        <f>SUMIFS('Régua SAEB'!$C:$C,'Régua SAEB'!$B:$B,"LP",'Régua SAEB'!$D:$D,"&lt;="&amp;$F4995,'Régua SAEB'!$E:$E,"&gt;"&amp;$F4995,'Régua SAEB'!$A:$A,$E4995)</f>
        <v>3</v>
      </c>
      <c r="H4995" s="10" t="str">
        <f t="array" ref="H4995">INDEX('Régua SAEB'!$F$1:$F$40,MATCH($E4995&amp;"LP"&amp;$G4995,'Régua SAEB'!$G$1:$G$40,0),1)</f>
        <v>Básico</v>
      </c>
      <c r="I4995" s="29">
        <v>275.57</v>
      </c>
      <c r="J4995" s="10">
        <f>SUMIFS('Régua SAEB'!$C:$C,'Régua SAEB'!$B:$B,"MT",'Régua SAEB'!$D:$D,"&lt;="&amp;$I4995,'Régua SAEB'!$E:$E,"&gt;"&amp;$I4995,'Régua SAEB'!$A:$A,$E4995)</f>
        <v>3</v>
      </c>
      <c r="K4995" s="10" t="str">
        <f t="array" ref="K4995">INDEX('Régua SAEB'!$F$1:$F$40,MATCH($E4995&amp;"MT"&amp;$J4995,'Régua SAEB'!$G$1:$G$40,0),1)</f>
        <v>Básico</v>
      </c>
    </row>
    <row r="4996" spans="1:11" x14ac:dyDescent="0.2">
      <c r="A4996" s="28" t="s">
        <v>86</v>
      </c>
      <c r="B4996" s="24">
        <v>42195</v>
      </c>
      <c r="C4996" s="28" t="s">
        <v>2131</v>
      </c>
      <c r="D4996" s="29">
        <v>35042195</v>
      </c>
      <c r="E4996" s="29" t="s">
        <v>3527</v>
      </c>
      <c r="F4996" s="29">
        <v>281</v>
      </c>
      <c r="G4996" s="10">
        <f>SUMIFS('Régua SAEB'!$C:$C,'Régua SAEB'!$B:$B,"LP",'Régua SAEB'!$D:$D,"&lt;="&amp;$F4996,'Régua SAEB'!$E:$E,"&gt;"&amp;$F4996,'Régua SAEB'!$A:$A,$E4996)</f>
        <v>3</v>
      </c>
      <c r="H4996" s="10" t="str">
        <f t="array" ref="H4996">INDEX('Régua SAEB'!$F$1:$F$40,MATCH($E4996&amp;"LP"&amp;$G4996,'Régua SAEB'!$G$1:$G$40,0),1)</f>
        <v>Básico</v>
      </c>
      <c r="I4996" s="29">
        <v>263.76</v>
      </c>
      <c r="J4996" s="10">
        <f>SUMIFS('Régua SAEB'!$C:$C,'Régua SAEB'!$B:$B,"MT",'Régua SAEB'!$D:$D,"&lt;="&amp;$I4996,'Régua SAEB'!$E:$E,"&gt;"&amp;$I4996,'Régua SAEB'!$A:$A,$E4996)</f>
        <v>2</v>
      </c>
      <c r="K4996" s="10" t="str">
        <f t="array" ref="K4996">INDEX('Régua SAEB'!$F$1:$F$40,MATCH($E4996&amp;"MT"&amp;$J4996,'Régua SAEB'!$G$1:$G$40,0),1)</f>
        <v>Insuficiente</v>
      </c>
    </row>
    <row r="4997" spans="1:11" x14ac:dyDescent="0.2">
      <c r="A4997" s="28" t="s">
        <v>86</v>
      </c>
      <c r="B4997" s="24">
        <v>45196</v>
      </c>
      <c r="C4997" s="28" t="s">
        <v>2132</v>
      </c>
      <c r="D4997" s="29">
        <v>35045196</v>
      </c>
      <c r="E4997" s="29" t="s">
        <v>3527</v>
      </c>
      <c r="F4997" s="29">
        <v>265.19</v>
      </c>
      <c r="G4997" s="10">
        <f>SUMIFS('Régua SAEB'!$C:$C,'Régua SAEB'!$B:$B,"LP",'Régua SAEB'!$D:$D,"&lt;="&amp;$F4997,'Régua SAEB'!$E:$E,"&gt;"&amp;$F4997,'Régua SAEB'!$A:$A,$E4997)</f>
        <v>2</v>
      </c>
      <c r="H4997" s="10" t="str">
        <f t="array" ref="H4997">INDEX('Régua SAEB'!$F$1:$F$40,MATCH($E4997&amp;"LP"&amp;$G4997,'Régua SAEB'!$G$1:$G$40,0),1)</f>
        <v>Básico</v>
      </c>
      <c r="I4997" s="29">
        <v>259.51</v>
      </c>
      <c r="J4997" s="10">
        <f>SUMIFS('Régua SAEB'!$C:$C,'Régua SAEB'!$B:$B,"MT",'Régua SAEB'!$D:$D,"&lt;="&amp;$I4997,'Régua SAEB'!$E:$E,"&gt;"&amp;$I4997,'Régua SAEB'!$A:$A,$E4997)</f>
        <v>2</v>
      </c>
      <c r="K4997" s="10" t="str">
        <f t="array" ref="K4997">INDEX('Régua SAEB'!$F$1:$F$40,MATCH($E4997&amp;"MT"&amp;$J4997,'Régua SAEB'!$G$1:$G$40,0),1)</f>
        <v>Insuficiente</v>
      </c>
    </row>
    <row r="4998" spans="1:11" x14ac:dyDescent="0.2">
      <c r="A4998" s="28" t="s">
        <v>86</v>
      </c>
      <c r="B4998" s="24">
        <v>46097</v>
      </c>
      <c r="C4998" s="28" t="s">
        <v>3698</v>
      </c>
      <c r="D4998" s="29">
        <v>35046097</v>
      </c>
      <c r="E4998" s="29" t="s">
        <v>3527</v>
      </c>
      <c r="F4998" s="29">
        <v>273.95999999999998</v>
      </c>
      <c r="G4998" s="10">
        <f>SUMIFS('Régua SAEB'!$C:$C,'Régua SAEB'!$B:$B,"LP",'Régua SAEB'!$D:$D,"&lt;="&amp;$F4998,'Régua SAEB'!$E:$E,"&gt;"&amp;$F4998,'Régua SAEB'!$A:$A,$E4998)</f>
        <v>2</v>
      </c>
      <c r="H4998" s="10" t="str">
        <f t="array" ref="H4998">INDEX('Régua SAEB'!$F$1:$F$40,MATCH($E4998&amp;"LP"&amp;$G4998,'Régua SAEB'!$G$1:$G$40,0),1)</f>
        <v>Básico</v>
      </c>
      <c r="I4998" s="29">
        <v>264.26</v>
      </c>
      <c r="J4998" s="10">
        <f>SUMIFS('Régua SAEB'!$C:$C,'Régua SAEB'!$B:$B,"MT",'Régua SAEB'!$D:$D,"&lt;="&amp;$I4998,'Régua SAEB'!$E:$E,"&gt;"&amp;$I4998,'Régua SAEB'!$A:$A,$E4998)</f>
        <v>2</v>
      </c>
      <c r="K4998" s="10" t="str">
        <f t="array" ref="K4998">INDEX('Régua SAEB'!$F$1:$F$40,MATCH($E4998&amp;"MT"&amp;$J4998,'Régua SAEB'!$G$1:$G$40,0),1)</f>
        <v>Insuficiente</v>
      </c>
    </row>
    <row r="4999" spans="1:11" x14ac:dyDescent="0.2">
      <c r="A4999" s="28" t="s">
        <v>86</v>
      </c>
      <c r="B4999" s="24">
        <v>48008</v>
      </c>
      <c r="C4999" s="28" t="s">
        <v>2134</v>
      </c>
      <c r="D4999" s="29">
        <v>35048008</v>
      </c>
      <c r="E4999" s="29" t="s">
        <v>3527</v>
      </c>
      <c r="F4999" s="29">
        <v>266.68</v>
      </c>
      <c r="G4999" s="10">
        <f>SUMIFS('Régua SAEB'!$C:$C,'Régua SAEB'!$B:$B,"LP",'Régua SAEB'!$D:$D,"&lt;="&amp;$F4999,'Régua SAEB'!$E:$E,"&gt;"&amp;$F4999,'Régua SAEB'!$A:$A,$E4999)</f>
        <v>2</v>
      </c>
      <c r="H4999" s="10" t="str">
        <f t="array" ref="H4999">INDEX('Régua SAEB'!$F$1:$F$40,MATCH($E4999&amp;"LP"&amp;$G4999,'Régua SAEB'!$G$1:$G$40,0),1)</f>
        <v>Básico</v>
      </c>
      <c r="I4999" s="29">
        <v>251.6</v>
      </c>
      <c r="J4999" s="10">
        <f>SUMIFS('Régua SAEB'!$C:$C,'Régua SAEB'!$B:$B,"MT",'Régua SAEB'!$D:$D,"&lt;="&amp;$I4999,'Régua SAEB'!$E:$E,"&gt;"&amp;$I4999,'Régua SAEB'!$A:$A,$E4999)</f>
        <v>2</v>
      </c>
      <c r="K4999" s="10" t="str">
        <f t="array" ref="K4999">INDEX('Régua SAEB'!$F$1:$F$40,MATCH($E4999&amp;"MT"&amp;$J4999,'Régua SAEB'!$G$1:$G$40,0),1)</f>
        <v>Insuficiente</v>
      </c>
    </row>
    <row r="5000" spans="1:11" x14ac:dyDescent="0.2">
      <c r="A5000" s="28" t="s">
        <v>86</v>
      </c>
      <c r="B5000" s="24">
        <v>49189</v>
      </c>
      <c r="C5000" s="28" t="s">
        <v>2135</v>
      </c>
      <c r="D5000" s="29">
        <v>35049189</v>
      </c>
      <c r="E5000" s="29" t="s">
        <v>3527</v>
      </c>
      <c r="F5000" s="29">
        <v>294.08999999999997</v>
      </c>
      <c r="G5000" s="10">
        <f>SUMIFS('Régua SAEB'!$C:$C,'Régua SAEB'!$B:$B,"LP",'Régua SAEB'!$D:$D,"&lt;="&amp;$F5000,'Régua SAEB'!$E:$E,"&gt;"&amp;$F5000,'Régua SAEB'!$A:$A,$E5000)</f>
        <v>3</v>
      </c>
      <c r="H5000" s="10" t="str">
        <f t="array" ref="H5000">INDEX('Régua SAEB'!$F$1:$F$40,MATCH($E5000&amp;"LP"&amp;$G5000,'Régua SAEB'!$G$1:$G$40,0),1)</f>
        <v>Básico</v>
      </c>
      <c r="I5000" s="29">
        <v>282.42</v>
      </c>
      <c r="J5000" s="10">
        <f>SUMIFS('Régua SAEB'!$C:$C,'Régua SAEB'!$B:$B,"MT",'Régua SAEB'!$D:$D,"&lt;="&amp;$I5000,'Régua SAEB'!$E:$E,"&gt;"&amp;$I5000,'Régua SAEB'!$A:$A,$E5000)</f>
        <v>3</v>
      </c>
      <c r="K5000" s="10" t="str">
        <f t="array" ref="K5000">INDEX('Régua SAEB'!$F$1:$F$40,MATCH($E5000&amp;"MT"&amp;$J5000,'Régua SAEB'!$G$1:$G$40,0),1)</f>
        <v>Básico</v>
      </c>
    </row>
    <row r="5001" spans="1:11" x14ac:dyDescent="0.2">
      <c r="A5001" s="28" t="s">
        <v>86</v>
      </c>
      <c r="B5001" s="24">
        <v>269335</v>
      </c>
      <c r="C5001" s="28" t="s">
        <v>2136</v>
      </c>
      <c r="D5001" s="29">
        <v>35269335</v>
      </c>
      <c r="E5001" s="29" t="s">
        <v>3527</v>
      </c>
      <c r="F5001" s="29">
        <v>284.47000000000003</v>
      </c>
      <c r="G5001" s="10">
        <f>SUMIFS('Régua SAEB'!$C:$C,'Régua SAEB'!$B:$B,"LP",'Régua SAEB'!$D:$D,"&lt;="&amp;$F5001,'Régua SAEB'!$E:$E,"&gt;"&amp;$F5001,'Régua SAEB'!$A:$A,$E5001)</f>
        <v>3</v>
      </c>
      <c r="H5001" s="10" t="str">
        <f t="array" ref="H5001">INDEX('Régua SAEB'!$F$1:$F$40,MATCH($E5001&amp;"LP"&amp;$G5001,'Régua SAEB'!$G$1:$G$40,0),1)</f>
        <v>Básico</v>
      </c>
      <c r="I5001" s="29">
        <v>263.12</v>
      </c>
      <c r="J5001" s="10">
        <f>SUMIFS('Régua SAEB'!$C:$C,'Régua SAEB'!$B:$B,"MT",'Régua SAEB'!$D:$D,"&lt;="&amp;$I5001,'Régua SAEB'!$E:$E,"&gt;"&amp;$I5001,'Régua SAEB'!$A:$A,$E5001)</f>
        <v>2</v>
      </c>
      <c r="K5001" s="10" t="str">
        <f t="array" ref="K5001">INDEX('Régua SAEB'!$F$1:$F$40,MATCH($E5001&amp;"MT"&amp;$J5001,'Régua SAEB'!$G$1:$G$40,0),1)</f>
        <v>Insuficiente</v>
      </c>
    </row>
    <row r="5002" spans="1:11" x14ac:dyDescent="0.2">
      <c r="A5002" s="28" t="s">
        <v>86</v>
      </c>
      <c r="B5002" s="24">
        <v>905008</v>
      </c>
      <c r="C5002" s="28" t="s">
        <v>2137</v>
      </c>
      <c r="D5002" s="29">
        <v>35905008</v>
      </c>
      <c r="E5002" s="29" t="s">
        <v>3527</v>
      </c>
      <c r="F5002" s="29">
        <v>265.93</v>
      </c>
      <c r="G5002" s="10">
        <f>SUMIFS('Régua SAEB'!$C:$C,'Régua SAEB'!$B:$B,"LP",'Régua SAEB'!$D:$D,"&lt;="&amp;$F5002,'Régua SAEB'!$E:$E,"&gt;"&amp;$F5002,'Régua SAEB'!$A:$A,$E5002)</f>
        <v>2</v>
      </c>
      <c r="H5002" s="10" t="str">
        <f t="array" ref="H5002">INDEX('Régua SAEB'!$F$1:$F$40,MATCH($E5002&amp;"LP"&amp;$G5002,'Régua SAEB'!$G$1:$G$40,0),1)</f>
        <v>Básico</v>
      </c>
      <c r="I5002" s="29">
        <v>248.75</v>
      </c>
      <c r="J5002" s="10">
        <f>SUMIFS('Régua SAEB'!$C:$C,'Régua SAEB'!$B:$B,"MT",'Régua SAEB'!$D:$D,"&lt;="&amp;$I5002,'Régua SAEB'!$E:$E,"&gt;"&amp;$I5002,'Régua SAEB'!$A:$A,$E5002)</f>
        <v>1</v>
      </c>
      <c r="K5002" s="10" t="str">
        <f t="array" ref="K5002">INDEX('Régua SAEB'!$F$1:$F$40,MATCH($E5002&amp;"MT"&amp;$J5002,'Régua SAEB'!$G$1:$G$40,0),1)</f>
        <v>Insuficiente</v>
      </c>
    </row>
    <row r="5003" spans="1:11" x14ac:dyDescent="0.2">
      <c r="A5003" s="28" t="s">
        <v>86</v>
      </c>
      <c r="B5003" s="24">
        <v>907972</v>
      </c>
      <c r="C5003" s="28" t="s">
        <v>3699</v>
      </c>
      <c r="D5003" s="29">
        <v>35907972</v>
      </c>
      <c r="E5003" s="29" t="s">
        <v>3527</v>
      </c>
      <c r="F5003" s="29">
        <v>263.99</v>
      </c>
      <c r="G5003" s="10">
        <f>SUMIFS('Régua SAEB'!$C:$C,'Régua SAEB'!$B:$B,"LP",'Régua SAEB'!$D:$D,"&lt;="&amp;$F5003,'Régua SAEB'!$E:$E,"&gt;"&amp;$F5003,'Régua SAEB'!$A:$A,$E5003)</f>
        <v>2</v>
      </c>
      <c r="H5003" s="10" t="str">
        <f t="array" ref="H5003">INDEX('Régua SAEB'!$F$1:$F$40,MATCH($E5003&amp;"LP"&amp;$G5003,'Régua SAEB'!$G$1:$G$40,0),1)</f>
        <v>Básico</v>
      </c>
      <c r="I5003" s="29">
        <v>252.83</v>
      </c>
      <c r="J5003" s="10">
        <f>SUMIFS('Régua SAEB'!$C:$C,'Régua SAEB'!$B:$B,"MT",'Régua SAEB'!$D:$D,"&lt;="&amp;$I5003,'Régua SAEB'!$E:$E,"&gt;"&amp;$I5003,'Régua SAEB'!$A:$A,$E5003)</f>
        <v>2</v>
      </c>
      <c r="K5003" s="10" t="str">
        <f t="array" ref="K5003">INDEX('Régua SAEB'!$F$1:$F$40,MATCH($E5003&amp;"MT"&amp;$J5003,'Régua SAEB'!$G$1:$G$40,0),1)</f>
        <v>Insuficiente</v>
      </c>
    </row>
    <row r="5004" spans="1:11" x14ac:dyDescent="0.2">
      <c r="A5004" s="28" t="s">
        <v>86</v>
      </c>
      <c r="B5004" s="24">
        <v>909828</v>
      </c>
      <c r="C5004" s="28" t="s">
        <v>2138</v>
      </c>
      <c r="D5004" s="29">
        <v>35909828</v>
      </c>
      <c r="E5004" s="29" t="s">
        <v>3527</v>
      </c>
      <c r="F5004" s="29">
        <v>250.9</v>
      </c>
      <c r="G5004" s="10">
        <f>SUMIFS('Régua SAEB'!$C:$C,'Régua SAEB'!$B:$B,"LP",'Régua SAEB'!$D:$D,"&lt;="&amp;$F5004,'Régua SAEB'!$E:$E,"&gt;"&amp;$F5004,'Régua SAEB'!$A:$A,$E5004)</f>
        <v>2</v>
      </c>
      <c r="H5004" s="10" t="str">
        <f t="array" ref="H5004">INDEX('Régua SAEB'!$F$1:$F$40,MATCH($E5004&amp;"LP"&amp;$G5004,'Régua SAEB'!$G$1:$G$40,0),1)</f>
        <v>Básico</v>
      </c>
      <c r="I5004" s="29">
        <v>251.15</v>
      </c>
      <c r="J5004" s="10">
        <f>SUMIFS('Régua SAEB'!$C:$C,'Régua SAEB'!$B:$B,"MT",'Régua SAEB'!$D:$D,"&lt;="&amp;$I5004,'Régua SAEB'!$E:$E,"&gt;"&amp;$I5004,'Régua SAEB'!$A:$A,$E5004)</f>
        <v>2</v>
      </c>
      <c r="K5004" s="10" t="str">
        <f t="array" ref="K5004">INDEX('Régua SAEB'!$F$1:$F$40,MATCH($E5004&amp;"MT"&amp;$J5004,'Régua SAEB'!$G$1:$G$40,0),1)</f>
        <v>Insuficiente</v>
      </c>
    </row>
    <row r="5005" spans="1:11" x14ac:dyDescent="0.2">
      <c r="A5005" s="28" t="s">
        <v>86</v>
      </c>
      <c r="B5005" s="24">
        <v>909836</v>
      </c>
      <c r="C5005" s="28" t="s">
        <v>2139</v>
      </c>
      <c r="D5005" s="29">
        <v>35909836</v>
      </c>
      <c r="E5005" s="29" t="s">
        <v>3527</v>
      </c>
      <c r="F5005" s="29">
        <v>277.83999999999997</v>
      </c>
      <c r="G5005" s="10">
        <f>SUMIFS('Régua SAEB'!$C:$C,'Régua SAEB'!$B:$B,"LP",'Régua SAEB'!$D:$D,"&lt;="&amp;$F5005,'Régua SAEB'!$E:$E,"&gt;"&amp;$F5005,'Régua SAEB'!$A:$A,$E5005)</f>
        <v>3</v>
      </c>
      <c r="H5005" s="10" t="str">
        <f t="array" ref="H5005">INDEX('Régua SAEB'!$F$1:$F$40,MATCH($E5005&amp;"LP"&amp;$G5005,'Régua SAEB'!$G$1:$G$40,0),1)</f>
        <v>Básico</v>
      </c>
      <c r="I5005" s="29">
        <v>264.22000000000003</v>
      </c>
      <c r="J5005" s="10">
        <f>SUMIFS('Régua SAEB'!$C:$C,'Régua SAEB'!$B:$B,"MT",'Régua SAEB'!$D:$D,"&lt;="&amp;$I5005,'Régua SAEB'!$E:$E,"&gt;"&amp;$I5005,'Régua SAEB'!$A:$A,$E5005)</f>
        <v>2</v>
      </c>
      <c r="K5005" s="10" t="str">
        <f t="array" ref="K5005">INDEX('Régua SAEB'!$F$1:$F$40,MATCH($E5005&amp;"MT"&amp;$J5005,'Régua SAEB'!$G$1:$G$40,0),1)</f>
        <v>Insuficiente</v>
      </c>
    </row>
    <row r="5006" spans="1:11" x14ac:dyDescent="0.2">
      <c r="A5006" s="28" t="s">
        <v>76</v>
      </c>
      <c r="B5006" s="24">
        <v>32220</v>
      </c>
      <c r="C5006" s="28" t="s">
        <v>2143</v>
      </c>
      <c r="D5006" s="29">
        <v>35032220</v>
      </c>
      <c r="E5006" s="29" t="s">
        <v>3527</v>
      </c>
      <c r="F5006" s="29">
        <v>261.39</v>
      </c>
      <c r="G5006" s="10">
        <f>SUMIFS('Régua SAEB'!$C:$C,'Régua SAEB'!$B:$B,"LP",'Régua SAEB'!$D:$D,"&lt;="&amp;$F5006,'Régua SAEB'!$E:$E,"&gt;"&amp;$F5006,'Régua SAEB'!$A:$A,$E5006)</f>
        <v>2</v>
      </c>
      <c r="H5006" s="10" t="str">
        <f t="array" ref="H5006">INDEX('Régua SAEB'!$F$1:$F$40,MATCH($E5006&amp;"LP"&amp;$G5006,'Régua SAEB'!$G$1:$G$40,0),1)</f>
        <v>Básico</v>
      </c>
      <c r="I5006" s="29">
        <v>258.42</v>
      </c>
      <c r="J5006" s="10">
        <f>SUMIFS('Régua SAEB'!$C:$C,'Régua SAEB'!$B:$B,"MT",'Régua SAEB'!$D:$D,"&lt;="&amp;$I5006,'Régua SAEB'!$E:$E,"&gt;"&amp;$I5006,'Régua SAEB'!$A:$A,$E5006)</f>
        <v>2</v>
      </c>
      <c r="K5006" s="10" t="str">
        <f t="array" ref="K5006">INDEX('Régua SAEB'!$F$1:$F$40,MATCH($E5006&amp;"MT"&amp;$J5006,'Régua SAEB'!$G$1:$G$40,0),1)</f>
        <v>Insuficiente</v>
      </c>
    </row>
    <row r="5007" spans="1:11" x14ac:dyDescent="0.2">
      <c r="A5007" s="28" t="s">
        <v>76</v>
      </c>
      <c r="B5007" s="24">
        <v>32232</v>
      </c>
      <c r="C5007" s="28" t="s">
        <v>2144</v>
      </c>
      <c r="D5007" s="29">
        <v>35032232</v>
      </c>
      <c r="E5007" s="29" t="s">
        <v>3527</v>
      </c>
      <c r="F5007" s="29">
        <v>276.86</v>
      </c>
      <c r="G5007" s="10">
        <f>SUMIFS('Régua SAEB'!$C:$C,'Régua SAEB'!$B:$B,"LP",'Régua SAEB'!$D:$D,"&lt;="&amp;$F5007,'Régua SAEB'!$E:$E,"&gt;"&amp;$F5007,'Régua SAEB'!$A:$A,$E5007)</f>
        <v>3</v>
      </c>
      <c r="H5007" s="10" t="str">
        <f t="array" ref="H5007">INDEX('Régua SAEB'!$F$1:$F$40,MATCH($E5007&amp;"LP"&amp;$G5007,'Régua SAEB'!$G$1:$G$40,0),1)</f>
        <v>Básico</v>
      </c>
      <c r="I5007" s="29">
        <v>270.98</v>
      </c>
      <c r="J5007" s="10">
        <f>SUMIFS('Régua SAEB'!$C:$C,'Régua SAEB'!$B:$B,"MT",'Régua SAEB'!$D:$D,"&lt;="&amp;$I5007,'Régua SAEB'!$E:$E,"&gt;"&amp;$I5007,'Régua SAEB'!$A:$A,$E5007)</f>
        <v>2</v>
      </c>
      <c r="K5007" s="10" t="str">
        <f t="array" ref="K5007">INDEX('Régua SAEB'!$F$1:$F$40,MATCH($E5007&amp;"MT"&amp;$J5007,'Régua SAEB'!$G$1:$G$40,0),1)</f>
        <v>Insuficiente</v>
      </c>
    </row>
    <row r="5008" spans="1:11" x14ac:dyDescent="0.2">
      <c r="A5008" s="28" t="s">
        <v>76</v>
      </c>
      <c r="B5008" s="24">
        <v>32268</v>
      </c>
      <c r="C5008" s="28" t="s">
        <v>2145</v>
      </c>
      <c r="D5008" s="29">
        <v>35032268</v>
      </c>
      <c r="E5008" s="29" t="s">
        <v>3527</v>
      </c>
      <c r="F5008" s="29">
        <v>292.75</v>
      </c>
      <c r="G5008" s="10">
        <f>SUMIFS('Régua SAEB'!$C:$C,'Régua SAEB'!$B:$B,"LP",'Régua SAEB'!$D:$D,"&lt;="&amp;$F5008,'Régua SAEB'!$E:$E,"&gt;"&amp;$F5008,'Régua SAEB'!$A:$A,$E5008)</f>
        <v>3</v>
      </c>
      <c r="H5008" s="10" t="str">
        <f t="array" ref="H5008">INDEX('Régua SAEB'!$F$1:$F$40,MATCH($E5008&amp;"LP"&amp;$G5008,'Régua SAEB'!$G$1:$G$40,0),1)</f>
        <v>Básico</v>
      </c>
      <c r="I5008" s="29">
        <v>281.31</v>
      </c>
      <c r="J5008" s="10">
        <f>SUMIFS('Régua SAEB'!$C:$C,'Régua SAEB'!$B:$B,"MT",'Régua SAEB'!$D:$D,"&lt;="&amp;$I5008,'Régua SAEB'!$E:$E,"&gt;"&amp;$I5008,'Régua SAEB'!$A:$A,$E5008)</f>
        <v>3</v>
      </c>
      <c r="K5008" s="10" t="str">
        <f t="array" ref="K5008">INDEX('Régua SAEB'!$F$1:$F$40,MATCH($E5008&amp;"MT"&amp;$J5008,'Régua SAEB'!$G$1:$G$40,0),1)</f>
        <v>Básico</v>
      </c>
    </row>
    <row r="5009" spans="1:11" x14ac:dyDescent="0.2">
      <c r="A5009" s="28" t="s">
        <v>76</v>
      </c>
      <c r="B5009" s="24">
        <v>191536</v>
      </c>
      <c r="C5009" s="28" t="s">
        <v>2147</v>
      </c>
      <c r="D5009" s="29">
        <v>35191536</v>
      </c>
      <c r="E5009" s="29" t="s">
        <v>3527</v>
      </c>
      <c r="F5009" s="29">
        <v>287.38</v>
      </c>
      <c r="G5009" s="10">
        <f>SUMIFS('Régua SAEB'!$C:$C,'Régua SAEB'!$B:$B,"LP",'Régua SAEB'!$D:$D,"&lt;="&amp;$F5009,'Régua SAEB'!$E:$E,"&gt;"&amp;$F5009,'Régua SAEB'!$A:$A,$E5009)</f>
        <v>3</v>
      </c>
      <c r="H5009" s="10" t="str">
        <f t="array" ref="H5009">INDEX('Régua SAEB'!$F$1:$F$40,MATCH($E5009&amp;"LP"&amp;$G5009,'Régua SAEB'!$G$1:$G$40,0),1)</f>
        <v>Básico</v>
      </c>
      <c r="I5009" s="29">
        <v>270.36</v>
      </c>
      <c r="J5009" s="10">
        <f>SUMIFS('Régua SAEB'!$C:$C,'Régua SAEB'!$B:$B,"MT",'Régua SAEB'!$D:$D,"&lt;="&amp;$I5009,'Régua SAEB'!$E:$E,"&gt;"&amp;$I5009,'Régua SAEB'!$A:$A,$E5009)</f>
        <v>2</v>
      </c>
      <c r="K5009" s="10" t="str">
        <f t="array" ref="K5009">INDEX('Régua SAEB'!$F$1:$F$40,MATCH($E5009&amp;"MT"&amp;$J5009,'Régua SAEB'!$G$1:$G$40,0),1)</f>
        <v>Insuficiente</v>
      </c>
    </row>
    <row r="5010" spans="1:11" x14ac:dyDescent="0.2">
      <c r="A5010" s="28" t="s">
        <v>73</v>
      </c>
      <c r="B5010" s="24">
        <v>31800</v>
      </c>
      <c r="C5010" s="28" t="s">
        <v>2150</v>
      </c>
      <c r="D5010" s="29">
        <v>35031800</v>
      </c>
      <c r="E5010" s="29" t="s">
        <v>3527</v>
      </c>
      <c r="F5010" s="29">
        <v>251.83</v>
      </c>
      <c r="G5010" s="10">
        <f>SUMIFS('Régua SAEB'!$C:$C,'Régua SAEB'!$B:$B,"LP",'Régua SAEB'!$D:$D,"&lt;="&amp;$F5010,'Régua SAEB'!$E:$E,"&gt;"&amp;$F5010,'Régua SAEB'!$A:$A,$E5010)</f>
        <v>2</v>
      </c>
      <c r="H5010" s="10" t="str">
        <f t="array" ref="H5010">INDEX('Régua SAEB'!$F$1:$F$40,MATCH($E5010&amp;"LP"&amp;$G5010,'Régua SAEB'!$G$1:$G$40,0),1)</f>
        <v>Básico</v>
      </c>
      <c r="I5010" s="29">
        <v>250.19</v>
      </c>
      <c r="J5010" s="10">
        <f>SUMIFS('Régua SAEB'!$C:$C,'Régua SAEB'!$B:$B,"MT",'Régua SAEB'!$D:$D,"&lt;="&amp;$I5010,'Régua SAEB'!$E:$E,"&gt;"&amp;$I5010,'Régua SAEB'!$A:$A,$E5010)</f>
        <v>2</v>
      </c>
      <c r="K5010" s="10" t="str">
        <f t="array" ref="K5010">INDEX('Régua SAEB'!$F$1:$F$40,MATCH($E5010&amp;"MT"&amp;$J5010,'Régua SAEB'!$G$1:$G$40,0),1)</f>
        <v>Insuficiente</v>
      </c>
    </row>
    <row r="5011" spans="1:11" x14ac:dyDescent="0.2">
      <c r="A5011" s="28" t="s">
        <v>73</v>
      </c>
      <c r="B5011" s="24">
        <v>31860</v>
      </c>
      <c r="C5011" s="28" t="s">
        <v>2151</v>
      </c>
      <c r="D5011" s="29">
        <v>35031860</v>
      </c>
      <c r="E5011" s="29" t="s">
        <v>3527</v>
      </c>
      <c r="F5011" s="29">
        <v>299.66000000000003</v>
      </c>
      <c r="G5011" s="10">
        <f>SUMIFS('Régua SAEB'!$C:$C,'Régua SAEB'!$B:$B,"LP",'Régua SAEB'!$D:$D,"&lt;="&amp;$F5011,'Régua SAEB'!$E:$E,"&gt;"&amp;$F5011,'Régua SAEB'!$A:$A,$E5011)</f>
        <v>3</v>
      </c>
      <c r="H5011" s="10" t="str">
        <f t="array" ref="H5011">INDEX('Régua SAEB'!$F$1:$F$40,MATCH($E5011&amp;"LP"&amp;$G5011,'Régua SAEB'!$G$1:$G$40,0),1)</f>
        <v>Básico</v>
      </c>
      <c r="I5011" s="29">
        <v>299.97000000000003</v>
      </c>
      <c r="J5011" s="10">
        <f>SUMIFS('Régua SAEB'!$C:$C,'Régua SAEB'!$B:$B,"MT",'Régua SAEB'!$D:$D,"&lt;="&amp;$I5011,'Régua SAEB'!$E:$E,"&gt;"&amp;$I5011,'Régua SAEB'!$A:$A,$E5011)</f>
        <v>3</v>
      </c>
      <c r="K5011" s="10" t="str">
        <f t="array" ref="K5011">INDEX('Régua SAEB'!$F$1:$F$40,MATCH($E5011&amp;"MT"&amp;$J5011,'Régua SAEB'!$G$1:$G$40,0),1)</f>
        <v>Básico</v>
      </c>
    </row>
    <row r="5012" spans="1:11" x14ac:dyDescent="0.2">
      <c r="A5012" s="28" t="s">
        <v>73</v>
      </c>
      <c r="B5012" s="24">
        <v>31884</v>
      </c>
      <c r="C5012" s="28" t="s">
        <v>2152</v>
      </c>
      <c r="D5012" s="29">
        <v>35031884</v>
      </c>
      <c r="E5012" s="29" t="s">
        <v>3527</v>
      </c>
      <c r="F5012" s="29">
        <v>273.55</v>
      </c>
      <c r="G5012" s="10">
        <f>SUMIFS('Régua SAEB'!$C:$C,'Régua SAEB'!$B:$B,"LP",'Régua SAEB'!$D:$D,"&lt;="&amp;$F5012,'Régua SAEB'!$E:$E,"&gt;"&amp;$F5012,'Régua SAEB'!$A:$A,$E5012)</f>
        <v>2</v>
      </c>
      <c r="H5012" s="10" t="str">
        <f t="array" ref="H5012">INDEX('Régua SAEB'!$F$1:$F$40,MATCH($E5012&amp;"LP"&amp;$G5012,'Régua SAEB'!$G$1:$G$40,0),1)</f>
        <v>Básico</v>
      </c>
      <c r="I5012" s="29">
        <v>256.26</v>
      </c>
      <c r="J5012" s="10">
        <f>SUMIFS('Régua SAEB'!$C:$C,'Régua SAEB'!$B:$B,"MT",'Régua SAEB'!$D:$D,"&lt;="&amp;$I5012,'Régua SAEB'!$E:$E,"&gt;"&amp;$I5012,'Régua SAEB'!$A:$A,$E5012)</f>
        <v>2</v>
      </c>
      <c r="K5012" s="10" t="str">
        <f t="array" ref="K5012">INDEX('Régua SAEB'!$F$1:$F$40,MATCH($E5012&amp;"MT"&amp;$J5012,'Régua SAEB'!$G$1:$G$40,0),1)</f>
        <v>Insuficiente</v>
      </c>
    </row>
    <row r="5013" spans="1:11" x14ac:dyDescent="0.2">
      <c r="A5013" s="28" t="s">
        <v>73</v>
      </c>
      <c r="B5013" s="24">
        <v>31926</v>
      </c>
      <c r="C5013" s="28" t="s">
        <v>2154</v>
      </c>
      <c r="D5013" s="29">
        <v>35031926</v>
      </c>
      <c r="E5013" s="29" t="s">
        <v>3527</v>
      </c>
      <c r="F5013" s="29">
        <v>282.8</v>
      </c>
      <c r="G5013" s="10">
        <f>SUMIFS('Régua SAEB'!$C:$C,'Régua SAEB'!$B:$B,"LP",'Régua SAEB'!$D:$D,"&lt;="&amp;$F5013,'Régua SAEB'!$E:$E,"&gt;"&amp;$F5013,'Régua SAEB'!$A:$A,$E5013)</f>
        <v>3</v>
      </c>
      <c r="H5013" s="10" t="str">
        <f t="array" ref="H5013">INDEX('Régua SAEB'!$F$1:$F$40,MATCH($E5013&amp;"LP"&amp;$G5013,'Régua SAEB'!$G$1:$G$40,0),1)</f>
        <v>Básico</v>
      </c>
      <c r="I5013" s="29">
        <v>278.02999999999997</v>
      </c>
      <c r="J5013" s="10">
        <f>SUMIFS('Régua SAEB'!$C:$C,'Régua SAEB'!$B:$B,"MT",'Régua SAEB'!$D:$D,"&lt;="&amp;$I5013,'Régua SAEB'!$E:$E,"&gt;"&amp;$I5013,'Régua SAEB'!$A:$A,$E5013)</f>
        <v>3</v>
      </c>
      <c r="K5013" s="10" t="str">
        <f t="array" ref="K5013">INDEX('Régua SAEB'!$F$1:$F$40,MATCH($E5013&amp;"MT"&amp;$J5013,'Régua SAEB'!$G$1:$G$40,0),1)</f>
        <v>Básico</v>
      </c>
    </row>
    <row r="5014" spans="1:11" x14ac:dyDescent="0.2">
      <c r="A5014" s="28" t="s">
        <v>73</v>
      </c>
      <c r="B5014" s="24">
        <v>31951</v>
      </c>
      <c r="C5014" s="28" t="s">
        <v>2155</v>
      </c>
      <c r="D5014" s="29">
        <v>35031951</v>
      </c>
      <c r="E5014" s="29" t="s">
        <v>3527</v>
      </c>
      <c r="F5014" s="29">
        <v>271.83</v>
      </c>
      <c r="G5014" s="10">
        <f>SUMIFS('Régua SAEB'!$C:$C,'Régua SAEB'!$B:$B,"LP",'Régua SAEB'!$D:$D,"&lt;="&amp;$F5014,'Régua SAEB'!$E:$E,"&gt;"&amp;$F5014,'Régua SAEB'!$A:$A,$E5014)</f>
        <v>2</v>
      </c>
      <c r="H5014" s="10" t="str">
        <f t="array" ref="H5014">INDEX('Régua SAEB'!$F$1:$F$40,MATCH($E5014&amp;"LP"&amp;$G5014,'Régua SAEB'!$G$1:$G$40,0),1)</f>
        <v>Básico</v>
      </c>
      <c r="I5014" s="29">
        <v>267.89</v>
      </c>
      <c r="J5014" s="10">
        <f>SUMIFS('Régua SAEB'!$C:$C,'Régua SAEB'!$B:$B,"MT",'Régua SAEB'!$D:$D,"&lt;="&amp;$I5014,'Régua SAEB'!$E:$E,"&gt;"&amp;$I5014,'Régua SAEB'!$A:$A,$E5014)</f>
        <v>2</v>
      </c>
      <c r="K5014" s="10" t="str">
        <f t="array" ref="K5014">INDEX('Régua SAEB'!$F$1:$F$40,MATCH($E5014&amp;"MT"&amp;$J5014,'Régua SAEB'!$G$1:$G$40,0),1)</f>
        <v>Insuficiente</v>
      </c>
    </row>
    <row r="5015" spans="1:11" x14ac:dyDescent="0.2">
      <c r="A5015" s="28" t="s">
        <v>73</v>
      </c>
      <c r="B5015" s="24">
        <v>31963</v>
      </c>
      <c r="C5015" s="28" t="s">
        <v>2156</v>
      </c>
      <c r="D5015" s="29">
        <v>35031963</v>
      </c>
      <c r="E5015" s="29" t="s">
        <v>3527</v>
      </c>
      <c r="F5015" s="29">
        <v>287.97000000000003</v>
      </c>
      <c r="G5015" s="10">
        <f>SUMIFS('Régua SAEB'!$C:$C,'Régua SAEB'!$B:$B,"LP",'Régua SAEB'!$D:$D,"&lt;="&amp;$F5015,'Régua SAEB'!$E:$E,"&gt;"&amp;$F5015,'Régua SAEB'!$A:$A,$E5015)</f>
        <v>3</v>
      </c>
      <c r="H5015" s="10" t="str">
        <f t="array" ref="H5015">INDEX('Régua SAEB'!$F$1:$F$40,MATCH($E5015&amp;"LP"&amp;$G5015,'Régua SAEB'!$G$1:$G$40,0),1)</f>
        <v>Básico</v>
      </c>
      <c r="I5015" s="29">
        <v>286.55</v>
      </c>
      <c r="J5015" s="10">
        <f>SUMIFS('Régua SAEB'!$C:$C,'Régua SAEB'!$B:$B,"MT",'Régua SAEB'!$D:$D,"&lt;="&amp;$I5015,'Régua SAEB'!$E:$E,"&gt;"&amp;$I5015,'Régua SAEB'!$A:$A,$E5015)</f>
        <v>3</v>
      </c>
      <c r="K5015" s="10" t="str">
        <f t="array" ref="K5015">INDEX('Régua SAEB'!$F$1:$F$40,MATCH($E5015&amp;"MT"&amp;$J5015,'Régua SAEB'!$G$1:$G$40,0),1)</f>
        <v>Básico</v>
      </c>
    </row>
    <row r="5016" spans="1:11" x14ac:dyDescent="0.2">
      <c r="A5016" s="28" t="s">
        <v>73</v>
      </c>
      <c r="B5016" s="24">
        <v>31999</v>
      </c>
      <c r="C5016" s="28" t="s">
        <v>2157</v>
      </c>
      <c r="D5016" s="29">
        <v>35031999</v>
      </c>
      <c r="E5016" s="29" t="s">
        <v>3527</v>
      </c>
      <c r="F5016" s="29">
        <v>249.28</v>
      </c>
      <c r="G5016" s="10">
        <f>SUMIFS('Régua SAEB'!$C:$C,'Régua SAEB'!$B:$B,"LP",'Régua SAEB'!$D:$D,"&lt;="&amp;$F5016,'Régua SAEB'!$E:$E,"&gt;"&amp;$F5016,'Régua SAEB'!$A:$A,$E5016)</f>
        <v>1</v>
      </c>
      <c r="H5016" s="10" t="str">
        <f t="array" ref="H5016">INDEX('Régua SAEB'!$F$1:$F$40,MATCH($E5016&amp;"LP"&amp;$G5016,'Régua SAEB'!$G$1:$G$40,0),1)</f>
        <v>Insuficiente</v>
      </c>
      <c r="I5016" s="29">
        <v>246.08</v>
      </c>
      <c r="J5016" s="10">
        <f>SUMIFS('Régua SAEB'!$C:$C,'Régua SAEB'!$B:$B,"MT",'Régua SAEB'!$D:$D,"&lt;="&amp;$I5016,'Régua SAEB'!$E:$E,"&gt;"&amp;$I5016,'Régua SAEB'!$A:$A,$E5016)</f>
        <v>1</v>
      </c>
      <c r="K5016" s="10" t="str">
        <f t="array" ref="K5016">INDEX('Régua SAEB'!$F$1:$F$40,MATCH($E5016&amp;"MT"&amp;$J5016,'Régua SAEB'!$G$1:$G$40,0),1)</f>
        <v>Insuficiente</v>
      </c>
    </row>
    <row r="5017" spans="1:11" x14ac:dyDescent="0.2">
      <c r="A5017" s="28" t="s">
        <v>73</v>
      </c>
      <c r="B5017" s="24">
        <v>32001</v>
      </c>
      <c r="C5017" s="28" t="s">
        <v>2158</v>
      </c>
      <c r="D5017" s="29">
        <v>35032001</v>
      </c>
      <c r="E5017" s="29" t="s">
        <v>3527</v>
      </c>
      <c r="F5017" s="29">
        <v>284.93</v>
      </c>
      <c r="G5017" s="10">
        <f>SUMIFS('Régua SAEB'!$C:$C,'Régua SAEB'!$B:$B,"LP",'Régua SAEB'!$D:$D,"&lt;="&amp;$F5017,'Régua SAEB'!$E:$E,"&gt;"&amp;$F5017,'Régua SAEB'!$A:$A,$E5017)</f>
        <v>3</v>
      </c>
      <c r="H5017" s="10" t="str">
        <f t="array" ref="H5017">INDEX('Régua SAEB'!$F$1:$F$40,MATCH($E5017&amp;"LP"&amp;$G5017,'Régua SAEB'!$G$1:$G$40,0),1)</f>
        <v>Básico</v>
      </c>
      <c r="I5017" s="29">
        <v>273.39</v>
      </c>
      <c r="J5017" s="10">
        <f>SUMIFS('Régua SAEB'!$C:$C,'Régua SAEB'!$B:$B,"MT",'Régua SAEB'!$D:$D,"&lt;="&amp;$I5017,'Régua SAEB'!$E:$E,"&gt;"&amp;$I5017,'Régua SAEB'!$A:$A,$E5017)</f>
        <v>2</v>
      </c>
      <c r="K5017" s="10" t="str">
        <f t="array" ref="K5017">INDEX('Régua SAEB'!$F$1:$F$40,MATCH($E5017&amp;"MT"&amp;$J5017,'Régua SAEB'!$G$1:$G$40,0),1)</f>
        <v>Insuficiente</v>
      </c>
    </row>
    <row r="5018" spans="1:11" x14ac:dyDescent="0.2">
      <c r="A5018" s="28" t="s">
        <v>73</v>
      </c>
      <c r="B5018" s="24">
        <v>32050</v>
      </c>
      <c r="C5018" s="28" t="s">
        <v>2159</v>
      </c>
      <c r="D5018" s="29">
        <v>35032050</v>
      </c>
      <c r="E5018" s="29" t="s">
        <v>3527</v>
      </c>
      <c r="F5018" s="29">
        <v>288.01</v>
      </c>
      <c r="G5018" s="10">
        <f>SUMIFS('Régua SAEB'!$C:$C,'Régua SAEB'!$B:$B,"LP",'Régua SAEB'!$D:$D,"&lt;="&amp;$F5018,'Régua SAEB'!$E:$E,"&gt;"&amp;$F5018,'Régua SAEB'!$A:$A,$E5018)</f>
        <v>3</v>
      </c>
      <c r="H5018" s="10" t="str">
        <f t="array" ref="H5018">INDEX('Régua SAEB'!$F$1:$F$40,MATCH($E5018&amp;"LP"&amp;$G5018,'Régua SAEB'!$G$1:$G$40,0),1)</f>
        <v>Básico</v>
      </c>
      <c r="I5018" s="29">
        <v>279.69</v>
      </c>
      <c r="J5018" s="10">
        <f>SUMIFS('Régua SAEB'!$C:$C,'Régua SAEB'!$B:$B,"MT",'Régua SAEB'!$D:$D,"&lt;="&amp;$I5018,'Régua SAEB'!$E:$E,"&gt;"&amp;$I5018,'Régua SAEB'!$A:$A,$E5018)</f>
        <v>3</v>
      </c>
      <c r="K5018" s="10" t="str">
        <f t="array" ref="K5018">INDEX('Régua SAEB'!$F$1:$F$40,MATCH($E5018&amp;"MT"&amp;$J5018,'Régua SAEB'!$G$1:$G$40,0),1)</f>
        <v>Básico</v>
      </c>
    </row>
    <row r="5019" spans="1:11" x14ac:dyDescent="0.2">
      <c r="A5019" s="28" t="s">
        <v>73</v>
      </c>
      <c r="B5019" s="24">
        <v>43151</v>
      </c>
      <c r="C5019" s="28" t="s">
        <v>2164</v>
      </c>
      <c r="D5019" s="29">
        <v>35043151</v>
      </c>
      <c r="E5019" s="29" t="s">
        <v>3527</v>
      </c>
      <c r="F5019" s="29">
        <v>257.83999999999997</v>
      </c>
      <c r="G5019" s="10">
        <f>SUMIFS('Régua SAEB'!$C:$C,'Régua SAEB'!$B:$B,"LP",'Régua SAEB'!$D:$D,"&lt;="&amp;$F5019,'Régua SAEB'!$E:$E,"&gt;"&amp;$F5019,'Régua SAEB'!$A:$A,$E5019)</f>
        <v>2</v>
      </c>
      <c r="H5019" s="10" t="str">
        <f t="array" ref="H5019">INDEX('Régua SAEB'!$F$1:$F$40,MATCH($E5019&amp;"LP"&amp;$G5019,'Régua SAEB'!$G$1:$G$40,0),1)</f>
        <v>Básico</v>
      </c>
      <c r="I5019" s="29">
        <v>254.73</v>
      </c>
      <c r="J5019" s="10">
        <f>SUMIFS('Régua SAEB'!$C:$C,'Régua SAEB'!$B:$B,"MT",'Régua SAEB'!$D:$D,"&lt;="&amp;$I5019,'Régua SAEB'!$E:$E,"&gt;"&amp;$I5019,'Régua SAEB'!$A:$A,$E5019)</f>
        <v>2</v>
      </c>
      <c r="K5019" s="10" t="str">
        <f t="array" ref="K5019">INDEX('Régua SAEB'!$F$1:$F$40,MATCH($E5019&amp;"MT"&amp;$J5019,'Régua SAEB'!$G$1:$G$40,0),1)</f>
        <v>Insuficiente</v>
      </c>
    </row>
    <row r="5020" spans="1:11" x14ac:dyDescent="0.2">
      <c r="A5020" s="28" t="s">
        <v>73</v>
      </c>
      <c r="B5020" s="24">
        <v>44684</v>
      </c>
      <c r="C5020" s="28" t="s">
        <v>2165</v>
      </c>
      <c r="D5020" s="29">
        <v>35044684</v>
      </c>
      <c r="E5020" s="29" t="s">
        <v>3527</v>
      </c>
      <c r="F5020" s="29">
        <v>282.05</v>
      </c>
      <c r="G5020" s="10">
        <f>SUMIFS('Régua SAEB'!$C:$C,'Régua SAEB'!$B:$B,"LP",'Régua SAEB'!$D:$D,"&lt;="&amp;$F5020,'Régua SAEB'!$E:$E,"&gt;"&amp;$F5020,'Régua SAEB'!$A:$A,$E5020)</f>
        <v>3</v>
      </c>
      <c r="H5020" s="10" t="str">
        <f t="array" ref="H5020">INDEX('Régua SAEB'!$F$1:$F$40,MATCH($E5020&amp;"LP"&amp;$G5020,'Régua SAEB'!$G$1:$G$40,0),1)</f>
        <v>Básico</v>
      </c>
      <c r="I5020" s="29">
        <v>282.26</v>
      </c>
      <c r="J5020" s="10">
        <f>SUMIFS('Régua SAEB'!$C:$C,'Régua SAEB'!$B:$B,"MT",'Régua SAEB'!$D:$D,"&lt;="&amp;$I5020,'Régua SAEB'!$E:$E,"&gt;"&amp;$I5020,'Régua SAEB'!$A:$A,$E5020)</f>
        <v>3</v>
      </c>
      <c r="K5020" s="10" t="str">
        <f t="array" ref="K5020">INDEX('Régua SAEB'!$F$1:$F$40,MATCH($E5020&amp;"MT"&amp;$J5020,'Régua SAEB'!$G$1:$G$40,0),1)</f>
        <v>Básico</v>
      </c>
    </row>
    <row r="5021" spans="1:11" x14ac:dyDescent="0.2">
      <c r="A5021" s="28" t="s">
        <v>73</v>
      </c>
      <c r="B5021" s="24">
        <v>496467</v>
      </c>
      <c r="C5021" s="28" t="s">
        <v>2168</v>
      </c>
      <c r="D5021" s="29">
        <v>35496467</v>
      </c>
      <c r="E5021" s="29" t="s">
        <v>3527</v>
      </c>
      <c r="F5021" s="29">
        <v>275.66000000000003</v>
      </c>
      <c r="G5021" s="10">
        <f>SUMIFS('Régua SAEB'!$C:$C,'Régua SAEB'!$B:$B,"LP",'Régua SAEB'!$D:$D,"&lt;="&amp;$F5021,'Régua SAEB'!$E:$E,"&gt;"&amp;$F5021,'Régua SAEB'!$A:$A,$E5021)</f>
        <v>3</v>
      </c>
      <c r="H5021" s="10" t="str">
        <f t="array" ref="H5021">INDEX('Régua SAEB'!$F$1:$F$40,MATCH($E5021&amp;"LP"&amp;$G5021,'Régua SAEB'!$G$1:$G$40,0),1)</f>
        <v>Básico</v>
      </c>
      <c r="I5021" s="29">
        <v>261.95</v>
      </c>
      <c r="J5021" s="10">
        <f>SUMIFS('Régua SAEB'!$C:$C,'Régua SAEB'!$B:$B,"MT",'Régua SAEB'!$D:$D,"&lt;="&amp;$I5021,'Régua SAEB'!$E:$E,"&gt;"&amp;$I5021,'Régua SAEB'!$A:$A,$E5021)</f>
        <v>2</v>
      </c>
      <c r="K5021" s="10" t="str">
        <f t="array" ref="K5021">INDEX('Régua SAEB'!$F$1:$F$40,MATCH($E5021&amp;"MT"&amp;$J5021,'Régua SAEB'!$G$1:$G$40,0),1)</f>
        <v>Insuficiente</v>
      </c>
    </row>
    <row r="5022" spans="1:11" x14ac:dyDescent="0.2">
      <c r="A5022" s="28" t="s">
        <v>73</v>
      </c>
      <c r="B5022" s="24">
        <v>900965</v>
      </c>
      <c r="C5022" s="28" t="s">
        <v>2170</v>
      </c>
      <c r="D5022" s="29">
        <v>35900965</v>
      </c>
      <c r="E5022" s="29" t="s">
        <v>3527</v>
      </c>
      <c r="F5022" s="29">
        <v>289.55</v>
      </c>
      <c r="G5022" s="10">
        <f>SUMIFS('Régua SAEB'!$C:$C,'Régua SAEB'!$B:$B,"LP",'Régua SAEB'!$D:$D,"&lt;="&amp;$F5022,'Régua SAEB'!$E:$E,"&gt;"&amp;$F5022,'Régua SAEB'!$A:$A,$E5022)</f>
        <v>3</v>
      </c>
      <c r="H5022" s="10" t="str">
        <f t="array" ref="H5022">INDEX('Régua SAEB'!$F$1:$F$40,MATCH($E5022&amp;"LP"&amp;$G5022,'Régua SAEB'!$G$1:$G$40,0),1)</f>
        <v>Básico</v>
      </c>
      <c r="I5022" s="29">
        <v>266.24</v>
      </c>
      <c r="J5022" s="10">
        <f>SUMIFS('Régua SAEB'!$C:$C,'Régua SAEB'!$B:$B,"MT",'Régua SAEB'!$D:$D,"&lt;="&amp;$I5022,'Régua SAEB'!$E:$E,"&gt;"&amp;$I5022,'Régua SAEB'!$A:$A,$E5022)</f>
        <v>2</v>
      </c>
      <c r="K5022" s="10" t="str">
        <f t="array" ref="K5022">INDEX('Régua SAEB'!$F$1:$F$40,MATCH($E5022&amp;"MT"&amp;$J5022,'Régua SAEB'!$G$1:$G$40,0),1)</f>
        <v>Insuficiente</v>
      </c>
    </row>
    <row r="5023" spans="1:11" x14ac:dyDescent="0.2">
      <c r="A5023" s="28" t="s">
        <v>73</v>
      </c>
      <c r="B5023" s="24">
        <v>921920</v>
      </c>
      <c r="C5023" s="28" t="s">
        <v>3700</v>
      </c>
      <c r="D5023" s="29">
        <v>35921920</v>
      </c>
      <c r="E5023" s="29" t="s">
        <v>3527</v>
      </c>
      <c r="F5023" s="29">
        <v>281.47000000000003</v>
      </c>
      <c r="G5023" s="10">
        <f>SUMIFS('Régua SAEB'!$C:$C,'Régua SAEB'!$B:$B,"LP",'Régua SAEB'!$D:$D,"&lt;="&amp;$F5023,'Régua SAEB'!$E:$E,"&gt;"&amp;$F5023,'Régua SAEB'!$A:$A,$E5023)</f>
        <v>3</v>
      </c>
      <c r="H5023" s="10" t="str">
        <f t="array" ref="H5023">INDEX('Régua SAEB'!$F$1:$F$40,MATCH($E5023&amp;"LP"&amp;$G5023,'Régua SAEB'!$G$1:$G$40,0),1)</f>
        <v>Básico</v>
      </c>
      <c r="I5023" s="29">
        <v>273.38</v>
      </c>
      <c r="J5023" s="10">
        <f>SUMIFS('Régua SAEB'!$C:$C,'Régua SAEB'!$B:$B,"MT",'Régua SAEB'!$D:$D,"&lt;="&amp;$I5023,'Régua SAEB'!$E:$E,"&gt;"&amp;$I5023,'Régua SAEB'!$A:$A,$E5023)</f>
        <v>2</v>
      </c>
      <c r="K5023" s="10" t="str">
        <f t="array" ref="K5023">INDEX('Régua SAEB'!$F$1:$F$40,MATCH($E5023&amp;"MT"&amp;$J5023,'Régua SAEB'!$G$1:$G$40,0),1)</f>
        <v>Insuficiente</v>
      </c>
    </row>
    <row r="5024" spans="1:11" x14ac:dyDescent="0.2">
      <c r="A5024" s="28" t="s">
        <v>76</v>
      </c>
      <c r="B5024" s="24">
        <v>32189</v>
      </c>
      <c r="C5024" s="28" t="s">
        <v>2171</v>
      </c>
      <c r="D5024" s="29">
        <v>35032189</v>
      </c>
      <c r="E5024" s="29" t="s">
        <v>3527</v>
      </c>
      <c r="F5024" s="29">
        <v>296.58999999999997</v>
      </c>
      <c r="G5024" s="10">
        <f>SUMIFS('Régua SAEB'!$C:$C,'Régua SAEB'!$B:$B,"LP",'Régua SAEB'!$D:$D,"&lt;="&amp;$F5024,'Régua SAEB'!$E:$E,"&gt;"&amp;$F5024,'Régua SAEB'!$A:$A,$E5024)</f>
        <v>3</v>
      </c>
      <c r="H5024" s="10" t="str">
        <f t="array" ref="H5024">INDEX('Régua SAEB'!$F$1:$F$40,MATCH($E5024&amp;"LP"&amp;$G5024,'Régua SAEB'!$G$1:$G$40,0),1)</f>
        <v>Básico</v>
      </c>
      <c r="I5024" s="29">
        <v>272.61</v>
      </c>
      <c r="J5024" s="10">
        <f>SUMIFS('Régua SAEB'!$C:$C,'Régua SAEB'!$B:$B,"MT",'Régua SAEB'!$D:$D,"&lt;="&amp;$I5024,'Régua SAEB'!$E:$E,"&gt;"&amp;$I5024,'Régua SAEB'!$A:$A,$E5024)</f>
        <v>2</v>
      </c>
      <c r="K5024" s="10" t="str">
        <f t="array" ref="K5024">INDEX('Régua SAEB'!$F$1:$F$40,MATCH($E5024&amp;"MT"&amp;$J5024,'Régua SAEB'!$G$1:$G$40,0),1)</f>
        <v>Insuficiente</v>
      </c>
    </row>
    <row r="5025" spans="1:11" x14ac:dyDescent="0.2">
      <c r="A5025" s="28" t="s">
        <v>76</v>
      </c>
      <c r="B5025" s="24">
        <v>32190</v>
      </c>
      <c r="C5025" s="28" t="s">
        <v>2172</v>
      </c>
      <c r="D5025" s="29">
        <v>35032190</v>
      </c>
      <c r="E5025" s="29" t="s">
        <v>3527</v>
      </c>
      <c r="F5025" s="29">
        <v>276.81</v>
      </c>
      <c r="G5025" s="10">
        <f>SUMIFS('Régua SAEB'!$C:$C,'Régua SAEB'!$B:$B,"LP",'Régua SAEB'!$D:$D,"&lt;="&amp;$F5025,'Régua SAEB'!$E:$E,"&gt;"&amp;$F5025,'Régua SAEB'!$A:$A,$E5025)</f>
        <v>3</v>
      </c>
      <c r="H5025" s="10" t="str">
        <f t="array" ref="H5025">INDEX('Régua SAEB'!$F$1:$F$40,MATCH($E5025&amp;"LP"&amp;$G5025,'Régua SAEB'!$G$1:$G$40,0),1)</f>
        <v>Básico</v>
      </c>
      <c r="I5025" s="29">
        <v>270.14</v>
      </c>
      <c r="J5025" s="10">
        <f>SUMIFS('Régua SAEB'!$C:$C,'Régua SAEB'!$B:$B,"MT",'Régua SAEB'!$D:$D,"&lt;="&amp;$I5025,'Régua SAEB'!$E:$E,"&gt;"&amp;$I5025,'Régua SAEB'!$A:$A,$E5025)</f>
        <v>2</v>
      </c>
      <c r="K5025" s="10" t="str">
        <f t="array" ref="K5025">INDEX('Régua SAEB'!$F$1:$F$40,MATCH($E5025&amp;"MT"&amp;$J5025,'Régua SAEB'!$G$1:$G$40,0),1)</f>
        <v>Insuficiente</v>
      </c>
    </row>
    <row r="5026" spans="1:11" x14ac:dyDescent="0.2">
      <c r="A5026" s="28" t="s">
        <v>76</v>
      </c>
      <c r="B5026" s="24">
        <v>32256</v>
      </c>
      <c r="C5026" s="28" t="s">
        <v>2173</v>
      </c>
      <c r="D5026" s="29">
        <v>35032256</v>
      </c>
      <c r="E5026" s="29" t="s">
        <v>3527</v>
      </c>
      <c r="F5026" s="29">
        <v>286.66000000000003</v>
      </c>
      <c r="G5026" s="10">
        <f>SUMIFS('Régua SAEB'!$C:$C,'Régua SAEB'!$B:$B,"LP",'Régua SAEB'!$D:$D,"&lt;="&amp;$F5026,'Régua SAEB'!$E:$E,"&gt;"&amp;$F5026,'Régua SAEB'!$A:$A,$E5026)</f>
        <v>3</v>
      </c>
      <c r="H5026" s="10" t="str">
        <f t="array" ref="H5026">INDEX('Régua SAEB'!$F$1:$F$40,MATCH($E5026&amp;"LP"&amp;$G5026,'Régua SAEB'!$G$1:$G$40,0),1)</f>
        <v>Básico</v>
      </c>
      <c r="I5026" s="29">
        <v>270.3</v>
      </c>
      <c r="J5026" s="10">
        <f>SUMIFS('Régua SAEB'!$C:$C,'Régua SAEB'!$B:$B,"MT",'Régua SAEB'!$D:$D,"&lt;="&amp;$I5026,'Régua SAEB'!$E:$E,"&gt;"&amp;$I5026,'Régua SAEB'!$A:$A,$E5026)</f>
        <v>2</v>
      </c>
      <c r="K5026" s="10" t="str">
        <f t="array" ref="K5026">INDEX('Régua SAEB'!$F$1:$F$40,MATCH($E5026&amp;"MT"&amp;$J5026,'Régua SAEB'!$G$1:$G$40,0),1)</f>
        <v>Insuficiente</v>
      </c>
    </row>
    <row r="5027" spans="1:11" x14ac:dyDescent="0.2">
      <c r="A5027" s="28" t="s">
        <v>57</v>
      </c>
      <c r="B5027" s="24">
        <v>35233</v>
      </c>
      <c r="C5027" s="28" t="s">
        <v>2177</v>
      </c>
      <c r="D5027" s="29">
        <v>35035233</v>
      </c>
      <c r="E5027" s="29" t="s">
        <v>3527</v>
      </c>
      <c r="F5027" s="29">
        <v>274.77</v>
      </c>
      <c r="G5027" s="10">
        <f>SUMIFS('Régua SAEB'!$C:$C,'Régua SAEB'!$B:$B,"LP",'Régua SAEB'!$D:$D,"&lt;="&amp;$F5027,'Régua SAEB'!$E:$E,"&gt;"&amp;$F5027,'Régua SAEB'!$A:$A,$E5027)</f>
        <v>2</v>
      </c>
      <c r="H5027" s="10" t="str">
        <f t="array" ref="H5027">INDEX('Régua SAEB'!$F$1:$F$40,MATCH($E5027&amp;"LP"&amp;$G5027,'Régua SAEB'!$G$1:$G$40,0),1)</f>
        <v>Básico</v>
      </c>
      <c r="I5027" s="29">
        <v>267.39999999999998</v>
      </c>
      <c r="J5027" s="10">
        <f>SUMIFS('Régua SAEB'!$C:$C,'Régua SAEB'!$B:$B,"MT",'Régua SAEB'!$D:$D,"&lt;="&amp;$I5027,'Régua SAEB'!$E:$E,"&gt;"&amp;$I5027,'Régua SAEB'!$A:$A,$E5027)</f>
        <v>2</v>
      </c>
      <c r="K5027" s="10" t="str">
        <f t="array" ref="K5027">INDEX('Régua SAEB'!$F$1:$F$40,MATCH($E5027&amp;"MT"&amp;$J5027,'Régua SAEB'!$G$1:$G$40,0),1)</f>
        <v>Insuficiente</v>
      </c>
    </row>
    <row r="5028" spans="1:11" x14ac:dyDescent="0.2">
      <c r="A5028" s="28" t="s">
        <v>57</v>
      </c>
      <c r="B5028" s="24">
        <v>911616</v>
      </c>
      <c r="C5028" s="28" t="s">
        <v>2179</v>
      </c>
      <c r="D5028" s="29">
        <v>35911616</v>
      </c>
      <c r="E5028" s="29" t="s">
        <v>3527</v>
      </c>
      <c r="F5028" s="29">
        <v>284.74</v>
      </c>
      <c r="G5028" s="10">
        <f>SUMIFS('Régua SAEB'!$C:$C,'Régua SAEB'!$B:$B,"LP",'Régua SAEB'!$D:$D,"&lt;="&amp;$F5028,'Régua SAEB'!$E:$E,"&gt;"&amp;$F5028,'Régua SAEB'!$A:$A,$E5028)</f>
        <v>3</v>
      </c>
      <c r="H5028" s="10" t="str">
        <f t="array" ref="H5028">INDEX('Régua SAEB'!$F$1:$F$40,MATCH($E5028&amp;"LP"&amp;$G5028,'Régua SAEB'!$G$1:$G$40,0),1)</f>
        <v>Básico</v>
      </c>
      <c r="I5028" s="29">
        <v>280.95999999999998</v>
      </c>
      <c r="J5028" s="10">
        <f>SUMIFS('Régua SAEB'!$C:$C,'Régua SAEB'!$B:$B,"MT",'Régua SAEB'!$D:$D,"&lt;="&amp;$I5028,'Régua SAEB'!$E:$E,"&gt;"&amp;$I5028,'Régua SAEB'!$A:$A,$E5028)</f>
        <v>3</v>
      </c>
      <c r="K5028" s="10" t="str">
        <f t="array" ref="K5028">INDEX('Régua SAEB'!$F$1:$F$40,MATCH($E5028&amp;"MT"&amp;$J5028,'Régua SAEB'!$G$1:$G$40,0),1)</f>
        <v>Básico</v>
      </c>
    </row>
    <row r="5029" spans="1:11" x14ac:dyDescent="0.2">
      <c r="A5029" s="28" t="s">
        <v>97</v>
      </c>
      <c r="B5029" s="24">
        <v>33315</v>
      </c>
      <c r="C5029" s="28" t="s">
        <v>2180</v>
      </c>
      <c r="D5029" s="29">
        <v>35033315</v>
      </c>
      <c r="E5029" s="29" t="s">
        <v>3527</v>
      </c>
      <c r="F5029" s="29">
        <v>265.42</v>
      </c>
      <c r="G5029" s="10">
        <f>SUMIFS('Régua SAEB'!$C:$C,'Régua SAEB'!$B:$B,"LP",'Régua SAEB'!$D:$D,"&lt;="&amp;$F5029,'Régua SAEB'!$E:$E,"&gt;"&amp;$F5029,'Régua SAEB'!$A:$A,$E5029)</f>
        <v>2</v>
      </c>
      <c r="H5029" s="10" t="str">
        <f t="array" ref="H5029">INDEX('Régua SAEB'!$F$1:$F$40,MATCH($E5029&amp;"LP"&amp;$G5029,'Régua SAEB'!$G$1:$G$40,0),1)</f>
        <v>Básico</v>
      </c>
      <c r="I5029" s="29">
        <v>259.27999999999997</v>
      </c>
      <c r="J5029" s="10">
        <f>SUMIFS('Régua SAEB'!$C:$C,'Régua SAEB'!$B:$B,"MT",'Régua SAEB'!$D:$D,"&lt;="&amp;$I5029,'Régua SAEB'!$E:$E,"&gt;"&amp;$I5029,'Régua SAEB'!$A:$A,$E5029)</f>
        <v>2</v>
      </c>
      <c r="K5029" s="10" t="str">
        <f t="array" ref="K5029">INDEX('Régua SAEB'!$F$1:$F$40,MATCH($E5029&amp;"MT"&amp;$J5029,'Régua SAEB'!$G$1:$G$40,0),1)</f>
        <v>Insuficiente</v>
      </c>
    </row>
    <row r="5030" spans="1:11" x14ac:dyDescent="0.2">
      <c r="A5030" s="28" t="s">
        <v>97</v>
      </c>
      <c r="B5030" s="24">
        <v>34538</v>
      </c>
      <c r="C5030" s="28" t="s">
        <v>2181</v>
      </c>
      <c r="D5030" s="29">
        <v>35034538</v>
      </c>
      <c r="E5030" s="29" t="s">
        <v>3527</v>
      </c>
      <c r="F5030" s="29">
        <v>264.57</v>
      </c>
      <c r="G5030" s="10">
        <f>SUMIFS('Régua SAEB'!$C:$C,'Régua SAEB'!$B:$B,"LP",'Régua SAEB'!$D:$D,"&lt;="&amp;$F5030,'Régua SAEB'!$E:$E,"&gt;"&amp;$F5030,'Régua SAEB'!$A:$A,$E5030)</f>
        <v>2</v>
      </c>
      <c r="H5030" s="10" t="str">
        <f t="array" ref="H5030">INDEX('Régua SAEB'!$F$1:$F$40,MATCH($E5030&amp;"LP"&amp;$G5030,'Régua SAEB'!$G$1:$G$40,0),1)</f>
        <v>Básico</v>
      </c>
      <c r="I5030" s="29">
        <v>265.47000000000003</v>
      </c>
      <c r="J5030" s="10">
        <f>SUMIFS('Régua SAEB'!$C:$C,'Régua SAEB'!$B:$B,"MT",'Régua SAEB'!$D:$D,"&lt;="&amp;$I5030,'Régua SAEB'!$E:$E,"&gt;"&amp;$I5030,'Régua SAEB'!$A:$A,$E5030)</f>
        <v>2</v>
      </c>
      <c r="K5030" s="10" t="str">
        <f t="array" ref="K5030">INDEX('Régua SAEB'!$F$1:$F$40,MATCH($E5030&amp;"MT"&amp;$J5030,'Régua SAEB'!$G$1:$G$40,0),1)</f>
        <v>Insuficiente</v>
      </c>
    </row>
    <row r="5031" spans="1:11" x14ac:dyDescent="0.2">
      <c r="A5031" s="28" t="s">
        <v>35</v>
      </c>
      <c r="B5031" s="24">
        <v>12427</v>
      </c>
      <c r="C5031" s="28" t="s">
        <v>3701</v>
      </c>
      <c r="D5031" s="29">
        <v>35012427</v>
      </c>
      <c r="E5031" s="29" t="s">
        <v>3527</v>
      </c>
      <c r="F5031" s="29">
        <v>258.62</v>
      </c>
      <c r="G5031" s="10">
        <f>SUMIFS('Régua SAEB'!$C:$C,'Régua SAEB'!$B:$B,"LP",'Régua SAEB'!$D:$D,"&lt;="&amp;$F5031,'Régua SAEB'!$E:$E,"&gt;"&amp;$F5031,'Régua SAEB'!$A:$A,$E5031)</f>
        <v>2</v>
      </c>
      <c r="H5031" s="10" t="str">
        <f t="array" ref="H5031">INDEX('Régua SAEB'!$F$1:$F$40,MATCH($E5031&amp;"LP"&amp;$G5031,'Régua SAEB'!$G$1:$G$40,0),1)</f>
        <v>Básico</v>
      </c>
      <c r="I5031" s="29">
        <v>261.27999999999997</v>
      </c>
      <c r="J5031" s="10">
        <f>SUMIFS('Régua SAEB'!$C:$C,'Régua SAEB'!$B:$B,"MT",'Régua SAEB'!$D:$D,"&lt;="&amp;$I5031,'Régua SAEB'!$E:$E,"&gt;"&amp;$I5031,'Régua SAEB'!$A:$A,$E5031)</f>
        <v>2</v>
      </c>
      <c r="K5031" s="10" t="str">
        <f t="array" ref="K5031">INDEX('Régua SAEB'!$F$1:$F$40,MATCH($E5031&amp;"MT"&amp;$J5031,'Régua SAEB'!$G$1:$G$40,0),1)</f>
        <v>Insuficiente</v>
      </c>
    </row>
    <row r="5032" spans="1:11" x14ac:dyDescent="0.2">
      <c r="A5032" s="28" t="s">
        <v>25</v>
      </c>
      <c r="B5032" s="24">
        <v>21118</v>
      </c>
      <c r="C5032" s="28" t="s">
        <v>2183</v>
      </c>
      <c r="D5032" s="29">
        <v>35021118</v>
      </c>
      <c r="E5032" s="29" t="s">
        <v>3527</v>
      </c>
      <c r="F5032" s="29">
        <v>284.55</v>
      </c>
      <c r="G5032" s="10">
        <f>SUMIFS('Régua SAEB'!$C:$C,'Régua SAEB'!$B:$B,"LP",'Régua SAEB'!$D:$D,"&lt;="&amp;$F5032,'Régua SAEB'!$E:$E,"&gt;"&amp;$F5032,'Régua SAEB'!$A:$A,$E5032)</f>
        <v>3</v>
      </c>
      <c r="H5032" s="10" t="str">
        <f t="array" ref="H5032">INDEX('Régua SAEB'!$F$1:$F$40,MATCH($E5032&amp;"LP"&amp;$G5032,'Régua SAEB'!$G$1:$G$40,0),1)</f>
        <v>Básico</v>
      </c>
      <c r="I5032" s="29">
        <v>276.54000000000002</v>
      </c>
      <c r="J5032" s="10">
        <f>SUMIFS('Régua SAEB'!$C:$C,'Régua SAEB'!$B:$B,"MT",'Régua SAEB'!$D:$D,"&lt;="&amp;$I5032,'Régua SAEB'!$E:$E,"&gt;"&amp;$I5032,'Régua SAEB'!$A:$A,$E5032)</f>
        <v>3</v>
      </c>
      <c r="K5032" s="10" t="str">
        <f t="array" ref="K5032">INDEX('Régua SAEB'!$F$1:$F$40,MATCH($E5032&amp;"MT"&amp;$J5032,'Régua SAEB'!$G$1:$G$40,0),1)</f>
        <v>Básico</v>
      </c>
    </row>
    <row r="5033" spans="1:11" x14ac:dyDescent="0.2">
      <c r="A5033" s="28" t="s">
        <v>97</v>
      </c>
      <c r="B5033" s="24">
        <v>32438</v>
      </c>
      <c r="C5033" s="28" t="s">
        <v>3702</v>
      </c>
      <c r="D5033" s="29">
        <v>35032438</v>
      </c>
      <c r="E5033" s="29" t="s">
        <v>3527</v>
      </c>
      <c r="F5033" s="29">
        <v>264.55</v>
      </c>
      <c r="G5033" s="10">
        <f>SUMIFS('Régua SAEB'!$C:$C,'Régua SAEB'!$B:$B,"LP",'Régua SAEB'!$D:$D,"&lt;="&amp;$F5033,'Régua SAEB'!$E:$E,"&gt;"&amp;$F5033,'Régua SAEB'!$A:$A,$E5033)</f>
        <v>2</v>
      </c>
      <c r="H5033" s="10" t="str">
        <f t="array" ref="H5033">INDEX('Régua SAEB'!$F$1:$F$40,MATCH($E5033&amp;"LP"&amp;$G5033,'Régua SAEB'!$G$1:$G$40,0),1)</f>
        <v>Básico</v>
      </c>
      <c r="I5033" s="29">
        <v>286.73</v>
      </c>
      <c r="J5033" s="10">
        <f>SUMIFS('Régua SAEB'!$C:$C,'Régua SAEB'!$B:$B,"MT",'Régua SAEB'!$D:$D,"&lt;="&amp;$I5033,'Régua SAEB'!$E:$E,"&gt;"&amp;$I5033,'Régua SAEB'!$A:$A,$E5033)</f>
        <v>3</v>
      </c>
      <c r="K5033" s="10" t="str">
        <f t="array" ref="K5033">INDEX('Régua SAEB'!$F$1:$F$40,MATCH($E5033&amp;"MT"&amp;$J5033,'Régua SAEB'!$G$1:$G$40,0),1)</f>
        <v>Básico</v>
      </c>
    </row>
    <row r="5034" spans="1:11" x14ac:dyDescent="0.2">
      <c r="A5034" s="28" t="s">
        <v>97</v>
      </c>
      <c r="B5034" s="24">
        <v>32530</v>
      </c>
      <c r="C5034" s="28" t="s">
        <v>260</v>
      </c>
      <c r="D5034" s="29">
        <v>35032530</v>
      </c>
      <c r="E5034" s="29" t="s">
        <v>3527</v>
      </c>
      <c r="F5034" s="29">
        <v>254.77</v>
      </c>
      <c r="G5034" s="10">
        <f>SUMIFS('Régua SAEB'!$C:$C,'Régua SAEB'!$B:$B,"LP",'Régua SAEB'!$D:$D,"&lt;="&amp;$F5034,'Régua SAEB'!$E:$E,"&gt;"&amp;$F5034,'Régua SAEB'!$A:$A,$E5034)</f>
        <v>2</v>
      </c>
      <c r="H5034" s="10" t="str">
        <f t="array" ref="H5034">INDEX('Régua SAEB'!$F$1:$F$40,MATCH($E5034&amp;"LP"&amp;$G5034,'Régua SAEB'!$G$1:$G$40,0),1)</f>
        <v>Básico</v>
      </c>
      <c r="I5034" s="29">
        <v>259.94</v>
      </c>
      <c r="J5034" s="10">
        <f>SUMIFS('Régua SAEB'!$C:$C,'Régua SAEB'!$B:$B,"MT",'Régua SAEB'!$D:$D,"&lt;="&amp;$I5034,'Régua SAEB'!$E:$E,"&gt;"&amp;$I5034,'Régua SAEB'!$A:$A,$E5034)</f>
        <v>2</v>
      </c>
      <c r="K5034" s="10" t="str">
        <f t="array" ref="K5034">INDEX('Régua SAEB'!$F$1:$F$40,MATCH($E5034&amp;"MT"&amp;$J5034,'Régua SAEB'!$G$1:$G$40,0),1)</f>
        <v>Insuficiente</v>
      </c>
    </row>
    <row r="5035" spans="1:11" x14ac:dyDescent="0.2">
      <c r="A5035" s="28" t="s">
        <v>96</v>
      </c>
      <c r="B5035" s="24">
        <v>14072</v>
      </c>
      <c r="C5035" s="28" t="s">
        <v>2187</v>
      </c>
      <c r="D5035" s="29">
        <v>35014072</v>
      </c>
      <c r="E5035" s="29" t="s">
        <v>3527</v>
      </c>
      <c r="F5035" s="29">
        <v>279.04000000000002</v>
      </c>
      <c r="G5035" s="10">
        <f>SUMIFS('Régua SAEB'!$C:$C,'Régua SAEB'!$B:$B,"LP",'Régua SAEB'!$D:$D,"&lt;="&amp;$F5035,'Régua SAEB'!$E:$E,"&gt;"&amp;$F5035,'Régua SAEB'!$A:$A,$E5035)</f>
        <v>3</v>
      </c>
      <c r="H5035" s="10" t="str">
        <f t="array" ref="H5035">INDEX('Régua SAEB'!$F$1:$F$40,MATCH($E5035&amp;"LP"&amp;$G5035,'Régua SAEB'!$G$1:$G$40,0),1)</f>
        <v>Básico</v>
      </c>
      <c r="I5035" s="29">
        <v>268.85000000000002</v>
      </c>
      <c r="J5035" s="10">
        <f>SUMIFS('Régua SAEB'!$C:$C,'Régua SAEB'!$B:$B,"MT",'Régua SAEB'!$D:$D,"&lt;="&amp;$I5035,'Régua SAEB'!$E:$E,"&gt;"&amp;$I5035,'Régua SAEB'!$A:$A,$E5035)</f>
        <v>2</v>
      </c>
      <c r="K5035" s="10" t="str">
        <f t="array" ref="K5035">INDEX('Régua SAEB'!$F$1:$F$40,MATCH($E5035&amp;"MT"&amp;$J5035,'Régua SAEB'!$G$1:$G$40,0),1)</f>
        <v>Insuficiente</v>
      </c>
    </row>
    <row r="5036" spans="1:11" x14ac:dyDescent="0.2">
      <c r="A5036" s="28" t="s">
        <v>73</v>
      </c>
      <c r="B5036" s="24">
        <v>918040</v>
      </c>
      <c r="C5036" s="28" t="s">
        <v>2189</v>
      </c>
      <c r="D5036" s="29">
        <v>35918040</v>
      </c>
      <c r="E5036" s="29" t="s">
        <v>3527</v>
      </c>
      <c r="F5036" s="29">
        <v>269.7</v>
      </c>
      <c r="G5036" s="10">
        <f>SUMIFS('Régua SAEB'!$C:$C,'Régua SAEB'!$B:$B,"LP",'Régua SAEB'!$D:$D,"&lt;="&amp;$F5036,'Régua SAEB'!$E:$E,"&gt;"&amp;$F5036,'Régua SAEB'!$A:$A,$E5036)</f>
        <v>2</v>
      </c>
      <c r="H5036" s="10" t="str">
        <f t="array" ref="H5036">INDEX('Régua SAEB'!$F$1:$F$40,MATCH($E5036&amp;"LP"&amp;$G5036,'Régua SAEB'!$G$1:$G$40,0),1)</f>
        <v>Básico</v>
      </c>
      <c r="I5036" s="29">
        <v>258.7</v>
      </c>
      <c r="J5036" s="10">
        <f>SUMIFS('Régua SAEB'!$C:$C,'Régua SAEB'!$B:$B,"MT",'Régua SAEB'!$D:$D,"&lt;="&amp;$I5036,'Régua SAEB'!$E:$E,"&gt;"&amp;$I5036,'Régua SAEB'!$A:$A,$E5036)</f>
        <v>2</v>
      </c>
      <c r="K5036" s="10" t="str">
        <f t="array" ref="K5036">INDEX('Régua SAEB'!$F$1:$F$40,MATCH($E5036&amp;"MT"&amp;$J5036,'Régua SAEB'!$G$1:$G$40,0),1)</f>
        <v>Insuficiente</v>
      </c>
    </row>
    <row r="5037" spans="1:11" x14ac:dyDescent="0.2">
      <c r="A5037" s="28" t="s">
        <v>18</v>
      </c>
      <c r="B5037" s="24">
        <v>25392</v>
      </c>
      <c r="C5037" s="28" t="s">
        <v>2190</v>
      </c>
      <c r="D5037" s="29">
        <v>35025392</v>
      </c>
      <c r="E5037" s="29" t="s">
        <v>3527</v>
      </c>
      <c r="F5037" s="29">
        <v>250.75</v>
      </c>
      <c r="G5037" s="10">
        <f>SUMIFS('Régua SAEB'!$C:$C,'Régua SAEB'!$B:$B,"LP",'Régua SAEB'!$D:$D,"&lt;="&amp;$F5037,'Régua SAEB'!$E:$E,"&gt;"&amp;$F5037,'Régua SAEB'!$A:$A,$E5037)</f>
        <v>2</v>
      </c>
      <c r="H5037" s="10" t="str">
        <f t="array" ref="H5037">INDEX('Régua SAEB'!$F$1:$F$40,MATCH($E5037&amp;"LP"&amp;$G5037,'Régua SAEB'!$G$1:$G$40,0),1)</f>
        <v>Básico</v>
      </c>
      <c r="I5037" s="29">
        <v>253.13</v>
      </c>
      <c r="J5037" s="10">
        <f>SUMIFS('Régua SAEB'!$C:$C,'Régua SAEB'!$B:$B,"MT",'Régua SAEB'!$D:$D,"&lt;="&amp;$I5037,'Régua SAEB'!$E:$E,"&gt;"&amp;$I5037,'Régua SAEB'!$A:$A,$E5037)</f>
        <v>2</v>
      </c>
      <c r="K5037" s="10" t="str">
        <f t="array" ref="K5037">INDEX('Régua SAEB'!$F$1:$F$40,MATCH($E5037&amp;"MT"&amp;$J5037,'Régua SAEB'!$G$1:$G$40,0),1)</f>
        <v>Insuficiente</v>
      </c>
    </row>
    <row r="5038" spans="1:11" x14ac:dyDescent="0.2">
      <c r="A5038" s="28" t="s">
        <v>74</v>
      </c>
      <c r="B5038" s="24">
        <v>35099</v>
      </c>
      <c r="C5038" s="28" t="s">
        <v>2193</v>
      </c>
      <c r="D5038" s="29">
        <v>35035099</v>
      </c>
      <c r="E5038" s="29" t="s">
        <v>3527</v>
      </c>
      <c r="F5038" s="29">
        <v>239.59</v>
      </c>
      <c r="G5038" s="10">
        <f>SUMIFS('Régua SAEB'!$C:$C,'Régua SAEB'!$B:$B,"LP",'Régua SAEB'!$D:$D,"&lt;="&amp;$F5038,'Régua SAEB'!$E:$E,"&gt;"&amp;$F5038,'Régua SAEB'!$A:$A,$E5038)</f>
        <v>1</v>
      </c>
      <c r="H5038" s="10" t="str">
        <f t="array" ref="H5038">INDEX('Régua SAEB'!$F$1:$F$40,MATCH($E5038&amp;"LP"&amp;$G5038,'Régua SAEB'!$G$1:$G$40,0),1)</f>
        <v>Insuficiente</v>
      </c>
      <c r="I5038" s="29">
        <v>239.82</v>
      </c>
      <c r="J5038" s="10">
        <f>SUMIFS('Régua SAEB'!$C:$C,'Régua SAEB'!$B:$B,"MT",'Régua SAEB'!$D:$D,"&lt;="&amp;$I5038,'Régua SAEB'!$E:$E,"&gt;"&amp;$I5038,'Régua SAEB'!$A:$A,$E5038)</f>
        <v>1</v>
      </c>
      <c r="K5038" s="10" t="str">
        <f t="array" ref="K5038">INDEX('Régua SAEB'!$F$1:$F$40,MATCH($E5038&amp;"MT"&amp;$J5038,'Régua SAEB'!$G$1:$G$40,0),1)</f>
        <v>Insuficiente</v>
      </c>
    </row>
    <row r="5039" spans="1:11" x14ac:dyDescent="0.2">
      <c r="A5039" s="28" t="s">
        <v>74</v>
      </c>
      <c r="B5039" s="24">
        <v>35105</v>
      </c>
      <c r="C5039" s="28" t="s">
        <v>2194</v>
      </c>
      <c r="D5039" s="29">
        <v>35035105</v>
      </c>
      <c r="E5039" s="29" t="s">
        <v>3527</v>
      </c>
      <c r="F5039" s="29">
        <v>270.69</v>
      </c>
      <c r="G5039" s="10">
        <f>SUMIFS('Régua SAEB'!$C:$C,'Régua SAEB'!$B:$B,"LP",'Régua SAEB'!$D:$D,"&lt;="&amp;$F5039,'Régua SAEB'!$E:$E,"&gt;"&amp;$F5039,'Régua SAEB'!$A:$A,$E5039)</f>
        <v>2</v>
      </c>
      <c r="H5039" s="10" t="str">
        <f t="array" ref="H5039">INDEX('Régua SAEB'!$F$1:$F$40,MATCH($E5039&amp;"LP"&amp;$G5039,'Régua SAEB'!$G$1:$G$40,0),1)</f>
        <v>Básico</v>
      </c>
      <c r="I5039" s="29">
        <v>274.70999999999998</v>
      </c>
      <c r="J5039" s="10">
        <f>SUMIFS('Régua SAEB'!$C:$C,'Régua SAEB'!$B:$B,"MT",'Régua SAEB'!$D:$D,"&lt;="&amp;$I5039,'Régua SAEB'!$E:$E,"&gt;"&amp;$I5039,'Régua SAEB'!$A:$A,$E5039)</f>
        <v>2</v>
      </c>
      <c r="K5039" s="10" t="str">
        <f t="array" ref="K5039">INDEX('Régua SAEB'!$F$1:$F$40,MATCH($E5039&amp;"MT"&amp;$J5039,'Régua SAEB'!$G$1:$G$40,0),1)</f>
        <v>Insuficiente</v>
      </c>
    </row>
    <row r="5040" spans="1:11" x14ac:dyDescent="0.2">
      <c r="A5040" s="28" t="s">
        <v>74</v>
      </c>
      <c r="B5040" s="24">
        <v>35130</v>
      </c>
      <c r="C5040" s="28" t="s">
        <v>3703</v>
      </c>
      <c r="D5040" s="29">
        <v>35035130</v>
      </c>
      <c r="E5040" s="29" t="s">
        <v>3527</v>
      </c>
      <c r="F5040" s="29">
        <v>295.81</v>
      </c>
      <c r="G5040" s="10">
        <f>SUMIFS('Régua SAEB'!$C:$C,'Régua SAEB'!$B:$B,"LP",'Régua SAEB'!$D:$D,"&lt;="&amp;$F5040,'Régua SAEB'!$E:$E,"&gt;"&amp;$F5040,'Régua SAEB'!$A:$A,$E5040)</f>
        <v>3</v>
      </c>
      <c r="H5040" s="10" t="str">
        <f t="array" ref="H5040">INDEX('Régua SAEB'!$F$1:$F$40,MATCH($E5040&amp;"LP"&amp;$G5040,'Régua SAEB'!$G$1:$G$40,0),1)</f>
        <v>Básico</v>
      </c>
      <c r="I5040" s="29">
        <v>285.16000000000003</v>
      </c>
      <c r="J5040" s="10">
        <f>SUMIFS('Régua SAEB'!$C:$C,'Régua SAEB'!$B:$B,"MT",'Régua SAEB'!$D:$D,"&lt;="&amp;$I5040,'Régua SAEB'!$E:$E,"&gt;"&amp;$I5040,'Régua SAEB'!$A:$A,$E5040)</f>
        <v>3</v>
      </c>
      <c r="K5040" s="10" t="str">
        <f t="array" ref="K5040">INDEX('Régua SAEB'!$F$1:$F$40,MATCH($E5040&amp;"MT"&amp;$J5040,'Régua SAEB'!$G$1:$G$40,0),1)</f>
        <v>Básico</v>
      </c>
    </row>
    <row r="5041" spans="1:11" x14ac:dyDescent="0.2">
      <c r="A5041" s="28" t="s">
        <v>74</v>
      </c>
      <c r="B5041" s="24">
        <v>41592</v>
      </c>
      <c r="C5041" s="28" t="s">
        <v>2196</v>
      </c>
      <c r="D5041" s="29">
        <v>35041592</v>
      </c>
      <c r="E5041" s="29" t="s">
        <v>3527</v>
      </c>
      <c r="F5041" s="29">
        <v>280.75</v>
      </c>
      <c r="G5041" s="10">
        <f>SUMIFS('Régua SAEB'!$C:$C,'Régua SAEB'!$B:$B,"LP",'Régua SAEB'!$D:$D,"&lt;="&amp;$F5041,'Régua SAEB'!$E:$E,"&gt;"&amp;$F5041,'Régua SAEB'!$A:$A,$E5041)</f>
        <v>3</v>
      </c>
      <c r="H5041" s="10" t="str">
        <f t="array" ref="H5041">INDEX('Régua SAEB'!$F$1:$F$40,MATCH($E5041&amp;"LP"&amp;$G5041,'Régua SAEB'!$G$1:$G$40,0),1)</f>
        <v>Básico</v>
      </c>
      <c r="I5041" s="29">
        <v>261.39999999999998</v>
      </c>
      <c r="J5041" s="10">
        <f>SUMIFS('Régua SAEB'!$C:$C,'Régua SAEB'!$B:$B,"MT",'Régua SAEB'!$D:$D,"&lt;="&amp;$I5041,'Régua SAEB'!$E:$E,"&gt;"&amp;$I5041,'Régua SAEB'!$A:$A,$E5041)</f>
        <v>2</v>
      </c>
      <c r="K5041" s="10" t="str">
        <f t="array" ref="K5041">INDEX('Régua SAEB'!$F$1:$F$40,MATCH($E5041&amp;"MT"&amp;$J5041,'Régua SAEB'!$G$1:$G$40,0),1)</f>
        <v>Insuficiente</v>
      </c>
    </row>
    <row r="5042" spans="1:11" x14ac:dyDescent="0.2">
      <c r="A5042" s="28" t="s">
        <v>74</v>
      </c>
      <c r="B5042" s="24">
        <v>43291</v>
      </c>
      <c r="C5042" s="28" t="s">
        <v>2197</v>
      </c>
      <c r="D5042" s="29">
        <v>35043291</v>
      </c>
      <c r="E5042" s="29" t="s">
        <v>3527</v>
      </c>
      <c r="F5042" s="29">
        <v>275.68</v>
      </c>
      <c r="G5042" s="10">
        <f>SUMIFS('Régua SAEB'!$C:$C,'Régua SAEB'!$B:$B,"LP",'Régua SAEB'!$D:$D,"&lt;="&amp;$F5042,'Régua SAEB'!$E:$E,"&gt;"&amp;$F5042,'Régua SAEB'!$A:$A,$E5042)</f>
        <v>3</v>
      </c>
      <c r="H5042" s="10" t="str">
        <f t="array" ref="H5042">INDEX('Régua SAEB'!$F$1:$F$40,MATCH($E5042&amp;"LP"&amp;$G5042,'Régua SAEB'!$G$1:$G$40,0),1)</f>
        <v>Básico</v>
      </c>
      <c r="I5042" s="29">
        <v>265.44</v>
      </c>
      <c r="J5042" s="10">
        <f>SUMIFS('Régua SAEB'!$C:$C,'Régua SAEB'!$B:$B,"MT",'Régua SAEB'!$D:$D,"&lt;="&amp;$I5042,'Régua SAEB'!$E:$E,"&gt;"&amp;$I5042,'Régua SAEB'!$A:$A,$E5042)</f>
        <v>2</v>
      </c>
      <c r="K5042" s="10" t="str">
        <f t="array" ref="K5042">INDEX('Régua SAEB'!$F$1:$F$40,MATCH($E5042&amp;"MT"&amp;$J5042,'Régua SAEB'!$G$1:$G$40,0),1)</f>
        <v>Insuficiente</v>
      </c>
    </row>
    <row r="5043" spans="1:11" x14ac:dyDescent="0.2">
      <c r="A5043" s="28" t="s">
        <v>74</v>
      </c>
      <c r="B5043" s="24">
        <v>901659</v>
      </c>
      <c r="C5043" s="28" t="s">
        <v>2198</v>
      </c>
      <c r="D5043" s="29">
        <v>35901659</v>
      </c>
      <c r="E5043" s="29" t="s">
        <v>3527</v>
      </c>
      <c r="F5043" s="29">
        <v>279.44</v>
      </c>
      <c r="G5043" s="10">
        <f>SUMIFS('Régua SAEB'!$C:$C,'Régua SAEB'!$B:$B,"LP",'Régua SAEB'!$D:$D,"&lt;="&amp;$F5043,'Régua SAEB'!$E:$E,"&gt;"&amp;$F5043,'Régua SAEB'!$A:$A,$E5043)</f>
        <v>3</v>
      </c>
      <c r="H5043" s="10" t="str">
        <f t="array" ref="H5043">INDEX('Régua SAEB'!$F$1:$F$40,MATCH($E5043&amp;"LP"&amp;$G5043,'Régua SAEB'!$G$1:$G$40,0),1)</f>
        <v>Básico</v>
      </c>
      <c r="I5043" s="29">
        <v>273.39</v>
      </c>
      <c r="J5043" s="10">
        <f>SUMIFS('Régua SAEB'!$C:$C,'Régua SAEB'!$B:$B,"MT",'Régua SAEB'!$D:$D,"&lt;="&amp;$I5043,'Régua SAEB'!$E:$E,"&gt;"&amp;$I5043,'Régua SAEB'!$A:$A,$E5043)</f>
        <v>2</v>
      </c>
      <c r="K5043" s="10" t="str">
        <f t="array" ref="K5043">INDEX('Régua SAEB'!$F$1:$F$40,MATCH($E5043&amp;"MT"&amp;$J5043,'Régua SAEB'!$G$1:$G$40,0),1)</f>
        <v>Insuficiente</v>
      </c>
    </row>
    <row r="5044" spans="1:11" x14ac:dyDescent="0.2">
      <c r="A5044" s="28" t="s">
        <v>74</v>
      </c>
      <c r="B5044" s="24">
        <v>901660</v>
      </c>
      <c r="C5044" s="28" t="s">
        <v>2199</v>
      </c>
      <c r="D5044" s="29">
        <v>35901660</v>
      </c>
      <c r="E5044" s="29" t="s">
        <v>3527</v>
      </c>
      <c r="F5044" s="29">
        <v>272.55</v>
      </c>
      <c r="G5044" s="10">
        <f>SUMIFS('Régua SAEB'!$C:$C,'Régua SAEB'!$B:$B,"LP",'Régua SAEB'!$D:$D,"&lt;="&amp;$F5044,'Régua SAEB'!$E:$E,"&gt;"&amp;$F5044,'Régua SAEB'!$A:$A,$E5044)</f>
        <v>2</v>
      </c>
      <c r="H5044" s="10" t="str">
        <f t="array" ref="H5044">INDEX('Régua SAEB'!$F$1:$F$40,MATCH($E5044&amp;"LP"&amp;$G5044,'Régua SAEB'!$G$1:$G$40,0),1)</f>
        <v>Básico</v>
      </c>
      <c r="I5044" s="29">
        <v>279.33</v>
      </c>
      <c r="J5044" s="10">
        <f>SUMIFS('Régua SAEB'!$C:$C,'Régua SAEB'!$B:$B,"MT",'Régua SAEB'!$D:$D,"&lt;="&amp;$I5044,'Régua SAEB'!$E:$E,"&gt;"&amp;$I5044,'Régua SAEB'!$A:$A,$E5044)</f>
        <v>3</v>
      </c>
      <c r="K5044" s="10" t="str">
        <f t="array" ref="K5044">INDEX('Régua SAEB'!$F$1:$F$40,MATCH($E5044&amp;"MT"&amp;$J5044,'Régua SAEB'!$G$1:$G$40,0),1)</f>
        <v>Básico</v>
      </c>
    </row>
    <row r="5045" spans="1:11" x14ac:dyDescent="0.2">
      <c r="A5045" s="28" t="s">
        <v>74</v>
      </c>
      <c r="B5045" s="24">
        <v>920411</v>
      </c>
      <c r="C5045" s="28" t="s">
        <v>2201</v>
      </c>
      <c r="D5045" s="29">
        <v>35920411</v>
      </c>
      <c r="E5045" s="29" t="s">
        <v>3527</v>
      </c>
      <c r="F5045" s="29">
        <v>277.58</v>
      </c>
      <c r="G5045" s="10">
        <f>SUMIFS('Régua SAEB'!$C:$C,'Régua SAEB'!$B:$B,"LP",'Régua SAEB'!$D:$D,"&lt;="&amp;$F5045,'Régua SAEB'!$E:$E,"&gt;"&amp;$F5045,'Régua SAEB'!$A:$A,$E5045)</f>
        <v>3</v>
      </c>
      <c r="H5045" s="10" t="str">
        <f t="array" ref="H5045">INDEX('Régua SAEB'!$F$1:$F$40,MATCH($E5045&amp;"LP"&amp;$G5045,'Régua SAEB'!$G$1:$G$40,0),1)</f>
        <v>Básico</v>
      </c>
      <c r="I5045" s="29">
        <v>269.58</v>
      </c>
      <c r="J5045" s="10">
        <f>SUMIFS('Régua SAEB'!$C:$C,'Régua SAEB'!$B:$B,"MT",'Régua SAEB'!$D:$D,"&lt;="&amp;$I5045,'Régua SAEB'!$E:$E,"&gt;"&amp;$I5045,'Régua SAEB'!$A:$A,$E5045)</f>
        <v>2</v>
      </c>
      <c r="K5045" s="10" t="str">
        <f t="array" ref="K5045">INDEX('Régua SAEB'!$F$1:$F$40,MATCH($E5045&amp;"MT"&amp;$J5045,'Régua SAEB'!$G$1:$G$40,0),1)</f>
        <v>Insuficiente</v>
      </c>
    </row>
    <row r="5046" spans="1:11" x14ac:dyDescent="0.2">
      <c r="A5046" s="28" t="s">
        <v>12</v>
      </c>
      <c r="B5046" s="24">
        <v>14312</v>
      </c>
      <c r="C5046" s="28" t="s">
        <v>2202</v>
      </c>
      <c r="D5046" s="29">
        <v>35014312</v>
      </c>
      <c r="E5046" s="29" t="s">
        <v>3527</v>
      </c>
      <c r="F5046" s="29">
        <v>262.2</v>
      </c>
      <c r="G5046" s="10">
        <f>SUMIFS('Régua SAEB'!$C:$C,'Régua SAEB'!$B:$B,"LP",'Régua SAEB'!$D:$D,"&lt;="&amp;$F5046,'Régua SAEB'!$E:$E,"&gt;"&amp;$F5046,'Régua SAEB'!$A:$A,$E5046)</f>
        <v>2</v>
      </c>
      <c r="H5046" s="10" t="str">
        <f t="array" ref="H5046">INDEX('Régua SAEB'!$F$1:$F$40,MATCH($E5046&amp;"LP"&amp;$G5046,'Régua SAEB'!$G$1:$G$40,0),1)</f>
        <v>Básico</v>
      </c>
      <c r="I5046" s="29">
        <v>268.69</v>
      </c>
      <c r="J5046" s="10">
        <f>SUMIFS('Régua SAEB'!$C:$C,'Régua SAEB'!$B:$B,"MT",'Régua SAEB'!$D:$D,"&lt;="&amp;$I5046,'Régua SAEB'!$E:$E,"&gt;"&amp;$I5046,'Régua SAEB'!$A:$A,$E5046)</f>
        <v>2</v>
      </c>
      <c r="K5046" s="10" t="str">
        <f t="array" ref="K5046">INDEX('Régua SAEB'!$F$1:$F$40,MATCH($E5046&amp;"MT"&amp;$J5046,'Régua SAEB'!$G$1:$G$40,0),1)</f>
        <v>Insuficiente</v>
      </c>
    </row>
    <row r="5047" spans="1:11" x14ac:dyDescent="0.2">
      <c r="A5047" s="28" t="s">
        <v>12</v>
      </c>
      <c r="B5047" s="24">
        <v>48239</v>
      </c>
      <c r="C5047" s="28" t="s">
        <v>2203</v>
      </c>
      <c r="D5047" s="29">
        <v>35048239</v>
      </c>
      <c r="E5047" s="29" t="s">
        <v>3527</v>
      </c>
      <c r="F5047" s="29">
        <v>283.35000000000002</v>
      </c>
      <c r="G5047" s="10">
        <f>SUMIFS('Régua SAEB'!$C:$C,'Régua SAEB'!$B:$B,"LP",'Régua SAEB'!$D:$D,"&lt;="&amp;$F5047,'Régua SAEB'!$E:$E,"&gt;"&amp;$F5047,'Régua SAEB'!$A:$A,$E5047)</f>
        <v>3</v>
      </c>
      <c r="H5047" s="10" t="str">
        <f t="array" ref="H5047">INDEX('Régua SAEB'!$F$1:$F$40,MATCH($E5047&amp;"LP"&amp;$G5047,'Régua SAEB'!$G$1:$G$40,0),1)</f>
        <v>Básico</v>
      </c>
      <c r="I5047" s="29">
        <v>267.77999999999997</v>
      </c>
      <c r="J5047" s="10">
        <f>SUMIFS('Régua SAEB'!$C:$C,'Régua SAEB'!$B:$B,"MT",'Régua SAEB'!$D:$D,"&lt;="&amp;$I5047,'Régua SAEB'!$E:$E,"&gt;"&amp;$I5047,'Régua SAEB'!$A:$A,$E5047)</f>
        <v>2</v>
      </c>
      <c r="K5047" s="10" t="str">
        <f t="array" ref="K5047">INDEX('Régua SAEB'!$F$1:$F$40,MATCH($E5047&amp;"MT"&amp;$J5047,'Régua SAEB'!$G$1:$G$40,0),1)</f>
        <v>Insuficiente</v>
      </c>
    </row>
    <row r="5048" spans="1:11" x14ac:dyDescent="0.2">
      <c r="A5048" s="28" t="s">
        <v>80</v>
      </c>
      <c r="B5048" s="24">
        <v>24594</v>
      </c>
      <c r="C5048" s="28" t="s">
        <v>3704</v>
      </c>
      <c r="D5048" s="29">
        <v>35024594</v>
      </c>
      <c r="E5048" s="29" t="s">
        <v>3527</v>
      </c>
      <c r="F5048" s="29">
        <v>259.83999999999997</v>
      </c>
      <c r="G5048" s="10">
        <f>SUMIFS('Régua SAEB'!$C:$C,'Régua SAEB'!$B:$B,"LP",'Régua SAEB'!$D:$D,"&lt;="&amp;$F5048,'Régua SAEB'!$E:$E,"&gt;"&amp;$F5048,'Régua SAEB'!$A:$A,$E5048)</f>
        <v>2</v>
      </c>
      <c r="H5048" s="10" t="str">
        <f t="array" ref="H5048">INDEX('Régua SAEB'!$F$1:$F$40,MATCH($E5048&amp;"LP"&amp;$G5048,'Régua SAEB'!$G$1:$G$40,0),1)</f>
        <v>Básico</v>
      </c>
      <c r="I5048" s="29">
        <v>247.16</v>
      </c>
      <c r="J5048" s="10">
        <f>SUMIFS('Régua SAEB'!$C:$C,'Régua SAEB'!$B:$B,"MT",'Régua SAEB'!$D:$D,"&lt;="&amp;$I5048,'Régua SAEB'!$E:$E,"&gt;"&amp;$I5048,'Régua SAEB'!$A:$A,$E5048)</f>
        <v>1</v>
      </c>
      <c r="K5048" s="10" t="str">
        <f t="array" ref="K5048">INDEX('Régua SAEB'!$F$1:$F$40,MATCH($E5048&amp;"MT"&amp;$J5048,'Régua SAEB'!$G$1:$G$40,0),1)</f>
        <v>Insuficiente</v>
      </c>
    </row>
    <row r="5049" spans="1:11" x14ac:dyDescent="0.2">
      <c r="A5049" s="28" t="s">
        <v>12</v>
      </c>
      <c r="B5049" s="24">
        <v>14369</v>
      </c>
      <c r="C5049" s="28" t="s">
        <v>2204</v>
      </c>
      <c r="D5049" s="29">
        <v>35014369</v>
      </c>
      <c r="E5049" s="29" t="s">
        <v>3527</v>
      </c>
      <c r="F5049" s="29">
        <v>288.82</v>
      </c>
      <c r="G5049" s="10">
        <f>SUMIFS('Régua SAEB'!$C:$C,'Régua SAEB'!$B:$B,"LP",'Régua SAEB'!$D:$D,"&lt;="&amp;$F5049,'Régua SAEB'!$E:$E,"&gt;"&amp;$F5049,'Régua SAEB'!$A:$A,$E5049)</f>
        <v>3</v>
      </c>
      <c r="H5049" s="10" t="str">
        <f t="array" ref="H5049">INDEX('Régua SAEB'!$F$1:$F$40,MATCH($E5049&amp;"LP"&amp;$G5049,'Régua SAEB'!$G$1:$G$40,0),1)</f>
        <v>Básico</v>
      </c>
      <c r="I5049" s="29">
        <v>281.36</v>
      </c>
      <c r="J5049" s="10">
        <f>SUMIFS('Régua SAEB'!$C:$C,'Régua SAEB'!$B:$B,"MT",'Régua SAEB'!$D:$D,"&lt;="&amp;$I5049,'Régua SAEB'!$E:$E,"&gt;"&amp;$I5049,'Régua SAEB'!$A:$A,$E5049)</f>
        <v>3</v>
      </c>
      <c r="K5049" s="10" t="str">
        <f t="array" ref="K5049">INDEX('Régua SAEB'!$F$1:$F$40,MATCH($E5049&amp;"MT"&amp;$J5049,'Régua SAEB'!$G$1:$G$40,0),1)</f>
        <v>Básico</v>
      </c>
    </row>
    <row r="5050" spans="1:11" x14ac:dyDescent="0.2">
      <c r="A5050" s="28" t="s">
        <v>12</v>
      </c>
      <c r="B5050" s="24">
        <v>38885</v>
      </c>
      <c r="C5050" s="28" t="s">
        <v>2205</v>
      </c>
      <c r="D5050" s="29">
        <v>35038885</v>
      </c>
      <c r="E5050" s="29" t="s">
        <v>3527</v>
      </c>
      <c r="F5050" s="29">
        <v>265.04000000000002</v>
      </c>
      <c r="G5050" s="10">
        <f>SUMIFS('Régua SAEB'!$C:$C,'Régua SAEB'!$B:$B,"LP",'Régua SAEB'!$D:$D,"&lt;="&amp;$F5050,'Régua SAEB'!$E:$E,"&gt;"&amp;$F5050,'Régua SAEB'!$A:$A,$E5050)</f>
        <v>2</v>
      </c>
      <c r="H5050" s="10" t="str">
        <f t="array" ref="H5050">INDEX('Régua SAEB'!$F$1:$F$40,MATCH($E5050&amp;"LP"&amp;$G5050,'Régua SAEB'!$G$1:$G$40,0),1)</f>
        <v>Básico</v>
      </c>
      <c r="I5050" s="29">
        <v>254.59</v>
      </c>
      <c r="J5050" s="10">
        <f>SUMIFS('Régua SAEB'!$C:$C,'Régua SAEB'!$B:$B,"MT",'Régua SAEB'!$D:$D,"&lt;="&amp;$I5050,'Régua SAEB'!$E:$E,"&gt;"&amp;$I5050,'Régua SAEB'!$A:$A,$E5050)</f>
        <v>2</v>
      </c>
      <c r="K5050" s="10" t="str">
        <f t="array" ref="K5050">INDEX('Régua SAEB'!$F$1:$F$40,MATCH($E5050&amp;"MT"&amp;$J5050,'Régua SAEB'!$G$1:$G$40,0),1)</f>
        <v>Insuficiente</v>
      </c>
    </row>
    <row r="5051" spans="1:11" x14ac:dyDescent="0.2">
      <c r="A5051" s="28" t="s">
        <v>12</v>
      </c>
      <c r="B5051" s="24">
        <v>65456</v>
      </c>
      <c r="C5051" s="28" t="s">
        <v>2206</v>
      </c>
      <c r="D5051" s="29">
        <v>35065456</v>
      </c>
      <c r="E5051" s="29" t="s">
        <v>3527</v>
      </c>
      <c r="F5051" s="29">
        <v>279.55</v>
      </c>
      <c r="G5051" s="10">
        <f>SUMIFS('Régua SAEB'!$C:$C,'Régua SAEB'!$B:$B,"LP",'Régua SAEB'!$D:$D,"&lt;="&amp;$F5051,'Régua SAEB'!$E:$E,"&gt;"&amp;$F5051,'Régua SAEB'!$A:$A,$E5051)</f>
        <v>3</v>
      </c>
      <c r="H5051" s="10" t="str">
        <f t="array" ref="H5051">INDEX('Régua SAEB'!$F$1:$F$40,MATCH($E5051&amp;"LP"&amp;$G5051,'Régua SAEB'!$G$1:$G$40,0),1)</f>
        <v>Básico</v>
      </c>
      <c r="I5051" s="29">
        <v>287.01</v>
      </c>
      <c r="J5051" s="10">
        <f>SUMIFS('Régua SAEB'!$C:$C,'Régua SAEB'!$B:$B,"MT",'Régua SAEB'!$D:$D,"&lt;="&amp;$I5051,'Régua SAEB'!$E:$E,"&gt;"&amp;$I5051,'Régua SAEB'!$A:$A,$E5051)</f>
        <v>3</v>
      </c>
      <c r="K5051" s="10" t="str">
        <f t="array" ref="K5051">INDEX('Régua SAEB'!$F$1:$F$40,MATCH($E5051&amp;"MT"&amp;$J5051,'Régua SAEB'!$G$1:$G$40,0),1)</f>
        <v>Básico</v>
      </c>
    </row>
    <row r="5052" spans="1:11" x14ac:dyDescent="0.2">
      <c r="A5052" s="28" t="s">
        <v>12</v>
      </c>
      <c r="B5052" s="24">
        <v>905252</v>
      </c>
      <c r="C5052" s="28" t="s">
        <v>2207</v>
      </c>
      <c r="D5052" s="29">
        <v>35905252</v>
      </c>
      <c r="E5052" s="29" t="s">
        <v>3527</v>
      </c>
      <c r="F5052" s="29">
        <v>281.75</v>
      </c>
      <c r="G5052" s="10">
        <f>SUMIFS('Régua SAEB'!$C:$C,'Régua SAEB'!$B:$B,"LP",'Régua SAEB'!$D:$D,"&lt;="&amp;$F5052,'Régua SAEB'!$E:$E,"&gt;"&amp;$F5052,'Régua SAEB'!$A:$A,$E5052)</f>
        <v>3</v>
      </c>
      <c r="H5052" s="10" t="str">
        <f t="array" ref="H5052">INDEX('Régua SAEB'!$F$1:$F$40,MATCH($E5052&amp;"LP"&amp;$G5052,'Régua SAEB'!$G$1:$G$40,0),1)</f>
        <v>Básico</v>
      </c>
      <c r="I5052" s="29">
        <v>283.04000000000002</v>
      </c>
      <c r="J5052" s="10">
        <f>SUMIFS('Régua SAEB'!$C:$C,'Régua SAEB'!$B:$B,"MT",'Régua SAEB'!$D:$D,"&lt;="&amp;$I5052,'Régua SAEB'!$E:$E,"&gt;"&amp;$I5052,'Régua SAEB'!$A:$A,$E5052)</f>
        <v>3</v>
      </c>
      <c r="K5052" s="10" t="str">
        <f t="array" ref="K5052">INDEX('Régua SAEB'!$F$1:$F$40,MATCH($E5052&amp;"MT"&amp;$J5052,'Régua SAEB'!$G$1:$G$40,0),1)</f>
        <v>Básico</v>
      </c>
    </row>
    <row r="5053" spans="1:11" x14ac:dyDescent="0.2">
      <c r="A5053" s="28" t="s">
        <v>67</v>
      </c>
      <c r="B5053" s="24">
        <v>34149</v>
      </c>
      <c r="C5053" s="28" t="s">
        <v>2209</v>
      </c>
      <c r="D5053" s="29">
        <v>35034149</v>
      </c>
      <c r="E5053" s="29" t="s">
        <v>3527</v>
      </c>
      <c r="F5053" s="29">
        <v>278.57</v>
      </c>
      <c r="G5053" s="10">
        <f>SUMIFS('Régua SAEB'!$C:$C,'Régua SAEB'!$B:$B,"LP",'Régua SAEB'!$D:$D,"&lt;="&amp;$F5053,'Régua SAEB'!$E:$E,"&gt;"&amp;$F5053,'Régua SAEB'!$A:$A,$E5053)</f>
        <v>3</v>
      </c>
      <c r="H5053" s="10" t="str">
        <f t="array" ref="H5053">INDEX('Régua SAEB'!$F$1:$F$40,MATCH($E5053&amp;"LP"&amp;$G5053,'Régua SAEB'!$G$1:$G$40,0),1)</f>
        <v>Básico</v>
      </c>
      <c r="I5053" s="29">
        <v>274.22000000000003</v>
      </c>
      <c r="J5053" s="10">
        <f>SUMIFS('Régua SAEB'!$C:$C,'Régua SAEB'!$B:$B,"MT",'Régua SAEB'!$D:$D,"&lt;="&amp;$I5053,'Régua SAEB'!$E:$E,"&gt;"&amp;$I5053,'Régua SAEB'!$A:$A,$E5053)</f>
        <v>2</v>
      </c>
      <c r="K5053" s="10" t="str">
        <f t="array" ref="K5053">INDEX('Régua SAEB'!$F$1:$F$40,MATCH($E5053&amp;"MT"&amp;$J5053,'Régua SAEB'!$G$1:$G$40,0),1)</f>
        <v>Insuficiente</v>
      </c>
    </row>
    <row r="5054" spans="1:11" x14ac:dyDescent="0.2">
      <c r="A5054" s="28" t="s">
        <v>76</v>
      </c>
      <c r="B5054" s="24">
        <v>32803</v>
      </c>
      <c r="C5054" s="28" t="s">
        <v>2210</v>
      </c>
      <c r="D5054" s="29">
        <v>35032803</v>
      </c>
      <c r="E5054" s="29" t="s">
        <v>3527</v>
      </c>
      <c r="F5054" s="29">
        <v>288.13</v>
      </c>
      <c r="G5054" s="10">
        <f>SUMIFS('Régua SAEB'!$C:$C,'Régua SAEB'!$B:$B,"LP",'Régua SAEB'!$D:$D,"&lt;="&amp;$F5054,'Régua SAEB'!$E:$E,"&gt;"&amp;$F5054,'Régua SAEB'!$A:$A,$E5054)</f>
        <v>3</v>
      </c>
      <c r="H5054" s="10" t="str">
        <f t="array" ref="H5054">INDEX('Régua SAEB'!$F$1:$F$40,MATCH($E5054&amp;"LP"&amp;$G5054,'Régua SAEB'!$G$1:$G$40,0),1)</f>
        <v>Básico</v>
      </c>
      <c r="I5054" s="29">
        <v>288.95999999999998</v>
      </c>
      <c r="J5054" s="10">
        <f>SUMIFS('Régua SAEB'!$C:$C,'Régua SAEB'!$B:$B,"MT",'Régua SAEB'!$D:$D,"&lt;="&amp;$I5054,'Régua SAEB'!$E:$E,"&gt;"&amp;$I5054,'Régua SAEB'!$A:$A,$E5054)</f>
        <v>3</v>
      </c>
      <c r="K5054" s="10" t="str">
        <f t="array" ref="K5054">INDEX('Régua SAEB'!$F$1:$F$40,MATCH($E5054&amp;"MT"&amp;$J5054,'Régua SAEB'!$G$1:$G$40,0),1)</f>
        <v>Básico</v>
      </c>
    </row>
    <row r="5055" spans="1:11" x14ac:dyDescent="0.2">
      <c r="A5055" s="28" t="s">
        <v>40</v>
      </c>
      <c r="B5055" s="24">
        <v>15076</v>
      </c>
      <c r="C5055" s="28" t="s">
        <v>2211</v>
      </c>
      <c r="D5055" s="29">
        <v>35015076</v>
      </c>
      <c r="E5055" s="29" t="s">
        <v>3527</v>
      </c>
      <c r="F5055" s="29">
        <v>280.74</v>
      </c>
      <c r="G5055" s="10">
        <f>SUMIFS('Régua SAEB'!$C:$C,'Régua SAEB'!$B:$B,"LP",'Régua SAEB'!$D:$D,"&lt;="&amp;$F5055,'Régua SAEB'!$E:$E,"&gt;"&amp;$F5055,'Régua SAEB'!$A:$A,$E5055)</f>
        <v>3</v>
      </c>
      <c r="H5055" s="10" t="str">
        <f t="array" ref="H5055">INDEX('Régua SAEB'!$F$1:$F$40,MATCH($E5055&amp;"LP"&amp;$G5055,'Régua SAEB'!$G$1:$G$40,0),1)</f>
        <v>Básico</v>
      </c>
      <c r="I5055" s="29">
        <v>279.02</v>
      </c>
      <c r="J5055" s="10">
        <f>SUMIFS('Régua SAEB'!$C:$C,'Régua SAEB'!$B:$B,"MT",'Régua SAEB'!$D:$D,"&lt;="&amp;$I5055,'Régua SAEB'!$E:$E,"&gt;"&amp;$I5055,'Régua SAEB'!$A:$A,$E5055)</f>
        <v>3</v>
      </c>
      <c r="K5055" s="10" t="str">
        <f t="array" ref="K5055">INDEX('Régua SAEB'!$F$1:$F$40,MATCH($E5055&amp;"MT"&amp;$J5055,'Régua SAEB'!$G$1:$G$40,0),1)</f>
        <v>Básico</v>
      </c>
    </row>
    <row r="5056" spans="1:11" x14ac:dyDescent="0.2">
      <c r="A5056" s="28" t="s">
        <v>40</v>
      </c>
      <c r="B5056" s="24">
        <v>915087</v>
      </c>
      <c r="C5056" s="28" t="s">
        <v>2212</v>
      </c>
      <c r="D5056" s="29">
        <v>35915087</v>
      </c>
      <c r="E5056" s="29" t="s">
        <v>3527</v>
      </c>
      <c r="F5056" s="29">
        <v>294.06</v>
      </c>
      <c r="G5056" s="10">
        <f>SUMIFS('Régua SAEB'!$C:$C,'Régua SAEB'!$B:$B,"LP",'Régua SAEB'!$D:$D,"&lt;="&amp;$F5056,'Régua SAEB'!$E:$E,"&gt;"&amp;$F5056,'Régua SAEB'!$A:$A,$E5056)</f>
        <v>3</v>
      </c>
      <c r="H5056" s="10" t="str">
        <f t="array" ref="H5056">INDEX('Régua SAEB'!$F$1:$F$40,MATCH($E5056&amp;"LP"&amp;$G5056,'Régua SAEB'!$G$1:$G$40,0),1)</f>
        <v>Básico</v>
      </c>
      <c r="I5056" s="29">
        <v>285.35000000000002</v>
      </c>
      <c r="J5056" s="10">
        <f>SUMIFS('Régua SAEB'!$C:$C,'Régua SAEB'!$B:$B,"MT",'Régua SAEB'!$D:$D,"&lt;="&amp;$I5056,'Régua SAEB'!$E:$E,"&gt;"&amp;$I5056,'Régua SAEB'!$A:$A,$E5056)</f>
        <v>3</v>
      </c>
      <c r="K5056" s="10" t="str">
        <f t="array" ref="K5056">INDEX('Régua SAEB'!$F$1:$F$40,MATCH($E5056&amp;"MT"&amp;$J5056,'Régua SAEB'!$G$1:$G$40,0),1)</f>
        <v>Básico</v>
      </c>
    </row>
    <row r="5057" spans="1:11" x14ac:dyDescent="0.2">
      <c r="A5057" s="28" t="s">
        <v>59</v>
      </c>
      <c r="B5057" s="24">
        <v>7870</v>
      </c>
      <c r="C5057" s="28" t="s">
        <v>2214</v>
      </c>
      <c r="D5057" s="29">
        <v>35007870</v>
      </c>
      <c r="E5057" s="29" t="s">
        <v>3527</v>
      </c>
      <c r="F5057" s="29">
        <v>271.08</v>
      </c>
      <c r="G5057" s="10">
        <f>SUMIFS('Régua SAEB'!$C:$C,'Régua SAEB'!$B:$B,"LP",'Régua SAEB'!$D:$D,"&lt;="&amp;$F5057,'Régua SAEB'!$E:$E,"&gt;"&amp;$F5057,'Régua SAEB'!$A:$A,$E5057)</f>
        <v>2</v>
      </c>
      <c r="H5057" s="10" t="str">
        <f t="array" ref="H5057">INDEX('Régua SAEB'!$F$1:$F$40,MATCH($E5057&amp;"LP"&amp;$G5057,'Régua SAEB'!$G$1:$G$40,0),1)</f>
        <v>Básico</v>
      </c>
      <c r="I5057" s="29">
        <v>261.32</v>
      </c>
      <c r="J5057" s="10">
        <f>SUMIFS('Régua SAEB'!$C:$C,'Régua SAEB'!$B:$B,"MT",'Régua SAEB'!$D:$D,"&lt;="&amp;$I5057,'Régua SAEB'!$E:$E,"&gt;"&amp;$I5057,'Régua SAEB'!$A:$A,$E5057)</f>
        <v>2</v>
      </c>
      <c r="K5057" s="10" t="str">
        <f t="array" ref="K5057">INDEX('Régua SAEB'!$F$1:$F$40,MATCH($E5057&amp;"MT"&amp;$J5057,'Régua SAEB'!$G$1:$G$40,0),1)</f>
        <v>Insuficiente</v>
      </c>
    </row>
    <row r="5058" spans="1:11" x14ac:dyDescent="0.2">
      <c r="A5058" s="28" t="s">
        <v>59</v>
      </c>
      <c r="B5058" s="24">
        <v>7882</v>
      </c>
      <c r="C5058" s="28" t="s">
        <v>2215</v>
      </c>
      <c r="D5058" s="29">
        <v>35007882</v>
      </c>
      <c r="E5058" s="29" t="s">
        <v>3527</v>
      </c>
      <c r="F5058" s="29">
        <v>273.70999999999998</v>
      </c>
      <c r="G5058" s="10">
        <f>SUMIFS('Régua SAEB'!$C:$C,'Régua SAEB'!$B:$B,"LP",'Régua SAEB'!$D:$D,"&lt;="&amp;$F5058,'Régua SAEB'!$E:$E,"&gt;"&amp;$F5058,'Régua SAEB'!$A:$A,$E5058)</f>
        <v>2</v>
      </c>
      <c r="H5058" s="10" t="str">
        <f t="array" ref="H5058">INDEX('Régua SAEB'!$F$1:$F$40,MATCH($E5058&amp;"LP"&amp;$G5058,'Régua SAEB'!$G$1:$G$40,0),1)</f>
        <v>Básico</v>
      </c>
      <c r="I5058" s="29">
        <v>259.14999999999998</v>
      </c>
      <c r="J5058" s="10">
        <f>SUMIFS('Régua SAEB'!$C:$C,'Régua SAEB'!$B:$B,"MT",'Régua SAEB'!$D:$D,"&lt;="&amp;$I5058,'Régua SAEB'!$E:$E,"&gt;"&amp;$I5058,'Régua SAEB'!$A:$A,$E5058)</f>
        <v>2</v>
      </c>
      <c r="K5058" s="10" t="str">
        <f t="array" ref="K5058">INDEX('Régua SAEB'!$F$1:$F$40,MATCH($E5058&amp;"MT"&amp;$J5058,'Régua SAEB'!$G$1:$G$40,0),1)</f>
        <v>Insuficiente</v>
      </c>
    </row>
    <row r="5059" spans="1:11" x14ac:dyDescent="0.2">
      <c r="A5059" s="28" t="s">
        <v>59</v>
      </c>
      <c r="B5059" s="24">
        <v>7924</v>
      </c>
      <c r="C5059" s="28" t="s">
        <v>2216</v>
      </c>
      <c r="D5059" s="29">
        <v>35007924</v>
      </c>
      <c r="E5059" s="29" t="s">
        <v>3527</v>
      </c>
      <c r="F5059" s="29">
        <v>287.33</v>
      </c>
      <c r="G5059" s="10">
        <f>SUMIFS('Régua SAEB'!$C:$C,'Régua SAEB'!$B:$B,"LP",'Régua SAEB'!$D:$D,"&lt;="&amp;$F5059,'Régua SAEB'!$E:$E,"&gt;"&amp;$F5059,'Régua SAEB'!$A:$A,$E5059)</f>
        <v>3</v>
      </c>
      <c r="H5059" s="10" t="str">
        <f t="array" ref="H5059">INDEX('Régua SAEB'!$F$1:$F$40,MATCH($E5059&amp;"LP"&amp;$G5059,'Régua SAEB'!$G$1:$G$40,0),1)</f>
        <v>Básico</v>
      </c>
      <c r="I5059" s="29">
        <v>268.57</v>
      </c>
      <c r="J5059" s="10">
        <f>SUMIFS('Régua SAEB'!$C:$C,'Régua SAEB'!$B:$B,"MT",'Régua SAEB'!$D:$D,"&lt;="&amp;$I5059,'Régua SAEB'!$E:$E,"&gt;"&amp;$I5059,'Régua SAEB'!$A:$A,$E5059)</f>
        <v>2</v>
      </c>
      <c r="K5059" s="10" t="str">
        <f t="array" ref="K5059">INDEX('Régua SAEB'!$F$1:$F$40,MATCH($E5059&amp;"MT"&amp;$J5059,'Régua SAEB'!$G$1:$G$40,0),1)</f>
        <v>Insuficiente</v>
      </c>
    </row>
    <row r="5060" spans="1:11" x14ac:dyDescent="0.2">
      <c r="A5060" s="28" t="s">
        <v>59</v>
      </c>
      <c r="B5060" s="24">
        <v>7948</v>
      </c>
      <c r="C5060" s="28" t="s">
        <v>2217</v>
      </c>
      <c r="D5060" s="29">
        <v>35007948</v>
      </c>
      <c r="E5060" s="29" t="s">
        <v>3527</v>
      </c>
      <c r="F5060" s="29">
        <v>295.91000000000003</v>
      </c>
      <c r="G5060" s="10">
        <f>SUMIFS('Régua SAEB'!$C:$C,'Régua SAEB'!$B:$B,"LP",'Régua SAEB'!$D:$D,"&lt;="&amp;$F5060,'Régua SAEB'!$E:$E,"&gt;"&amp;$F5060,'Régua SAEB'!$A:$A,$E5060)</f>
        <v>3</v>
      </c>
      <c r="H5060" s="10" t="str">
        <f t="array" ref="H5060">INDEX('Régua SAEB'!$F$1:$F$40,MATCH($E5060&amp;"LP"&amp;$G5060,'Régua SAEB'!$G$1:$G$40,0),1)</f>
        <v>Básico</v>
      </c>
      <c r="I5060" s="29">
        <v>279.5</v>
      </c>
      <c r="J5060" s="10">
        <f>SUMIFS('Régua SAEB'!$C:$C,'Régua SAEB'!$B:$B,"MT",'Régua SAEB'!$D:$D,"&lt;="&amp;$I5060,'Régua SAEB'!$E:$E,"&gt;"&amp;$I5060,'Régua SAEB'!$A:$A,$E5060)</f>
        <v>3</v>
      </c>
      <c r="K5060" s="10" t="str">
        <f t="array" ref="K5060">INDEX('Régua SAEB'!$F$1:$F$40,MATCH($E5060&amp;"MT"&amp;$J5060,'Régua SAEB'!$G$1:$G$40,0),1)</f>
        <v>Básico</v>
      </c>
    </row>
    <row r="5061" spans="1:11" x14ac:dyDescent="0.2">
      <c r="A5061" s="28" t="s">
        <v>59</v>
      </c>
      <c r="B5061" s="24">
        <v>7959</v>
      </c>
      <c r="C5061" s="28" t="s">
        <v>2218</v>
      </c>
      <c r="D5061" s="29">
        <v>35007959</v>
      </c>
      <c r="E5061" s="29" t="s">
        <v>3527</v>
      </c>
      <c r="F5061" s="29">
        <v>297.27</v>
      </c>
      <c r="G5061" s="10">
        <f>SUMIFS('Régua SAEB'!$C:$C,'Régua SAEB'!$B:$B,"LP",'Régua SAEB'!$D:$D,"&lt;="&amp;$F5061,'Régua SAEB'!$E:$E,"&gt;"&amp;$F5061,'Régua SAEB'!$A:$A,$E5061)</f>
        <v>3</v>
      </c>
      <c r="H5061" s="10" t="str">
        <f t="array" ref="H5061">INDEX('Régua SAEB'!$F$1:$F$40,MATCH($E5061&amp;"LP"&amp;$G5061,'Régua SAEB'!$G$1:$G$40,0),1)</f>
        <v>Básico</v>
      </c>
      <c r="I5061" s="29">
        <v>284.20999999999998</v>
      </c>
      <c r="J5061" s="10">
        <f>SUMIFS('Régua SAEB'!$C:$C,'Régua SAEB'!$B:$B,"MT",'Régua SAEB'!$D:$D,"&lt;="&amp;$I5061,'Régua SAEB'!$E:$E,"&gt;"&amp;$I5061,'Régua SAEB'!$A:$A,$E5061)</f>
        <v>3</v>
      </c>
      <c r="K5061" s="10" t="str">
        <f t="array" ref="K5061">INDEX('Régua SAEB'!$F$1:$F$40,MATCH($E5061&amp;"MT"&amp;$J5061,'Régua SAEB'!$G$1:$G$40,0),1)</f>
        <v>Básico</v>
      </c>
    </row>
    <row r="5062" spans="1:11" x14ac:dyDescent="0.2">
      <c r="A5062" s="28" t="s">
        <v>59</v>
      </c>
      <c r="B5062" s="24">
        <v>7961</v>
      </c>
      <c r="C5062" s="28" t="s">
        <v>2219</v>
      </c>
      <c r="D5062" s="29">
        <v>35007961</v>
      </c>
      <c r="E5062" s="29" t="s">
        <v>3527</v>
      </c>
      <c r="F5062" s="29">
        <v>279.37</v>
      </c>
      <c r="G5062" s="10">
        <f>SUMIFS('Régua SAEB'!$C:$C,'Régua SAEB'!$B:$B,"LP",'Régua SAEB'!$D:$D,"&lt;="&amp;$F5062,'Régua SAEB'!$E:$E,"&gt;"&amp;$F5062,'Régua SAEB'!$A:$A,$E5062)</f>
        <v>3</v>
      </c>
      <c r="H5062" s="10" t="str">
        <f t="array" ref="H5062">INDEX('Régua SAEB'!$F$1:$F$40,MATCH($E5062&amp;"LP"&amp;$G5062,'Régua SAEB'!$G$1:$G$40,0),1)</f>
        <v>Básico</v>
      </c>
      <c r="I5062" s="29">
        <v>274.94</v>
      </c>
      <c r="J5062" s="10">
        <f>SUMIFS('Régua SAEB'!$C:$C,'Régua SAEB'!$B:$B,"MT",'Régua SAEB'!$D:$D,"&lt;="&amp;$I5062,'Régua SAEB'!$E:$E,"&gt;"&amp;$I5062,'Régua SAEB'!$A:$A,$E5062)</f>
        <v>2</v>
      </c>
      <c r="K5062" s="10" t="str">
        <f t="array" ref="K5062">INDEX('Régua SAEB'!$F$1:$F$40,MATCH($E5062&amp;"MT"&amp;$J5062,'Régua SAEB'!$G$1:$G$40,0),1)</f>
        <v>Insuficiente</v>
      </c>
    </row>
    <row r="5063" spans="1:11" x14ac:dyDescent="0.2">
      <c r="A5063" s="28" t="s">
        <v>59</v>
      </c>
      <c r="B5063" s="24">
        <v>7985</v>
      </c>
      <c r="C5063" s="28" t="s">
        <v>2220</v>
      </c>
      <c r="D5063" s="29">
        <v>35007985</v>
      </c>
      <c r="E5063" s="29" t="s">
        <v>3527</v>
      </c>
      <c r="F5063" s="29">
        <v>278.81</v>
      </c>
      <c r="G5063" s="10">
        <f>SUMIFS('Régua SAEB'!$C:$C,'Régua SAEB'!$B:$B,"LP",'Régua SAEB'!$D:$D,"&lt;="&amp;$F5063,'Régua SAEB'!$E:$E,"&gt;"&amp;$F5063,'Régua SAEB'!$A:$A,$E5063)</f>
        <v>3</v>
      </c>
      <c r="H5063" s="10" t="str">
        <f t="array" ref="H5063">INDEX('Régua SAEB'!$F$1:$F$40,MATCH($E5063&amp;"LP"&amp;$G5063,'Régua SAEB'!$G$1:$G$40,0),1)</f>
        <v>Básico</v>
      </c>
      <c r="I5063" s="29">
        <v>262.33</v>
      </c>
      <c r="J5063" s="10">
        <f>SUMIFS('Régua SAEB'!$C:$C,'Régua SAEB'!$B:$B,"MT",'Régua SAEB'!$D:$D,"&lt;="&amp;$I5063,'Régua SAEB'!$E:$E,"&gt;"&amp;$I5063,'Régua SAEB'!$A:$A,$E5063)</f>
        <v>2</v>
      </c>
      <c r="K5063" s="10" t="str">
        <f t="array" ref="K5063">INDEX('Régua SAEB'!$F$1:$F$40,MATCH($E5063&amp;"MT"&amp;$J5063,'Régua SAEB'!$G$1:$G$40,0),1)</f>
        <v>Insuficiente</v>
      </c>
    </row>
    <row r="5064" spans="1:11" x14ac:dyDescent="0.2">
      <c r="A5064" s="28" t="s">
        <v>59</v>
      </c>
      <c r="B5064" s="24">
        <v>46486</v>
      </c>
      <c r="C5064" s="28" t="s">
        <v>2224</v>
      </c>
      <c r="D5064" s="29">
        <v>35046486</v>
      </c>
      <c r="E5064" s="29" t="s">
        <v>3527</v>
      </c>
      <c r="F5064" s="29">
        <v>279.66000000000003</v>
      </c>
      <c r="G5064" s="10">
        <f>SUMIFS('Régua SAEB'!$C:$C,'Régua SAEB'!$B:$B,"LP",'Régua SAEB'!$D:$D,"&lt;="&amp;$F5064,'Régua SAEB'!$E:$E,"&gt;"&amp;$F5064,'Régua SAEB'!$A:$A,$E5064)</f>
        <v>3</v>
      </c>
      <c r="H5064" s="10" t="str">
        <f t="array" ref="H5064">INDEX('Régua SAEB'!$F$1:$F$40,MATCH($E5064&amp;"LP"&amp;$G5064,'Régua SAEB'!$G$1:$G$40,0),1)</f>
        <v>Básico</v>
      </c>
      <c r="I5064" s="29">
        <v>263.44</v>
      </c>
      <c r="J5064" s="10">
        <f>SUMIFS('Régua SAEB'!$C:$C,'Régua SAEB'!$B:$B,"MT",'Régua SAEB'!$D:$D,"&lt;="&amp;$I5064,'Régua SAEB'!$E:$E,"&gt;"&amp;$I5064,'Régua SAEB'!$A:$A,$E5064)</f>
        <v>2</v>
      </c>
      <c r="K5064" s="10" t="str">
        <f t="array" ref="K5064">INDEX('Régua SAEB'!$F$1:$F$40,MATCH($E5064&amp;"MT"&amp;$J5064,'Régua SAEB'!$G$1:$G$40,0),1)</f>
        <v>Insuficiente</v>
      </c>
    </row>
    <row r="5065" spans="1:11" x14ac:dyDescent="0.2">
      <c r="A5065" s="28" t="s">
        <v>59</v>
      </c>
      <c r="B5065" s="24">
        <v>46504</v>
      </c>
      <c r="C5065" s="28" t="s">
        <v>2225</v>
      </c>
      <c r="D5065" s="29">
        <v>35046504</v>
      </c>
      <c r="E5065" s="29" t="s">
        <v>3527</v>
      </c>
      <c r="F5065" s="29">
        <v>282.77999999999997</v>
      </c>
      <c r="G5065" s="10">
        <f>SUMIFS('Régua SAEB'!$C:$C,'Régua SAEB'!$B:$B,"LP",'Régua SAEB'!$D:$D,"&lt;="&amp;$F5065,'Régua SAEB'!$E:$E,"&gt;"&amp;$F5065,'Régua SAEB'!$A:$A,$E5065)</f>
        <v>3</v>
      </c>
      <c r="H5065" s="10" t="str">
        <f t="array" ref="H5065">INDEX('Régua SAEB'!$F$1:$F$40,MATCH($E5065&amp;"LP"&amp;$G5065,'Régua SAEB'!$G$1:$G$40,0),1)</f>
        <v>Básico</v>
      </c>
      <c r="I5065" s="29">
        <v>266.02</v>
      </c>
      <c r="J5065" s="10">
        <f>SUMIFS('Régua SAEB'!$C:$C,'Régua SAEB'!$B:$B,"MT",'Régua SAEB'!$D:$D,"&lt;="&amp;$I5065,'Régua SAEB'!$E:$E,"&gt;"&amp;$I5065,'Régua SAEB'!$A:$A,$E5065)</f>
        <v>2</v>
      </c>
      <c r="K5065" s="10" t="str">
        <f t="array" ref="K5065">INDEX('Régua SAEB'!$F$1:$F$40,MATCH($E5065&amp;"MT"&amp;$J5065,'Régua SAEB'!$G$1:$G$40,0),1)</f>
        <v>Insuficiente</v>
      </c>
    </row>
    <row r="5066" spans="1:11" x14ac:dyDescent="0.2">
      <c r="A5066" s="28" t="s">
        <v>59</v>
      </c>
      <c r="B5066" s="24">
        <v>48948</v>
      </c>
      <c r="C5066" s="28" t="s">
        <v>2226</v>
      </c>
      <c r="D5066" s="29">
        <v>35048948</v>
      </c>
      <c r="E5066" s="29" t="s">
        <v>3527</v>
      </c>
      <c r="F5066" s="29">
        <v>287.27999999999997</v>
      </c>
      <c r="G5066" s="10">
        <f>SUMIFS('Régua SAEB'!$C:$C,'Régua SAEB'!$B:$B,"LP",'Régua SAEB'!$D:$D,"&lt;="&amp;$F5066,'Régua SAEB'!$E:$E,"&gt;"&amp;$F5066,'Régua SAEB'!$A:$A,$E5066)</f>
        <v>3</v>
      </c>
      <c r="H5066" s="10" t="str">
        <f t="array" ref="H5066">INDEX('Régua SAEB'!$F$1:$F$40,MATCH($E5066&amp;"LP"&amp;$G5066,'Régua SAEB'!$G$1:$G$40,0),1)</f>
        <v>Básico</v>
      </c>
      <c r="I5066" s="29">
        <v>296.24</v>
      </c>
      <c r="J5066" s="10">
        <f>SUMIFS('Régua SAEB'!$C:$C,'Régua SAEB'!$B:$B,"MT",'Régua SAEB'!$D:$D,"&lt;="&amp;$I5066,'Régua SAEB'!$E:$E,"&gt;"&amp;$I5066,'Régua SAEB'!$A:$A,$E5066)</f>
        <v>3</v>
      </c>
      <c r="K5066" s="10" t="str">
        <f t="array" ref="K5066">INDEX('Régua SAEB'!$F$1:$F$40,MATCH($E5066&amp;"MT"&amp;$J5066,'Régua SAEB'!$G$1:$G$40,0),1)</f>
        <v>Básico</v>
      </c>
    </row>
    <row r="5067" spans="1:11" x14ac:dyDescent="0.2">
      <c r="A5067" s="28" t="s">
        <v>59</v>
      </c>
      <c r="B5067" s="24">
        <v>917000</v>
      </c>
      <c r="C5067" s="28" t="s">
        <v>2229</v>
      </c>
      <c r="D5067" s="29">
        <v>35917000</v>
      </c>
      <c r="E5067" s="29" t="s">
        <v>3527</v>
      </c>
      <c r="F5067" s="29">
        <v>283.08</v>
      </c>
      <c r="G5067" s="10">
        <f>SUMIFS('Régua SAEB'!$C:$C,'Régua SAEB'!$B:$B,"LP",'Régua SAEB'!$D:$D,"&lt;="&amp;$F5067,'Régua SAEB'!$E:$E,"&gt;"&amp;$F5067,'Régua SAEB'!$A:$A,$E5067)</f>
        <v>3</v>
      </c>
      <c r="H5067" s="10" t="str">
        <f t="array" ref="H5067">INDEX('Régua SAEB'!$F$1:$F$40,MATCH($E5067&amp;"LP"&amp;$G5067,'Régua SAEB'!$G$1:$G$40,0),1)</f>
        <v>Básico</v>
      </c>
      <c r="I5067" s="29">
        <v>269.23</v>
      </c>
      <c r="J5067" s="10">
        <f>SUMIFS('Régua SAEB'!$C:$C,'Régua SAEB'!$B:$B,"MT",'Régua SAEB'!$D:$D,"&lt;="&amp;$I5067,'Régua SAEB'!$E:$E,"&gt;"&amp;$I5067,'Régua SAEB'!$A:$A,$E5067)</f>
        <v>2</v>
      </c>
      <c r="K5067" s="10" t="str">
        <f t="array" ref="K5067">INDEX('Régua SAEB'!$F$1:$F$40,MATCH($E5067&amp;"MT"&amp;$J5067,'Régua SAEB'!$G$1:$G$40,0),1)</f>
        <v>Insuficiente</v>
      </c>
    </row>
    <row r="5068" spans="1:11" x14ac:dyDescent="0.2">
      <c r="A5068" s="28" t="s">
        <v>59</v>
      </c>
      <c r="B5068" s="24">
        <v>921129</v>
      </c>
      <c r="C5068" s="28" t="s">
        <v>2231</v>
      </c>
      <c r="D5068" s="29">
        <v>35921129</v>
      </c>
      <c r="E5068" s="29" t="s">
        <v>3527</v>
      </c>
      <c r="F5068" s="29">
        <v>269.33999999999997</v>
      </c>
      <c r="G5068" s="10">
        <f>SUMIFS('Régua SAEB'!$C:$C,'Régua SAEB'!$B:$B,"LP",'Régua SAEB'!$D:$D,"&lt;="&amp;$F5068,'Régua SAEB'!$E:$E,"&gt;"&amp;$F5068,'Régua SAEB'!$A:$A,$E5068)</f>
        <v>2</v>
      </c>
      <c r="H5068" s="10" t="str">
        <f t="array" ref="H5068">INDEX('Régua SAEB'!$F$1:$F$40,MATCH($E5068&amp;"LP"&amp;$G5068,'Régua SAEB'!$G$1:$G$40,0),1)</f>
        <v>Básico</v>
      </c>
      <c r="I5068" s="29">
        <v>258.13</v>
      </c>
      <c r="J5068" s="10">
        <f>SUMIFS('Régua SAEB'!$C:$C,'Régua SAEB'!$B:$B,"MT",'Régua SAEB'!$D:$D,"&lt;="&amp;$I5068,'Régua SAEB'!$E:$E,"&gt;"&amp;$I5068,'Régua SAEB'!$A:$A,$E5068)</f>
        <v>2</v>
      </c>
      <c r="K5068" s="10" t="str">
        <f t="array" ref="K5068">INDEX('Régua SAEB'!$F$1:$F$40,MATCH($E5068&amp;"MT"&amp;$J5068,'Régua SAEB'!$G$1:$G$40,0),1)</f>
        <v>Insuficiente</v>
      </c>
    </row>
    <row r="5069" spans="1:11" x14ac:dyDescent="0.2">
      <c r="A5069" s="28" t="s">
        <v>75</v>
      </c>
      <c r="B5069" s="24">
        <v>23851</v>
      </c>
      <c r="C5069" s="28" t="s">
        <v>1649</v>
      </c>
      <c r="D5069" s="29">
        <v>35023851</v>
      </c>
      <c r="E5069" s="29" t="s">
        <v>3527</v>
      </c>
      <c r="F5069" s="29">
        <v>281.25</v>
      </c>
      <c r="G5069" s="10">
        <f>SUMIFS('Régua SAEB'!$C:$C,'Régua SAEB'!$B:$B,"LP",'Régua SAEB'!$D:$D,"&lt;="&amp;$F5069,'Régua SAEB'!$E:$E,"&gt;"&amp;$F5069,'Régua SAEB'!$A:$A,$E5069)</f>
        <v>3</v>
      </c>
      <c r="H5069" s="10" t="str">
        <f t="array" ref="H5069">INDEX('Régua SAEB'!$F$1:$F$40,MATCH($E5069&amp;"LP"&amp;$G5069,'Régua SAEB'!$G$1:$G$40,0),1)</f>
        <v>Básico</v>
      </c>
      <c r="I5069" s="29">
        <v>267.42</v>
      </c>
      <c r="J5069" s="10">
        <f>SUMIFS('Régua SAEB'!$C:$C,'Régua SAEB'!$B:$B,"MT",'Régua SAEB'!$D:$D,"&lt;="&amp;$I5069,'Régua SAEB'!$E:$E,"&gt;"&amp;$I5069,'Régua SAEB'!$A:$A,$E5069)</f>
        <v>2</v>
      </c>
      <c r="K5069" s="10" t="str">
        <f t="array" ref="K5069">INDEX('Régua SAEB'!$F$1:$F$40,MATCH($E5069&amp;"MT"&amp;$J5069,'Régua SAEB'!$G$1:$G$40,0),1)</f>
        <v>Insuficiente</v>
      </c>
    </row>
    <row r="5070" spans="1:11" x14ac:dyDescent="0.2">
      <c r="A5070" s="28" t="s">
        <v>75</v>
      </c>
      <c r="B5070" s="24">
        <v>23917</v>
      </c>
      <c r="C5070" s="28" t="s">
        <v>2234</v>
      </c>
      <c r="D5070" s="29">
        <v>35023917</v>
      </c>
      <c r="E5070" s="29" t="s">
        <v>3527</v>
      </c>
      <c r="F5070" s="29">
        <v>261.38</v>
      </c>
      <c r="G5070" s="10">
        <f>SUMIFS('Régua SAEB'!$C:$C,'Régua SAEB'!$B:$B,"LP",'Régua SAEB'!$D:$D,"&lt;="&amp;$F5070,'Régua SAEB'!$E:$E,"&gt;"&amp;$F5070,'Régua SAEB'!$A:$A,$E5070)</f>
        <v>2</v>
      </c>
      <c r="H5070" s="10" t="str">
        <f t="array" ref="H5070">INDEX('Régua SAEB'!$F$1:$F$40,MATCH($E5070&amp;"LP"&amp;$G5070,'Régua SAEB'!$G$1:$G$40,0),1)</f>
        <v>Básico</v>
      </c>
      <c r="I5070" s="29">
        <v>253.68</v>
      </c>
      <c r="J5070" s="10">
        <f>SUMIFS('Régua SAEB'!$C:$C,'Régua SAEB'!$B:$B,"MT",'Régua SAEB'!$D:$D,"&lt;="&amp;$I5070,'Régua SAEB'!$E:$E,"&gt;"&amp;$I5070,'Régua SAEB'!$A:$A,$E5070)</f>
        <v>2</v>
      </c>
      <c r="K5070" s="10" t="str">
        <f t="array" ref="K5070">INDEX('Régua SAEB'!$F$1:$F$40,MATCH($E5070&amp;"MT"&amp;$J5070,'Régua SAEB'!$G$1:$G$40,0),1)</f>
        <v>Insuficiente</v>
      </c>
    </row>
    <row r="5071" spans="1:11" x14ac:dyDescent="0.2">
      <c r="A5071" s="28" t="s">
        <v>75</v>
      </c>
      <c r="B5071" s="24">
        <v>24016</v>
      </c>
      <c r="C5071" s="28" t="s">
        <v>2238</v>
      </c>
      <c r="D5071" s="29">
        <v>35024016</v>
      </c>
      <c r="E5071" s="29" t="s">
        <v>3527</v>
      </c>
      <c r="F5071" s="29">
        <v>272.27</v>
      </c>
      <c r="G5071" s="10">
        <f>SUMIFS('Régua SAEB'!$C:$C,'Régua SAEB'!$B:$B,"LP",'Régua SAEB'!$D:$D,"&lt;="&amp;$F5071,'Régua SAEB'!$E:$E,"&gt;"&amp;$F5071,'Régua SAEB'!$A:$A,$E5071)</f>
        <v>2</v>
      </c>
      <c r="H5071" s="10" t="str">
        <f t="array" ref="H5071">INDEX('Régua SAEB'!$F$1:$F$40,MATCH($E5071&amp;"LP"&amp;$G5071,'Régua SAEB'!$G$1:$G$40,0),1)</f>
        <v>Básico</v>
      </c>
      <c r="I5071" s="29">
        <v>259.06</v>
      </c>
      <c r="J5071" s="10">
        <f>SUMIFS('Régua SAEB'!$C:$C,'Régua SAEB'!$B:$B,"MT",'Régua SAEB'!$D:$D,"&lt;="&amp;$I5071,'Régua SAEB'!$E:$E,"&gt;"&amp;$I5071,'Régua SAEB'!$A:$A,$E5071)</f>
        <v>2</v>
      </c>
      <c r="K5071" s="10" t="str">
        <f t="array" ref="K5071">INDEX('Régua SAEB'!$F$1:$F$40,MATCH($E5071&amp;"MT"&amp;$J5071,'Régua SAEB'!$G$1:$G$40,0),1)</f>
        <v>Insuficiente</v>
      </c>
    </row>
    <row r="5072" spans="1:11" x14ac:dyDescent="0.2">
      <c r="A5072" s="28" t="s">
        <v>75</v>
      </c>
      <c r="B5072" s="24">
        <v>24077</v>
      </c>
      <c r="C5072" s="28" t="s">
        <v>3705</v>
      </c>
      <c r="D5072" s="29">
        <v>35024077</v>
      </c>
      <c r="E5072" s="29" t="s">
        <v>3527</v>
      </c>
      <c r="F5072" s="29">
        <v>313.60000000000002</v>
      </c>
      <c r="G5072" s="10">
        <f>SUMIFS('Régua SAEB'!$C:$C,'Régua SAEB'!$B:$B,"LP",'Régua SAEB'!$D:$D,"&lt;="&amp;$F5072,'Régua SAEB'!$E:$E,"&gt;"&amp;$F5072,'Régua SAEB'!$A:$A,$E5072)</f>
        <v>4</v>
      </c>
      <c r="H5072" s="10" t="str">
        <f t="array" ref="H5072">INDEX('Régua SAEB'!$F$1:$F$40,MATCH($E5072&amp;"LP"&amp;$G5072,'Régua SAEB'!$G$1:$G$40,0),1)</f>
        <v>Básico</v>
      </c>
      <c r="I5072" s="29">
        <v>300.19</v>
      </c>
      <c r="J5072" s="10">
        <f>SUMIFS('Régua SAEB'!$C:$C,'Régua SAEB'!$B:$B,"MT",'Régua SAEB'!$D:$D,"&lt;="&amp;$I5072,'Régua SAEB'!$E:$E,"&gt;"&amp;$I5072,'Régua SAEB'!$A:$A,$E5072)</f>
        <v>4</v>
      </c>
      <c r="K5072" s="10" t="str">
        <f t="array" ref="K5072">INDEX('Régua SAEB'!$F$1:$F$40,MATCH($E5072&amp;"MT"&amp;$J5072,'Régua SAEB'!$G$1:$G$40,0),1)</f>
        <v>Básico</v>
      </c>
    </row>
    <row r="5073" spans="1:11" x14ac:dyDescent="0.2">
      <c r="A5073" s="28" t="s">
        <v>75</v>
      </c>
      <c r="B5073" s="24">
        <v>24090</v>
      </c>
      <c r="C5073" s="28" t="s">
        <v>2242</v>
      </c>
      <c r="D5073" s="29">
        <v>35024090</v>
      </c>
      <c r="E5073" s="29" t="s">
        <v>3527</v>
      </c>
      <c r="F5073" s="29">
        <v>313.70999999999998</v>
      </c>
      <c r="G5073" s="10">
        <f>SUMIFS('Régua SAEB'!$C:$C,'Régua SAEB'!$B:$B,"LP",'Régua SAEB'!$D:$D,"&lt;="&amp;$F5073,'Régua SAEB'!$E:$E,"&gt;"&amp;$F5073,'Régua SAEB'!$A:$A,$E5073)</f>
        <v>4</v>
      </c>
      <c r="H5073" s="10" t="str">
        <f t="array" ref="H5073">INDEX('Régua SAEB'!$F$1:$F$40,MATCH($E5073&amp;"LP"&amp;$G5073,'Régua SAEB'!$G$1:$G$40,0),1)</f>
        <v>Básico</v>
      </c>
      <c r="I5073" s="29">
        <v>305.49</v>
      </c>
      <c r="J5073" s="10">
        <f>SUMIFS('Régua SAEB'!$C:$C,'Régua SAEB'!$B:$B,"MT",'Régua SAEB'!$D:$D,"&lt;="&amp;$I5073,'Régua SAEB'!$E:$E,"&gt;"&amp;$I5073,'Régua SAEB'!$A:$A,$E5073)</f>
        <v>4</v>
      </c>
      <c r="K5073" s="10" t="str">
        <f t="array" ref="K5073">INDEX('Régua SAEB'!$F$1:$F$40,MATCH($E5073&amp;"MT"&amp;$J5073,'Régua SAEB'!$G$1:$G$40,0),1)</f>
        <v>Básico</v>
      </c>
    </row>
    <row r="5074" spans="1:11" x14ac:dyDescent="0.2">
      <c r="A5074" s="28" t="s">
        <v>75</v>
      </c>
      <c r="B5074" s="24">
        <v>37151</v>
      </c>
      <c r="C5074" s="28" t="s">
        <v>2245</v>
      </c>
      <c r="D5074" s="29">
        <v>35037151</v>
      </c>
      <c r="E5074" s="29" t="s">
        <v>3527</v>
      </c>
      <c r="F5074" s="29">
        <v>279.24</v>
      </c>
      <c r="G5074" s="10">
        <f>SUMIFS('Régua SAEB'!$C:$C,'Régua SAEB'!$B:$B,"LP",'Régua SAEB'!$D:$D,"&lt;="&amp;$F5074,'Régua SAEB'!$E:$E,"&gt;"&amp;$F5074,'Régua SAEB'!$A:$A,$E5074)</f>
        <v>3</v>
      </c>
      <c r="H5074" s="10" t="str">
        <f t="array" ref="H5074">INDEX('Régua SAEB'!$F$1:$F$40,MATCH($E5074&amp;"LP"&amp;$G5074,'Régua SAEB'!$G$1:$G$40,0),1)</f>
        <v>Básico</v>
      </c>
      <c r="I5074" s="29">
        <v>263.16000000000003</v>
      </c>
      <c r="J5074" s="10">
        <f>SUMIFS('Régua SAEB'!$C:$C,'Régua SAEB'!$B:$B,"MT",'Régua SAEB'!$D:$D,"&lt;="&amp;$I5074,'Régua SAEB'!$E:$E,"&gt;"&amp;$I5074,'Régua SAEB'!$A:$A,$E5074)</f>
        <v>2</v>
      </c>
      <c r="K5074" s="10" t="str">
        <f t="array" ref="K5074">INDEX('Régua SAEB'!$F$1:$F$40,MATCH($E5074&amp;"MT"&amp;$J5074,'Régua SAEB'!$G$1:$G$40,0),1)</f>
        <v>Insuficiente</v>
      </c>
    </row>
    <row r="5075" spans="1:11" x14ac:dyDescent="0.2">
      <c r="A5075" s="28" t="s">
        <v>75</v>
      </c>
      <c r="B5075" s="24">
        <v>42870</v>
      </c>
      <c r="C5075" s="28" t="s">
        <v>2246</v>
      </c>
      <c r="D5075" s="29">
        <v>35042870</v>
      </c>
      <c r="E5075" s="29" t="s">
        <v>3527</v>
      </c>
      <c r="F5075" s="29">
        <v>286.87</v>
      </c>
      <c r="G5075" s="10">
        <f>SUMIFS('Régua SAEB'!$C:$C,'Régua SAEB'!$B:$B,"LP",'Régua SAEB'!$D:$D,"&lt;="&amp;$F5075,'Régua SAEB'!$E:$E,"&gt;"&amp;$F5075,'Régua SAEB'!$A:$A,$E5075)</f>
        <v>3</v>
      </c>
      <c r="H5075" s="10" t="str">
        <f t="array" ref="H5075">INDEX('Régua SAEB'!$F$1:$F$40,MATCH($E5075&amp;"LP"&amp;$G5075,'Régua SAEB'!$G$1:$G$40,0),1)</f>
        <v>Básico</v>
      </c>
      <c r="I5075" s="29">
        <v>278.86</v>
      </c>
      <c r="J5075" s="10">
        <f>SUMIFS('Régua SAEB'!$C:$C,'Régua SAEB'!$B:$B,"MT",'Régua SAEB'!$D:$D,"&lt;="&amp;$I5075,'Régua SAEB'!$E:$E,"&gt;"&amp;$I5075,'Régua SAEB'!$A:$A,$E5075)</f>
        <v>3</v>
      </c>
      <c r="K5075" s="10" t="str">
        <f t="array" ref="K5075">INDEX('Régua SAEB'!$F$1:$F$40,MATCH($E5075&amp;"MT"&amp;$J5075,'Régua SAEB'!$G$1:$G$40,0),1)</f>
        <v>Básico</v>
      </c>
    </row>
    <row r="5076" spans="1:11" x14ac:dyDescent="0.2">
      <c r="A5076" s="28" t="s">
        <v>75</v>
      </c>
      <c r="B5076" s="24">
        <v>44659</v>
      </c>
      <c r="C5076" s="28" t="s">
        <v>3706</v>
      </c>
      <c r="D5076" s="29">
        <v>35044659</v>
      </c>
      <c r="E5076" s="29" t="s">
        <v>3527</v>
      </c>
      <c r="F5076" s="29">
        <v>295.83999999999997</v>
      </c>
      <c r="G5076" s="10">
        <f>SUMIFS('Régua SAEB'!$C:$C,'Régua SAEB'!$B:$B,"LP",'Régua SAEB'!$D:$D,"&lt;="&amp;$F5076,'Régua SAEB'!$E:$E,"&gt;"&amp;$F5076,'Régua SAEB'!$A:$A,$E5076)</f>
        <v>3</v>
      </c>
      <c r="H5076" s="10" t="str">
        <f t="array" ref="H5076">INDEX('Régua SAEB'!$F$1:$F$40,MATCH($E5076&amp;"LP"&amp;$G5076,'Régua SAEB'!$G$1:$G$40,0),1)</f>
        <v>Básico</v>
      </c>
      <c r="I5076" s="29">
        <v>280.98</v>
      </c>
      <c r="J5076" s="10">
        <f>SUMIFS('Régua SAEB'!$C:$C,'Régua SAEB'!$B:$B,"MT",'Régua SAEB'!$D:$D,"&lt;="&amp;$I5076,'Régua SAEB'!$E:$E,"&gt;"&amp;$I5076,'Régua SAEB'!$A:$A,$E5076)</f>
        <v>3</v>
      </c>
      <c r="K5076" s="10" t="str">
        <f t="array" ref="K5076">INDEX('Régua SAEB'!$F$1:$F$40,MATCH($E5076&amp;"MT"&amp;$J5076,'Régua SAEB'!$G$1:$G$40,0),1)</f>
        <v>Básico</v>
      </c>
    </row>
    <row r="5077" spans="1:11" x14ac:dyDescent="0.2">
      <c r="A5077" s="28" t="s">
        <v>75</v>
      </c>
      <c r="B5077" s="24">
        <v>44660</v>
      </c>
      <c r="C5077" s="28" t="s">
        <v>2248</v>
      </c>
      <c r="D5077" s="29">
        <v>35044660</v>
      </c>
      <c r="E5077" s="29" t="s">
        <v>3527</v>
      </c>
      <c r="F5077" s="29">
        <v>248.51</v>
      </c>
      <c r="G5077" s="10">
        <f>SUMIFS('Régua SAEB'!$C:$C,'Régua SAEB'!$B:$B,"LP",'Régua SAEB'!$D:$D,"&lt;="&amp;$F5077,'Régua SAEB'!$E:$E,"&gt;"&amp;$F5077,'Régua SAEB'!$A:$A,$E5077)</f>
        <v>1</v>
      </c>
      <c r="H5077" s="10" t="str">
        <f t="array" ref="H5077">INDEX('Régua SAEB'!$F$1:$F$40,MATCH($E5077&amp;"LP"&amp;$G5077,'Régua SAEB'!$G$1:$G$40,0),1)</f>
        <v>Insuficiente</v>
      </c>
      <c r="I5077" s="29">
        <v>253.09</v>
      </c>
      <c r="J5077" s="10">
        <f>SUMIFS('Régua SAEB'!$C:$C,'Régua SAEB'!$B:$B,"MT",'Régua SAEB'!$D:$D,"&lt;="&amp;$I5077,'Régua SAEB'!$E:$E,"&gt;"&amp;$I5077,'Régua SAEB'!$A:$A,$E5077)</f>
        <v>2</v>
      </c>
      <c r="K5077" s="10" t="str">
        <f t="array" ref="K5077">INDEX('Régua SAEB'!$F$1:$F$40,MATCH($E5077&amp;"MT"&amp;$J5077,'Régua SAEB'!$G$1:$G$40,0),1)</f>
        <v>Insuficiente</v>
      </c>
    </row>
    <row r="5078" spans="1:11" x14ac:dyDescent="0.2">
      <c r="A5078" s="28" t="s">
        <v>75</v>
      </c>
      <c r="B5078" s="24">
        <v>47466</v>
      </c>
      <c r="C5078" s="28" t="s">
        <v>2249</v>
      </c>
      <c r="D5078" s="29">
        <v>35047466</v>
      </c>
      <c r="E5078" s="29" t="s">
        <v>3527</v>
      </c>
      <c r="F5078" s="29">
        <v>285.87</v>
      </c>
      <c r="G5078" s="10">
        <f>SUMIFS('Régua SAEB'!$C:$C,'Régua SAEB'!$B:$B,"LP",'Régua SAEB'!$D:$D,"&lt;="&amp;$F5078,'Régua SAEB'!$E:$E,"&gt;"&amp;$F5078,'Régua SAEB'!$A:$A,$E5078)</f>
        <v>3</v>
      </c>
      <c r="H5078" s="10" t="str">
        <f t="array" ref="H5078">INDEX('Régua SAEB'!$F$1:$F$40,MATCH($E5078&amp;"LP"&amp;$G5078,'Régua SAEB'!$G$1:$G$40,0),1)</f>
        <v>Básico</v>
      </c>
      <c r="I5078" s="29">
        <v>276.88</v>
      </c>
      <c r="J5078" s="10">
        <f>SUMIFS('Régua SAEB'!$C:$C,'Régua SAEB'!$B:$B,"MT",'Régua SAEB'!$D:$D,"&lt;="&amp;$I5078,'Régua SAEB'!$E:$E,"&gt;"&amp;$I5078,'Régua SAEB'!$A:$A,$E5078)</f>
        <v>3</v>
      </c>
      <c r="K5078" s="10" t="str">
        <f t="array" ref="K5078">INDEX('Régua SAEB'!$F$1:$F$40,MATCH($E5078&amp;"MT"&amp;$J5078,'Régua SAEB'!$G$1:$G$40,0),1)</f>
        <v>Básico</v>
      </c>
    </row>
    <row r="5079" spans="1:11" x14ac:dyDescent="0.2">
      <c r="A5079" s="28" t="s">
        <v>75</v>
      </c>
      <c r="B5079" s="24">
        <v>350588</v>
      </c>
      <c r="C5079" s="28" t="s">
        <v>2251</v>
      </c>
      <c r="D5079" s="29">
        <v>35350588</v>
      </c>
      <c r="E5079" s="29" t="s">
        <v>3527</v>
      </c>
      <c r="F5079" s="29">
        <v>269.32</v>
      </c>
      <c r="G5079" s="10">
        <f>SUMIFS('Régua SAEB'!$C:$C,'Régua SAEB'!$B:$B,"LP",'Régua SAEB'!$D:$D,"&lt;="&amp;$F5079,'Régua SAEB'!$E:$E,"&gt;"&amp;$F5079,'Régua SAEB'!$A:$A,$E5079)</f>
        <v>2</v>
      </c>
      <c r="H5079" s="10" t="str">
        <f t="array" ref="H5079">INDEX('Régua SAEB'!$F$1:$F$40,MATCH($E5079&amp;"LP"&amp;$G5079,'Régua SAEB'!$G$1:$G$40,0),1)</f>
        <v>Básico</v>
      </c>
      <c r="I5079" s="29">
        <v>260.12</v>
      </c>
      <c r="J5079" s="10">
        <f>SUMIFS('Régua SAEB'!$C:$C,'Régua SAEB'!$B:$B,"MT",'Régua SAEB'!$D:$D,"&lt;="&amp;$I5079,'Régua SAEB'!$E:$E,"&gt;"&amp;$I5079,'Régua SAEB'!$A:$A,$E5079)</f>
        <v>2</v>
      </c>
      <c r="K5079" s="10" t="str">
        <f t="array" ref="K5079">INDEX('Régua SAEB'!$F$1:$F$40,MATCH($E5079&amp;"MT"&amp;$J5079,'Régua SAEB'!$G$1:$G$40,0),1)</f>
        <v>Insuficiente</v>
      </c>
    </row>
    <row r="5080" spans="1:11" x14ac:dyDescent="0.2">
      <c r="A5080" s="28" t="s">
        <v>75</v>
      </c>
      <c r="B5080" s="24">
        <v>412181</v>
      </c>
      <c r="C5080" s="28" t="s">
        <v>2252</v>
      </c>
      <c r="D5080" s="29">
        <v>35412181</v>
      </c>
      <c r="E5080" s="29" t="s">
        <v>3527</v>
      </c>
      <c r="F5080" s="29">
        <v>287.82</v>
      </c>
      <c r="G5080" s="10">
        <f>SUMIFS('Régua SAEB'!$C:$C,'Régua SAEB'!$B:$B,"LP",'Régua SAEB'!$D:$D,"&lt;="&amp;$F5080,'Régua SAEB'!$E:$E,"&gt;"&amp;$F5080,'Régua SAEB'!$A:$A,$E5080)</f>
        <v>3</v>
      </c>
      <c r="H5080" s="10" t="str">
        <f t="array" ref="H5080">INDEX('Régua SAEB'!$F$1:$F$40,MATCH($E5080&amp;"LP"&amp;$G5080,'Régua SAEB'!$G$1:$G$40,0),1)</f>
        <v>Básico</v>
      </c>
      <c r="I5080" s="29">
        <v>275.54000000000002</v>
      </c>
      <c r="J5080" s="10">
        <f>SUMIFS('Régua SAEB'!$C:$C,'Régua SAEB'!$B:$B,"MT",'Régua SAEB'!$D:$D,"&lt;="&amp;$I5080,'Régua SAEB'!$E:$E,"&gt;"&amp;$I5080,'Régua SAEB'!$A:$A,$E5080)</f>
        <v>3</v>
      </c>
      <c r="K5080" s="10" t="str">
        <f t="array" ref="K5080">INDEX('Régua SAEB'!$F$1:$F$40,MATCH($E5080&amp;"MT"&amp;$J5080,'Régua SAEB'!$G$1:$G$40,0),1)</f>
        <v>Básico</v>
      </c>
    </row>
    <row r="5081" spans="1:11" x14ac:dyDescent="0.2">
      <c r="A5081" s="28" t="s">
        <v>75</v>
      </c>
      <c r="B5081" s="24">
        <v>435065</v>
      </c>
      <c r="C5081" s="28" t="s">
        <v>2253</v>
      </c>
      <c r="D5081" s="29">
        <v>35435065</v>
      </c>
      <c r="E5081" s="29" t="s">
        <v>3527</v>
      </c>
      <c r="F5081" s="29">
        <v>271.75</v>
      </c>
      <c r="G5081" s="10">
        <f>SUMIFS('Régua SAEB'!$C:$C,'Régua SAEB'!$B:$B,"LP",'Régua SAEB'!$D:$D,"&lt;="&amp;$F5081,'Régua SAEB'!$E:$E,"&gt;"&amp;$F5081,'Régua SAEB'!$A:$A,$E5081)</f>
        <v>2</v>
      </c>
      <c r="H5081" s="10" t="str">
        <f t="array" ref="H5081">INDEX('Régua SAEB'!$F$1:$F$40,MATCH($E5081&amp;"LP"&amp;$G5081,'Régua SAEB'!$G$1:$G$40,0),1)</f>
        <v>Básico</v>
      </c>
      <c r="I5081" s="29">
        <v>262.77</v>
      </c>
      <c r="J5081" s="10">
        <f>SUMIFS('Régua SAEB'!$C:$C,'Régua SAEB'!$B:$B,"MT",'Régua SAEB'!$D:$D,"&lt;="&amp;$I5081,'Régua SAEB'!$E:$E,"&gt;"&amp;$I5081,'Régua SAEB'!$A:$A,$E5081)</f>
        <v>2</v>
      </c>
      <c r="K5081" s="10" t="str">
        <f t="array" ref="K5081">INDEX('Régua SAEB'!$F$1:$F$40,MATCH($E5081&amp;"MT"&amp;$J5081,'Régua SAEB'!$G$1:$G$40,0),1)</f>
        <v>Insuficiente</v>
      </c>
    </row>
    <row r="5082" spans="1:11" x14ac:dyDescent="0.2">
      <c r="A5082" s="28" t="s">
        <v>75</v>
      </c>
      <c r="B5082" s="24">
        <v>576487</v>
      </c>
      <c r="C5082" s="28" t="s">
        <v>2256</v>
      </c>
      <c r="D5082" s="29">
        <v>35576487</v>
      </c>
      <c r="E5082" s="29" t="s">
        <v>3527</v>
      </c>
      <c r="F5082" s="29">
        <v>274.17</v>
      </c>
      <c r="G5082" s="10">
        <f>SUMIFS('Régua SAEB'!$C:$C,'Régua SAEB'!$B:$B,"LP",'Régua SAEB'!$D:$D,"&lt;="&amp;$F5082,'Régua SAEB'!$E:$E,"&gt;"&amp;$F5082,'Régua SAEB'!$A:$A,$E5082)</f>
        <v>2</v>
      </c>
      <c r="H5082" s="10" t="str">
        <f t="array" ref="H5082">INDEX('Régua SAEB'!$F$1:$F$40,MATCH($E5082&amp;"LP"&amp;$G5082,'Régua SAEB'!$G$1:$G$40,0),1)</f>
        <v>Básico</v>
      </c>
      <c r="I5082" s="29">
        <v>270.10000000000002</v>
      </c>
      <c r="J5082" s="10">
        <f>SUMIFS('Régua SAEB'!$C:$C,'Régua SAEB'!$B:$B,"MT",'Régua SAEB'!$D:$D,"&lt;="&amp;$I5082,'Régua SAEB'!$E:$E,"&gt;"&amp;$I5082,'Régua SAEB'!$A:$A,$E5082)</f>
        <v>2</v>
      </c>
      <c r="K5082" s="10" t="str">
        <f t="array" ref="K5082">INDEX('Régua SAEB'!$F$1:$F$40,MATCH($E5082&amp;"MT"&amp;$J5082,'Régua SAEB'!$G$1:$G$40,0),1)</f>
        <v>Insuficiente</v>
      </c>
    </row>
    <row r="5083" spans="1:11" x14ac:dyDescent="0.2">
      <c r="A5083" s="28" t="s">
        <v>75</v>
      </c>
      <c r="B5083" s="24">
        <v>900072</v>
      </c>
      <c r="C5083" s="28" t="s">
        <v>2258</v>
      </c>
      <c r="D5083" s="29">
        <v>35900072</v>
      </c>
      <c r="E5083" s="29" t="s">
        <v>3527</v>
      </c>
      <c r="F5083" s="29">
        <v>265.24</v>
      </c>
      <c r="G5083" s="10">
        <f>SUMIFS('Régua SAEB'!$C:$C,'Régua SAEB'!$B:$B,"LP",'Régua SAEB'!$D:$D,"&lt;="&amp;$F5083,'Régua SAEB'!$E:$E,"&gt;"&amp;$F5083,'Régua SAEB'!$A:$A,$E5083)</f>
        <v>2</v>
      </c>
      <c r="H5083" s="10" t="str">
        <f t="array" ref="H5083">INDEX('Régua SAEB'!$F$1:$F$40,MATCH($E5083&amp;"LP"&amp;$G5083,'Régua SAEB'!$G$1:$G$40,0),1)</f>
        <v>Básico</v>
      </c>
      <c r="I5083" s="29">
        <v>276.20999999999998</v>
      </c>
      <c r="J5083" s="10">
        <f>SUMIFS('Régua SAEB'!$C:$C,'Régua SAEB'!$B:$B,"MT",'Régua SAEB'!$D:$D,"&lt;="&amp;$I5083,'Régua SAEB'!$E:$E,"&gt;"&amp;$I5083,'Régua SAEB'!$A:$A,$E5083)</f>
        <v>3</v>
      </c>
      <c r="K5083" s="10" t="str">
        <f t="array" ref="K5083">INDEX('Régua SAEB'!$F$1:$F$40,MATCH($E5083&amp;"MT"&amp;$J5083,'Régua SAEB'!$G$1:$G$40,0),1)</f>
        <v>Básico</v>
      </c>
    </row>
    <row r="5084" spans="1:11" x14ac:dyDescent="0.2">
      <c r="A5084" s="28" t="s">
        <v>75</v>
      </c>
      <c r="B5084" s="24">
        <v>900758</v>
      </c>
      <c r="C5084" s="28" t="s">
        <v>2259</v>
      </c>
      <c r="D5084" s="29">
        <v>35900758</v>
      </c>
      <c r="E5084" s="29" t="s">
        <v>3527</v>
      </c>
      <c r="F5084" s="29">
        <v>277.86</v>
      </c>
      <c r="G5084" s="10">
        <f>SUMIFS('Régua SAEB'!$C:$C,'Régua SAEB'!$B:$B,"LP",'Régua SAEB'!$D:$D,"&lt;="&amp;$F5084,'Régua SAEB'!$E:$E,"&gt;"&amp;$F5084,'Régua SAEB'!$A:$A,$E5084)</f>
        <v>3</v>
      </c>
      <c r="H5084" s="10" t="str">
        <f t="array" ref="H5084">INDEX('Régua SAEB'!$F$1:$F$40,MATCH($E5084&amp;"LP"&amp;$G5084,'Régua SAEB'!$G$1:$G$40,0),1)</f>
        <v>Básico</v>
      </c>
      <c r="I5084" s="29">
        <v>273.19</v>
      </c>
      <c r="J5084" s="10">
        <f>SUMIFS('Régua SAEB'!$C:$C,'Régua SAEB'!$B:$B,"MT",'Régua SAEB'!$D:$D,"&lt;="&amp;$I5084,'Régua SAEB'!$E:$E,"&gt;"&amp;$I5084,'Régua SAEB'!$A:$A,$E5084)</f>
        <v>2</v>
      </c>
      <c r="K5084" s="10" t="str">
        <f t="array" ref="K5084">INDEX('Régua SAEB'!$F$1:$F$40,MATCH($E5084&amp;"MT"&amp;$J5084,'Régua SAEB'!$G$1:$G$40,0),1)</f>
        <v>Insuficiente</v>
      </c>
    </row>
    <row r="5085" spans="1:11" x14ac:dyDescent="0.2">
      <c r="A5085" s="28" t="s">
        <v>75</v>
      </c>
      <c r="B5085" s="24">
        <v>900771</v>
      </c>
      <c r="C5085" s="28" t="s">
        <v>2261</v>
      </c>
      <c r="D5085" s="29">
        <v>35900771</v>
      </c>
      <c r="E5085" s="29" t="s">
        <v>3527</v>
      </c>
      <c r="F5085" s="29">
        <v>274.27</v>
      </c>
      <c r="G5085" s="10">
        <f>SUMIFS('Régua SAEB'!$C:$C,'Régua SAEB'!$B:$B,"LP",'Régua SAEB'!$D:$D,"&lt;="&amp;$F5085,'Régua SAEB'!$E:$E,"&gt;"&amp;$F5085,'Régua SAEB'!$A:$A,$E5085)</f>
        <v>2</v>
      </c>
      <c r="H5085" s="10" t="str">
        <f t="array" ref="H5085">INDEX('Régua SAEB'!$F$1:$F$40,MATCH($E5085&amp;"LP"&amp;$G5085,'Régua SAEB'!$G$1:$G$40,0),1)</f>
        <v>Básico</v>
      </c>
      <c r="I5085" s="29">
        <v>275.11</v>
      </c>
      <c r="J5085" s="10">
        <f>SUMIFS('Régua SAEB'!$C:$C,'Régua SAEB'!$B:$B,"MT",'Régua SAEB'!$D:$D,"&lt;="&amp;$I5085,'Régua SAEB'!$E:$E,"&gt;"&amp;$I5085,'Régua SAEB'!$A:$A,$E5085)</f>
        <v>3</v>
      </c>
      <c r="K5085" s="10" t="str">
        <f t="array" ref="K5085">INDEX('Régua SAEB'!$F$1:$F$40,MATCH($E5085&amp;"MT"&amp;$J5085,'Régua SAEB'!$G$1:$G$40,0),1)</f>
        <v>Básico</v>
      </c>
    </row>
    <row r="5086" spans="1:11" x14ac:dyDescent="0.2">
      <c r="A5086" s="28" t="s">
        <v>75</v>
      </c>
      <c r="B5086" s="24">
        <v>907881</v>
      </c>
      <c r="C5086" s="28" t="s">
        <v>2265</v>
      </c>
      <c r="D5086" s="29">
        <v>35907881</v>
      </c>
      <c r="E5086" s="29" t="s">
        <v>3527</v>
      </c>
      <c r="F5086" s="29">
        <v>300.60000000000002</v>
      </c>
      <c r="G5086" s="10">
        <f>SUMIFS('Régua SAEB'!$C:$C,'Régua SAEB'!$B:$B,"LP",'Régua SAEB'!$D:$D,"&lt;="&amp;$F5086,'Régua SAEB'!$E:$E,"&gt;"&amp;$F5086,'Régua SAEB'!$A:$A,$E5086)</f>
        <v>4</v>
      </c>
      <c r="H5086" s="10" t="str">
        <f t="array" ref="H5086">INDEX('Régua SAEB'!$F$1:$F$40,MATCH($E5086&amp;"LP"&amp;$G5086,'Régua SAEB'!$G$1:$G$40,0),1)</f>
        <v>Básico</v>
      </c>
      <c r="I5086" s="29">
        <v>275.22000000000003</v>
      </c>
      <c r="J5086" s="10">
        <f>SUMIFS('Régua SAEB'!$C:$C,'Régua SAEB'!$B:$B,"MT",'Régua SAEB'!$D:$D,"&lt;="&amp;$I5086,'Régua SAEB'!$E:$E,"&gt;"&amp;$I5086,'Régua SAEB'!$A:$A,$E5086)</f>
        <v>3</v>
      </c>
      <c r="K5086" s="10" t="str">
        <f t="array" ref="K5086">INDEX('Régua SAEB'!$F$1:$F$40,MATCH($E5086&amp;"MT"&amp;$J5086,'Régua SAEB'!$G$1:$G$40,0),1)</f>
        <v>Básico</v>
      </c>
    </row>
    <row r="5087" spans="1:11" x14ac:dyDescent="0.2">
      <c r="A5087" s="28" t="s">
        <v>75</v>
      </c>
      <c r="B5087" s="24">
        <v>912086</v>
      </c>
      <c r="C5087" s="28" t="s">
        <v>2266</v>
      </c>
      <c r="D5087" s="29">
        <v>35912086</v>
      </c>
      <c r="E5087" s="29" t="s">
        <v>3527</v>
      </c>
      <c r="F5087" s="29">
        <v>267.17</v>
      </c>
      <c r="G5087" s="10">
        <f>SUMIFS('Régua SAEB'!$C:$C,'Régua SAEB'!$B:$B,"LP",'Régua SAEB'!$D:$D,"&lt;="&amp;$F5087,'Régua SAEB'!$E:$E,"&gt;"&amp;$F5087,'Régua SAEB'!$A:$A,$E5087)</f>
        <v>2</v>
      </c>
      <c r="H5087" s="10" t="str">
        <f t="array" ref="H5087">INDEX('Régua SAEB'!$F$1:$F$40,MATCH($E5087&amp;"LP"&amp;$G5087,'Régua SAEB'!$G$1:$G$40,0),1)</f>
        <v>Básico</v>
      </c>
      <c r="I5087" s="29">
        <v>252.82</v>
      </c>
      <c r="J5087" s="10">
        <f>SUMIFS('Régua SAEB'!$C:$C,'Régua SAEB'!$B:$B,"MT",'Régua SAEB'!$D:$D,"&lt;="&amp;$I5087,'Régua SAEB'!$E:$E,"&gt;"&amp;$I5087,'Régua SAEB'!$A:$A,$E5087)</f>
        <v>2</v>
      </c>
      <c r="K5087" s="10" t="str">
        <f t="array" ref="K5087">INDEX('Régua SAEB'!$F$1:$F$40,MATCH($E5087&amp;"MT"&amp;$J5087,'Régua SAEB'!$G$1:$G$40,0),1)</f>
        <v>Insuficiente</v>
      </c>
    </row>
    <row r="5088" spans="1:11" x14ac:dyDescent="0.2">
      <c r="A5088" s="28" t="s">
        <v>43</v>
      </c>
      <c r="B5088" s="24">
        <v>15261</v>
      </c>
      <c r="C5088" s="28" t="s">
        <v>2270</v>
      </c>
      <c r="D5088" s="29">
        <v>35015261</v>
      </c>
      <c r="E5088" s="29" t="s">
        <v>3527</v>
      </c>
      <c r="F5088" s="29">
        <v>268.35000000000002</v>
      </c>
      <c r="G5088" s="10">
        <f>SUMIFS('Régua SAEB'!$C:$C,'Régua SAEB'!$B:$B,"LP",'Régua SAEB'!$D:$D,"&lt;="&amp;$F5088,'Régua SAEB'!$E:$E,"&gt;"&amp;$F5088,'Régua SAEB'!$A:$A,$E5088)</f>
        <v>2</v>
      </c>
      <c r="H5088" s="10" t="str">
        <f t="array" ref="H5088">INDEX('Régua SAEB'!$F$1:$F$40,MATCH($E5088&amp;"LP"&amp;$G5088,'Régua SAEB'!$G$1:$G$40,0),1)</f>
        <v>Básico</v>
      </c>
      <c r="I5088" s="29">
        <v>269.49</v>
      </c>
      <c r="J5088" s="10">
        <f>SUMIFS('Régua SAEB'!$C:$C,'Régua SAEB'!$B:$B,"MT",'Régua SAEB'!$D:$D,"&lt;="&amp;$I5088,'Régua SAEB'!$E:$E,"&gt;"&amp;$I5088,'Régua SAEB'!$A:$A,$E5088)</f>
        <v>2</v>
      </c>
      <c r="K5088" s="10" t="str">
        <f t="array" ref="K5088">INDEX('Régua SAEB'!$F$1:$F$40,MATCH($E5088&amp;"MT"&amp;$J5088,'Régua SAEB'!$G$1:$G$40,0),1)</f>
        <v>Insuficiente</v>
      </c>
    </row>
    <row r="5089" spans="1:11" x14ac:dyDescent="0.2">
      <c r="A5089" s="28" t="s">
        <v>34</v>
      </c>
      <c r="B5089" s="24">
        <v>23164</v>
      </c>
      <c r="C5089" s="28" t="s">
        <v>2271</v>
      </c>
      <c r="D5089" s="29">
        <v>35023164</v>
      </c>
      <c r="E5089" s="29" t="s">
        <v>3527</v>
      </c>
      <c r="F5089" s="29">
        <v>276.95</v>
      </c>
      <c r="G5089" s="10">
        <f>SUMIFS('Régua SAEB'!$C:$C,'Régua SAEB'!$B:$B,"LP",'Régua SAEB'!$D:$D,"&lt;="&amp;$F5089,'Régua SAEB'!$E:$E,"&gt;"&amp;$F5089,'Régua SAEB'!$A:$A,$E5089)</f>
        <v>3</v>
      </c>
      <c r="H5089" s="10" t="str">
        <f t="array" ref="H5089">INDEX('Régua SAEB'!$F$1:$F$40,MATCH($E5089&amp;"LP"&amp;$G5089,'Régua SAEB'!$G$1:$G$40,0),1)</f>
        <v>Básico</v>
      </c>
      <c r="I5089" s="29">
        <v>257.74</v>
      </c>
      <c r="J5089" s="10">
        <f>SUMIFS('Régua SAEB'!$C:$C,'Régua SAEB'!$B:$B,"MT",'Régua SAEB'!$D:$D,"&lt;="&amp;$I5089,'Régua SAEB'!$E:$E,"&gt;"&amp;$I5089,'Régua SAEB'!$A:$A,$E5089)</f>
        <v>2</v>
      </c>
      <c r="K5089" s="10" t="str">
        <f t="array" ref="K5089">INDEX('Régua SAEB'!$F$1:$F$40,MATCH($E5089&amp;"MT"&amp;$J5089,'Régua SAEB'!$G$1:$G$40,0),1)</f>
        <v>Insuficiente</v>
      </c>
    </row>
    <row r="5090" spans="1:11" x14ac:dyDescent="0.2">
      <c r="A5090" s="28" t="s">
        <v>14</v>
      </c>
      <c r="B5090" s="24">
        <v>21878</v>
      </c>
      <c r="C5090" s="28" t="s">
        <v>2272</v>
      </c>
      <c r="D5090" s="29">
        <v>35021878</v>
      </c>
      <c r="E5090" s="29" t="s">
        <v>3527</v>
      </c>
      <c r="F5090" s="29">
        <v>257.45999999999998</v>
      </c>
      <c r="G5090" s="10">
        <f>SUMIFS('Régua SAEB'!$C:$C,'Régua SAEB'!$B:$B,"LP",'Régua SAEB'!$D:$D,"&lt;="&amp;$F5090,'Régua SAEB'!$E:$E,"&gt;"&amp;$F5090,'Régua SAEB'!$A:$A,$E5090)</f>
        <v>2</v>
      </c>
      <c r="H5090" s="10" t="str">
        <f t="array" ref="H5090">INDEX('Régua SAEB'!$F$1:$F$40,MATCH($E5090&amp;"LP"&amp;$G5090,'Régua SAEB'!$G$1:$G$40,0),1)</f>
        <v>Básico</v>
      </c>
      <c r="I5090" s="29">
        <v>243.31</v>
      </c>
      <c r="J5090" s="10">
        <f>SUMIFS('Régua SAEB'!$C:$C,'Régua SAEB'!$B:$B,"MT",'Régua SAEB'!$D:$D,"&lt;="&amp;$I5090,'Régua SAEB'!$E:$E,"&gt;"&amp;$I5090,'Régua SAEB'!$A:$A,$E5090)</f>
        <v>1</v>
      </c>
      <c r="K5090" s="10" t="str">
        <f t="array" ref="K5090">INDEX('Régua SAEB'!$F$1:$F$40,MATCH($E5090&amp;"MT"&amp;$J5090,'Régua SAEB'!$G$1:$G$40,0),1)</f>
        <v>Insuficiente</v>
      </c>
    </row>
    <row r="5091" spans="1:11" x14ac:dyDescent="0.2">
      <c r="A5091" s="28" t="s">
        <v>56</v>
      </c>
      <c r="B5091" s="24">
        <v>21623</v>
      </c>
      <c r="C5091" s="28" t="s">
        <v>2277</v>
      </c>
      <c r="D5091" s="29">
        <v>35021623</v>
      </c>
      <c r="E5091" s="29" t="s">
        <v>3527</v>
      </c>
      <c r="F5091" s="29">
        <v>277.77</v>
      </c>
      <c r="G5091" s="10">
        <f>SUMIFS('Régua SAEB'!$C:$C,'Régua SAEB'!$B:$B,"LP",'Régua SAEB'!$D:$D,"&lt;="&amp;$F5091,'Régua SAEB'!$E:$E,"&gt;"&amp;$F5091,'Régua SAEB'!$A:$A,$E5091)</f>
        <v>3</v>
      </c>
      <c r="H5091" s="10" t="str">
        <f t="array" ref="H5091">INDEX('Régua SAEB'!$F$1:$F$40,MATCH($E5091&amp;"LP"&amp;$G5091,'Régua SAEB'!$G$1:$G$40,0),1)</f>
        <v>Básico</v>
      </c>
      <c r="I5091" s="29">
        <v>268.83999999999997</v>
      </c>
      <c r="J5091" s="10">
        <f>SUMIFS('Régua SAEB'!$C:$C,'Régua SAEB'!$B:$B,"MT",'Régua SAEB'!$D:$D,"&lt;="&amp;$I5091,'Régua SAEB'!$E:$E,"&gt;"&amp;$I5091,'Régua SAEB'!$A:$A,$E5091)</f>
        <v>2</v>
      </c>
      <c r="K5091" s="10" t="str">
        <f t="array" ref="K5091">INDEX('Régua SAEB'!$F$1:$F$40,MATCH($E5091&amp;"MT"&amp;$J5091,'Régua SAEB'!$G$1:$G$40,0),1)</f>
        <v>Insuficiente</v>
      </c>
    </row>
    <row r="5092" spans="1:11" x14ac:dyDescent="0.2">
      <c r="A5092" s="28" t="s">
        <v>56</v>
      </c>
      <c r="B5092" s="24">
        <v>21696</v>
      </c>
      <c r="C5092" s="28" t="s">
        <v>3707</v>
      </c>
      <c r="D5092" s="29">
        <v>35021696</v>
      </c>
      <c r="E5092" s="29" t="s">
        <v>3527</v>
      </c>
      <c r="F5092" s="29">
        <v>290.58</v>
      </c>
      <c r="G5092" s="10">
        <f>SUMIFS('Régua SAEB'!$C:$C,'Régua SAEB'!$B:$B,"LP",'Régua SAEB'!$D:$D,"&lt;="&amp;$F5092,'Régua SAEB'!$E:$E,"&gt;"&amp;$F5092,'Régua SAEB'!$A:$A,$E5092)</f>
        <v>3</v>
      </c>
      <c r="H5092" s="10" t="str">
        <f t="array" ref="H5092">INDEX('Régua SAEB'!$F$1:$F$40,MATCH($E5092&amp;"LP"&amp;$G5092,'Régua SAEB'!$G$1:$G$40,0),1)</f>
        <v>Básico</v>
      </c>
      <c r="I5092" s="29">
        <v>278.42</v>
      </c>
      <c r="J5092" s="10">
        <f>SUMIFS('Régua SAEB'!$C:$C,'Régua SAEB'!$B:$B,"MT",'Régua SAEB'!$D:$D,"&lt;="&amp;$I5092,'Régua SAEB'!$E:$E,"&gt;"&amp;$I5092,'Régua SAEB'!$A:$A,$E5092)</f>
        <v>3</v>
      </c>
      <c r="K5092" s="10" t="str">
        <f t="array" ref="K5092">INDEX('Régua SAEB'!$F$1:$F$40,MATCH($E5092&amp;"MT"&amp;$J5092,'Régua SAEB'!$G$1:$G$40,0),1)</f>
        <v>Básico</v>
      </c>
    </row>
    <row r="5093" spans="1:11" x14ac:dyDescent="0.2">
      <c r="A5093" s="28" t="s">
        <v>56</v>
      </c>
      <c r="B5093" s="24">
        <v>21702</v>
      </c>
      <c r="C5093" s="28" t="s">
        <v>2278</v>
      </c>
      <c r="D5093" s="29">
        <v>35021702</v>
      </c>
      <c r="E5093" s="29" t="s">
        <v>3527</v>
      </c>
      <c r="F5093" s="29">
        <v>282.68</v>
      </c>
      <c r="G5093" s="10">
        <f>SUMIFS('Régua SAEB'!$C:$C,'Régua SAEB'!$B:$B,"LP",'Régua SAEB'!$D:$D,"&lt;="&amp;$F5093,'Régua SAEB'!$E:$E,"&gt;"&amp;$F5093,'Régua SAEB'!$A:$A,$E5093)</f>
        <v>3</v>
      </c>
      <c r="H5093" s="10" t="str">
        <f t="array" ref="H5093">INDEX('Régua SAEB'!$F$1:$F$40,MATCH($E5093&amp;"LP"&amp;$G5093,'Régua SAEB'!$G$1:$G$40,0),1)</f>
        <v>Básico</v>
      </c>
      <c r="I5093" s="29">
        <v>269.13</v>
      </c>
      <c r="J5093" s="10">
        <f>SUMIFS('Régua SAEB'!$C:$C,'Régua SAEB'!$B:$B,"MT",'Régua SAEB'!$D:$D,"&lt;="&amp;$I5093,'Régua SAEB'!$E:$E,"&gt;"&amp;$I5093,'Régua SAEB'!$A:$A,$E5093)</f>
        <v>2</v>
      </c>
      <c r="K5093" s="10" t="str">
        <f t="array" ref="K5093">INDEX('Régua SAEB'!$F$1:$F$40,MATCH($E5093&amp;"MT"&amp;$J5093,'Régua SAEB'!$G$1:$G$40,0),1)</f>
        <v>Insuficiente</v>
      </c>
    </row>
    <row r="5094" spans="1:11" x14ac:dyDescent="0.2">
      <c r="A5094" s="28" t="s">
        <v>56</v>
      </c>
      <c r="B5094" s="24">
        <v>21726</v>
      </c>
      <c r="C5094" s="28" t="s">
        <v>2279</v>
      </c>
      <c r="D5094" s="29">
        <v>35021726</v>
      </c>
      <c r="E5094" s="29" t="s">
        <v>3527</v>
      </c>
      <c r="F5094" s="29">
        <v>268.48</v>
      </c>
      <c r="G5094" s="10">
        <f>SUMIFS('Régua SAEB'!$C:$C,'Régua SAEB'!$B:$B,"LP",'Régua SAEB'!$D:$D,"&lt;="&amp;$F5094,'Régua SAEB'!$E:$E,"&gt;"&amp;$F5094,'Régua SAEB'!$A:$A,$E5094)</f>
        <v>2</v>
      </c>
      <c r="H5094" s="10" t="str">
        <f t="array" ref="H5094">INDEX('Régua SAEB'!$F$1:$F$40,MATCH($E5094&amp;"LP"&amp;$G5094,'Régua SAEB'!$G$1:$G$40,0),1)</f>
        <v>Básico</v>
      </c>
      <c r="I5094" s="29">
        <v>257</v>
      </c>
      <c r="J5094" s="10">
        <f>SUMIFS('Régua SAEB'!$C:$C,'Régua SAEB'!$B:$B,"MT",'Régua SAEB'!$D:$D,"&lt;="&amp;$I5094,'Régua SAEB'!$E:$E,"&gt;"&amp;$I5094,'Régua SAEB'!$A:$A,$E5094)</f>
        <v>2</v>
      </c>
      <c r="K5094" s="10" t="str">
        <f t="array" ref="K5094">INDEX('Régua SAEB'!$F$1:$F$40,MATCH($E5094&amp;"MT"&amp;$J5094,'Régua SAEB'!$G$1:$G$40,0),1)</f>
        <v>Insuficiente</v>
      </c>
    </row>
    <row r="5095" spans="1:11" x14ac:dyDescent="0.2">
      <c r="A5095" s="28" t="s">
        <v>56</v>
      </c>
      <c r="B5095" s="24">
        <v>21738</v>
      </c>
      <c r="C5095" s="28" t="s">
        <v>2280</v>
      </c>
      <c r="D5095" s="29">
        <v>35021738</v>
      </c>
      <c r="E5095" s="29" t="s">
        <v>3527</v>
      </c>
      <c r="F5095" s="29">
        <v>267</v>
      </c>
      <c r="G5095" s="10">
        <f>SUMIFS('Régua SAEB'!$C:$C,'Régua SAEB'!$B:$B,"LP",'Régua SAEB'!$D:$D,"&lt;="&amp;$F5095,'Régua SAEB'!$E:$E,"&gt;"&amp;$F5095,'Régua SAEB'!$A:$A,$E5095)</f>
        <v>2</v>
      </c>
      <c r="H5095" s="10" t="str">
        <f t="array" ref="H5095">INDEX('Régua SAEB'!$F$1:$F$40,MATCH($E5095&amp;"LP"&amp;$G5095,'Régua SAEB'!$G$1:$G$40,0),1)</f>
        <v>Básico</v>
      </c>
      <c r="I5095" s="29">
        <v>266.02</v>
      </c>
      <c r="J5095" s="10">
        <f>SUMIFS('Régua SAEB'!$C:$C,'Régua SAEB'!$B:$B,"MT",'Régua SAEB'!$D:$D,"&lt;="&amp;$I5095,'Régua SAEB'!$E:$E,"&gt;"&amp;$I5095,'Régua SAEB'!$A:$A,$E5095)</f>
        <v>2</v>
      </c>
      <c r="K5095" s="10" t="str">
        <f t="array" ref="K5095">INDEX('Régua SAEB'!$F$1:$F$40,MATCH($E5095&amp;"MT"&amp;$J5095,'Régua SAEB'!$G$1:$G$40,0),1)</f>
        <v>Insuficiente</v>
      </c>
    </row>
    <row r="5096" spans="1:11" x14ac:dyDescent="0.2">
      <c r="A5096" s="28" t="s">
        <v>56</v>
      </c>
      <c r="B5096" s="24">
        <v>41661</v>
      </c>
      <c r="C5096" s="28" t="s">
        <v>2282</v>
      </c>
      <c r="D5096" s="29">
        <v>35041661</v>
      </c>
      <c r="E5096" s="29" t="s">
        <v>3527</v>
      </c>
      <c r="F5096" s="29">
        <v>275.55</v>
      </c>
      <c r="G5096" s="10">
        <f>SUMIFS('Régua SAEB'!$C:$C,'Régua SAEB'!$B:$B,"LP",'Régua SAEB'!$D:$D,"&lt;="&amp;$F5096,'Régua SAEB'!$E:$E,"&gt;"&amp;$F5096,'Régua SAEB'!$A:$A,$E5096)</f>
        <v>3</v>
      </c>
      <c r="H5096" s="10" t="str">
        <f t="array" ref="H5096">INDEX('Régua SAEB'!$F$1:$F$40,MATCH($E5096&amp;"LP"&amp;$G5096,'Régua SAEB'!$G$1:$G$40,0),1)</f>
        <v>Básico</v>
      </c>
      <c r="I5096" s="29">
        <v>267.05</v>
      </c>
      <c r="J5096" s="10">
        <f>SUMIFS('Régua SAEB'!$C:$C,'Régua SAEB'!$B:$B,"MT",'Régua SAEB'!$D:$D,"&lt;="&amp;$I5096,'Régua SAEB'!$E:$E,"&gt;"&amp;$I5096,'Régua SAEB'!$A:$A,$E5096)</f>
        <v>2</v>
      </c>
      <c r="K5096" s="10" t="str">
        <f t="array" ref="K5096">INDEX('Régua SAEB'!$F$1:$F$40,MATCH($E5096&amp;"MT"&amp;$J5096,'Régua SAEB'!$G$1:$G$40,0),1)</f>
        <v>Insuficiente</v>
      </c>
    </row>
    <row r="5097" spans="1:11" x14ac:dyDescent="0.2">
      <c r="A5097" s="28" t="s">
        <v>56</v>
      </c>
      <c r="B5097" s="24">
        <v>49967</v>
      </c>
      <c r="C5097" s="28" t="s">
        <v>2284</v>
      </c>
      <c r="D5097" s="29">
        <v>35049967</v>
      </c>
      <c r="E5097" s="29" t="s">
        <v>3527</v>
      </c>
      <c r="F5097" s="29">
        <v>275.64</v>
      </c>
      <c r="G5097" s="10">
        <f>SUMIFS('Régua SAEB'!$C:$C,'Régua SAEB'!$B:$B,"LP",'Régua SAEB'!$D:$D,"&lt;="&amp;$F5097,'Régua SAEB'!$E:$E,"&gt;"&amp;$F5097,'Régua SAEB'!$A:$A,$E5097)</f>
        <v>3</v>
      </c>
      <c r="H5097" s="10" t="str">
        <f t="array" ref="H5097">INDEX('Régua SAEB'!$F$1:$F$40,MATCH($E5097&amp;"LP"&amp;$G5097,'Régua SAEB'!$G$1:$G$40,0),1)</f>
        <v>Básico</v>
      </c>
      <c r="I5097" s="29">
        <v>261.11</v>
      </c>
      <c r="J5097" s="10">
        <f>SUMIFS('Régua SAEB'!$C:$C,'Régua SAEB'!$B:$B,"MT",'Régua SAEB'!$D:$D,"&lt;="&amp;$I5097,'Régua SAEB'!$E:$E,"&gt;"&amp;$I5097,'Régua SAEB'!$A:$A,$E5097)</f>
        <v>2</v>
      </c>
      <c r="K5097" s="10" t="str">
        <f t="array" ref="K5097">INDEX('Régua SAEB'!$F$1:$F$40,MATCH($E5097&amp;"MT"&amp;$J5097,'Régua SAEB'!$G$1:$G$40,0),1)</f>
        <v>Insuficiente</v>
      </c>
    </row>
    <row r="5098" spans="1:11" x14ac:dyDescent="0.2">
      <c r="A5098" s="28" t="s">
        <v>56</v>
      </c>
      <c r="B5098" s="24">
        <v>905598</v>
      </c>
      <c r="C5098" s="28" t="s">
        <v>2287</v>
      </c>
      <c r="D5098" s="29">
        <v>35905598</v>
      </c>
      <c r="E5098" s="29" t="s">
        <v>3527</v>
      </c>
      <c r="F5098" s="29">
        <v>270.5</v>
      </c>
      <c r="G5098" s="10">
        <f>SUMIFS('Régua SAEB'!$C:$C,'Régua SAEB'!$B:$B,"LP",'Régua SAEB'!$D:$D,"&lt;="&amp;$F5098,'Régua SAEB'!$E:$E,"&gt;"&amp;$F5098,'Régua SAEB'!$A:$A,$E5098)</f>
        <v>2</v>
      </c>
      <c r="H5098" s="10" t="str">
        <f t="array" ref="H5098">INDEX('Régua SAEB'!$F$1:$F$40,MATCH($E5098&amp;"LP"&amp;$G5098,'Régua SAEB'!$G$1:$G$40,0),1)</f>
        <v>Básico</v>
      </c>
      <c r="I5098" s="29">
        <v>257.37</v>
      </c>
      <c r="J5098" s="10">
        <f>SUMIFS('Régua SAEB'!$C:$C,'Régua SAEB'!$B:$B,"MT",'Régua SAEB'!$D:$D,"&lt;="&amp;$I5098,'Régua SAEB'!$E:$E,"&gt;"&amp;$I5098,'Régua SAEB'!$A:$A,$E5098)</f>
        <v>2</v>
      </c>
      <c r="K5098" s="10" t="str">
        <f t="array" ref="K5098">INDEX('Régua SAEB'!$F$1:$F$40,MATCH($E5098&amp;"MT"&amp;$J5098,'Régua SAEB'!$G$1:$G$40,0),1)</f>
        <v>Insuficiente</v>
      </c>
    </row>
    <row r="5099" spans="1:11" x14ac:dyDescent="0.2">
      <c r="A5099" s="28" t="s">
        <v>56</v>
      </c>
      <c r="B5099" s="24">
        <v>909567</v>
      </c>
      <c r="C5099" s="28" t="s">
        <v>2288</v>
      </c>
      <c r="D5099" s="29">
        <v>35909567</v>
      </c>
      <c r="E5099" s="29" t="s">
        <v>3527</v>
      </c>
      <c r="F5099" s="29">
        <v>275.27999999999997</v>
      </c>
      <c r="G5099" s="10">
        <f>SUMIFS('Régua SAEB'!$C:$C,'Régua SAEB'!$B:$B,"LP",'Régua SAEB'!$D:$D,"&lt;="&amp;$F5099,'Régua SAEB'!$E:$E,"&gt;"&amp;$F5099,'Régua SAEB'!$A:$A,$E5099)</f>
        <v>3</v>
      </c>
      <c r="H5099" s="10" t="str">
        <f t="array" ref="H5099">INDEX('Régua SAEB'!$F$1:$F$40,MATCH($E5099&amp;"LP"&amp;$G5099,'Régua SAEB'!$G$1:$G$40,0),1)</f>
        <v>Básico</v>
      </c>
      <c r="I5099" s="29">
        <v>264.18</v>
      </c>
      <c r="J5099" s="10">
        <f>SUMIFS('Régua SAEB'!$C:$C,'Régua SAEB'!$B:$B,"MT",'Régua SAEB'!$D:$D,"&lt;="&amp;$I5099,'Régua SAEB'!$E:$E,"&gt;"&amp;$I5099,'Régua SAEB'!$A:$A,$E5099)</f>
        <v>2</v>
      </c>
      <c r="K5099" s="10" t="str">
        <f t="array" ref="K5099">INDEX('Régua SAEB'!$F$1:$F$40,MATCH($E5099&amp;"MT"&amp;$J5099,'Régua SAEB'!$G$1:$G$40,0),1)</f>
        <v>Insuficiente</v>
      </c>
    </row>
    <row r="5100" spans="1:11" x14ac:dyDescent="0.2">
      <c r="A5100" s="28" t="s">
        <v>56</v>
      </c>
      <c r="B5100" s="24">
        <v>921944</v>
      </c>
      <c r="C5100" s="28" t="s">
        <v>2290</v>
      </c>
      <c r="D5100" s="29">
        <v>35921944</v>
      </c>
      <c r="E5100" s="29" t="s">
        <v>3527</v>
      </c>
      <c r="F5100" s="29">
        <v>261.56</v>
      </c>
      <c r="G5100" s="10">
        <f>SUMIFS('Régua SAEB'!$C:$C,'Régua SAEB'!$B:$B,"LP",'Régua SAEB'!$D:$D,"&lt;="&amp;$F5100,'Régua SAEB'!$E:$E,"&gt;"&amp;$F5100,'Régua SAEB'!$A:$A,$E5100)</f>
        <v>2</v>
      </c>
      <c r="H5100" s="10" t="str">
        <f t="array" ref="H5100">INDEX('Régua SAEB'!$F$1:$F$40,MATCH($E5100&amp;"LP"&amp;$G5100,'Régua SAEB'!$G$1:$G$40,0),1)</f>
        <v>Básico</v>
      </c>
      <c r="I5100" s="29">
        <v>253.61</v>
      </c>
      <c r="J5100" s="10">
        <f>SUMIFS('Régua SAEB'!$C:$C,'Régua SAEB'!$B:$B,"MT",'Régua SAEB'!$D:$D,"&lt;="&amp;$I5100,'Régua SAEB'!$E:$E,"&gt;"&amp;$I5100,'Régua SAEB'!$A:$A,$E5100)</f>
        <v>2</v>
      </c>
      <c r="K5100" s="10" t="str">
        <f t="array" ref="K5100">INDEX('Régua SAEB'!$F$1:$F$40,MATCH($E5100&amp;"MT"&amp;$J5100,'Régua SAEB'!$G$1:$G$40,0),1)</f>
        <v>Insuficiente</v>
      </c>
    </row>
    <row r="5101" spans="1:11" x14ac:dyDescent="0.2">
      <c r="A5101" s="28" t="s">
        <v>25</v>
      </c>
      <c r="B5101" s="24">
        <v>21155</v>
      </c>
      <c r="C5101" s="28" t="s">
        <v>3708</v>
      </c>
      <c r="D5101" s="29">
        <v>35021155</v>
      </c>
      <c r="E5101" s="29" t="s">
        <v>3527</v>
      </c>
      <c r="F5101" s="29">
        <v>282.10000000000002</v>
      </c>
      <c r="G5101" s="10">
        <f>SUMIFS('Régua SAEB'!$C:$C,'Régua SAEB'!$B:$B,"LP",'Régua SAEB'!$D:$D,"&lt;="&amp;$F5101,'Régua SAEB'!$E:$E,"&gt;"&amp;$F5101,'Régua SAEB'!$A:$A,$E5101)</f>
        <v>3</v>
      </c>
      <c r="H5101" s="10" t="str">
        <f t="array" ref="H5101">INDEX('Régua SAEB'!$F$1:$F$40,MATCH($E5101&amp;"LP"&amp;$G5101,'Régua SAEB'!$G$1:$G$40,0),1)</f>
        <v>Básico</v>
      </c>
      <c r="I5101" s="29">
        <v>269.79000000000002</v>
      </c>
      <c r="J5101" s="10">
        <f>SUMIFS('Régua SAEB'!$C:$C,'Régua SAEB'!$B:$B,"MT",'Régua SAEB'!$D:$D,"&lt;="&amp;$I5101,'Régua SAEB'!$E:$E,"&gt;"&amp;$I5101,'Régua SAEB'!$A:$A,$E5101)</f>
        <v>2</v>
      </c>
      <c r="K5101" s="10" t="str">
        <f t="array" ref="K5101">INDEX('Régua SAEB'!$F$1:$F$40,MATCH($E5101&amp;"MT"&amp;$J5101,'Régua SAEB'!$G$1:$G$40,0),1)</f>
        <v>Insuficiente</v>
      </c>
    </row>
    <row r="5102" spans="1:11" x14ac:dyDescent="0.2">
      <c r="A5102" s="28" t="s">
        <v>59</v>
      </c>
      <c r="B5102" s="24">
        <v>7857</v>
      </c>
      <c r="C5102" s="28" t="s">
        <v>2292</v>
      </c>
      <c r="D5102" s="29">
        <v>35007857</v>
      </c>
      <c r="E5102" s="29" t="s">
        <v>3527</v>
      </c>
      <c r="F5102" s="29">
        <v>267.77999999999997</v>
      </c>
      <c r="G5102" s="10">
        <f>SUMIFS('Régua SAEB'!$C:$C,'Régua SAEB'!$B:$B,"LP",'Régua SAEB'!$D:$D,"&lt;="&amp;$F5102,'Régua SAEB'!$E:$E,"&gt;"&amp;$F5102,'Régua SAEB'!$A:$A,$E5102)</f>
        <v>2</v>
      </c>
      <c r="H5102" s="10" t="str">
        <f t="array" ref="H5102">INDEX('Régua SAEB'!$F$1:$F$40,MATCH($E5102&amp;"LP"&amp;$G5102,'Régua SAEB'!$G$1:$G$40,0),1)</f>
        <v>Básico</v>
      </c>
      <c r="I5102" s="29">
        <v>251.6</v>
      </c>
      <c r="J5102" s="10">
        <f>SUMIFS('Régua SAEB'!$C:$C,'Régua SAEB'!$B:$B,"MT",'Régua SAEB'!$D:$D,"&lt;="&amp;$I5102,'Régua SAEB'!$E:$E,"&gt;"&amp;$I5102,'Régua SAEB'!$A:$A,$E5102)</f>
        <v>2</v>
      </c>
      <c r="K5102" s="10" t="str">
        <f t="array" ref="K5102">INDEX('Régua SAEB'!$F$1:$F$40,MATCH($E5102&amp;"MT"&amp;$J5102,'Régua SAEB'!$G$1:$G$40,0),1)</f>
        <v>Insuficiente</v>
      </c>
    </row>
    <row r="5103" spans="1:11" x14ac:dyDescent="0.2">
      <c r="A5103" s="28" t="s">
        <v>59</v>
      </c>
      <c r="B5103" s="24">
        <v>37278</v>
      </c>
      <c r="C5103" s="28" t="s">
        <v>2295</v>
      </c>
      <c r="D5103" s="29">
        <v>35037278</v>
      </c>
      <c r="E5103" s="29" t="s">
        <v>3527</v>
      </c>
      <c r="F5103" s="29">
        <v>273.14999999999998</v>
      </c>
      <c r="G5103" s="10">
        <f>SUMIFS('Régua SAEB'!$C:$C,'Régua SAEB'!$B:$B,"LP",'Régua SAEB'!$D:$D,"&lt;="&amp;$F5103,'Régua SAEB'!$E:$E,"&gt;"&amp;$F5103,'Régua SAEB'!$A:$A,$E5103)</f>
        <v>2</v>
      </c>
      <c r="H5103" s="10" t="str">
        <f t="array" ref="H5103">INDEX('Régua SAEB'!$F$1:$F$40,MATCH($E5103&amp;"LP"&amp;$G5103,'Régua SAEB'!$G$1:$G$40,0),1)</f>
        <v>Básico</v>
      </c>
      <c r="I5103" s="29">
        <v>261.70999999999998</v>
      </c>
      <c r="J5103" s="10">
        <f>SUMIFS('Régua SAEB'!$C:$C,'Régua SAEB'!$B:$B,"MT",'Régua SAEB'!$D:$D,"&lt;="&amp;$I5103,'Régua SAEB'!$E:$E,"&gt;"&amp;$I5103,'Régua SAEB'!$A:$A,$E5103)</f>
        <v>2</v>
      </c>
      <c r="K5103" s="10" t="str">
        <f t="array" ref="K5103">INDEX('Régua SAEB'!$F$1:$F$40,MATCH($E5103&amp;"MT"&amp;$J5103,'Régua SAEB'!$G$1:$G$40,0),1)</f>
        <v>Insuficiente</v>
      </c>
    </row>
    <row r="5104" spans="1:11" x14ac:dyDescent="0.2">
      <c r="A5104" s="28" t="s">
        <v>59</v>
      </c>
      <c r="B5104" s="24">
        <v>41981</v>
      </c>
      <c r="C5104" s="28" t="s">
        <v>2296</v>
      </c>
      <c r="D5104" s="29">
        <v>35041981</v>
      </c>
      <c r="E5104" s="29" t="s">
        <v>3527</v>
      </c>
      <c r="F5104" s="29">
        <v>282.64999999999998</v>
      </c>
      <c r="G5104" s="10">
        <f>SUMIFS('Régua SAEB'!$C:$C,'Régua SAEB'!$B:$B,"LP",'Régua SAEB'!$D:$D,"&lt;="&amp;$F5104,'Régua SAEB'!$E:$E,"&gt;"&amp;$F5104,'Régua SAEB'!$A:$A,$E5104)</f>
        <v>3</v>
      </c>
      <c r="H5104" s="10" t="str">
        <f t="array" ref="H5104">INDEX('Régua SAEB'!$F$1:$F$40,MATCH($E5104&amp;"LP"&amp;$G5104,'Régua SAEB'!$G$1:$G$40,0),1)</f>
        <v>Básico</v>
      </c>
      <c r="I5104" s="29">
        <v>269.14</v>
      </c>
      <c r="J5104" s="10">
        <f>SUMIFS('Régua SAEB'!$C:$C,'Régua SAEB'!$B:$B,"MT",'Régua SAEB'!$D:$D,"&lt;="&amp;$I5104,'Régua SAEB'!$E:$E,"&gt;"&amp;$I5104,'Régua SAEB'!$A:$A,$E5104)</f>
        <v>2</v>
      </c>
      <c r="K5104" s="10" t="str">
        <f t="array" ref="K5104">INDEX('Régua SAEB'!$F$1:$F$40,MATCH($E5104&amp;"MT"&amp;$J5104,'Régua SAEB'!$G$1:$G$40,0),1)</f>
        <v>Insuficiente</v>
      </c>
    </row>
    <row r="5105" spans="1:11" x14ac:dyDescent="0.2">
      <c r="A5105" s="28" t="s">
        <v>59</v>
      </c>
      <c r="B5105" s="24">
        <v>41993</v>
      </c>
      <c r="C5105" s="28" t="s">
        <v>2297</v>
      </c>
      <c r="D5105" s="29">
        <v>35041993</v>
      </c>
      <c r="E5105" s="29" t="s">
        <v>3527</v>
      </c>
      <c r="F5105" s="29">
        <v>259.66000000000003</v>
      </c>
      <c r="G5105" s="10">
        <f>SUMIFS('Régua SAEB'!$C:$C,'Régua SAEB'!$B:$B,"LP",'Régua SAEB'!$D:$D,"&lt;="&amp;$F5105,'Régua SAEB'!$E:$E,"&gt;"&amp;$F5105,'Régua SAEB'!$A:$A,$E5105)</f>
        <v>2</v>
      </c>
      <c r="H5105" s="10" t="str">
        <f t="array" ref="H5105">INDEX('Régua SAEB'!$F$1:$F$40,MATCH($E5105&amp;"LP"&amp;$G5105,'Régua SAEB'!$G$1:$G$40,0),1)</f>
        <v>Básico</v>
      </c>
      <c r="I5105" s="29">
        <v>260.66000000000003</v>
      </c>
      <c r="J5105" s="10">
        <f>SUMIFS('Régua SAEB'!$C:$C,'Régua SAEB'!$B:$B,"MT",'Régua SAEB'!$D:$D,"&lt;="&amp;$I5105,'Régua SAEB'!$E:$E,"&gt;"&amp;$I5105,'Régua SAEB'!$A:$A,$E5105)</f>
        <v>2</v>
      </c>
      <c r="K5105" s="10" t="str">
        <f t="array" ref="K5105">INDEX('Régua SAEB'!$F$1:$F$40,MATCH($E5105&amp;"MT"&amp;$J5105,'Régua SAEB'!$G$1:$G$40,0),1)</f>
        <v>Insuficiente</v>
      </c>
    </row>
    <row r="5106" spans="1:11" x14ac:dyDescent="0.2">
      <c r="A5106" s="28" t="s">
        <v>59</v>
      </c>
      <c r="B5106" s="24">
        <v>48951</v>
      </c>
      <c r="C5106" s="28" t="s">
        <v>2298</v>
      </c>
      <c r="D5106" s="29">
        <v>35048951</v>
      </c>
      <c r="E5106" s="29" t="s">
        <v>3527</v>
      </c>
      <c r="F5106" s="29">
        <v>275.17</v>
      </c>
      <c r="G5106" s="10">
        <f>SUMIFS('Régua SAEB'!$C:$C,'Régua SAEB'!$B:$B,"LP",'Régua SAEB'!$D:$D,"&lt;="&amp;$F5106,'Régua SAEB'!$E:$E,"&gt;"&amp;$F5106,'Régua SAEB'!$A:$A,$E5106)</f>
        <v>3</v>
      </c>
      <c r="H5106" s="10" t="str">
        <f t="array" ref="H5106">INDEX('Régua SAEB'!$F$1:$F$40,MATCH($E5106&amp;"LP"&amp;$G5106,'Régua SAEB'!$G$1:$G$40,0),1)</f>
        <v>Básico</v>
      </c>
      <c r="I5106" s="29">
        <v>267.3</v>
      </c>
      <c r="J5106" s="10">
        <f>SUMIFS('Régua SAEB'!$C:$C,'Régua SAEB'!$B:$B,"MT",'Régua SAEB'!$D:$D,"&lt;="&amp;$I5106,'Régua SAEB'!$E:$E,"&gt;"&amp;$I5106,'Régua SAEB'!$A:$A,$E5106)</f>
        <v>2</v>
      </c>
      <c r="K5106" s="10" t="str">
        <f t="array" ref="K5106">INDEX('Régua SAEB'!$F$1:$F$40,MATCH($E5106&amp;"MT"&amp;$J5106,'Régua SAEB'!$G$1:$G$40,0),1)</f>
        <v>Insuficiente</v>
      </c>
    </row>
    <row r="5107" spans="1:11" x14ac:dyDescent="0.2">
      <c r="A5107" s="28" t="s">
        <v>59</v>
      </c>
      <c r="B5107" s="24">
        <v>904485</v>
      </c>
      <c r="C5107" s="28" t="s">
        <v>2299</v>
      </c>
      <c r="D5107" s="29">
        <v>35904485</v>
      </c>
      <c r="E5107" s="29" t="s">
        <v>3527</v>
      </c>
      <c r="F5107" s="29">
        <v>265.41000000000003</v>
      </c>
      <c r="G5107" s="10">
        <f>SUMIFS('Régua SAEB'!$C:$C,'Régua SAEB'!$B:$B,"LP",'Régua SAEB'!$D:$D,"&lt;="&amp;$F5107,'Régua SAEB'!$E:$E,"&gt;"&amp;$F5107,'Régua SAEB'!$A:$A,$E5107)</f>
        <v>2</v>
      </c>
      <c r="H5107" s="10" t="str">
        <f t="array" ref="H5107">INDEX('Régua SAEB'!$F$1:$F$40,MATCH($E5107&amp;"LP"&amp;$G5107,'Régua SAEB'!$G$1:$G$40,0),1)</f>
        <v>Básico</v>
      </c>
      <c r="I5107" s="29">
        <v>260.56</v>
      </c>
      <c r="J5107" s="10">
        <f>SUMIFS('Régua SAEB'!$C:$C,'Régua SAEB'!$B:$B,"MT",'Régua SAEB'!$D:$D,"&lt;="&amp;$I5107,'Régua SAEB'!$E:$E,"&gt;"&amp;$I5107,'Régua SAEB'!$A:$A,$E5107)</f>
        <v>2</v>
      </c>
      <c r="K5107" s="10" t="str">
        <f t="array" ref="K5107">INDEX('Régua SAEB'!$F$1:$F$40,MATCH($E5107&amp;"MT"&amp;$J5107,'Régua SAEB'!$G$1:$G$40,0),1)</f>
        <v>Insuficiente</v>
      </c>
    </row>
    <row r="5108" spans="1:11" x14ac:dyDescent="0.2">
      <c r="A5108" s="28" t="s">
        <v>59</v>
      </c>
      <c r="B5108" s="24">
        <v>907212</v>
      </c>
      <c r="C5108" s="28" t="s">
        <v>2300</v>
      </c>
      <c r="D5108" s="29">
        <v>35907212</v>
      </c>
      <c r="E5108" s="29" t="s">
        <v>3527</v>
      </c>
      <c r="F5108" s="29">
        <v>283.83</v>
      </c>
      <c r="G5108" s="10">
        <f>SUMIFS('Régua SAEB'!$C:$C,'Régua SAEB'!$B:$B,"LP",'Régua SAEB'!$D:$D,"&lt;="&amp;$F5108,'Régua SAEB'!$E:$E,"&gt;"&amp;$F5108,'Régua SAEB'!$A:$A,$E5108)</f>
        <v>3</v>
      </c>
      <c r="H5108" s="10" t="str">
        <f t="array" ref="H5108">INDEX('Régua SAEB'!$F$1:$F$40,MATCH($E5108&amp;"LP"&amp;$G5108,'Régua SAEB'!$G$1:$G$40,0),1)</f>
        <v>Básico</v>
      </c>
      <c r="I5108" s="29">
        <v>272.97000000000003</v>
      </c>
      <c r="J5108" s="10">
        <f>SUMIFS('Régua SAEB'!$C:$C,'Régua SAEB'!$B:$B,"MT",'Régua SAEB'!$D:$D,"&lt;="&amp;$I5108,'Régua SAEB'!$E:$E,"&gt;"&amp;$I5108,'Régua SAEB'!$A:$A,$E5108)</f>
        <v>2</v>
      </c>
      <c r="K5108" s="10" t="str">
        <f t="array" ref="K5108">INDEX('Régua SAEB'!$F$1:$F$40,MATCH($E5108&amp;"MT"&amp;$J5108,'Régua SAEB'!$G$1:$G$40,0),1)</f>
        <v>Insuficiente</v>
      </c>
    </row>
    <row r="5109" spans="1:11" x14ac:dyDescent="0.2">
      <c r="A5109" s="28" t="s">
        <v>99</v>
      </c>
      <c r="B5109" s="24">
        <v>27686</v>
      </c>
      <c r="C5109" s="28" t="s">
        <v>3709</v>
      </c>
      <c r="D5109" s="29">
        <v>35027686</v>
      </c>
      <c r="E5109" s="29" t="s">
        <v>3527</v>
      </c>
      <c r="F5109" s="29">
        <v>248.38</v>
      </c>
      <c r="G5109" s="10">
        <f>SUMIFS('Régua SAEB'!$C:$C,'Régua SAEB'!$B:$B,"LP",'Régua SAEB'!$D:$D,"&lt;="&amp;$F5109,'Régua SAEB'!$E:$E,"&gt;"&amp;$F5109,'Régua SAEB'!$A:$A,$E5109)</f>
        <v>1</v>
      </c>
      <c r="H5109" s="10" t="str">
        <f t="array" ref="H5109">INDEX('Régua SAEB'!$F$1:$F$40,MATCH($E5109&amp;"LP"&amp;$G5109,'Régua SAEB'!$G$1:$G$40,0),1)</f>
        <v>Insuficiente</v>
      </c>
      <c r="I5109" s="29">
        <v>254.31</v>
      </c>
      <c r="J5109" s="10">
        <f>SUMIFS('Régua SAEB'!$C:$C,'Régua SAEB'!$B:$B,"MT",'Régua SAEB'!$D:$D,"&lt;="&amp;$I5109,'Régua SAEB'!$E:$E,"&gt;"&amp;$I5109,'Régua SAEB'!$A:$A,$E5109)</f>
        <v>2</v>
      </c>
      <c r="K5109" s="10" t="str">
        <f t="array" ref="K5109">INDEX('Régua SAEB'!$F$1:$F$40,MATCH($E5109&amp;"MT"&amp;$J5109,'Régua SAEB'!$G$1:$G$40,0),1)</f>
        <v>Insuficiente</v>
      </c>
    </row>
    <row r="5110" spans="1:11" x14ac:dyDescent="0.2">
      <c r="A5110" s="28" t="s">
        <v>61</v>
      </c>
      <c r="B5110" s="24">
        <v>32136</v>
      </c>
      <c r="C5110" s="28" t="s">
        <v>2302</v>
      </c>
      <c r="D5110" s="29">
        <v>35032136</v>
      </c>
      <c r="E5110" s="29" t="s">
        <v>3527</v>
      </c>
      <c r="F5110" s="29">
        <v>265.52</v>
      </c>
      <c r="G5110" s="10">
        <f>SUMIFS('Régua SAEB'!$C:$C,'Régua SAEB'!$B:$B,"LP",'Régua SAEB'!$D:$D,"&lt;="&amp;$F5110,'Régua SAEB'!$E:$E,"&gt;"&amp;$F5110,'Régua SAEB'!$A:$A,$E5110)</f>
        <v>2</v>
      </c>
      <c r="H5110" s="10" t="str">
        <f t="array" ref="H5110">INDEX('Régua SAEB'!$F$1:$F$40,MATCH($E5110&amp;"LP"&amp;$G5110,'Régua SAEB'!$G$1:$G$40,0),1)</f>
        <v>Básico</v>
      </c>
      <c r="I5110" s="29">
        <v>262.88</v>
      </c>
      <c r="J5110" s="10">
        <f>SUMIFS('Régua SAEB'!$C:$C,'Régua SAEB'!$B:$B,"MT",'Régua SAEB'!$D:$D,"&lt;="&amp;$I5110,'Régua SAEB'!$E:$E,"&gt;"&amp;$I5110,'Régua SAEB'!$A:$A,$E5110)</f>
        <v>2</v>
      </c>
      <c r="K5110" s="10" t="str">
        <f t="array" ref="K5110">INDEX('Régua SAEB'!$F$1:$F$40,MATCH($E5110&amp;"MT"&amp;$J5110,'Régua SAEB'!$G$1:$G$40,0),1)</f>
        <v>Insuficiente</v>
      </c>
    </row>
    <row r="5111" spans="1:11" x14ac:dyDescent="0.2">
      <c r="A5111" s="28" t="s">
        <v>61</v>
      </c>
      <c r="B5111" s="24">
        <v>43631</v>
      </c>
      <c r="C5111" s="28" t="s">
        <v>2303</v>
      </c>
      <c r="D5111" s="29">
        <v>35043631</v>
      </c>
      <c r="E5111" s="29" t="s">
        <v>3527</v>
      </c>
      <c r="F5111" s="29">
        <v>255.51</v>
      </c>
      <c r="G5111" s="10">
        <f>SUMIFS('Régua SAEB'!$C:$C,'Régua SAEB'!$B:$B,"LP",'Régua SAEB'!$D:$D,"&lt;="&amp;$F5111,'Régua SAEB'!$E:$E,"&gt;"&amp;$F5111,'Régua SAEB'!$A:$A,$E5111)</f>
        <v>2</v>
      </c>
      <c r="H5111" s="10" t="str">
        <f t="array" ref="H5111">INDEX('Régua SAEB'!$F$1:$F$40,MATCH($E5111&amp;"LP"&amp;$G5111,'Régua SAEB'!$G$1:$G$40,0),1)</f>
        <v>Básico</v>
      </c>
      <c r="I5111" s="29">
        <v>245.13</v>
      </c>
      <c r="J5111" s="10">
        <f>SUMIFS('Régua SAEB'!$C:$C,'Régua SAEB'!$B:$B,"MT",'Régua SAEB'!$D:$D,"&lt;="&amp;$I5111,'Régua SAEB'!$E:$E,"&gt;"&amp;$I5111,'Régua SAEB'!$A:$A,$E5111)</f>
        <v>1</v>
      </c>
      <c r="K5111" s="10" t="str">
        <f t="array" ref="K5111">INDEX('Régua SAEB'!$F$1:$F$40,MATCH($E5111&amp;"MT"&amp;$J5111,'Régua SAEB'!$G$1:$G$40,0),1)</f>
        <v>Insuficiente</v>
      </c>
    </row>
    <row r="5112" spans="1:11" x14ac:dyDescent="0.2">
      <c r="A5112" s="28" t="s">
        <v>61</v>
      </c>
      <c r="B5112" s="24">
        <v>44696</v>
      </c>
      <c r="C5112" s="28" t="s">
        <v>3710</v>
      </c>
      <c r="D5112" s="29">
        <v>35044696</v>
      </c>
      <c r="E5112" s="29" t="s">
        <v>3527</v>
      </c>
      <c r="F5112" s="29">
        <v>282.39</v>
      </c>
      <c r="G5112" s="10">
        <f>SUMIFS('Régua SAEB'!$C:$C,'Régua SAEB'!$B:$B,"LP",'Régua SAEB'!$D:$D,"&lt;="&amp;$F5112,'Régua SAEB'!$E:$E,"&gt;"&amp;$F5112,'Régua SAEB'!$A:$A,$E5112)</f>
        <v>3</v>
      </c>
      <c r="H5112" s="10" t="str">
        <f t="array" ref="H5112">INDEX('Régua SAEB'!$F$1:$F$40,MATCH($E5112&amp;"LP"&amp;$G5112,'Régua SAEB'!$G$1:$G$40,0),1)</f>
        <v>Básico</v>
      </c>
      <c r="I5112" s="29">
        <v>281.75</v>
      </c>
      <c r="J5112" s="10">
        <f>SUMIFS('Régua SAEB'!$C:$C,'Régua SAEB'!$B:$B,"MT",'Régua SAEB'!$D:$D,"&lt;="&amp;$I5112,'Régua SAEB'!$E:$E,"&gt;"&amp;$I5112,'Régua SAEB'!$A:$A,$E5112)</f>
        <v>3</v>
      </c>
      <c r="K5112" s="10" t="str">
        <f t="array" ref="K5112">INDEX('Régua SAEB'!$F$1:$F$40,MATCH($E5112&amp;"MT"&amp;$J5112,'Régua SAEB'!$G$1:$G$40,0),1)</f>
        <v>Básico</v>
      </c>
    </row>
    <row r="5113" spans="1:11" x14ac:dyDescent="0.2">
      <c r="A5113" s="28" t="s">
        <v>61</v>
      </c>
      <c r="B5113" s="24">
        <v>903620</v>
      </c>
      <c r="C5113" s="28" t="s">
        <v>2304</v>
      </c>
      <c r="D5113" s="29">
        <v>35903620</v>
      </c>
      <c r="E5113" s="29" t="s">
        <v>3527</v>
      </c>
      <c r="F5113" s="29">
        <v>256.60000000000002</v>
      </c>
      <c r="G5113" s="10">
        <f>SUMIFS('Régua SAEB'!$C:$C,'Régua SAEB'!$B:$B,"LP",'Régua SAEB'!$D:$D,"&lt;="&amp;$F5113,'Régua SAEB'!$E:$E,"&gt;"&amp;$F5113,'Régua SAEB'!$A:$A,$E5113)</f>
        <v>2</v>
      </c>
      <c r="H5113" s="10" t="str">
        <f t="array" ref="H5113">INDEX('Régua SAEB'!$F$1:$F$40,MATCH($E5113&amp;"LP"&amp;$G5113,'Régua SAEB'!$G$1:$G$40,0),1)</f>
        <v>Básico</v>
      </c>
      <c r="I5113" s="29">
        <v>264.74</v>
      </c>
      <c r="J5113" s="10">
        <f>SUMIFS('Régua SAEB'!$C:$C,'Régua SAEB'!$B:$B,"MT",'Régua SAEB'!$D:$D,"&lt;="&amp;$I5113,'Régua SAEB'!$E:$E,"&gt;"&amp;$I5113,'Régua SAEB'!$A:$A,$E5113)</f>
        <v>2</v>
      </c>
      <c r="K5113" s="10" t="str">
        <f t="array" ref="K5113">INDEX('Régua SAEB'!$F$1:$F$40,MATCH($E5113&amp;"MT"&amp;$J5113,'Régua SAEB'!$G$1:$G$40,0),1)</f>
        <v>Insuficiente</v>
      </c>
    </row>
    <row r="5114" spans="1:11" x14ac:dyDescent="0.2">
      <c r="A5114" s="28" t="s">
        <v>61</v>
      </c>
      <c r="B5114" s="24">
        <v>907698</v>
      </c>
      <c r="C5114" s="28" t="s">
        <v>2305</v>
      </c>
      <c r="D5114" s="29">
        <v>35907698</v>
      </c>
      <c r="E5114" s="29" t="s">
        <v>3527</v>
      </c>
      <c r="F5114" s="29">
        <v>251.02</v>
      </c>
      <c r="G5114" s="10">
        <f>SUMIFS('Régua SAEB'!$C:$C,'Régua SAEB'!$B:$B,"LP",'Régua SAEB'!$D:$D,"&lt;="&amp;$F5114,'Régua SAEB'!$E:$E,"&gt;"&amp;$F5114,'Régua SAEB'!$A:$A,$E5114)</f>
        <v>2</v>
      </c>
      <c r="H5114" s="10" t="str">
        <f t="array" ref="H5114">INDEX('Régua SAEB'!$F$1:$F$40,MATCH($E5114&amp;"LP"&amp;$G5114,'Régua SAEB'!$G$1:$G$40,0),1)</f>
        <v>Básico</v>
      </c>
      <c r="I5114" s="29">
        <v>232.49</v>
      </c>
      <c r="J5114" s="10">
        <f>SUMIFS('Régua SAEB'!$C:$C,'Régua SAEB'!$B:$B,"MT",'Régua SAEB'!$D:$D,"&lt;="&amp;$I5114,'Régua SAEB'!$E:$E,"&gt;"&amp;$I5114,'Régua SAEB'!$A:$A,$E5114)</f>
        <v>1</v>
      </c>
      <c r="K5114" s="10" t="str">
        <f t="array" ref="K5114">INDEX('Régua SAEB'!$F$1:$F$40,MATCH($E5114&amp;"MT"&amp;$J5114,'Régua SAEB'!$G$1:$G$40,0),1)</f>
        <v>Insuficiente</v>
      </c>
    </row>
    <row r="5115" spans="1:11" x14ac:dyDescent="0.2">
      <c r="A5115" s="28" t="s">
        <v>13</v>
      </c>
      <c r="B5115" s="24">
        <v>30004</v>
      </c>
      <c r="C5115" s="28" t="s">
        <v>2306</v>
      </c>
      <c r="D5115" s="29">
        <v>35030004</v>
      </c>
      <c r="E5115" s="29" t="s">
        <v>3527</v>
      </c>
      <c r="F5115" s="29">
        <v>286.29000000000002</v>
      </c>
      <c r="G5115" s="10">
        <f>SUMIFS('Régua SAEB'!$C:$C,'Régua SAEB'!$B:$B,"LP",'Régua SAEB'!$D:$D,"&lt;="&amp;$F5115,'Régua SAEB'!$E:$E,"&gt;"&amp;$F5115,'Régua SAEB'!$A:$A,$E5115)</f>
        <v>3</v>
      </c>
      <c r="H5115" s="10" t="str">
        <f t="array" ref="H5115">INDEX('Régua SAEB'!$F$1:$F$40,MATCH($E5115&amp;"LP"&amp;$G5115,'Régua SAEB'!$G$1:$G$40,0),1)</f>
        <v>Básico</v>
      </c>
      <c r="I5115" s="29">
        <v>283.17</v>
      </c>
      <c r="J5115" s="10">
        <f>SUMIFS('Régua SAEB'!$C:$C,'Régua SAEB'!$B:$B,"MT",'Régua SAEB'!$D:$D,"&lt;="&amp;$I5115,'Régua SAEB'!$E:$E,"&gt;"&amp;$I5115,'Régua SAEB'!$A:$A,$E5115)</f>
        <v>3</v>
      </c>
      <c r="K5115" s="10" t="str">
        <f t="array" ref="K5115">INDEX('Régua SAEB'!$F$1:$F$40,MATCH($E5115&amp;"MT"&amp;$J5115,'Régua SAEB'!$G$1:$G$40,0),1)</f>
        <v>Básico</v>
      </c>
    </row>
    <row r="5116" spans="1:11" x14ac:dyDescent="0.2">
      <c r="A5116" s="28" t="s">
        <v>47</v>
      </c>
      <c r="B5116" s="24">
        <v>28381</v>
      </c>
      <c r="C5116" s="28" t="s">
        <v>2307</v>
      </c>
      <c r="D5116" s="29">
        <v>35028381</v>
      </c>
      <c r="E5116" s="29" t="s">
        <v>3527</v>
      </c>
      <c r="F5116" s="29">
        <v>271.70999999999998</v>
      </c>
      <c r="G5116" s="10">
        <f>SUMIFS('Régua SAEB'!$C:$C,'Régua SAEB'!$B:$B,"LP",'Régua SAEB'!$D:$D,"&lt;="&amp;$F5116,'Régua SAEB'!$E:$E,"&gt;"&amp;$F5116,'Régua SAEB'!$A:$A,$E5116)</f>
        <v>2</v>
      </c>
      <c r="H5116" s="10" t="str">
        <f t="array" ref="H5116">INDEX('Régua SAEB'!$F$1:$F$40,MATCH($E5116&amp;"LP"&amp;$G5116,'Régua SAEB'!$G$1:$G$40,0),1)</f>
        <v>Básico</v>
      </c>
      <c r="I5116" s="29">
        <v>277.08</v>
      </c>
      <c r="J5116" s="10">
        <f>SUMIFS('Régua SAEB'!$C:$C,'Régua SAEB'!$B:$B,"MT",'Régua SAEB'!$D:$D,"&lt;="&amp;$I5116,'Régua SAEB'!$E:$E,"&gt;"&amp;$I5116,'Régua SAEB'!$A:$A,$E5116)</f>
        <v>3</v>
      </c>
      <c r="K5116" s="10" t="str">
        <f t="array" ref="K5116">INDEX('Régua SAEB'!$F$1:$F$40,MATCH($E5116&amp;"MT"&amp;$J5116,'Régua SAEB'!$G$1:$G$40,0),1)</f>
        <v>Básico</v>
      </c>
    </row>
    <row r="5117" spans="1:11" x14ac:dyDescent="0.2">
      <c r="A5117" s="28" t="s">
        <v>57</v>
      </c>
      <c r="B5117" s="24">
        <v>26207</v>
      </c>
      <c r="C5117" s="28" t="s">
        <v>2308</v>
      </c>
      <c r="D5117" s="29">
        <v>35026207</v>
      </c>
      <c r="E5117" s="29" t="s">
        <v>3527</v>
      </c>
      <c r="F5117" s="29">
        <v>263.45999999999998</v>
      </c>
      <c r="G5117" s="10">
        <f>SUMIFS('Régua SAEB'!$C:$C,'Régua SAEB'!$B:$B,"LP",'Régua SAEB'!$D:$D,"&lt;="&amp;$F5117,'Régua SAEB'!$E:$E,"&gt;"&amp;$F5117,'Régua SAEB'!$A:$A,$E5117)</f>
        <v>2</v>
      </c>
      <c r="H5117" s="10" t="str">
        <f t="array" ref="H5117">INDEX('Régua SAEB'!$F$1:$F$40,MATCH($E5117&amp;"LP"&amp;$G5117,'Régua SAEB'!$G$1:$G$40,0),1)</f>
        <v>Básico</v>
      </c>
      <c r="I5117" s="29">
        <v>271.33</v>
      </c>
      <c r="J5117" s="10">
        <f>SUMIFS('Régua SAEB'!$C:$C,'Régua SAEB'!$B:$B,"MT",'Régua SAEB'!$D:$D,"&lt;="&amp;$I5117,'Régua SAEB'!$E:$E,"&gt;"&amp;$I5117,'Régua SAEB'!$A:$A,$E5117)</f>
        <v>2</v>
      </c>
      <c r="K5117" s="10" t="str">
        <f t="array" ref="K5117">INDEX('Régua SAEB'!$F$1:$F$40,MATCH($E5117&amp;"MT"&amp;$J5117,'Régua SAEB'!$G$1:$G$40,0),1)</f>
        <v>Insuficiente</v>
      </c>
    </row>
    <row r="5118" spans="1:11" x14ac:dyDescent="0.2">
      <c r="A5118" s="28" t="s">
        <v>9</v>
      </c>
      <c r="B5118" s="24">
        <v>31550</v>
      </c>
      <c r="C5118" s="28" t="s">
        <v>2309</v>
      </c>
      <c r="D5118" s="29">
        <v>35031550</v>
      </c>
      <c r="E5118" s="29" t="s">
        <v>3527</v>
      </c>
      <c r="F5118" s="29">
        <v>264.83999999999997</v>
      </c>
      <c r="G5118" s="10">
        <f>SUMIFS('Régua SAEB'!$C:$C,'Régua SAEB'!$B:$B,"LP",'Régua SAEB'!$D:$D,"&lt;="&amp;$F5118,'Régua SAEB'!$E:$E,"&gt;"&amp;$F5118,'Régua SAEB'!$A:$A,$E5118)</f>
        <v>2</v>
      </c>
      <c r="H5118" s="10" t="str">
        <f t="array" ref="H5118">INDEX('Régua SAEB'!$F$1:$F$40,MATCH($E5118&amp;"LP"&amp;$G5118,'Régua SAEB'!$G$1:$G$40,0),1)</f>
        <v>Básico</v>
      </c>
      <c r="I5118" s="29">
        <v>262.72000000000003</v>
      </c>
      <c r="J5118" s="10">
        <f>SUMIFS('Régua SAEB'!$C:$C,'Régua SAEB'!$B:$B,"MT",'Régua SAEB'!$D:$D,"&lt;="&amp;$I5118,'Régua SAEB'!$E:$E,"&gt;"&amp;$I5118,'Régua SAEB'!$A:$A,$E5118)</f>
        <v>2</v>
      </c>
      <c r="K5118" s="10" t="str">
        <f t="array" ref="K5118">INDEX('Régua SAEB'!$F$1:$F$40,MATCH($E5118&amp;"MT"&amp;$J5118,'Régua SAEB'!$G$1:$G$40,0),1)</f>
        <v>Insuficiente</v>
      </c>
    </row>
    <row r="5119" spans="1:11" x14ac:dyDescent="0.2">
      <c r="A5119" s="28" t="s">
        <v>49</v>
      </c>
      <c r="B5119" s="24">
        <v>27960</v>
      </c>
      <c r="C5119" s="28" t="s">
        <v>2310</v>
      </c>
      <c r="D5119" s="29">
        <v>35027960</v>
      </c>
      <c r="E5119" s="29" t="s">
        <v>3527</v>
      </c>
      <c r="F5119" s="29">
        <v>277.95999999999998</v>
      </c>
      <c r="G5119" s="10">
        <f>SUMIFS('Régua SAEB'!$C:$C,'Régua SAEB'!$B:$B,"LP",'Régua SAEB'!$D:$D,"&lt;="&amp;$F5119,'Régua SAEB'!$E:$E,"&gt;"&amp;$F5119,'Régua SAEB'!$A:$A,$E5119)</f>
        <v>3</v>
      </c>
      <c r="H5119" s="10" t="str">
        <f t="array" ref="H5119">INDEX('Régua SAEB'!$F$1:$F$40,MATCH($E5119&amp;"LP"&amp;$G5119,'Régua SAEB'!$G$1:$G$40,0),1)</f>
        <v>Básico</v>
      </c>
      <c r="I5119" s="29">
        <v>269.61</v>
      </c>
      <c r="J5119" s="10">
        <f>SUMIFS('Régua SAEB'!$C:$C,'Régua SAEB'!$B:$B,"MT",'Régua SAEB'!$D:$D,"&lt;="&amp;$I5119,'Régua SAEB'!$E:$E,"&gt;"&amp;$I5119,'Régua SAEB'!$A:$A,$E5119)</f>
        <v>2</v>
      </c>
      <c r="K5119" s="10" t="str">
        <f t="array" ref="K5119">INDEX('Régua SAEB'!$F$1:$F$40,MATCH($E5119&amp;"MT"&amp;$J5119,'Régua SAEB'!$G$1:$G$40,0),1)</f>
        <v>Insuficiente</v>
      </c>
    </row>
    <row r="5120" spans="1:11" x14ac:dyDescent="0.2">
      <c r="A5120" s="28" t="s">
        <v>62</v>
      </c>
      <c r="B5120" s="24">
        <v>6737</v>
      </c>
      <c r="C5120" s="28" t="s">
        <v>2312</v>
      </c>
      <c r="D5120" s="29">
        <v>35006737</v>
      </c>
      <c r="E5120" s="29" t="s">
        <v>3527</v>
      </c>
      <c r="F5120" s="29">
        <v>281.57</v>
      </c>
      <c r="G5120" s="10">
        <f>SUMIFS('Régua SAEB'!$C:$C,'Régua SAEB'!$B:$B,"LP",'Régua SAEB'!$D:$D,"&lt;="&amp;$F5120,'Régua SAEB'!$E:$E,"&gt;"&amp;$F5120,'Régua SAEB'!$A:$A,$E5120)</f>
        <v>3</v>
      </c>
      <c r="H5120" s="10" t="str">
        <f t="array" ref="H5120">INDEX('Régua SAEB'!$F$1:$F$40,MATCH($E5120&amp;"LP"&amp;$G5120,'Régua SAEB'!$G$1:$G$40,0),1)</f>
        <v>Básico</v>
      </c>
      <c r="I5120" s="29">
        <v>273.39</v>
      </c>
      <c r="J5120" s="10">
        <f>SUMIFS('Régua SAEB'!$C:$C,'Régua SAEB'!$B:$B,"MT",'Régua SAEB'!$D:$D,"&lt;="&amp;$I5120,'Régua SAEB'!$E:$E,"&gt;"&amp;$I5120,'Régua SAEB'!$A:$A,$E5120)</f>
        <v>2</v>
      </c>
      <c r="K5120" s="10" t="str">
        <f t="array" ref="K5120">INDEX('Régua SAEB'!$F$1:$F$40,MATCH($E5120&amp;"MT"&amp;$J5120,'Régua SAEB'!$G$1:$G$40,0),1)</f>
        <v>Insuficiente</v>
      </c>
    </row>
    <row r="5121" spans="1:11" x14ac:dyDescent="0.2">
      <c r="A5121" s="28" t="s">
        <v>62</v>
      </c>
      <c r="B5121" s="24">
        <v>6750</v>
      </c>
      <c r="C5121" s="28" t="s">
        <v>2313</v>
      </c>
      <c r="D5121" s="29">
        <v>35006750</v>
      </c>
      <c r="E5121" s="29" t="s">
        <v>3527</v>
      </c>
      <c r="F5121" s="29">
        <v>282.02999999999997</v>
      </c>
      <c r="G5121" s="10">
        <f>SUMIFS('Régua SAEB'!$C:$C,'Régua SAEB'!$B:$B,"LP",'Régua SAEB'!$D:$D,"&lt;="&amp;$F5121,'Régua SAEB'!$E:$E,"&gt;"&amp;$F5121,'Régua SAEB'!$A:$A,$E5121)</f>
        <v>3</v>
      </c>
      <c r="H5121" s="10" t="str">
        <f t="array" ref="H5121">INDEX('Régua SAEB'!$F$1:$F$40,MATCH($E5121&amp;"LP"&amp;$G5121,'Régua SAEB'!$G$1:$G$40,0),1)</f>
        <v>Básico</v>
      </c>
      <c r="I5121" s="29">
        <v>271.23</v>
      </c>
      <c r="J5121" s="10">
        <f>SUMIFS('Régua SAEB'!$C:$C,'Régua SAEB'!$B:$B,"MT",'Régua SAEB'!$D:$D,"&lt;="&amp;$I5121,'Régua SAEB'!$E:$E,"&gt;"&amp;$I5121,'Régua SAEB'!$A:$A,$E5121)</f>
        <v>2</v>
      </c>
      <c r="K5121" s="10" t="str">
        <f t="array" ref="K5121">INDEX('Régua SAEB'!$F$1:$F$40,MATCH($E5121&amp;"MT"&amp;$J5121,'Régua SAEB'!$G$1:$G$40,0),1)</f>
        <v>Insuficiente</v>
      </c>
    </row>
    <row r="5122" spans="1:11" x14ac:dyDescent="0.2">
      <c r="A5122" s="28" t="s">
        <v>9</v>
      </c>
      <c r="B5122" s="24">
        <v>31549</v>
      </c>
      <c r="C5122" s="28" t="s">
        <v>2315</v>
      </c>
      <c r="D5122" s="29">
        <v>35031549</v>
      </c>
      <c r="E5122" s="29" t="s">
        <v>3527</v>
      </c>
      <c r="F5122" s="29">
        <v>274.92</v>
      </c>
      <c r="G5122" s="10">
        <f>SUMIFS('Régua SAEB'!$C:$C,'Régua SAEB'!$B:$B,"LP",'Régua SAEB'!$D:$D,"&lt;="&amp;$F5122,'Régua SAEB'!$E:$E,"&gt;"&amp;$F5122,'Régua SAEB'!$A:$A,$E5122)</f>
        <v>2</v>
      </c>
      <c r="H5122" s="10" t="str">
        <f t="array" ref="H5122">INDEX('Régua SAEB'!$F$1:$F$40,MATCH($E5122&amp;"LP"&amp;$G5122,'Régua SAEB'!$G$1:$G$40,0),1)</f>
        <v>Básico</v>
      </c>
      <c r="I5122" s="29">
        <v>270.76</v>
      </c>
      <c r="J5122" s="10">
        <f>SUMIFS('Régua SAEB'!$C:$C,'Régua SAEB'!$B:$B,"MT",'Régua SAEB'!$D:$D,"&lt;="&amp;$I5122,'Régua SAEB'!$E:$E,"&gt;"&amp;$I5122,'Régua SAEB'!$A:$A,$E5122)</f>
        <v>2</v>
      </c>
      <c r="K5122" s="10" t="str">
        <f t="array" ref="K5122">INDEX('Régua SAEB'!$F$1:$F$40,MATCH($E5122&amp;"MT"&amp;$J5122,'Régua SAEB'!$G$1:$G$40,0),1)</f>
        <v>Insuficiente</v>
      </c>
    </row>
    <row r="5123" spans="1:11" x14ac:dyDescent="0.2">
      <c r="A5123" s="28" t="s">
        <v>70</v>
      </c>
      <c r="B5123" s="24">
        <v>21039</v>
      </c>
      <c r="C5123" s="28" t="s">
        <v>2316</v>
      </c>
      <c r="D5123" s="29">
        <v>35021039</v>
      </c>
      <c r="E5123" s="29" t="s">
        <v>3527</v>
      </c>
      <c r="F5123" s="29">
        <v>272.86</v>
      </c>
      <c r="G5123" s="10">
        <f>SUMIFS('Régua SAEB'!$C:$C,'Régua SAEB'!$B:$B,"LP",'Régua SAEB'!$D:$D,"&lt;="&amp;$F5123,'Régua SAEB'!$E:$E,"&gt;"&amp;$F5123,'Régua SAEB'!$A:$A,$E5123)</f>
        <v>2</v>
      </c>
      <c r="H5123" s="10" t="str">
        <f t="array" ref="H5123">INDEX('Régua SAEB'!$F$1:$F$40,MATCH($E5123&amp;"LP"&amp;$G5123,'Régua SAEB'!$G$1:$G$40,0),1)</f>
        <v>Básico</v>
      </c>
      <c r="I5123" s="29">
        <v>265.32</v>
      </c>
      <c r="J5123" s="10">
        <f>SUMIFS('Régua SAEB'!$C:$C,'Régua SAEB'!$B:$B,"MT",'Régua SAEB'!$D:$D,"&lt;="&amp;$I5123,'Régua SAEB'!$E:$E,"&gt;"&amp;$I5123,'Régua SAEB'!$A:$A,$E5123)</f>
        <v>2</v>
      </c>
      <c r="K5123" s="10" t="str">
        <f t="array" ref="K5123">INDEX('Régua SAEB'!$F$1:$F$40,MATCH($E5123&amp;"MT"&amp;$J5123,'Régua SAEB'!$G$1:$G$40,0),1)</f>
        <v>Insuficiente</v>
      </c>
    </row>
    <row r="5124" spans="1:11" x14ac:dyDescent="0.2">
      <c r="A5124" s="28" t="s">
        <v>44</v>
      </c>
      <c r="B5124" s="24">
        <v>15647</v>
      </c>
      <c r="C5124" s="28" t="s">
        <v>2318</v>
      </c>
      <c r="D5124" s="29">
        <v>35015647</v>
      </c>
      <c r="E5124" s="29" t="s">
        <v>3527</v>
      </c>
      <c r="F5124" s="29">
        <v>282.74</v>
      </c>
      <c r="G5124" s="10">
        <f>SUMIFS('Régua SAEB'!$C:$C,'Régua SAEB'!$B:$B,"LP",'Régua SAEB'!$D:$D,"&lt;="&amp;$F5124,'Régua SAEB'!$E:$E,"&gt;"&amp;$F5124,'Régua SAEB'!$A:$A,$E5124)</f>
        <v>3</v>
      </c>
      <c r="H5124" s="10" t="str">
        <f t="array" ref="H5124">INDEX('Régua SAEB'!$F$1:$F$40,MATCH($E5124&amp;"LP"&amp;$G5124,'Régua SAEB'!$G$1:$G$40,0),1)</f>
        <v>Básico</v>
      </c>
      <c r="I5124" s="29">
        <v>273.97000000000003</v>
      </c>
      <c r="J5124" s="10">
        <f>SUMIFS('Régua SAEB'!$C:$C,'Régua SAEB'!$B:$B,"MT",'Régua SAEB'!$D:$D,"&lt;="&amp;$I5124,'Régua SAEB'!$E:$E,"&gt;"&amp;$I5124,'Régua SAEB'!$A:$A,$E5124)</f>
        <v>2</v>
      </c>
      <c r="K5124" s="10" t="str">
        <f t="array" ref="K5124">INDEX('Régua SAEB'!$F$1:$F$40,MATCH($E5124&amp;"MT"&amp;$J5124,'Régua SAEB'!$G$1:$G$40,0),1)</f>
        <v>Insuficiente</v>
      </c>
    </row>
    <row r="5125" spans="1:11" x14ac:dyDescent="0.2">
      <c r="A5125" s="28" t="s">
        <v>44</v>
      </c>
      <c r="B5125" s="24">
        <v>15763</v>
      </c>
      <c r="C5125" s="28" t="s">
        <v>2319</v>
      </c>
      <c r="D5125" s="29">
        <v>35015763</v>
      </c>
      <c r="E5125" s="29" t="s">
        <v>3527</v>
      </c>
      <c r="F5125" s="29">
        <v>292.04000000000002</v>
      </c>
      <c r="G5125" s="10">
        <f>SUMIFS('Régua SAEB'!$C:$C,'Régua SAEB'!$B:$B,"LP",'Régua SAEB'!$D:$D,"&lt;="&amp;$F5125,'Régua SAEB'!$E:$E,"&gt;"&amp;$F5125,'Régua SAEB'!$A:$A,$E5125)</f>
        <v>3</v>
      </c>
      <c r="H5125" s="10" t="str">
        <f t="array" ref="H5125">INDEX('Régua SAEB'!$F$1:$F$40,MATCH($E5125&amp;"LP"&amp;$G5125,'Régua SAEB'!$G$1:$G$40,0),1)</f>
        <v>Básico</v>
      </c>
      <c r="I5125" s="29">
        <v>275.14999999999998</v>
      </c>
      <c r="J5125" s="10">
        <f>SUMIFS('Régua SAEB'!$C:$C,'Régua SAEB'!$B:$B,"MT",'Régua SAEB'!$D:$D,"&lt;="&amp;$I5125,'Régua SAEB'!$E:$E,"&gt;"&amp;$I5125,'Régua SAEB'!$A:$A,$E5125)</f>
        <v>3</v>
      </c>
      <c r="K5125" s="10" t="str">
        <f t="array" ref="K5125">INDEX('Régua SAEB'!$F$1:$F$40,MATCH($E5125&amp;"MT"&amp;$J5125,'Régua SAEB'!$G$1:$G$40,0),1)</f>
        <v>Básico</v>
      </c>
    </row>
    <row r="5126" spans="1:11" x14ac:dyDescent="0.2">
      <c r="A5126" s="28" t="s">
        <v>44</v>
      </c>
      <c r="B5126" s="24">
        <v>15817</v>
      </c>
      <c r="C5126" s="28" t="s">
        <v>2320</v>
      </c>
      <c r="D5126" s="29">
        <v>35015817</v>
      </c>
      <c r="E5126" s="29" t="s">
        <v>3527</v>
      </c>
      <c r="F5126" s="29">
        <v>286.43</v>
      </c>
      <c r="G5126" s="10">
        <f>SUMIFS('Régua SAEB'!$C:$C,'Régua SAEB'!$B:$B,"LP",'Régua SAEB'!$D:$D,"&lt;="&amp;$F5126,'Régua SAEB'!$E:$E,"&gt;"&amp;$F5126,'Régua SAEB'!$A:$A,$E5126)</f>
        <v>3</v>
      </c>
      <c r="H5126" s="10" t="str">
        <f t="array" ref="H5126">INDEX('Régua SAEB'!$F$1:$F$40,MATCH($E5126&amp;"LP"&amp;$G5126,'Régua SAEB'!$G$1:$G$40,0),1)</f>
        <v>Básico</v>
      </c>
      <c r="I5126" s="29">
        <v>262.57</v>
      </c>
      <c r="J5126" s="10">
        <f>SUMIFS('Régua SAEB'!$C:$C,'Régua SAEB'!$B:$B,"MT",'Régua SAEB'!$D:$D,"&lt;="&amp;$I5126,'Régua SAEB'!$E:$E,"&gt;"&amp;$I5126,'Régua SAEB'!$A:$A,$E5126)</f>
        <v>2</v>
      </c>
      <c r="K5126" s="10" t="str">
        <f t="array" ref="K5126">INDEX('Régua SAEB'!$F$1:$F$40,MATCH($E5126&amp;"MT"&amp;$J5126,'Régua SAEB'!$G$1:$G$40,0),1)</f>
        <v>Insuficiente</v>
      </c>
    </row>
    <row r="5127" spans="1:11" x14ac:dyDescent="0.2">
      <c r="A5127" s="28" t="s">
        <v>44</v>
      </c>
      <c r="B5127" s="24">
        <v>39755</v>
      </c>
      <c r="C5127" s="28" t="s">
        <v>2321</v>
      </c>
      <c r="D5127" s="29">
        <v>35039755</v>
      </c>
      <c r="E5127" s="29" t="s">
        <v>3527</v>
      </c>
      <c r="F5127" s="29">
        <v>269.10000000000002</v>
      </c>
      <c r="G5127" s="10">
        <f>SUMIFS('Régua SAEB'!$C:$C,'Régua SAEB'!$B:$B,"LP",'Régua SAEB'!$D:$D,"&lt;="&amp;$F5127,'Régua SAEB'!$E:$E,"&gt;"&amp;$F5127,'Régua SAEB'!$A:$A,$E5127)</f>
        <v>2</v>
      </c>
      <c r="H5127" s="10" t="str">
        <f t="array" ref="H5127">INDEX('Régua SAEB'!$F$1:$F$40,MATCH($E5127&amp;"LP"&amp;$G5127,'Régua SAEB'!$G$1:$G$40,0),1)</f>
        <v>Básico</v>
      </c>
      <c r="I5127" s="29">
        <v>269.26</v>
      </c>
      <c r="J5127" s="10">
        <f>SUMIFS('Régua SAEB'!$C:$C,'Régua SAEB'!$B:$B,"MT",'Régua SAEB'!$D:$D,"&lt;="&amp;$I5127,'Régua SAEB'!$E:$E,"&gt;"&amp;$I5127,'Régua SAEB'!$A:$A,$E5127)</f>
        <v>2</v>
      </c>
      <c r="K5127" s="10" t="str">
        <f t="array" ref="K5127">INDEX('Régua SAEB'!$F$1:$F$40,MATCH($E5127&amp;"MT"&amp;$J5127,'Régua SAEB'!$G$1:$G$40,0),1)</f>
        <v>Insuficiente</v>
      </c>
    </row>
    <row r="5128" spans="1:11" x14ac:dyDescent="0.2">
      <c r="A5128" s="28" t="s">
        <v>44</v>
      </c>
      <c r="B5128" s="24">
        <v>46929</v>
      </c>
      <c r="C5128" s="28" t="s">
        <v>2322</v>
      </c>
      <c r="D5128" s="29">
        <v>35046929</v>
      </c>
      <c r="E5128" s="29" t="s">
        <v>3527</v>
      </c>
      <c r="F5128" s="29">
        <v>281.35000000000002</v>
      </c>
      <c r="G5128" s="10">
        <f>SUMIFS('Régua SAEB'!$C:$C,'Régua SAEB'!$B:$B,"LP",'Régua SAEB'!$D:$D,"&lt;="&amp;$F5128,'Régua SAEB'!$E:$E,"&gt;"&amp;$F5128,'Régua SAEB'!$A:$A,$E5128)</f>
        <v>3</v>
      </c>
      <c r="H5128" s="10" t="str">
        <f t="array" ref="H5128">INDEX('Régua SAEB'!$F$1:$F$40,MATCH($E5128&amp;"LP"&amp;$G5128,'Régua SAEB'!$G$1:$G$40,0),1)</f>
        <v>Básico</v>
      </c>
      <c r="I5128" s="29">
        <v>269.18</v>
      </c>
      <c r="J5128" s="10">
        <f>SUMIFS('Régua SAEB'!$C:$C,'Régua SAEB'!$B:$B,"MT",'Régua SAEB'!$D:$D,"&lt;="&amp;$I5128,'Régua SAEB'!$E:$E,"&gt;"&amp;$I5128,'Régua SAEB'!$A:$A,$E5128)</f>
        <v>2</v>
      </c>
      <c r="K5128" s="10" t="str">
        <f t="array" ref="K5128">INDEX('Régua SAEB'!$F$1:$F$40,MATCH($E5128&amp;"MT"&amp;$J5128,'Régua SAEB'!$G$1:$G$40,0),1)</f>
        <v>Insuficiente</v>
      </c>
    </row>
    <row r="5129" spans="1:11" x14ac:dyDescent="0.2">
      <c r="A5129" s="28" t="s">
        <v>44</v>
      </c>
      <c r="B5129" s="24">
        <v>46930</v>
      </c>
      <c r="C5129" s="28" t="s">
        <v>2323</v>
      </c>
      <c r="D5129" s="29">
        <v>35046930</v>
      </c>
      <c r="E5129" s="29" t="s">
        <v>3527</v>
      </c>
      <c r="F5129" s="29">
        <v>279.45</v>
      </c>
      <c r="G5129" s="10">
        <f>SUMIFS('Régua SAEB'!$C:$C,'Régua SAEB'!$B:$B,"LP",'Régua SAEB'!$D:$D,"&lt;="&amp;$F5129,'Régua SAEB'!$E:$E,"&gt;"&amp;$F5129,'Régua SAEB'!$A:$A,$E5129)</f>
        <v>3</v>
      </c>
      <c r="H5129" s="10" t="str">
        <f t="array" ref="H5129">INDEX('Régua SAEB'!$F$1:$F$40,MATCH($E5129&amp;"LP"&amp;$G5129,'Régua SAEB'!$G$1:$G$40,0),1)</f>
        <v>Básico</v>
      </c>
      <c r="I5129" s="29">
        <v>267.70999999999998</v>
      </c>
      <c r="J5129" s="10">
        <f>SUMIFS('Régua SAEB'!$C:$C,'Régua SAEB'!$B:$B,"MT",'Régua SAEB'!$D:$D,"&lt;="&amp;$I5129,'Régua SAEB'!$E:$E,"&gt;"&amp;$I5129,'Régua SAEB'!$A:$A,$E5129)</f>
        <v>2</v>
      </c>
      <c r="K5129" s="10" t="str">
        <f t="array" ref="K5129">INDEX('Régua SAEB'!$F$1:$F$40,MATCH($E5129&amp;"MT"&amp;$J5129,'Régua SAEB'!$G$1:$G$40,0),1)</f>
        <v>Insuficiente</v>
      </c>
    </row>
    <row r="5130" spans="1:11" x14ac:dyDescent="0.2">
      <c r="A5130" s="28" t="s">
        <v>44</v>
      </c>
      <c r="B5130" s="24">
        <v>905276</v>
      </c>
      <c r="C5130" s="28" t="s">
        <v>2324</v>
      </c>
      <c r="D5130" s="29">
        <v>35905276</v>
      </c>
      <c r="E5130" s="29" t="s">
        <v>3527</v>
      </c>
      <c r="F5130" s="29">
        <v>271.56</v>
      </c>
      <c r="G5130" s="10">
        <f>SUMIFS('Régua SAEB'!$C:$C,'Régua SAEB'!$B:$B,"LP",'Régua SAEB'!$D:$D,"&lt;="&amp;$F5130,'Régua SAEB'!$E:$E,"&gt;"&amp;$F5130,'Régua SAEB'!$A:$A,$E5130)</f>
        <v>2</v>
      </c>
      <c r="H5130" s="10" t="str">
        <f t="array" ref="H5130">INDEX('Régua SAEB'!$F$1:$F$40,MATCH($E5130&amp;"LP"&amp;$G5130,'Régua SAEB'!$G$1:$G$40,0),1)</f>
        <v>Básico</v>
      </c>
      <c r="I5130" s="29">
        <v>265.08999999999997</v>
      </c>
      <c r="J5130" s="10">
        <f>SUMIFS('Régua SAEB'!$C:$C,'Régua SAEB'!$B:$B,"MT",'Régua SAEB'!$D:$D,"&lt;="&amp;$I5130,'Régua SAEB'!$E:$E,"&gt;"&amp;$I5130,'Régua SAEB'!$A:$A,$E5130)</f>
        <v>2</v>
      </c>
      <c r="K5130" s="10" t="str">
        <f t="array" ref="K5130">INDEX('Régua SAEB'!$F$1:$F$40,MATCH($E5130&amp;"MT"&amp;$J5130,'Régua SAEB'!$G$1:$G$40,0),1)</f>
        <v>Insuficiente</v>
      </c>
    </row>
    <row r="5131" spans="1:11" x14ac:dyDescent="0.2">
      <c r="A5131" s="28" t="s">
        <v>44</v>
      </c>
      <c r="B5131" s="24">
        <v>914514</v>
      </c>
      <c r="C5131" s="28" t="s">
        <v>2325</v>
      </c>
      <c r="D5131" s="29">
        <v>35914514</v>
      </c>
      <c r="E5131" s="29" t="s">
        <v>3527</v>
      </c>
      <c r="F5131" s="29">
        <v>273.41000000000003</v>
      </c>
      <c r="G5131" s="10">
        <f>SUMIFS('Régua SAEB'!$C:$C,'Régua SAEB'!$B:$B,"LP",'Régua SAEB'!$D:$D,"&lt;="&amp;$F5131,'Régua SAEB'!$E:$E,"&gt;"&amp;$F5131,'Régua SAEB'!$A:$A,$E5131)</f>
        <v>2</v>
      </c>
      <c r="H5131" s="10" t="str">
        <f t="array" ref="H5131">INDEX('Régua SAEB'!$F$1:$F$40,MATCH($E5131&amp;"LP"&amp;$G5131,'Régua SAEB'!$G$1:$G$40,0),1)</f>
        <v>Básico</v>
      </c>
      <c r="I5131" s="29">
        <v>262.16000000000003</v>
      </c>
      <c r="J5131" s="10">
        <f>SUMIFS('Régua SAEB'!$C:$C,'Régua SAEB'!$B:$B,"MT",'Régua SAEB'!$D:$D,"&lt;="&amp;$I5131,'Régua SAEB'!$E:$E,"&gt;"&amp;$I5131,'Régua SAEB'!$A:$A,$E5131)</f>
        <v>2</v>
      </c>
      <c r="K5131" s="10" t="str">
        <f t="array" ref="K5131">INDEX('Régua SAEB'!$F$1:$F$40,MATCH($E5131&amp;"MT"&amp;$J5131,'Régua SAEB'!$G$1:$G$40,0),1)</f>
        <v>Insuficiente</v>
      </c>
    </row>
    <row r="5132" spans="1:11" x14ac:dyDescent="0.2">
      <c r="A5132" s="28" t="s">
        <v>44</v>
      </c>
      <c r="B5132" s="24">
        <v>918581</v>
      </c>
      <c r="C5132" s="28" t="s">
        <v>2326</v>
      </c>
      <c r="D5132" s="29">
        <v>35918581</v>
      </c>
      <c r="E5132" s="29" t="s">
        <v>3527</v>
      </c>
      <c r="F5132" s="29">
        <v>265.52</v>
      </c>
      <c r="G5132" s="10">
        <f>SUMIFS('Régua SAEB'!$C:$C,'Régua SAEB'!$B:$B,"LP",'Régua SAEB'!$D:$D,"&lt;="&amp;$F5132,'Régua SAEB'!$E:$E,"&gt;"&amp;$F5132,'Régua SAEB'!$A:$A,$E5132)</f>
        <v>2</v>
      </c>
      <c r="H5132" s="10" t="str">
        <f t="array" ref="H5132">INDEX('Régua SAEB'!$F$1:$F$40,MATCH($E5132&amp;"LP"&amp;$G5132,'Régua SAEB'!$G$1:$G$40,0),1)</f>
        <v>Básico</v>
      </c>
      <c r="I5132" s="29">
        <v>264.06</v>
      </c>
      <c r="J5132" s="10">
        <f>SUMIFS('Régua SAEB'!$C:$C,'Régua SAEB'!$B:$B,"MT",'Régua SAEB'!$D:$D,"&lt;="&amp;$I5132,'Régua SAEB'!$E:$E,"&gt;"&amp;$I5132,'Régua SAEB'!$A:$A,$E5132)</f>
        <v>2</v>
      </c>
      <c r="K5132" s="10" t="str">
        <f t="array" ref="K5132">INDEX('Régua SAEB'!$F$1:$F$40,MATCH($E5132&amp;"MT"&amp;$J5132,'Régua SAEB'!$G$1:$G$40,0),1)</f>
        <v>Insuficiente</v>
      </c>
    </row>
    <row r="5133" spans="1:11" x14ac:dyDescent="0.2">
      <c r="A5133" s="28" t="s">
        <v>44</v>
      </c>
      <c r="B5133" s="24">
        <v>921804</v>
      </c>
      <c r="C5133" s="28" t="s">
        <v>2327</v>
      </c>
      <c r="D5133" s="29">
        <v>35921804</v>
      </c>
      <c r="E5133" s="29" t="s">
        <v>3527</v>
      </c>
      <c r="F5133" s="29">
        <v>289.64</v>
      </c>
      <c r="G5133" s="10">
        <f>SUMIFS('Régua SAEB'!$C:$C,'Régua SAEB'!$B:$B,"LP",'Régua SAEB'!$D:$D,"&lt;="&amp;$F5133,'Régua SAEB'!$E:$E,"&gt;"&amp;$F5133,'Régua SAEB'!$A:$A,$E5133)</f>
        <v>3</v>
      </c>
      <c r="H5133" s="10" t="str">
        <f t="array" ref="H5133">INDEX('Régua SAEB'!$F$1:$F$40,MATCH($E5133&amp;"LP"&amp;$G5133,'Régua SAEB'!$G$1:$G$40,0),1)</f>
        <v>Básico</v>
      </c>
      <c r="I5133" s="29">
        <v>280.97000000000003</v>
      </c>
      <c r="J5133" s="10">
        <f>SUMIFS('Régua SAEB'!$C:$C,'Régua SAEB'!$B:$B,"MT",'Régua SAEB'!$D:$D,"&lt;="&amp;$I5133,'Régua SAEB'!$E:$E,"&gt;"&amp;$I5133,'Régua SAEB'!$A:$A,$E5133)</f>
        <v>3</v>
      </c>
      <c r="K5133" s="10" t="str">
        <f t="array" ref="K5133">INDEX('Régua SAEB'!$F$1:$F$40,MATCH($E5133&amp;"MT"&amp;$J5133,'Régua SAEB'!$G$1:$G$40,0),1)</f>
        <v>Básico</v>
      </c>
    </row>
    <row r="5134" spans="1:11" x14ac:dyDescent="0.2">
      <c r="A5134" s="28" t="s">
        <v>98</v>
      </c>
      <c r="B5134" s="24">
        <v>16846</v>
      </c>
      <c r="C5134" s="28" t="s">
        <v>2328</v>
      </c>
      <c r="D5134" s="29">
        <v>35016846</v>
      </c>
      <c r="E5134" s="29" t="s">
        <v>3527</v>
      </c>
      <c r="F5134" s="29">
        <v>282.2</v>
      </c>
      <c r="G5134" s="10">
        <f>SUMIFS('Régua SAEB'!$C:$C,'Régua SAEB'!$B:$B,"LP",'Régua SAEB'!$D:$D,"&lt;="&amp;$F5134,'Régua SAEB'!$E:$E,"&gt;"&amp;$F5134,'Régua SAEB'!$A:$A,$E5134)</f>
        <v>3</v>
      </c>
      <c r="H5134" s="10" t="str">
        <f t="array" ref="H5134">INDEX('Régua SAEB'!$F$1:$F$40,MATCH($E5134&amp;"LP"&amp;$G5134,'Régua SAEB'!$G$1:$G$40,0),1)</f>
        <v>Básico</v>
      </c>
      <c r="I5134" s="29">
        <v>277.25</v>
      </c>
      <c r="J5134" s="10">
        <f>SUMIFS('Régua SAEB'!$C:$C,'Régua SAEB'!$B:$B,"MT",'Régua SAEB'!$D:$D,"&lt;="&amp;$I5134,'Régua SAEB'!$E:$E,"&gt;"&amp;$I5134,'Régua SAEB'!$A:$A,$E5134)</f>
        <v>3</v>
      </c>
      <c r="K5134" s="10" t="str">
        <f t="array" ref="K5134">INDEX('Régua SAEB'!$F$1:$F$40,MATCH($E5134&amp;"MT"&amp;$J5134,'Régua SAEB'!$G$1:$G$40,0),1)</f>
        <v>Básico</v>
      </c>
    </row>
    <row r="5135" spans="1:11" x14ac:dyDescent="0.2">
      <c r="A5135" s="28" t="s">
        <v>98</v>
      </c>
      <c r="B5135" s="24">
        <v>903310</v>
      </c>
      <c r="C5135" s="28" t="s">
        <v>2330</v>
      </c>
      <c r="D5135" s="29">
        <v>35903310</v>
      </c>
      <c r="E5135" s="29" t="s">
        <v>3527</v>
      </c>
      <c r="F5135" s="29">
        <v>285.04000000000002</v>
      </c>
      <c r="G5135" s="10">
        <f>SUMIFS('Régua SAEB'!$C:$C,'Régua SAEB'!$B:$B,"LP",'Régua SAEB'!$D:$D,"&lt;="&amp;$F5135,'Régua SAEB'!$E:$E,"&gt;"&amp;$F5135,'Régua SAEB'!$A:$A,$E5135)</f>
        <v>3</v>
      </c>
      <c r="H5135" s="10" t="str">
        <f t="array" ref="H5135">INDEX('Régua SAEB'!$F$1:$F$40,MATCH($E5135&amp;"LP"&amp;$G5135,'Régua SAEB'!$G$1:$G$40,0),1)</f>
        <v>Básico</v>
      </c>
      <c r="I5135" s="29">
        <v>277.85000000000002</v>
      </c>
      <c r="J5135" s="10">
        <f>SUMIFS('Régua SAEB'!$C:$C,'Régua SAEB'!$B:$B,"MT",'Régua SAEB'!$D:$D,"&lt;="&amp;$I5135,'Régua SAEB'!$E:$E,"&gt;"&amp;$I5135,'Régua SAEB'!$A:$A,$E5135)</f>
        <v>3</v>
      </c>
      <c r="K5135" s="10" t="str">
        <f t="array" ref="K5135">INDEX('Régua SAEB'!$F$1:$F$40,MATCH($E5135&amp;"MT"&amp;$J5135,'Régua SAEB'!$G$1:$G$40,0),1)</f>
        <v>Básico</v>
      </c>
    </row>
    <row r="5136" spans="1:11" x14ac:dyDescent="0.2">
      <c r="A5136" s="28" t="s">
        <v>98</v>
      </c>
      <c r="B5136" s="24">
        <v>916473</v>
      </c>
      <c r="C5136" s="28" t="s">
        <v>2332</v>
      </c>
      <c r="D5136" s="29">
        <v>35916473</v>
      </c>
      <c r="E5136" s="29" t="s">
        <v>3527</v>
      </c>
      <c r="F5136" s="29">
        <v>264.22000000000003</v>
      </c>
      <c r="G5136" s="10">
        <f>SUMIFS('Régua SAEB'!$C:$C,'Régua SAEB'!$B:$B,"LP",'Régua SAEB'!$D:$D,"&lt;="&amp;$F5136,'Régua SAEB'!$E:$E,"&gt;"&amp;$F5136,'Régua SAEB'!$A:$A,$E5136)</f>
        <v>2</v>
      </c>
      <c r="H5136" s="10" t="str">
        <f t="array" ref="H5136">INDEX('Régua SAEB'!$F$1:$F$40,MATCH($E5136&amp;"LP"&amp;$G5136,'Régua SAEB'!$G$1:$G$40,0),1)</f>
        <v>Básico</v>
      </c>
      <c r="I5136" s="29">
        <v>260</v>
      </c>
      <c r="J5136" s="10">
        <f>SUMIFS('Régua SAEB'!$C:$C,'Régua SAEB'!$B:$B,"MT",'Régua SAEB'!$D:$D,"&lt;="&amp;$I5136,'Régua SAEB'!$E:$E,"&gt;"&amp;$I5136,'Régua SAEB'!$A:$A,$E5136)</f>
        <v>2</v>
      </c>
      <c r="K5136" s="10" t="str">
        <f t="array" ref="K5136">INDEX('Régua SAEB'!$F$1:$F$40,MATCH($E5136&amp;"MT"&amp;$J5136,'Régua SAEB'!$G$1:$G$40,0),1)</f>
        <v>Insuficiente</v>
      </c>
    </row>
    <row r="5137" spans="1:11" x14ac:dyDescent="0.2">
      <c r="A5137" s="28" t="s">
        <v>98</v>
      </c>
      <c r="B5137" s="24">
        <v>924878</v>
      </c>
      <c r="C5137" s="28" t="s">
        <v>2333</v>
      </c>
      <c r="D5137" s="29">
        <v>35924878</v>
      </c>
      <c r="E5137" s="29" t="s">
        <v>3527</v>
      </c>
      <c r="F5137" s="29">
        <v>278.17</v>
      </c>
      <c r="G5137" s="10">
        <f>SUMIFS('Régua SAEB'!$C:$C,'Régua SAEB'!$B:$B,"LP",'Régua SAEB'!$D:$D,"&lt;="&amp;$F5137,'Régua SAEB'!$E:$E,"&gt;"&amp;$F5137,'Régua SAEB'!$A:$A,$E5137)</f>
        <v>3</v>
      </c>
      <c r="H5137" s="10" t="str">
        <f t="array" ref="H5137">INDEX('Régua SAEB'!$F$1:$F$40,MATCH($E5137&amp;"LP"&amp;$G5137,'Régua SAEB'!$G$1:$G$40,0),1)</f>
        <v>Básico</v>
      </c>
      <c r="I5137" s="29">
        <v>274.97000000000003</v>
      </c>
      <c r="J5137" s="10">
        <f>SUMIFS('Régua SAEB'!$C:$C,'Régua SAEB'!$B:$B,"MT",'Régua SAEB'!$D:$D,"&lt;="&amp;$I5137,'Régua SAEB'!$E:$E,"&gt;"&amp;$I5137,'Régua SAEB'!$A:$A,$E5137)</f>
        <v>2</v>
      </c>
      <c r="K5137" s="10" t="str">
        <f t="array" ref="K5137">INDEX('Régua SAEB'!$F$1:$F$40,MATCH($E5137&amp;"MT"&amp;$J5137,'Régua SAEB'!$G$1:$G$40,0),1)</f>
        <v>Insuficiente</v>
      </c>
    </row>
    <row r="5138" spans="1:11" x14ac:dyDescent="0.2">
      <c r="A5138" s="28" t="s">
        <v>28</v>
      </c>
      <c r="B5138" s="24">
        <v>26700</v>
      </c>
      <c r="C5138" s="28" t="s">
        <v>2335</v>
      </c>
      <c r="D5138" s="29">
        <v>35026700</v>
      </c>
      <c r="E5138" s="29" t="s">
        <v>3527</v>
      </c>
      <c r="F5138" s="29">
        <v>283.56</v>
      </c>
      <c r="G5138" s="10">
        <f>SUMIFS('Régua SAEB'!$C:$C,'Régua SAEB'!$B:$B,"LP",'Régua SAEB'!$D:$D,"&lt;="&amp;$F5138,'Régua SAEB'!$E:$E,"&gt;"&amp;$F5138,'Régua SAEB'!$A:$A,$E5138)</f>
        <v>3</v>
      </c>
      <c r="H5138" s="10" t="str">
        <f t="array" ref="H5138">INDEX('Régua SAEB'!$F$1:$F$40,MATCH($E5138&amp;"LP"&amp;$G5138,'Régua SAEB'!$G$1:$G$40,0),1)</f>
        <v>Básico</v>
      </c>
      <c r="I5138" s="29">
        <v>275.38</v>
      </c>
      <c r="J5138" s="10">
        <f>SUMIFS('Régua SAEB'!$C:$C,'Régua SAEB'!$B:$B,"MT",'Régua SAEB'!$D:$D,"&lt;="&amp;$I5138,'Régua SAEB'!$E:$E,"&gt;"&amp;$I5138,'Régua SAEB'!$A:$A,$E5138)</f>
        <v>3</v>
      </c>
      <c r="K5138" s="10" t="str">
        <f t="array" ref="K5138">INDEX('Régua SAEB'!$F$1:$F$40,MATCH($E5138&amp;"MT"&amp;$J5138,'Régua SAEB'!$G$1:$G$40,0),1)</f>
        <v>Básico</v>
      </c>
    </row>
    <row r="5139" spans="1:11" x14ac:dyDescent="0.2">
      <c r="A5139" s="28" t="s">
        <v>47</v>
      </c>
      <c r="B5139" s="24">
        <v>27112</v>
      </c>
      <c r="C5139" s="28" t="s">
        <v>2336</v>
      </c>
      <c r="D5139" s="29">
        <v>35027112</v>
      </c>
      <c r="E5139" s="29" t="s">
        <v>3527</v>
      </c>
      <c r="F5139" s="29">
        <v>284.56</v>
      </c>
      <c r="G5139" s="10">
        <f>SUMIFS('Régua SAEB'!$C:$C,'Régua SAEB'!$B:$B,"LP",'Régua SAEB'!$D:$D,"&lt;="&amp;$F5139,'Régua SAEB'!$E:$E,"&gt;"&amp;$F5139,'Régua SAEB'!$A:$A,$E5139)</f>
        <v>3</v>
      </c>
      <c r="H5139" s="10" t="str">
        <f t="array" ref="H5139">INDEX('Régua SAEB'!$F$1:$F$40,MATCH($E5139&amp;"LP"&amp;$G5139,'Régua SAEB'!$G$1:$G$40,0),1)</f>
        <v>Básico</v>
      </c>
      <c r="I5139" s="29">
        <v>281.3</v>
      </c>
      <c r="J5139" s="10">
        <f>SUMIFS('Régua SAEB'!$C:$C,'Régua SAEB'!$B:$B,"MT",'Régua SAEB'!$D:$D,"&lt;="&amp;$I5139,'Régua SAEB'!$E:$E,"&gt;"&amp;$I5139,'Régua SAEB'!$A:$A,$E5139)</f>
        <v>3</v>
      </c>
      <c r="K5139" s="10" t="str">
        <f t="array" ref="K5139">INDEX('Régua SAEB'!$F$1:$F$40,MATCH($E5139&amp;"MT"&amp;$J5139,'Régua SAEB'!$G$1:$G$40,0),1)</f>
        <v>Básico</v>
      </c>
    </row>
    <row r="5140" spans="1:11" x14ac:dyDescent="0.2">
      <c r="A5140" s="28" t="s">
        <v>10</v>
      </c>
      <c r="B5140" s="24">
        <v>16986</v>
      </c>
      <c r="C5140" s="28" t="s">
        <v>2337</v>
      </c>
      <c r="D5140" s="29">
        <v>35016986</v>
      </c>
      <c r="E5140" s="29" t="s">
        <v>3527</v>
      </c>
      <c r="F5140" s="29">
        <v>309.25</v>
      </c>
      <c r="G5140" s="10">
        <f>SUMIFS('Régua SAEB'!$C:$C,'Régua SAEB'!$B:$B,"LP",'Régua SAEB'!$D:$D,"&lt;="&amp;$F5140,'Régua SAEB'!$E:$E,"&gt;"&amp;$F5140,'Régua SAEB'!$A:$A,$E5140)</f>
        <v>4</v>
      </c>
      <c r="H5140" s="10" t="str">
        <f t="array" ref="H5140">INDEX('Régua SAEB'!$F$1:$F$40,MATCH($E5140&amp;"LP"&amp;$G5140,'Régua SAEB'!$G$1:$G$40,0),1)</f>
        <v>Básico</v>
      </c>
      <c r="I5140" s="29">
        <v>285.61</v>
      </c>
      <c r="J5140" s="10">
        <f>SUMIFS('Régua SAEB'!$C:$C,'Régua SAEB'!$B:$B,"MT",'Régua SAEB'!$D:$D,"&lt;="&amp;$I5140,'Régua SAEB'!$E:$E,"&gt;"&amp;$I5140,'Régua SAEB'!$A:$A,$E5140)</f>
        <v>3</v>
      </c>
      <c r="K5140" s="10" t="str">
        <f t="array" ref="K5140">INDEX('Régua SAEB'!$F$1:$F$40,MATCH($E5140&amp;"MT"&amp;$J5140,'Régua SAEB'!$G$1:$G$40,0),1)</f>
        <v>Básico</v>
      </c>
    </row>
    <row r="5141" spans="1:11" x14ac:dyDescent="0.2">
      <c r="A5141" s="28" t="s">
        <v>10</v>
      </c>
      <c r="B5141" s="24">
        <v>17059</v>
      </c>
      <c r="C5141" s="28" t="s">
        <v>2339</v>
      </c>
      <c r="D5141" s="29">
        <v>35017059</v>
      </c>
      <c r="E5141" s="29" t="s">
        <v>3527</v>
      </c>
      <c r="F5141" s="29">
        <v>284.17</v>
      </c>
      <c r="G5141" s="10">
        <f>SUMIFS('Régua SAEB'!$C:$C,'Régua SAEB'!$B:$B,"LP",'Régua SAEB'!$D:$D,"&lt;="&amp;$F5141,'Régua SAEB'!$E:$E,"&gt;"&amp;$F5141,'Régua SAEB'!$A:$A,$E5141)</f>
        <v>3</v>
      </c>
      <c r="H5141" s="10" t="str">
        <f t="array" ref="H5141">INDEX('Régua SAEB'!$F$1:$F$40,MATCH($E5141&amp;"LP"&amp;$G5141,'Régua SAEB'!$G$1:$G$40,0),1)</f>
        <v>Básico</v>
      </c>
      <c r="I5141" s="29">
        <v>274.08</v>
      </c>
      <c r="J5141" s="10">
        <f>SUMIFS('Régua SAEB'!$C:$C,'Régua SAEB'!$B:$B,"MT",'Régua SAEB'!$D:$D,"&lt;="&amp;$I5141,'Régua SAEB'!$E:$E,"&gt;"&amp;$I5141,'Régua SAEB'!$A:$A,$E5141)</f>
        <v>2</v>
      </c>
      <c r="K5141" s="10" t="str">
        <f t="array" ref="K5141">INDEX('Régua SAEB'!$F$1:$F$40,MATCH($E5141&amp;"MT"&amp;$J5141,'Régua SAEB'!$G$1:$G$40,0),1)</f>
        <v>Insuficiente</v>
      </c>
    </row>
    <row r="5142" spans="1:11" x14ac:dyDescent="0.2">
      <c r="A5142" s="28" t="s">
        <v>10</v>
      </c>
      <c r="B5142" s="24">
        <v>17061</v>
      </c>
      <c r="C5142" s="28" t="s">
        <v>2340</v>
      </c>
      <c r="D5142" s="29">
        <v>35017061</v>
      </c>
      <c r="E5142" s="29" t="s">
        <v>3527</v>
      </c>
      <c r="F5142" s="29">
        <v>273.48</v>
      </c>
      <c r="G5142" s="10">
        <f>SUMIFS('Régua SAEB'!$C:$C,'Régua SAEB'!$B:$B,"LP",'Régua SAEB'!$D:$D,"&lt;="&amp;$F5142,'Régua SAEB'!$E:$E,"&gt;"&amp;$F5142,'Régua SAEB'!$A:$A,$E5142)</f>
        <v>2</v>
      </c>
      <c r="H5142" s="10" t="str">
        <f t="array" ref="H5142">INDEX('Régua SAEB'!$F$1:$F$40,MATCH($E5142&amp;"LP"&amp;$G5142,'Régua SAEB'!$G$1:$G$40,0),1)</f>
        <v>Básico</v>
      </c>
      <c r="I5142" s="29">
        <v>262.99</v>
      </c>
      <c r="J5142" s="10">
        <f>SUMIFS('Régua SAEB'!$C:$C,'Régua SAEB'!$B:$B,"MT",'Régua SAEB'!$D:$D,"&lt;="&amp;$I5142,'Régua SAEB'!$E:$E,"&gt;"&amp;$I5142,'Régua SAEB'!$A:$A,$E5142)</f>
        <v>2</v>
      </c>
      <c r="K5142" s="10" t="str">
        <f t="array" ref="K5142">INDEX('Régua SAEB'!$F$1:$F$40,MATCH($E5142&amp;"MT"&amp;$J5142,'Régua SAEB'!$G$1:$G$40,0),1)</f>
        <v>Insuficiente</v>
      </c>
    </row>
    <row r="5143" spans="1:11" x14ac:dyDescent="0.2">
      <c r="A5143" s="28" t="s">
        <v>10</v>
      </c>
      <c r="B5143" s="24">
        <v>17231</v>
      </c>
      <c r="C5143" s="28" t="s">
        <v>3711</v>
      </c>
      <c r="D5143" s="29">
        <v>35017231</v>
      </c>
      <c r="E5143" s="29" t="s">
        <v>3527</v>
      </c>
      <c r="F5143" s="29">
        <v>305.31</v>
      </c>
      <c r="G5143" s="10">
        <f>SUMIFS('Régua SAEB'!$C:$C,'Régua SAEB'!$B:$B,"LP",'Régua SAEB'!$D:$D,"&lt;="&amp;$F5143,'Régua SAEB'!$E:$E,"&gt;"&amp;$F5143,'Régua SAEB'!$A:$A,$E5143)</f>
        <v>4</v>
      </c>
      <c r="H5143" s="10" t="str">
        <f t="array" ref="H5143">INDEX('Régua SAEB'!$F$1:$F$40,MATCH($E5143&amp;"LP"&amp;$G5143,'Régua SAEB'!$G$1:$G$40,0),1)</f>
        <v>Básico</v>
      </c>
      <c r="I5143" s="29">
        <v>287.47000000000003</v>
      </c>
      <c r="J5143" s="10">
        <f>SUMIFS('Régua SAEB'!$C:$C,'Régua SAEB'!$B:$B,"MT",'Régua SAEB'!$D:$D,"&lt;="&amp;$I5143,'Régua SAEB'!$E:$E,"&gt;"&amp;$I5143,'Régua SAEB'!$A:$A,$E5143)</f>
        <v>3</v>
      </c>
      <c r="K5143" s="10" t="str">
        <f t="array" ref="K5143">INDEX('Régua SAEB'!$F$1:$F$40,MATCH($E5143&amp;"MT"&amp;$J5143,'Régua SAEB'!$G$1:$G$40,0),1)</f>
        <v>Básico</v>
      </c>
    </row>
    <row r="5144" spans="1:11" x14ac:dyDescent="0.2">
      <c r="A5144" s="28" t="s">
        <v>10</v>
      </c>
      <c r="B5144" s="24">
        <v>37936</v>
      </c>
      <c r="C5144" s="28" t="s">
        <v>2344</v>
      </c>
      <c r="D5144" s="29">
        <v>35037936</v>
      </c>
      <c r="E5144" s="29" t="s">
        <v>3527</v>
      </c>
      <c r="F5144" s="29">
        <v>294.94</v>
      </c>
      <c r="G5144" s="10">
        <f>SUMIFS('Régua SAEB'!$C:$C,'Régua SAEB'!$B:$B,"LP",'Régua SAEB'!$D:$D,"&lt;="&amp;$F5144,'Régua SAEB'!$E:$E,"&gt;"&amp;$F5144,'Régua SAEB'!$A:$A,$E5144)</f>
        <v>3</v>
      </c>
      <c r="H5144" s="10" t="str">
        <f t="array" ref="H5144">INDEX('Régua SAEB'!$F$1:$F$40,MATCH($E5144&amp;"LP"&amp;$G5144,'Régua SAEB'!$G$1:$G$40,0),1)</f>
        <v>Básico</v>
      </c>
      <c r="I5144" s="29">
        <v>280.23</v>
      </c>
      <c r="J5144" s="10">
        <f>SUMIFS('Régua SAEB'!$C:$C,'Régua SAEB'!$B:$B,"MT",'Régua SAEB'!$D:$D,"&lt;="&amp;$I5144,'Régua SAEB'!$E:$E,"&gt;"&amp;$I5144,'Régua SAEB'!$A:$A,$E5144)</f>
        <v>3</v>
      </c>
      <c r="K5144" s="10" t="str">
        <f t="array" ref="K5144">INDEX('Régua SAEB'!$F$1:$F$40,MATCH($E5144&amp;"MT"&amp;$J5144,'Régua SAEB'!$G$1:$G$40,0),1)</f>
        <v>Básico</v>
      </c>
    </row>
    <row r="5145" spans="1:11" x14ac:dyDescent="0.2">
      <c r="A5145" s="28" t="s">
        <v>10</v>
      </c>
      <c r="B5145" s="24">
        <v>39330</v>
      </c>
      <c r="C5145" s="28" t="s">
        <v>2345</v>
      </c>
      <c r="D5145" s="29">
        <v>35039330</v>
      </c>
      <c r="E5145" s="29" t="s">
        <v>3527</v>
      </c>
      <c r="F5145" s="29">
        <v>260.08</v>
      </c>
      <c r="G5145" s="10">
        <f>SUMIFS('Régua SAEB'!$C:$C,'Régua SAEB'!$B:$B,"LP",'Régua SAEB'!$D:$D,"&lt;="&amp;$F5145,'Régua SAEB'!$E:$E,"&gt;"&amp;$F5145,'Régua SAEB'!$A:$A,$E5145)</f>
        <v>2</v>
      </c>
      <c r="H5145" s="10" t="str">
        <f t="array" ref="H5145">INDEX('Régua SAEB'!$F$1:$F$40,MATCH($E5145&amp;"LP"&amp;$G5145,'Régua SAEB'!$G$1:$G$40,0),1)</f>
        <v>Básico</v>
      </c>
      <c r="I5145" s="29">
        <v>255.93</v>
      </c>
      <c r="J5145" s="10">
        <f>SUMIFS('Régua SAEB'!$C:$C,'Régua SAEB'!$B:$B,"MT",'Régua SAEB'!$D:$D,"&lt;="&amp;$I5145,'Régua SAEB'!$E:$E,"&gt;"&amp;$I5145,'Régua SAEB'!$A:$A,$E5145)</f>
        <v>2</v>
      </c>
      <c r="K5145" s="10" t="str">
        <f t="array" ref="K5145">INDEX('Régua SAEB'!$F$1:$F$40,MATCH($E5145&amp;"MT"&amp;$J5145,'Régua SAEB'!$G$1:$G$40,0),1)</f>
        <v>Insuficiente</v>
      </c>
    </row>
    <row r="5146" spans="1:11" x14ac:dyDescent="0.2">
      <c r="A5146" s="28" t="s">
        <v>10</v>
      </c>
      <c r="B5146" s="24">
        <v>45512</v>
      </c>
      <c r="C5146" s="28" t="s">
        <v>2347</v>
      </c>
      <c r="D5146" s="29">
        <v>35045512</v>
      </c>
      <c r="E5146" s="29" t="s">
        <v>3527</v>
      </c>
      <c r="F5146" s="29">
        <v>269.95999999999998</v>
      </c>
      <c r="G5146" s="10">
        <f>SUMIFS('Régua SAEB'!$C:$C,'Régua SAEB'!$B:$B,"LP",'Régua SAEB'!$D:$D,"&lt;="&amp;$F5146,'Régua SAEB'!$E:$E,"&gt;"&amp;$F5146,'Régua SAEB'!$A:$A,$E5146)</f>
        <v>2</v>
      </c>
      <c r="H5146" s="10" t="str">
        <f t="array" ref="H5146">INDEX('Régua SAEB'!$F$1:$F$40,MATCH($E5146&amp;"LP"&amp;$G5146,'Régua SAEB'!$G$1:$G$40,0),1)</f>
        <v>Básico</v>
      </c>
      <c r="I5146" s="29">
        <v>256.32</v>
      </c>
      <c r="J5146" s="10">
        <f>SUMIFS('Régua SAEB'!$C:$C,'Régua SAEB'!$B:$B,"MT",'Régua SAEB'!$D:$D,"&lt;="&amp;$I5146,'Régua SAEB'!$E:$E,"&gt;"&amp;$I5146,'Régua SAEB'!$A:$A,$E5146)</f>
        <v>2</v>
      </c>
      <c r="K5146" s="10" t="str">
        <f t="array" ref="K5146">INDEX('Régua SAEB'!$F$1:$F$40,MATCH($E5146&amp;"MT"&amp;$J5146,'Régua SAEB'!$G$1:$G$40,0),1)</f>
        <v>Insuficiente</v>
      </c>
    </row>
    <row r="5147" spans="1:11" x14ac:dyDescent="0.2">
      <c r="A5147" s="28" t="s">
        <v>10</v>
      </c>
      <c r="B5147" s="24">
        <v>47016</v>
      </c>
      <c r="C5147" s="28" t="s">
        <v>2348</v>
      </c>
      <c r="D5147" s="29">
        <v>35047016</v>
      </c>
      <c r="E5147" s="29" t="s">
        <v>3527</v>
      </c>
      <c r="F5147" s="29">
        <v>263.99</v>
      </c>
      <c r="G5147" s="10">
        <f>SUMIFS('Régua SAEB'!$C:$C,'Régua SAEB'!$B:$B,"LP",'Régua SAEB'!$D:$D,"&lt;="&amp;$F5147,'Régua SAEB'!$E:$E,"&gt;"&amp;$F5147,'Régua SAEB'!$A:$A,$E5147)</f>
        <v>2</v>
      </c>
      <c r="H5147" s="10" t="str">
        <f t="array" ref="H5147">INDEX('Régua SAEB'!$F$1:$F$40,MATCH($E5147&amp;"LP"&amp;$G5147,'Régua SAEB'!$G$1:$G$40,0),1)</f>
        <v>Básico</v>
      </c>
      <c r="I5147" s="29">
        <v>255.25</v>
      </c>
      <c r="J5147" s="10">
        <f>SUMIFS('Régua SAEB'!$C:$C,'Régua SAEB'!$B:$B,"MT",'Régua SAEB'!$D:$D,"&lt;="&amp;$I5147,'Régua SAEB'!$E:$E,"&gt;"&amp;$I5147,'Régua SAEB'!$A:$A,$E5147)</f>
        <v>2</v>
      </c>
      <c r="K5147" s="10" t="str">
        <f t="array" ref="K5147">INDEX('Régua SAEB'!$F$1:$F$40,MATCH($E5147&amp;"MT"&amp;$J5147,'Régua SAEB'!$G$1:$G$40,0),1)</f>
        <v>Insuficiente</v>
      </c>
    </row>
    <row r="5148" spans="1:11" x14ac:dyDescent="0.2">
      <c r="A5148" s="28" t="s">
        <v>10</v>
      </c>
      <c r="B5148" s="24">
        <v>49402</v>
      </c>
      <c r="C5148" s="28" t="s">
        <v>2349</v>
      </c>
      <c r="D5148" s="29">
        <v>35049402</v>
      </c>
      <c r="E5148" s="29" t="s">
        <v>3527</v>
      </c>
      <c r="F5148" s="29">
        <v>310.67</v>
      </c>
      <c r="G5148" s="10">
        <f>SUMIFS('Régua SAEB'!$C:$C,'Régua SAEB'!$B:$B,"LP",'Régua SAEB'!$D:$D,"&lt;="&amp;$F5148,'Régua SAEB'!$E:$E,"&gt;"&amp;$F5148,'Régua SAEB'!$A:$A,$E5148)</f>
        <v>4</v>
      </c>
      <c r="H5148" s="10" t="str">
        <f t="array" ref="H5148">INDEX('Régua SAEB'!$F$1:$F$40,MATCH($E5148&amp;"LP"&amp;$G5148,'Régua SAEB'!$G$1:$G$40,0),1)</f>
        <v>Básico</v>
      </c>
      <c r="I5148" s="29">
        <v>298.91000000000003</v>
      </c>
      <c r="J5148" s="10">
        <f>SUMIFS('Régua SAEB'!$C:$C,'Régua SAEB'!$B:$B,"MT",'Régua SAEB'!$D:$D,"&lt;="&amp;$I5148,'Régua SAEB'!$E:$E,"&gt;"&amp;$I5148,'Régua SAEB'!$A:$A,$E5148)</f>
        <v>3</v>
      </c>
      <c r="K5148" s="10" t="str">
        <f t="array" ref="K5148">INDEX('Régua SAEB'!$F$1:$F$40,MATCH($E5148&amp;"MT"&amp;$J5148,'Régua SAEB'!$G$1:$G$40,0),1)</f>
        <v>Básico</v>
      </c>
    </row>
    <row r="5149" spans="1:11" x14ac:dyDescent="0.2">
      <c r="A5149" s="28" t="s">
        <v>10</v>
      </c>
      <c r="B5149" s="24">
        <v>903796</v>
      </c>
      <c r="C5149" s="28" t="s">
        <v>2352</v>
      </c>
      <c r="D5149" s="29">
        <v>35903796</v>
      </c>
      <c r="E5149" s="29" t="s">
        <v>3527</v>
      </c>
      <c r="F5149" s="29">
        <v>282.93</v>
      </c>
      <c r="G5149" s="10">
        <f>SUMIFS('Régua SAEB'!$C:$C,'Régua SAEB'!$B:$B,"LP",'Régua SAEB'!$D:$D,"&lt;="&amp;$F5149,'Régua SAEB'!$E:$E,"&gt;"&amp;$F5149,'Régua SAEB'!$A:$A,$E5149)</f>
        <v>3</v>
      </c>
      <c r="H5149" s="10" t="str">
        <f t="array" ref="H5149">INDEX('Régua SAEB'!$F$1:$F$40,MATCH($E5149&amp;"LP"&amp;$G5149,'Régua SAEB'!$G$1:$G$40,0),1)</f>
        <v>Básico</v>
      </c>
      <c r="I5149" s="29">
        <v>278.93</v>
      </c>
      <c r="J5149" s="10">
        <f>SUMIFS('Régua SAEB'!$C:$C,'Régua SAEB'!$B:$B,"MT",'Régua SAEB'!$D:$D,"&lt;="&amp;$I5149,'Régua SAEB'!$E:$E,"&gt;"&amp;$I5149,'Régua SAEB'!$A:$A,$E5149)</f>
        <v>3</v>
      </c>
      <c r="K5149" s="10" t="str">
        <f t="array" ref="K5149">INDEX('Régua SAEB'!$F$1:$F$40,MATCH($E5149&amp;"MT"&amp;$J5149,'Régua SAEB'!$G$1:$G$40,0),1)</f>
        <v>Básico</v>
      </c>
    </row>
    <row r="5150" spans="1:11" x14ac:dyDescent="0.2">
      <c r="A5150" s="28" t="s">
        <v>10</v>
      </c>
      <c r="B5150" s="24">
        <v>907534</v>
      </c>
      <c r="C5150" s="28" t="s">
        <v>2353</v>
      </c>
      <c r="D5150" s="29">
        <v>35907534</v>
      </c>
      <c r="E5150" s="29" t="s">
        <v>3527</v>
      </c>
      <c r="F5150" s="29">
        <v>265.86</v>
      </c>
      <c r="G5150" s="10">
        <f>SUMIFS('Régua SAEB'!$C:$C,'Régua SAEB'!$B:$B,"LP",'Régua SAEB'!$D:$D,"&lt;="&amp;$F5150,'Régua SAEB'!$E:$E,"&gt;"&amp;$F5150,'Régua SAEB'!$A:$A,$E5150)</f>
        <v>2</v>
      </c>
      <c r="H5150" s="10" t="str">
        <f t="array" ref="H5150">INDEX('Régua SAEB'!$F$1:$F$40,MATCH($E5150&amp;"LP"&amp;$G5150,'Régua SAEB'!$G$1:$G$40,0),1)</f>
        <v>Básico</v>
      </c>
      <c r="I5150" s="29">
        <v>264.64999999999998</v>
      </c>
      <c r="J5150" s="10">
        <f>SUMIFS('Régua SAEB'!$C:$C,'Régua SAEB'!$B:$B,"MT",'Régua SAEB'!$D:$D,"&lt;="&amp;$I5150,'Régua SAEB'!$E:$E,"&gt;"&amp;$I5150,'Régua SAEB'!$A:$A,$E5150)</f>
        <v>2</v>
      </c>
      <c r="K5150" s="10" t="str">
        <f t="array" ref="K5150">INDEX('Régua SAEB'!$F$1:$F$40,MATCH($E5150&amp;"MT"&amp;$J5150,'Régua SAEB'!$G$1:$G$40,0),1)</f>
        <v>Insuficiente</v>
      </c>
    </row>
    <row r="5151" spans="1:11" x14ac:dyDescent="0.2">
      <c r="A5151" s="28" t="s">
        <v>10</v>
      </c>
      <c r="B5151" s="24">
        <v>919147</v>
      </c>
      <c r="C5151" s="28" t="s">
        <v>2359</v>
      </c>
      <c r="D5151" s="29">
        <v>35919147</v>
      </c>
      <c r="E5151" s="29" t="s">
        <v>3527</v>
      </c>
      <c r="F5151" s="29">
        <v>305.73</v>
      </c>
      <c r="G5151" s="10">
        <f>SUMIFS('Régua SAEB'!$C:$C,'Régua SAEB'!$B:$B,"LP",'Régua SAEB'!$D:$D,"&lt;="&amp;$F5151,'Régua SAEB'!$E:$E,"&gt;"&amp;$F5151,'Régua SAEB'!$A:$A,$E5151)</f>
        <v>4</v>
      </c>
      <c r="H5151" s="10" t="str">
        <f t="array" ref="H5151">INDEX('Régua SAEB'!$F$1:$F$40,MATCH($E5151&amp;"LP"&amp;$G5151,'Régua SAEB'!$G$1:$G$40,0),1)</f>
        <v>Básico</v>
      </c>
      <c r="I5151" s="29">
        <v>283.36</v>
      </c>
      <c r="J5151" s="10">
        <f>SUMIFS('Régua SAEB'!$C:$C,'Régua SAEB'!$B:$B,"MT",'Régua SAEB'!$D:$D,"&lt;="&amp;$I5151,'Régua SAEB'!$E:$E,"&gt;"&amp;$I5151,'Régua SAEB'!$A:$A,$E5151)</f>
        <v>3</v>
      </c>
      <c r="K5151" s="10" t="str">
        <f t="array" ref="K5151">INDEX('Régua SAEB'!$F$1:$F$40,MATCH($E5151&amp;"MT"&amp;$J5151,'Régua SAEB'!$G$1:$G$40,0),1)</f>
        <v>Básico</v>
      </c>
    </row>
    <row r="5152" spans="1:11" x14ac:dyDescent="0.2">
      <c r="A5152" s="28" t="s">
        <v>10</v>
      </c>
      <c r="B5152" s="24">
        <v>919159</v>
      </c>
      <c r="C5152" s="28" t="s">
        <v>2360</v>
      </c>
      <c r="D5152" s="29">
        <v>35919159</v>
      </c>
      <c r="E5152" s="29" t="s">
        <v>3527</v>
      </c>
      <c r="F5152" s="29">
        <v>295.44</v>
      </c>
      <c r="G5152" s="10">
        <f>SUMIFS('Régua SAEB'!$C:$C,'Régua SAEB'!$B:$B,"LP",'Régua SAEB'!$D:$D,"&lt;="&amp;$F5152,'Régua SAEB'!$E:$E,"&gt;"&amp;$F5152,'Régua SAEB'!$A:$A,$E5152)</f>
        <v>3</v>
      </c>
      <c r="H5152" s="10" t="str">
        <f t="array" ref="H5152">INDEX('Régua SAEB'!$F$1:$F$40,MATCH($E5152&amp;"LP"&amp;$G5152,'Régua SAEB'!$G$1:$G$40,0),1)</f>
        <v>Básico</v>
      </c>
      <c r="I5152" s="29">
        <v>298.41000000000003</v>
      </c>
      <c r="J5152" s="10">
        <f>SUMIFS('Régua SAEB'!$C:$C,'Régua SAEB'!$B:$B,"MT",'Régua SAEB'!$D:$D,"&lt;="&amp;$I5152,'Régua SAEB'!$E:$E,"&gt;"&amp;$I5152,'Régua SAEB'!$A:$A,$E5152)</f>
        <v>3</v>
      </c>
      <c r="K5152" s="10" t="str">
        <f t="array" ref="K5152">INDEX('Régua SAEB'!$F$1:$F$40,MATCH($E5152&amp;"MT"&amp;$J5152,'Régua SAEB'!$G$1:$G$40,0),1)</f>
        <v>Básico</v>
      </c>
    </row>
    <row r="5153" spans="1:11" x14ac:dyDescent="0.2">
      <c r="A5153" s="28" t="s">
        <v>10</v>
      </c>
      <c r="B5153" s="24">
        <v>921178</v>
      </c>
      <c r="C5153" s="28" t="s">
        <v>2361</v>
      </c>
      <c r="D5153" s="29">
        <v>35921178</v>
      </c>
      <c r="E5153" s="29" t="s">
        <v>3527</v>
      </c>
      <c r="F5153" s="29">
        <v>300.58</v>
      </c>
      <c r="G5153" s="10">
        <f>SUMIFS('Régua SAEB'!$C:$C,'Régua SAEB'!$B:$B,"LP",'Régua SAEB'!$D:$D,"&lt;="&amp;$F5153,'Régua SAEB'!$E:$E,"&gt;"&amp;$F5153,'Régua SAEB'!$A:$A,$E5153)</f>
        <v>4</v>
      </c>
      <c r="H5153" s="10" t="str">
        <f t="array" ref="H5153">INDEX('Régua SAEB'!$F$1:$F$40,MATCH($E5153&amp;"LP"&amp;$G5153,'Régua SAEB'!$G$1:$G$40,0),1)</f>
        <v>Básico</v>
      </c>
      <c r="I5153" s="29">
        <v>279.02</v>
      </c>
      <c r="J5153" s="10">
        <f>SUMIFS('Régua SAEB'!$C:$C,'Régua SAEB'!$B:$B,"MT",'Régua SAEB'!$D:$D,"&lt;="&amp;$I5153,'Régua SAEB'!$E:$E,"&gt;"&amp;$I5153,'Régua SAEB'!$A:$A,$E5153)</f>
        <v>3</v>
      </c>
      <c r="K5153" s="10" t="str">
        <f t="array" ref="K5153">INDEX('Régua SAEB'!$F$1:$F$40,MATCH($E5153&amp;"MT"&amp;$J5153,'Régua SAEB'!$G$1:$G$40,0),1)</f>
        <v>Básico</v>
      </c>
    </row>
    <row r="5154" spans="1:11" x14ac:dyDescent="0.2">
      <c r="A5154" s="28" t="s">
        <v>10</v>
      </c>
      <c r="B5154" s="24">
        <v>922959</v>
      </c>
      <c r="C5154" s="28" t="s">
        <v>2363</v>
      </c>
      <c r="D5154" s="29">
        <v>35922959</v>
      </c>
      <c r="E5154" s="29" t="s">
        <v>3527</v>
      </c>
      <c r="F5154" s="29">
        <v>300.76</v>
      </c>
      <c r="G5154" s="10">
        <f>SUMIFS('Régua SAEB'!$C:$C,'Régua SAEB'!$B:$B,"LP",'Régua SAEB'!$D:$D,"&lt;="&amp;$F5154,'Régua SAEB'!$E:$E,"&gt;"&amp;$F5154,'Régua SAEB'!$A:$A,$E5154)</f>
        <v>4</v>
      </c>
      <c r="H5154" s="10" t="str">
        <f t="array" ref="H5154">INDEX('Régua SAEB'!$F$1:$F$40,MATCH($E5154&amp;"LP"&amp;$G5154,'Régua SAEB'!$G$1:$G$40,0),1)</f>
        <v>Básico</v>
      </c>
      <c r="I5154" s="29">
        <v>293.98</v>
      </c>
      <c r="J5154" s="10">
        <f>SUMIFS('Régua SAEB'!$C:$C,'Régua SAEB'!$B:$B,"MT",'Régua SAEB'!$D:$D,"&lt;="&amp;$I5154,'Régua SAEB'!$E:$E,"&gt;"&amp;$I5154,'Régua SAEB'!$A:$A,$E5154)</f>
        <v>3</v>
      </c>
      <c r="K5154" s="10" t="str">
        <f t="array" ref="K5154">INDEX('Régua SAEB'!$F$1:$F$40,MATCH($E5154&amp;"MT"&amp;$J5154,'Régua SAEB'!$G$1:$G$40,0),1)</f>
        <v>Básico</v>
      </c>
    </row>
    <row r="5155" spans="1:11" x14ac:dyDescent="0.2">
      <c r="A5155" s="28" t="s">
        <v>10</v>
      </c>
      <c r="B5155" s="24">
        <v>922961</v>
      </c>
      <c r="C5155" s="28" t="s">
        <v>2364</v>
      </c>
      <c r="D5155" s="29">
        <v>35922961</v>
      </c>
      <c r="E5155" s="29" t="s">
        <v>3527</v>
      </c>
      <c r="F5155" s="29">
        <v>278.57</v>
      </c>
      <c r="G5155" s="10">
        <f>SUMIFS('Régua SAEB'!$C:$C,'Régua SAEB'!$B:$B,"LP",'Régua SAEB'!$D:$D,"&lt;="&amp;$F5155,'Régua SAEB'!$E:$E,"&gt;"&amp;$F5155,'Régua SAEB'!$A:$A,$E5155)</f>
        <v>3</v>
      </c>
      <c r="H5155" s="10" t="str">
        <f t="array" ref="H5155">INDEX('Régua SAEB'!$F$1:$F$40,MATCH($E5155&amp;"LP"&amp;$G5155,'Régua SAEB'!$G$1:$G$40,0),1)</f>
        <v>Básico</v>
      </c>
      <c r="I5155" s="29">
        <v>266.76</v>
      </c>
      <c r="J5155" s="10">
        <f>SUMIFS('Régua SAEB'!$C:$C,'Régua SAEB'!$B:$B,"MT",'Régua SAEB'!$D:$D,"&lt;="&amp;$I5155,'Régua SAEB'!$E:$E,"&gt;"&amp;$I5155,'Régua SAEB'!$A:$A,$E5155)</f>
        <v>2</v>
      </c>
      <c r="K5155" s="10" t="str">
        <f t="array" ref="K5155">INDEX('Régua SAEB'!$F$1:$F$40,MATCH($E5155&amp;"MT"&amp;$J5155,'Régua SAEB'!$G$1:$G$40,0),1)</f>
        <v>Insuficiente</v>
      </c>
    </row>
    <row r="5156" spans="1:11" x14ac:dyDescent="0.2">
      <c r="A5156" s="28" t="s">
        <v>72</v>
      </c>
      <c r="B5156" s="24">
        <v>21350</v>
      </c>
      <c r="C5156" s="28" t="s">
        <v>2366</v>
      </c>
      <c r="D5156" s="29">
        <v>35021350</v>
      </c>
      <c r="E5156" s="29" t="s">
        <v>3527</v>
      </c>
      <c r="F5156" s="29">
        <v>273.13</v>
      </c>
      <c r="G5156" s="10">
        <f>SUMIFS('Régua SAEB'!$C:$C,'Régua SAEB'!$B:$B,"LP",'Régua SAEB'!$D:$D,"&lt;="&amp;$F5156,'Régua SAEB'!$E:$E,"&gt;"&amp;$F5156,'Régua SAEB'!$A:$A,$E5156)</f>
        <v>2</v>
      </c>
      <c r="H5156" s="10" t="str">
        <f t="array" ref="H5156">INDEX('Régua SAEB'!$F$1:$F$40,MATCH($E5156&amp;"LP"&amp;$G5156,'Régua SAEB'!$G$1:$G$40,0),1)</f>
        <v>Básico</v>
      </c>
      <c r="I5156" s="29">
        <v>257.86</v>
      </c>
      <c r="J5156" s="10">
        <f>SUMIFS('Régua SAEB'!$C:$C,'Régua SAEB'!$B:$B,"MT",'Régua SAEB'!$D:$D,"&lt;="&amp;$I5156,'Régua SAEB'!$E:$E,"&gt;"&amp;$I5156,'Régua SAEB'!$A:$A,$E5156)</f>
        <v>2</v>
      </c>
      <c r="K5156" s="10" t="str">
        <f t="array" ref="K5156">INDEX('Régua SAEB'!$F$1:$F$40,MATCH($E5156&amp;"MT"&amp;$J5156,'Régua SAEB'!$G$1:$G$40,0),1)</f>
        <v>Insuficiente</v>
      </c>
    </row>
    <row r="5157" spans="1:11" x14ac:dyDescent="0.2">
      <c r="A5157" s="28" t="s">
        <v>72</v>
      </c>
      <c r="B5157" s="24">
        <v>21519</v>
      </c>
      <c r="C5157" s="28" t="s">
        <v>3712</v>
      </c>
      <c r="D5157" s="29">
        <v>35021519</v>
      </c>
      <c r="E5157" s="29" t="s">
        <v>3527</v>
      </c>
      <c r="F5157" s="29">
        <v>265.45999999999998</v>
      </c>
      <c r="G5157" s="10">
        <f>SUMIFS('Régua SAEB'!$C:$C,'Régua SAEB'!$B:$B,"LP",'Régua SAEB'!$D:$D,"&lt;="&amp;$F5157,'Régua SAEB'!$E:$E,"&gt;"&amp;$F5157,'Régua SAEB'!$A:$A,$E5157)</f>
        <v>2</v>
      </c>
      <c r="H5157" s="10" t="str">
        <f t="array" ref="H5157">INDEX('Régua SAEB'!$F$1:$F$40,MATCH($E5157&amp;"LP"&amp;$G5157,'Régua SAEB'!$G$1:$G$40,0),1)</f>
        <v>Básico</v>
      </c>
      <c r="I5157" s="29">
        <v>269.12</v>
      </c>
      <c r="J5157" s="10">
        <f>SUMIFS('Régua SAEB'!$C:$C,'Régua SAEB'!$B:$B,"MT",'Régua SAEB'!$D:$D,"&lt;="&amp;$I5157,'Régua SAEB'!$E:$E,"&gt;"&amp;$I5157,'Régua SAEB'!$A:$A,$E5157)</f>
        <v>2</v>
      </c>
      <c r="K5157" s="10" t="str">
        <f t="array" ref="K5157">INDEX('Régua SAEB'!$F$1:$F$40,MATCH($E5157&amp;"MT"&amp;$J5157,'Régua SAEB'!$G$1:$G$40,0),1)</f>
        <v>Insuficiente</v>
      </c>
    </row>
    <row r="5158" spans="1:11" x14ac:dyDescent="0.2">
      <c r="A5158" s="28" t="s">
        <v>72</v>
      </c>
      <c r="B5158" s="24">
        <v>907558</v>
      </c>
      <c r="C5158" s="28" t="s">
        <v>2368</v>
      </c>
      <c r="D5158" s="29">
        <v>35907558</v>
      </c>
      <c r="E5158" s="29" t="s">
        <v>3527</v>
      </c>
      <c r="F5158" s="29">
        <v>262.39999999999998</v>
      </c>
      <c r="G5158" s="10">
        <f>SUMIFS('Régua SAEB'!$C:$C,'Régua SAEB'!$B:$B,"LP",'Régua SAEB'!$D:$D,"&lt;="&amp;$F5158,'Régua SAEB'!$E:$E,"&gt;"&amp;$F5158,'Régua SAEB'!$A:$A,$E5158)</f>
        <v>2</v>
      </c>
      <c r="H5158" s="10" t="str">
        <f t="array" ref="H5158">INDEX('Régua SAEB'!$F$1:$F$40,MATCH($E5158&amp;"LP"&amp;$G5158,'Régua SAEB'!$G$1:$G$40,0),1)</f>
        <v>Básico</v>
      </c>
      <c r="I5158" s="29">
        <v>251.69</v>
      </c>
      <c r="J5158" s="10">
        <f>SUMIFS('Régua SAEB'!$C:$C,'Régua SAEB'!$B:$B,"MT",'Régua SAEB'!$D:$D,"&lt;="&amp;$I5158,'Régua SAEB'!$E:$E,"&gt;"&amp;$I5158,'Régua SAEB'!$A:$A,$E5158)</f>
        <v>2</v>
      </c>
      <c r="K5158" s="10" t="str">
        <f t="array" ref="K5158">INDEX('Régua SAEB'!$F$1:$F$40,MATCH($E5158&amp;"MT"&amp;$J5158,'Régua SAEB'!$G$1:$G$40,0),1)</f>
        <v>Insuficiente</v>
      </c>
    </row>
    <row r="5159" spans="1:11" x14ac:dyDescent="0.2">
      <c r="A5159" s="28" t="s">
        <v>72</v>
      </c>
      <c r="B5159" s="24">
        <v>917588</v>
      </c>
      <c r="C5159" s="28" t="s">
        <v>2369</v>
      </c>
      <c r="D5159" s="29">
        <v>35917588</v>
      </c>
      <c r="E5159" s="29" t="s">
        <v>3527</v>
      </c>
      <c r="F5159" s="29">
        <v>253.62</v>
      </c>
      <c r="G5159" s="10">
        <f>SUMIFS('Régua SAEB'!$C:$C,'Régua SAEB'!$B:$B,"LP",'Régua SAEB'!$D:$D,"&lt;="&amp;$F5159,'Régua SAEB'!$E:$E,"&gt;"&amp;$F5159,'Régua SAEB'!$A:$A,$E5159)</f>
        <v>2</v>
      </c>
      <c r="H5159" s="10" t="str">
        <f t="array" ref="H5159">INDEX('Régua SAEB'!$F$1:$F$40,MATCH($E5159&amp;"LP"&amp;$G5159,'Régua SAEB'!$G$1:$G$40,0),1)</f>
        <v>Básico</v>
      </c>
      <c r="I5159" s="29">
        <v>255.72</v>
      </c>
      <c r="J5159" s="10">
        <f>SUMIFS('Régua SAEB'!$C:$C,'Régua SAEB'!$B:$B,"MT",'Régua SAEB'!$D:$D,"&lt;="&amp;$I5159,'Régua SAEB'!$E:$E,"&gt;"&amp;$I5159,'Régua SAEB'!$A:$A,$E5159)</f>
        <v>2</v>
      </c>
      <c r="K5159" s="10" t="str">
        <f t="array" ref="K5159">INDEX('Régua SAEB'!$F$1:$F$40,MATCH($E5159&amp;"MT"&amp;$J5159,'Régua SAEB'!$G$1:$G$40,0),1)</f>
        <v>Insuficiente</v>
      </c>
    </row>
    <row r="5160" spans="1:11" x14ac:dyDescent="0.2">
      <c r="A5160" s="28" t="s">
        <v>67</v>
      </c>
      <c r="B5160" s="24">
        <v>34472</v>
      </c>
      <c r="C5160" s="28" t="s">
        <v>2371</v>
      </c>
      <c r="D5160" s="29">
        <v>35034472</v>
      </c>
      <c r="E5160" s="29" t="s">
        <v>3527</v>
      </c>
      <c r="F5160" s="29">
        <v>289.33999999999997</v>
      </c>
      <c r="G5160" s="10">
        <f>SUMIFS('Régua SAEB'!$C:$C,'Régua SAEB'!$B:$B,"LP",'Régua SAEB'!$D:$D,"&lt;="&amp;$F5160,'Régua SAEB'!$E:$E,"&gt;"&amp;$F5160,'Régua SAEB'!$A:$A,$E5160)</f>
        <v>3</v>
      </c>
      <c r="H5160" s="10" t="str">
        <f t="array" ref="H5160">INDEX('Régua SAEB'!$F$1:$F$40,MATCH($E5160&amp;"LP"&amp;$G5160,'Régua SAEB'!$G$1:$G$40,0),1)</f>
        <v>Básico</v>
      </c>
      <c r="I5160" s="29">
        <v>275.77</v>
      </c>
      <c r="J5160" s="10">
        <f>SUMIFS('Régua SAEB'!$C:$C,'Régua SAEB'!$B:$B,"MT",'Régua SAEB'!$D:$D,"&lt;="&amp;$I5160,'Régua SAEB'!$E:$E,"&gt;"&amp;$I5160,'Régua SAEB'!$A:$A,$E5160)</f>
        <v>3</v>
      </c>
      <c r="K5160" s="10" t="str">
        <f t="array" ref="K5160">INDEX('Régua SAEB'!$F$1:$F$40,MATCH($E5160&amp;"MT"&amp;$J5160,'Régua SAEB'!$G$1:$G$40,0),1)</f>
        <v>Básico</v>
      </c>
    </row>
    <row r="5161" spans="1:11" x14ac:dyDescent="0.2">
      <c r="A5161" s="28" t="s">
        <v>67</v>
      </c>
      <c r="B5161" s="24">
        <v>40216</v>
      </c>
      <c r="C5161" s="28" t="s">
        <v>2372</v>
      </c>
      <c r="D5161" s="29">
        <v>35040216</v>
      </c>
      <c r="E5161" s="29" t="s">
        <v>3527</v>
      </c>
      <c r="F5161" s="29">
        <v>281.08999999999997</v>
      </c>
      <c r="G5161" s="10">
        <f>SUMIFS('Régua SAEB'!$C:$C,'Régua SAEB'!$B:$B,"LP",'Régua SAEB'!$D:$D,"&lt;="&amp;$F5161,'Régua SAEB'!$E:$E,"&gt;"&amp;$F5161,'Régua SAEB'!$A:$A,$E5161)</f>
        <v>3</v>
      </c>
      <c r="H5161" s="10" t="str">
        <f t="array" ref="H5161">INDEX('Régua SAEB'!$F$1:$F$40,MATCH($E5161&amp;"LP"&amp;$G5161,'Régua SAEB'!$G$1:$G$40,0),1)</f>
        <v>Básico</v>
      </c>
      <c r="I5161" s="29">
        <v>284.12</v>
      </c>
      <c r="J5161" s="10">
        <f>SUMIFS('Régua SAEB'!$C:$C,'Régua SAEB'!$B:$B,"MT",'Régua SAEB'!$D:$D,"&lt;="&amp;$I5161,'Régua SAEB'!$E:$E,"&gt;"&amp;$I5161,'Régua SAEB'!$A:$A,$E5161)</f>
        <v>3</v>
      </c>
      <c r="K5161" s="10" t="str">
        <f t="array" ref="K5161">INDEX('Régua SAEB'!$F$1:$F$40,MATCH($E5161&amp;"MT"&amp;$J5161,'Régua SAEB'!$G$1:$G$40,0),1)</f>
        <v>Básico</v>
      </c>
    </row>
    <row r="5162" spans="1:11" x14ac:dyDescent="0.2">
      <c r="A5162" s="28" t="s">
        <v>67</v>
      </c>
      <c r="B5162" s="24">
        <v>904223</v>
      </c>
      <c r="C5162" s="28" t="s">
        <v>2373</v>
      </c>
      <c r="D5162" s="29">
        <v>35904223</v>
      </c>
      <c r="E5162" s="29" t="s">
        <v>3527</v>
      </c>
      <c r="F5162" s="29">
        <v>283.75</v>
      </c>
      <c r="G5162" s="10">
        <f>SUMIFS('Régua SAEB'!$C:$C,'Régua SAEB'!$B:$B,"LP",'Régua SAEB'!$D:$D,"&lt;="&amp;$F5162,'Régua SAEB'!$E:$E,"&gt;"&amp;$F5162,'Régua SAEB'!$A:$A,$E5162)</f>
        <v>3</v>
      </c>
      <c r="H5162" s="10" t="str">
        <f t="array" ref="H5162">INDEX('Régua SAEB'!$F$1:$F$40,MATCH($E5162&amp;"LP"&amp;$G5162,'Régua SAEB'!$G$1:$G$40,0),1)</f>
        <v>Básico</v>
      </c>
      <c r="I5162" s="29">
        <v>281.16000000000003</v>
      </c>
      <c r="J5162" s="10">
        <f>SUMIFS('Régua SAEB'!$C:$C,'Régua SAEB'!$B:$B,"MT",'Régua SAEB'!$D:$D,"&lt;="&amp;$I5162,'Régua SAEB'!$E:$E,"&gt;"&amp;$I5162,'Régua SAEB'!$A:$A,$E5162)</f>
        <v>3</v>
      </c>
      <c r="K5162" s="10" t="str">
        <f t="array" ref="K5162">INDEX('Régua SAEB'!$F$1:$F$40,MATCH($E5162&amp;"MT"&amp;$J5162,'Régua SAEB'!$G$1:$G$40,0),1)</f>
        <v>Básico</v>
      </c>
    </row>
    <row r="5163" spans="1:11" x14ac:dyDescent="0.2">
      <c r="A5163" s="28" t="s">
        <v>95</v>
      </c>
      <c r="B5163" s="24">
        <v>25012</v>
      </c>
      <c r="C5163" s="28" t="s">
        <v>2374</v>
      </c>
      <c r="D5163" s="29">
        <v>35025012</v>
      </c>
      <c r="E5163" s="29" t="s">
        <v>3527</v>
      </c>
      <c r="F5163" s="29">
        <v>263.55</v>
      </c>
      <c r="G5163" s="10">
        <f>SUMIFS('Régua SAEB'!$C:$C,'Régua SAEB'!$B:$B,"LP",'Régua SAEB'!$D:$D,"&lt;="&amp;$F5163,'Régua SAEB'!$E:$E,"&gt;"&amp;$F5163,'Régua SAEB'!$A:$A,$E5163)</f>
        <v>2</v>
      </c>
      <c r="H5163" s="10" t="str">
        <f t="array" ref="H5163">INDEX('Régua SAEB'!$F$1:$F$40,MATCH($E5163&amp;"LP"&amp;$G5163,'Régua SAEB'!$G$1:$G$40,0),1)</f>
        <v>Básico</v>
      </c>
      <c r="I5163" s="29">
        <v>258.75</v>
      </c>
      <c r="J5163" s="10">
        <f>SUMIFS('Régua SAEB'!$C:$C,'Régua SAEB'!$B:$B,"MT",'Régua SAEB'!$D:$D,"&lt;="&amp;$I5163,'Régua SAEB'!$E:$E,"&gt;"&amp;$I5163,'Régua SAEB'!$A:$A,$E5163)</f>
        <v>2</v>
      </c>
      <c r="K5163" s="10" t="str">
        <f t="array" ref="K5163">INDEX('Régua SAEB'!$F$1:$F$40,MATCH($E5163&amp;"MT"&amp;$J5163,'Régua SAEB'!$G$1:$G$40,0),1)</f>
        <v>Insuficiente</v>
      </c>
    </row>
    <row r="5164" spans="1:11" x14ac:dyDescent="0.2">
      <c r="A5164" s="28" t="s">
        <v>47</v>
      </c>
      <c r="B5164" s="24">
        <v>28400</v>
      </c>
      <c r="C5164" s="28" t="s">
        <v>3713</v>
      </c>
      <c r="D5164" s="29">
        <v>35028400</v>
      </c>
      <c r="E5164" s="29" t="s">
        <v>3527</v>
      </c>
      <c r="F5164" s="29">
        <v>247.33</v>
      </c>
      <c r="G5164" s="10">
        <f>SUMIFS('Régua SAEB'!$C:$C,'Régua SAEB'!$B:$B,"LP",'Régua SAEB'!$D:$D,"&lt;="&amp;$F5164,'Régua SAEB'!$E:$E,"&gt;"&amp;$F5164,'Régua SAEB'!$A:$A,$E5164)</f>
        <v>1</v>
      </c>
      <c r="H5164" s="10" t="str">
        <f t="array" ref="H5164">INDEX('Régua SAEB'!$F$1:$F$40,MATCH($E5164&amp;"LP"&amp;$G5164,'Régua SAEB'!$G$1:$G$40,0),1)</f>
        <v>Insuficiente</v>
      </c>
      <c r="I5164" s="29">
        <v>249.13</v>
      </c>
      <c r="J5164" s="10">
        <f>SUMIFS('Régua SAEB'!$C:$C,'Régua SAEB'!$B:$B,"MT",'Régua SAEB'!$D:$D,"&lt;="&amp;$I5164,'Régua SAEB'!$E:$E,"&gt;"&amp;$I5164,'Régua SAEB'!$A:$A,$E5164)</f>
        <v>1</v>
      </c>
      <c r="K5164" s="10" t="str">
        <f t="array" ref="K5164">INDEX('Régua SAEB'!$F$1:$F$40,MATCH($E5164&amp;"MT"&amp;$J5164,'Régua SAEB'!$G$1:$G$40,0),1)</f>
        <v>Insuficiente</v>
      </c>
    </row>
    <row r="5165" spans="1:11" x14ac:dyDescent="0.2">
      <c r="A5165" s="28" t="s">
        <v>46</v>
      </c>
      <c r="B5165" s="24">
        <v>6555</v>
      </c>
      <c r="C5165" s="28" t="s">
        <v>2377</v>
      </c>
      <c r="D5165" s="29">
        <v>35006555</v>
      </c>
      <c r="E5165" s="29" t="s">
        <v>3527</v>
      </c>
      <c r="F5165" s="29">
        <v>269.06</v>
      </c>
      <c r="G5165" s="10">
        <f>SUMIFS('Régua SAEB'!$C:$C,'Régua SAEB'!$B:$B,"LP",'Régua SAEB'!$D:$D,"&lt;="&amp;$F5165,'Régua SAEB'!$E:$E,"&gt;"&amp;$F5165,'Régua SAEB'!$A:$A,$E5165)</f>
        <v>2</v>
      </c>
      <c r="H5165" s="10" t="str">
        <f t="array" ref="H5165">INDEX('Régua SAEB'!$F$1:$F$40,MATCH($E5165&amp;"LP"&amp;$G5165,'Régua SAEB'!$G$1:$G$40,0),1)</f>
        <v>Básico</v>
      </c>
      <c r="I5165" s="29">
        <v>261.14999999999998</v>
      </c>
      <c r="J5165" s="10">
        <f>SUMIFS('Régua SAEB'!$C:$C,'Régua SAEB'!$B:$B,"MT",'Régua SAEB'!$D:$D,"&lt;="&amp;$I5165,'Régua SAEB'!$E:$E,"&gt;"&amp;$I5165,'Régua SAEB'!$A:$A,$E5165)</f>
        <v>2</v>
      </c>
      <c r="K5165" s="10" t="str">
        <f t="array" ref="K5165">INDEX('Régua SAEB'!$F$1:$F$40,MATCH($E5165&amp;"MT"&amp;$J5165,'Régua SAEB'!$G$1:$G$40,0),1)</f>
        <v>Insuficiente</v>
      </c>
    </row>
    <row r="5166" spans="1:11" x14ac:dyDescent="0.2">
      <c r="A5166" s="28" t="s">
        <v>46</v>
      </c>
      <c r="B5166" s="24">
        <v>38386</v>
      </c>
      <c r="C5166" s="28" t="s">
        <v>2380</v>
      </c>
      <c r="D5166" s="29">
        <v>35038386</v>
      </c>
      <c r="E5166" s="29" t="s">
        <v>3527</v>
      </c>
      <c r="F5166" s="29">
        <v>266.92</v>
      </c>
      <c r="G5166" s="10">
        <f>SUMIFS('Régua SAEB'!$C:$C,'Régua SAEB'!$B:$B,"LP",'Régua SAEB'!$D:$D,"&lt;="&amp;$F5166,'Régua SAEB'!$E:$E,"&gt;"&amp;$F5166,'Régua SAEB'!$A:$A,$E5166)</f>
        <v>2</v>
      </c>
      <c r="H5166" s="10" t="str">
        <f t="array" ref="H5166">INDEX('Régua SAEB'!$F$1:$F$40,MATCH($E5166&amp;"LP"&amp;$G5166,'Régua SAEB'!$G$1:$G$40,0),1)</f>
        <v>Básico</v>
      </c>
      <c r="I5166" s="29">
        <v>264.94</v>
      </c>
      <c r="J5166" s="10">
        <f>SUMIFS('Régua SAEB'!$C:$C,'Régua SAEB'!$B:$B,"MT",'Régua SAEB'!$D:$D,"&lt;="&amp;$I5166,'Régua SAEB'!$E:$E,"&gt;"&amp;$I5166,'Régua SAEB'!$A:$A,$E5166)</f>
        <v>2</v>
      </c>
      <c r="K5166" s="10" t="str">
        <f t="array" ref="K5166">INDEX('Régua SAEB'!$F$1:$F$40,MATCH($E5166&amp;"MT"&amp;$J5166,'Régua SAEB'!$G$1:$G$40,0),1)</f>
        <v>Insuficiente</v>
      </c>
    </row>
    <row r="5167" spans="1:11" x14ac:dyDescent="0.2">
      <c r="A5167" s="28" t="s">
        <v>46</v>
      </c>
      <c r="B5167" s="24">
        <v>901878</v>
      </c>
      <c r="C5167" s="28" t="s">
        <v>2381</v>
      </c>
      <c r="D5167" s="29">
        <v>35901878</v>
      </c>
      <c r="E5167" s="29" t="s">
        <v>3527</v>
      </c>
      <c r="F5167" s="29">
        <v>286.95</v>
      </c>
      <c r="G5167" s="10">
        <f>SUMIFS('Régua SAEB'!$C:$C,'Régua SAEB'!$B:$B,"LP",'Régua SAEB'!$D:$D,"&lt;="&amp;$F5167,'Régua SAEB'!$E:$E,"&gt;"&amp;$F5167,'Régua SAEB'!$A:$A,$E5167)</f>
        <v>3</v>
      </c>
      <c r="H5167" s="10" t="str">
        <f t="array" ref="H5167">INDEX('Régua SAEB'!$F$1:$F$40,MATCH($E5167&amp;"LP"&amp;$G5167,'Régua SAEB'!$G$1:$G$40,0),1)</f>
        <v>Básico</v>
      </c>
      <c r="I5167" s="29">
        <v>274.24</v>
      </c>
      <c r="J5167" s="10">
        <f>SUMIFS('Régua SAEB'!$C:$C,'Régua SAEB'!$B:$B,"MT",'Régua SAEB'!$D:$D,"&lt;="&amp;$I5167,'Régua SAEB'!$E:$E,"&gt;"&amp;$I5167,'Régua SAEB'!$A:$A,$E5167)</f>
        <v>2</v>
      </c>
      <c r="K5167" s="10" t="str">
        <f t="array" ref="K5167">INDEX('Régua SAEB'!$F$1:$F$40,MATCH($E5167&amp;"MT"&amp;$J5167,'Régua SAEB'!$G$1:$G$40,0),1)</f>
        <v>Insuficiente</v>
      </c>
    </row>
    <row r="5168" spans="1:11" x14ac:dyDescent="0.2">
      <c r="A5168" s="28" t="s">
        <v>46</v>
      </c>
      <c r="B5168" s="24">
        <v>910387</v>
      </c>
      <c r="C5168" s="28" t="s">
        <v>2382</v>
      </c>
      <c r="D5168" s="29">
        <v>35910387</v>
      </c>
      <c r="E5168" s="29" t="s">
        <v>3527</v>
      </c>
      <c r="F5168" s="29">
        <v>293.89999999999998</v>
      </c>
      <c r="G5168" s="10">
        <f>SUMIFS('Régua SAEB'!$C:$C,'Régua SAEB'!$B:$B,"LP",'Régua SAEB'!$D:$D,"&lt;="&amp;$F5168,'Régua SAEB'!$E:$E,"&gt;"&amp;$F5168,'Régua SAEB'!$A:$A,$E5168)</f>
        <v>3</v>
      </c>
      <c r="H5168" s="10" t="str">
        <f t="array" ref="H5168">INDEX('Régua SAEB'!$F$1:$F$40,MATCH($E5168&amp;"LP"&amp;$G5168,'Régua SAEB'!$G$1:$G$40,0),1)</f>
        <v>Básico</v>
      </c>
      <c r="I5168" s="29">
        <v>277.94</v>
      </c>
      <c r="J5168" s="10">
        <f>SUMIFS('Régua SAEB'!$C:$C,'Régua SAEB'!$B:$B,"MT",'Régua SAEB'!$D:$D,"&lt;="&amp;$I5168,'Régua SAEB'!$E:$E,"&gt;"&amp;$I5168,'Régua SAEB'!$A:$A,$E5168)</f>
        <v>3</v>
      </c>
      <c r="K5168" s="10" t="str">
        <f t="array" ref="K5168">INDEX('Régua SAEB'!$F$1:$F$40,MATCH($E5168&amp;"MT"&amp;$J5168,'Régua SAEB'!$G$1:$G$40,0),1)</f>
        <v>Básico</v>
      </c>
    </row>
    <row r="5169" spans="1:11" x14ac:dyDescent="0.2">
      <c r="A5169" s="28" t="s">
        <v>46</v>
      </c>
      <c r="B5169" s="24">
        <v>920332</v>
      </c>
      <c r="C5169" s="28" t="s">
        <v>2383</v>
      </c>
      <c r="D5169" s="29">
        <v>35920332</v>
      </c>
      <c r="E5169" s="29" t="s">
        <v>3527</v>
      </c>
      <c r="F5169" s="29">
        <v>276.19</v>
      </c>
      <c r="G5169" s="10">
        <f>SUMIFS('Régua SAEB'!$C:$C,'Régua SAEB'!$B:$B,"LP",'Régua SAEB'!$D:$D,"&lt;="&amp;$F5169,'Régua SAEB'!$E:$E,"&gt;"&amp;$F5169,'Régua SAEB'!$A:$A,$E5169)</f>
        <v>3</v>
      </c>
      <c r="H5169" s="10" t="str">
        <f t="array" ref="H5169">INDEX('Régua SAEB'!$F$1:$F$40,MATCH($E5169&amp;"LP"&amp;$G5169,'Régua SAEB'!$G$1:$G$40,0),1)</f>
        <v>Básico</v>
      </c>
      <c r="I5169" s="29">
        <v>265.41000000000003</v>
      </c>
      <c r="J5169" s="10">
        <f>SUMIFS('Régua SAEB'!$C:$C,'Régua SAEB'!$B:$B,"MT",'Régua SAEB'!$D:$D,"&lt;="&amp;$I5169,'Régua SAEB'!$E:$E,"&gt;"&amp;$I5169,'Régua SAEB'!$A:$A,$E5169)</f>
        <v>2</v>
      </c>
      <c r="K5169" s="10" t="str">
        <f t="array" ref="K5169">INDEX('Régua SAEB'!$F$1:$F$40,MATCH($E5169&amp;"MT"&amp;$J5169,'Régua SAEB'!$G$1:$G$40,0),1)</f>
        <v>Insuficiente</v>
      </c>
    </row>
    <row r="5170" spans="1:11" x14ac:dyDescent="0.2">
      <c r="A5170" s="28" t="s">
        <v>14</v>
      </c>
      <c r="B5170" s="24">
        <v>21866</v>
      </c>
      <c r="C5170" s="28" t="s">
        <v>215</v>
      </c>
      <c r="D5170" s="29">
        <v>35021866</v>
      </c>
      <c r="E5170" s="29" t="s">
        <v>3527</v>
      </c>
      <c r="F5170" s="29">
        <v>266.75</v>
      </c>
      <c r="G5170" s="10">
        <f>SUMIFS('Régua SAEB'!$C:$C,'Régua SAEB'!$B:$B,"LP",'Régua SAEB'!$D:$D,"&lt;="&amp;$F5170,'Régua SAEB'!$E:$E,"&gt;"&amp;$F5170,'Régua SAEB'!$A:$A,$E5170)</f>
        <v>2</v>
      </c>
      <c r="H5170" s="10" t="str">
        <f t="array" ref="H5170">INDEX('Régua SAEB'!$F$1:$F$40,MATCH($E5170&amp;"LP"&amp;$G5170,'Régua SAEB'!$G$1:$G$40,0),1)</f>
        <v>Básico</v>
      </c>
      <c r="I5170" s="29">
        <v>267.47000000000003</v>
      </c>
      <c r="J5170" s="10">
        <f>SUMIFS('Régua SAEB'!$C:$C,'Régua SAEB'!$B:$B,"MT",'Régua SAEB'!$D:$D,"&lt;="&amp;$I5170,'Régua SAEB'!$E:$E,"&gt;"&amp;$I5170,'Régua SAEB'!$A:$A,$E5170)</f>
        <v>2</v>
      </c>
      <c r="K5170" s="10" t="str">
        <f t="array" ref="K5170">INDEX('Régua SAEB'!$F$1:$F$40,MATCH($E5170&amp;"MT"&amp;$J5170,'Régua SAEB'!$G$1:$G$40,0),1)</f>
        <v>Insuficiente</v>
      </c>
    </row>
    <row r="5171" spans="1:11" x14ac:dyDescent="0.2">
      <c r="A5171" s="28" t="s">
        <v>70</v>
      </c>
      <c r="B5171" s="24">
        <v>20734</v>
      </c>
      <c r="C5171" s="28" t="s">
        <v>2384</v>
      </c>
      <c r="D5171" s="29">
        <v>35020734</v>
      </c>
      <c r="E5171" s="29" t="s">
        <v>3527</v>
      </c>
      <c r="F5171" s="29">
        <v>306.77</v>
      </c>
      <c r="G5171" s="10">
        <f>SUMIFS('Régua SAEB'!$C:$C,'Régua SAEB'!$B:$B,"LP",'Régua SAEB'!$D:$D,"&lt;="&amp;$F5171,'Régua SAEB'!$E:$E,"&gt;"&amp;$F5171,'Régua SAEB'!$A:$A,$E5171)</f>
        <v>4</v>
      </c>
      <c r="H5171" s="10" t="str">
        <f t="array" ref="H5171">INDEX('Régua SAEB'!$F$1:$F$40,MATCH($E5171&amp;"LP"&amp;$G5171,'Régua SAEB'!$G$1:$G$40,0),1)</f>
        <v>Básico</v>
      </c>
      <c r="I5171" s="29">
        <v>298.45999999999998</v>
      </c>
      <c r="J5171" s="10">
        <f>SUMIFS('Régua SAEB'!$C:$C,'Régua SAEB'!$B:$B,"MT",'Régua SAEB'!$D:$D,"&lt;="&amp;$I5171,'Régua SAEB'!$E:$E,"&gt;"&amp;$I5171,'Régua SAEB'!$A:$A,$E5171)</f>
        <v>3</v>
      </c>
      <c r="K5171" s="10" t="str">
        <f t="array" ref="K5171">INDEX('Régua SAEB'!$F$1:$F$40,MATCH($E5171&amp;"MT"&amp;$J5171,'Régua SAEB'!$G$1:$G$40,0),1)</f>
        <v>Básico</v>
      </c>
    </row>
    <row r="5172" spans="1:11" x14ac:dyDescent="0.2">
      <c r="A5172" s="28" t="s">
        <v>70</v>
      </c>
      <c r="B5172" s="24">
        <v>471458</v>
      </c>
      <c r="C5172" s="28" t="s">
        <v>3714</v>
      </c>
      <c r="D5172" s="29">
        <v>35471458</v>
      </c>
      <c r="E5172" s="29" t="s">
        <v>3527</v>
      </c>
      <c r="F5172" s="29">
        <v>259.20999999999998</v>
      </c>
      <c r="G5172" s="10">
        <f>SUMIFS('Régua SAEB'!$C:$C,'Régua SAEB'!$B:$B,"LP",'Régua SAEB'!$D:$D,"&lt;="&amp;$F5172,'Régua SAEB'!$E:$E,"&gt;"&amp;$F5172,'Régua SAEB'!$A:$A,$E5172)</f>
        <v>2</v>
      </c>
      <c r="H5172" s="10" t="str">
        <f t="array" ref="H5172">INDEX('Régua SAEB'!$F$1:$F$40,MATCH($E5172&amp;"LP"&amp;$G5172,'Régua SAEB'!$G$1:$G$40,0),1)</f>
        <v>Básico</v>
      </c>
      <c r="I5172" s="29">
        <v>258.49</v>
      </c>
      <c r="J5172" s="10">
        <f>SUMIFS('Régua SAEB'!$C:$C,'Régua SAEB'!$B:$B,"MT",'Régua SAEB'!$D:$D,"&lt;="&amp;$I5172,'Régua SAEB'!$E:$E,"&gt;"&amp;$I5172,'Régua SAEB'!$A:$A,$E5172)</f>
        <v>2</v>
      </c>
      <c r="K5172" s="10" t="str">
        <f t="array" ref="K5172">INDEX('Régua SAEB'!$F$1:$F$40,MATCH($E5172&amp;"MT"&amp;$J5172,'Régua SAEB'!$G$1:$G$40,0),1)</f>
        <v>Insuficiente</v>
      </c>
    </row>
    <row r="5173" spans="1:11" x14ac:dyDescent="0.2">
      <c r="A5173" s="28" t="s">
        <v>9</v>
      </c>
      <c r="B5173" s="24">
        <v>31297</v>
      </c>
      <c r="C5173" s="28" t="s">
        <v>2385</v>
      </c>
      <c r="D5173" s="29">
        <v>35031297</v>
      </c>
      <c r="E5173" s="29" t="s">
        <v>3527</v>
      </c>
      <c r="F5173" s="29">
        <v>275.83999999999997</v>
      </c>
      <c r="G5173" s="10">
        <f>SUMIFS('Régua SAEB'!$C:$C,'Régua SAEB'!$B:$B,"LP",'Régua SAEB'!$D:$D,"&lt;="&amp;$F5173,'Régua SAEB'!$E:$E,"&gt;"&amp;$F5173,'Régua SAEB'!$A:$A,$E5173)</f>
        <v>3</v>
      </c>
      <c r="H5173" s="10" t="str">
        <f t="array" ref="H5173">INDEX('Régua SAEB'!$F$1:$F$40,MATCH($E5173&amp;"LP"&amp;$G5173,'Régua SAEB'!$G$1:$G$40,0),1)</f>
        <v>Básico</v>
      </c>
      <c r="I5173" s="29">
        <v>270.33999999999997</v>
      </c>
      <c r="J5173" s="10">
        <f>SUMIFS('Régua SAEB'!$C:$C,'Régua SAEB'!$B:$B,"MT",'Régua SAEB'!$D:$D,"&lt;="&amp;$I5173,'Régua SAEB'!$E:$E,"&gt;"&amp;$I5173,'Régua SAEB'!$A:$A,$E5173)</f>
        <v>2</v>
      </c>
      <c r="K5173" s="10" t="str">
        <f t="array" ref="K5173">INDEX('Régua SAEB'!$F$1:$F$40,MATCH($E5173&amp;"MT"&amp;$J5173,'Régua SAEB'!$G$1:$G$40,0),1)</f>
        <v>Insuficiente</v>
      </c>
    </row>
    <row r="5174" spans="1:11" x14ac:dyDescent="0.2">
      <c r="A5174" s="28" t="s">
        <v>72</v>
      </c>
      <c r="B5174" s="24">
        <v>24284</v>
      </c>
      <c r="C5174" s="28" t="s">
        <v>2388</v>
      </c>
      <c r="D5174" s="29">
        <v>35024284</v>
      </c>
      <c r="E5174" s="29" t="s">
        <v>3527</v>
      </c>
      <c r="F5174" s="29">
        <v>285.54000000000002</v>
      </c>
      <c r="G5174" s="10">
        <f>SUMIFS('Régua SAEB'!$C:$C,'Régua SAEB'!$B:$B,"LP",'Régua SAEB'!$D:$D,"&lt;="&amp;$F5174,'Régua SAEB'!$E:$E,"&gt;"&amp;$F5174,'Régua SAEB'!$A:$A,$E5174)</f>
        <v>3</v>
      </c>
      <c r="H5174" s="10" t="str">
        <f t="array" ref="H5174">INDEX('Régua SAEB'!$F$1:$F$40,MATCH($E5174&amp;"LP"&amp;$G5174,'Régua SAEB'!$G$1:$G$40,0),1)</f>
        <v>Básico</v>
      </c>
      <c r="I5174" s="29">
        <v>280.32</v>
      </c>
      <c r="J5174" s="10">
        <f>SUMIFS('Régua SAEB'!$C:$C,'Régua SAEB'!$B:$B,"MT",'Régua SAEB'!$D:$D,"&lt;="&amp;$I5174,'Régua SAEB'!$E:$E,"&gt;"&amp;$I5174,'Régua SAEB'!$A:$A,$E5174)</f>
        <v>3</v>
      </c>
      <c r="K5174" s="10" t="str">
        <f t="array" ref="K5174">INDEX('Régua SAEB'!$F$1:$F$40,MATCH($E5174&amp;"MT"&amp;$J5174,'Régua SAEB'!$G$1:$G$40,0),1)</f>
        <v>Básico</v>
      </c>
    </row>
    <row r="5175" spans="1:11" x14ac:dyDescent="0.2">
      <c r="A5175" s="28" t="s">
        <v>72</v>
      </c>
      <c r="B5175" s="24">
        <v>907911</v>
      </c>
      <c r="C5175" s="28" t="s">
        <v>2389</v>
      </c>
      <c r="D5175" s="29">
        <v>35907911</v>
      </c>
      <c r="E5175" s="29" t="s">
        <v>3527</v>
      </c>
      <c r="F5175" s="29">
        <v>272.33999999999997</v>
      </c>
      <c r="G5175" s="10">
        <f>SUMIFS('Régua SAEB'!$C:$C,'Régua SAEB'!$B:$B,"LP",'Régua SAEB'!$D:$D,"&lt;="&amp;$F5175,'Régua SAEB'!$E:$E,"&gt;"&amp;$F5175,'Régua SAEB'!$A:$A,$E5175)</f>
        <v>2</v>
      </c>
      <c r="H5175" s="10" t="str">
        <f t="array" ref="H5175">INDEX('Régua SAEB'!$F$1:$F$40,MATCH($E5175&amp;"LP"&amp;$G5175,'Régua SAEB'!$G$1:$G$40,0),1)</f>
        <v>Básico</v>
      </c>
      <c r="I5175" s="29">
        <v>262.20999999999998</v>
      </c>
      <c r="J5175" s="10">
        <f>SUMIFS('Régua SAEB'!$C:$C,'Régua SAEB'!$B:$B,"MT",'Régua SAEB'!$D:$D,"&lt;="&amp;$I5175,'Régua SAEB'!$E:$E,"&gt;"&amp;$I5175,'Régua SAEB'!$A:$A,$E5175)</f>
        <v>2</v>
      </c>
      <c r="K5175" s="10" t="str">
        <f t="array" ref="K5175">INDEX('Régua SAEB'!$F$1:$F$40,MATCH($E5175&amp;"MT"&amp;$J5175,'Régua SAEB'!$G$1:$G$40,0),1)</f>
        <v>Insuficiente</v>
      </c>
    </row>
    <row r="5176" spans="1:11" x14ac:dyDescent="0.2">
      <c r="A5176" s="28" t="s">
        <v>75</v>
      </c>
      <c r="B5176" s="24">
        <v>24314</v>
      </c>
      <c r="C5176" s="28" t="s">
        <v>3715</v>
      </c>
      <c r="D5176" s="29">
        <v>35024314</v>
      </c>
      <c r="E5176" s="29" t="s">
        <v>3527</v>
      </c>
      <c r="F5176" s="29">
        <v>245.93</v>
      </c>
      <c r="G5176" s="10">
        <f>SUMIFS('Régua SAEB'!$C:$C,'Régua SAEB'!$B:$B,"LP",'Régua SAEB'!$D:$D,"&lt;="&amp;$F5176,'Régua SAEB'!$E:$E,"&gt;"&amp;$F5176,'Régua SAEB'!$A:$A,$E5176)</f>
        <v>1</v>
      </c>
      <c r="H5176" s="10" t="str">
        <f t="array" ref="H5176">INDEX('Régua SAEB'!$F$1:$F$40,MATCH($E5176&amp;"LP"&amp;$G5176,'Régua SAEB'!$G$1:$G$40,0),1)</f>
        <v>Insuficiente</v>
      </c>
      <c r="I5176" s="29">
        <v>246.56</v>
      </c>
      <c r="J5176" s="10">
        <f>SUMIFS('Régua SAEB'!$C:$C,'Régua SAEB'!$B:$B,"MT",'Régua SAEB'!$D:$D,"&lt;="&amp;$I5176,'Régua SAEB'!$E:$E,"&gt;"&amp;$I5176,'Régua SAEB'!$A:$A,$E5176)</f>
        <v>1</v>
      </c>
      <c r="K5176" s="10" t="str">
        <f t="array" ref="K5176">INDEX('Régua SAEB'!$F$1:$F$40,MATCH($E5176&amp;"MT"&amp;$J5176,'Régua SAEB'!$G$1:$G$40,0),1)</f>
        <v>Insuficiente</v>
      </c>
    </row>
    <row r="5177" spans="1:11" x14ac:dyDescent="0.2">
      <c r="A5177" s="28" t="s">
        <v>75</v>
      </c>
      <c r="B5177" s="24">
        <v>48458</v>
      </c>
      <c r="C5177" s="28" t="s">
        <v>2392</v>
      </c>
      <c r="D5177" s="29">
        <v>35048458</v>
      </c>
      <c r="E5177" s="29" t="s">
        <v>3527</v>
      </c>
      <c r="F5177" s="29">
        <v>250.52</v>
      </c>
      <c r="G5177" s="10">
        <f>SUMIFS('Régua SAEB'!$C:$C,'Régua SAEB'!$B:$B,"LP",'Régua SAEB'!$D:$D,"&lt;="&amp;$F5177,'Régua SAEB'!$E:$E,"&gt;"&amp;$F5177,'Régua SAEB'!$A:$A,$E5177)</f>
        <v>2</v>
      </c>
      <c r="H5177" s="10" t="str">
        <f t="array" ref="H5177">INDEX('Régua SAEB'!$F$1:$F$40,MATCH($E5177&amp;"LP"&amp;$G5177,'Régua SAEB'!$G$1:$G$40,0),1)</f>
        <v>Básico</v>
      </c>
      <c r="I5177" s="29">
        <v>249.91</v>
      </c>
      <c r="J5177" s="10">
        <f>SUMIFS('Régua SAEB'!$C:$C,'Régua SAEB'!$B:$B,"MT",'Régua SAEB'!$D:$D,"&lt;="&amp;$I5177,'Régua SAEB'!$E:$E,"&gt;"&amp;$I5177,'Régua SAEB'!$A:$A,$E5177)</f>
        <v>1</v>
      </c>
      <c r="K5177" s="10" t="str">
        <f t="array" ref="K5177">INDEX('Régua SAEB'!$F$1:$F$40,MATCH($E5177&amp;"MT"&amp;$J5177,'Régua SAEB'!$G$1:$G$40,0),1)</f>
        <v>Insuficiente</v>
      </c>
    </row>
    <row r="5178" spans="1:11" x14ac:dyDescent="0.2">
      <c r="A5178" s="28" t="s">
        <v>47</v>
      </c>
      <c r="B5178" s="24">
        <v>27133</v>
      </c>
      <c r="C5178" s="28" t="s">
        <v>2393</v>
      </c>
      <c r="D5178" s="29">
        <v>35027133</v>
      </c>
      <c r="E5178" s="29" t="s">
        <v>3527</v>
      </c>
      <c r="F5178" s="29">
        <v>298.62</v>
      </c>
      <c r="G5178" s="10">
        <f>SUMIFS('Régua SAEB'!$C:$C,'Régua SAEB'!$B:$B,"LP",'Régua SAEB'!$D:$D,"&lt;="&amp;$F5178,'Régua SAEB'!$E:$E,"&gt;"&amp;$F5178,'Régua SAEB'!$A:$A,$E5178)</f>
        <v>3</v>
      </c>
      <c r="H5178" s="10" t="str">
        <f t="array" ref="H5178">INDEX('Régua SAEB'!$F$1:$F$40,MATCH($E5178&amp;"LP"&amp;$G5178,'Régua SAEB'!$G$1:$G$40,0),1)</f>
        <v>Básico</v>
      </c>
      <c r="I5178" s="29">
        <v>298.35000000000002</v>
      </c>
      <c r="J5178" s="10">
        <f>SUMIFS('Régua SAEB'!$C:$C,'Régua SAEB'!$B:$B,"MT",'Régua SAEB'!$D:$D,"&lt;="&amp;$I5178,'Régua SAEB'!$E:$E,"&gt;"&amp;$I5178,'Régua SAEB'!$A:$A,$E5178)</f>
        <v>3</v>
      </c>
      <c r="K5178" s="10" t="str">
        <f t="array" ref="K5178">INDEX('Régua SAEB'!$F$1:$F$40,MATCH($E5178&amp;"MT"&amp;$J5178,'Régua SAEB'!$G$1:$G$40,0),1)</f>
        <v>Básico</v>
      </c>
    </row>
    <row r="5179" spans="1:11" x14ac:dyDescent="0.2">
      <c r="A5179" s="28" t="s">
        <v>76</v>
      </c>
      <c r="B5179" s="24">
        <v>32876</v>
      </c>
      <c r="C5179" s="28" t="s">
        <v>2394</v>
      </c>
      <c r="D5179" s="29">
        <v>35032876</v>
      </c>
      <c r="E5179" s="29" t="s">
        <v>3527</v>
      </c>
      <c r="F5179" s="29">
        <v>272.49</v>
      </c>
      <c r="G5179" s="10">
        <f>SUMIFS('Régua SAEB'!$C:$C,'Régua SAEB'!$B:$B,"LP",'Régua SAEB'!$D:$D,"&lt;="&amp;$F5179,'Régua SAEB'!$E:$E,"&gt;"&amp;$F5179,'Régua SAEB'!$A:$A,$E5179)</f>
        <v>2</v>
      </c>
      <c r="H5179" s="10" t="str">
        <f t="array" ref="H5179">INDEX('Régua SAEB'!$F$1:$F$40,MATCH($E5179&amp;"LP"&amp;$G5179,'Régua SAEB'!$G$1:$G$40,0),1)</f>
        <v>Básico</v>
      </c>
      <c r="I5179" s="29">
        <v>256.55</v>
      </c>
      <c r="J5179" s="10">
        <f>SUMIFS('Régua SAEB'!$C:$C,'Régua SAEB'!$B:$B,"MT",'Régua SAEB'!$D:$D,"&lt;="&amp;$I5179,'Régua SAEB'!$E:$E,"&gt;"&amp;$I5179,'Régua SAEB'!$A:$A,$E5179)</f>
        <v>2</v>
      </c>
      <c r="K5179" s="10" t="str">
        <f t="array" ref="K5179">INDEX('Régua SAEB'!$F$1:$F$40,MATCH($E5179&amp;"MT"&amp;$J5179,'Régua SAEB'!$G$1:$G$40,0),1)</f>
        <v>Insuficiente</v>
      </c>
    </row>
    <row r="5180" spans="1:11" x14ac:dyDescent="0.2">
      <c r="A5180" s="28" t="s">
        <v>76</v>
      </c>
      <c r="B5180" s="24">
        <v>32924</v>
      </c>
      <c r="C5180" s="28" t="s">
        <v>2395</v>
      </c>
      <c r="D5180" s="29">
        <v>35032924</v>
      </c>
      <c r="E5180" s="29" t="s">
        <v>3527</v>
      </c>
      <c r="F5180" s="29">
        <v>294.99</v>
      </c>
      <c r="G5180" s="10">
        <f>SUMIFS('Régua SAEB'!$C:$C,'Régua SAEB'!$B:$B,"LP",'Régua SAEB'!$D:$D,"&lt;="&amp;$F5180,'Régua SAEB'!$E:$E,"&gt;"&amp;$F5180,'Régua SAEB'!$A:$A,$E5180)</f>
        <v>3</v>
      </c>
      <c r="H5180" s="10" t="str">
        <f t="array" ref="H5180">INDEX('Régua SAEB'!$F$1:$F$40,MATCH($E5180&amp;"LP"&amp;$G5180,'Régua SAEB'!$G$1:$G$40,0),1)</f>
        <v>Básico</v>
      </c>
      <c r="I5180" s="29">
        <v>273.95</v>
      </c>
      <c r="J5180" s="10">
        <f>SUMIFS('Régua SAEB'!$C:$C,'Régua SAEB'!$B:$B,"MT",'Régua SAEB'!$D:$D,"&lt;="&amp;$I5180,'Régua SAEB'!$E:$E,"&gt;"&amp;$I5180,'Régua SAEB'!$A:$A,$E5180)</f>
        <v>2</v>
      </c>
      <c r="K5180" s="10" t="str">
        <f t="array" ref="K5180">INDEX('Régua SAEB'!$F$1:$F$40,MATCH($E5180&amp;"MT"&amp;$J5180,'Régua SAEB'!$G$1:$G$40,0),1)</f>
        <v>Insuficiente</v>
      </c>
    </row>
    <row r="5181" spans="1:11" x14ac:dyDescent="0.2">
      <c r="A5181" s="28" t="s">
        <v>77</v>
      </c>
      <c r="B5181" s="24">
        <v>8035</v>
      </c>
      <c r="C5181" s="28" t="s">
        <v>2396</v>
      </c>
      <c r="D5181" s="29">
        <v>35008035</v>
      </c>
      <c r="E5181" s="29" t="s">
        <v>3527</v>
      </c>
      <c r="F5181" s="29">
        <v>268.77</v>
      </c>
      <c r="G5181" s="10">
        <f>SUMIFS('Régua SAEB'!$C:$C,'Régua SAEB'!$B:$B,"LP",'Régua SAEB'!$D:$D,"&lt;="&amp;$F5181,'Régua SAEB'!$E:$E,"&gt;"&amp;$F5181,'Régua SAEB'!$A:$A,$E5181)</f>
        <v>2</v>
      </c>
      <c r="H5181" s="10" t="str">
        <f t="array" ref="H5181">INDEX('Régua SAEB'!$F$1:$F$40,MATCH($E5181&amp;"LP"&amp;$G5181,'Régua SAEB'!$G$1:$G$40,0),1)</f>
        <v>Básico</v>
      </c>
      <c r="I5181" s="29">
        <v>262.68</v>
      </c>
      <c r="J5181" s="10">
        <f>SUMIFS('Régua SAEB'!$C:$C,'Régua SAEB'!$B:$B,"MT",'Régua SAEB'!$D:$D,"&lt;="&amp;$I5181,'Régua SAEB'!$E:$E,"&gt;"&amp;$I5181,'Régua SAEB'!$A:$A,$E5181)</f>
        <v>2</v>
      </c>
      <c r="K5181" s="10" t="str">
        <f t="array" ref="K5181">INDEX('Régua SAEB'!$F$1:$F$40,MATCH($E5181&amp;"MT"&amp;$J5181,'Régua SAEB'!$G$1:$G$40,0),1)</f>
        <v>Insuficiente</v>
      </c>
    </row>
    <row r="5182" spans="1:11" x14ac:dyDescent="0.2">
      <c r="A5182" s="28" t="s">
        <v>77</v>
      </c>
      <c r="B5182" s="24">
        <v>8059</v>
      </c>
      <c r="C5182" s="28" t="s">
        <v>2397</v>
      </c>
      <c r="D5182" s="29">
        <v>35008059</v>
      </c>
      <c r="E5182" s="29" t="s">
        <v>3527</v>
      </c>
      <c r="F5182" s="29">
        <v>298.74</v>
      </c>
      <c r="G5182" s="10">
        <f>SUMIFS('Régua SAEB'!$C:$C,'Régua SAEB'!$B:$B,"LP",'Régua SAEB'!$D:$D,"&lt;="&amp;$F5182,'Régua SAEB'!$E:$E,"&gt;"&amp;$F5182,'Régua SAEB'!$A:$A,$E5182)</f>
        <v>3</v>
      </c>
      <c r="H5182" s="10" t="str">
        <f t="array" ref="H5182">INDEX('Régua SAEB'!$F$1:$F$40,MATCH($E5182&amp;"LP"&amp;$G5182,'Régua SAEB'!$G$1:$G$40,0),1)</f>
        <v>Básico</v>
      </c>
      <c r="I5182" s="29">
        <v>288.81</v>
      </c>
      <c r="J5182" s="10">
        <f>SUMIFS('Régua SAEB'!$C:$C,'Régua SAEB'!$B:$B,"MT",'Régua SAEB'!$D:$D,"&lt;="&amp;$I5182,'Régua SAEB'!$E:$E,"&gt;"&amp;$I5182,'Régua SAEB'!$A:$A,$E5182)</f>
        <v>3</v>
      </c>
      <c r="K5182" s="10" t="str">
        <f t="array" ref="K5182">INDEX('Régua SAEB'!$F$1:$F$40,MATCH($E5182&amp;"MT"&amp;$J5182,'Régua SAEB'!$G$1:$G$40,0),1)</f>
        <v>Básico</v>
      </c>
    </row>
    <row r="5183" spans="1:11" x14ac:dyDescent="0.2">
      <c r="A5183" s="28" t="s">
        <v>77</v>
      </c>
      <c r="B5183" s="24">
        <v>8084</v>
      </c>
      <c r="C5183" s="28" t="s">
        <v>2398</v>
      </c>
      <c r="D5183" s="29">
        <v>35008084</v>
      </c>
      <c r="E5183" s="29" t="s">
        <v>3527</v>
      </c>
      <c r="F5183" s="29">
        <v>284.62</v>
      </c>
      <c r="G5183" s="10">
        <f>SUMIFS('Régua SAEB'!$C:$C,'Régua SAEB'!$B:$B,"LP",'Régua SAEB'!$D:$D,"&lt;="&amp;$F5183,'Régua SAEB'!$E:$E,"&gt;"&amp;$F5183,'Régua SAEB'!$A:$A,$E5183)</f>
        <v>3</v>
      </c>
      <c r="H5183" s="10" t="str">
        <f t="array" ref="H5183">INDEX('Régua SAEB'!$F$1:$F$40,MATCH($E5183&amp;"LP"&amp;$G5183,'Régua SAEB'!$G$1:$G$40,0),1)</f>
        <v>Básico</v>
      </c>
      <c r="I5183" s="29">
        <v>270.07</v>
      </c>
      <c r="J5183" s="10">
        <f>SUMIFS('Régua SAEB'!$C:$C,'Régua SAEB'!$B:$B,"MT",'Régua SAEB'!$D:$D,"&lt;="&amp;$I5183,'Régua SAEB'!$E:$E,"&gt;"&amp;$I5183,'Régua SAEB'!$A:$A,$E5183)</f>
        <v>2</v>
      </c>
      <c r="K5183" s="10" t="str">
        <f t="array" ref="K5183">INDEX('Régua SAEB'!$F$1:$F$40,MATCH($E5183&amp;"MT"&amp;$J5183,'Régua SAEB'!$G$1:$G$40,0),1)</f>
        <v>Insuficiente</v>
      </c>
    </row>
    <row r="5184" spans="1:11" x14ac:dyDescent="0.2">
      <c r="A5184" s="28" t="s">
        <v>77</v>
      </c>
      <c r="B5184" s="24">
        <v>8096</v>
      </c>
      <c r="C5184" s="28" t="s">
        <v>2399</v>
      </c>
      <c r="D5184" s="29">
        <v>35008096</v>
      </c>
      <c r="E5184" s="29" t="s">
        <v>3527</v>
      </c>
      <c r="F5184" s="29">
        <v>296.43</v>
      </c>
      <c r="G5184" s="10">
        <f>SUMIFS('Régua SAEB'!$C:$C,'Régua SAEB'!$B:$B,"LP",'Régua SAEB'!$D:$D,"&lt;="&amp;$F5184,'Régua SAEB'!$E:$E,"&gt;"&amp;$F5184,'Régua SAEB'!$A:$A,$E5184)</f>
        <v>3</v>
      </c>
      <c r="H5184" s="10" t="str">
        <f t="array" ref="H5184">INDEX('Régua SAEB'!$F$1:$F$40,MATCH($E5184&amp;"LP"&amp;$G5184,'Régua SAEB'!$G$1:$G$40,0),1)</f>
        <v>Básico</v>
      </c>
      <c r="I5184" s="29">
        <v>287.64</v>
      </c>
      <c r="J5184" s="10">
        <f>SUMIFS('Régua SAEB'!$C:$C,'Régua SAEB'!$B:$B,"MT",'Régua SAEB'!$D:$D,"&lt;="&amp;$I5184,'Régua SAEB'!$E:$E,"&gt;"&amp;$I5184,'Régua SAEB'!$A:$A,$E5184)</f>
        <v>3</v>
      </c>
      <c r="K5184" s="10" t="str">
        <f t="array" ref="K5184">INDEX('Régua SAEB'!$F$1:$F$40,MATCH($E5184&amp;"MT"&amp;$J5184,'Régua SAEB'!$G$1:$G$40,0),1)</f>
        <v>Básico</v>
      </c>
    </row>
    <row r="5185" spans="1:11" x14ac:dyDescent="0.2">
      <c r="A5185" s="28" t="s">
        <v>77</v>
      </c>
      <c r="B5185" s="24">
        <v>8114</v>
      </c>
      <c r="C5185" s="28" t="s">
        <v>3716</v>
      </c>
      <c r="D5185" s="29">
        <v>35008114</v>
      </c>
      <c r="E5185" s="29" t="s">
        <v>3527</v>
      </c>
      <c r="F5185" s="29">
        <v>266.37</v>
      </c>
      <c r="G5185" s="10">
        <f>SUMIFS('Régua SAEB'!$C:$C,'Régua SAEB'!$B:$B,"LP",'Régua SAEB'!$D:$D,"&lt;="&amp;$F5185,'Régua SAEB'!$E:$E,"&gt;"&amp;$F5185,'Régua SAEB'!$A:$A,$E5185)</f>
        <v>2</v>
      </c>
      <c r="H5185" s="10" t="str">
        <f t="array" ref="H5185">INDEX('Régua SAEB'!$F$1:$F$40,MATCH($E5185&amp;"LP"&amp;$G5185,'Régua SAEB'!$G$1:$G$40,0),1)</f>
        <v>Básico</v>
      </c>
      <c r="I5185" s="29">
        <v>260.18</v>
      </c>
      <c r="J5185" s="10">
        <f>SUMIFS('Régua SAEB'!$C:$C,'Régua SAEB'!$B:$B,"MT",'Régua SAEB'!$D:$D,"&lt;="&amp;$I5185,'Régua SAEB'!$E:$E,"&gt;"&amp;$I5185,'Régua SAEB'!$A:$A,$E5185)</f>
        <v>2</v>
      </c>
      <c r="K5185" s="10" t="str">
        <f t="array" ref="K5185">INDEX('Régua SAEB'!$F$1:$F$40,MATCH($E5185&amp;"MT"&amp;$J5185,'Régua SAEB'!$G$1:$G$40,0),1)</f>
        <v>Insuficiente</v>
      </c>
    </row>
    <row r="5186" spans="1:11" x14ac:dyDescent="0.2">
      <c r="A5186" s="28" t="s">
        <v>77</v>
      </c>
      <c r="B5186" s="24">
        <v>8126</v>
      </c>
      <c r="C5186" s="28" t="s">
        <v>3717</v>
      </c>
      <c r="D5186" s="29">
        <v>35008126</v>
      </c>
      <c r="E5186" s="29" t="s">
        <v>3527</v>
      </c>
      <c r="F5186" s="29">
        <v>302.32</v>
      </c>
      <c r="G5186" s="10">
        <f>SUMIFS('Régua SAEB'!$C:$C,'Régua SAEB'!$B:$B,"LP",'Régua SAEB'!$D:$D,"&lt;="&amp;$F5186,'Régua SAEB'!$E:$E,"&gt;"&amp;$F5186,'Régua SAEB'!$A:$A,$E5186)</f>
        <v>4</v>
      </c>
      <c r="H5186" s="10" t="str">
        <f t="array" ref="H5186">INDEX('Régua SAEB'!$F$1:$F$40,MATCH($E5186&amp;"LP"&amp;$G5186,'Régua SAEB'!$G$1:$G$40,0),1)</f>
        <v>Básico</v>
      </c>
      <c r="I5186" s="29">
        <v>288.48</v>
      </c>
      <c r="J5186" s="10">
        <f>SUMIFS('Régua SAEB'!$C:$C,'Régua SAEB'!$B:$B,"MT",'Régua SAEB'!$D:$D,"&lt;="&amp;$I5186,'Régua SAEB'!$E:$E,"&gt;"&amp;$I5186,'Régua SAEB'!$A:$A,$E5186)</f>
        <v>3</v>
      </c>
      <c r="K5186" s="10" t="str">
        <f t="array" ref="K5186">INDEX('Régua SAEB'!$F$1:$F$40,MATCH($E5186&amp;"MT"&amp;$J5186,'Régua SAEB'!$G$1:$G$40,0),1)</f>
        <v>Básico</v>
      </c>
    </row>
    <row r="5187" spans="1:11" x14ac:dyDescent="0.2">
      <c r="A5187" s="28" t="s">
        <v>77</v>
      </c>
      <c r="B5187" s="24">
        <v>8148</v>
      </c>
      <c r="C5187" s="28" t="s">
        <v>2401</v>
      </c>
      <c r="D5187" s="29">
        <v>35008148</v>
      </c>
      <c r="E5187" s="29" t="s">
        <v>3527</v>
      </c>
      <c r="F5187" s="29">
        <v>288.10000000000002</v>
      </c>
      <c r="G5187" s="10">
        <f>SUMIFS('Régua SAEB'!$C:$C,'Régua SAEB'!$B:$B,"LP",'Régua SAEB'!$D:$D,"&lt;="&amp;$F5187,'Régua SAEB'!$E:$E,"&gt;"&amp;$F5187,'Régua SAEB'!$A:$A,$E5187)</f>
        <v>3</v>
      </c>
      <c r="H5187" s="10" t="str">
        <f t="array" ref="H5187">INDEX('Régua SAEB'!$F$1:$F$40,MATCH($E5187&amp;"LP"&amp;$G5187,'Régua SAEB'!$G$1:$G$40,0),1)</f>
        <v>Básico</v>
      </c>
      <c r="I5187" s="29">
        <v>270.66000000000003</v>
      </c>
      <c r="J5187" s="10">
        <f>SUMIFS('Régua SAEB'!$C:$C,'Régua SAEB'!$B:$B,"MT",'Régua SAEB'!$D:$D,"&lt;="&amp;$I5187,'Régua SAEB'!$E:$E,"&gt;"&amp;$I5187,'Régua SAEB'!$A:$A,$E5187)</f>
        <v>2</v>
      </c>
      <c r="K5187" s="10" t="str">
        <f t="array" ref="K5187">INDEX('Régua SAEB'!$F$1:$F$40,MATCH($E5187&amp;"MT"&amp;$J5187,'Régua SAEB'!$G$1:$G$40,0),1)</f>
        <v>Insuficiente</v>
      </c>
    </row>
    <row r="5188" spans="1:11" x14ac:dyDescent="0.2">
      <c r="A5188" s="28" t="s">
        <v>77</v>
      </c>
      <c r="B5188" s="24">
        <v>8151</v>
      </c>
      <c r="C5188" s="28" t="s">
        <v>2402</v>
      </c>
      <c r="D5188" s="29">
        <v>35008151</v>
      </c>
      <c r="E5188" s="29" t="s">
        <v>3527</v>
      </c>
      <c r="F5188" s="29">
        <v>276.7</v>
      </c>
      <c r="G5188" s="10">
        <f>SUMIFS('Régua SAEB'!$C:$C,'Régua SAEB'!$B:$B,"LP",'Régua SAEB'!$D:$D,"&lt;="&amp;$F5188,'Régua SAEB'!$E:$E,"&gt;"&amp;$F5188,'Régua SAEB'!$A:$A,$E5188)</f>
        <v>3</v>
      </c>
      <c r="H5188" s="10" t="str">
        <f t="array" ref="H5188">INDEX('Régua SAEB'!$F$1:$F$40,MATCH($E5188&amp;"LP"&amp;$G5188,'Régua SAEB'!$G$1:$G$40,0),1)</f>
        <v>Básico</v>
      </c>
      <c r="I5188" s="29">
        <v>262.39</v>
      </c>
      <c r="J5188" s="10">
        <f>SUMIFS('Régua SAEB'!$C:$C,'Régua SAEB'!$B:$B,"MT",'Régua SAEB'!$D:$D,"&lt;="&amp;$I5188,'Régua SAEB'!$E:$E,"&gt;"&amp;$I5188,'Régua SAEB'!$A:$A,$E5188)</f>
        <v>2</v>
      </c>
      <c r="K5188" s="10" t="str">
        <f t="array" ref="K5188">INDEX('Régua SAEB'!$F$1:$F$40,MATCH($E5188&amp;"MT"&amp;$J5188,'Régua SAEB'!$G$1:$G$40,0),1)</f>
        <v>Insuficiente</v>
      </c>
    </row>
    <row r="5189" spans="1:11" x14ac:dyDescent="0.2">
      <c r="A5189" s="28" t="s">
        <v>77</v>
      </c>
      <c r="B5189" s="24">
        <v>8187</v>
      </c>
      <c r="C5189" s="28" t="s">
        <v>2404</v>
      </c>
      <c r="D5189" s="29">
        <v>35008187</v>
      </c>
      <c r="E5189" s="29" t="s">
        <v>3527</v>
      </c>
      <c r="F5189" s="29">
        <v>283.26</v>
      </c>
      <c r="G5189" s="10">
        <f>SUMIFS('Régua SAEB'!$C:$C,'Régua SAEB'!$B:$B,"LP",'Régua SAEB'!$D:$D,"&lt;="&amp;$F5189,'Régua SAEB'!$E:$E,"&gt;"&amp;$F5189,'Régua SAEB'!$A:$A,$E5189)</f>
        <v>3</v>
      </c>
      <c r="H5189" s="10" t="str">
        <f t="array" ref="H5189">INDEX('Régua SAEB'!$F$1:$F$40,MATCH($E5189&amp;"LP"&amp;$G5189,'Régua SAEB'!$G$1:$G$40,0),1)</f>
        <v>Básico</v>
      </c>
      <c r="I5189" s="29">
        <v>264.66000000000003</v>
      </c>
      <c r="J5189" s="10">
        <f>SUMIFS('Régua SAEB'!$C:$C,'Régua SAEB'!$B:$B,"MT",'Régua SAEB'!$D:$D,"&lt;="&amp;$I5189,'Régua SAEB'!$E:$E,"&gt;"&amp;$I5189,'Régua SAEB'!$A:$A,$E5189)</f>
        <v>2</v>
      </c>
      <c r="K5189" s="10" t="str">
        <f t="array" ref="K5189">INDEX('Régua SAEB'!$F$1:$F$40,MATCH($E5189&amp;"MT"&amp;$J5189,'Régua SAEB'!$G$1:$G$40,0),1)</f>
        <v>Insuficiente</v>
      </c>
    </row>
    <row r="5190" spans="1:11" x14ac:dyDescent="0.2">
      <c r="A5190" s="28" t="s">
        <v>77</v>
      </c>
      <c r="B5190" s="24">
        <v>8199</v>
      </c>
      <c r="C5190" s="28" t="s">
        <v>2405</v>
      </c>
      <c r="D5190" s="29">
        <v>35008199</v>
      </c>
      <c r="E5190" s="29" t="s">
        <v>3527</v>
      </c>
      <c r="F5190" s="29">
        <v>278.83</v>
      </c>
      <c r="G5190" s="10">
        <f>SUMIFS('Régua SAEB'!$C:$C,'Régua SAEB'!$B:$B,"LP",'Régua SAEB'!$D:$D,"&lt;="&amp;$F5190,'Régua SAEB'!$E:$E,"&gt;"&amp;$F5190,'Régua SAEB'!$A:$A,$E5190)</f>
        <v>3</v>
      </c>
      <c r="H5190" s="10" t="str">
        <f t="array" ref="H5190">INDEX('Régua SAEB'!$F$1:$F$40,MATCH($E5190&amp;"LP"&amp;$G5190,'Régua SAEB'!$G$1:$G$40,0),1)</f>
        <v>Básico</v>
      </c>
      <c r="I5190" s="29">
        <v>263.31</v>
      </c>
      <c r="J5190" s="10">
        <f>SUMIFS('Régua SAEB'!$C:$C,'Régua SAEB'!$B:$B,"MT",'Régua SAEB'!$D:$D,"&lt;="&amp;$I5190,'Régua SAEB'!$E:$E,"&gt;"&amp;$I5190,'Régua SAEB'!$A:$A,$E5190)</f>
        <v>2</v>
      </c>
      <c r="K5190" s="10" t="str">
        <f t="array" ref="K5190">INDEX('Régua SAEB'!$F$1:$F$40,MATCH($E5190&amp;"MT"&amp;$J5190,'Régua SAEB'!$G$1:$G$40,0),1)</f>
        <v>Insuficiente</v>
      </c>
    </row>
    <row r="5191" spans="1:11" x14ac:dyDescent="0.2">
      <c r="A5191" s="28" t="s">
        <v>77</v>
      </c>
      <c r="B5191" s="24">
        <v>8205</v>
      </c>
      <c r="C5191" s="28" t="s">
        <v>2406</v>
      </c>
      <c r="D5191" s="29">
        <v>35008205</v>
      </c>
      <c r="E5191" s="29" t="s">
        <v>3527</v>
      </c>
      <c r="F5191" s="29">
        <v>267.76</v>
      </c>
      <c r="G5191" s="10">
        <f>SUMIFS('Régua SAEB'!$C:$C,'Régua SAEB'!$B:$B,"LP",'Régua SAEB'!$D:$D,"&lt;="&amp;$F5191,'Régua SAEB'!$E:$E,"&gt;"&amp;$F5191,'Régua SAEB'!$A:$A,$E5191)</f>
        <v>2</v>
      </c>
      <c r="H5191" s="10" t="str">
        <f t="array" ref="H5191">INDEX('Régua SAEB'!$F$1:$F$40,MATCH($E5191&amp;"LP"&amp;$G5191,'Régua SAEB'!$G$1:$G$40,0),1)</f>
        <v>Básico</v>
      </c>
      <c r="I5191" s="29">
        <v>258.86</v>
      </c>
      <c r="J5191" s="10">
        <f>SUMIFS('Régua SAEB'!$C:$C,'Régua SAEB'!$B:$B,"MT",'Régua SAEB'!$D:$D,"&lt;="&amp;$I5191,'Régua SAEB'!$E:$E,"&gt;"&amp;$I5191,'Régua SAEB'!$A:$A,$E5191)</f>
        <v>2</v>
      </c>
      <c r="K5191" s="10" t="str">
        <f t="array" ref="K5191">INDEX('Régua SAEB'!$F$1:$F$40,MATCH($E5191&amp;"MT"&amp;$J5191,'Régua SAEB'!$G$1:$G$40,0),1)</f>
        <v>Insuficiente</v>
      </c>
    </row>
    <row r="5192" spans="1:11" x14ac:dyDescent="0.2">
      <c r="A5192" s="28" t="s">
        <v>77</v>
      </c>
      <c r="B5192" s="24">
        <v>8229</v>
      </c>
      <c r="C5192" s="28" t="s">
        <v>2408</v>
      </c>
      <c r="D5192" s="29">
        <v>35008229</v>
      </c>
      <c r="E5192" s="29" t="s">
        <v>3527</v>
      </c>
      <c r="F5192" s="29">
        <v>271.39999999999998</v>
      </c>
      <c r="G5192" s="10">
        <f>SUMIFS('Régua SAEB'!$C:$C,'Régua SAEB'!$B:$B,"LP",'Régua SAEB'!$D:$D,"&lt;="&amp;$F5192,'Régua SAEB'!$E:$E,"&gt;"&amp;$F5192,'Régua SAEB'!$A:$A,$E5192)</f>
        <v>2</v>
      </c>
      <c r="H5192" s="10" t="str">
        <f t="array" ref="H5192">INDEX('Régua SAEB'!$F$1:$F$40,MATCH($E5192&amp;"LP"&amp;$G5192,'Régua SAEB'!$G$1:$G$40,0),1)</f>
        <v>Básico</v>
      </c>
      <c r="I5192" s="29">
        <v>246.57</v>
      </c>
      <c r="J5192" s="10">
        <f>SUMIFS('Régua SAEB'!$C:$C,'Régua SAEB'!$B:$B,"MT",'Régua SAEB'!$D:$D,"&lt;="&amp;$I5192,'Régua SAEB'!$E:$E,"&gt;"&amp;$I5192,'Régua SAEB'!$A:$A,$E5192)</f>
        <v>1</v>
      </c>
      <c r="K5192" s="10" t="str">
        <f t="array" ref="K5192">INDEX('Régua SAEB'!$F$1:$F$40,MATCH($E5192&amp;"MT"&amp;$J5192,'Régua SAEB'!$G$1:$G$40,0),1)</f>
        <v>Insuficiente</v>
      </c>
    </row>
    <row r="5193" spans="1:11" x14ac:dyDescent="0.2">
      <c r="A5193" s="28" t="s">
        <v>77</v>
      </c>
      <c r="B5193" s="24">
        <v>8254</v>
      </c>
      <c r="C5193" s="28" t="s">
        <v>483</v>
      </c>
      <c r="D5193" s="29">
        <v>35008254</v>
      </c>
      <c r="E5193" s="29" t="s">
        <v>3527</v>
      </c>
      <c r="F5193" s="29">
        <v>316.72000000000003</v>
      </c>
      <c r="G5193" s="10">
        <f>SUMIFS('Régua SAEB'!$C:$C,'Régua SAEB'!$B:$B,"LP",'Régua SAEB'!$D:$D,"&lt;="&amp;$F5193,'Régua SAEB'!$E:$E,"&gt;"&amp;$F5193,'Régua SAEB'!$A:$A,$E5193)</f>
        <v>4</v>
      </c>
      <c r="H5193" s="10" t="str">
        <f t="array" ref="H5193">INDEX('Régua SAEB'!$F$1:$F$40,MATCH($E5193&amp;"LP"&amp;$G5193,'Régua SAEB'!$G$1:$G$40,0),1)</f>
        <v>Básico</v>
      </c>
      <c r="I5193" s="29">
        <v>286.5</v>
      </c>
      <c r="J5193" s="10">
        <f>SUMIFS('Régua SAEB'!$C:$C,'Régua SAEB'!$B:$B,"MT",'Régua SAEB'!$D:$D,"&lt;="&amp;$I5193,'Régua SAEB'!$E:$E,"&gt;"&amp;$I5193,'Régua SAEB'!$A:$A,$E5193)</f>
        <v>3</v>
      </c>
      <c r="K5193" s="10" t="str">
        <f t="array" ref="K5193">INDEX('Régua SAEB'!$F$1:$F$40,MATCH($E5193&amp;"MT"&amp;$J5193,'Régua SAEB'!$G$1:$G$40,0),1)</f>
        <v>Básico</v>
      </c>
    </row>
    <row r="5194" spans="1:11" x14ac:dyDescent="0.2">
      <c r="A5194" s="28" t="s">
        <v>77</v>
      </c>
      <c r="B5194" s="24">
        <v>8266</v>
      </c>
      <c r="C5194" s="28" t="s">
        <v>2409</v>
      </c>
      <c r="D5194" s="29">
        <v>35008266</v>
      </c>
      <c r="E5194" s="29" t="s">
        <v>3527</v>
      </c>
      <c r="F5194" s="29">
        <v>279.47000000000003</v>
      </c>
      <c r="G5194" s="10">
        <f>SUMIFS('Régua SAEB'!$C:$C,'Régua SAEB'!$B:$B,"LP",'Régua SAEB'!$D:$D,"&lt;="&amp;$F5194,'Régua SAEB'!$E:$E,"&gt;"&amp;$F5194,'Régua SAEB'!$A:$A,$E5194)</f>
        <v>3</v>
      </c>
      <c r="H5194" s="10" t="str">
        <f t="array" ref="H5194">INDEX('Régua SAEB'!$F$1:$F$40,MATCH($E5194&amp;"LP"&amp;$G5194,'Régua SAEB'!$G$1:$G$40,0),1)</f>
        <v>Básico</v>
      </c>
      <c r="I5194" s="29">
        <v>265.39999999999998</v>
      </c>
      <c r="J5194" s="10">
        <f>SUMIFS('Régua SAEB'!$C:$C,'Régua SAEB'!$B:$B,"MT",'Régua SAEB'!$D:$D,"&lt;="&amp;$I5194,'Régua SAEB'!$E:$E,"&gt;"&amp;$I5194,'Régua SAEB'!$A:$A,$E5194)</f>
        <v>2</v>
      </c>
      <c r="K5194" s="10" t="str">
        <f t="array" ref="K5194">INDEX('Régua SAEB'!$F$1:$F$40,MATCH($E5194&amp;"MT"&amp;$J5194,'Régua SAEB'!$G$1:$G$40,0),1)</f>
        <v>Insuficiente</v>
      </c>
    </row>
    <row r="5195" spans="1:11" x14ac:dyDescent="0.2">
      <c r="A5195" s="28" t="s">
        <v>77</v>
      </c>
      <c r="B5195" s="24">
        <v>8308</v>
      </c>
      <c r="C5195" s="28" t="s">
        <v>2411</v>
      </c>
      <c r="D5195" s="29">
        <v>35008308</v>
      </c>
      <c r="E5195" s="29" t="s">
        <v>3527</v>
      </c>
      <c r="F5195" s="29">
        <v>281.8</v>
      </c>
      <c r="G5195" s="10">
        <f>SUMIFS('Régua SAEB'!$C:$C,'Régua SAEB'!$B:$B,"LP",'Régua SAEB'!$D:$D,"&lt;="&amp;$F5195,'Régua SAEB'!$E:$E,"&gt;"&amp;$F5195,'Régua SAEB'!$A:$A,$E5195)</f>
        <v>3</v>
      </c>
      <c r="H5195" s="10" t="str">
        <f t="array" ref="H5195">INDEX('Régua SAEB'!$F$1:$F$40,MATCH($E5195&amp;"LP"&amp;$G5195,'Régua SAEB'!$G$1:$G$40,0),1)</f>
        <v>Básico</v>
      </c>
      <c r="I5195" s="29">
        <v>263.67</v>
      </c>
      <c r="J5195" s="10">
        <f>SUMIFS('Régua SAEB'!$C:$C,'Régua SAEB'!$B:$B,"MT",'Régua SAEB'!$D:$D,"&lt;="&amp;$I5195,'Régua SAEB'!$E:$E,"&gt;"&amp;$I5195,'Régua SAEB'!$A:$A,$E5195)</f>
        <v>2</v>
      </c>
      <c r="K5195" s="10" t="str">
        <f t="array" ref="K5195">INDEX('Régua SAEB'!$F$1:$F$40,MATCH($E5195&amp;"MT"&amp;$J5195,'Régua SAEB'!$G$1:$G$40,0),1)</f>
        <v>Insuficiente</v>
      </c>
    </row>
    <row r="5196" spans="1:11" x14ac:dyDescent="0.2">
      <c r="A5196" s="28" t="s">
        <v>77</v>
      </c>
      <c r="B5196" s="24">
        <v>8312</v>
      </c>
      <c r="C5196" s="28" t="s">
        <v>2412</v>
      </c>
      <c r="D5196" s="29">
        <v>35008312</v>
      </c>
      <c r="E5196" s="29" t="s">
        <v>3527</v>
      </c>
      <c r="F5196" s="29">
        <v>288.83</v>
      </c>
      <c r="G5196" s="10">
        <f>SUMIFS('Régua SAEB'!$C:$C,'Régua SAEB'!$B:$B,"LP",'Régua SAEB'!$D:$D,"&lt;="&amp;$F5196,'Régua SAEB'!$E:$E,"&gt;"&amp;$F5196,'Régua SAEB'!$A:$A,$E5196)</f>
        <v>3</v>
      </c>
      <c r="H5196" s="10" t="str">
        <f t="array" ref="H5196">INDEX('Régua SAEB'!$F$1:$F$40,MATCH($E5196&amp;"LP"&amp;$G5196,'Régua SAEB'!$G$1:$G$40,0),1)</f>
        <v>Básico</v>
      </c>
      <c r="I5196" s="29">
        <v>276.43</v>
      </c>
      <c r="J5196" s="10">
        <f>SUMIFS('Régua SAEB'!$C:$C,'Régua SAEB'!$B:$B,"MT",'Régua SAEB'!$D:$D,"&lt;="&amp;$I5196,'Régua SAEB'!$E:$E,"&gt;"&amp;$I5196,'Régua SAEB'!$A:$A,$E5196)</f>
        <v>3</v>
      </c>
      <c r="K5196" s="10" t="str">
        <f t="array" ref="K5196">INDEX('Régua SAEB'!$F$1:$F$40,MATCH($E5196&amp;"MT"&amp;$J5196,'Régua SAEB'!$G$1:$G$40,0),1)</f>
        <v>Básico</v>
      </c>
    </row>
    <row r="5197" spans="1:11" x14ac:dyDescent="0.2">
      <c r="A5197" s="28" t="s">
        <v>77</v>
      </c>
      <c r="B5197" s="24">
        <v>8321</v>
      </c>
      <c r="C5197" s="28" t="s">
        <v>2413</v>
      </c>
      <c r="D5197" s="29">
        <v>35008321</v>
      </c>
      <c r="E5197" s="29" t="s">
        <v>3527</v>
      </c>
      <c r="F5197" s="29">
        <v>245.62</v>
      </c>
      <c r="G5197" s="10">
        <f>SUMIFS('Régua SAEB'!$C:$C,'Régua SAEB'!$B:$B,"LP",'Régua SAEB'!$D:$D,"&lt;="&amp;$F5197,'Régua SAEB'!$E:$E,"&gt;"&amp;$F5197,'Régua SAEB'!$A:$A,$E5197)</f>
        <v>1</v>
      </c>
      <c r="H5197" s="10" t="str">
        <f t="array" ref="H5197">INDEX('Régua SAEB'!$F$1:$F$40,MATCH($E5197&amp;"LP"&amp;$G5197,'Régua SAEB'!$G$1:$G$40,0),1)</f>
        <v>Insuficiente</v>
      </c>
      <c r="I5197" s="29">
        <v>246.68</v>
      </c>
      <c r="J5197" s="10">
        <f>SUMIFS('Régua SAEB'!$C:$C,'Régua SAEB'!$B:$B,"MT",'Régua SAEB'!$D:$D,"&lt;="&amp;$I5197,'Régua SAEB'!$E:$E,"&gt;"&amp;$I5197,'Régua SAEB'!$A:$A,$E5197)</f>
        <v>1</v>
      </c>
      <c r="K5197" s="10" t="str">
        <f t="array" ref="K5197">INDEX('Régua SAEB'!$F$1:$F$40,MATCH($E5197&amp;"MT"&amp;$J5197,'Régua SAEB'!$G$1:$G$40,0),1)</f>
        <v>Insuficiente</v>
      </c>
    </row>
    <row r="5198" spans="1:11" x14ac:dyDescent="0.2">
      <c r="A5198" s="28" t="s">
        <v>77</v>
      </c>
      <c r="B5198" s="24">
        <v>8357</v>
      </c>
      <c r="C5198" s="28" t="s">
        <v>2415</v>
      </c>
      <c r="D5198" s="29">
        <v>35008357</v>
      </c>
      <c r="E5198" s="29" t="s">
        <v>3527</v>
      </c>
      <c r="F5198" s="29">
        <v>287.98</v>
      </c>
      <c r="G5198" s="10">
        <f>SUMIFS('Régua SAEB'!$C:$C,'Régua SAEB'!$B:$B,"LP",'Régua SAEB'!$D:$D,"&lt;="&amp;$F5198,'Régua SAEB'!$E:$E,"&gt;"&amp;$F5198,'Régua SAEB'!$A:$A,$E5198)</f>
        <v>3</v>
      </c>
      <c r="H5198" s="10" t="str">
        <f t="array" ref="H5198">INDEX('Régua SAEB'!$F$1:$F$40,MATCH($E5198&amp;"LP"&amp;$G5198,'Régua SAEB'!$G$1:$G$40,0),1)</f>
        <v>Básico</v>
      </c>
      <c r="I5198" s="29">
        <v>274.73</v>
      </c>
      <c r="J5198" s="10">
        <f>SUMIFS('Régua SAEB'!$C:$C,'Régua SAEB'!$B:$B,"MT",'Régua SAEB'!$D:$D,"&lt;="&amp;$I5198,'Régua SAEB'!$E:$E,"&gt;"&amp;$I5198,'Régua SAEB'!$A:$A,$E5198)</f>
        <v>2</v>
      </c>
      <c r="K5198" s="10" t="str">
        <f t="array" ref="K5198">INDEX('Régua SAEB'!$F$1:$F$40,MATCH($E5198&amp;"MT"&amp;$J5198,'Régua SAEB'!$G$1:$G$40,0),1)</f>
        <v>Insuficiente</v>
      </c>
    </row>
    <row r="5199" spans="1:11" x14ac:dyDescent="0.2">
      <c r="A5199" s="28" t="s">
        <v>77</v>
      </c>
      <c r="B5199" s="24">
        <v>8369</v>
      </c>
      <c r="C5199" s="28" t="s">
        <v>2416</v>
      </c>
      <c r="D5199" s="29">
        <v>35008369</v>
      </c>
      <c r="E5199" s="29" t="s">
        <v>3527</v>
      </c>
      <c r="F5199" s="29">
        <v>258.29000000000002</v>
      </c>
      <c r="G5199" s="10">
        <f>SUMIFS('Régua SAEB'!$C:$C,'Régua SAEB'!$B:$B,"LP",'Régua SAEB'!$D:$D,"&lt;="&amp;$F5199,'Régua SAEB'!$E:$E,"&gt;"&amp;$F5199,'Régua SAEB'!$A:$A,$E5199)</f>
        <v>2</v>
      </c>
      <c r="H5199" s="10" t="str">
        <f t="array" ref="H5199">INDEX('Régua SAEB'!$F$1:$F$40,MATCH($E5199&amp;"LP"&amp;$G5199,'Régua SAEB'!$G$1:$G$40,0),1)</f>
        <v>Básico</v>
      </c>
      <c r="I5199" s="29">
        <v>251.59</v>
      </c>
      <c r="J5199" s="10">
        <f>SUMIFS('Régua SAEB'!$C:$C,'Régua SAEB'!$B:$B,"MT",'Régua SAEB'!$D:$D,"&lt;="&amp;$I5199,'Régua SAEB'!$E:$E,"&gt;"&amp;$I5199,'Régua SAEB'!$A:$A,$E5199)</f>
        <v>2</v>
      </c>
      <c r="K5199" s="10" t="str">
        <f t="array" ref="K5199">INDEX('Régua SAEB'!$F$1:$F$40,MATCH($E5199&amp;"MT"&amp;$J5199,'Régua SAEB'!$G$1:$G$40,0),1)</f>
        <v>Insuficiente</v>
      </c>
    </row>
    <row r="5200" spans="1:11" x14ac:dyDescent="0.2">
      <c r="A5200" s="28" t="s">
        <v>77</v>
      </c>
      <c r="B5200" s="24">
        <v>8382</v>
      </c>
      <c r="C5200" s="28" t="s">
        <v>2417</v>
      </c>
      <c r="D5200" s="29">
        <v>35008382</v>
      </c>
      <c r="E5200" s="29" t="s">
        <v>3527</v>
      </c>
      <c r="F5200" s="29">
        <v>273.32</v>
      </c>
      <c r="G5200" s="10">
        <f>SUMIFS('Régua SAEB'!$C:$C,'Régua SAEB'!$B:$B,"LP",'Régua SAEB'!$D:$D,"&lt;="&amp;$F5200,'Régua SAEB'!$E:$E,"&gt;"&amp;$F5200,'Régua SAEB'!$A:$A,$E5200)</f>
        <v>2</v>
      </c>
      <c r="H5200" s="10" t="str">
        <f t="array" ref="H5200">INDEX('Régua SAEB'!$F$1:$F$40,MATCH($E5200&amp;"LP"&amp;$G5200,'Régua SAEB'!$G$1:$G$40,0),1)</f>
        <v>Básico</v>
      </c>
      <c r="I5200" s="29">
        <v>263.85000000000002</v>
      </c>
      <c r="J5200" s="10">
        <f>SUMIFS('Régua SAEB'!$C:$C,'Régua SAEB'!$B:$B,"MT",'Régua SAEB'!$D:$D,"&lt;="&amp;$I5200,'Régua SAEB'!$E:$E,"&gt;"&amp;$I5200,'Régua SAEB'!$A:$A,$E5200)</f>
        <v>2</v>
      </c>
      <c r="K5200" s="10" t="str">
        <f t="array" ref="K5200">INDEX('Régua SAEB'!$F$1:$F$40,MATCH($E5200&amp;"MT"&amp;$J5200,'Régua SAEB'!$G$1:$G$40,0),1)</f>
        <v>Insuficiente</v>
      </c>
    </row>
    <row r="5201" spans="1:11" x14ac:dyDescent="0.2">
      <c r="A5201" s="28" t="s">
        <v>77</v>
      </c>
      <c r="B5201" s="24">
        <v>8424</v>
      </c>
      <c r="C5201" s="28" t="s">
        <v>2418</v>
      </c>
      <c r="D5201" s="29">
        <v>35008424</v>
      </c>
      <c r="E5201" s="29" t="s">
        <v>3527</v>
      </c>
      <c r="F5201" s="29">
        <v>267.58</v>
      </c>
      <c r="G5201" s="10">
        <f>SUMIFS('Régua SAEB'!$C:$C,'Régua SAEB'!$B:$B,"LP",'Régua SAEB'!$D:$D,"&lt;="&amp;$F5201,'Régua SAEB'!$E:$E,"&gt;"&amp;$F5201,'Régua SAEB'!$A:$A,$E5201)</f>
        <v>2</v>
      </c>
      <c r="H5201" s="10" t="str">
        <f t="array" ref="H5201">INDEX('Régua SAEB'!$F$1:$F$40,MATCH($E5201&amp;"LP"&amp;$G5201,'Régua SAEB'!$G$1:$G$40,0),1)</f>
        <v>Básico</v>
      </c>
      <c r="I5201" s="29">
        <v>255.67</v>
      </c>
      <c r="J5201" s="10">
        <f>SUMIFS('Régua SAEB'!$C:$C,'Régua SAEB'!$B:$B,"MT",'Régua SAEB'!$D:$D,"&lt;="&amp;$I5201,'Régua SAEB'!$E:$E,"&gt;"&amp;$I5201,'Régua SAEB'!$A:$A,$E5201)</f>
        <v>2</v>
      </c>
      <c r="K5201" s="10" t="str">
        <f t="array" ref="K5201">INDEX('Régua SAEB'!$F$1:$F$40,MATCH($E5201&amp;"MT"&amp;$J5201,'Régua SAEB'!$G$1:$G$40,0),1)</f>
        <v>Insuficiente</v>
      </c>
    </row>
    <row r="5202" spans="1:11" x14ac:dyDescent="0.2">
      <c r="A5202" s="28" t="s">
        <v>77</v>
      </c>
      <c r="B5202" s="24">
        <v>8436</v>
      </c>
      <c r="C5202" s="28" t="s">
        <v>2419</v>
      </c>
      <c r="D5202" s="29">
        <v>35008436</v>
      </c>
      <c r="E5202" s="29" t="s">
        <v>3527</v>
      </c>
      <c r="F5202" s="29">
        <v>280.54000000000002</v>
      </c>
      <c r="G5202" s="10">
        <f>SUMIFS('Régua SAEB'!$C:$C,'Régua SAEB'!$B:$B,"LP",'Régua SAEB'!$D:$D,"&lt;="&amp;$F5202,'Régua SAEB'!$E:$E,"&gt;"&amp;$F5202,'Régua SAEB'!$A:$A,$E5202)</f>
        <v>3</v>
      </c>
      <c r="H5202" s="10" t="str">
        <f t="array" ref="H5202">INDEX('Régua SAEB'!$F$1:$F$40,MATCH($E5202&amp;"LP"&amp;$G5202,'Régua SAEB'!$G$1:$G$40,0),1)</f>
        <v>Básico</v>
      </c>
      <c r="I5202" s="29">
        <v>270.17</v>
      </c>
      <c r="J5202" s="10">
        <f>SUMIFS('Régua SAEB'!$C:$C,'Régua SAEB'!$B:$B,"MT",'Régua SAEB'!$D:$D,"&lt;="&amp;$I5202,'Régua SAEB'!$E:$E,"&gt;"&amp;$I5202,'Régua SAEB'!$A:$A,$E5202)</f>
        <v>2</v>
      </c>
      <c r="K5202" s="10" t="str">
        <f t="array" ref="K5202">INDEX('Régua SAEB'!$F$1:$F$40,MATCH($E5202&amp;"MT"&amp;$J5202,'Régua SAEB'!$G$1:$G$40,0),1)</f>
        <v>Insuficiente</v>
      </c>
    </row>
    <row r="5203" spans="1:11" x14ac:dyDescent="0.2">
      <c r="A5203" s="28" t="s">
        <v>77</v>
      </c>
      <c r="B5203" s="24">
        <v>8459</v>
      </c>
      <c r="C5203" s="28" t="s">
        <v>2421</v>
      </c>
      <c r="D5203" s="29">
        <v>35008459</v>
      </c>
      <c r="E5203" s="29" t="s">
        <v>3527</v>
      </c>
      <c r="F5203" s="29">
        <v>256.20999999999998</v>
      </c>
      <c r="G5203" s="10">
        <f>SUMIFS('Régua SAEB'!$C:$C,'Régua SAEB'!$B:$B,"LP",'Régua SAEB'!$D:$D,"&lt;="&amp;$F5203,'Régua SAEB'!$E:$E,"&gt;"&amp;$F5203,'Régua SAEB'!$A:$A,$E5203)</f>
        <v>2</v>
      </c>
      <c r="H5203" s="10" t="str">
        <f t="array" ref="H5203">INDEX('Régua SAEB'!$F$1:$F$40,MATCH($E5203&amp;"LP"&amp;$G5203,'Régua SAEB'!$G$1:$G$40,0),1)</f>
        <v>Básico</v>
      </c>
      <c r="I5203" s="29">
        <v>245.64</v>
      </c>
      <c r="J5203" s="10">
        <f>SUMIFS('Régua SAEB'!$C:$C,'Régua SAEB'!$B:$B,"MT",'Régua SAEB'!$D:$D,"&lt;="&amp;$I5203,'Régua SAEB'!$E:$E,"&gt;"&amp;$I5203,'Régua SAEB'!$A:$A,$E5203)</f>
        <v>1</v>
      </c>
      <c r="K5203" s="10" t="str">
        <f t="array" ref="K5203">INDEX('Régua SAEB'!$F$1:$F$40,MATCH($E5203&amp;"MT"&amp;$J5203,'Régua SAEB'!$G$1:$G$40,0),1)</f>
        <v>Insuficiente</v>
      </c>
    </row>
    <row r="5204" spans="1:11" x14ac:dyDescent="0.2">
      <c r="A5204" s="28" t="s">
        <v>77</v>
      </c>
      <c r="B5204" s="24">
        <v>8473</v>
      </c>
      <c r="C5204" s="28" t="s">
        <v>2423</v>
      </c>
      <c r="D5204" s="29">
        <v>35008473</v>
      </c>
      <c r="E5204" s="29" t="s">
        <v>3527</v>
      </c>
      <c r="F5204" s="29">
        <v>282.72000000000003</v>
      </c>
      <c r="G5204" s="10">
        <f>SUMIFS('Régua SAEB'!$C:$C,'Régua SAEB'!$B:$B,"LP",'Régua SAEB'!$D:$D,"&lt;="&amp;$F5204,'Régua SAEB'!$E:$E,"&gt;"&amp;$F5204,'Régua SAEB'!$A:$A,$E5204)</f>
        <v>3</v>
      </c>
      <c r="H5204" s="10" t="str">
        <f t="array" ref="H5204">INDEX('Régua SAEB'!$F$1:$F$40,MATCH($E5204&amp;"LP"&amp;$G5204,'Régua SAEB'!$G$1:$G$40,0),1)</f>
        <v>Básico</v>
      </c>
      <c r="I5204" s="29">
        <v>265.2</v>
      </c>
      <c r="J5204" s="10">
        <f>SUMIFS('Régua SAEB'!$C:$C,'Régua SAEB'!$B:$B,"MT",'Régua SAEB'!$D:$D,"&lt;="&amp;$I5204,'Régua SAEB'!$E:$E,"&gt;"&amp;$I5204,'Régua SAEB'!$A:$A,$E5204)</f>
        <v>2</v>
      </c>
      <c r="K5204" s="10" t="str">
        <f t="array" ref="K5204">INDEX('Régua SAEB'!$F$1:$F$40,MATCH($E5204&amp;"MT"&amp;$J5204,'Régua SAEB'!$G$1:$G$40,0),1)</f>
        <v>Insuficiente</v>
      </c>
    </row>
    <row r="5205" spans="1:11" x14ac:dyDescent="0.2">
      <c r="A5205" s="28" t="s">
        <v>77</v>
      </c>
      <c r="B5205" s="24">
        <v>8497</v>
      </c>
      <c r="C5205" s="28" t="s">
        <v>2424</v>
      </c>
      <c r="D5205" s="29">
        <v>35008497</v>
      </c>
      <c r="E5205" s="29" t="s">
        <v>3527</v>
      </c>
      <c r="F5205" s="29">
        <v>290.45</v>
      </c>
      <c r="G5205" s="10">
        <f>SUMIFS('Régua SAEB'!$C:$C,'Régua SAEB'!$B:$B,"LP",'Régua SAEB'!$D:$D,"&lt;="&amp;$F5205,'Régua SAEB'!$E:$E,"&gt;"&amp;$F5205,'Régua SAEB'!$A:$A,$E5205)</f>
        <v>3</v>
      </c>
      <c r="H5205" s="10" t="str">
        <f t="array" ref="H5205">INDEX('Régua SAEB'!$F$1:$F$40,MATCH($E5205&amp;"LP"&amp;$G5205,'Régua SAEB'!$G$1:$G$40,0),1)</f>
        <v>Básico</v>
      </c>
      <c r="I5205" s="29">
        <v>273.57</v>
      </c>
      <c r="J5205" s="10">
        <f>SUMIFS('Régua SAEB'!$C:$C,'Régua SAEB'!$B:$B,"MT",'Régua SAEB'!$D:$D,"&lt;="&amp;$I5205,'Régua SAEB'!$E:$E,"&gt;"&amp;$I5205,'Régua SAEB'!$A:$A,$E5205)</f>
        <v>2</v>
      </c>
      <c r="K5205" s="10" t="str">
        <f t="array" ref="K5205">INDEX('Régua SAEB'!$F$1:$F$40,MATCH($E5205&amp;"MT"&amp;$J5205,'Régua SAEB'!$G$1:$G$40,0),1)</f>
        <v>Insuficiente</v>
      </c>
    </row>
    <row r="5206" spans="1:11" x14ac:dyDescent="0.2">
      <c r="A5206" s="28" t="s">
        <v>77</v>
      </c>
      <c r="B5206" s="24">
        <v>8503</v>
      </c>
      <c r="C5206" s="28" t="s">
        <v>2425</v>
      </c>
      <c r="D5206" s="29">
        <v>35008503</v>
      </c>
      <c r="E5206" s="29" t="s">
        <v>3527</v>
      </c>
      <c r="F5206" s="29">
        <v>273.45</v>
      </c>
      <c r="G5206" s="10">
        <f>SUMIFS('Régua SAEB'!$C:$C,'Régua SAEB'!$B:$B,"LP",'Régua SAEB'!$D:$D,"&lt;="&amp;$F5206,'Régua SAEB'!$E:$E,"&gt;"&amp;$F5206,'Régua SAEB'!$A:$A,$E5206)</f>
        <v>2</v>
      </c>
      <c r="H5206" s="10" t="str">
        <f t="array" ref="H5206">INDEX('Régua SAEB'!$F$1:$F$40,MATCH($E5206&amp;"LP"&amp;$G5206,'Régua SAEB'!$G$1:$G$40,0),1)</f>
        <v>Básico</v>
      </c>
      <c r="I5206" s="29">
        <v>263.72000000000003</v>
      </c>
      <c r="J5206" s="10">
        <f>SUMIFS('Régua SAEB'!$C:$C,'Régua SAEB'!$B:$B,"MT",'Régua SAEB'!$D:$D,"&lt;="&amp;$I5206,'Régua SAEB'!$E:$E,"&gt;"&amp;$I5206,'Régua SAEB'!$A:$A,$E5206)</f>
        <v>2</v>
      </c>
      <c r="K5206" s="10" t="str">
        <f t="array" ref="K5206">INDEX('Régua SAEB'!$F$1:$F$40,MATCH($E5206&amp;"MT"&amp;$J5206,'Régua SAEB'!$G$1:$G$40,0),1)</f>
        <v>Insuficiente</v>
      </c>
    </row>
    <row r="5207" spans="1:11" x14ac:dyDescent="0.2">
      <c r="A5207" s="28" t="s">
        <v>77</v>
      </c>
      <c r="B5207" s="24">
        <v>8564</v>
      </c>
      <c r="C5207" s="28" t="s">
        <v>2426</v>
      </c>
      <c r="D5207" s="29">
        <v>35008564</v>
      </c>
      <c r="E5207" s="29" t="s">
        <v>3527</v>
      </c>
      <c r="F5207" s="29">
        <v>283.14</v>
      </c>
      <c r="G5207" s="10">
        <f>SUMIFS('Régua SAEB'!$C:$C,'Régua SAEB'!$B:$B,"LP",'Régua SAEB'!$D:$D,"&lt;="&amp;$F5207,'Régua SAEB'!$E:$E,"&gt;"&amp;$F5207,'Régua SAEB'!$A:$A,$E5207)</f>
        <v>3</v>
      </c>
      <c r="H5207" s="10" t="str">
        <f t="array" ref="H5207">INDEX('Régua SAEB'!$F$1:$F$40,MATCH($E5207&amp;"LP"&amp;$G5207,'Régua SAEB'!$G$1:$G$40,0),1)</f>
        <v>Básico</v>
      </c>
      <c r="I5207" s="29">
        <v>273.23</v>
      </c>
      <c r="J5207" s="10">
        <f>SUMIFS('Régua SAEB'!$C:$C,'Régua SAEB'!$B:$B,"MT",'Régua SAEB'!$D:$D,"&lt;="&amp;$I5207,'Régua SAEB'!$E:$E,"&gt;"&amp;$I5207,'Régua SAEB'!$A:$A,$E5207)</f>
        <v>2</v>
      </c>
      <c r="K5207" s="10" t="str">
        <f t="array" ref="K5207">INDEX('Régua SAEB'!$F$1:$F$40,MATCH($E5207&amp;"MT"&amp;$J5207,'Régua SAEB'!$G$1:$G$40,0),1)</f>
        <v>Insuficiente</v>
      </c>
    </row>
    <row r="5208" spans="1:11" x14ac:dyDescent="0.2">
      <c r="A5208" s="28" t="s">
        <v>77</v>
      </c>
      <c r="B5208" s="24">
        <v>8576</v>
      </c>
      <c r="C5208" s="28" t="s">
        <v>2427</v>
      </c>
      <c r="D5208" s="29">
        <v>35008576</v>
      </c>
      <c r="E5208" s="29" t="s">
        <v>3527</v>
      </c>
      <c r="F5208" s="29">
        <v>300.82</v>
      </c>
      <c r="G5208" s="10">
        <f>SUMIFS('Régua SAEB'!$C:$C,'Régua SAEB'!$B:$B,"LP",'Régua SAEB'!$D:$D,"&lt;="&amp;$F5208,'Régua SAEB'!$E:$E,"&gt;"&amp;$F5208,'Régua SAEB'!$A:$A,$E5208)</f>
        <v>4</v>
      </c>
      <c r="H5208" s="10" t="str">
        <f t="array" ref="H5208">INDEX('Régua SAEB'!$F$1:$F$40,MATCH($E5208&amp;"LP"&amp;$G5208,'Régua SAEB'!$G$1:$G$40,0),1)</f>
        <v>Básico</v>
      </c>
      <c r="I5208" s="29">
        <v>296.29000000000002</v>
      </c>
      <c r="J5208" s="10">
        <f>SUMIFS('Régua SAEB'!$C:$C,'Régua SAEB'!$B:$B,"MT",'Régua SAEB'!$D:$D,"&lt;="&amp;$I5208,'Régua SAEB'!$E:$E,"&gt;"&amp;$I5208,'Régua SAEB'!$A:$A,$E5208)</f>
        <v>3</v>
      </c>
      <c r="K5208" s="10" t="str">
        <f t="array" ref="K5208">INDEX('Régua SAEB'!$F$1:$F$40,MATCH($E5208&amp;"MT"&amp;$J5208,'Régua SAEB'!$G$1:$G$40,0),1)</f>
        <v>Básico</v>
      </c>
    </row>
    <row r="5209" spans="1:11" x14ac:dyDescent="0.2">
      <c r="A5209" s="28" t="s">
        <v>77</v>
      </c>
      <c r="B5209" s="24">
        <v>8606</v>
      </c>
      <c r="C5209" s="28" t="s">
        <v>2428</v>
      </c>
      <c r="D5209" s="29">
        <v>35008606</v>
      </c>
      <c r="E5209" s="29" t="s">
        <v>3527</v>
      </c>
      <c r="F5209" s="29">
        <v>286.27999999999997</v>
      </c>
      <c r="G5209" s="10">
        <f>SUMIFS('Régua SAEB'!$C:$C,'Régua SAEB'!$B:$B,"LP",'Régua SAEB'!$D:$D,"&lt;="&amp;$F5209,'Régua SAEB'!$E:$E,"&gt;"&amp;$F5209,'Régua SAEB'!$A:$A,$E5209)</f>
        <v>3</v>
      </c>
      <c r="H5209" s="10" t="str">
        <f t="array" ref="H5209">INDEX('Régua SAEB'!$F$1:$F$40,MATCH($E5209&amp;"LP"&amp;$G5209,'Régua SAEB'!$G$1:$G$40,0),1)</f>
        <v>Básico</v>
      </c>
      <c r="I5209" s="29">
        <v>272.13</v>
      </c>
      <c r="J5209" s="10">
        <f>SUMIFS('Régua SAEB'!$C:$C,'Régua SAEB'!$B:$B,"MT",'Régua SAEB'!$D:$D,"&lt;="&amp;$I5209,'Régua SAEB'!$E:$E,"&gt;"&amp;$I5209,'Régua SAEB'!$A:$A,$E5209)</f>
        <v>2</v>
      </c>
      <c r="K5209" s="10" t="str">
        <f t="array" ref="K5209">INDEX('Régua SAEB'!$F$1:$F$40,MATCH($E5209&amp;"MT"&amp;$J5209,'Régua SAEB'!$G$1:$G$40,0),1)</f>
        <v>Insuficiente</v>
      </c>
    </row>
    <row r="5210" spans="1:11" x14ac:dyDescent="0.2">
      <c r="A5210" s="28" t="s">
        <v>77</v>
      </c>
      <c r="B5210" s="24">
        <v>8643</v>
      </c>
      <c r="C5210" s="28" t="s">
        <v>2429</v>
      </c>
      <c r="D5210" s="29">
        <v>35008643</v>
      </c>
      <c r="E5210" s="29" t="s">
        <v>3527</v>
      </c>
      <c r="F5210" s="29">
        <v>287.33999999999997</v>
      </c>
      <c r="G5210" s="10">
        <f>SUMIFS('Régua SAEB'!$C:$C,'Régua SAEB'!$B:$B,"LP",'Régua SAEB'!$D:$D,"&lt;="&amp;$F5210,'Régua SAEB'!$E:$E,"&gt;"&amp;$F5210,'Régua SAEB'!$A:$A,$E5210)</f>
        <v>3</v>
      </c>
      <c r="H5210" s="10" t="str">
        <f t="array" ref="H5210">INDEX('Régua SAEB'!$F$1:$F$40,MATCH($E5210&amp;"LP"&amp;$G5210,'Régua SAEB'!$G$1:$G$40,0),1)</f>
        <v>Básico</v>
      </c>
      <c r="I5210" s="29">
        <v>264.77999999999997</v>
      </c>
      <c r="J5210" s="10">
        <f>SUMIFS('Régua SAEB'!$C:$C,'Régua SAEB'!$B:$B,"MT",'Régua SAEB'!$D:$D,"&lt;="&amp;$I5210,'Régua SAEB'!$E:$E,"&gt;"&amp;$I5210,'Régua SAEB'!$A:$A,$E5210)</f>
        <v>2</v>
      </c>
      <c r="K5210" s="10" t="str">
        <f t="array" ref="K5210">INDEX('Régua SAEB'!$F$1:$F$40,MATCH($E5210&amp;"MT"&amp;$J5210,'Régua SAEB'!$G$1:$G$40,0),1)</f>
        <v>Insuficiente</v>
      </c>
    </row>
    <row r="5211" spans="1:11" x14ac:dyDescent="0.2">
      <c r="A5211" s="28" t="s">
        <v>77</v>
      </c>
      <c r="B5211" s="24">
        <v>8679</v>
      </c>
      <c r="C5211" s="28" t="s">
        <v>2432</v>
      </c>
      <c r="D5211" s="29">
        <v>35008679</v>
      </c>
      <c r="E5211" s="29" t="s">
        <v>3527</v>
      </c>
      <c r="F5211" s="29">
        <v>275.68</v>
      </c>
      <c r="G5211" s="10">
        <f>SUMIFS('Régua SAEB'!$C:$C,'Régua SAEB'!$B:$B,"LP",'Régua SAEB'!$D:$D,"&lt;="&amp;$F5211,'Régua SAEB'!$E:$E,"&gt;"&amp;$F5211,'Régua SAEB'!$A:$A,$E5211)</f>
        <v>3</v>
      </c>
      <c r="H5211" s="10" t="str">
        <f t="array" ref="H5211">INDEX('Régua SAEB'!$F$1:$F$40,MATCH($E5211&amp;"LP"&amp;$G5211,'Régua SAEB'!$G$1:$G$40,0),1)</f>
        <v>Básico</v>
      </c>
      <c r="I5211" s="29">
        <v>272.41000000000003</v>
      </c>
      <c r="J5211" s="10">
        <f>SUMIFS('Régua SAEB'!$C:$C,'Régua SAEB'!$B:$B,"MT",'Régua SAEB'!$D:$D,"&lt;="&amp;$I5211,'Régua SAEB'!$E:$E,"&gt;"&amp;$I5211,'Régua SAEB'!$A:$A,$E5211)</f>
        <v>2</v>
      </c>
      <c r="K5211" s="10" t="str">
        <f t="array" ref="K5211">INDEX('Régua SAEB'!$F$1:$F$40,MATCH($E5211&amp;"MT"&amp;$J5211,'Régua SAEB'!$G$1:$G$40,0),1)</f>
        <v>Insuficiente</v>
      </c>
    </row>
    <row r="5212" spans="1:11" x14ac:dyDescent="0.2">
      <c r="A5212" s="28" t="s">
        <v>77</v>
      </c>
      <c r="B5212" s="24">
        <v>8709</v>
      </c>
      <c r="C5212" s="28" t="s">
        <v>2433</v>
      </c>
      <c r="D5212" s="29">
        <v>35008709</v>
      </c>
      <c r="E5212" s="29" t="s">
        <v>3527</v>
      </c>
      <c r="F5212" s="29">
        <v>304.61</v>
      </c>
      <c r="G5212" s="10">
        <f>SUMIFS('Régua SAEB'!$C:$C,'Régua SAEB'!$B:$B,"LP",'Régua SAEB'!$D:$D,"&lt;="&amp;$F5212,'Régua SAEB'!$E:$E,"&gt;"&amp;$F5212,'Régua SAEB'!$A:$A,$E5212)</f>
        <v>4</v>
      </c>
      <c r="H5212" s="10" t="str">
        <f t="array" ref="H5212">INDEX('Régua SAEB'!$F$1:$F$40,MATCH($E5212&amp;"LP"&amp;$G5212,'Régua SAEB'!$G$1:$G$40,0),1)</f>
        <v>Básico</v>
      </c>
      <c r="I5212" s="29">
        <v>283.66000000000003</v>
      </c>
      <c r="J5212" s="10">
        <f>SUMIFS('Régua SAEB'!$C:$C,'Régua SAEB'!$B:$B,"MT",'Régua SAEB'!$D:$D,"&lt;="&amp;$I5212,'Régua SAEB'!$E:$E,"&gt;"&amp;$I5212,'Régua SAEB'!$A:$A,$E5212)</f>
        <v>3</v>
      </c>
      <c r="K5212" s="10" t="str">
        <f t="array" ref="K5212">INDEX('Régua SAEB'!$F$1:$F$40,MATCH($E5212&amp;"MT"&amp;$J5212,'Régua SAEB'!$G$1:$G$40,0),1)</f>
        <v>Básico</v>
      </c>
    </row>
    <row r="5213" spans="1:11" x14ac:dyDescent="0.2">
      <c r="A5213" s="28" t="s">
        <v>77</v>
      </c>
      <c r="B5213" s="24">
        <v>8722</v>
      </c>
      <c r="C5213" s="28" t="s">
        <v>2434</v>
      </c>
      <c r="D5213" s="29">
        <v>35008722</v>
      </c>
      <c r="E5213" s="29" t="s">
        <v>3527</v>
      </c>
      <c r="F5213" s="29">
        <v>262.39</v>
      </c>
      <c r="G5213" s="10">
        <f>SUMIFS('Régua SAEB'!$C:$C,'Régua SAEB'!$B:$B,"LP",'Régua SAEB'!$D:$D,"&lt;="&amp;$F5213,'Régua SAEB'!$E:$E,"&gt;"&amp;$F5213,'Régua SAEB'!$A:$A,$E5213)</f>
        <v>2</v>
      </c>
      <c r="H5213" s="10" t="str">
        <f t="array" ref="H5213">INDEX('Régua SAEB'!$F$1:$F$40,MATCH($E5213&amp;"LP"&amp;$G5213,'Régua SAEB'!$G$1:$G$40,0),1)</f>
        <v>Básico</v>
      </c>
      <c r="I5213" s="29">
        <v>256.48</v>
      </c>
      <c r="J5213" s="10">
        <f>SUMIFS('Régua SAEB'!$C:$C,'Régua SAEB'!$B:$B,"MT",'Régua SAEB'!$D:$D,"&lt;="&amp;$I5213,'Régua SAEB'!$E:$E,"&gt;"&amp;$I5213,'Régua SAEB'!$A:$A,$E5213)</f>
        <v>2</v>
      </c>
      <c r="K5213" s="10" t="str">
        <f t="array" ref="K5213">INDEX('Régua SAEB'!$F$1:$F$40,MATCH($E5213&amp;"MT"&amp;$J5213,'Régua SAEB'!$G$1:$G$40,0),1)</f>
        <v>Insuficiente</v>
      </c>
    </row>
    <row r="5214" spans="1:11" x14ac:dyDescent="0.2">
      <c r="A5214" s="28" t="s">
        <v>77</v>
      </c>
      <c r="B5214" s="24">
        <v>35695</v>
      </c>
      <c r="C5214" s="28" t="s">
        <v>2436</v>
      </c>
      <c r="D5214" s="29">
        <v>35035695</v>
      </c>
      <c r="E5214" s="29" t="s">
        <v>3527</v>
      </c>
      <c r="F5214" s="29">
        <v>277.52</v>
      </c>
      <c r="G5214" s="10">
        <f>SUMIFS('Régua SAEB'!$C:$C,'Régua SAEB'!$B:$B,"LP",'Régua SAEB'!$D:$D,"&lt;="&amp;$F5214,'Régua SAEB'!$E:$E,"&gt;"&amp;$F5214,'Régua SAEB'!$A:$A,$E5214)</f>
        <v>3</v>
      </c>
      <c r="H5214" s="10" t="str">
        <f t="array" ref="H5214">INDEX('Régua SAEB'!$F$1:$F$40,MATCH($E5214&amp;"LP"&amp;$G5214,'Régua SAEB'!$G$1:$G$40,0),1)</f>
        <v>Básico</v>
      </c>
      <c r="I5214" s="29">
        <v>259.06</v>
      </c>
      <c r="J5214" s="10">
        <f>SUMIFS('Régua SAEB'!$C:$C,'Régua SAEB'!$B:$B,"MT",'Régua SAEB'!$D:$D,"&lt;="&amp;$I5214,'Régua SAEB'!$E:$E,"&gt;"&amp;$I5214,'Régua SAEB'!$A:$A,$E5214)</f>
        <v>2</v>
      </c>
      <c r="K5214" s="10" t="str">
        <f t="array" ref="K5214">INDEX('Régua SAEB'!$F$1:$F$40,MATCH($E5214&amp;"MT"&amp;$J5214,'Régua SAEB'!$G$1:$G$40,0),1)</f>
        <v>Insuficiente</v>
      </c>
    </row>
    <row r="5215" spans="1:11" x14ac:dyDescent="0.2">
      <c r="A5215" s="28" t="s">
        <v>77</v>
      </c>
      <c r="B5215" s="24">
        <v>36213</v>
      </c>
      <c r="C5215" s="28" t="s">
        <v>2437</v>
      </c>
      <c r="D5215" s="29">
        <v>35036213</v>
      </c>
      <c r="E5215" s="29" t="s">
        <v>3527</v>
      </c>
      <c r="F5215" s="29">
        <v>266.82</v>
      </c>
      <c r="G5215" s="10">
        <f>SUMIFS('Régua SAEB'!$C:$C,'Régua SAEB'!$B:$B,"LP",'Régua SAEB'!$D:$D,"&lt;="&amp;$F5215,'Régua SAEB'!$E:$E,"&gt;"&amp;$F5215,'Régua SAEB'!$A:$A,$E5215)</f>
        <v>2</v>
      </c>
      <c r="H5215" s="10" t="str">
        <f t="array" ref="H5215">INDEX('Régua SAEB'!$F$1:$F$40,MATCH($E5215&amp;"LP"&amp;$G5215,'Régua SAEB'!$G$1:$G$40,0),1)</f>
        <v>Básico</v>
      </c>
      <c r="I5215" s="29">
        <v>260.39</v>
      </c>
      <c r="J5215" s="10">
        <f>SUMIFS('Régua SAEB'!$C:$C,'Régua SAEB'!$B:$B,"MT",'Régua SAEB'!$D:$D,"&lt;="&amp;$I5215,'Régua SAEB'!$E:$E,"&gt;"&amp;$I5215,'Régua SAEB'!$A:$A,$E5215)</f>
        <v>2</v>
      </c>
      <c r="K5215" s="10" t="str">
        <f t="array" ref="K5215">INDEX('Régua SAEB'!$F$1:$F$40,MATCH($E5215&amp;"MT"&amp;$J5215,'Régua SAEB'!$G$1:$G$40,0),1)</f>
        <v>Insuficiente</v>
      </c>
    </row>
    <row r="5216" spans="1:11" x14ac:dyDescent="0.2">
      <c r="A5216" s="28" t="s">
        <v>77</v>
      </c>
      <c r="B5216" s="24">
        <v>37266</v>
      </c>
      <c r="C5216" s="28" t="s">
        <v>2438</v>
      </c>
      <c r="D5216" s="29">
        <v>35037266</v>
      </c>
      <c r="E5216" s="29" t="s">
        <v>3527</v>
      </c>
      <c r="F5216" s="29">
        <v>268.49</v>
      </c>
      <c r="G5216" s="10">
        <f>SUMIFS('Régua SAEB'!$C:$C,'Régua SAEB'!$B:$B,"LP",'Régua SAEB'!$D:$D,"&lt;="&amp;$F5216,'Régua SAEB'!$E:$E,"&gt;"&amp;$F5216,'Régua SAEB'!$A:$A,$E5216)</f>
        <v>2</v>
      </c>
      <c r="H5216" s="10" t="str">
        <f t="array" ref="H5216">INDEX('Régua SAEB'!$F$1:$F$40,MATCH($E5216&amp;"LP"&amp;$G5216,'Régua SAEB'!$G$1:$G$40,0),1)</f>
        <v>Básico</v>
      </c>
      <c r="I5216" s="29">
        <v>253.8</v>
      </c>
      <c r="J5216" s="10">
        <f>SUMIFS('Régua SAEB'!$C:$C,'Régua SAEB'!$B:$B,"MT",'Régua SAEB'!$D:$D,"&lt;="&amp;$I5216,'Régua SAEB'!$E:$E,"&gt;"&amp;$I5216,'Régua SAEB'!$A:$A,$E5216)</f>
        <v>2</v>
      </c>
      <c r="K5216" s="10" t="str">
        <f t="array" ref="K5216">INDEX('Régua SAEB'!$F$1:$F$40,MATCH($E5216&amp;"MT"&amp;$J5216,'Régua SAEB'!$G$1:$G$40,0),1)</f>
        <v>Insuficiente</v>
      </c>
    </row>
    <row r="5217" spans="1:11" x14ac:dyDescent="0.2">
      <c r="A5217" s="28" t="s">
        <v>77</v>
      </c>
      <c r="B5217" s="24">
        <v>286217</v>
      </c>
      <c r="C5217" s="28" t="s">
        <v>2440</v>
      </c>
      <c r="D5217" s="29">
        <v>35286217</v>
      </c>
      <c r="E5217" s="29" t="s">
        <v>3527</v>
      </c>
      <c r="F5217" s="29">
        <v>266.64</v>
      </c>
      <c r="G5217" s="10">
        <f>SUMIFS('Régua SAEB'!$C:$C,'Régua SAEB'!$B:$B,"LP",'Régua SAEB'!$D:$D,"&lt;="&amp;$F5217,'Régua SAEB'!$E:$E,"&gt;"&amp;$F5217,'Régua SAEB'!$A:$A,$E5217)</f>
        <v>2</v>
      </c>
      <c r="H5217" s="10" t="str">
        <f t="array" ref="H5217">INDEX('Régua SAEB'!$F$1:$F$40,MATCH($E5217&amp;"LP"&amp;$G5217,'Régua SAEB'!$G$1:$G$40,0),1)</f>
        <v>Básico</v>
      </c>
      <c r="I5217" s="29">
        <v>260.26</v>
      </c>
      <c r="J5217" s="10">
        <f>SUMIFS('Régua SAEB'!$C:$C,'Régua SAEB'!$B:$B,"MT",'Régua SAEB'!$D:$D,"&lt;="&amp;$I5217,'Régua SAEB'!$E:$E,"&gt;"&amp;$I5217,'Régua SAEB'!$A:$A,$E5217)</f>
        <v>2</v>
      </c>
      <c r="K5217" s="10" t="str">
        <f t="array" ref="K5217">INDEX('Régua SAEB'!$F$1:$F$40,MATCH($E5217&amp;"MT"&amp;$J5217,'Régua SAEB'!$G$1:$G$40,0),1)</f>
        <v>Insuficiente</v>
      </c>
    </row>
    <row r="5218" spans="1:11" x14ac:dyDescent="0.2">
      <c r="A5218" s="28" t="s">
        <v>77</v>
      </c>
      <c r="B5218" s="24">
        <v>914769</v>
      </c>
      <c r="C5218" s="28" t="s">
        <v>2444</v>
      </c>
      <c r="D5218" s="29">
        <v>35914769</v>
      </c>
      <c r="E5218" s="29" t="s">
        <v>3527</v>
      </c>
      <c r="F5218" s="29">
        <v>274.33</v>
      </c>
      <c r="G5218" s="10">
        <f>SUMIFS('Régua SAEB'!$C:$C,'Régua SAEB'!$B:$B,"LP",'Régua SAEB'!$D:$D,"&lt;="&amp;$F5218,'Régua SAEB'!$E:$E,"&gt;"&amp;$F5218,'Régua SAEB'!$A:$A,$E5218)</f>
        <v>2</v>
      </c>
      <c r="H5218" s="10" t="str">
        <f t="array" ref="H5218">INDEX('Régua SAEB'!$F$1:$F$40,MATCH($E5218&amp;"LP"&amp;$G5218,'Régua SAEB'!$G$1:$G$40,0),1)</f>
        <v>Básico</v>
      </c>
      <c r="I5218" s="29">
        <v>260.52999999999997</v>
      </c>
      <c r="J5218" s="10">
        <f>SUMIFS('Régua SAEB'!$C:$C,'Régua SAEB'!$B:$B,"MT",'Régua SAEB'!$D:$D,"&lt;="&amp;$I5218,'Régua SAEB'!$E:$E,"&gt;"&amp;$I5218,'Régua SAEB'!$A:$A,$E5218)</f>
        <v>2</v>
      </c>
      <c r="K5218" s="10" t="str">
        <f t="array" ref="K5218">INDEX('Régua SAEB'!$F$1:$F$40,MATCH($E5218&amp;"MT"&amp;$J5218,'Régua SAEB'!$G$1:$G$40,0),1)</f>
        <v>Insuficiente</v>
      </c>
    </row>
    <row r="5219" spans="1:11" x14ac:dyDescent="0.2">
      <c r="A5219" s="28" t="s">
        <v>77</v>
      </c>
      <c r="B5219" s="24">
        <v>920344</v>
      </c>
      <c r="C5219" s="28" t="s">
        <v>2445</v>
      </c>
      <c r="D5219" s="29">
        <v>35920344</v>
      </c>
      <c r="E5219" s="29" t="s">
        <v>3527</v>
      </c>
      <c r="F5219" s="29">
        <v>285.51</v>
      </c>
      <c r="G5219" s="10">
        <f>SUMIFS('Régua SAEB'!$C:$C,'Régua SAEB'!$B:$B,"LP",'Régua SAEB'!$D:$D,"&lt;="&amp;$F5219,'Régua SAEB'!$E:$E,"&gt;"&amp;$F5219,'Régua SAEB'!$A:$A,$E5219)</f>
        <v>3</v>
      </c>
      <c r="H5219" s="10" t="str">
        <f t="array" ref="H5219">INDEX('Régua SAEB'!$F$1:$F$40,MATCH($E5219&amp;"LP"&amp;$G5219,'Régua SAEB'!$G$1:$G$40,0),1)</f>
        <v>Básico</v>
      </c>
      <c r="I5219" s="29">
        <v>272.29000000000002</v>
      </c>
      <c r="J5219" s="10">
        <f>SUMIFS('Régua SAEB'!$C:$C,'Régua SAEB'!$B:$B,"MT",'Régua SAEB'!$D:$D,"&lt;="&amp;$I5219,'Régua SAEB'!$E:$E,"&gt;"&amp;$I5219,'Régua SAEB'!$A:$A,$E5219)</f>
        <v>2</v>
      </c>
      <c r="K5219" s="10" t="str">
        <f t="array" ref="K5219">INDEX('Régua SAEB'!$F$1:$F$40,MATCH($E5219&amp;"MT"&amp;$J5219,'Régua SAEB'!$G$1:$G$40,0),1)</f>
        <v>Insuficiente</v>
      </c>
    </row>
    <row r="5220" spans="1:11" x14ac:dyDescent="0.2">
      <c r="A5220" s="28" t="s">
        <v>77</v>
      </c>
      <c r="B5220" s="24">
        <v>923370</v>
      </c>
      <c r="C5220" s="28" t="s">
        <v>2447</v>
      </c>
      <c r="D5220" s="29">
        <v>35923370</v>
      </c>
      <c r="E5220" s="29" t="s">
        <v>3527</v>
      </c>
      <c r="F5220" s="29">
        <v>296.05</v>
      </c>
      <c r="G5220" s="10">
        <f>SUMIFS('Régua SAEB'!$C:$C,'Régua SAEB'!$B:$B,"LP",'Régua SAEB'!$D:$D,"&lt;="&amp;$F5220,'Régua SAEB'!$E:$E,"&gt;"&amp;$F5220,'Régua SAEB'!$A:$A,$E5220)</f>
        <v>3</v>
      </c>
      <c r="H5220" s="10" t="str">
        <f t="array" ref="H5220">INDEX('Régua SAEB'!$F$1:$F$40,MATCH($E5220&amp;"LP"&amp;$G5220,'Régua SAEB'!$G$1:$G$40,0),1)</f>
        <v>Básico</v>
      </c>
      <c r="I5220" s="29">
        <v>284.10000000000002</v>
      </c>
      <c r="J5220" s="10">
        <f>SUMIFS('Régua SAEB'!$C:$C,'Régua SAEB'!$B:$B,"MT",'Régua SAEB'!$D:$D,"&lt;="&amp;$I5220,'Régua SAEB'!$E:$E,"&gt;"&amp;$I5220,'Régua SAEB'!$A:$A,$E5220)</f>
        <v>3</v>
      </c>
      <c r="K5220" s="10" t="str">
        <f t="array" ref="K5220">INDEX('Régua SAEB'!$F$1:$F$40,MATCH($E5220&amp;"MT"&amp;$J5220,'Régua SAEB'!$G$1:$G$40,0),1)</f>
        <v>Básico</v>
      </c>
    </row>
    <row r="5221" spans="1:11" x14ac:dyDescent="0.2">
      <c r="A5221" s="28" t="s">
        <v>77</v>
      </c>
      <c r="B5221" s="24">
        <v>925639</v>
      </c>
      <c r="C5221" s="28" t="s">
        <v>2448</v>
      </c>
      <c r="D5221" s="29">
        <v>35925639</v>
      </c>
      <c r="E5221" s="29" t="s">
        <v>3527</v>
      </c>
      <c r="F5221" s="29">
        <v>277.70999999999998</v>
      </c>
      <c r="G5221" s="10">
        <f>SUMIFS('Régua SAEB'!$C:$C,'Régua SAEB'!$B:$B,"LP",'Régua SAEB'!$D:$D,"&lt;="&amp;$F5221,'Régua SAEB'!$E:$E,"&gt;"&amp;$F5221,'Régua SAEB'!$A:$A,$E5221)</f>
        <v>3</v>
      </c>
      <c r="H5221" s="10" t="str">
        <f t="array" ref="H5221">INDEX('Régua SAEB'!$F$1:$F$40,MATCH($E5221&amp;"LP"&amp;$G5221,'Régua SAEB'!$G$1:$G$40,0),1)</f>
        <v>Básico</v>
      </c>
      <c r="I5221" s="29">
        <v>268.64</v>
      </c>
      <c r="J5221" s="10">
        <f>SUMIFS('Régua SAEB'!$C:$C,'Régua SAEB'!$B:$B,"MT",'Régua SAEB'!$D:$D,"&lt;="&amp;$I5221,'Régua SAEB'!$E:$E,"&gt;"&amp;$I5221,'Régua SAEB'!$A:$A,$E5221)</f>
        <v>2</v>
      </c>
      <c r="K5221" s="10" t="str">
        <f t="array" ref="K5221">INDEX('Régua SAEB'!$F$1:$F$40,MATCH($E5221&amp;"MT"&amp;$J5221,'Régua SAEB'!$G$1:$G$40,0),1)</f>
        <v>Insuficiente</v>
      </c>
    </row>
    <row r="5222" spans="1:11" x14ac:dyDescent="0.2">
      <c r="A5222" s="28" t="s">
        <v>77</v>
      </c>
      <c r="B5222" s="24">
        <v>925640</v>
      </c>
      <c r="C5222" s="28" t="s">
        <v>2449</v>
      </c>
      <c r="D5222" s="29">
        <v>35925640</v>
      </c>
      <c r="E5222" s="29" t="s">
        <v>3527</v>
      </c>
      <c r="F5222" s="29">
        <v>278.81</v>
      </c>
      <c r="G5222" s="10">
        <f>SUMIFS('Régua SAEB'!$C:$C,'Régua SAEB'!$B:$B,"LP",'Régua SAEB'!$D:$D,"&lt;="&amp;$F5222,'Régua SAEB'!$E:$E,"&gt;"&amp;$F5222,'Régua SAEB'!$A:$A,$E5222)</f>
        <v>3</v>
      </c>
      <c r="H5222" s="10" t="str">
        <f t="array" ref="H5222">INDEX('Régua SAEB'!$F$1:$F$40,MATCH($E5222&amp;"LP"&amp;$G5222,'Régua SAEB'!$G$1:$G$40,0),1)</f>
        <v>Básico</v>
      </c>
      <c r="I5222" s="29">
        <v>258.25</v>
      </c>
      <c r="J5222" s="10">
        <f>SUMIFS('Régua SAEB'!$C:$C,'Régua SAEB'!$B:$B,"MT",'Régua SAEB'!$D:$D,"&lt;="&amp;$I5222,'Régua SAEB'!$E:$E,"&gt;"&amp;$I5222,'Régua SAEB'!$A:$A,$E5222)</f>
        <v>2</v>
      </c>
      <c r="K5222" s="10" t="str">
        <f t="array" ref="K5222">INDEX('Régua SAEB'!$F$1:$F$40,MATCH($E5222&amp;"MT"&amp;$J5222,'Régua SAEB'!$G$1:$G$40,0),1)</f>
        <v>Insuficiente</v>
      </c>
    </row>
    <row r="5223" spans="1:11" x14ac:dyDescent="0.2">
      <c r="A5223" s="28" t="s">
        <v>75</v>
      </c>
      <c r="B5223" s="24">
        <v>23036</v>
      </c>
      <c r="C5223" s="28" t="s">
        <v>3718</v>
      </c>
      <c r="D5223" s="29">
        <v>35023036</v>
      </c>
      <c r="E5223" s="29" t="s">
        <v>3527</v>
      </c>
      <c r="F5223" s="29">
        <v>266.14</v>
      </c>
      <c r="G5223" s="10">
        <f>SUMIFS('Régua SAEB'!$C:$C,'Régua SAEB'!$B:$B,"LP",'Régua SAEB'!$D:$D,"&lt;="&amp;$F5223,'Régua SAEB'!$E:$E,"&gt;"&amp;$F5223,'Régua SAEB'!$A:$A,$E5223)</f>
        <v>2</v>
      </c>
      <c r="H5223" s="10" t="str">
        <f t="array" ref="H5223">INDEX('Régua SAEB'!$F$1:$F$40,MATCH($E5223&amp;"LP"&amp;$G5223,'Régua SAEB'!$G$1:$G$40,0),1)</f>
        <v>Básico</v>
      </c>
      <c r="I5223" s="29">
        <v>272.11</v>
      </c>
      <c r="J5223" s="10">
        <f>SUMIFS('Régua SAEB'!$C:$C,'Régua SAEB'!$B:$B,"MT",'Régua SAEB'!$D:$D,"&lt;="&amp;$I5223,'Régua SAEB'!$E:$E,"&gt;"&amp;$I5223,'Régua SAEB'!$A:$A,$E5223)</f>
        <v>2</v>
      </c>
      <c r="K5223" s="10" t="str">
        <f t="array" ref="K5223">INDEX('Régua SAEB'!$F$1:$F$40,MATCH($E5223&amp;"MT"&amp;$J5223,'Régua SAEB'!$G$1:$G$40,0),1)</f>
        <v>Insuficiente</v>
      </c>
    </row>
    <row r="5224" spans="1:11" x14ac:dyDescent="0.2">
      <c r="A5224" s="28" t="s">
        <v>63</v>
      </c>
      <c r="B5224" s="24">
        <v>20552</v>
      </c>
      <c r="C5224" s="28" t="s">
        <v>3719</v>
      </c>
      <c r="D5224" s="29">
        <v>35020552</v>
      </c>
      <c r="E5224" s="29" t="s">
        <v>3527</v>
      </c>
      <c r="F5224" s="29">
        <v>283.36</v>
      </c>
      <c r="G5224" s="10">
        <f>SUMIFS('Régua SAEB'!$C:$C,'Régua SAEB'!$B:$B,"LP",'Régua SAEB'!$D:$D,"&lt;="&amp;$F5224,'Régua SAEB'!$E:$E,"&gt;"&amp;$F5224,'Régua SAEB'!$A:$A,$E5224)</f>
        <v>3</v>
      </c>
      <c r="H5224" s="10" t="str">
        <f t="array" ref="H5224">INDEX('Régua SAEB'!$F$1:$F$40,MATCH($E5224&amp;"LP"&amp;$G5224,'Régua SAEB'!$G$1:$G$40,0),1)</f>
        <v>Básico</v>
      </c>
      <c r="I5224" s="29">
        <v>272.64</v>
      </c>
      <c r="J5224" s="10">
        <f>SUMIFS('Régua SAEB'!$C:$C,'Régua SAEB'!$B:$B,"MT",'Régua SAEB'!$D:$D,"&lt;="&amp;$I5224,'Régua SAEB'!$E:$E,"&gt;"&amp;$I5224,'Régua SAEB'!$A:$A,$E5224)</f>
        <v>2</v>
      </c>
      <c r="K5224" s="10" t="str">
        <f t="array" ref="K5224">INDEX('Régua SAEB'!$F$1:$F$40,MATCH($E5224&amp;"MT"&amp;$J5224,'Régua SAEB'!$G$1:$G$40,0),1)</f>
        <v>Insuficiente</v>
      </c>
    </row>
    <row r="5225" spans="1:11" x14ac:dyDescent="0.2">
      <c r="A5225" s="28" t="s">
        <v>81</v>
      </c>
      <c r="B5225" s="24">
        <v>919366</v>
      </c>
      <c r="C5225" s="28" t="s">
        <v>2451</v>
      </c>
      <c r="D5225" s="29">
        <v>35919366</v>
      </c>
      <c r="E5225" s="29" t="s">
        <v>3527</v>
      </c>
      <c r="F5225" s="29">
        <v>288.76</v>
      </c>
      <c r="G5225" s="10">
        <f>SUMIFS('Régua SAEB'!$C:$C,'Régua SAEB'!$B:$B,"LP",'Régua SAEB'!$D:$D,"&lt;="&amp;$F5225,'Régua SAEB'!$E:$E,"&gt;"&amp;$F5225,'Régua SAEB'!$A:$A,$E5225)</f>
        <v>3</v>
      </c>
      <c r="H5225" s="10" t="str">
        <f t="array" ref="H5225">INDEX('Régua SAEB'!$F$1:$F$40,MATCH($E5225&amp;"LP"&amp;$G5225,'Régua SAEB'!$G$1:$G$40,0),1)</f>
        <v>Básico</v>
      </c>
      <c r="I5225" s="29">
        <v>287.73</v>
      </c>
      <c r="J5225" s="10">
        <f>SUMIFS('Régua SAEB'!$C:$C,'Régua SAEB'!$B:$B,"MT",'Régua SAEB'!$D:$D,"&lt;="&amp;$I5225,'Régua SAEB'!$E:$E,"&gt;"&amp;$I5225,'Régua SAEB'!$A:$A,$E5225)</f>
        <v>3</v>
      </c>
      <c r="K5225" s="10" t="str">
        <f t="array" ref="K5225">INDEX('Régua SAEB'!$F$1:$F$40,MATCH($E5225&amp;"MT"&amp;$J5225,'Régua SAEB'!$G$1:$G$40,0),1)</f>
        <v>Básico</v>
      </c>
    </row>
    <row r="5226" spans="1:11" x14ac:dyDescent="0.2">
      <c r="A5226" s="28" t="s">
        <v>73</v>
      </c>
      <c r="B5226" s="24">
        <v>31987</v>
      </c>
      <c r="C5226" s="28" t="s">
        <v>2452</v>
      </c>
      <c r="D5226" s="29">
        <v>35031987</v>
      </c>
      <c r="E5226" s="29" t="s">
        <v>3527</v>
      </c>
      <c r="F5226" s="29">
        <v>238.15</v>
      </c>
      <c r="G5226" s="10">
        <f>SUMIFS('Régua SAEB'!$C:$C,'Régua SAEB'!$B:$B,"LP",'Régua SAEB'!$D:$D,"&lt;="&amp;$F5226,'Régua SAEB'!$E:$E,"&gt;"&amp;$F5226,'Régua SAEB'!$A:$A,$E5226)</f>
        <v>1</v>
      </c>
      <c r="H5226" s="10" t="str">
        <f t="array" ref="H5226">INDEX('Régua SAEB'!$F$1:$F$40,MATCH($E5226&amp;"LP"&amp;$G5226,'Régua SAEB'!$G$1:$G$40,0),1)</f>
        <v>Insuficiente</v>
      </c>
      <c r="I5226" s="29">
        <v>243.33</v>
      </c>
      <c r="J5226" s="10">
        <f>SUMIFS('Régua SAEB'!$C:$C,'Régua SAEB'!$B:$B,"MT",'Régua SAEB'!$D:$D,"&lt;="&amp;$I5226,'Régua SAEB'!$E:$E,"&gt;"&amp;$I5226,'Régua SAEB'!$A:$A,$E5226)</f>
        <v>1</v>
      </c>
      <c r="K5226" s="10" t="str">
        <f t="array" ref="K5226">INDEX('Régua SAEB'!$F$1:$F$40,MATCH($E5226&amp;"MT"&amp;$J5226,'Régua SAEB'!$G$1:$G$40,0),1)</f>
        <v>Insuficiente</v>
      </c>
    </row>
    <row r="5227" spans="1:11" x14ac:dyDescent="0.2">
      <c r="A5227" s="28" t="s">
        <v>68</v>
      </c>
      <c r="B5227" s="24">
        <v>30454</v>
      </c>
      <c r="C5227" s="28" t="s">
        <v>2453</v>
      </c>
      <c r="D5227" s="29">
        <v>35030454</v>
      </c>
      <c r="E5227" s="29" t="s">
        <v>3527</v>
      </c>
      <c r="F5227" s="29">
        <v>271.25</v>
      </c>
      <c r="G5227" s="10">
        <f>SUMIFS('Régua SAEB'!$C:$C,'Régua SAEB'!$B:$B,"LP",'Régua SAEB'!$D:$D,"&lt;="&amp;$F5227,'Régua SAEB'!$E:$E,"&gt;"&amp;$F5227,'Régua SAEB'!$A:$A,$E5227)</f>
        <v>2</v>
      </c>
      <c r="H5227" s="10" t="str">
        <f t="array" ref="H5227">INDEX('Régua SAEB'!$F$1:$F$40,MATCH($E5227&amp;"LP"&amp;$G5227,'Régua SAEB'!$G$1:$G$40,0),1)</f>
        <v>Básico</v>
      </c>
      <c r="I5227" s="29">
        <v>269.73</v>
      </c>
      <c r="J5227" s="10">
        <f>SUMIFS('Régua SAEB'!$C:$C,'Régua SAEB'!$B:$B,"MT",'Régua SAEB'!$D:$D,"&lt;="&amp;$I5227,'Régua SAEB'!$E:$E,"&gt;"&amp;$I5227,'Régua SAEB'!$A:$A,$E5227)</f>
        <v>2</v>
      </c>
      <c r="K5227" s="10" t="str">
        <f t="array" ref="K5227">INDEX('Régua SAEB'!$F$1:$F$40,MATCH($E5227&amp;"MT"&amp;$J5227,'Régua SAEB'!$G$1:$G$40,0),1)</f>
        <v>Insuficiente</v>
      </c>
    </row>
    <row r="5228" spans="1:11" x14ac:dyDescent="0.2">
      <c r="A5228" s="28" t="s">
        <v>78</v>
      </c>
      <c r="B5228" s="24">
        <v>11757</v>
      </c>
      <c r="C5228" s="28" t="s">
        <v>2456</v>
      </c>
      <c r="D5228" s="29">
        <v>35011757</v>
      </c>
      <c r="E5228" s="29" t="s">
        <v>3527</v>
      </c>
      <c r="F5228" s="29">
        <v>274.8</v>
      </c>
      <c r="G5228" s="10">
        <f>SUMIFS('Régua SAEB'!$C:$C,'Régua SAEB'!$B:$B,"LP",'Régua SAEB'!$D:$D,"&lt;="&amp;$F5228,'Régua SAEB'!$E:$E,"&gt;"&amp;$F5228,'Régua SAEB'!$A:$A,$E5228)</f>
        <v>2</v>
      </c>
      <c r="H5228" s="10" t="str">
        <f t="array" ref="H5228">INDEX('Régua SAEB'!$F$1:$F$40,MATCH($E5228&amp;"LP"&amp;$G5228,'Régua SAEB'!$G$1:$G$40,0),1)</f>
        <v>Básico</v>
      </c>
      <c r="I5228" s="29">
        <v>262.52</v>
      </c>
      <c r="J5228" s="10">
        <f>SUMIFS('Régua SAEB'!$C:$C,'Régua SAEB'!$B:$B,"MT",'Régua SAEB'!$D:$D,"&lt;="&amp;$I5228,'Régua SAEB'!$E:$E,"&gt;"&amp;$I5228,'Régua SAEB'!$A:$A,$E5228)</f>
        <v>2</v>
      </c>
      <c r="K5228" s="10" t="str">
        <f t="array" ref="K5228">INDEX('Régua SAEB'!$F$1:$F$40,MATCH($E5228&amp;"MT"&amp;$J5228,'Régua SAEB'!$G$1:$G$40,0),1)</f>
        <v>Insuficiente</v>
      </c>
    </row>
    <row r="5229" spans="1:11" x14ac:dyDescent="0.2">
      <c r="A5229" s="28" t="s">
        <v>78</v>
      </c>
      <c r="B5229" s="24">
        <v>11770</v>
      </c>
      <c r="C5229" s="28" t="s">
        <v>2457</v>
      </c>
      <c r="D5229" s="29">
        <v>35011770</v>
      </c>
      <c r="E5229" s="29" t="s">
        <v>3527</v>
      </c>
      <c r="F5229" s="29">
        <v>262.89999999999998</v>
      </c>
      <c r="G5229" s="10">
        <f>SUMIFS('Régua SAEB'!$C:$C,'Régua SAEB'!$B:$B,"LP",'Régua SAEB'!$D:$D,"&lt;="&amp;$F5229,'Régua SAEB'!$E:$E,"&gt;"&amp;$F5229,'Régua SAEB'!$A:$A,$E5229)</f>
        <v>2</v>
      </c>
      <c r="H5229" s="10" t="str">
        <f t="array" ref="H5229">INDEX('Régua SAEB'!$F$1:$F$40,MATCH($E5229&amp;"LP"&amp;$G5229,'Régua SAEB'!$G$1:$G$40,0),1)</f>
        <v>Básico</v>
      </c>
      <c r="I5229" s="29">
        <v>248.79</v>
      </c>
      <c r="J5229" s="10">
        <f>SUMIFS('Régua SAEB'!$C:$C,'Régua SAEB'!$B:$B,"MT",'Régua SAEB'!$D:$D,"&lt;="&amp;$I5229,'Régua SAEB'!$E:$E,"&gt;"&amp;$I5229,'Régua SAEB'!$A:$A,$E5229)</f>
        <v>1</v>
      </c>
      <c r="K5229" s="10" t="str">
        <f t="array" ref="K5229">INDEX('Régua SAEB'!$F$1:$F$40,MATCH($E5229&amp;"MT"&amp;$J5229,'Régua SAEB'!$G$1:$G$40,0),1)</f>
        <v>Insuficiente</v>
      </c>
    </row>
    <row r="5230" spans="1:11" x14ac:dyDescent="0.2">
      <c r="A5230" s="28" t="s">
        <v>78</v>
      </c>
      <c r="B5230" s="24">
        <v>11794</v>
      </c>
      <c r="C5230" s="28" t="s">
        <v>2459</v>
      </c>
      <c r="D5230" s="29">
        <v>35011794</v>
      </c>
      <c r="E5230" s="29" t="s">
        <v>3527</v>
      </c>
      <c r="F5230" s="29">
        <v>249.07</v>
      </c>
      <c r="G5230" s="10">
        <f>SUMIFS('Régua SAEB'!$C:$C,'Régua SAEB'!$B:$B,"LP",'Régua SAEB'!$D:$D,"&lt;="&amp;$F5230,'Régua SAEB'!$E:$E,"&gt;"&amp;$F5230,'Régua SAEB'!$A:$A,$E5230)</f>
        <v>1</v>
      </c>
      <c r="H5230" s="10" t="str">
        <f t="array" ref="H5230">INDEX('Régua SAEB'!$F$1:$F$40,MATCH($E5230&amp;"LP"&amp;$G5230,'Régua SAEB'!$G$1:$G$40,0),1)</f>
        <v>Insuficiente</v>
      </c>
      <c r="I5230" s="29">
        <v>248.11</v>
      </c>
      <c r="J5230" s="10">
        <f>SUMIFS('Régua SAEB'!$C:$C,'Régua SAEB'!$B:$B,"MT",'Régua SAEB'!$D:$D,"&lt;="&amp;$I5230,'Régua SAEB'!$E:$E,"&gt;"&amp;$I5230,'Régua SAEB'!$A:$A,$E5230)</f>
        <v>1</v>
      </c>
      <c r="K5230" s="10" t="str">
        <f t="array" ref="K5230">INDEX('Régua SAEB'!$F$1:$F$40,MATCH($E5230&amp;"MT"&amp;$J5230,'Régua SAEB'!$G$1:$G$40,0),1)</f>
        <v>Insuficiente</v>
      </c>
    </row>
    <row r="5231" spans="1:11" x14ac:dyDescent="0.2">
      <c r="A5231" s="28" t="s">
        <v>78</v>
      </c>
      <c r="B5231" s="24">
        <v>11812</v>
      </c>
      <c r="C5231" s="28" t="s">
        <v>2460</v>
      </c>
      <c r="D5231" s="29">
        <v>35011812</v>
      </c>
      <c r="E5231" s="29" t="s">
        <v>3527</v>
      </c>
      <c r="F5231" s="29">
        <v>293.89999999999998</v>
      </c>
      <c r="G5231" s="10">
        <f>SUMIFS('Régua SAEB'!$C:$C,'Régua SAEB'!$B:$B,"LP",'Régua SAEB'!$D:$D,"&lt;="&amp;$F5231,'Régua SAEB'!$E:$E,"&gt;"&amp;$F5231,'Régua SAEB'!$A:$A,$E5231)</f>
        <v>3</v>
      </c>
      <c r="H5231" s="10" t="str">
        <f t="array" ref="H5231">INDEX('Régua SAEB'!$F$1:$F$40,MATCH($E5231&amp;"LP"&amp;$G5231,'Régua SAEB'!$G$1:$G$40,0),1)</f>
        <v>Básico</v>
      </c>
      <c r="I5231" s="29">
        <v>276.83</v>
      </c>
      <c r="J5231" s="10">
        <f>SUMIFS('Régua SAEB'!$C:$C,'Régua SAEB'!$B:$B,"MT",'Régua SAEB'!$D:$D,"&lt;="&amp;$I5231,'Régua SAEB'!$E:$E,"&gt;"&amp;$I5231,'Régua SAEB'!$A:$A,$E5231)</f>
        <v>3</v>
      </c>
      <c r="K5231" s="10" t="str">
        <f t="array" ref="K5231">INDEX('Régua SAEB'!$F$1:$F$40,MATCH($E5231&amp;"MT"&amp;$J5231,'Régua SAEB'!$G$1:$G$40,0),1)</f>
        <v>Básico</v>
      </c>
    </row>
    <row r="5232" spans="1:11" x14ac:dyDescent="0.2">
      <c r="A5232" s="28" t="s">
        <v>78</v>
      </c>
      <c r="B5232" s="24">
        <v>11824</v>
      </c>
      <c r="C5232" s="28" t="s">
        <v>3720</v>
      </c>
      <c r="D5232" s="29">
        <v>35011824</v>
      </c>
      <c r="E5232" s="29" t="s">
        <v>3527</v>
      </c>
      <c r="F5232" s="29">
        <v>282.05</v>
      </c>
      <c r="G5232" s="10">
        <f>SUMIFS('Régua SAEB'!$C:$C,'Régua SAEB'!$B:$B,"LP",'Régua SAEB'!$D:$D,"&lt;="&amp;$F5232,'Régua SAEB'!$E:$E,"&gt;"&amp;$F5232,'Régua SAEB'!$A:$A,$E5232)</f>
        <v>3</v>
      </c>
      <c r="H5232" s="10" t="str">
        <f t="array" ref="H5232">INDEX('Régua SAEB'!$F$1:$F$40,MATCH($E5232&amp;"LP"&amp;$G5232,'Régua SAEB'!$G$1:$G$40,0),1)</f>
        <v>Básico</v>
      </c>
      <c r="I5232" s="29">
        <v>267.31</v>
      </c>
      <c r="J5232" s="10">
        <f>SUMIFS('Régua SAEB'!$C:$C,'Régua SAEB'!$B:$B,"MT",'Régua SAEB'!$D:$D,"&lt;="&amp;$I5232,'Régua SAEB'!$E:$E,"&gt;"&amp;$I5232,'Régua SAEB'!$A:$A,$E5232)</f>
        <v>2</v>
      </c>
      <c r="K5232" s="10" t="str">
        <f t="array" ref="K5232">INDEX('Régua SAEB'!$F$1:$F$40,MATCH($E5232&amp;"MT"&amp;$J5232,'Régua SAEB'!$G$1:$G$40,0),1)</f>
        <v>Insuficiente</v>
      </c>
    </row>
    <row r="5233" spans="1:11" x14ac:dyDescent="0.2">
      <c r="A5233" s="28" t="s">
        <v>78</v>
      </c>
      <c r="B5233" s="24">
        <v>11836</v>
      </c>
      <c r="C5233" s="28" t="s">
        <v>2461</v>
      </c>
      <c r="D5233" s="29">
        <v>35011836</v>
      </c>
      <c r="E5233" s="29" t="s">
        <v>3527</v>
      </c>
      <c r="F5233" s="29">
        <v>284.83</v>
      </c>
      <c r="G5233" s="10">
        <f>SUMIFS('Régua SAEB'!$C:$C,'Régua SAEB'!$B:$B,"LP",'Régua SAEB'!$D:$D,"&lt;="&amp;$F5233,'Régua SAEB'!$E:$E,"&gt;"&amp;$F5233,'Régua SAEB'!$A:$A,$E5233)</f>
        <v>3</v>
      </c>
      <c r="H5233" s="10" t="str">
        <f t="array" ref="H5233">INDEX('Régua SAEB'!$F$1:$F$40,MATCH($E5233&amp;"LP"&amp;$G5233,'Régua SAEB'!$G$1:$G$40,0),1)</f>
        <v>Básico</v>
      </c>
      <c r="I5233" s="29">
        <v>266.39</v>
      </c>
      <c r="J5233" s="10">
        <f>SUMIFS('Régua SAEB'!$C:$C,'Régua SAEB'!$B:$B,"MT",'Régua SAEB'!$D:$D,"&lt;="&amp;$I5233,'Régua SAEB'!$E:$E,"&gt;"&amp;$I5233,'Régua SAEB'!$A:$A,$E5233)</f>
        <v>2</v>
      </c>
      <c r="K5233" s="10" t="str">
        <f t="array" ref="K5233">INDEX('Régua SAEB'!$F$1:$F$40,MATCH($E5233&amp;"MT"&amp;$J5233,'Régua SAEB'!$G$1:$G$40,0),1)</f>
        <v>Insuficiente</v>
      </c>
    </row>
    <row r="5234" spans="1:11" x14ac:dyDescent="0.2">
      <c r="A5234" s="28" t="s">
        <v>78</v>
      </c>
      <c r="B5234" s="24">
        <v>11885</v>
      </c>
      <c r="C5234" s="28" t="s">
        <v>2462</v>
      </c>
      <c r="D5234" s="29">
        <v>35011885</v>
      </c>
      <c r="E5234" s="29" t="s">
        <v>3527</v>
      </c>
      <c r="F5234" s="29">
        <v>268.02999999999997</v>
      </c>
      <c r="G5234" s="10">
        <f>SUMIFS('Régua SAEB'!$C:$C,'Régua SAEB'!$B:$B,"LP",'Régua SAEB'!$D:$D,"&lt;="&amp;$F5234,'Régua SAEB'!$E:$E,"&gt;"&amp;$F5234,'Régua SAEB'!$A:$A,$E5234)</f>
        <v>2</v>
      </c>
      <c r="H5234" s="10" t="str">
        <f t="array" ref="H5234">INDEX('Régua SAEB'!$F$1:$F$40,MATCH($E5234&amp;"LP"&amp;$G5234,'Régua SAEB'!$G$1:$G$40,0),1)</f>
        <v>Básico</v>
      </c>
      <c r="I5234" s="29">
        <v>256.72000000000003</v>
      </c>
      <c r="J5234" s="10">
        <f>SUMIFS('Régua SAEB'!$C:$C,'Régua SAEB'!$B:$B,"MT",'Régua SAEB'!$D:$D,"&lt;="&amp;$I5234,'Régua SAEB'!$E:$E,"&gt;"&amp;$I5234,'Régua SAEB'!$A:$A,$E5234)</f>
        <v>2</v>
      </c>
      <c r="K5234" s="10" t="str">
        <f t="array" ref="K5234">INDEX('Régua SAEB'!$F$1:$F$40,MATCH($E5234&amp;"MT"&amp;$J5234,'Régua SAEB'!$G$1:$G$40,0),1)</f>
        <v>Insuficiente</v>
      </c>
    </row>
    <row r="5235" spans="1:11" x14ac:dyDescent="0.2">
      <c r="A5235" s="28" t="s">
        <v>78</v>
      </c>
      <c r="B5235" s="24">
        <v>11897</v>
      </c>
      <c r="C5235" s="28" t="s">
        <v>3721</v>
      </c>
      <c r="D5235" s="29">
        <v>35011897</v>
      </c>
      <c r="E5235" s="29" t="s">
        <v>3527</v>
      </c>
      <c r="F5235" s="29">
        <v>310.13</v>
      </c>
      <c r="G5235" s="10">
        <f>SUMIFS('Régua SAEB'!$C:$C,'Régua SAEB'!$B:$B,"LP",'Régua SAEB'!$D:$D,"&lt;="&amp;$F5235,'Régua SAEB'!$E:$E,"&gt;"&amp;$F5235,'Régua SAEB'!$A:$A,$E5235)</f>
        <v>4</v>
      </c>
      <c r="H5235" s="10" t="str">
        <f t="array" ref="H5235">INDEX('Régua SAEB'!$F$1:$F$40,MATCH($E5235&amp;"LP"&amp;$G5235,'Régua SAEB'!$G$1:$G$40,0),1)</f>
        <v>Básico</v>
      </c>
      <c r="I5235" s="29">
        <v>289.44</v>
      </c>
      <c r="J5235" s="10">
        <f>SUMIFS('Régua SAEB'!$C:$C,'Régua SAEB'!$B:$B,"MT",'Régua SAEB'!$D:$D,"&lt;="&amp;$I5235,'Régua SAEB'!$E:$E,"&gt;"&amp;$I5235,'Régua SAEB'!$A:$A,$E5235)</f>
        <v>3</v>
      </c>
      <c r="K5235" s="10" t="str">
        <f t="array" ref="K5235">INDEX('Régua SAEB'!$F$1:$F$40,MATCH($E5235&amp;"MT"&amp;$J5235,'Régua SAEB'!$G$1:$G$40,0),1)</f>
        <v>Básico</v>
      </c>
    </row>
    <row r="5236" spans="1:11" x14ac:dyDescent="0.2">
      <c r="A5236" s="28" t="s">
        <v>78</v>
      </c>
      <c r="B5236" s="24">
        <v>11903</v>
      </c>
      <c r="C5236" s="28" t="s">
        <v>2463</v>
      </c>
      <c r="D5236" s="29">
        <v>35011903</v>
      </c>
      <c r="E5236" s="29" t="s">
        <v>3527</v>
      </c>
      <c r="F5236" s="29">
        <v>272.41000000000003</v>
      </c>
      <c r="G5236" s="10">
        <f>SUMIFS('Régua SAEB'!$C:$C,'Régua SAEB'!$B:$B,"LP",'Régua SAEB'!$D:$D,"&lt;="&amp;$F5236,'Régua SAEB'!$E:$E,"&gt;"&amp;$F5236,'Régua SAEB'!$A:$A,$E5236)</f>
        <v>2</v>
      </c>
      <c r="H5236" s="10" t="str">
        <f t="array" ref="H5236">INDEX('Régua SAEB'!$F$1:$F$40,MATCH($E5236&amp;"LP"&amp;$G5236,'Régua SAEB'!$G$1:$G$40,0),1)</f>
        <v>Básico</v>
      </c>
      <c r="I5236" s="29">
        <v>260.33</v>
      </c>
      <c r="J5236" s="10">
        <f>SUMIFS('Régua SAEB'!$C:$C,'Régua SAEB'!$B:$B,"MT",'Régua SAEB'!$D:$D,"&lt;="&amp;$I5236,'Régua SAEB'!$E:$E,"&gt;"&amp;$I5236,'Régua SAEB'!$A:$A,$E5236)</f>
        <v>2</v>
      </c>
      <c r="K5236" s="10" t="str">
        <f t="array" ref="K5236">INDEX('Régua SAEB'!$F$1:$F$40,MATCH($E5236&amp;"MT"&amp;$J5236,'Régua SAEB'!$G$1:$G$40,0),1)</f>
        <v>Insuficiente</v>
      </c>
    </row>
    <row r="5237" spans="1:11" x14ac:dyDescent="0.2">
      <c r="A5237" s="28" t="s">
        <v>78</v>
      </c>
      <c r="B5237" s="24">
        <v>11927</v>
      </c>
      <c r="C5237" s="28" t="s">
        <v>2464</v>
      </c>
      <c r="D5237" s="29">
        <v>35011927</v>
      </c>
      <c r="E5237" s="29" t="s">
        <v>3527</v>
      </c>
      <c r="F5237" s="29">
        <v>284.99</v>
      </c>
      <c r="G5237" s="10">
        <f>SUMIFS('Régua SAEB'!$C:$C,'Régua SAEB'!$B:$B,"LP",'Régua SAEB'!$D:$D,"&lt;="&amp;$F5237,'Régua SAEB'!$E:$E,"&gt;"&amp;$F5237,'Régua SAEB'!$A:$A,$E5237)</f>
        <v>3</v>
      </c>
      <c r="H5237" s="10" t="str">
        <f t="array" ref="H5237">INDEX('Régua SAEB'!$F$1:$F$40,MATCH($E5237&amp;"LP"&amp;$G5237,'Régua SAEB'!$G$1:$G$40,0),1)</f>
        <v>Básico</v>
      </c>
      <c r="I5237" s="29">
        <v>277.01</v>
      </c>
      <c r="J5237" s="10">
        <f>SUMIFS('Régua SAEB'!$C:$C,'Régua SAEB'!$B:$B,"MT",'Régua SAEB'!$D:$D,"&lt;="&amp;$I5237,'Régua SAEB'!$E:$E,"&gt;"&amp;$I5237,'Régua SAEB'!$A:$A,$E5237)</f>
        <v>3</v>
      </c>
      <c r="K5237" s="10" t="str">
        <f t="array" ref="K5237">INDEX('Régua SAEB'!$F$1:$F$40,MATCH($E5237&amp;"MT"&amp;$J5237,'Régua SAEB'!$G$1:$G$40,0),1)</f>
        <v>Básico</v>
      </c>
    </row>
    <row r="5238" spans="1:11" x14ac:dyDescent="0.2">
      <c r="A5238" s="28" t="s">
        <v>78</v>
      </c>
      <c r="B5238" s="24">
        <v>11940</v>
      </c>
      <c r="C5238" s="28" t="s">
        <v>2465</v>
      </c>
      <c r="D5238" s="29">
        <v>35011940</v>
      </c>
      <c r="E5238" s="29" t="s">
        <v>3527</v>
      </c>
      <c r="F5238" s="29">
        <v>266.93</v>
      </c>
      <c r="G5238" s="10">
        <f>SUMIFS('Régua SAEB'!$C:$C,'Régua SAEB'!$B:$B,"LP",'Régua SAEB'!$D:$D,"&lt;="&amp;$F5238,'Régua SAEB'!$E:$E,"&gt;"&amp;$F5238,'Régua SAEB'!$A:$A,$E5238)</f>
        <v>2</v>
      </c>
      <c r="H5238" s="10" t="str">
        <f t="array" ref="H5238">INDEX('Régua SAEB'!$F$1:$F$40,MATCH($E5238&amp;"LP"&amp;$G5238,'Régua SAEB'!$G$1:$G$40,0),1)</f>
        <v>Básico</v>
      </c>
      <c r="I5238" s="29">
        <v>253.35</v>
      </c>
      <c r="J5238" s="10">
        <f>SUMIFS('Régua SAEB'!$C:$C,'Régua SAEB'!$B:$B,"MT",'Régua SAEB'!$D:$D,"&lt;="&amp;$I5238,'Régua SAEB'!$E:$E,"&gt;"&amp;$I5238,'Régua SAEB'!$A:$A,$E5238)</f>
        <v>2</v>
      </c>
      <c r="K5238" s="10" t="str">
        <f t="array" ref="K5238">INDEX('Régua SAEB'!$F$1:$F$40,MATCH($E5238&amp;"MT"&amp;$J5238,'Régua SAEB'!$G$1:$G$40,0),1)</f>
        <v>Insuficiente</v>
      </c>
    </row>
    <row r="5239" spans="1:11" x14ac:dyDescent="0.2">
      <c r="A5239" s="28" t="s">
        <v>78</v>
      </c>
      <c r="B5239" s="24">
        <v>38805</v>
      </c>
      <c r="C5239" s="28" t="s">
        <v>2466</v>
      </c>
      <c r="D5239" s="29">
        <v>35038805</v>
      </c>
      <c r="E5239" s="29" t="s">
        <v>3527</v>
      </c>
      <c r="F5239" s="29">
        <v>259.99</v>
      </c>
      <c r="G5239" s="10">
        <f>SUMIFS('Régua SAEB'!$C:$C,'Régua SAEB'!$B:$B,"LP",'Régua SAEB'!$D:$D,"&lt;="&amp;$F5239,'Régua SAEB'!$E:$E,"&gt;"&amp;$F5239,'Régua SAEB'!$A:$A,$E5239)</f>
        <v>2</v>
      </c>
      <c r="H5239" s="10" t="str">
        <f t="array" ref="H5239">INDEX('Régua SAEB'!$F$1:$F$40,MATCH($E5239&amp;"LP"&amp;$G5239,'Régua SAEB'!$G$1:$G$40,0),1)</f>
        <v>Básico</v>
      </c>
      <c r="I5239" s="29">
        <v>248.49</v>
      </c>
      <c r="J5239" s="10">
        <f>SUMIFS('Régua SAEB'!$C:$C,'Régua SAEB'!$B:$B,"MT",'Régua SAEB'!$D:$D,"&lt;="&amp;$I5239,'Régua SAEB'!$E:$E,"&gt;"&amp;$I5239,'Régua SAEB'!$A:$A,$E5239)</f>
        <v>1</v>
      </c>
      <c r="K5239" s="10" t="str">
        <f t="array" ref="K5239">INDEX('Régua SAEB'!$F$1:$F$40,MATCH($E5239&amp;"MT"&amp;$J5239,'Régua SAEB'!$G$1:$G$40,0),1)</f>
        <v>Insuficiente</v>
      </c>
    </row>
    <row r="5240" spans="1:11" x14ac:dyDescent="0.2">
      <c r="A5240" s="28" t="s">
        <v>78</v>
      </c>
      <c r="B5240" s="24">
        <v>46164</v>
      </c>
      <c r="C5240" s="28" t="s">
        <v>2467</v>
      </c>
      <c r="D5240" s="29">
        <v>35046164</v>
      </c>
      <c r="E5240" s="29" t="s">
        <v>3527</v>
      </c>
      <c r="F5240" s="29">
        <v>292.63</v>
      </c>
      <c r="G5240" s="10">
        <f>SUMIFS('Régua SAEB'!$C:$C,'Régua SAEB'!$B:$B,"LP",'Régua SAEB'!$D:$D,"&lt;="&amp;$F5240,'Régua SAEB'!$E:$E,"&gt;"&amp;$F5240,'Régua SAEB'!$A:$A,$E5240)</f>
        <v>3</v>
      </c>
      <c r="H5240" s="10" t="str">
        <f t="array" ref="H5240">INDEX('Régua SAEB'!$F$1:$F$40,MATCH($E5240&amp;"LP"&amp;$G5240,'Régua SAEB'!$G$1:$G$40,0),1)</f>
        <v>Básico</v>
      </c>
      <c r="I5240" s="29">
        <v>268.86</v>
      </c>
      <c r="J5240" s="10">
        <f>SUMIFS('Régua SAEB'!$C:$C,'Régua SAEB'!$B:$B,"MT",'Régua SAEB'!$D:$D,"&lt;="&amp;$I5240,'Régua SAEB'!$E:$E,"&gt;"&amp;$I5240,'Régua SAEB'!$A:$A,$E5240)</f>
        <v>2</v>
      </c>
      <c r="K5240" s="10" t="str">
        <f t="array" ref="K5240">INDEX('Régua SAEB'!$F$1:$F$40,MATCH($E5240&amp;"MT"&amp;$J5240,'Régua SAEB'!$G$1:$G$40,0),1)</f>
        <v>Insuficiente</v>
      </c>
    </row>
    <row r="5241" spans="1:11" x14ac:dyDescent="0.2">
      <c r="A5241" s="28" t="s">
        <v>78</v>
      </c>
      <c r="B5241" s="24">
        <v>46760</v>
      </c>
      <c r="C5241" s="28" t="s">
        <v>2468</v>
      </c>
      <c r="D5241" s="29">
        <v>35046760</v>
      </c>
      <c r="E5241" s="29" t="s">
        <v>3527</v>
      </c>
      <c r="F5241" s="29">
        <v>262.47000000000003</v>
      </c>
      <c r="G5241" s="10">
        <f>SUMIFS('Régua SAEB'!$C:$C,'Régua SAEB'!$B:$B,"LP",'Régua SAEB'!$D:$D,"&lt;="&amp;$F5241,'Régua SAEB'!$E:$E,"&gt;"&amp;$F5241,'Régua SAEB'!$A:$A,$E5241)</f>
        <v>2</v>
      </c>
      <c r="H5241" s="10" t="str">
        <f t="array" ref="H5241">INDEX('Régua SAEB'!$F$1:$F$40,MATCH($E5241&amp;"LP"&amp;$G5241,'Régua SAEB'!$G$1:$G$40,0),1)</f>
        <v>Básico</v>
      </c>
      <c r="I5241" s="29">
        <v>255.13</v>
      </c>
      <c r="J5241" s="10">
        <f>SUMIFS('Régua SAEB'!$C:$C,'Régua SAEB'!$B:$B,"MT",'Régua SAEB'!$D:$D,"&lt;="&amp;$I5241,'Régua SAEB'!$E:$E,"&gt;"&amp;$I5241,'Régua SAEB'!$A:$A,$E5241)</f>
        <v>2</v>
      </c>
      <c r="K5241" s="10" t="str">
        <f t="array" ref="K5241">INDEX('Régua SAEB'!$F$1:$F$40,MATCH($E5241&amp;"MT"&amp;$J5241,'Régua SAEB'!$G$1:$G$40,0),1)</f>
        <v>Insuficiente</v>
      </c>
    </row>
    <row r="5242" spans="1:11" x14ac:dyDescent="0.2">
      <c r="A5242" s="28" t="s">
        <v>78</v>
      </c>
      <c r="B5242" s="24">
        <v>905021</v>
      </c>
      <c r="C5242" s="28" t="s">
        <v>2469</v>
      </c>
      <c r="D5242" s="29">
        <v>35905021</v>
      </c>
      <c r="E5242" s="29" t="s">
        <v>3527</v>
      </c>
      <c r="F5242" s="29">
        <v>310.67</v>
      </c>
      <c r="G5242" s="10">
        <f>SUMIFS('Régua SAEB'!$C:$C,'Régua SAEB'!$B:$B,"LP",'Régua SAEB'!$D:$D,"&lt;="&amp;$F5242,'Régua SAEB'!$E:$E,"&gt;"&amp;$F5242,'Régua SAEB'!$A:$A,$E5242)</f>
        <v>4</v>
      </c>
      <c r="H5242" s="10" t="str">
        <f t="array" ref="H5242">INDEX('Régua SAEB'!$F$1:$F$40,MATCH($E5242&amp;"LP"&amp;$G5242,'Régua SAEB'!$G$1:$G$40,0),1)</f>
        <v>Básico</v>
      </c>
      <c r="I5242" s="29">
        <v>288.61</v>
      </c>
      <c r="J5242" s="10">
        <f>SUMIFS('Régua SAEB'!$C:$C,'Régua SAEB'!$B:$B,"MT",'Régua SAEB'!$D:$D,"&lt;="&amp;$I5242,'Régua SAEB'!$E:$E,"&gt;"&amp;$I5242,'Régua SAEB'!$A:$A,$E5242)</f>
        <v>3</v>
      </c>
      <c r="K5242" s="10" t="str">
        <f t="array" ref="K5242">INDEX('Régua SAEB'!$F$1:$F$40,MATCH($E5242&amp;"MT"&amp;$J5242,'Régua SAEB'!$G$1:$G$40,0),1)</f>
        <v>Básico</v>
      </c>
    </row>
    <row r="5243" spans="1:11" x14ac:dyDescent="0.2">
      <c r="A5243" s="28" t="s">
        <v>78</v>
      </c>
      <c r="B5243" s="24">
        <v>909816</v>
      </c>
      <c r="C5243" s="28" t="s">
        <v>2470</v>
      </c>
      <c r="D5243" s="29">
        <v>35909816</v>
      </c>
      <c r="E5243" s="29" t="s">
        <v>3527</v>
      </c>
      <c r="F5243" s="29">
        <v>259.74</v>
      </c>
      <c r="G5243" s="10">
        <f>SUMIFS('Régua SAEB'!$C:$C,'Régua SAEB'!$B:$B,"LP",'Régua SAEB'!$D:$D,"&lt;="&amp;$F5243,'Régua SAEB'!$E:$E,"&gt;"&amp;$F5243,'Régua SAEB'!$A:$A,$E5243)</f>
        <v>2</v>
      </c>
      <c r="H5243" s="10" t="str">
        <f t="array" ref="H5243">INDEX('Régua SAEB'!$F$1:$F$40,MATCH($E5243&amp;"LP"&amp;$G5243,'Régua SAEB'!$G$1:$G$40,0),1)</f>
        <v>Básico</v>
      </c>
      <c r="I5243" s="29">
        <v>250.59</v>
      </c>
      <c r="J5243" s="10">
        <f>SUMIFS('Régua SAEB'!$C:$C,'Régua SAEB'!$B:$B,"MT",'Régua SAEB'!$D:$D,"&lt;="&amp;$I5243,'Régua SAEB'!$E:$E,"&gt;"&amp;$I5243,'Régua SAEB'!$A:$A,$E5243)</f>
        <v>2</v>
      </c>
      <c r="K5243" s="10" t="str">
        <f t="array" ref="K5243">INDEX('Régua SAEB'!$F$1:$F$40,MATCH($E5243&amp;"MT"&amp;$J5243,'Régua SAEB'!$G$1:$G$40,0),1)</f>
        <v>Insuficiente</v>
      </c>
    </row>
    <row r="5244" spans="1:11" x14ac:dyDescent="0.2">
      <c r="A5244" s="28" t="s">
        <v>69</v>
      </c>
      <c r="B5244" s="24">
        <v>13274</v>
      </c>
      <c r="C5244" s="28" t="s">
        <v>2471</v>
      </c>
      <c r="D5244" s="29">
        <v>35013274</v>
      </c>
      <c r="E5244" s="29" t="s">
        <v>3527</v>
      </c>
      <c r="F5244" s="29">
        <v>278.61</v>
      </c>
      <c r="G5244" s="10">
        <f>SUMIFS('Régua SAEB'!$C:$C,'Régua SAEB'!$B:$B,"LP",'Régua SAEB'!$D:$D,"&lt;="&amp;$F5244,'Régua SAEB'!$E:$E,"&gt;"&amp;$F5244,'Régua SAEB'!$A:$A,$E5244)</f>
        <v>3</v>
      </c>
      <c r="H5244" s="10" t="str">
        <f t="array" ref="H5244">INDEX('Régua SAEB'!$F$1:$F$40,MATCH($E5244&amp;"LP"&amp;$G5244,'Régua SAEB'!$G$1:$G$40,0),1)</f>
        <v>Básico</v>
      </c>
      <c r="I5244" s="29">
        <v>276.42</v>
      </c>
      <c r="J5244" s="10">
        <f>SUMIFS('Régua SAEB'!$C:$C,'Régua SAEB'!$B:$B,"MT",'Régua SAEB'!$D:$D,"&lt;="&amp;$I5244,'Régua SAEB'!$E:$E,"&gt;"&amp;$I5244,'Régua SAEB'!$A:$A,$E5244)</f>
        <v>3</v>
      </c>
      <c r="K5244" s="10" t="str">
        <f t="array" ref="K5244">INDEX('Régua SAEB'!$F$1:$F$40,MATCH($E5244&amp;"MT"&amp;$J5244,'Régua SAEB'!$G$1:$G$40,0),1)</f>
        <v>Básico</v>
      </c>
    </row>
    <row r="5245" spans="1:11" x14ac:dyDescent="0.2">
      <c r="A5245" s="28" t="s">
        <v>79</v>
      </c>
      <c r="B5245" s="24">
        <v>8758</v>
      </c>
      <c r="C5245" s="28" t="s">
        <v>2473</v>
      </c>
      <c r="D5245" s="29">
        <v>35008758</v>
      </c>
      <c r="E5245" s="29" t="s">
        <v>3527</v>
      </c>
      <c r="F5245" s="29">
        <v>301.64</v>
      </c>
      <c r="G5245" s="10">
        <f>SUMIFS('Régua SAEB'!$C:$C,'Régua SAEB'!$B:$B,"LP",'Régua SAEB'!$D:$D,"&lt;="&amp;$F5245,'Régua SAEB'!$E:$E,"&gt;"&amp;$F5245,'Régua SAEB'!$A:$A,$E5245)</f>
        <v>4</v>
      </c>
      <c r="H5245" s="10" t="str">
        <f t="array" ref="H5245">INDEX('Régua SAEB'!$F$1:$F$40,MATCH($E5245&amp;"LP"&amp;$G5245,'Régua SAEB'!$G$1:$G$40,0),1)</f>
        <v>Básico</v>
      </c>
      <c r="I5245" s="29">
        <v>283.11</v>
      </c>
      <c r="J5245" s="10">
        <f>SUMIFS('Régua SAEB'!$C:$C,'Régua SAEB'!$B:$B,"MT",'Régua SAEB'!$D:$D,"&lt;="&amp;$I5245,'Régua SAEB'!$E:$E,"&gt;"&amp;$I5245,'Régua SAEB'!$A:$A,$E5245)</f>
        <v>3</v>
      </c>
      <c r="K5245" s="10" t="str">
        <f t="array" ref="K5245">INDEX('Régua SAEB'!$F$1:$F$40,MATCH($E5245&amp;"MT"&amp;$J5245,'Régua SAEB'!$G$1:$G$40,0),1)</f>
        <v>Básico</v>
      </c>
    </row>
    <row r="5246" spans="1:11" x14ac:dyDescent="0.2">
      <c r="A5246" s="28" t="s">
        <v>79</v>
      </c>
      <c r="B5246" s="24">
        <v>8771</v>
      </c>
      <c r="C5246" s="28" t="s">
        <v>2474</v>
      </c>
      <c r="D5246" s="29">
        <v>35008771</v>
      </c>
      <c r="E5246" s="29" t="s">
        <v>3527</v>
      </c>
      <c r="F5246" s="29">
        <v>260.64</v>
      </c>
      <c r="G5246" s="10">
        <f>SUMIFS('Régua SAEB'!$C:$C,'Régua SAEB'!$B:$B,"LP",'Régua SAEB'!$D:$D,"&lt;="&amp;$F5246,'Régua SAEB'!$E:$E,"&gt;"&amp;$F5246,'Régua SAEB'!$A:$A,$E5246)</f>
        <v>2</v>
      </c>
      <c r="H5246" s="10" t="str">
        <f t="array" ref="H5246">INDEX('Régua SAEB'!$F$1:$F$40,MATCH($E5246&amp;"LP"&amp;$G5246,'Régua SAEB'!$G$1:$G$40,0),1)</f>
        <v>Básico</v>
      </c>
      <c r="I5246" s="29">
        <v>256.7</v>
      </c>
      <c r="J5246" s="10">
        <f>SUMIFS('Régua SAEB'!$C:$C,'Régua SAEB'!$B:$B,"MT",'Régua SAEB'!$D:$D,"&lt;="&amp;$I5246,'Régua SAEB'!$E:$E,"&gt;"&amp;$I5246,'Régua SAEB'!$A:$A,$E5246)</f>
        <v>2</v>
      </c>
      <c r="K5246" s="10" t="str">
        <f t="array" ref="K5246">INDEX('Régua SAEB'!$F$1:$F$40,MATCH($E5246&amp;"MT"&amp;$J5246,'Régua SAEB'!$G$1:$G$40,0),1)</f>
        <v>Insuficiente</v>
      </c>
    </row>
    <row r="5247" spans="1:11" x14ac:dyDescent="0.2">
      <c r="A5247" s="28" t="s">
        <v>79</v>
      </c>
      <c r="B5247" s="24">
        <v>8801</v>
      </c>
      <c r="C5247" s="28" t="s">
        <v>2475</v>
      </c>
      <c r="D5247" s="29">
        <v>35008801</v>
      </c>
      <c r="E5247" s="29" t="s">
        <v>3527</v>
      </c>
      <c r="F5247" s="29">
        <v>293.79000000000002</v>
      </c>
      <c r="G5247" s="10">
        <f>SUMIFS('Régua SAEB'!$C:$C,'Régua SAEB'!$B:$B,"LP",'Régua SAEB'!$D:$D,"&lt;="&amp;$F5247,'Régua SAEB'!$E:$E,"&gt;"&amp;$F5247,'Régua SAEB'!$A:$A,$E5247)</f>
        <v>3</v>
      </c>
      <c r="H5247" s="10" t="str">
        <f t="array" ref="H5247">INDEX('Régua SAEB'!$F$1:$F$40,MATCH($E5247&amp;"LP"&amp;$G5247,'Régua SAEB'!$G$1:$G$40,0),1)</f>
        <v>Básico</v>
      </c>
      <c r="I5247" s="29">
        <v>279.73</v>
      </c>
      <c r="J5247" s="10">
        <f>SUMIFS('Régua SAEB'!$C:$C,'Régua SAEB'!$B:$B,"MT",'Régua SAEB'!$D:$D,"&lt;="&amp;$I5247,'Régua SAEB'!$E:$E,"&gt;"&amp;$I5247,'Régua SAEB'!$A:$A,$E5247)</f>
        <v>3</v>
      </c>
      <c r="K5247" s="10" t="str">
        <f t="array" ref="K5247">INDEX('Régua SAEB'!$F$1:$F$40,MATCH($E5247&amp;"MT"&amp;$J5247,'Régua SAEB'!$G$1:$G$40,0),1)</f>
        <v>Básico</v>
      </c>
    </row>
    <row r="5248" spans="1:11" x14ac:dyDescent="0.2">
      <c r="A5248" s="28" t="s">
        <v>79</v>
      </c>
      <c r="B5248" s="24">
        <v>8825</v>
      </c>
      <c r="C5248" s="28" t="s">
        <v>2477</v>
      </c>
      <c r="D5248" s="29">
        <v>35008825</v>
      </c>
      <c r="E5248" s="29" t="s">
        <v>3527</v>
      </c>
      <c r="F5248" s="29">
        <v>307.45</v>
      </c>
      <c r="G5248" s="10">
        <f>SUMIFS('Régua SAEB'!$C:$C,'Régua SAEB'!$B:$B,"LP",'Régua SAEB'!$D:$D,"&lt;="&amp;$F5248,'Régua SAEB'!$E:$E,"&gt;"&amp;$F5248,'Régua SAEB'!$A:$A,$E5248)</f>
        <v>4</v>
      </c>
      <c r="H5248" s="10" t="str">
        <f t="array" ref="H5248">INDEX('Régua SAEB'!$F$1:$F$40,MATCH($E5248&amp;"LP"&amp;$G5248,'Régua SAEB'!$G$1:$G$40,0),1)</f>
        <v>Básico</v>
      </c>
      <c r="I5248" s="29">
        <v>298.85000000000002</v>
      </c>
      <c r="J5248" s="10">
        <f>SUMIFS('Régua SAEB'!$C:$C,'Régua SAEB'!$B:$B,"MT",'Régua SAEB'!$D:$D,"&lt;="&amp;$I5248,'Régua SAEB'!$E:$E,"&gt;"&amp;$I5248,'Régua SAEB'!$A:$A,$E5248)</f>
        <v>3</v>
      </c>
      <c r="K5248" s="10" t="str">
        <f t="array" ref="K5248">INDEX('Régua SAEB'!$F$1:$F$40,MATCH($E5248&amp;"MT"&amp;$J5248,'Régua SAEB'!$G$1:$G$40,0),1)</f>
        <v>Básico</v>
      </c>
    </row>
    <row r="5249" spans="1:11" x14ac:dyDescent="0.2">
      <c r="A5249" s="28" t="s">
        <v>79</v>
      </c>
      <c r="B5249" s="24">
        <v>8837</v>
      </c>
      <c r="C5249" s="28" t="s">
        <v>2478</v>
      </c>
      <c r="D5249" s="29">
        <v>35008837</v>
      </c>
      <c r="E5249" s="29" t="s">
        <v>3527</v>
      </c>
      <c r="F5249" s="29">
        <v>297.75</v>
      </c>
      <c r="G5249" s="10">
        <f>SUMIFS('Régua SAEB'!$C:$C,'Régua SAEB'!$B:$B,"LP",'Régua SAEB'!$D:$D,"&lt;="&amp;$F5249,'Régua SAEB'!$E:$E,"&gt;"&amp;$F5249,'Régua SAEB'!$A:$A,$E5249)</f>
        <v>3</v>
      </c>
      <c r="H5249" s="10" t="str">
        <f t="array" ref="H5249">INDEX('Régua SAEB'!$F$1:$F$40,MATCH($E5249&amp;"LP"&amp;$G5249,'Régua SAEB'!$G$1:$G$40,0),1)</f>
        <v>Básico</v>
      </c>
      <c r="I5249" s="29">
        <v>278.04000000000002</v>
      </c>
      <c r="J5249" s="10">
        <f>SUMIFS('Régua SAEB'!$C:$C,'Régua SAEB'!$B:$B,"MT",'Régua SAEB'!$D:$D,"&lt;="&amp;$I5249,'Régua SAEB'!$E:$E,"&gt;"&amp;$I5249,'Régua SAEB'!$A:$A,$E5249)</f>
        <v>3</v>
      </c>
      <c r="K5249" s="10" t="str">
        <f t="array" ref="K5249">INDEX('Régua SAEB'!$F$1:$F$40,MATCH($E5249&amp;"MT"&amp;$J5249,'Régua SAEB'!$G$1:$G$40,0),1)</f>
        <v>Básico</v>
      </c>
    </row>
    <row r="5250" spans="1:11" x14ac:dyDescent="0.2">
      <c r="A5250" s="28" t="s">
        <v>79</v>
      </c>
      <c r="B5250" s="24">
        <v>8849</v>
      </c>
      <c r="C5250" s="28" t="s">
        <v>2479</v>
      </c>
      <c r="D5250" s="29">
        <v>35008849</v>
      </c>
      <c r="E5250" s="29" t="s">
        <v>3527</v>
      </c>
      <c r="F5250" s="29">
        <v>275.29000000000002</v>
      </c>
      <c r="G5250" s="10">
        <f>SUMIFS('Régua SAEB'!$C:$C,'Régua SAEB'!$B:$B,"LP",'Régua SAEB'!$D:$D,"&lt;="&amp;$F5250,'Régua SAEB'!$E:$E,"&gt;"&amp;$F5250,'Régua SAEB'!$A:$A,$E5250)</f>
        <v>3</v>
      </c>
      <c r="H5250" s="10" t="str">
        <f t="array" ref="H5250">INDEX('Régua SAEB'!$F$1:$F$40,MATCH($E5250&amp;"LP"&amp;$G5250,'Régua SAEB'!$G$1:$G$40,0),1)</f>
        <v>Básico</v>
      </c>
      <c r="I5250" s="29">
        <v>265.2</v>
      </c>
      <c r="J5250" s="10">
        <f>SUMIFS('Régua SAEB'!$C:$C,'Régua SAEB'!$B:$B,"MT",'Régua SAEB'!$D:$D,"&lt;="&amp;$I5250,'Régua SAEB'!$E:$E,"&gt;"&amp;$I5250,'Régua SAEB'!$A:$A,$E5250)</f>
        <v>2</v>
      </c>
      <c r="K5250" s="10" t="str">
        <f t="array" ref="K5250">INDEX('Régua SAEB'!$F$1:$F$40,MATCH($E5250&amp;"MT"&amp;$J5250,'Régua SAEB'!$G$1:$G$40,0),1)</f>
        <v>Insuficiente</v>
      </c>
    </row>
    <row r="5251" spans="1:11" x14ac:dyDescent="0.2">
      <c r="A5251" s="28" t="s">
        <v>79</v>
      </c>
      <c r="B5251" s="24">
        <v>8874</v>
      </c>
      <c r="C5251" s="28" t="s">
        <v>2480</v>
      </c>
      <c r="D5251" s="29">
        <v>35008874</v>
      </c>
      <c r="E5251" s="29" t="s">
        <v>3527</v>
      </c>
      <c r="F5251" s="29">
        <v>290.7</v>
      </c>
      <c r="G5251" s="10">
        <f>SUMIFS('Régua SAEB'!$C:$C,'Régua SAEB'!$B:$B,"LP",'Régua SAEB'!$D:$D,"&lt;="&amp;$F5251,'Régua SAEB'!$E:$E,"&gt;"&amp;$F5251,'Régua SAEB'!$A:$A,$E5251)</f>
        <v>3</v>
      </c>
      <c r="H5251" s="10" t="str">
        <f t="array" ref="H5251">INDEX('Régua SAEB'!$F$1:$F$40,MATCH($E5251&amp;"LP"&amp;$G5251,'Régua SAEB'!$G$1:$G$40,0),1)</f>
        <v>Básico</v>
      </c>
      <c r="I5251" s="29">
        <v>291.08</v>
      </c>
      <c r="J5251" s="10">
        <f>SUMIFS('Régua SAEB'!$C:$C,'Régua SAEB'!$B:$B,"MT",'Régua SAEB'!$D:$D,"&lt;="&amp;$I5251,'Régua SAEB'!$E:$E,"&gt;"&amp;$I5251,'Régua SAEB'!$A:$A,$E5251)</f>
        <v>3</v>
      </c>
      <c r="K5251" s="10" t="str">
        <f t="array" ref="K5251">INDEX('Régua SAEB'!$F$1:$F$40,MATCH($E5251&amp;"MT"&amp;$J5251,'Régua SAEB'!$G$1:$G$40,0),1)</f>
        <v>Básico</v>
      </c>
    </row>
    <row r="5252" spans="1:11" x14ac:dyDescent="0.2">
      <c r="A5252" s="28" t="s">
        <v>79</v>
      </c>
      <c r="B5252" s="24">
        <v>8886</v>
      </c>
      <c r="C5252" s="28" t="s">
        <v>2481</v>
      </c>
      <c r="D5252" s="29">
        <v>35008886</v>
      </c>
      <c r="E5252" s="29" t="s">
        <v>3527</v>
      </c>
      <c r="F5252" s="29">
        <v>297.97000000000003</v>
      </c>
      <c r="G5252" s="10">
        <f>SUMIFS('Régua SAEB'!$C:$C,'Régua SAEB'!$B:$B,"LP",'Régua SAEB'!$D:$D,"&lt;="&amp;$F5252,'Régua SAEB'!$E:$E,"&gt;"&amp;$F5252,'Régua SAEB'!$A:$A,$E5252)</f>
        <v>3</v>
      </c>
      <c r="H5252" s="10" t="str">
        <f t="array" ref="H5252">INDEX('Régua SAEB'!$F$1:$F$40,MATCH($E5252&amp;"LP"&amp;$G5252,'Régua SAEB'!$G$1:$G$40,0),1)</f>
        <v>Básico</v>
      </c>
      <c r="I5252" s="29">
        <v>276.79000000000002</v>
      </c>
      <c r="J5252" s="10">
        <f>SUMIFS('Régua SAEB'!$C:$C,'Régua SAEB'!$B:$B,"MT",'Régua SAEB'!$D:$D,"&lt;="&amp;$I5252,'Régua SAEB'!$E:$E,"&gt;"&amp;$I5252,'Régua SAEB'!$A:$A,$E5252)</f>
        <v>3</v>
      </c>
      <c r="K5252" s="10" t="str">
        <f t="array" ref="K5252">INDEX('Régua SAEB'!$F$1:$F$40,MATCH($E5252&amp;"MT"&amp;$J5252,'Régua SAEB'!$G$1:$G$40,0),1)</f>
        <v>Básico</v>
      </c>
    </row>
    <row r="5253" spans="1:11" x14ac:dyDescent="0.2">
      <c r="A5253" s="28" t="s">
        <v>79</v>
      </c>
      <c r="B5253" s="24">
        <v>8898</v>
      </c>
      <c r="C5253" s="28" t="s">
        <v>2482</v>
      </c>
      <c r="D5253" s="29">
        <v>35008898</v>
      </c>
      <c r="E5253" s="29" t="s">
        <v>3527</v>
      </c>
      <c r="F5253" s="29">
        <v>270.33</v>
      </c>
      <c r="G5253" s="10">
        <f>SUMIFS('Régua SAEB'!$C:$C,'Régua SAEB'!$B:$B,"LP",'Régua SAEB'!$D:$D,"&lt;="&amp;$F5253,'Régua SAEB'!$E:$E,"&gt;"&amp;$F5253,'Régua SAEB'!$A:$A,$E5253)</f>
        <v>2</v>
      </c>
      <c r="H5253" s="10" t="str">
        <f t="array" ref="H5253">INDEX('Régua SAEB'!$F$1:$F$40,MATCH($E5253&amp;"LP"&amp;$G5253,'Régua SAEB'!$G$1:$G$40,0),1)</f>
        <v>Básico</v>
      </c>
      <c r="I5253" s="29">
        <v>261.75</v>
      </c>
      <c r="J5253" s="10">
        <f>SUMIFS('Régua SAEB'!$C:$C,'Régua SAEB'!$B:$B,"MT",'Régua SAEB'!$D:$D,"&lt;="&amp;$I5253,'Régua SAEB'!$E:$E,"&gt;"&amp;$I5253,'Régua SAEB'!$A:$A,$E5253)</f>
        <v>2</v>
      </c>
      <c r="K5253" s="10" t="str">
        <f t="array" ref="K5253">INDEX('Régua SAEB'!$F$1:$F$40,MATCH($E5253&amp;"MT"&amp;$J5253,'Régua SAEB'!$G$1:$G$40,0),1)</f>
        <v>Insuficiente</v>
      </c>
    </row>
    <row r="5254" spans="1:11" x14ac:dyDescent="0.2">
      <c r="A5254" s="28" t="s">
        <v>79</v>
      </c>
      <c r="B5254" s="24">
        <v>8916</v>
      </c>
      <c r="C5254" s="28" t="s">
        <v>2484</v>
      </c>
      <c r="D5254" s="29">
        <v>35008916</v>
      </c>
      <c r="E5254" s="29" t="s">
        <v>3527</v>
      </c>
      <c r="F5254" s="29">
        <v>273.04000000000002</v>
      </c>
      <c r="G5254" s="10">
        <f>SUMIFS('Régua SAEB'!$C:$C,'Régua SAEB'!$B:$B,"LP",'Régua SAEB'!$D:$D,"&lt;="&amp;$F5254,'Régua SAEB'!$E:$E,"&gt;"&amp;$F5254,'Régua SAEB'!$A:$A,$E5254)</f>
        <v>2</v>
      </c>
      <c r="H5254" s="10" t="str">
        <f t="array" ref="H5254">INDEX('Régua SAEB'!$F$1:$F$40,MATCH($E5254&amp;"LP"&amp;$G5254,'Régua SAEB'!$G$1:$G$40,0),1)</f>
        <v>Básico</v>
      </c>
      <c r="I5254" s="29">
        <v>258.75</v>
      </c>
      <c r="J5254" s="10">
        <f>SUMIFS('Régua SAEB'!$C:$C,'Régua SAEB'!$B:$B,"MT",'Régua SAEB'!$D:$D,"&lt;="&amp;$I5254,'Régua SAEB'!$E:$E,"&gt;"&amp;$I5254,'Régua SAEB'!$A:$A,$E5254)</f>
        <v>2</v>
      </c>
      <c r="K5254" s="10" t="str">
        <f t="array" ref="K5254">INDEX('Régua SAEB'!$F$1:$F$40,MATCH($E5254&amp;"MT"&amp;$J5254,'Régua SAEB'!$G$1:$G$40,0),1)</f>
        <v>Insuficiente</v>
      </c>
    </row>
    <row r="5255" spans="1:11" x14ac:dyDescent="0.2">
      <c r="A5255" s="28" t="s">
        <v>79</v>
      </c>
      <c r="B5255" s="24">
        <v>8936</v>
      </c>
      <c r="C5255" s="28" t="s">
        <v>2486</v>
      </c>
      <c r="D5255" s="29">
        <v>35008936</v>
      </c>
      <c r="E5255" s="29" t="s">
        <v>3527</v>
      </c>
      <c r="F5255" s="29">
        <v>298.10000000000002</v>
      </c>
      <c r="G5255" s="10">
        <f>SUMIFS('Régua SAEB'!$C:$C,'Régua SAEB'!$B:$B,"LP",'Régua SAEB'!$D:$D,"&lt;="&amp;$F5255,'Régua SAEB'!$E:$E,"&gt;"&amp;$F5255,'Régua SAEB'!$A:$A,$E5255)</f>
        <v>3</v>
      </c>
      <c r="H5255" s="10" t="str">
        <f t="array" ref="H5255">INDEX('Régua SAEB'!$F$1:$F$40,MATCH($E5255&amp;"LP"&amp;$G5255,'Régua SAEB'!$G$1:$G$40,0),1)</f>
        <v>Básico</v>
      </c>
      <c r="I5255" s="29">
        <v>279.11</v>
      </c>
      <c r="J5255" s="10">
        <f>SUMIFS('Régua SAEB'!$C:$C,'Régua SAEB'!$B:$B,"MT",'Régua SAEB'!$D:$D,"&lt;="&amp;$I5255,'Régua SAEB'!$E:$E,"&gt;"&amp;$I5255,'Régua SAEB'!$A:$A,$E5255)</f>
        <v>3</v>
      </c>
      <c r="K5255" s="10" t="str">
        <f t="array" ref="K5255">INDEX('Régua SAEB'!$F$1:$F$40,MATCH($E5255&amp;"MT"&amp;$J5255,'Régua SAEB'!$G$1:$G$40,0),1)</f>
        <v>Básico</v>
      </c>
    </row>
    <row r="5256" spans="1:11" x14ac:dyDescent="0.2">
      <c r="A5256" s="28" t="s">
        <v>79</v>
      </c>
      <c r="B5256" s="24">
        <v>8941</v>
      </c>
      <c r="C5256" s="28" t="s">
        <v>2487</v>
      </c>
      <c r="D5256" s="29">
        <v>35008941</v>
      </c>
      <c r="E5256" s="29" t="s">
        <v>3527</v>
      </c>
      <c r="F5256" s="29">
        <v>304.47000000000003</v>
      </c>
      <c r="G5256" s="10">
        <f>SUMIFS('Régua SAEB'!$C:$C,'Régua SAEB'!$B:$B,"LP",'Régua SAEB'!$D:$D,"&lt;="&amp;$F5256,'Régua SAEB'!$E:$E,"&gt;"&amp;$F5256,'Régua SAEB'!$A:$A,$E5256)</f>
        <v>4</v>
      </c>
      <c r="H5256" s="10" t="str">
        <f t="array" ref="H5256">INDEX('Régua SAEB'!$F$1:$F$40,MATCH($E5256&amp;"LP"&amp;$G5256,'Régua SAEB'!$G$1:$G$40,0),1)</f>
        <v>Básico</v>
      </c>
      <c r="I5256" s="29">
        <v>289.77999999999997</v>
      </c>
      <c r="J5256" s="10">
        <f>SUMIFS('Régua SAEB'!$C:$C,'Régua SAEB'!$B:$B,"MT",'Régua SAEB'!$D:$D,"&lt;="&amp;$I5256,'Régua SAEB'!$E:$E,"&gt;"&amp;$I5256,'Régua SAEB'!$A:$A,$E5256)</f>
        <v>3</v>
      </c>
      <c r="K5256" s="10" t="str">
        <f t="array" ref="K5256">INDEX('Régua SAEB'!$F$1:$F$40,MATCH($E5256&amp;"MT"&amp;$J5256,'Régua SAEB'!$G$1:$G$40,0),1)</f>
        <v>Básico</v>
      </c>
    </row>
    <row r="5257" spans="1:11" x14ac:dyDescent="0.2">
      <c r="A5257" s="28" t="s">
        <v>79</v>
      </c>
      <c r="B5257" s="24">
        <v>8977</v>
      </c>
      <c r="C5257" s="28" t="s">
        <v>2488</v>
      </c>
      <c r="D5257" s="29">
        <v>35008977</v>
      </c>
      <c r="E5257" s="29" t="s">
        <v>3527</v>
      </c>
      <c r="F5257" s="29">
        <v>290.89999999999998</v>
      </c>
      <c r="G5257" s="10">
        <f>SUMIFS('Régua SAEB'!$C:$C,'Régua SAEB'!$B:$B,"LP",'Régua SAEB'!$D:$D,"&lt;="&amp;$F5257,'Régua SAEB'!$E:$E,"&gt;"&amp;$F5257,'Régua SAEB'!$A:$A,$E5257)</f>
        <v>3</v>
      </c>
      <c r="H5257" s="10" t="str">
        <f t="array" ref="H5257">INDEX('Régua SAEB'!$F$1:$F$40,MATCH($E5257&amp;"LP"&amp;$G5257,'Régua SAEB'!$G$1:$G$40,0),1)</f>
        <v>Básico</v>
      </c>
      <c r="I5257" s="29">
        <v>278.27</v>
      </c>
      <c r="J5257" s="10">
        <f>SUMIFS('Régua SAEB'!$C:$C,'Régua SAEB'!$B:$B,"MT",'Régua SAEB'!$D:$D,"&lt;="&amp;$I5257,'Régua SAEB'!$E:$E,"&gt;"&amp;$I5257,'Régua SAEB'!$A:$A,$E5257)</f>
        <v>3</v>
      </c>
      <c r="K5257" s="10" t="str">
        <f t="array" ref="K5257">INDEX('Régua SAEB'!$F$1:$F$40,MATCH($E5257&amp;"MT"&amp;$J5257,'Régua SAEB'!$G$1:$G$40,0),1)</f>
        <v>Básico</v>
      </c>
    </row>
    <row r="5258" spans="1:11" x14ac:dyDescent="0.2">
      <c r="A5258" s="28" t="s">
        <v>79</v>
      </c>
      <c r="B5258" s="24">
        <v>8990</v>
      </c>
      <c r="C5258" s="28" t="s">
        <v>2489</v>
      </c>
      <c r="D5258" s="29">
        <v>35008990</v>
      </c>
      <c r="E5258" s="29" t="s">
        <v>3527</v>
      </c>
      <c r="F5258" s="29">
        <v>280.20999999999998</v>
      </c>
      <c r="G5258" s="10">
        <f>SUMIFS('Régua SAEB'!$C:$C,'Régua SAEB'!$B:$B,"LP",'Régua SAEB'!$D:$D,"&lt;="&amp;$F5258,'Régua SAEB'!$E:$E,"&gt;"&amp;$F5258,'Régua SAEB'!$A:$A,$E5258)</f>
        <v>3</v>
      </c>
      <c r="H5258" s="10" t="str">
        <f t="array" ref="H5258">INDEX('Régua SAEB'!$F$1:$F$40,MATCH($E5258&amp;"LP"&amp;$G5258,'Régua SAEB'!$G$1:$G$40,0),1)</f>
        <v>Básico</v>
      </c>
      <c r="I5258" s="29">
        <v>259.94</v>
      </c>
      <c r="J5258" s="10">
        <f>SUMIFS('Régua SAEB'!$C:$C,'Régua SAEB'!$B:$B,"MT",'Régua SAEB'!$D:$D,"&lt;="&amp;$I5258,'Régua SAEB'!$E:$E,"&gt;"&amp;$I5258,'Régua SAEB'!$A:$A,$E5258)</f>
        <v>2</v>
      </c>
      <c r="K5258" s="10" t="str">
        <f t="array" ref="K5258">INDEX('Régua SAEB'!$F$1:$F$40,MATCH($E5258&amp;"MT"&amp;$J5258,'Régua SAEB'!$G$1:$G$40,0),1)</f>
        <v>Insuficiente</v>
      </c>
    </row>
    <row r="5259" spans="1:11" x14ac:dyDescent="0.2">
      <c r="A5259" s="28" t="s">
        <v>79</v>
      </c>
      <c r="B5259" s="24">
        <v>9003</v>
      </c>
      <c r="C5259" s="28" t="s">
        <v>2490</v>
      </c>
      <c r="D5259" s="29">
        <v>35009003</v>
      </c>
      <c r="E5259" s="29" t="s">
        <v>3527</v>
      </c>
      <c r="F5259" s="29">
        <v>274.33</v>
      </c>
      <c r="G5259" s="10">
        <f>SUMIFS('Régua SAEB'!$C:$C,'Régua SAEB'!$B:$B,"LP",'Régua SAEB'!$D:$D,"&lt;="&amp;$F5259,'Régua SAEB'!$E:$E,"&gt;"&amp;$F5259,'Régua SAEB'!$A:$A,$E5259)</f>
        <v>2</v>
      </c>
      <c r="H5259" s="10" t="str">
        <f t="array" ref="H5259">INDEX('Régua SAEB'!$F$1:$F$40,MATCH($E5259&amp;"LP"&amp;$G5259,'Régua SAEB'!$G$1:$G$40,0),1)</f>
        <v>Básico</v>
      </c>
      <c r="I5259" s="29">
        <v>264.7</v>
      </c>
      <c r="J5259" s="10">
        <f>SUMIFS('Régua SAEB'!$C:$C,'Régua SAEB'!$B:$B,"MT",'Régua SAEB'!$D:$D,"&lt;="&amp;$I5259,'Régua SAEB'!$E:$E,"&gt;"&amp;$I5259,'Régua SAEB'!$A:$A,$E5259)</f>
        <v>2</v>
      </c>
      <c r="K5259" s="10" t="str">
        <f t="array" ref="K5259">INDEX('Régua SAEB'!$F$1:$F$40,MATCH($E5259&amp;"MT"&amp;$J5259,'Régua SAEB'!$G$1:$G$40,0),1)</f>
        <v>Insuficiente</v>
      </c>
    </row>
    <row r="5260" spans="1:11" x14ac:dyDescent="0.2">
      <c r="A5260" s="28" t="s">
        <v>79</v>
      </c>
      <c r="B5260" s="24">
        <v>9015</v>
      </c>
      <c r="C5260" s="28" t="s">
        <v>2491</v>
      </c>
      <c r="D5260" s="29">
        <v>35009015</v>
      </c>
      <c r="E5260" s="29" t="s">
        <v>3527</v>
      </c>
      <c r="F5260" s="29">
        <v>291.16000000000003</v>
      </c>
      <c r="G5260" s="10">
        <f>SUMIFS('Régua SAEB'!$C:$C,'Régua SAEB'!$B:$B,"LP",'Régua SAEB'!$D:$D,"&lt;="&amp;$F5260,'Régua SAEB'!$E:$E,"&gt;"&amp;$F5260,'Régua SAEB'!$A:$A,$E5260)</f>
        <v>3</v>
      </c>
      <c r="H5260" s="10" t="str">
        <f t="array" ref="H5260">INDEX('Régua SAEB'!$F$1:$F$40,MATCH($E5260&amp;"LP"&amp;$G5260,'Régua SAEB'!$G$1:$G$40,0),1)</f>
        <v>Básico</v>
      </c>
      <c r="I5260" s="29">
        <v>281.83</v>
      </c>
      <c r="J5260" s="10">
        <f>SUMIFS('Régua SAEB'!$C:$C,'Régua SAEB'!$B:$B,"MT",'Régua SAEB'!$D:$D,"&lt;="&amp;$I5260,'Régua SAEB'!$E:$E,"&gt;"&amp;$I5260,'Régua SAEB'!$A:$A,$E5260)</f>
        <v>3</v>
      </c>
      <c r="K5260" s="10" t="str">
        <f t="array" ref="K5260">INDEX('Régua SAEB'!$F$1:$F$40,MATCH($E5260&amp;"MT"&amp;$J5260,'Régua SAEB'!$G$1:$G$40,0),1)</f>
        <v>Básico</v>
      </c>
    </row>
    <row r="5261" spans="1:11" x14ac:dyDescent="0.2">
      <c r="A5261" s="28" t="s">
        <v>79</v>
      </c>
      <c r="B5261" s="24">
        <v>9088</v>
      </c>
      <c r="C5261" s="28" t="s">
        <v>2493</v>
      </c>
      <c r="D5261" s="29">
        <v>35009088</v>
      </c>
      <c r="E5261" s="29" t="s">
        <v>3527</v>
      </c>
      <c r="F5261" s="29">
        <v>324.88</v>
      </c>
      <c r="G5261" s="10">
        <f>SUMIFS('Régua SAEB'!$C:$C,'Régua SAEB'!$B:$B,"LP",'Régua SAEB'!$D:$D,"&lt;="&amp;$F5261,'Régua SAEB'!$E:$E,"&gt;"&amp;$F5261,'Régua SAEB'!$A:$A,$E5261)</f>
        <v>4</v>
      </c>
      <c r="H5261" s="10" t="str">
        <f t="array" ref="H5261">INDEX('Régua SAEB'!$F$1:$F$40,MATCH($E5261&amp;"LP"&amp;$G5261,'Régua SAEB'!$G$1:$G$40,0),1)</f>
        <v>Básico</v>
      </c>
      <c r="I5261" s="29">
        <v>304.5</v>
      </c>
      <c r="J5261" s="10">
        <f>SUMIFS('Régua SAEB'!$C:$C,'Régua SAEB'!$B:$B,"MT",'Régua SAEB'!$D:$D,"&lt;="&amp;$I5261,'Régua SAEB'!$E:$E,"&gt;"&amp;$I5261,'Régua SAEB'!$A:$A,$E5261)</f>
        <v>4</v>
      </c>
      <c r="K5261" s="10" t="str">
        <f t="array" ref="K5261">INDEX('Régua SAEB'!$F$1:$F$40,MATCH($E5261&amp;"MT"&amp;$J5261,'Régua SAEB'!$G$1:$G$40,0),1)</f>
        <v>Básico</v>
      </c>
    </row>
    <row r="5262" spans="1:11" x14ac:dyDescent="0.2">
      <c r="A5262" s="28" t="s">
        <v>79</v>
      </c>
      <c r="B5262" s="24">
        <v>9124</v>
      </c>
      <c r="C5262" s="28" t="s">
        <v>2496</v>
      </c>
      <c r="D5262" s="29">
        <v>35009124</v>
      </c>
      <c r="E5262" s="29" t="s">
        <v>3527</v>
      </c>
      <c r="F5262" s="29">
        <v>292.87</v>
      </c>
      <c r="G5262" s="10">
        <f>SUMIFS('Régua SAEB'!$C:$C,'Régua SAEB'!$B:$B,"LP",'Régua SAEB'!$D:$D,"&lt;="&amp;$F5262,'Régua SAEB'!$E:$E,"&gt;"&amp;$F5262,'Régua SAEB'!$A:$A,$E5262)</f>
        <v>3</v>
      </c>
      <c r="H5262" s="10" t="str">
        <f t="array" ref="H5262">INDEX('Régua SAEB'!$F$1:$F$40,MATCH($E5262&amp;"LP"&amp;$G5262,'Régua SAEB'!$G$1:$G$40,0),1)</f>
        <v>Básico</v>
      </c>
      <c r="I5262" s="29">
        <v>270.02999999999997</v>
      </c>
      <c r="J5262" s="10">
        <f>SUMIFS('Régua SAEB'!$C:$C,'Régua SAEB'!$B:$B,"MT",'Régua SAEB'!$D:$D,"&lt;="&amp;$I5262,'Régua SAEB'!$E:$E,"&gt;"&amp;$I5262,'Régua SAEB'!$A:$A,$E5262)</f>
        <v>2</v>
      </c>
      <c r="K5262" s="10" t="str">
        <f t="array" ref="K5262">INDEX('Régua SAEB'!$F$1:$F$40,MATCH($E5262&amp;"MT"&amp;$J5262,'Régua SAEB'!$G$1:$G$40,0),1)</f>
        <v>Insuficiente</v>
      </c>
    </row>
    <row r="5263" spans="1:11" x14ac:dyDescent="0.2">
      <c r="A5263" s="28" t="s">
        <v>79</v>
      </c>
      <c r="B5263" s="24">
        <v>9131</v>
      </c>
      <c r="C5263" s="28" t="s">
        <v>2497</v>
      </c>
      <c r="D5263" s="29">
        <v>35009131</v>
      </c>
      <c r="E5263" s="29" t="s">
        <v>3527</v>
      </c>
      <c r="F5263" s="29">
        <v>290.26</v>
      </c>
      <c r="G5263" s="10">
        <f>SUMIFS('Régua SAEB'!$C:$C,'Régua SAEB'!$B:$B,"LP",'Régua SAEB'!$D:$D,"&lt;="&amp;$F5263,'Régua SAEB'!$E:$E,"&gt;"&amp;$F5263,'Régua SAEB'!$A:$A,$E5263)</f>
        <v>3</v>
      </c>
      <c r="H5263" s="10" t="str">
        <f t="array" ref="H5263">INDEX('Régua SAEB'!$F$1:$F$40,MATCH($E5263&amp;"LP"&amp;$G5263,'Régua SAEB'!$G$1:$G$40,0),1)</f>
        <v>Básico</v>
      </c>
      <c r="I5263" s="29">
        <v>267.61</v>
      </c>
      <c r="J5263" s="10">
        <f>SUMIFS('Régua SAEB'!$C:$C,'Régua SAEB'!$B:$B,"MT",'Régua SAEB'!$D:$D,"&lt;="&amp;$I5263,'Régua SAEB'!$E:$E,"&gt;"&amp;$I5263,'Régua SAEB'!$A:$A,$E5263)</f>
        <v>2</v>
      </c>
      <c r="K5263" s="10" t="str">
        <f t="array" ref="K5263">INDEX('Régua SAEB'!$F$1:$F$40,MATCH($E5263&amp;"MT"&amp;$J5263,'Régua SAEB'!$G$1:$G$40,0),1)</f>
        <v>Insuficiente</v>
      </c>
    </row>
    <row r="5264" spans="1:11" x14ac:dyDescent="0.2">
      <c r="A5264" s="28" t="s">
        <v>79</v>
      </c>
      <c r="B5264" s="24">
        <v>9155</v>
      </c>
      <c r="C5264" s="28" t="s">
        <v>2498</v>
      </c>
      <c r="D5264" s="29">
        <v>35009155</v>
      </c>
      <c r="E5264" s="29" t="s">
        <v>3527</v>
      </c>
      <c r="F5264" s="29">
        <v>301.2</v>
      </c>
      <c r="G5264" s="10">
        <f>SUMIFS('Régua SAEB'!$C:$C,'Régua SAEB'!$B:$B,"LP",'Régua SAEB'!$D:$D,"&lt;="&amp;$F5264,'Régua SAEB'!$E:$E,"&gt;"&amp;$F5264,'Régua SAEB'!$A:$A,$E5264)</f>
        <v>4</v>
      </c>
      <c r="H5264" s="10" t="str">
        <f t="array" ref="H5264">INDEX('Régua SAEB'!$F$1:$F$40,MATCH($E5264&amp;"LP"&amp;$G5264,'Régua SAEB'!$G$1:$G$40,0),1)</f>
        <v>Básico</v>
      </c>
      <c r="I5264" s="29">
        <v>285.26</v>
      </c>
      <c r="J5264" s="10">
        <f>SUMIFS('Régua SAEB'!$C:$C,'Régua SAEB'!$B:$B,"MT",'Régua SAEB'!$D:$D,"&lt;="&amp;$I5264,'Régua SAEB'!$E:$E,"&gt;"&amp;$I5264,'Régua SAEB'!$A:$A,$E5264)</f>
        <v>3</v>
      </c>
      <c r="K5264" s="10" t="str">
        <f t="array" ref="K5264">INDEX('Régua SAEB'!$F$1:$F$40,MATCH($E5264&amp;"MT"&amp;$J5264,'Régua SAEB'!$G$1:$G$40,0),1)</f>
        <v>Básico</v>
      </c>
    </row>
    <row r="5265" spans="1:11" x14ac:dyDescent="0.2">
      <c r="A5265" s="28" t="s">
        <v>79</v>
      </c>
      <c r="B5265" s="24">
        <v>9180</v>
      </c>
      <c r="C5265" s="28" t="s">
        <v>3722</v>
      </c>
      <c r="D5265" s="29">
        <v>35009180</v>
      </c>
      <c r="E5265" s="29" t="s">
        <v>3527</v>
      </c>
      <c r="F5265" s="29">
        <v>306.81</v>
      </c>
      <c r="G5265" s="10">
        <f>SUMIFS('Régua SAEB'!$C:$C,'Régua SAEB'!$B:$B,"LP",'Régua SAEB'!$D:$D,"&lt;="&amp;$F5265,'Régua SAEB'!$E:$E,"&gt;"&amp;$F5265,'Régua SAEB'!$A:$A,$E5265)</f>
        <v>4</v>
      </c>
      <c r="H5265" s="10" t="str">
        <f t="array" ref="H5265">INDEX('Régua SAEB'!$F$1:$F$40,MATCH($E5265&amp;"LP"&amp;$G5265,'Régua SAEB'!$G$1:$G$40,0),1)</f>
        <v>Básico</v>
      </c>
      <c r="I5265" s="29">
        <v>297.23</v>
      </c>
      <c r="J5265" s="10">
        <f>SUMIFS('Régua SAEB'!$C:$C,'Régua SAEB'!$B:$B,"MT",'Régua SAEB'!$D:$D,"&lt;="&amp;$I5265,'Régua SAEB'!$E:$E,"&gt;"&amp;$I5265,'Régua SAEB'!$A:$A,$E5265)</f>
        <v>3</v>
      </c>
      <c r="K5265" s="10" t="str">
        <f t="array" ref="K5265">INDEX('Régua SAEB'!$F$1:$F$40,MATCH($E5265&amp;"MT"&amp;$J5265,'Régua SAEB'!$G$1:$G$40,0),1)</f>
        <v>Básico</v>
      </c>
    </row>
    <row r="5266" spans="1:11" x14ac:dyDescent="0.2">
      <c r="A5266" s="28" t="s">
        <v>79</v>
      </c>
      <c r="B5266" s="24">
        <v>9210</v>
      </c>
      <c r="C5266" s="28" t="s">
        <v>2499</v>
      </c>
      <c r="D5266" s="29">
        <v>35009210</v>
      </c>
      <c r="E5266" s="29" t="s">
        <v>3527</v>
      </c>
      <c r="F5266" s="29">
        <v>290.60000000000002</v>
      </c>
      <c r="G5266" s="10">
        <f>SUMIFS('Régua SAEB'!$C:$C,'Régua SAEB'!$B:$B,"LP",'Régua SAEB'!$D:$D,"&lt;="&amp;$F5266,'Régua SAEB'!$E:$E,"&gt;"&amp;$F5266,'Régua SAEB'!$A:$A,$E5266)</f>
        <v>3</v>
      </c>
      <c r="H5266" s="10" t="str">
        <f t="array" ref="H5266">INDEX('Régua SAEB'!$F$1:$F$40,MATCH($E5266&amp;"LP"&amp;$G5266,'Régua SAEB'!$G$1:$G$40,0),1)</f>
        <v>Básico</v>
      </c>
      <c r="I5266" s="29">
        <v>273.82</v>
      </c>
      <c r="J5266" s="10">
        <f>SUMIFS('Régua SAEB'!$C:$C,'Régua SAEB'!$B:$B,"MT",'Régua SAEB'!$D:$D,"&lt;="&amp;$I5266,'Régua SAEB'!$E:$E,"&gt;"&amp;$I5266,'Régua SAEB'!$A:$A,$E5266)</f>
        <v>2</v>
      </c>
      <c r="K5266" s="10" t="str">
        <f t="array" ref="K5266">INDEX('Régua SAEB'!$F$1:$F$40,MATCH($E5266&amp;"MT"&amp;$J5266,'Régua SAEB'!$G$1:$G$40,0),1)</f>
        <v>Insuficiente</v>
      </c>
    </row>
    <row r="5267" spans="1:11" x14ac:dyDescent="0.2">
      <c r="A5267" s="28" t="s">
        <v>79</v>
      </c>
      <c r="B5267" s="24">
        <v>9246</v>
      </c>
      <c r="C5267" s="28" t="s">
        <v>2501</v>
      </c>
      <c r="D5267" s="29">
        <v>35009246</v>
      </c>
      <c r="E5267" s="29" t="s">
        <v>3527</v>
      </c>
      <c r="F5267" s="29">
        <v>283.07</v>
      </c>
      <c r="G5267" s="10">
        <f>SUMIFS('Régua SAEB'!$C:$C,'Régua SAEB'!$B:$B,"LP",'Régua SAEB'!$D:$D,"&lt;="&amp;$F5267,'Régua SAEB'!$E:$E,"&gt;"&amp;$F5267,'Régua SAEB'!$A:$A,$E5267)</f>
        <v>3</v>
      </c>
      <c r="H5267" s="10" t="str">
        <f t="array" ref="H5267">INDEX('Régua SAEB'!$F$1:$F$40,MATCH($E5267&amp;"LP"&amp;$G5267,'Régua SAEB'!$G$1:$G$40,0),1)</f>
        <v>Básico</v>
      </c>
      <c r="I5267" s="29">
        <v>273.98</v>
      </c>
      <c r="J5267" s="10">
        <f>SUMIFS('Régua SAEB'!$C:$C,'Régua SAEB'!$B:$B,"MT",'Régua SAEB'!$D:$D,"&lt;="&amp;$I5267,'Régua SAEB'!$E:$E,"&gt;"&amp;$I5267,'Régua SAEB'!$A:$A,$E5267)</f>
        <v>2</v>
      </c>
      <c r="K5267" s="10" t="str">
        <f t="array" ref="K5267">INDEX('Régua SAEB'!$F$1:$F$40,MATCH($E5267&amp;"MT"&amp;$J5267,'Régua SAEB'!$G$1:$G$40,0),1)</f>
        <v>Insuficiente</v>
      </c>
    </row>
    <row r="5268" spans="1:11" x14ac:dyDescent="0.2">
      <c r="A5268" s="28" t="s">
        <v>79</v>
      </c>
      <c r="B5268" s="24">
        <v>9261</v>
      </c>
      <c r="C5268" s="28" t="s">
        <v>737</v>
      </c>
      <c r="D5268" s="29">
        <v>35009261</v>
      </c>
      <c r="E5268" s="29" t="s">
        <v>3527</v>
      </c>
      <c r="F5268" s="29">
        <v>295.23</v>
      </c>
      <c r="G5268" s="10">
        <f>SUMIFS('Régua SAEB'!$C:$C,'Régua SAEB'!$B:$B,"LP",'Régua SAEB'!$D:$D,"&lt;="&amp;$F5268,'Régua SAEB'!$E:$E,"&gt;"&amp;$F5268,'Régua SAEB'!$A:$A,$E5268)</f>
        <v>3</v>
      </c>
      <c r="H5268" s="10" t="str">
        <f t="array" ref="H5268">INDEX('Régua SAEB'!$F$1:$F$40,MATCH($E5268&amp;"LP"&amp;$G5268,'Régua SAEB'!$G$1:$G$40,0),1)</f>
        <v>Básico</v>
      </c>
      <c r="I5268" s="29">
        <v>279.01</v>
      </c>
      <c r="J5268" s="10">
        <f>SUMIFS('Régua SAEB'!$C:$C,'Régua SAEB'!$B:$B,"MT",'Régua SAEB'!$D:$D,"&lt;="&amp;$I5268,'Régua SAEB'!$E:$E,"&gt;"&amp;$I5268,'Régua SAEB'!$A:$A,$E5268)</f>
        <v>3</v>
      </c>
      <c r="K5268" s="10" t="str">
        <f t="array" ref="K5268">INDEX('Régua SAEB'!$F$1:$F$40,MATCH($E5268&amp;"MT"&amp;$J5268,'Régua SAEB'!$G$1:$G$40,0),1)</f>
        <v>Básico</v>
      </c>
    </row>
    <row r="5269" spans="1:11" x14ac:dyDescent="0.2">
      <c r="A5269" s="28" t="s">
        <v>79</v>
      </c>
      <c r="B5269" s="24">
        <v>9283</v>
      </c>
      <c r="C5269" s="28" t="s">
        <v>2503</v>
      </c>
      <c r="D5269" s="29">
        <v>35009283</v>
      </c>
      <c r="E5269" s="29" t="s">
        <v>3527</v>
      </c>
      <c r="F5269" s="29">
        <v>302.82</v>
      </c>
      <c r="G5269" s="10">
        <f>SUMIFS('Régua SAEB'!$C:$C,'Régua SAEB'!$B:$B,"LP",'Régua SAEB'!$D:$D,"&lt;="&amp;$F5269,'Régua SAEB'!$E:$E,"&gt;"&amp;$F5269,'Régua SAEB'!$A:$A,$E5269)</f>
        <v>4</v>
      </c>
      <c r="H5269" s="10" t="str">
        <f t="array" ref="H5269">INDEX('Régua SAEB'!$F$1:$F$40,MATCH($E5269&amp;"LP"&amp;$G5269,'Régua SAEB'!$G$1:$G$40,0),1)</f>
        <v>Básico</v>
      </c>
      <c r="I5269" s="29">
        <v>282.77</v>
      </c>
      <c r="J5269" s="10">
        <f>SUMIFS('Régua SAEB'!$C:$C,'Régua SAEB'!$B:$B,"MT",'Régua SAEB'!$D:$D,"&lt;="&amp;$I5269,'Régua SAEB'!$E:$E,"&gt;"&amp;$I5269,'Régua SAEB'!$A:$A,$E5269)</f>
        <v>3</v>
      </c>
      <c r="K5269" s="10" t="str">
        <f t="array" ref="K5269">INDEX('Régua SAEB'!$F$1:$F$40,MATCH($E5269&amp;"MT"&amp;$J5269,'Régua SAEB'!$G$1:$G$40,0),1)</f>
        <v>Básico</v>
      </c>
    </row>
    <row r="5270" spans="1:11" x14ac:dyDescent="0.2">
      <c r="A5270" s="28" t="s">
        <v>79</v>
      </c>
      <c r="B5270" s="24">
        <v>9295</v>
      </c>
      <c r="C5270" s="28" t="s">
        <v>2504</v>
      </c>
      <c r="D5270" s="29">
        <v>35009295</v>
      </c>
      <c r="E5270" s="29" t="s">
        <v>3527</v>
      </c>
      <c r="F5270" s="29">
        <v>282.39</v>
      </c>
      <c r="G5270" s="10">
        <f>SUMIFS('Régua SAEB'!$C:$C,'Régua SAEB'!$B:$B,"LP",'Régua SAEB'!$D:$D,"&lt;="&amp;$F5270,'Régua SAEB'!$E:$E,"&gt;"&amp;$F5270,'Régua SAEB'!$A:$A,$E5270)</f>
        <v>3</v>
      </c>
      <c r="H5270" s="10" t="str">
        <f t="array" ref="H5270">INDEX('Régua SAEB'!$F$1:$F$40,MATCH($E5270&amp;"LP"&amp;$G5270,'Régua SAEB'!$G$1:$G$40,0),1)</f>
        <v>Básico</v>
      </c>
      <c r="I5270" s="29">
        <v>277.27999999999997</v>
      </c>
      <c r="J5270" s="10">
        <f>SUMIFS('Régua SAEB'!$C:$C,'Régua SAEB'!$B:$B,"MT",'Régua SAEB'!$D:$D,"&lt;="&amp;$I5270,'Régua SAEB'!$E:$E,"&gt;"&amp;$I5270,'Régua SAEB'!$A:$A,$E5270)</f>
        <v>3</v>
      </c>
      <c r="K5270" s="10" t="str">
        <f t="array" ref="K5270">INDEX('Régua SAEB'!$F$1:$F$40,MATCH($E5270&amp;"MT"&amp;$J5270,'Régua SAEB'!$G$1:$G$40,0),1)</f>
        <v>Básico</v>
      </c>
    </row>
    <row r="5271" spans="1:11" x14ac:dyDescent="0.2">
      <c r="A5271" s="28" t="s">
        <v>79</v>
      </c>
      <c r="B5271" s="24">
        <v>9325</v>
      </c>
      <c r="C5271" s="28" t="s">
        <v>2506</v>
      </c>
      <c r="D5271" s="29">
        <v>35009325</v>
      </c>
      <c r="E5271" s="29" t="s">
        <v>3527</v>
      </c>
      <c r="F5271" s="29">
        <v>293.08999999999997</v>
      </c>
      <c r="G5271" s="10">
        <f>SUMIFS('Régua SAEB'!$C:$C,'Régua SAEB'!$B:$B,"LP",'Régua SAEB'!$D:$D,"&lt;="&amp;$F5271,'Régua SAEB'!$E:$E,"&gt;"&amp;$F5271,'Régua SAEB'!$A:$A,$E5271)</f>
        <v>3</v>
      </c>
      <c r="H5271" s="10" t="str">
        <f t="array" ref="H5271">INDEX('Régua SAEB'!$F$1:$F$40,MATCH($E5271&amp;"LP"&amp;$G5271,'Régua SAEB'!$G$1:$G$40,0),1)</f>
        <v>Básico</v>
      </c>
      <c r="I5271" s="29">
        <v>284.04000000000002</v>
      </c>
      <c r="J5271" s="10">
        <f>SUMIFS('Régua SAEB'!$C:$C,'Régua SAEB'!$B:$B,"MT",'Régua SAEB'!$D:$D,"&lt;="&amp;$I5271,'Régua SAEB'!$E:$E,"&gt;"&amp;$I5271,'Régua SAEB'!$A:$A,$E5271)</f>
        <v>3</v>
      </c>
      <c r="K5271" s="10" t="str">
        <f t="array" ref="K5271">INDEX('Régua SAEB'!$F$1:$F$40,MATCH($E5271&amp;"MT"&amp;$J5271,'Régua SAEB'!$G$1:$G$40,0),1)</f>
        <v>Básico</v>
      </c>
    </row>
    <row r="5272" spans="1:11" x14ac:dyDescent="0.2">
      <c r="A5272" s="28" t="s">
        <v>79</v>
      </c>
      <c r="B5272" s="24">
        <v>9337</v>
      </c>
      <c r="C5272" s="28" t="s">
        <v>2507</v>
      </c>
      <c r="D5272" s="29">
        <v>35009337</v>
      </c>
      <c r="E5272" s="29" t="s">
        <v>3527</v>
      </c>
      <c r="F5272" s="29">
        <v>302.25</v>
      </c>
      <c r="G5272" s="10">
        <f>SUMIFS('Régua SAEB'!$C:$C,'Régua SAEB'!$B:$B,"LP",'Régua SAEB'!$D:$D,"&lt;="&amp;$F5272,'Régua SAEB'!$E:$E,"&gt;"&amp;$F5272,'Régua SAEB'!$A:$A,$E5272)</f>
        <v>4</v>
      </c>
      <c r="H5272" s="10" t="str">
        <f t="array" ref="H5272">INDEX('Régua SAEB'!$F$1:$F$40,MATCH($E5272&amp;"LP"&amp;$G5272,'Régua SAEB'!$G$1:$G$40,0),1)</f>
        <v>Básico</v>
      </c>
      <c r="I5272" s="29">
        <v>272.37</v>
      </c>
      <c r="J5272" s="10">
        <f>SUMIFS('Régua SAEB'!$C:$C,'Régua SAEB'!$B:$B,"MT",'Régua SAEB'!$D:$D,"&lt;="&amp;$I5272,'Régua SAEB'!$E:$E,"&gt;"&amp;$I5272,'Régua SAEB'!$A:$A,$E5272)</f>
        <v>2</v>
      </c>
      <c r="K5272" s="10" t="str">
        <f t="array" ref="K5272">INDEX('Régua SAEB'!$F$1:$F$40,MATCH($E5272&amp;"MT"&amp;$J5272,'Régua SAEB'!$G$1:$G$40,0),1)</f>
        <v>Insuficiente</v>
      </c>
    </row>
    <row r="5273" spans="1:11" x14ac:dyDescent="0.2">
      <c r="A5273" s="28" t="s">
        <v>79</v>
      </c>
      <c r="B5273" s="24">
        <v>38519</v>
      </c>
      <c r="C5273" s="28" t="s">
        <v>2508</v>
      </c>
      <c r="D5273" s="29">
        <v>35038519</v>
      </c>
      <c r="E5273" s="29" t="s">
        <v>3527</v>
      </c>
      <c r="F5273" s="29">
        <v>284.61</v>
      </c>
      <c r="G5273" s="10">
        <f>SUMIFS('Régua SAEB'!$C:$C,'Régua SAEB'!$B:$B,"LP",'Régua SAEB'!$D:$D,"&lt;="&amp;$F5273,'Régua SAEB'!$E:$E,"&gt;"&amp;$F5273,'Régua SAEB'!$A:$A,$E5273)</f>
        <v>3</v>
      </c>
      <c r="H5273" s="10" t="str">
        <f t="array" ref="H5273">INDEX('Régua SAEB'!$F$1:$F$40,MATCH($E5273&amp;"LP"&amp;$G5273,'Régua SAEB'!$G$1:$G$40,0),1)</f>
        <v>Básico</v>
      </c>
      <c r="I5273" s="29">
        <v>263.58999999999997</v>
      </c>
      <c r="J5273" s="10">
        <f>SUMIFS('Régua SAEB'!$C:$C,'Régua SAEB'!$B:$B,"MT",'Régua SAEB'!$D:$D,"&lt;="&amp;$I5273,'Régua SAEB'!$E:$E,"&gt;"&amp;$I5273,'Régua SAEB'!$A:$A,$E5273)</f>
        <v>2</v>
      </c>
      <c r="K5273" s="10" t="str">
        <f t="array" ref="K5273">INDEX('Régua SAEB'!$F$1:$F$40,MATCH($E5273&amp;"MT"&amp;$J5273,'Régua SAEB'!$G$1:$G$40,0),1)</f>
        <v>Insuficiente</v>
      </c>
    </row>
    <row r="5274" spans="1:11" x14ac:dyDescent="0.2">
      <c r="A5274" s="28" t="s">
        <v>79</v>
      </c>
      <c r="B5274" s="24">
        <v>39548</v>
      </c>
      <c r="C5274" s="28" t="s">
        <v>2509</v>
      </c>
      <c r="D5274" s="29">
        <v>35039548</v>
      </c>
      <c r="E5274" s="29" t="s">
        <v>3527</v>
      </c>
      <c r="F5274" s="29">
        <v>280.58999999999997</v>
      </c>
      <c r="G5274" s="10">
        <f>SUMIFS('Régua SAEB'!$C:$C,'Régua SAEB'!$B:$B,"LP",'Régua SAEB'!$D:$D,"&lt;="&amp;$F5274,'Régua SAEB'!$E:$E,"&gt;"&amp;$F5274,'Régua SAEB'!$A:$A,$E5274)</f>
        <v>3</v>
      </c>
      <c r="H5274" s="10" t="str">
        <f t="array" ref="H5274">INDEX('Régua SAEB'!$F$1:$F$40,MATCH($E5274&amp;"LP"&amp;$G5274,'Régua SAEB'!$G$1:$G$40,0),1)</f>
        <v>Básico</v>
      </c>
      <c r="I5274" s="29">
        <v>261.77</v>
      </c>
      <c r="J5274" s="10">
        <f>SUMIFS('Régua SAEB'!$C:$C,'Régua SAEB'!$B:$B,"MT",'Régua SAEB'!$D:$D,"&lt;="&amp;$I5274,'Régua SAEB'!$E:$E,"&gt;"&amp;$I5274,'Régua SAEB'!$A:$A,$E5274)</f>
        <v>2</v>
      </c>
      <c r="K5274" s="10" t="str">
        <f t="array" ref="K5274">INDEX('Régua SAEB'!$F$1:$F$40,MATCH($E5274&amp;"MT"&amp;$J5274,'Régua SAEB'!$G$1:$G$40,0),1)</f>
        <v>Insuficiente</v>
      </c>
    </row>
    <row r="5275" spans="1:11" x14ac:dyDescent="0.2">
      <c r="A5275" s="28" t="s">
        <v>79</v>
      </c>
      <c r="B5275" s="24">
        <v>41282</v>
      </c>
      <c r="C5275" s="28" t="s">
        <v>2512</v>
      </c>
      <c r="D5275" s="29">
        <v>35041282</v>
      </c>
      <c r="E5275" s="29" t="s">
        <v>3527</v>
      </c>
      <c r="F5275" s="29">
        <v>279.37</v>
      </c>
      <c r="G5275" s="10">
        <f>SUMIFS('Régua SAEB'!$C:$C,'Régua SAEB'!$B:$B,"LP",'Régua SAEB'!$D:$D,"&lt;="&amp;$F5275,'Régua SAEB'!$E:$E,"&gt;"&amp;$F5275,'Régua SAEB'!$A:$A,$E5275)</f>
        <v>3</v>
      </c>
      <c r="H5275" s="10" t="str">
        <f t="array" ref="H5275">INDEX('Régua SAEB'!$F$1:$F$40,MATCH($E5275&amp;"LP"&amp;$G5275,'Régua SAEB'!$G$1:$G$40,0),1)</f>
        <v>Básico</v>
      </c>
      <c r="I5275" s="29">
        <v>260.51</v>
      </c>
      <c r="J5275" s="10">
        <f>SUMIFS('Régua SAEB'!$C:$C,'Régua SAEB'!$B:$B,"MT",'Régua SAEB'!$D:$D,"&lt;="&amp;$I5275,'Régua SAEB'!$E:$E,"&gt;"&amp;$I5275,'Régua SAEB'!$A:$A,$E5275)</f>
        <v>2</v>
      </c>
      <c r="K5275" s="10" t="str">
        <f t="array" ref="K5275">INDEX('Régua SAEB'!$F$1:$F$40,MATCH($E5275&amp;"MT"&amp;$J5275,'Régua SAEB'!$G$1:$G$40,0),1)</f>
        <v>Insuficiente</v>
      </c>
    </row>
    <row r="5276" spans="1:11" x14ac:dyDescent="0.2">
      <c r="A5276" s="28" t="s">
        <v>79</v>
      </c>
      <c r="B5276" s="24">
        <v>41300</v>
      </c>
      <c r="C5276" s="28" t="s">
        <v>2514</v>
      </c>
      <c r="D5276" s="29">
        <v>35041300</v>
      </c>
      <c r="E5276" s="29" t="s">
        <v>3527</v>
      </c>
      <c r="F5276" s="29">
        <v>272.29000000000002</v>
      </c>
      <c r="G5276" s="10">
        <f>SUMIFS('Régua SAEB'!$C:$C,'Régua SAEB'!$B:$B,"LP",'Régua SAEB'!$D:$D,"&lt;="&amp;$F5276,'Régua SAEB'!$E:$E,"&gt;"&amp;$F5276,'Régua SAEB'!$A:$A,$E5276)</f>
        <v>2</v>
      </c>
      <c r="H5276" s="10" t="str">
        <f t="array" ref="H5276">INDEX('Régua SAEB'!$F$1:$F$40,MATCH($E5276&amp;"LP"&amp;$G5276,'Régua SAEB'!$G$1:$G$40,0),1)</f>
        <v>Básico</v>
      </c>
      <c r="I5276" s="29">
        <v>254.9</v>
      </c>
      <c r="J5276" s="10">
        <f>SUMIFS('Régua SAEB'!$C:$C,'Régua SAEB'!$B:$B,"MT",'Régua SAEB'!$D:$D,"&lt;="&amp;$I5276,'Régua SAEB'!$E:$E,"&gt;"&amp;$I5276,'Régua SAEB'!$A:$A,$E5276)</f>
        <v>2</v>
      </c>
      <c r="K5276" s="10" t="str">
        <f t="array" ref="K5276">INDEX('Régua SAEB'!$F$1:$F$40,MATCH($E5276&amp;"MT"&amp;$J5276,'Régua SAEB'!$G$1:$G$40,0),1)</f>
        <v>Insuficiente</v>
      </c>
    </row>
    <row r="5277" spans="1:11" x14ac:dyDescent="0.2">
      <c r="A5277" s="28" t="s">
        <v>79</v>
      </c>
      <c r="B5277" s="24">
        <v>42031</v>
      </c>
      <c r="C5277" s="28" t="s">
        <v>2515</v>
      </c>
      <c r="D5277" s="29">
        <v>35042031</v>
      </c>
      <c r="E5277" s="29" t="s">
        <v>3527</v>
      </c>
      <c r="F5277" s="29">
        <v>289.19</v>
      </c>
      <c r="G5277" s="10">
        <f>SUMIFS('Régua SAEB'!$C:$C,'Régua SAEB'!$B:$B,"LP",'Régua SAEB'!$D:$D,"&lt;="&amp;$F5277,'Régua SAEB'!$E:$E,"&gt;"&amp;$F5277,'Régua SAEB'!$A:$A,$E5277)</f>
        <v>3</v>
      </c>
      <c r="H5277" s="10" t="str">
        <f t="array" ref="H5277">INDEX('Régua SAEB'!$F$1:$F$40,MATCH($E5277&amp;"LP"&amp;$G5277,'Régua SAEB'!$G$1:$G$40,0),1)</f>
        <v>Básico</v>
      </c>
      <c r="I5277" s="29">
        <v>267.95999999999998</v>
      </c>
      <c r="J5277" s="10">
        <f>SUMIFS('Régua SAEB'!$C:$C,'Régua SAEB'!$B:$B,"MT",'Régua SAEB'!$D:$D,"&lt;="&amp;$I5277,'Régua SAEB'!$E:$E,"&gt;"&amp;$I5277,'Régua SAEB'!$A:$A,$E5277)</f>
        <v>2</v>
      </c>
      <c r="K5277" s="10" t="str">
        <f t="array" ref="K5277">INDEX('Régua SAEB'!$F$1:$F$40,MATCH($E5277&amp;"MT"&amp;$J5277,'Régua SAEB'!$G$1:$G$40,0),1)</f>
        <v>Insuficiente</v>
      </c>
    </row>
    <row r="5278" spans="1:11" x14ac:dyDescent="0.2">
      <c r="A5278" s="28" t="s">
        <v>79</v>
      </c>
      <c r="B5278" s="24">
        <v>42043</v>
      </c>
      <c r="C5278" s="28" t="s">
        <v>2516</v>
      </c>
      <c r="D5278" s="29">
        <v>35042043</v>
      </c>
      <c r="E5278" s="29" t="s">
        <v>3527</v>
      </c>
      <c r="F5278" s="29">
        <v>292.05</v>
      </c>
      <c r="G5278" s="10">
        <f>SUMIFS('Régua SAEB'!$C:$C,'Régua SAEB'!$B:$B,"LP",'Régua SAEB'!$D:$D,"&lt;="&amp;$F5278,'Régua SAEB'!$E:$E,"&gt;"&amp;$F5278,'Régua SAEB'!$A:$A,$E5278)</f>
        <v>3</v>
      </c>
      <c r="H5278" s="10" t="str">
        <f t="array" ref="H5278">INDEX('Régua SAEB'!$F$1:$F$40,MATCH($E5278&amp;"LP"&amp;$G5278,'Régua SAEB'!$G$1:$G$40,0),1)</f>
        <v>Básico</v>
      </c>
      <c r="I5278" s="29">
        <v>271.16000000000003</v>
      </c>
      <c r="J5278" s="10">
        <f>SUMIFS('Régua SAEB'!$C:$C,'Régua SAEB'!$B:$B,"MT",'Régua SAEB'!$D:$D,"&lt;="&amp;$I5278,'Régua SAEB'!$E:$E,"&gt;"&amp;$I5278,'Régua SAEB'!$A:$A,$E5278)</f>
        <v>2</v>
      </c>
      <c r="K5278" s="10" t="str">
        <f t="array" ref="K5278">INDEX('Régua SAEB'!$F$1:$F$40,MATCH($E5278&amp;"MT"&amp;$J5278,'Régua SAEB'!$G$1:$G$40,0),1)</f>
        <v>Insuficiente</v>
      </c>
    </row>
    <row r="5279" spans="1:11" x14ac:dyDescent="0.2">
      <c r="A5279" s="28" t="s">
        <v>79</v>
      </c>
      <c r="B5279" s="24">
        <v>42055</v>
      </c>
      <c r="C5279" s="28" t="s">
        <v>2517</v>
      </c>
      <c r="D5279" s="29">
        <v>35042055</v>
      </c>
      <c r="E5279" s="29" t="s">
        <v>3527</v>
      </c>
      <c r="F5279" s="29">
        <v>273.61</v>
      </c>
      <c r="G5279" s="10">
        <f>SUMIFS('Régua SAEB'!$C:$C,'Régua SAEB'!$B:$B,"LP",'Régua SAEB'!$D:$D,"&lt;="&amp;$F5279,'Régua SAEB'!$E:$E,"&gt;"&amp;$F5279,'Régua SAEB'!$A:$A,$E5279)</f>
        <v>2</v>
      </c>
      <c r="H5279" s="10" t="str">
        <f t="array" ref="H5279">INDEX('Régua SAEB'!$F$1:$F$40,MATCH($E5279&amp;"LP"&amp;$G5279,'Régua SAEB'!$G$1:$G$40,0),1)</f>
        <v>Básico</v>
      </c>
      <c r="I5279" s="29">
        <v>263.89999999999998</v>
      </c>
      <c r="J5279" s="10">
        <f>SUMIFS('Régua SAEB'!$C:$C,'Régua SAEB'!$B:$B,"MT",'Régua SAEB'!$D:$D,"&lt;="&amp;$I5279,'Régua SAEB'!$E:$E,"&gt;"&amp;$I5279,'Régua SAEB'!$A:$A,$E5279)</f>
        <v>2</v>
      </c>
      <c r="K5279" s="10" t="str">
        <f t="array" ref="K5279">INDEX('Régua SAEB'!$F$1:$F$40,MATCH($E5279&amp;"MT"&amp;$J5279,'Régua SAEB'!$G$1:$G$40,0),1)</f>
        <v>Insuficiente</v>
      </c>
    </row>
    <row r="5280" spans="1:11" x14ac:dyDescent="0.2">
      <c r="A5280" s="28" t="s">
        <v>79</v>
      </c>
      <c r="B5280" s="24">
        <v>46516</v>
      </c>
      <c r="C5280" s="28" t="s">
        <v>2518</v>
      </c>
      <c r="D5280" s="29">
        <v>35046516</v>
      </c>
      <c r="E5280" s="29" t="s">
        <v>3527</v>
      </c>
      <c r="F5280" s="29">
        <v>294.63</v>
      </c>
      <c r="G5280" s="10">
        <f>SUMIFS('Régua SAEB'!$C:$C,'Régua SAEB'!$B:$B,"LP",'Régua SAEB'!$D:$D,"&lt;="&amp;$F5280,'Régua SAEB'!$E:$E,"&gt;"&amp;$F5280,'Régua SAEB'!$A:$A,$E5280)</f>
        <v>3</v>
      </c>
      <c r="H5280" s="10" t="str">
        <f t="array" ref="H5280">INDEX('Régua SAEB'!$F$1:$F$40,MATCH($E5280&amp;"LP"&amp;$G5280,'Régua SAEB'!$G$1:$G$40,0),1)</f>
        <v>Básico</v>
      </c>
      <c r="I5280" s="29">
        <v>270.89</v>
      </c>
      <c r="J5280" s="10">
        <f>SUMIFS('Régua SAEB'!$C:$C,'Régua SAEB'!$B:$B,"MT",'Régua SAEB'!$D:$D,"&lt;="&amp;$I5280,'Régua SAEB'!$E:$E,"&gt;"&amp;$I5280,'Régua SAEB'!$A:$A,$E5280)</f>
        <v>2</v>
      </c>
      <c r="K5280" s="10" t="str">
        <f t="array" ref="K5280">INDEX('Régua SAEB'!$F$1:$F$40,MATCH($E5280&amp;"MT"&amp;$J5280,'Régua SAEB'!$G$1:$G$40,0),1)</f>
        <v>Insuficiente</v>
      </c>
    </row>
    <row r="5281" spans="1:11" x14ac:dyDescent="0.2">
      <c r="A5281" s="28" t="s">
        <v>79</v>
      </c>
      <c r="B5281" s="24">
        <v>902020</v>
      </c>
      <c r="C5281" s="28" t="s">
        <v>2519</v>
      </c>
      <c r="D5281" s="29">
        <v>35902020</v>
      </c>
      <c r="E5281" s="29" t="s">
        <v>3527</v>
      </c>
      <c r="F5281" s="29">
        <v>281.26</v>
      </c>
      <c r="G5281" s="10">
        <f>SUMIFS('Régua SAEB'!$C:$C,'Régua SAEB'!$B:$B,"LP",'Régua SAEB'!$D:$D,"&lt;="&amp;$F5281,'Régua SAEB'!$E:$E,"&gt;"&amp;$F5281,'Régua SAEB'!$A:$A,$E5281)</f>
        <v>3</v>
      </c>
      <c r="H5281" s="10" t="str">
        <f t="array" ref="H5281">INDEX('Régua SAEB'!$F$1:$F$40,MATCH($E5281&amp;"LP"&amp;$G5281,'Régua SAEB'!$G$1:$G$40,0),1)</f>
        <v>Básico</v>
      </c>
      <c r="I5281" s="29">
        <v>281.08</v>
      </c>
      <c r="J5281" s="10">
        <f>SUMIFS('Régua SAEB'!$C:$C,'Régua SAEB'!$B:$B,"MT",'Régua SAEB'!$D:$D,"&lt;="&amp;$I5281,'Régua SAEB'!$E:$E,"&gt;"&amp;$I5281,'Régua SAEB'!$A:$A,$E5281)</f>
        <v>3</v>
      </c>
      <c r="K5281" s="10" t="str">
        <f t="array" ref="K5281">INDEX('Régua SAEB'!$F$1:$F$40,MATCH($E5281&amp;"MT"&amp;$J5281,'Régua SAEB'!$G$1:$G$40,0),1)</f>
        <v>Básico</v>
      </c>
    </row>
    <row r="5282" spans="1:11" x14ac:dyDescent="0.2">
      <c r="A5282" s="28" t="s">
        <v>79</v>
      </c>
      <c r="B5282" s="24">
        <v>904958</v>
      </c>
      <c r="C5282" s="28" t="s">
        <v>2520</v>
      </c>
      <c r="D5282" s="29">
        <v>35904958</v>
      </c>
      <c r="E5282" s="29" t="s">
        <v>3527</v>
      </c>
      <c r="F5282" s="29">
        <v>283.38</v>
      </c>
      <c r="G5282" s="10">
        <f>SUMIFS('Régua SAEB'!$C:$C,'Régua SAEB'!$B:$B,"LP",'Régua SAEB'!$D:$D,"&lt;="&amp;$F5282,'Régua SAEB'!$E:$E,"&gt;"&amp;$F5282,'Régua SAEB'!$A:$A,$E5282)</f>
        <v>3</v>
      </c>
      <c r="H5282" s="10" t="str">
        <f t="array" ref="H5282">INDEX('Régua SAEB'!$F$1:$F$40,MATCH($E5282&amp;"LP"&amp;$G5282,'Régua SAEB'!$G$1:$G$40,0),1)</f>
        <v>Básico</v>
      </c>
      <c r="I5282" s="29">
        <v>268.83999999999997</v>
      </c>
      <c r="J5282" s="10">
        <f>SUMIFS('Régua SAEB'!$C:$C,'Régua SAEB'!$B:$B,"MT",'Régua SAEB'!$D:$D,"&lt;="&amp;$I5282,'Régua SAEB'!$E:$E,"&gt;"&amp;$I5282,'Régua SAEB'!$A:$A,$E5282)</f>
        <v>2</v>
      </c>
      <c r="K5282" s="10" t="str">
        <f t="array" ref="K5282">INDEX('Régua SAEB'!$F$1:$F$40,MATCH($E5282&amp;"MT"&amp;$J5282,'Régua SAEB'!$G$1:$G$40,0),1)</f>
        <v>Insuficiente</v>
      </c>
    </row>
    <row r="5283" spans="1:11" x14ac:dyDescent="0.2">
      <c r="A5283" s="28" t="s">
        <v>79</v>
      </c>
      <c r="B5283" s="24">
        <v>904971</v>
      </c>
      <c r="C5283" s="28" t="s">
        <v>2521</v>
      </c>
      <c r="D5283" s="29">
        <v>35904971</v>
      </c>
      <c r="E5283" s="29" t="s">
        <v>3527</v>
      </c>
      <c r="F5283" s="29">
        <v>282.33999999999997</v>
      </c>
      <c r="G5283" s="10">
        <f>SUMIFS('Régua SAEB'!$C:$C,'Régua SAEB'!$B:$B,"LP",'Régua SAEB'!$D:$D,"&lt;="&amp;$F5283,'Régua SAEB'!$E:$E,"&gt;"&amp;$F5283,'Régua SAEB'!$A:$A,$E5283)</f>
        <v>3</v>
      </c>
      <c r="H5283" s="10" t="str">
        <f t="array" ref="H5283">INDEX('Régua SAEB'!$F$1:$F$40,MATCH($E5283&amp;"LP"&amp;$G5283,'Régua SAEB'!$G$1:$G$40,0),1)</f>
        <v>Básico</v>
      </c>
      <c r="I5283" s="29">
        <v>272.77999999999997</v>
      </c>
      <c r="J5283" s="10">
        <f>SUMIFS('Régua SAEB'!$C:$C,'Régua SAEB'!$B:$B,"MT",'Régua SAEB'!$D:$D,"&lt;="&amp;$I5283,'Régua SAEB'!$E:$E,"&gt;"&amp;$I5283,'Régua SAEB'!$A:$A,$E5283)</f>
        <v>2</v>
      </c>
      <c r="K5283" s="10" t="str">
        <f t="array" ref="K5283">INDEX('Régua SAEB'!$F$1:$F$40,MATCH($E5283&amp;"MT"&amp;$J5283,'Régua SAEB'!$G$1:$G$40,0),1)</f>
        <v>Insuficiente</v>
      </c>
    </row>
    <row r="5284" spans="1:11" x14ac:dyDescent="0.2">
      <c r="A5284" s="28" t="s">
        <v>79</v>
      </c>
      <c r="B5284" s="24">
        <v>906669</v>
      </c>
      <c r="C5284" s="28" t="s">
        <v>2522</v>
      </c>
      <c r="D5284" s="29">
        <v>35906669</v>
      </c>
      <c r="E5284" s="29" t="s">
        <v>3527</v>
      </c>
      <c r="F5284" s="29">
        <v>273.02999999999997</v>
      </c>
      <c r="G5284" s="10">
        <f>SUMIFS('Régua SAEB'!$C:$C,'Régua SAEB'!$B:$B,"LP",'Régua SAEB'!$D:$D,"&lt;="&amp;$F5284,'Régua SAEB'!$E:$E,"&gt;"&amp;$F5284,'Régua SAEB'!$A:$A,$E5284)</f>
        <v>2</v>
      </c>
      <c r="H5284" s="10" t="str">
        <f t="array" ref="H5284">INDEX('Régua SAEB'!$F$1:$F$40,MATCH($E5284&amp;"LP"&amp;$G5284,'Régua SAEB'!$G$1:$G$40,0),1)</f>
        <v>Básico</v>
      </c>
      <c r="I5284" s="29">
        <v>262.83999999999997</v>
      </c>
      <c r="J5284" s="10">
        <f>SUMIFS('Régua SAEB'!$C:$C,'Régua SAEB'!$B:$B,"MT",'Régua SAEB'!$D:$D,"&lt;="&amp;$I5284,'Régua SAEB'!$E:$E,"&gt;"&amp;$I5284,'Régua SAEB'!$A:$A,$E5284)</f>
        <v>2</v>
      </c>
      <c r="K5284" s="10" t="str">
        <f t="array" ref="K5284">INDEX('Régua SAEB'!$F$1:$F$40,MATCH($E5284&amp;"MT"&amp;$J5284,'Régua SAEB'!$G$1:$G$40,0),1)</f>
        <v>Insuficiente</v>
      </c>
    </row>
    <row r="5285" spans="1:11" x14ac:dyDescent="0.2">
      <c r="A5285" s="28" t="s">
        <v>79</v>
      </c>
      <c r="B5285" s="24">
        <v>907182</v>
      </c>
      <c r="C5285" s="28" t="s">
        <v>2524</v>
      </c>
      <c r="D5285" s="29">
        <v>35907182</v>
      </c>
      <c r="E5285" s="29" t="s">
        <v>3527</v>
      </c>
      <c r="F5285" s="29">
        <v>277.81</v>
      </c>
      <c r="G5285" s="10">
        <f>SUMIFS('Régua SAEB'!$C:$C,'Régua SAEB'!$B:$B,"LP",'Régua SAEB'!$D:$D,"&lt;="&amp;$F5285,'Régua SAEB'!$E:$E,"&gt;"&amp;$F5285,'Régua SAEB'!$A:$A,$E5285)</f>
        <v>3</v>
      </c>
      <c r="H5285" s="10" t="str">
        <f t="array" ref="H5285">INDEX('Régua SAEB'!$F$1:$F$40,MATCH($E5285&amp;"LP"&amp;$G5285,'Régua SAEB'!$G$1:$G$40,0),1)</f>
        <v>Básico</v>
      </c>
      <c r="I5285" s="29">
        <v>265.38</v>
      </c>
      <c r="J5285" s="10">
        <f>SUMIFS('Régua SAEB'!$C:$C,'Régua SAEB'!$B:$B,"MT",'Régua SAEB'!$D:$D,"&lt;="&amp;$I5285,'Régua SAEB'!$E:$E,"&gt;"&amp;$I5285,'Régua SAEB'!$A:$A,$E5285)</f>
        <v>2</v>
      </c>
      <c r="K5285" s="10" t="str">
        <f t="array" ref="K5285">INDEX('Régua SAEB'!$F$1:$F$40,MATCH($E5285&amp;"MT"&amp;$J5285,'Régua SAEB'!$G$1:$G$40,0),1)</f>
        <v>Insuficiente</v>
      </c>
    </row>
    <row r="5286" spans="1:11" x14ac:dyDescent="0.2">
      <c r="A5286" s="28" t="s">
        <v>79</v>
      </c>
      <c r="B5286" s="24">
        <v>908757</v>
      </c>
      <c r="C5286" s="28" t="s">
        <v>2526</v>
      </c>
      <c r="D5286" s="29">
        <v>35908757</v>
      </c>
      <c r="E5286" s="29" t="s">
        <v>3527</v>
      </c>
      <c r="F5286" s="29">
        <v>269.36</v>
      </c>
      <c r="G5286" s="10">
        <f>SUMIFS('Régua SAEB'!$C:$C,'Régua SAEB'!$B:$B,"LP",'Régua SAEB'!$D:$D,"&lt;="&amp;$F5286,'Régua SAEB'!$E:$E,"&gt;"&amp;$F5286,'Régua SAEB'!$A:$A,$E5286)</f>
        <v>2</v>
      </c>
      <c r="H5286" s="10" t="str">
        <f t="array" ref="H5286">INDEX('Régua SAEB'!$F$1:$F$40,MATCH($E5286&amp;"LP"&amp;$G5286,'Régua SAEB'!$G$1:$G$40,0),1)</f>
        <v>Básico</v>
      </c>
      <c r="I5286" s="29">
        <v>259.55</v>
      </c>
      <c r="J5286" s="10">
        <f>SUMIFS('Régua SAEB'!$C:$C,'Régua SAEB'!$B:$B,"MT",'Régua SAEB'!$D:$D,"&lt;="&amp;$I5286,'Régua SAEB'!$E:$E,"&gt;"&amp;$I5286,'Régua SAEB'!$A:$A,$E5286)</f>
        <v>2</v>
      </c>
      <c r="K5286" s="10" t="str">
        <f t="array" ref="K5286">INDEX('Régua SAEB'!$F$1:$F$40,MATCH($E5286&amp;"MT"&amp;$J5286,'Régua SAEB'!$G$1:$G$40,0),1)</f>
        <v>Insuficiente</v>
      </c>
    </row>
    <row r="5287" spans="1:11" x14ac:dyDescent="0.2">
      <c r="A5287" s="28" t="s">
        <v>79</v>
      </c>
      <c r="B5287" s="24">
        <v>908769</v>
      </c>
      <c r="C5287" s="28" t="s">
        <v>2527</v>
      </c>
      <c r="D5287" s="29">
        <v>35908769</v>
      </c>
      <c r="E5287" s="29" t="s">
        <v>3527</v>
      </c>
      <c r="F5287" s="29">
        <v>266.20999999999998</v>
      </c>
      <c r="G5287" s="10">
        <f>SUMIFS('Régua SAEB'!$C:$C,'Régua SAEB'!$B:$B,"LP",'Régua SAEB'!$D:$D,"&lt;="&amp;$F5287,'Régua SAEB'!$E:$E,"&gt;"&amp;$F5287,'Régua SAEB'!$A:$A,$E5287)</f>
        <v>2</v>
      </c>
      <c r="H5287" s="10" t="str">
        <f t="array" ref="H5287">INDEX('Régua SAEB'!$F$1:$F$40,MATCH($E5287&amp;"LP"&amp;$G5287,'Régua SAEB'!$G$1:$G$40,0),1)</f>
        <v>Básico</v>
      </c>
      <c r="I5287" s="29">
        <v>251.45</v>
      </c>
      <c r="J5287" s="10">
        <f>SUMIFS('Régua SAEB'!$C:$C,'Régua SAEB'!$B:$B,"MT",'Régua SAEB'!$D:$D,"&lt;="&amp;$I5287,'Régua SAEB'!$E:$E,"&gt;"&amp;$I5287,'Régua SAEB'!$A:$A,$E5287)</f>
        <v>2</v>
      </c>
      <c r="K5287" s="10" t="str">
        <f t="array" ref="K5287">INDEX('Régua SAEB'!$F$1:$F$40,MATCH($E5287&amp;"MT"&amp;$J5287,'Régua SAEB'!$G$1:$G$40,0),1)</f>
        <v>Insuficiente</v>
      </c>
    </row>
    <row r="5288" spans="1:11" x14ac:dyDescent="0.2">
      <c r="A5288" s="28" t="s">
        <v>79</v>
      </c>
      <c r="B5288" s="24">
        <v>910764</v>
      </c>
      <c r="C5288" s="28" t="s">
        <v>2528</v>
      </c>
      <c r="D5288" s="29">
        <v>35910764</v>
      </c>
      <c r="E5288" s="29" t="s">
        <v>3527</v>
      </c>
      <c r="F5288" s="29">
        <v>308.76</v>
      </c>
      <c r="G5288" s="10">
        <f>SUMIFS('Régua SAEB'!$C:$C,'Régua SAEB'!$B:$B,"LP",'Régua SAEB'!$D:$D,"&lt;="&amp;$F5288,'Régua SAEB'!$E:$E,"&gt;"&amp;$F5288,'Régua SAEB'!$A:$A,$E5288)</f>
        <v>4</v>
      </c>
      <c r="H5288" s="10" t="str">
        <f t="array" ref="H5288">INDEX('Régua SAEB'!$F$1:$F$40,MATCH($E5288&amp;"LP"&amp;$G5288,'Régua SAEB'!$G$1:$G$40,0),1)</f>
        <v>Básico</v>
      </c>
      <c r="I5288" s="29">
        <v>297.73</v>
      </c>
      <c r="J5288" s="10">
        <f>SUMIFS('Régua SAEB'!$C:$C,'Régua SAEB'!$B:$B,"MT",'Régua SAEB'!$D:$D,"&lt;="&amp;$I5288,'Régua SAEB'!$E:$E,"&gt;"&amp;$I5288,'Régua SAEB'!$A:$A,$E5288)</f>
        <v>3</v>
      </c>
      <c r="K5288" s="10" t="str">
        <f t="array" ref="K5288">INDEX('Régua SAEB'!$F$1:$F$40,MATCH($E5288&amp;"MT"&amp;$J5288,'Régua SAEB'!$G$1:$G$40,0),1)</f>
        <v>Básico</v>
      </c>
    </row>
    <row r="5289" spans="1:11" x14ac:dyDescent="0.2">
      <c r="A5289" s="28" t="s">
        <v>79</v>
      </c>
      <c r="B5289" s="24">
        <v>913807</v>
      </c>
      <c r="C5289" s="28" t="s">
        <v>2529</v>
      </c>
      <c r="D5289" s="29">
        <v>35913807</v>
      </c>
      <c r="E5289" s="29" t="s">
        <v>3527</v>
      </c>
      <c r="F5289" s="29">
        <v>289.27</v>
      </c>
      <c r="G5289" s="10">
        <f>SUMIFS('Régua SAEB'!$C:$C,'Régua SAEB'!$B:$B,"LP",'Régua SAEB'!$D:$D,"&lt;="&amp;$F5289,'Régua SAEB'!$E:$E,"&gt;"&amp;$F5289,'Régua SAEB'!$A:$A,$E5289)</f>
        <v>3</v>
      </c>
      <c r="H5289" s="10" t="str">
        <f t="array" ref="H5289">INDEX('Régua SAEB'!$F$1:$F$40,MATCH($E5289&amp;"LP"&amp;$G5289,'Régua SAEB'!$G$1:$G$40,0),1)</f>
        <v>Básico</v>
      </c>
      <c r="I5289" s="29">
        <v>269.23</v>
      </c>
      <c r="J5289" s="10">
        <f>SUMIFS('Régua SAEB'!$C:$C,'Régua SAEB'!$B:$B,"MT",'Régua SAEB'!$D:$D,"&lt;="&amp;$I5289,'Régua SAEB'!$E:$E,"&gt;"&amp;$I5289,'Régua SAEB'!$A:$A,$E5289)</f>
        <v>2</v>
      </c>
      <c r="K5289" s="10" t="str">
        <f t="array" ref="K5289">INDEX('Régua SAEB'!$F$1:$F$40,MATCH($E5289&amp;"MT"&amp;$J5289,'Régua SAEB'!$G$1:$G$40,0),1)</f>
        <v>Insuficiente</v>
      </c>
    </row>
    <row r="5290" spans="1:11" x14ac:dyDescent="0.2">
      <c r="A5290" s="28" t="s">
        <v>79</v>
      </c>
      <c r="B5290" s="24">
        <v>915750</v>
      </c>
      <c r="C5290" s="28" t="s">
        <v>2530</v>
      </c>
      <c r="D5290" s="29">
        <v>35915750</v>
      </c>
      <c r="E5290" s="29" t="s">
        <v>3527</v>
      </c>
      <c r="F5290" s="29">
        <v>282.83999999999997</v>
      </c>
      <c r="G5290" s="10">
        <f>SUMIFS('Régua SAEB'!$C:$C,'Régua SAEB'!$B:$B,"LP",'Régua SAEB'!$D:$D,"&lt;="&amp;$F5290,'Régua SAEB'!$E:$E,"&gt;"&amp;$F5290,'Régua SAEB'!$A:$A,$E5290)</f>
        <v>3</v>
      </c>
      <c r="H5290" s="10" t="str">
        <f t="array" ref="H5290">INDEX('Régua SAEB'!$F$1:$F$40,MATCH($E5290&amp;"LP"&amp;$G5290,'Régua SAEB'!$G$1:$G$40,0),1)</f>
        <v>Básico</v>
      </c>
      <c r="I5290" s="29">
        <v>258.2</v>
      </c>
      <c r="J5290" s="10">
        <f>SUMIFS('Régua SAEB'!$C:$C,'Régua SAEB'!$B:$B,"MT",'Régua SAEB'!$D:$D,"&lt;="&amp;$I5290,'Régua SAEB'!$E:$E,"&gt;"&amp;$I5290,'Régua SAEB'!$A:$A,$E5290)</f>
        <v>2</v>
      </c>
      <c r="K5290" s="10" t="str">
        <f t="array" ref="K5290">INDEX('Régua SAEB'!$F$1:$F$40,MATCH($E5290&amp;"MT"&amp;$J5290,'Régua SAEB'!$G$1:$G$40,0),1)</f>
        <v>Insuficiente</v>
      </c>
    </row>
    <row r="5291" spans="1:11" x14ac:dyDescent="0.2">
      <c r="A5291" s="28" t="s">
        <v>79</v>
      </c>
      <c r="B5291" s="24">
        <v>917515</v>
      </c>
      <c r="C5291" s="28" t="s">
        <v>2531</v>
      </c>
      <c r="D5291" s="29">
        <v>35917515</v>
      </c>
      <c r="E5291" s="29" t="s">
        <v>3527</v>
      </c>
      <c r="F5291" s="29">
        <v>302.05</v>
      </c>
      <c r="G5291" s="10">
        <f>SUMIFS('Régua SAEB'!$C:$C,'Régua SAEB'!$B:$B,"LP",'Régua SAEB'!$D:$D,"&lt;="&amp;$F5291,'Régua SAEB'!$E:$E,"&gt;"&amp;$F5291,'Régua SAEB'!$A:$A,$E5291)</f>
        <v>4</v>
      </c>
      <c r="H5291" s="10" t="str">
        <f t="array" ref="H5291">INDEX('Régua SAEB'!$F$1:$F$40,MATCH($E5291&amp;"LP"&amp;$G5291,'Régua SAEB'!$G$1:$G$40,0),1)</f>
        <v>Básico</v>
      </c>
      <c r="I5291" s="29">
        <v>283.31</v>
      </c>
      <c r="J5291" s="10">
        <f>SUMIFS('Régua SAEB'!$C:$C,'Régua SAEB'!$B:$B,"MT",'Régua SAEB'!$D:$D,"&lt;="&amp;$I5291,'Régua SAEB'!$E:$E,"&gt;"&amp;$I5291,'Régua SAEB'!$A:$A,$E5291)</f>
        <v>3</v>
      </c>
      <c r="K5291" s="10" t="str">
        <f t="array" ref="K5291">INDEX('Régua SAEB'!$F$1:$F$40,MATCH($E5291&amp;"MT"&amp;$J5291,'Régua SAEB'!$G$1:$G$40,0),1)</f>
        <v>Básico</v>
      </c>
    </row>
    <row r="5292" spans="1:11" x14ac:dyDescent="0.2">
      <c r="A5292" s="28" t="s">
        <v>79</v>
      </c>
      <c r="B5292" s="24">
        <v>921105</v>
      </c>
      <c r="C5292" s="28" t="s">
        <v>2532</v>
      </c>
      <c r="D5292" s="29">
        <v>35921105</v>
      </c>
      <c r="E5292" s="29" t="s">
        <v>3527</v>
      </c>
      <c r="F5292" s="29">
        <v>284.24</v>
      </c>
      <c r="G5292" s="10">
        <f>SUMIFS('Régua SAEB'!$C:$C,'Régua SAEB'!$B:$B,"LP",'Régua SAEB'!$D:$D,"&lt;="&amp;$F5292,'Régua SAEB'!$E:$E,"&gt;"&amp;$F5292,'Régua SAEB'!$A:$A,$E5292)</f>
        <v>3</v>
      </c>
      <c r="H5292" s="10" t="str">
        <f t="array" ref="H5292">INDEX('Régua SAEB'!$F$1:$F$40,MATCH($E5292&amp;"LP"&amp;$G5292,'Régua SAEB'!$G$1:$G$40,0),1)</f>
        <v>Básico</v>
      </c>
      <c r="I5292" s="29">
        <v>269.58</v>
      </c>
      <c r="J5292" s="10">
        <f>SUMIFS('Régua SAEB'!$C:$C,'Régua SAEB'!$B:$B,"MT",'Régua SAEB'!$D:$D,"&lt;="&amp;$I5292,'Régua SAEB'!$E:$E,"&gt;"&amp;$I5292,'Régua SAEB'!$A:$A,$E5292)</f>
        <v>2</v>
      </c>
      <c r="K5292" s="10" t="str">
        <f t="array" ref="K5292">INDEX('Régua SAEB'!$F$1:$F$40,MATCH($E5292&amp;"MT"&amp;$J5292,'Régua SAEB'!$G$1:$G$40,0),1)</f>
        <v>Insuficiente</v>
      </c>
    </row>
    <row r="5293" spans="1:11" x14ac:dyDescent="0.2">
      <c r="A5293" s="28" t="s">
        <v>79</v>
      </c>
      <c r="B5293" s="24">
        <v>921543</v>
      </c>
      <c r="C5293" s="28" t="s">
        <v>2533</v>
      </c>
      <c r="D5293" s="29">
        <v>35921543</v>
      </c>
      <c r="E5293" s="29" t="s">
        <v>3527</v>
      </c>
      <c r="F5293" s="29">
        <v>286.33999999999997</v>
      </c>
      <c r="G5293" s="10">
        <f>SUMIFS('Régua SAEB'!$C:$C,'Régua SAEB'!$B:$B,"LP",'Régua SAEB'!$D:$D,"&lt;="&amp;$F5293,'Régua SAEB'!$E:$E,"&gt;"&amp;$F5293,'Régua SAEB'!$A:$A,$E5293)</f>
        <v>3</v>
      </c>
      <c r="H5293" s="10" t="str">
        <f t="array" ref="H5293">INDEX('Régua SAEB'!$F$1:$F$40,MATCH($E5293&amp;"LP"&amp;$G5293,'Régua SAEB'!$G$1:$G$40,0),1)</f>
        <v>Básico</v>
      </c>
      <c r="I5293" s="29">
        <v>270.38</v>
      </c>
      <c r="J5293" s="10">
        <f>SUMIFS('Régua SAEB'!$C:$C,'Régua SAEB'!$B:$B,"MT",'Régua SAEB'!$D:$D,"&lt;="&amp;$I5293,'Régua SAEB'!$E:$E,"&gt;"&amp;$I5293,'Régua SAEB'!$A:$A,$E5293)</f>
        <v>2</v>
      </c>
      <c r="K5293" s="10" t="str">
        <f t="array" ref="K5293">INDEX('Régua SAEB'!$F$1:$F$40,MATCH($E5293&amp;"MT"&amp;$J5293,'Régua SAEB'!$G$1:$G$40,0),1)</f>
        <v>Insuficiente</v>
      </c>
    </row>
    <row r="5294" spans="1:11" x14ac:dyDescent="0.2">
      <c r="A5294" s="28" t="s">
        <v>79</v>
      </c>
      <c r="B5294" s="24">
        <v>923904</v>
      </c>
      <c r="C5294" s="28" t="s">
        <v>2535</v>
      </c>
      <c r="D5294" s="29">
        <v>35923904</v>
      </c>
      <c r="E5294" s="29" t="s">
        <v>3527</v>
      </c>
      <c r="F5294" s="29">
        <v>317.25</v>
      </c>
      <c r="G5294" s="10">
        <f>SUMIFS('Régua SAEB'!$C:$C,'Régua SAEB'!$B:$B,"LP",'Régua SAEB'!$D:$D,"&lt;="&amp;$F5294,'Régua SAEB'!$E:$E,"&gt;"&amp;$F5294,'Régua SAEB'!$A:$A,$E5294)</f>
        <v>4</v>
      </c>
      <c r="H5294" s="10" t="str">
        <f t="array" ref="H5294">INDEX('Régua SAEB'!$F$1:$F$40,MATCH($E5294&amp;"LP"&amp;$G5294,'Régua SAEB'!$G$1:$G$40,0),1)</f>
        <v>Básico</v>
      </c>
      <c r="I5294" s="29">
        <v>300.10000000000002</v>
      </c>
      <c r="J5294" s="10">
        <f>SUMIFS('Régua SAEB'!$C:$C,'Régua SAEB'!$B:$B,"MT",'Régua SAEB'!$D:$D,"&lt;="&amp;$I5294,'Régua SAEB'!$E:$E,"&gt;"&amp;$I5294,'Régua SAEB'!$A:$A,$E5294)</f>
        <v>4</v>
      </c>
      <c r="K5294" s="10" t="str">
        <f t="array" ref="K5294">INDEX('Régua SAEB'!$F$1:$F$40,MATCH($E5294&amp;"MT"&amp;$J5294,'Régua SAEB'!$G$1:$G$40,0),1)</f>
        <v>Básico</v>
      </c>
    </row>
    <row r="5295" spans="1:11" x14ac:dyDescent="0.2">
      <c r="A5295" s="28" t="s">
        <v>79</v>
      </c>
      <c r="B5295" s="24">
        <v>9350</v>
      </c>
      <c r="C5295" s="28" t="s">
        <v>2538</v>
      </c>
      <c r="D5295" s="29">
        <v>35009350</v>
      </c>
      <c r="E5295" s="29" t="s">
        <v>3527</v>
      </c>
      <c r="F5295" s="29">
        <v>301.70999999999998</v>
      </c>
      <c r="G5295" s="10">
        <f>SUMIFS('Régua SAEB'!$C:$C,'Régua SAEB'!$B:$B,"LP",'Régua SAEB'!$D:$D,"&lt;="&amp;$F5295,'Régua SAEB'!$E:$E,"&gt;"&amp;$F5295,'Régua SAEB'!$A:$A,$E5295)</f>
        <v>4</v>
      </c>
      <c r="H5295" s="10" t="str">
        <f t="array" ref="H5295">INDEX('Régua SAEB'!$F$1:$F$40,MATCH($E5295&amp;"LP"&amp;$G5295,'Régua SAEB'!$G$1:$G$40,0),1)</f>
        <v>Básico</v>
      </c>
      <c r="I5295" s="29">
        <v>287.85000000000002</v>
      </c>
      <c r="J5295" s="10">
        <f>SUMIFS('Régua SAEB'!$C:$C,'Régua SAEB'!$B:$B,"MT",'Régua SAEB'!$D:$D,"&lt;="&amp;$I5295,'Régua SAEB'!$E:$E,"&gt;"&amp;$I5295,'Régua SAEB'!$A:$A,$E5295)</f>
        <v>3</v>
      </c>
      <c r="K5295" s="10" t="str">
        <f t="array" ref="K5295">INDEX('Régua SAEB'!$F$1:$F$40,MATCH($E5295&amp;"MT"&amp;$J5295,'Régua SAEB'!$G$1:$G$40,0),1)</f>
        <v>Básico</v>
      </c>
    </row>
    <row r="5296" spans="1:11" x14ac:dyDescent="0.2">
      <c r="A5296" s="28" t="s">
        <v>79</v>
      </c>
      <c r="B5296" s="24">
        <v>9404</v>
      </c>
      <c r="C5296" s="28" t="s">
        <v>2539</v>
      </c>
      <c r="D5296" s="29">
        <v>35009404</v>
      </c>
      <c r="E5296" s="29" t="s">
        <v>3527</v>
      </c>
      <c r="F5296" s="29">
        <v>309.89999999999998</v>
      </c>
      <c r="G5296" s="10">
        <f>SUMIFS('Régua SAEB'!$C:$C,'Régua SAEB'!$B:$B,"LP",'Régua SAEB'!$D:$D,"&lt;="&amp;$F5296,'Régua SAEB'!$E:$E,"&gt;"&amp;$F5296,'Régua SAEB'!$A:$A,$E5296)</f>
        <v>4</v>
      </c>
      <c r="H5296" s="10" t="str">
        <f t="array" ref="H5296">INDEX('Régua SAEB'!$F$1:$F$40,MATCH($E5296&amp;"LP"&amp;$G5296,'Régua SAEB'!$G$1:$G$40,0),1)</f>
        <v>Básico</v>
      </c>
      <c r="I5296" s="29">
        <v>300.38</v>
      </c>
      <c r="J5296" s="10">
        <f>SUMIFS('Régua SAEB'!$C:$C,'Régua SAEB'!$B:$B,"MT",'Régua SAEB'!$D:$D,"&lt;="&amp;$I5296,'Régua SAEB'!$E:$E,"&gt;"&amp;$I5296,'Régua SAEB'!$A:$A,$E5296)</f>
        <v>4</v>
      </c>
      <c r="K5296" s="10" t="str">
        <f t="array" ref="K5296">INDEX('Régua SAEB'!$F$1:$F$40,MATCH($E5296&amp;"MT"&amp;$J5296,'Régua SAEB'!$G$1:$G$40,0),1)</f>
        <v>Básico</v>
      </c>
    </row>
    <row r="5297" spans="1:11" x14ac:dyDescent="0.2">
      <c r="A5297" s="28" t="s">
        <v>79</v>
      </c>
      <c r="B5297" s="24">
        <v>9436</v>
      </c>
      <c r="C5297" s="28" t="s">
        <v>2540</v>
      </c>
      <c r="D5297" s="29">
        <v>35009436</v>
      </c>
      <c r="E5297" s="29" t="s">
        <v>3527</v>
      </c>
      <c r="F5297" s="29">
        <v>299.02</v>
      </c>
      <c r="G5297" s="10">
        <f>SUMIFS('Régua SAEB'!$C:$C,'Régua SAEB'!$B:$B,"LP",'Régua SAEB'!$D:$D,"&lt;="&amp;$F5297,'Régua SAEB'!$E:$E,"&gt;"&amp;$F5297,'Régua SAEB'!$A:$A,$E5297)</f>
        <v>3</v>
      </c>
      <c r="H5297" s="10" t="str">
        <f t="array" ref="H5297">INDEX('Régua SAEB'!$F$1:$F$40,MATCH($E5297&amp;"LP"&amp;$G5297,'Régua SAEB'!$G$1:$G$40,0),1)</f>
        <v>Básico</v>
      </c>
      <c r="I5297" s="29">
        <v>263.70999999999998</v>
      </c>
      <c r="J5297" s="10">
        <f>SUMIFS('Régua SAEB'!$C:$C,'Régua SAEB'!$B:$B,"MT",'Régua SAEB'!$D:$D,"&lt;="&amp;$I5297,'Régua SAEB'!$E:$E,"&gt;"&amp;$I5297,'Régua SAEB'!$A:$A,$E5297)</f>
        <v>2</v>
      </c>
      <c r="K5297" s="10" t="str">
        <f t="array" ref="K5297">INDEX('Régua SAEB'!$F$1:$F$40,MATCH($E5297&amp;"MT"&amp;$J5297,'Régua SAEB'!$G$1:$G$40,0),1)</f>
        <v>Insuficiente</v>
      </c>
    </row>
    <row r="5298" spans="1:11" x14ac:dyDescent="0.2">
      <c r="A5298" s="28" t="s">
        <v>79</v>
      </c>
      <c r="B5298" s="24">
        <v>9441</v>
      </c>
      <c r="C5298" s="28" t="s">
        <v>2541</v>
      </c>
      <c r="D5298" s="29">
        <v>35009441</v>
      </c>
      <c r="E5298" s="29" t="s">
        <v>3527</v>
      </c>
      <c r="F5298" s="29">
        <v>282.55</v>
      </c>
      <c r="G5298" s="10">
        <f>SUMIFS('Régua SAEB'!$C:$C,'Régua SAEB'!$B:$B,"LP",'Régua SAEB'!$D:$D,"&lt;="&amp;$F5298,'Régua SAEB'!$E:$E,"&gt;"&amp;$F5298,'Régua SAEB'!$A:$A,$E5298)</f>
        <v>3</v>
      </c>
      <c r="H5298" s="10" t="str">
        <f t="array" ref="H5298">INDEX('Régua SAEB'!$F$1:$F$40,MATCH($E5298&amp;"LP"&amp;$G5298,'Régua SAEB'!$G$1:$G$40,0),1)</f>
        <v>Básico</v>
      </c>
      <c r="I5298" s="29">
        <v>267.17</v>
      </c>
      <c r="J5298" s="10">
        <f>SUMIFS('Régua SAEB'!$C:$C,'Régua SAEB'!$B:$B,"MT",'Régua SAEB'!$D:$D,"&lt;="&amp;$I5298,'Régua SAEB'!$E:$E,"&gt;"&amp;$I5298,'Régua SAEB'!$A:$A,$E5298)</f>
        <v>2</v>
      </c>
      <c r="K5298" s="10" t="str">
        <f t="array" ref="K5298">INDEX('Régua SAEB'!$F$1:$F$40,MATCH($E5298&amp;"MT"&amp;$J5298,'Régua SAEB'!$G$1:$G$40,0),1)</f>
        <v>Insuficiente</v>
      </c>
    </row>
    <row r="5299" spans="1:11" x14ac:dyDescent="0.2">
      <c r="A5299" s="28" t="s">
        <v>79</v>
      </c>
      <c r="B5299" s="24">
        <v>9465</v>
      </c>
      <c r="C5299" s="28" t="s">
        <v>2543</v>
      </c>
      <c r="D5299" s="29">
        <v>35009465</v>
      </c>
      <c r="E5299" s="29" t="s">
        <v>3527</v>
      </c>
      <c r="F5299" s="29">
        <v>275.08</v>
      </c>
      <c r="G5299" s="10">
        <f>SUMIFS('Régua SAEB'!$C:$C,'Régua SAEB'!$B:$B,"LP",'Régua SAEB'!$D:$D,"&lt;="&amp;$F5299,'Régua SAEB'!$E:$E,"&gt;"&amp;$F5299,'Régua SAEB'!$A:$A,$E5299)</f>
        <v>3</v>
      </c>
      <c r="H5299" s="10" t="str">
        <f t="array" ref="H5299">INDEX('Régua SAEB'!$F$1:$F$40,MATCH($E5299&amp;"LP"&amp;$G5299,'Régua SAEB'!$G$1:$G$40,0),1)</f>
        <v>Básico</v>
      </c>
      <c r="I5299" s="29">
        <v>269.24</v>
      </c>
      <c r="J5299" s="10">
        <f>SUMIFS('Régua SAEB'!$C:$C,'Régua SAEB'!$B:$B,"MT",'Régua SAEB'!$D:$D,"&lt;="&amp;$I5299,'Régua SAEB'!$E:$E,"&gt;"&amp;$I5299,'Régua SAEB'!$A:$A,$E5299)</f>
        <v>2</v>
      </c>
      <c r="K5299" s="10" t="str">
        <f t="array" ref="K5299">INDEX('Régua SAEB'!$F$1:$F$40,MATCH($E5299&amp;"MT"&amp;$J5299,'Régua SAEB'!$G$1:$G$40,0),1)</f>
        <v>Insuficiente</v>
      </c>
    </row>
    <row r="5300" spans="1:11" x14ac:dyDescent="0.2">
      <c r="A5300" s="28" t="s">
        <v>79</v>
      </c>
      <c r="B5300" s="24">
        <v>9573</v>
      </c>
      <c r="C5300" s="28" t="s">
        <v>3723</v>
      </c>
      <c r="D5300" s="29">
        <v>35009573</v>
      </c>
      <c r="E5300" s="29" t="s">
        <v>3527</v>
      </c>
      <c r="F5300" s="29">
        <v>277.37</v>
      </c>
      <c r="G5300" s="10">
        <f>SUMIFS('Régua SAEB'!$C:$C,'Régua SAEB'!$B:$B,"LP",'Régua SAEB'!$D:$D,"&lt;="&amp;$F5300,'Régua SAEB'!$E:$E,"&gt;"&amp;$F5300,'Régua SAEB'!$A:$A,$E5300)</f>
        <v>3</v>
      </c>
      <c r="H5300" s="10" t="str">
        <f t="array" ref="H5300">INDEX('Régua SAEB'!$F$1:$F$40,MATCH($E5300&amp;"LP"&amp;$G5300,'Régua SAEB'!$G$1:$G$40,0),1)</f>
        <v>Básico</v>
      </c>
      <c r="I5300" s="29">
        <v>266.32</v>
      </c>
      <c r="J5300" s="10">
        <f>SUMIFS('Régua SAEB'!$C:$C,'Régua SAEB'!$B:$B,"MT",'Régua SAEB'!$D:$D,"&lt;="&amp;$I5300,'Régua SAEB'!$E:$E,"&gt;"&amp;$I5300,'Régua SAEB'!$A:$A,$E5300)</f>
        <v>2</v>
      </c>
      <c r="K5300" s="10" t="str">
        <f t="array" ref="K5300">INDEX('Régua SAEB'!$F$1:$F$40,MATCH($E5300&amp;"MT"&amp;$J5300,'Régua SAEB'!$G$1:$G$40,0),1)</f>
        <v>Insuficiente</v>
      </c>
    </row>
    <row r="5301" spans="1:11" x14ac:dyDescent="0.2">
      <c r="A5301" s="28" t="s">
        <v>79</v>
      </c>
      <c r="B5301" s="24">
        <v>9581</v>
      </c>
      <c r="C5301" s="28" t="s">
        <v>2545</v>
      </c>
      <c r="D5301" s="29">
        <v>35009581</v>
      </c>
      <c r="E5301" s="29" t="s">
        <v>3527</v>
      </c>
      <c r="F5301" s="29">
        <v>288.23</v>
      </c>
      <c r="G5301" s="10">
        <f>SUMIFS('Régua SAEB'!$C:$C,'Régua SAEB'!$B:$B,"LP",'Régua SAEB'!$D:$D,"&lt;="&amp;$F5301,'Régua SAEB'!$E:$E,"&gt;"&amp;$F5301,'Régua SAEB'!$A:$A,$E5301)</f>
        <v>3</v>
      </c>
      <c r="H5301" s="10" t="str">
        <f t="array" ref="H5301">INDEX('Régua SAEB'!$F$1:$F$40,MATCH($E5301&amp;"LP"&amp;$G5301,'Régua SAEB'!$G$1:$G$40,0),1)</f>
        <v>Básico</v>
      </c>
      <c r="I5301" s="29">
        <v>270.7</v>
      </c>
      <c r="J5301" s="10">
        <f>SUMIFS('Régua SAEB'!$C:$C,'Régua SAEB'!$B:$B,"MT",'Régua SAEB'!$D:$D,"&lt;="&amp;$I5301,'Régua SAEB'!$E:$E,"&gt;"&amp;$I5301,'Régua SAEB'!$A:$A,$E5301)</f>
        <v>2</v>
      </c>
      <c r="K5301" s="10" t="str">
        <f t="array" ref="K5301">INDEX('Régua SAEB'!$F$1:$F$40,MATCH($E5301&amp;"MT"&amp;$J5301,'Régua SAEB'!$G$1:$G$40,0),1)</f>
        <v>Insuficiente</v>
      </c>
    </row>
    <row r="5302" spans="1:11" x14ac:dyDescent="0.2">
      <c r="A5302" s="28" t="s">
        <v>80</v>
      </c>
      <c r="B5302" s="24">
        <v>24430</v>
      </c>
      <c r="C5302" s="28" t="s">
        <v>2546</v>
      </c>
      <c r="D5302" s="29">
        <v>35024430</v>
      </c>
      <c r="E5302" s="29" t="s">
        <v>3527</v>
      </c>
      <c r="F5302" s="29">
        <v>285.02999999999997</v>
      </c>
      <c r="G5302" s="10">
        <f>SUMIFS('Régua SAEB'!$C:$C,'Régua SAEB'!$B:$B,"LP",'Régua SAEB'!$D:$D,"&lt;="&amp;$F5302,'Régua SAEB'!$E:$E,"&gt;"&amp;$F5302,'Régua SAEB'!$A:$A,$E5302)</f>
        <v>3</v>
      </c>
      <c r="H5302" s="10" t="str">
        <f t="array" ref="H5302">INDEX('Régua SAEB'!$F$1:$F$40,MATCH($E5302&amp;"LP"&amp;$G5302,'Régua SAEB'!$G$1:$G$40,0),1)</f>
        <v>Básico</v>
      </c>
      <c r="I5302" s="29">
        <v>276.98</v>
      </c>
      <c r="J5302" s="10">
        <f>SUMIFS('Régua SAEB'!$C:$C,'Régua SAEB'!$B:$B,"MT",'Régua SAEB'!$D:$D,"&lt;="&amp;$I5302,'Régua SAEB'!$E:$E,"&gt;"&amp;$I5302,'Régua SAEB'!$A:$A,$E5302)</f>
        <v>3</v>
      </c>
      <c r="K5302" s="10" t="str">
        <f t="array" ref="K5302">INDEX('Régua SAEB'!$F$1:$F$40,MATCH($E5302&amp;"MT"&amp;$J5302,'Régua SAEB'!$G$1:$G$40,0),1)</f>
        <v>Básico</v>
      </c>
    </row>
    <row r="5303" spans="1:11" x14ac:dyDescent="0.2">
      <c r="A5303" s="28" t="s">
        <v>80</v>
      </c>
      <c r="B5303" s="24">
        <v>24442</v>
      </c>
      <c r="C5303" s="28" t="s">
        <v>2547</v>
      </c>
      <c r="D5303" s="29">
        <v>35024442</v>
      </c>
      <c r="E5303" s="29" t="s">
        <v>3527</v>
      </c>
      <c r="F5303" s="29">
        <v>308.72000000000003</v>
      </c>
      <c r="G5303" s="10">
        <f>SUMIFS('Régua SAEB'!$C:$C,'Régua SAEB'!$B:$B,"LP",'Régua SAEB'!$D:$D,"&lt;="&amp;$F5303,'Régua SAEB'!$E:$E,"&gt;"&amp;$F5303,'Régua SAEB'!$A:$A,$E5303)</f>
        <v>4</v>
      </c>
      <c r="H5303" s="10" t="str">
        <f t="array" ref="H5303">INDEX('Régua SAEB'!$F$1:$F$40,MATCH($E5303&amp;"LP"&amp;$G5303,'Régua SAEB'!$G$1:$G$40,0),1)</f>
        <v>Básico</v>
      </c>
      <c r="I5303" s="29">
        <v>303.52999999999997</v>
      </c>
      <c r="J5303" s="10">
        <f>SUMIFS('Régua SAEB'!$C:$C,'Régua SAEB'!$B:$B,"MT",'Régua SAEB'!$D:$D,"&lt;="&amp;$I5303,'Régua SAEB'!$E:$E,"&gt;"&amp;$I5303,'Régua SAEB'!$A:$A,$E5303)</f>
        <v>4</v>
      </c>
      <c r="K5303" s="10" t="str">
        <f t="array" ref="K5303">INDEX('Régua SAEB'!$F$1:$F$40,MATCH($E5303&amp;"MT"&amp;$J5303,'Régua SAEB'!$G$1:$G$40,0),1)</f>
        <v>Básico</v>
      </c>
    </row>
    <row r="5304" spans="1:11" x14ac:dyDescent="0.2">
      <c r="A5304" s="28" t="s">
        <v>80</v>
      </c>
      <c r="B5304" s="24">
        <v>24478</v>
      </c>
      <c r="C5304" s="28" t="s">
        <v>2548</v>
      </c>
      <c r="D5304" s="29">
        <v>35024478</v>
      </c>
      <c r="E5304" s="29" t="s">
        <v>3527</v>
      </c>
      <c r="F5304" s="29">
        <v>290.20999999999998</v>
      </c>
      <c r="G5304" s="10">
        <f>SUMIFS('Régua SAEB'!$C:$C,'Régua SAEB'!$B:$B,"LP",'Régua SAEB'!$D:$D,"&lt;="&amp;$F5304,'Régua SAEB'!$E:$E,"&gt;"&amp;$F5304,'Régua SAEB'!$A:$A,$E5304)</f>
        <v>3</v>
      </c>
      <c r="H5304" s="10" t="str">
        <f t="array" ref="H5304">INDEX('Régua SAEB'!$F$1:$F$40,MATCH($E5304&amp;"LP"&amp;$G5304,'Régua SAEB'!$G$1:$G$40,0),1)</f>
        <v>Básico</v>
      </c>
      <c r="I5304" s="29">
        <v>280.54000000000002</v>
      </c>
      <c r="J5304" s="10">
        <f>SUMIFS('Régua SAEB'!$C:$C,'Régua SAEB'!$B:$B,"MT",'Régua SAEB'!$D:$D,"&lt;="&amp;$I5304,'Régua SAEB'!$E:$E,"&gt;"&amp;$I5304,'Régua SAEB'!$A:$A,$E5304)</f>
        <v>3</v>
      </c>
      <c r="K5304" s="10" t="str">
        <f t="array" ref="K5304">INDEX('Régua SAEB'!$F$1:$F$40,MATCH($E5304&amp;"MT"&amp;$J5304,'Régua SAEB'!$G$1:$G$40,0),1)</f>
        <v>Básico</v>
      </c>
    </row>
    <row r="5305" spans="1:11" x14ac:dyDescent="0.2">
      <c r="A5305" s="28" t="s">
        <v>80</v>
      </c>
      <c r="B5305" s="24">
        <v>24485</v>
      </c>
      <c r="C5305" s="28" t="s">
        <v>3724</v>
      </c>
      <c r="D5305" s="29">
        <v>35024485</v>
      </c>
      <c r="E5305" s="29" t="s">
        <v>3527</v>
      </c>
      <c r="F5305" s="29">
        <v>279.45999999999998</v>
      </c>
      <c r="G5305" s="10">
        <f>SUMIFS('Régua SAEB'!$C:$C,'Régua SAEB'!$B:$B,"LP",'Régua SAEB'!$D:$D,"&lt;="&amp;$F5305,'Régua SAEB'!$E:$E,"&gt;"&amp;$F5305,'Régua SAEB'!$A:$A,$E5305)</f>
        <v>3</v>
      </c>
      <c r="H5305" s="10" t="str">
        <f t="array" ref="H5305">INDEX('Régua SAEB'!$F$1:$F$40,MATCH($E5305&amp;"LP"&amp;$G5305,'Régua SAEB'!$G$1:$G$40,0),1)</f>
        <v>Básico</v>
      </c>
      <c r="I5305" s="29">
        <v>270.61</v>
      </c>
      <c r="J5305" s="10">
        <f>SUMIFS('Régua SAEB'!$C:$C,'Régua SAEB'!$B:$B,"MT",'Régua SAEB'!$D:$D,"&lt;="&amp;$I5305,'Régua SAEB'!$E:$E,"&gt;"&amp;$I5305,'Régua SAEB'!$A:$A,$E5305)</f>
        <v>2</v>
      </c>
      <c r="K5305" s="10" t="str">
        <f t="array" ref="K5305">INDEX('Régua SAEB'!$F$1:$F$40,MATCH($E5305&amp;"MT"&amp;$J5305,'Régua SAEB'!$G$1:$G$40,0),1)</f>
        <v>Insuficiente</v>
      </c>
    </row>
    <row r="5306" spans="1:11" x14ac:dyDescent="0.2">
      <c r="A5306" s="28" t="s">
        <v>80</v>
      </c>
      <c r="B5306" s="24">
        <v>24512</v>
      </c>
      <c r="C5306" s="28" t="s">
        <v>2549</v>
      </c>
      <c r="D5306" s="29">
        <v>35024512</v>
      </c>
      <c r="E5306" s="29" t="s">
        <v>3527</v>
      </c>
      <c r="F5306" s="29">
        <v>285.66000000000003</v>
      </c>
      <c r="G5306" s="10">
        <f>SUMIFS('Régua SAEB'!$C:$C,'Régua SAEB'!$B:$B,"LP",'Régua SAEB'!$D:$D,"&lt;="&amp;$F5306,'Régua SAEB'!$E:$E,"&gt;"&amp;$F5306,'Régua SAEB'!$A:$A,$E5306)</f>
        <v>3</v>
      </c>
      <c r="H5306" s="10" t="str">
        <f t="array" ref="H5306">INDEX('Régua SAEB'!$F$1:$F$40,MATCH($E5306&amp;"LP"&amp;$G5306,'Régua SAEB'!$G$1:$G$40,0),1)</f>
        <v>Básico</v>
      </c>
      <c r="I5306" s="29">
        <v>272.13</v>
      </c>
      <c r="J5306" s="10">
        <f>SUMIFS('Régua SAEB'!$C:$C,'Régua SAEB'!$B:$B,"MT",'Régua SAEB'!$D:$D,"&lt;="&amp;$I5306,'Régua SAEB'!$E:$E,"&gt;"&amp;$I5306,'Régua SAEB'!$A:$A,$E5306)</f>
        <v>2</v>
      </c>
      <c r="K5306" s="10" t="str">
        <f t="array" ref="K5306">INDEX('Régua SAEB'!$F$1:$F$40,MATCH($E5306&amp;"MT"&amp;$J5306,'Régua SAEB'!$G$1:$G$40,0),1)</f>
        <v>Insuficiente</v>
      </c>
    </row>
    <row r="5307" spans="1:11" x14ac:dyDescent="0.2">
      <c r="A5307" s="28" t="s">
        <v>80</v>
      </c>
      <c r="B5307" s="24">
        <v>24557</v>
      </c>
      <c r="C5307" s="28" t="s">
        <v>2550</v>
      </c>
      <c r="D5307" s="29">
        <v>35024557</v>
      </c>
      <c r="E5307" s="29" t="s">
        <v>3527</v>
      </c>
      <c r="F5307" s="29">
        <v>275.56</v>
      </c>
      <c r="G5307" s="10">
        <f>SUMIFS('Régua SAEB'!$C:$C,'Régua SAEB'!$B:$B,"LP",'Régua SAEB'!$D:$D,"&lt;="&amp;$F5307,'Régua SAEB'!$E:$E,"&gt;"&amp;$F5307,'Régua SAEB'!$A:$A,$E5307)</f>
        <v>3</v>
      </c>
      <c r="H5307" s="10" t="str">
        <f t="array" ref="H5307">INDEX('Régua SAEB'!$F$1:$F$40,MATCH($E5307&amp;"LP"&amp;$G5307,'Régua SAEB'!$G$1:$G$40,0),1)</f>
        <v>Básico</v>
      </c>
      <c r="I5307" s="29">
        <v>270.2</v>
      </c>
      <c r="J5307" s="10">
        <f>SUMIFS('Régua SAEB'!$C:$C,'Régua SAEB'!$B:$B,"MT",'Régua SAEB'!$D:$D,"&lt;="&amp;$I5307,'Régua SAEB'!$E:$E,"&gt;"&amp;$I5307,'Régua SAEB'!$A:$A,$E5307)</f>
        <v>2</v>
      </c>
      <c r="K5307" s="10" t="str">
        <f t="array" ref="K5307">INDEX('Régua SAEB'!$F$1:$F$40,MATCH($E5307&amp;"MT"&amp;$J5307,'Régua SAEB'!$G$1:$G$40,0),1)</f>
        <v>Insuficiente</v>
      </c>
    </row>
    <row r="5308" spans="1:11" x14ac:dyDescent="0.2">
      <c r="A5308" s="28" t="s">
        <v>80</v>
      </c>
      <c r="B5308" s="24">
        <v>24612</v>
      </c>
      <c r="C5308" s="28" t="s">
        <v>2551</v>
      </c>
      <c r="D5308" s="29">
        <v>35024612</v>
      </c>
      <c r="E5308" s="29" t="s">
        <v>3527</v>
      </c>
      <c r="F5308" s="29">
        <v>283.77999999999997</v>
      </c>
      <c r="G5308" s="10">
        <f>SUMIFS('Régua SAEB'!$C:$C,'Régua SAEB'!$B:$B,"LP",'Régua SAEB'!$D:$D,"&lt;="&amp;$F5308,'Régua SAEB'!$E:$E,"&gt;"&amp;$F5308,'Régua SAEB'!$A:$A,$E5308)</f>
        <v>3</v>
      </c>
      <c r="H5308" s="10" t="str">
        <f t="array" ref="H5308">INDEX('Régua SAEB'!$F$1:$F$40,MATCH($E5308&amp;"LP"&amp;$G5308,'Régua SAEB'!$G$1:$G$40,0),1)</f>
        <v>Básico</v>
      </c>
      <c r="I5308" s="29">
        <v>287.33999999999997</v>
      </c>
      <c r="J5308" s="10">
        <f>SUMIFS('Régua SAEB'!$C:$C,'Régua SAEB'!$B:$B,"MT",'Régua SAEB'!$D:$D,"&lt;="&amp;$I5308,'Régua SAEB'!$E:$E,"&gt;"&amp;$I5308,'Régua SAEB'!$A:$A,$E5308)</f>
        <v>3</v>
      </c>
      <c r="K5308" s="10" t="str">
        <f t="array" ref="K5308">INDEX('Régua SAEB'!$F$1:$F$40,MATCH($E5308&amp;"MT"&amp;$J5308,'Régua SAEB'!$G$1:$G$40,0),1)</f>
        <v>Básico</v>
      </c>
    </row>
    <row r="5309" spans="1:11" x14ac:dyDescent="0.2">
      <c r="A5309" s="28" t="s">
        <v>80</v>
      </c>
      <c r="B5309" s="24">
        <v>36432</v>
      </c>
      <c r="C5309" s="28" t="s">
        <v>2553</v>
      </c>
      <c r="D5309" s="29">
        <v>35036432</v>
      </c>
      <c r="E5309" s="29" t="s">
        <v>3527</v>
      </c>
      <c r="F5309" s="29">
        <v>225.24</v>
      </c>
      <c r="G5309" s="10">
        <f>SUMIFS('Régua SAEB'!$C:$C,'Régua SAEB'!$B:$B,"LP",'Régua SAEB'!$D:$D,"&lt;="&amp;$F5309,'Régua SAEB'!$E:$E,"&gt;"&amp;$F5309,'Régua SAEB'!$A:$A,$E5309)</f>
        <v>1</v>
      </c>
      <c r="H5309" s="10" t="str">
        <f t="array" ref="H5309">INDEX('Régua SAEB'!$F$1:$F$40,MATCH($E5309&amp;"LP"&amp;$G5309,'Régua SAEB'!$G$1:$G$40,0),1)</f>
        <v>Insuficiente</v>
      </c>
      <c r="I5309" s="29">
        <v>235.9</v>
      </c>
      <c r="J5309" s="10">
        <f>SUMIFS('Régua SAEB'!$C:$C,'Régua SAEB'!$B:$B,"MT",'Régua SAEB'!$D:$D,"&lt;="&amp;$I5309,'Régua SAEB'!$E:$E,"&gt;"&amp;$I5309,'Régua SAEB'!$A:$A,$E5309)</f>
        <v>1</v>
      </c>
      <c r="K5309" s="10" t="str">
        <f t="array" ref="K5309">INDEX('Régua SAEB'!$F$1:$F$40,MATCH($E5309&amp;"MT"&amp;$J5309,'Régua SAEB'!$G$1:$G$40,0),1)</f>
        <v>Insuficiente</v>
      </c>
    </row>
    <row r="5310" spans="1:11" x14ac:dyDescent="0.2">
      <c r="A5310" s="28" t="s">
        <v>80</v>
      </c>
      <c r="B5310" s="24">
        <v>42894</v>
      </c>
      <c r="C5310" s="28" t="s">
        <v>2554</v>
      </c>
      <c r="D5310" s="29">
        <v>35042894</v>
      </c>
      <c r="E5310" s="29" t="s">
        <v>3527</v>
      </c>
      <c r="F5310" s="29">
        <v>305.54000000000002</v>
      </c>
      <c r="G5310" s="10">
        <f>SUMIFS('Régua SAEB'!$C:$C,'Régua SAEB'!$B:$B,"LP",'Régua SAEB'!$D:$D,"&lt;="&amp;$F5310,'Régua SAEB'!$E:$E,"&gt;"&amp;$F5310,'Régua SAEB'!$A:$A,$E5310)</f>
        <v>4</v>
      </c>
      <c r="H5310" s="10" t="str">
        <f t="array" ref="H5310">INDEX('Régua SAEB'!$F$1:$F$40,MATCH($E5310&amp;"LP"&amp;$G5310,'Régua SAEB'!$G$1:$G$40,0),1)</f>
        <v>Básico</v>
      </c>
      <c r="I5310" s="29">
        <v>291.47000000000003</v>
      </c>
      <c r="J5310" s="10">
        <f>SUMIFS('Régua SAEB'!$C:$C,'Régua SAEB'!$B:$B,"MT",'Régua SAEB'!$D:$D,"&lt;="&amp;$I5310,'Régua SAEB'!$E:$E,"&gt;"&amp;$I5310,'Régua SAEB'!$A:$A,$E5310)</f>
        <v>3</v>
      </c>
      <c r="K5310" s="10" t="str">
        <f t="array" ref="K5310">INDEX('Régua SAEB'!$F$1:$F$40,MATCH($E5310&amp;"MT"&amp;$J5310,'Régua SAEB'!$G$1:$G$40,0),1)</f>
        <v>Básico</v>
      </c>
    </row>
    <row r="5311" spans="1:11" x14ac:dyDescent="0.2">
      <c r="A5311" s="28" t="s">
        <v>80</v>
      </c>
      <c r="B5311" s="24">
        <v>49992</v>
      </c>
      <c r="C5311" s="28" t="s">
        <v>3725</v>
      </c>
      <c r="D5311" s="29">
        <v>35049992</v>
      </c>
      <c r="E5311" s="29" t="s">
        <v>3527</v>
      </c>
      <c r="F5311" s="29">
        <v>261.68</v>
      </c>
      <c r="G5311" s="10">
        <f>SUMIFS('Régua SAEB'!$C:$C,'Régua SAEB'!$B:$B,"LP",'Régua SAEB'!$D:$D,"&lt;="&amp;$F5311,'Régua SAEB'!$E:$E,"&gt;"&amp;$F5311,'Régua SAEB'!$A:$A,$E5311)</f>
        <v>2</v>
      </c>
      <c r="H5311" s="10" t="str">
        <f t="array" ref="H5311">INDEX('Régua SAEB'!$F$1:$F$40,MATCH($E5311&amp;"LP"&amp;$G5311,'Régua SAEB'!$G$1:$G$40,0),1)</f>
        <v>Básico</v>
      </c>
      <c r="I5311" s="29">
        <v>250.49</v>
      </c>
      <c r="J5311" s="10">
        <f>SUMIFS('Régua SAEB'!$C:$C,'Régua SAEB'!$B:$B,"MT",'Régua SAEB'!$D:$D,"&lt;="&amp;$I5311,'Régua SAEB'!$E:$E,"&gt;"&amp;$I5311,'Régua SAEB'!$A:$A,$E5311)</f>
        <v>2</v>
      </c>
      <c r="K5311" s="10" t="str">
        <f t="array" ref="K5311">INDEX('Régua SAEB'!$F$1:$F$40,MATCH($E5311&amp;"MT"&amp;$J5311,'Régua SAEB'!$G$1:$G$40,0),1)</f>
        <v>Insuficiente</v>
      </c>
    </row>
    <row r="5312" spans="1:11" x14ac:dyDescent="0.2">
      <c r="A5312" s="28" t="s">
        <v>80</v>
      </c>
      <c r="B5312" s="24">
        <v>127887</v>
      </c>
      <c r="C5312" s="28" t="s">
        <v>2555</v>
      </c>
      <c r="D5312" s="29">
        <v>35127887</v>
      </c>
      <c r="E5312" s="29" t="s">
        <v>3527</v>
      </c>
      <c r="F5312" s="29">
        <v>265.95999999999998</v>
      </c>
      <c r="G5312" s="10">
        <f>SUMIFS('Régua SAEB'!$C:$C,'Régua SAEB'!$B:$B,"LP",'Régua SAEB'!$D:$D,"&lt;="&amp;$F5312,'Régua SAEB'!$E:$E,"&gt;"&amp;$F5312,'Régua SAEB'!$A:$A,$E5312)</f>
        <v>2</v>
      </c>
      <c r="H5312" s="10" t="str">
        <f t="array" ref="H5312">INDEX('Régua SAEB'!$F$1:$F$40,MATCH($E5312&amp;"LP"&amp;$G5312,'Régua SAEB'!$G$1:$G$40,0),1)</f>
        <v>Básico</v>
      </c>
      <c r="I5312" s="29">
        <v>271.56</v>
      </c>
      <c r="J5312" s="10">
        <f>SUMIFS('Régua SAEB'!$C:$C,'Régua SAEB'!$B:$B,"MT",'Régua SAEB'!$D:$D,"&lt;="&amp;$I5312,'Régua SAEB'!$E:$E,"&gt;"&amp;$I5312,'Régua SAEB'!$A:$A,$E5312)</f>
        <v>2</v>
      </c>
      <c r="K5312" s="10" t="str">
        <f t="array" ref="K5312">INDEX('Régua SAEB'!$F$1:$F$40,MATCH($E5312&amp;"MT"&amp;$J5312,'Régua SAEB'!$G$1:$G$40,0),1)</f>
        <v>Insuficiente</v>
      </c>
    </row>
    <row r="5313" spans="1:11" x14ac:dyDescent="0.2">
      <c r="A5313" s="28" t="s">
        <v>80</v>
      </c>
      <c r="B5313" s="24">
        <v>191528</v>
      </c>
      <c r="C5313" s="28" t="s">
        <v>2556</v>
      </c>
      <c r="D5313" s="29">
        <v>35191528</v>
      </c>
      <c r="E5313" s="29" t="s">
        <v>3527</v>
      </c>
      <c r="F5313" s="29">
        <v>260.33999999999997</v>
      </c>
      <c r="G5313" s="10">
        <f>SUMIFS('Régua SAEB'!$C:$C,'Régua SAEB'!$B:$B,"LP",'Régua SAEB'!$D:$D,"&lt;="&amp;$F5313,'Régua SAEB'!$E:$E,"&gt;"&amp;$F5313,'Régua SAEB'!$A:$A,$E5313)</f>
        <v>2</v>
      </c>
      <c r="H5313" s="10" t="str">
        <f t="array" ref="H5313">INDEX('Régua SAEB'!$F$1:$F$40,MATCH($E5313&amp;"LP"&amp;$G5313,'Régua SAEB'!$G$1:$G$40,0),1)</f>
        <v>Básico</v>
      </c>
      <c r="I5313" s="29">
        <v>237.8</v>
      </c>
      <c r="J5313" s="10">
        <f>SUMIFS('Régua SAEB'!$C:$C,'Régua SAEB'!$B:$B,"MT",'Régua SAEB'!$D:$D,"&lt;="&amp;$I5313,'Régua SAEB'!$E:$E,"&gt;"&amp;$I5313,'Régua SAEB'!$A:$A,$E5313)</f>
        <v>1</v>
      </c>
      <c r="K5313" s="10" t="str">
        <f t="array" ref="K5313">INDEX('Régua SAEB'!$F$1:$F$40,MATCH($E5313&amp;"MT"&amp;$J5313,'Régua SAEB'!$G$1:$G$40,0),1)</f>
        <v>Insuficiente</v>
      </c>
    </row>
    <row r="5314" spans="1:11" x14ac:dyDescent="0.2">
      <c r="A5314" s="28" t="s">
        <v>80</v>
      </c>
      <c r="B5314" s="24">
        <v>496571</v>
      </c>
      <c r="C5314" s="28" t="s">
        <v>2558</v>
      </c>
      <c r="D5314" s="29">
        <v>35496571</v>
      </c>
      <c r="E5314" s="29" t="s">
        <v>3527</v>
      </c>
      <c r="F5314" s="29">
        <v>297.79000000000002</v>
      </c>
      <c r="G5314" s="10">
        <f>SUMIFS('Régua SAEB'!$C:$C,'Régua SAEB'!$B:$B,"LP",'Régua SAEB'!$D:$D,"&lt;="&amp;$F5314,'Régua SAEB'!$E:$E,"&gt;"&amp;$F5314,'Régua SAEB'!$A:$A,$E5314)</f>
        <v>3</v>
      </c>
      <c r="H5314" s="10" t="str">
        <f t="array" ref="H5314">INDEX('Régua SAEB'!$F$1:$F$40,MATCH($E5314&amp;"LP"&amp;$G5314,'Régua SAEB'!$G$1:$G$40,0),1)</f>
        <v>Básico</v>
      </c>
      <c r="I5314" s="29">
        <v>275.61</v>
      </c>
      <c r="J5314" s="10">
        <f>SUMIFS('Régua SAEB'!$C:$C,'Régua SAEB'!$B:$B,"MT",'Régua SAEB'!$D:$D,"&lt;="&amp;$I5314,'Régua SAEB'!$E:$E,"&gt;"&amp;$I5314,'Régua SAEB'!$A:$A,$E5314)</f>
        <v>3</v>
      </c>
      <c r="K5314" s="10" t="str">
        <f t="array" ref="K5314">INDEX('Régua SAEB'!$F$1:$F$40,MATCH($E5314&amp;"MT"&amp;$J5314,'Régua SAEB'!$G$1:$G$40,0),1)</f>
        <v>Básico</v>
      </c>
    </row>
    <row r="5315" spans="1:11" x14ac:dyDescent="0.2">
      <c r="A5315" s="28" t="s">
        <v>80</v>
      </c>
      <c r="B5315" s="24">
        <v>585804</v>
      </c>
      <c r="C5315" s="28" t="s">
        <v>2560</v>
      </c>
      <c r="D5315" s="29">
        <v>35585804</v>
      </c>
      <c r="E5315" s="29" t="s">
        <v>3527</v>
      </c>
      <c r="F5315" s="29">
        <v>304.7</v>
      </c>
      <c r="G5315" s="10">
        <f>SUMIFS('Régua SAEB'!$C:$C,'Régua SAEB'!$B:$B,"LP",'Régua SAEB'!$D:$D,"&lt;="&amp;$F5315,'Régua SAEB'!$E:$E,"&gt;"&amp;$F5315,'Régua SAEB'!$A:$A,$E5315)</f>
        <v>4</v>
      </c>
      <c r="H5315" s="10" t="str">
        <f t="array" ref="H5315">INDEX('Régua SAEB'!$F$1:$F$40,MATCH($E5315&amp;"LP"&amp;$G5315,'Régua SAEB'!$G$1:$G$40,0),1)</f>
        <v>Básico</v>
      </c>
      <c r="I5315" s="29">
        <v>273.44</v>
      </c>
      <c r="J5315" s="10">
        <f>SUMIFS('Régua SAEB'!$C:$C,'Régua SAEB'!$B:$B,"MT",'Régua SAEB'!$D:$D,"&lt;="&amp;$I5315,'Régua SAEB'!$E:$E,"&gt;"&amp;$I5315,'Régua SAEB'!$A:$A,$E5315)</f>
        <v>2</v>
      </c>
      <c r="K5315" s="10" t="str">
        <f t="array" ref="K5315">INDEX('Régua SAEB'!$F$1:$F$40,MATCH($E5315&amp;"MT"&amp;$J5315,'Régua SAEB'!$G$1:$G$40,0),1)</f>
        <v>Insuficiente</v>
      </c>
    </row>
    <row r="5316" spans="1:11" x14ac:dyDescent="0.2">
      <c r="A5316" s="28" t="s">
        <v>80</v>
      </c>
      <c r="B5316" s="24">
        <v>900795</v>
      </c>
      <c r="C5316" s="28" t="s">
        <v>2561</v>
      </c>
      <c r="D5316" s="29">
        <v>35900795</v>
      </c>
      <c r="E5316" s="29" t="s">
        <v>3527</v>
      </c>
      <c r="F5316" s="29">
        <v>302.3</v>
      </c>
      <c r="G5316" s="10">
        <f>SUMIFS('Régua SAEB'!$C:$C,'Régua SAEB'!$B:$B,"LP",'Régua SAEB'!$D:$D,"&lt;="&amp;$F5316,'Régua SAEB'!$E:$E,"&gt;"&amp;$F5316,'Régua SAEB'!$A:$A,$E5316)</f>
        <v>4</v>
      </c>
      <c r="H5316" s="10" t="str">
        <f t="array" ref="H5316">INDEX('Régua SAEB'!$F$1:$F$40,MATCH($E5316&amp;"LP"&amp;$G5316,'Régua SAEB'!$G$1:$G$40,0),1)</f>
        <v>Básico</v>
      </c>
      <c r="I5316" s="29">
        <v>275.74</v>
      </c>
      <c r="J5316" s="10">
        <f>SUMIFS('Régua SAEB'!$C:$C,'Régua SAEB'!$B:$B,"MT",'Régua SAEB'!$D:$D,"&lt;="&amp;$I5316,'Régua SAEB'!$E:$E,"&gt;"&amp;$I5316,'Régua SAEB'!$A:$A,$E5316)</f>
        <v>3</v>
      </c>
      <c r="K5316" s="10" t="str">
        <f t="array" ref="K5316">INDEX('Régua SAEB'!$F$1:$F$40,MATCH($E5316&amp;"MT"&amp;$J5316,'Régua SAEB'!$G$1:$G$40,0),1)</f>
        <v>Básico</v>
      </c>
    </row>
    <row r="5317" spans="1:11" x14ac:dyDescent="0.2">
      <c r="A5317" s="28" t="s">
        <v>80</v>
      </c>
      <c r="B5317" s="24">
        <v>905835</v>
      </c>
      <c r="C5317" s="28" t="s">
        <v>2562</v>
      </c>
      <c r="D5317" s="29">
        <v>35905835</v>
      </c>
      <c r="E5317" s="29" t="s">
        <v>3527</v>
      </c>
      <c r="F5317" s="29">
        <v>262.05</v>
      </c>
      <c r="G5317" s="10">
        <f>SUMIFS('Régua SAEB'!$C:$C,'Régua SAEB'!$B:$B,"LP",'Régua SAEB'!$D:$D,"&lt;="&amp;$F5317,'Régua SAEB'!$E:$E,"&gt;"&amp;$F5317,'Régua SAEB'!$A:$A,$E5317)</f>
        <v>2</v>
      </c>
      <c r="H5317" s="10" t="str">
        <f t="array" ref="H5317">INDEX('Régua SAEB'!$F$1:$F$40,MATCH($E5317&amp;"LP"&amp;$G5317,'Régua SAEB'!$G$1:$G$40,0),1)</f>
        <v>Básico</v>
      </c>
      <c r="I5317" s="29">
        <v>259.74</v>
      </c>
      <c r="J5317" s="10">
        <f>SUMIFS('Régua SAEB'!$C:$C,'Régua SAEB'!$B:$B,"MT",'Régua SAEB'!$D:$D,"&lt;="&amp;$I5317,'Régua SAEB'!$E:$E,"&gt;"&amp;$I5317,'Régua SAEB'!$A:$A,$E5317)</f>
        <v>2</v>
      </c>
      <c r="K5317" s="10" t="str">
        <f t="array" ref="K5317">INDEX('Régua SAEB'!$F$1:$F$40,MATCH($E5317&amp;"MT"&amp;$J5317,'Régua SAEB'!$G$1:$G$40,0),1)</f>
        <v>Insuficiente</v>
      </c>
    </row>
    <row r="5318" spans="1:11" x14ac:dyDescent="0.2">
      <c r="A5318" s="28" t="s">
        <v>80</v>
      </c>
      <c r="B5318" s="24">
        <v>907923</v>
      </c>
      <c r="C5318" s="28" t="s">
        <v>2564</v>
      </c>
      <c r="D5318" s="29">
        <v>35907923</v>
      </c>
      <c r="E5318" s="29" t="s">
        <v>3527</v>
      </c>
      <c r="F5318" s="29">
        <v>281.25</v>
      </c>
      <c r="G5318" s="10">
        <f>SUMIFS('Régua SAEB'!$C:$C,'Régua SAEB'!$B:$B,"LP",'Régua SAEB'!$D:$D,"&lt;="&amp;$F5318,'Régua SAEB'!$E:$E,"&gt;"&amp;$F5318,'Régua SAEB'!$A:$A,$E5318)</f>
        <v>3</v>
      </c>
      <c r="H5318" s="10" t="str">
        <f t="array" ref="H5318">INDEX('Régua SAEB'!$F$1:$F$40,MATCH($E5318&amp;"LP"&amp;$G5318,'Régua SAEB'!$G$1:$G$40,0),1)</f>
        <v>Básico</v>
      </c>
      <c r="I5318" s="29">
        <v>265.51</v>
      </c>
      <c r="J5318" s="10">
        <f>SUMIFS('Régua SAEB'!$C:$C,'Régua SAEB'!$B:$B,"MT",'Régua SAEB'!$D:$D,"&lt;="&amp;$I5318,'Régua SAEB'!$E:$E,"&gt;"&amp;$I5318,'Régua SAEB'!$A:$A,$E5318)</f>
        <v>2</v>
      </c>
      <c r="K5318" s="10" t="str">
        <f t="array" ref="K5318">INDEX('Régua SAEB'!$F$1:$F$40,MATCH($E5318&amp;"MT"&amp;$J5318,'Régua SAEB'!$G$1:$G$40,0),1)</f>
        <v>Insuficiente</v>
      </c>
    </row>
    <row r="5319" spans="1:11" x14ac:dyDescent="0.2">
      <c r="A5319" s="28" t="s">
        <v>80</v>
      </c>
      <c r="B5319" s="24">
        <v>914997</v>
      </c>
      <c r="C5319" s="28" t="s">
        <v>2566</v>
      </c>
      <c r="D5319" s="29">
        <v>35914997</v>
      </c>
      <c r="E5319" s="29" t="s">
        <v>3527</v>
      </c>
      <c r="F5319" s="29">
        <v>274.02</v>
      </c>
      <c r="G5319" s="10">
        <f>SUMIFS('Régua SAEB'!$C:$C,'Régua SAEB'!$B:$B,"LP",'Régua SAEB'!$D:$D,"&lt;="&amp;$F5319,'Régua SAEB'!$E:$E,"&gt;"&amp;$F5319,'Régua SAEB'!$A:$A,$E5319)</f>
        <v>2</v>
      </c>
      <c r="H5319" s="10" t="str">
        <f t="array" ref="H5319">INDEX('Régua SAEB'!$F$1:$F$40,MATCH($E5319&amp;"LP"&amp;$G5319,'Régua SAEB'!$G$1:$G$40,0),1)</f>
        <v>Básico</v>
      </c>
      <c r="I5319" s="29">
        <v>259.69</v>
      </c>
      <c r="J5319" s="10">
        <f>SUMIFS('Régua SAEB'!$C:$C,'Régua SAEB'!$B:$B,"MT",'Régua SAEB'!$D:$D,"&lt;="&amp;$I5319,'Régua SAEB'!$E:$E,"&gt;"&amp;$I5319,'Régua SAEB'!$A:$A,$E5319)</f>
        <v>2</v>
      </c>
      <c r="K5319" s="10" t="str">
        <f t="array" ref="K5319">INDEX('Régua SAEB'!$F$1:$F$40,MATCH($E5319&amp;"MT"&amp;$J5319,'Régua SAEB'!$G$1:$G$40,0),1)</f>
        <v>Insuficiente</v>
      </c>
    </row>
    <row r="5320" spans="1:11" x14ac:dyDescent="0.2">
      <c r="A5320" s="28" t="s">
        <v>47</v>
      </c>
      <c r="B5320" s="24">
        <v>27066</v>
      </c>
      <c r="C5320" s="28" t="s">
        <v>2568</v>
      </c>
      <c r="D5320" s="29">
        <v>35027066</v>
      </c>
      <c r="E5320" s="29" t="s">
        <v>3527</v>
      </c>
      <c r="F5320" s="29">
        <v>292.77999999999997</v>
      </c>
      <c r="G5320" s="10">
        <f>SUMIFS('Régua SAEB'!$C:$C,'Régua SAEB'!$B:$B,"LP",'Régua SAEB'!$D:$D,"&lt;="&amp;$F5320,'Régua SAEB'!$E:$E,"&gt;"&amp;$F5320,'Régua SAEB'!$A:$A,$E5320)</f>
        <v>3</v>
      </c>
      <c r="H5320" s="10" t="str">
        <f t="array" ref="H5320">INDEX('Régua SAEB'!$F$1:$F$40,MATCH($E5320&amp;"LP"&amp;$G5320,'Régua SAEB'!$G$1:$G$40,0),1)</f>
        <v>Básico</v>
      </c>
      <c r="I5320" s="29">
        <v>292.33999999999997</v>
      </c>
      <c r="J5320" s="10">
        <f>SUMIFS('Régua SAEB'!$C:$C,'Régua SAEB'!$B:$B,"MT",'Régua SAEB'!$D:$D,"&lt;="&amp;$I5320,'Régua SAEB'!$E:$E,"&gt;"&amp;$I5320,'Régua SAEB'!$A:$A,$E5320)</f>
        <v>3</v>
      </c>
      <c r="K5320" s="10" t="str">
        <f t="array" ref="K5320">INDEX('Régua SAEB'!$F$1:$F$40,MATCH($E5320&amp;"MT"&amp;$J5320,'Régua SAEB'!$G$1:$G$40,0),1)</f>
        <v>Básico</v>
      </c>
    </row>
    <row r="5321" spans="1:11" x14ac:dyDescent="0.2">
      <c r="A5321" s="28" t="s">
        <v>81</v>
      </c>
      <c r="B5321" s="24">
        <v>20540</v>
      </c>
      <c r="C5321" s="28" t="s">
        <v>2569</v>
      </c>
      <c r="D5321" s="29">
        <v>35020540</v>
      </c>
      <c r="E5321" s="29" t="s">
        <v>3527</v>
      </c>
      <c r="F5321" s="29">
        <v>269.60000000000002</v>
      </c>
      <c r="G5321" s="10">
        <f>SUMIFS('Régua SAEB'!$C:$C,'Régua SAEB'!$B:$B,"LP",'Régua SAEB'!$D:$D,"&lt;="&amp;$F5321,'Régua SAEB'!$E:$E,"&gt;"&amp;$F5321,'Régua SAEB'!$A:$A,$E5321)</f>
        <v>2</v>
      </c>
      <c r="H5321" s="10" t="str">
        <f t="array" ref="H5321">INDEX('Régua SAEB'!$F$1:$F$40,MATCH($E5321&amp;"LP"&amp;$G5321,'Régua SAEB'!$G$1:$G$40,0),1)</f>
        <v>Básico</v>
      </c>
      <c r="I5321" s="29">
        <v>260.45999999999998</v>
      </c>
      <c r="J5321" s="10">
        <f>SUMIFS('Régua SAEB'!$C:$C,'Régua SAEB'!$B:$B,"MT",'Régua SAEB'!$D:$D,"&lt;="&amp;$I5321,'Régua SAEB'!$E:$E,"&gt;"&amp;$I5321,'Régua SAEB'!$A:$A,$E5321)</f>
        <v>2</v>
      </c>
      <c r="K5321" s="10" t="str">
        <f t="array" ref="K5321">INDEX('Régua SAEB'!$F$1:$F$40,MATCH($E5321&amp;"MT"&amp;$J5321,'Régua SAEB'!$G$1:$G$40,0),1)</f>
        <v>Insuficiente</v>
      </c>
    </row>
    <row r="5322" spans="1:11" x14ac:dyDescent="0.2">
      <c r="A5322" s="28" t="s">
        <v>81</v>
      </c>
      <c r="B5322" s="24">
        <v>20588</v>
      </c>
      <c r="C5322" s="28" t="s">
        <v>2570</v>
      </c>
      <c r="D5322" s="29">
        <v>35020588</v>
      </c>
      <c r="E5322" s="29" t="s">
        <v>3527</v>
      </c>
      <c r="F5322" s="29">
        <v>270.02</v>
      </c>
      <c r="G5322" s="10">
        <f>SUMIFS('Régua SAEB'!$C:$C,'Régua SAEB'!$B:$B,"LP",'Régua SAEB'!$D:$D,"&lt;="&amp;$F5322,'Régua SAEB'!$E:$E,"&gt;"&amp;$F5322,'Régua SAEB'!$A:$A,$E5322)</f>
        <v>2</v>
      </c>
      <c r="H5322" s="10" t="str">
        <f t="array" ref="H5322">INDEX('Régua SAEB'!$F$1:$F$40,MATCH($E5322&amp;"LP"&amp;$G5322,'Régua SAEB'!$G$1:$G$40,0),1)</f>
        <v>Básico</v>
      </c>
      <c r="I5322" s="29">
        <v>266.35000000000002</v>
      </c>
      <c r="J5322" s="10">
        <f>SUMIFS('Régua SAEB'!$C:$C,'Régua SAEB'!$B:$B,"MT",'Régua SAEB'!$D:$D,"&lt;="&amp;$I5322,'Régua SAEB'!$E:$E,"&gt;"&amp;$I5322,'Régua SAEB'!$A:$A,$E5322)</f>
        <v>2</v>
      </c>
      <c r="K5322" s="10" t="str">
        <f t="array" ref="K5322">INDEX('Régua SAEB'!$F$1:$F$40,MATCH($E5322&amp;"MT"&amp;$J5322,'Régua SAEB'!$G$1:$G$40,0),1)</f>
        <v>Insuficiente</v>
      </c>
    </row>
    <row r="5323" spans="1:11" x14ac:dyDescent="0.2">
      <c r="A5323" s="28" t="s">
        <v>81</v>
      </c>
      <c r="B5323" s="24">
        <v>20692</v>
      </c>
      <c r="C5323" s="28" t="s">
        <v>2572</v>
      </c>
      <c r="D5323" s="29">
        <v>35020692</v>
      </c>
      <c r="E5323" s="29" t="s">
        <v>3527</v>
      </c>
      <c r="F5323" s="29">
        <v>317.14</v>
      </c>
      <c r="G5323" s="10">
        <f>SUMIFS('Régua SAEB'!$C:$C,'Régua SAEB'!$B:$B,"LP",'Régua SAEB'!$D:$D,"&lt;="&amp;$F5323,'Régua SAEB'!$E:$E,"&gt;"&amp;$F5323,'Régua SAEB'!$A:$A,$E5323)</f>
        <v>4</v>
      </c>
      <c r="H5323" s="10" t="str">
        <f t="array" ref="H5323">INDEX('Régua SAEB'!$F$1:$F$40,MATCH($E5323&amp;"LP"&amp;$G5323,'Régua SAEB'!$G$1:$G$40,0),1)</f>
        <v>Básico</v>
      </c>
      <c r="I5323" s="29">
        <v>321.32</v>
      </c>
      <c r="J5323" s="10">
        <f>SUMIFS('Régua SAEB'!$C:$C,'Régua SAEB'!$B:$B,"MT",'Régua SAEB'!$D:$D,"&lt;="&amp;$I5323,'Régua SAEB'!$E:$E,"&gt;"&amp;$I5323,'Régua SAEB'!$A:$A,$E5323)</f>
        <v>4</v>
      </c>
      <c r="K5323" s="10" t="str">
        <f t="array" ref="K5323">INDEX('Régua SAEB'!$F$1:$F$40,MATCH($E5323&amp;"MT"&amp;$J5323,'Régua SAEB'!$G$1:$G$40,0),1)</f>
        <v>Básico</v>
      </c>
    </row>
    <row r="5324" spans="1:11" x14ac:dyDescent="0.2">
      <c r="A5324" s="28" t="s">
        <v>81</v>
      </c>
      <c r="B5324" s="24">
        <v>20710</v>
      </c>
      <c r="C5324" s="28" t="s">
        <v>2574</v>
      </c>
      <c r="D5324" s="29">
        <v>35020710</v>
      </c>
      <c r="E5324" s="29" t="s">
        <v>3527</v>
      </c>
      <c r="F5324" s="29">
        <v>281.64</v>
      </c>
      <c r="G5324" s="10">
        <f>SUMIFS('Régua SAEB'!$C:$C,'Régua SAEB'!$B:$B,"LP",'Régua SAEB'!$D:$D,"&lt;="&amp;$F5324,'Régua SAEB'!$E:$E,"&gt;"&amp;$F5324,'Régua SAEB'!$A:$A,$E5324)</f>
        <v>3</v>
      </c>
      <c r="H5324" s="10" t="str">
        <f t="array" ref="H5324">INDEX('Régua SAEB'!$F$1:$F$40,MATCH($E5324&amp;"LP"&amp;$G5324,'Régua SAEB'!$G$1:$G$40,0),1)</f>
        <v>Básico</v>
      </c>
      <c r="I5324" s="29">
        <v>269.2</v>
      </c>
      <c r="J5324" s="10">
        <f>SUMIFS('Régua SAEB'!$C:$C,'Régua SAEB'!$B:$B,"MT",'Régua SAEB'!$D:$D,"&lt;="&amp;$I5324,'Régua SAEB'!$E:$E,"&gt;"&amp;$I5324,'Régua SAEB'!$A:$A,$E5324)</f>
        <v>2</v>
      </c>
      <c r="K5324" s="10" t="str">
        <f t="array" ref="K5324">INDEX('Régua SAEB'!$F$1:$F$40,MATCH($E5324&amp;"MT"&amp;$J5324,'Régua SAEB'!$G$1:$G$40,0),1)</f>
        <v>Insuficiente</v>
      </c>
    </row>
    <row r="5325" spans="1:11" x14ac:dyDescent="0.2">
      <c r="A5325" s="28" t="s">
        <v>33</v>
      </c>
      <c r="B5325" s="24">
        <v>26827</v>
      </c>
      <c r="C5325" s="28" t="s">
        <v>2578</v>
      </c>
      <c r="D5325" s="29">
        <v>35026827</v>
      </c>
      <c r="E5325" s="29" t="s">
        <v>3527</v>
      </c>
      <c r="F5325" s="29">
        <v>270.83</v>
      </c>
      <c r="G5325" s="10">
        <f>SUMIFS('Régua SAEB'!$C:$C,'Régua SAEB'!$B:$B,"LP",'Régua SAEB'!$D:$D,"&lt;="&amp;$F5325,'Régua SAEB'!$E:$E,"&gt;"&amp;$F5325,'Régua SAEB'!$A:$A,$E5325)</f>
        <v>2</v>
      </c>
      <c r="H5325" s="10" t="str">
        <f t="array" ref="H5325">INDEX('Régua SAEB'!$F$1:$F$40,MATCH($E5325&amp;"LP"&amp;$G5325,'Régua SAEB'!$G$1:$G$40,0),1)</f>
        <v>Básico</v>
      </c>
      <c r="I5325" s="29">
        <v>277.64</v>
      </c>
      <c r="J5325" s="10">
        <f>SUMIFS('Régua SAEB'!$C:$C,'Régua SAEB'!$B:$B,"MT",'Régua SAEB'!$D:$D,"&lt;="&amp;$I5325,'Régua SAEB'!$E:$E,"&gt;"&amp;$I5325,'Régua SAEB'!$A:$A,$E5325)</f>
        <v>3</v>
      </c>
      <c r="K5325" s="10" t="str">
        <f t="array" ref="K5325">INDEX('Régua SAEB'!$F$1:$F$40,MATCH($E5325&amp;"MT"&amp;$J5325,'Régua SAEB'!$G$1:$G$40,0),1)</f>
        <v>Básico</v>
      </c>
    </row>
    <row r="5326" spans="1:11" x14ac:dyDescent="0.2">
      <c r="A5326" s="28" t="s">
        <v>33</v>
      </c>
      <c r="B5326" s="24">
        <v>30727</v>
      </c>
      <c r="C5326" s="28" t="s">
        <v>2579</v>
      </c>
      <c r="D5326" s="29">
        <v>35030727</v>
      </c>
      <c r="E5326" s="29" t="s">
        <v>3527</v>
      </c>
      <c r="F5326" s="29">
        <v>271.64999999999998</v>
      </c>
      <c r="G5326" s="10">
        <f>SUMIFS('Régua SAEB'!$C:$C,'Régua SAEB'!$B:$B,"LP",'Régua SAEB'!$D:$D,"&lt;="&amp;$F5326,'Régua SAEB'!$E:$E,"&gt;"&amp;$F5326,'Régua SAEB'!$A:$A,$E5326)</f>
        <v>2</v>
      </c>
      <c r="H5326" s="10" t="str">
        <f t="array" ref="H5326">INDEX('Régua SAEB'!$F$1:$F$40,MATCH($E5326&amp;"LP"&amp;$G5326,'Régua SAEB'!$G$1:$G$40,0),1)</f>
        <v>Básico</v>
      </c>
      <c r="I5326" s="29">
        <v>273.87</v>
      </c>
      <c r="J5326" s="10">
        <f>SUMIFS('Régua SAEB'!$C:$C,'Régua SAEB'!$B:$B,"MT",'Régua SAEB'!$D:$D,"&lt;="&amp;$I5326,'Régua SAEB'!$E:$E,"&gt;"&amp;$I5326,'Régua SAEB'!$A:$A,$E5326)</f>
        <v>2</v>
      </c>
      <c r="K5326" s="10" t="str">
        <f t="array" ref="K5326">INDEX('Régua SAEB'!$F$1:$F$40,MATCH($E5326&amp;"MT"&amp;$J5326,'Régua SAEB'!$G$1:$G$40,0),1)</f>
        <v>Insuficiente</v>
      </c>
    </row>
    <row r="5327" spans="1:11" x14ac:dyDescent="0.2">
      <c r="A5327" s="28" t="s">
        <v>9</v>
      </c>
      <c r="B5327" s="24">
        <v>31461</v>
      </c>
      <c r="C5327" s="28" t="s">
        <v>2580</v>
      </c>
      <c r="D5327" s="29">
        <v>35031461</v>
      </c>
      <c r="E5327" s="29" t="s">
        <v>3527</v>
      </c>
      <c r="F5327" s="29">
        <v>257.74</v>
      </c>
      <c r="G5327" s="10">
        <f>SUMIFS('Régua SAEB'!$C:$C,'Régua SAEB'!$B:$B,"LP",'Régua SAEB'!$D:$D,"&lt;="&amp;$F5327,'Régua SAEB'!$E:$E,"&gt;"&amp;$F5327,'Régua SAEB'!$A:$A,$E5327)</f>
        <v>2</v>
      </c>
      <c r="H5327" s="10" t="str">
        <f t="array" ref="H5327">INDEX('Régua SAEB'!$F$1:$F$40,MATCH($E5327&amp;"LP"&amp;$G5327,'Régua SAEB'!$G$1:$G$40,0),1)</f>
        <v>Básico</v>
      </c>
      <c r="I5327" s="29">
        <v>272.81</v>
      </c>
      <c r="J5327" s="10">
        <f>SUMIFS('Régua SAEB'!$C:$C,'Régua SAEB'!$B:$B,"MT",'Régua SAEB'!$D:$D,"&lt;="&amp;$I5327,'Régua SAEB'!$E:$E,"&gt;"&amp;$I5327,'Régua SAEB'!$A:$A,$E5327)</f>
        <v>2</v>
      </c>
      <c r="K5327" s="10" t="str">
        <f t="array" ref="K5327">INDEX('Régua SAEB'!$F$1:$F$40,MATCH($E5327&amp;"MT"&amp;$J5327,'Régua SAEB'!$G$1:$G$40,0),1)</f>
        <v>Insuficiente</v>
      </c>
    </row>
    <row r="5328" spans="1:11" x14ac:dyDescent="0.2">
      <c r="A5328" s="28" t="s">
        <v>82</v>
      </c>
      <c r="B5328" s="24">
        <v>24703</v>
      </c>
      <c r="C5328" s="28" t="s">
        <v>2581</v>
      </c>
      <c r="D5328" s="29">
        <v>35024703</v>
      </c>
      <c r="E5328" s="29" t="s">
        <v>3527</v>
      </c>
      <c r="F5328" s="29">
        <v>261.43</v>
      </c>
      <c r="G5328" s="10">
        <f>SUMIFS('Régua SAEB'!$C:$C,'Régua SAEB'!$B:$B,"LP",'Régua SAEB'!$D:$D,"&lt;="&amp;$F5328,'Régua SAEB'!$E:$E,"&gt;"&amp;$F5328,'Régua SAEB'!$A:$A,$E5328)</f>
        <v>2</v>
      </c>
      <c r="H5328" s="10" t="str">
        <f t="array" ref="H5328">INDEX('Régua SAEB'!$F$1:$F$40,MATCH($E5328&amp;"LP"&amp;$G5328,'Régua SAEB'!$G$1:$G$40,0),1)</f>
        <v>Básico</v>
      </c>
      <c r="I5328" s="29">
        <v>259.60000000000002</v>
      </c>
      <c r="J5328" s="10">
        <f>SUMIFS('Régua SAEB'!$C:$C,'Régua SAEB'!$B:$B,"MT",'Régua SAEB'!$D:$D,"&lt;="&amp;$I5328,'Régua SAEB'!$E:$E,"&gt;"&amp;$I5328,'Régua SAEB'!$A:$A,$E5328)</f>
        <v>2</v>
      </c>
      <c r="K5328" s="10" t="str">
        <f t="array" ref="K5328">INDEX('Régua SAEB'!$F$1:$F$40,MATCH($E5328&amp;"MT"&amp;$J5328,'Régua SAEB'!$G$1:$G$40,0),1)</f>
        <v>Insuficiente</v>
      </c>
    </row>
    <row r="5329" spans="1:11" x14ac:dyDescent="0.2">
      <c r="A5329" s="28" t="s">
        <v>82</v>
      </c>
      <c r="B5329" s="24">
        <v>912098</v>
      </c>
      <c r="C5329" s="28" t="s">
        <v>3726</v>
      </c>
      <c r="D5329" s="29">
        <v>35912098</v>
      </c>
      <c r="E5329" s="29" t="s">
        <v>3527</v>
      </c>
      <c r="F5329" s="29">
        <v>264.10000000000002</v>
      </c>
      <c r="G5329" s="10">
        <f>SUMIFS('Régua SAEB'!$C:$C,'Régua SAEB'!$B:$B,"LP",'Régua SAEB'!$D:$D,"&lt;="&amp;$F5329,'Régua SAEB'!$E:$E,"&gt;"&amp;$F5329,'Régua SAEB'!$A:$A,$E5329)</f>
        <v>2</v>
      </c>
      <c r="H5329" s="10" t="str">
        <f t="array" ref="H5329">INDEX('Régua SAEB'!$F$1:$F$40,MATCH($E5329&amp;"LP"&amp;$G5329,'Régua SAEB'!$G$1:$G$40,0),1)</f>
        <v>Básico</v>
      </c>
      <c r="I5329" s="29">
        <v>259.76</v>
      </c>
      <c r="J5329" s="10">
        <f>SUMIFS('Régua SAEB'!$C:$C,'Régua SAEB'!$B:$B,"MT",'Régua SAEB'!$D:$D,"&lt;="&amp;$I5329,'Régua SAEB'!$E:$E,"&gt;"&amp;$I5329,'Régua SAEB'!$A:$A,$E5329)</f>
        <v>2</v>
      </c>
      <c r="K5329" s="10" t="str">
        <f t="array" ref="K5329">INDEX('Régua SAEB'!$F$1:$F$40,MATCH($E5329&amp;"MT"&amp;$J5329,'Régua SAEB'!$G$1:$G$40,0),1)</f>
        <v>Insuficiente</v>
      </c>
    </row>
    <row r="5330" spans="1:11" x14ac:dyDescent="0.2">
      <c r="A5330" s="28" t="s">
        <v>34</v>
      </c>
      <c r="B5330" s="24">
        <v>23024</v>
      </c>
      <c r="C5330" s="28" t="s">
        <v>2585</v>
      </c>
      <c r="D5330" s="29">
        <v>35023024</v>
      </c>
      <c r="E5330" s="29" t="s">
        <v>3527</v>
      </c>
      <c r="F5330" s="29">
        <v>261.57</v>
      </c>
      <c r="G5330" s="10">
        <f>SUMIFS('Régua SAEB'!$C:$C,'Régua SAEB'!$B:$B,"LP",'Régua SAEB'!$D:$D,"&lt;="&amp;$F5330,'Régua SAEB'!$E:$E,"&gt;"&amp;$F5330,'Régua SAEB'!$A:$A,$E5330)</f>
        <v>2</v>
      </c>
      <c r="H5330" s="10" t="str">
        <f t="array" ref="H5330">INDEX('Régua SAEB'!$F$1:$F$40,MATCH($E5330&amp;"LP"&amp;$G5330,'Régua SAEB'!$G$1:$G$40,0),1)</f>
        <v>Básico</v>
      </c>
      <c r="I5330" s="29">
        <v>262.29000000000002</v>
      </c>
      <c r="J5330" s="10">
        <f>SUMIFS('Régua SAEB'!$C:$C,'Régua SAEB'!$B:$B,"MT",'Régua SAEB'!$D:$D,"&lt;="&amp;$I5330,'Régua SAEB'!$E:$E,"&gt;"&amp;$I5330,'Régua SAEB'!$A:$A,$E5330)</f>
        <v>2</v>
      </c>
      <c r="K5330" s="10" t="str">
        <f t="array" ref="K5330">INDEX('Régua SAEB'!$F$1:$F$40,MATCH($E5330&amp;"MT"&amp;$J5330,'Régua SAEB'!$G$1:$G$40,0),1)</f>
        <v>Insuficiente</v>
      </c>
    </row>
    <row r="5331" spans="1:11" x14ac:dyDescent="0.2">
      <c r="A5331" s="28" t="s">
        <v>81</v>
      </c>
      <c r="B5331" s="24">
        <v>19045</v>
      </c>
      <c r="C5331" s="28" t="s">
        <v>2586</v>
      </c>
      <c r="D5331" s="29">
        <v>35019045</v>
      </c>
      <c r="E5331" s="29" t="s">
        <v>3527</v>
      </c>
      <c r="F5331" s="29">
        <v>258.45999999999998</v>
      </c>
      <c r="G5331" s="10">
        <f>SUMIFS('Régua SAEB'!$C:$C,'Régua SAEB'!$B:$B,"LP",'Régua SAEB'!$D:$D,"&lt;="&amp;$F5331,'Régua SAEB'!$E:$E,"&gt;"&amp;$F5331,'Régua SAEB'!$A:$A,$E5331)</f>
        <v>2</v>
      </c>
      <c r="H5331" s="10" t="str">
        <f t="array" ref="H5331">INDEX('Régua SAEB'!$F$1:$F$40,MATCH($E5331&amp;"LP"&amp;$G5331,'Régua SAEB'!$G$1:$G$40,0),1)</f>
        <v>Básico</v>
      </c>
      <c r="I5331" s="29">
        <v>254.89</v>
      </c>
      <c r="J5331" s="10">
        <f>SUMIFS('Régua SAEB'!$C:$C,'Régua SAEB'!$B:$B,"MT",'Régua SAEB'!$D:$D,"&lt;="&amp;$I5331,'Régua SAEB'!$E:$E,"&gt;"&amp;$I5331,'Régua SAEB'!$A:$A,$E5331)</f>
        <v>2</v>
      </c>
      <c r="K5331" s="10" t="str">
        <f t="array" ref="K5331">INDEX('Régua SAEB'!$F$1:$F$40,MATCH($E5331&amp;"MT"&amp;$J5331,'Régua SAEB'!$G$1:$G$40,0),1)</f>
        <v>Insuficiente</v>
      </c>
    </row>
    <row r="5332" spans="1:11" x14ac:dyDescent="0.2">
      <c r="A5332" s="28" t="s">
        <v>81</v>
      </c>
      <c r="B5332" s="24">
        <v>19112</v>
      </c>
      <c r="C5332" s="28" t="s">
        <v>2588</v>
      </c>
      <c r="D5332" s="29">
        <v>35019112</v>
      </c>
      <c r="E5332" s="29" t="s">
        <v>3527</v>
      </c>
      <c r="F5332" s="29">
        <v>285.94</v>
      </c>
      <c r="G5332" s="10">
        <f>SUMIFS('Régua SAEB'!$C:$C,'Régua SAEB'!$B:$B,"LP",'Régua SAEB'!$D:$D,"&lt;="&amp;$F5332,'Régua SAEB'!$E:$E,"&gt;"&amp;$F5332,'Régua SAEB'!$A:$A,$E5332)</f>
        <v>3</v>
      </c>
      <c r="H5332" s="10" t="str">
        <f t="array" ref="H5332">INDEX('Régua SAEB'!$F$1:$F$40,MATCH($E5332&amp;"LP"&amp;$G5332,'Régua SAEB'!$G$1:$G$40,0),1)</f>
        <v>Básico</v>
      </c>
      <c r="I5332" s="29">
        <v>276.38</v>
      </c>
      <c r="J5332" s="10">
        <f>SUMIFS('Régua SAEB'!$C:$C,'Régua SAEB'!$B:$B,"MT",'Régua SAEB'!$D:$D,"&lt;="&amp;$I5332,'Régua SAEB'!$E:$E,"&gt;"&amp;$I5332,'Régua SAEB'!$A:$A,$E5332)</f>
        <v>3</v>
      </c>
      <c r="K5332" s="10" t="str">
        <f t="array" ref="K5332">INDEX('Régua SAEB'!$F$1:$F$40,MATCH($E5332&amp;"MT"&amp;$J5332,'Régua SAEB'!$G$1:$G$40,0),1)</f>
        <v>Básico</v>
      </c>
    </row>
    <row r="5333" spans="1:11" x14ac:dyDescent="0.2">
      <c r="A5333" s="28" t="s">
        <v>81</v>
      </c>
      <c r="B5333" s="24">
        <v>19148</v>
      </c>
      <c r="C5333" s="28" t="s">
        <v>2589</v>
      </c>
      <c r="D5333" s="29">
        <v>35019148</v>
      </c>
      <c r="E5333" s="29" t="s">
        <v>3527</v>
      </c>
      <c r="F5333" s="29">
        <v>268.24</v>
      </c>
      <c r="G5333" s="10">
        <f>SUMIFS('Régua SAEB'!$C:$C,'Régua SAEB'!$B:$B,"LP",'Régua SAEB'!$D:$D,"&lt;="&amp;$F5333,'Régua SAEB'!$E:$E,"&gt;"&amp;$F5333,'Régua SAEB'!$A:$A,$E5333)</f>
        <v>2</v>
      </c>
      <c r="H5333" s="10" t="str">
        <f t="array" ref="H5333">INDEX('Régua SAEB'!$F$1:$F$40,MATCH($E5333&amp;"LP"&amp;$G5333,'Régua SAEB'!$G$1:$G$40,0),1)</f>
        <v>Básico</v>
      </c>
      <c r="I5333" s="29">
        <v>260.95999999999998</v>
      </c>
      <c r="J5333" s="10">
        <f>SUMIFS('Régua SAEB'!$C:$C,'Régua SAEB'!$B:$B,"MT",'Régua SAEB'!$D:$D,"&lt;="&amp;$I5333,'Régua SAEB'!$E:$E,"&gt;"&amp;$I5333,'Régua SAEB'!$A:$A,$E5333)</f>
        <v>2</v>
      </c>
      <c r="K5333" s="10" t="str">
        <f t="array" ref="K5333">INDEX('Régua SAEB'!$F$1:$F$40,MATCH($E5333&amp;"MT"&amp;$J5333,'Régua SAEB'!$G$1:$G$40,0),1)</f>
        <v>Insuficiente</v>
      </c>
    </row>
    <row r="5334" spans="1:11" x14ac:dyDescent="0.2">
      <c r="A5334" s="28" t="s">
        <v>83</v>
      </c>
      <c r="B5334" s="24">
        <v>28548</v>
      </c>
      <c r="C5334" s="28" t="s">
        <v>3727</v>
      </c>
      <c r="D5334" s="29">
        <v>35028548</v>
      </c>
      <c r="E5334" s="29" t="s">
        <v>3527</v>
      </c>
      <c r="F5334" s="29">
        <v>297.33999999999997</v>
      </c>
      <c r="G5334" s="10">
        <f>SUMIFS('Régua SAEB'!$C:$C,'Régua SAEB'!$B:$B,"LP",'Régua SAEB'!$D:$D,"&lt;="&amp;$F5334,'Régua SAEB'!$E:$E,"&gt;"&amp;$F5334,'Régua SAEB'!$A:$A,$E5334)</f>
        <v>3</v>
      </c>
      <c r="H5334" s="10" t="str">
        <f t="array" ref="H5334">INDEX('Régua SAEB'!$F$1:$F$40,MATCH($E5334&amp;"LP"&amp;$G5334,'Régua SAEB'!$G$1:$G$40,0),1)</f>
        <v>Básico</v>
      </c>
      <c r="I5334" s="29">
        <v>292.69</v>
      </c>
      <c r="J5334" s="10">
        <f>SUMIFS('Régua SAEB'!$C:$C,'Régua SAEB'!$B:$B,"MT",'Régua SAEB'!$D:$D,"&lt;="&amp;$I5334,'Régua SAEB'!$E:$E,"&gt;"&amp;$I5334,'Régua SAEB'!$A:$A,$E5334)</f>
        <v>3</v>
      </c>
      <c r="K5334" s="10" t="str">
        <f t="array" ref="K5334">INDEX('Régua SAEB'!$F$1:$F$40,MATCH($E5334&amp;"MT"&amp;$J5334,'Régua SAEB'!$G$1:$G$40,0),1)</f>
        <v>Básico</v>
      </c>
    </row>
    <row r="5335" spans="1:11" x14ac:dyDescent="0.2">
      <c r="A5335" s="28" t="s">
        <v>83</v>
      </c>
      <c r="B5335" s="24">
        <v>28678</v>
      </c>
      <c r="C5335" s="28" t="s">
        <v>2595</v>
      </c>
      <c r="D5335" s="29">
        <v>35028678</v>
      </c>
      <c r="E5335" s="29" t="s">
        <v>3527</v>
      </c>
      <c r="F5335" s="29">
        <v>276.17</v>
      </c>
      <c r="G5335" s="10">
        <f>SUMIFS('Régua SAEB'!$C:$C,'Régua SAEB'!$B:$B,"LP",'Régua SAEB'!$D:$D,"&lt;="&amp;$F5335,'Régua SAEB'!$E:$E,"&gt;"&amp;$F5335,'Régua SAEB'!$A:$A,$E5335)</f>
        <v>3</v>
      </c>
      <c r="H5335" s="10" t="str">
        <f t="array" ref="H5335">INDEX('Régua SAEB'!$F$1:$F$40,MATCH($E5335&amp;"LP"&amp;$G5335,'Régua SAEB'!$G$1:$G$40,0),1)</f>
        <v>Básico</v>
      </c>
      <c r="I5335" s="29">
        <v>265.20999999999998</v>
      </c>
      <c r="J5335" s="10">
        <f>SUMIFS('Régua SAEB'!$C:$C,'Régua SAEB'!$B:$B,"MT",'Régua SAEB'!$D:$D,"&lt;="&amp;$I5335,'Régua SAEB'!$E:$E,"&gt;"&amp;$I5335,'Régua SAEB'!$A:$A,$E5335)</f>
        <v>2</v>
      </c>
      <c r="K5335" s="10" t="str">
        <f t="array" ref="K5335">INDEX('Régua SAEB'!$F$1:$F$40,MATCH($E5335&amp;"MT"&amp;$J5335,'Régua SAEB'!$G$1:$G$40,0),1)</f>
        <v>Insuficiente</v>
      </c>
    </row>
    <row r="5336" spans="1:11" x14ac:dyDescent="0.2">
      <c r="A5336" s="28" t="s">
        <v>83</v>
      </c>
      <c r="B5336" s="24">
        <v>28712</v>
      </c>
      <c r="C5336" s="28" t="s">
        <v>3728</v>
      </c>
      <c r="D5336" s="29">
        <v>35028712</v>
      </c>
      <c r="E5336" s="29" t="s">
        <v>3527</v>
      </c>
      <c r="F5336" s="29">
        <v>301.45999999999998</v>
      </c>
      <c r="G5336" s="10">
        <f>SUMIFS('Régua SAEB'!$C:$C,'Régua SAEB'!$B:$B,"LP",'Régua SAEB'!$D:$D,"&lt;="&amp;$F5336,'Régua SAEB'!$E:$E,"&gt;"&amp;$F5336,'Régua SAEB'!$A:$A,$E5336)</f>
        <v>4</v>
      </c>
      <c r="H5336" s="10" t="str">
        <f t="array" ref="H5336">INDEX('Régua SAEB'!$F$1:$F$40,MATCH($E5336&amp;"LP"&amp;$G5336,'Régua SAEB'!$G$1:$G$40,0),1)</f>
        <v>Básico</v>
      </c>
      <c r="I5336" s="29">
        <v>291.35000000000002</v>
      </c>
      <c r="J5336" s="10">
        <f>SUMIFS('Régua SAEB'!$C:$C,'Régua SAEB'!$B:$B,"MT",'Régua SAEB'!$D:$D,"&lt;="&amp;$I5336,'Régua SAEB'!$E:$E,"&gt;"&amp;$I5336,'Régua SAEB'!$A:$A,$E5336)</f>
        <v>3</v>
      </c>
      <c r="K5336" s="10" t="str">
        <f t="array" ref="K5336">INDEX('Régua SAEB'!$F$1:$F$40,MATCH($E5336&amp;"MT"&amp;$J5336,'Régua SAEB'!$G$1:$G$40,0),1)</f>
        <v>Básico</v>
      </c>
    </row>
    <row r="5337" spans="1:11" x14ac:dyDescent="0.2">
      <c r="A5337" s="28" t="s">
        <v>83</v>
      </c>
      <c r="B5337" s="24">
        <v>28745</v>
      </c>
      <c r="C5337" s="28" t="s">
        <v>2597</v>
      </c>
      <c r="D5337" s="29">
        <v>35028745</v>
      </c>
      <c r="E5337" s="29" t="s">
        <v>3527</v>
      </c>
      <c r="F5337" s="29">
        <v>286.52</v>
      </c>
      <c r="G5337" s="10">
        <f>SUMIFS('Régua SAEB'!$C:$C,'Régua SAEB'!$B:$B,"LP",'Régua SAEB'!$D:$D,"&lt;="&amp;$F5337,'Régua SAEB'!$E:$E,"&gt;"&amp;$F5337,'Régua SAEB'!$A:$A,$E5337)</f>
        <v>3</v>
      </c>
      <c r="H5337" s="10" t="str">
        <f t="array" ref="H5337">INDEX('Régua SAEB'!$F$1:$F$40,MATCH($E5337&amp;"LP"&amp;$G5337,'Régua SAEB'!$G$1:$G$40,0),1)</f>
        <v>Básico</v>
      </c>
      <c r="I5337" s="29">
        <v>278.57</v>
      </c>
      <c r="J5337" s="10">
        <f>SUMIFS('Régua SAEB'!$C:$C,'Régua SAEB'!$B:$B,"MT",'Régua SAEB'!$D:$D,"&lt;="&amp;$I5337,'Régua SAEB'!$E:$E,"&gt;"&amp;$I5337,'Régua SAEB'!$A:$A,$E5337)</f>
        <v>3</v>
      </c>
      <c r="K5337" s="10" t="str">
        <f t="array" ref="K5337">INDEX('Régua SAEB'!$F$1:$F$40,MATCH($E5337&amp;"MT"&amp;$J5337,'Régua SAEB'!$G$1:$G$40,0),1)</f>
        <v>Básico</v>
      </c>
    </row>
    <row r="5338" spans="1:11" x14ac:dyDescent="0.2">
      <c r="A5338" s="28" t="s">
        <v>83</v>
      </c>
      <c r="B5338" s="24">
        <v>28769</v>
      </c>
      <c r="C5338" s="28" t="s">
        <v>2598</v>
      </c>
      <c r="D5338" s="29">
        <v>35028769</v>
      </c>
      <c r="E5338" s="29" t="s">
        <v>3527</v>
      </c>
      <c r="F5338" s="29">
        <v>265.82</v>
      </c>
      <c r="G5338" s="10">
        <f>SUMIFS('Régua SAEB'!$C:$C,'Régua SAEB'!$B:$B,"LP",'Régua SAEB'!$D:$D,"&lt;="&amp;$F5338,'Régua SAEB'!$E:$E,"&gt;"&amp;$F5338,'Régua SAEB'!$A:$A,$E5338)</f>
        <v>2</v>
      </c>
      <c r="H5338" s="10" t="str">
        <f t="array" ref="H5338">INDEX('Régua SAEB'!$F$1:$F$40,MATCH($E5338&amp;"LP"&amp;$G5338,'Régua SAEB'!$G$1:$G$40,0),1)</f>
        <v>Básico</v>
      </c>
      <c r="I5338" s="29">
        <v>261.32</v>
      </c>
      <c r="J5338" s="10">
        <f>SUMIFS('Régua SAEB'!$C:$C,'Régua SAEB'!$B:$B,"MT",'Régua SAEB'!$D:$D,"&lt;="&amp;$I5338,'Régua SAEB'!$E:$E,"&gt;"&amp;$I5338,'Régua SAEB'!$A:$A,$E5338)</f>
        <v>2</v>
      </c>
      <c r="K5338" s="10" t="str">
        <f t="array" ref="K5338">INDEX('Régua SAEB'!$F$1:$F$40,MATCH($E5338&amp;"MT"&amp;$J5338,'Régua SAEB'!$G$1:$G$40,0),1)</f>
        <v>Insuficiente</v>
      </c>
    </row>
    <row r="5339" spans="1:11" x14ac:dyDescent="0.2">
      <c r="A5339" s="28" t="s">
        <v>83</v>
      </c>
      <c r="B5339" s="24">
        <v>28782</v>
      </c>
      <c r="C5339" s="28" t="s">
        <v>838</v>
      </c>
      <c r="D5339" s="29">
        <v>35028782</v>
      </c>
      <c r="E5339" s="29" t="s">
        <v>3527</v>
      </c>
      <c r="F5339" s="29">
        <v>321.38</v>
      </c>
      <c r="G5339" s="10">
        <f>SUMIFS('Régua SAEB'!$C:$C,'Régua SAEB'!$B:$B,"LP",'Régua SAEB'!$D:$D,"&lt;="&amp;$F5339,'Régua SAEB'!$E:$E,"&gt;"&amp;$F5339,'Régua SAEB'!$A:$A,$E5339)</f>
        <v>4</v>
      </c>
      <c r="H5339" s="10" t="str">
        <f t="array" ref="H5339">INDEX('Régua SAEB'!$F$1:$F$40,MATCH($E5339&amp;"LP"&amp;$G5339,'Régua SAEB'!$G$1:$G$40,0),1)</f>
        <v>Básico</v>
      </c>
      <c r="I5339" s="29">
        <v>313.69</v>
      </c>
      <c r="J5339" s="10">
        <f>SUMIFS('Régua SAEB'!$C:$C,'Régua SAEB'!$B:$B,"MT",'Régua SAEB'!$D:$D,"&lt;="&amp;$I5339,'Régua SAEB'!$E:$E,"&gt;"&amp;$I5339,'Régua SAEB'!$A:$A,$E5339)</f>
        <v>4</v>
      </c>
      <c r="K5339" s="10" t="str">
        <f t="array" ref="K5339">INDEX('Régua SAEB'!$F$1:$F$40,MATCH($E5339&amp;"MT"&amp;$J5339,'Régua SAEB'!$G$1:$G$40,0),1)</f>
        <v>Básico</v>
      </c>
    </row>
    <row r="5340" spans="1:11" x14ac:dyDescent="0.2">
      <c r="A5340" s="28" t="s">
        <v>83</v>
      </c>
      <c r="B5340" s="24">
        <v>28859</v>
      </c>
      <c r="C5340" s="28" t="s">
        <v>2600</v>
      </c>
      <c r="D5340" s="29">
        <v>35028859</v>
      </c>
      <c r="E5340" s="29" t="s">
        <v>3527</v>
      </c>
      <c r="F5340" s="29">
        <v>251.51</v>
      </c>
      <c r="G5340" s="10">
        <f>SUMIFS('Régua SAEB'!$C:$C,'Régua SAEB'!$B:$B,"LP",'Régua SAEB'!$D:$D,"&lt;="&amp;$F5340,'Régua SAEB'!$E:$E,"&gt;"&amp;$F5340,'Régua SAEB'!$A:$A,$E5340)</f>
        <v>2</v>
      </c>
      <c r="H5340" s="10" t="str">
        <f t="array" ref="H5340">INDEX('Régua SAEB'!$F$1:$F$40,MATCH($E5340&amp;"LP"&amp;$G5340,'Régua SAEB'!$G$1:$G$40,0),1)</f>
        <v>Básico</v>
      </c>
      <c r="I5340" s="29">
        <v>246.39</v>
      </c>
      <c r="J5340" s="10">
        <f>SUMIFS('Régua SAEB'!$C:$C,'Régua SAEB'!$B:$B,"MT",'Régua SAEB'!$D:$D,"&lt;="&amp;$I5340,'Régua SAEB'!$E:$E,"&gt;"&amp;$I5340,'Régua SAEB'!$A:$A,$E5340)</f>
        <v>1</v>
      </c>
      <c r="K5340" s="10" t="str">
        <f t="array" ref="K5340">INDEX('Régua SAEB'!$F$1:$F$40,MATCH($E5340&amp;"MT"&amp;$J5340,'Régua SAEB'!$G$1:$G$40,0),1)</f>
        <v>Insuficiente</v>
      </c>
    </row>
    <row r="5341" spans="1:11" x14ac:dyDescent="0.2">
      <c r="A5341" s="28" t="s">
        <v>83</v>
      </c>
      <c r="B5341" s="24">
        <v>28903</v>
      </c>
      <c r="C5341" s="28" t="s">
        <v>2601</v>
      </c>
      <c r="D5341" s="29">
        <v>35028903</v>
      </c>
      <c r="E5341" s="29" t="s">
        <v>3527</v>
      </c>
      <c r="F5341" s="29">
        <v>300.14999999999998</v>
      </c>
      <c r="G5341" s="10">
        <f>SUMIFS('Régua SAEB'!$C:$C,'Régua SAEB'!$B:$B,"LP",'Régua SAEB'!$D:$D,"&lt;="&amp;$F5341,'Régua SAEB'!$E:$E,"&gt;"&amp;$F5341,'Régua SAEB'!$A:$A,$E5341)</f>
        <v>4</v>
      </c>
      <c r="H5341" s="10" t="str">
        <f t="array" ref="H5341">INDEX('Régua SAEB'!$F$1:$F$40,MATCH($E5341&amp;"LP"&amp;$G5341,'Régua SAEB'!$G$1:$G$40,0),1)</f>
        <v>Básico</v>
      </c>
      <c r="I5341" s="29">
        <v>286.45</v>
      </c>
      <c r="J5341" s="10">
        <f>SUMIFS('Régua SAEB'!$C:$C,'Régua SAEB'!$B:$B,"MT",'Régua SAEB'!$D:$D,"&lt;="&amp;$I5341,'Régua SAEB'!$E:$E,"&gt;"&amp;$I5341,'Régua SAEB'!$A:$A,$E5341)</f>
        <v>3</v>
      </c>
      <c r="K5341" s="10" t="str">
        <f t="array" ref="K5341">INDEX('Régua SAEB'!$F$1:$F$40,MATCH($E5341&amp;"MT"&amp;$J5341,'Régua SAEB'!$G$1:$G$40,0),1)</f>
        <v>Básico</v>
      </c>
    </row>
    <row r="5342" spans="1:11" x14ac:dyDescent="0.2">
      <c r="A5342" s="28" t="s">
        <v>83</v>
      </c>
      <c r="B5342" s="24">
        <v>28927</v>
      </c>
      <c r="C5342" s="28" t="s">
        <v>2602</v>
      </c>
      <c r="D5342" s="29">
        <v>35028927</v>
      </c>
      <c r="E5342" s="29" t="s">
        <v>3527</v>
      </c>
      <c r="F5342" s="29">
        <v>304.10000000000002</v>
      </c>
      <c r="G5342" s="10">
        <f>SUMIFS('Régua SAEB'!$C:$C,'Régua SAEB'!$B:$B,"LP",'Régua SAEB'!$D:$D,"&lt;="&amp;$F5342,'Régua SAEB'!$E:$E,"&gt;"&amp;$F5342,'Régua SAEB'!$A:$A,$E5342)</f>
        <v>4</v>
      </c>
      <c r="H5342" s="10" t="str">
        <f t="array" ref="H5342">INDEX('Régua SAEB'!$F$1:$F$40,MATCH($E5342&amp;"LP"&amp;$G5342,'Régua SAEB'!$G$1:$G$40,0),1)</f>
        <v>Básico</v>
      </c>
      <c r="I5342" s="29">
        <v>289.56</v>
      </c>
      <c r="J5342" s="10">
        <f>SUMIFS('Régua SAEB'!$C:$C,'Régua SAEB'!$B:$B,"MT",'Régua SAEB'!$D:$D,"&lt;="&amp;$I5342,'Régua SAEB'!$E:$E,"&gt;"&amp;$I5342,'Régua SAEB'!$A:$A,$E5342)</f>
        <v>3</v>
      </c>
      <c r="K5342" s="10" t="str">
        <f t="array" ref="K5342">INDEX('Régua SAEB'!$F$1:$F$40,MATCH($E5342&amp;"MT"&amp;$J5342,'Régua SAEB'!$G$1:$G$40,0),1)</f>
        <v>Básico</v>
      </c>
    </row>
    <row r="5343" spans="1:11" x14ac:dyDescent="0.2">
      <c r="A5343" s="28" t="s">
        <v>83</v>
      </c>
      <c r="B5343" s="24">
        <v>43059</v>
      </c>
      <c r="C5343" s="28" t="s">
        <v>2603</v>
      </c>
      <c r="D5343" s="29">
        <v>35043059</v>
      </c>
      <c r="E5343" s="29" t="s">
        <v>3527</v>
      </c>
      <c r="F5343" s="29">
        <v>271.74</v>
      </c>
      <c r="G5343" s="10">
        <f>SUMIFS('Régua SAEB'!$C:$C,'Régua SAEB'!$B:$B,"LP",'Régua SAEB'!$D:$D,"&lt;="&amp;$F5343,'Régua SAEB'!$E:$E,"&gt;"&amp;$F5343,'Régua SAEB'!$A:$A,$E5343)</f>
        <v>2</v>
      </c>
      <c r="H5343" s="10" t="str">
        <f t="array" ref="H5343">INDEX('Régua SAEB'!$F$1:$F$40,MATCH($E5343&amp;"LP"&amp;$G5343,'Régua SAEB'!$G$1:$G$40,0),1)</f>
        <v>Básico</v>
      </c>
      <c r="I5343" s="29">
        <v>263.20999999999998</v>
      </c>
      <c r="J5343" s="10">
        <f>SUMIFS('Régua SAEB'!$C:$C,'Régua SAEB'!$B:$B,"MT",'Régua SAEB'!$D:$D,"&lt;="&amp;$I5343,'Régua SAEB'!$E:$E,"&gt;"&amp;$I5343,'Régua SAEB'!$A:$A,$E5343)</f>
        <v>2</v>
      </c>
      <c r="K5343" s="10" t="str">
        <f t="array" ref="K5343">INDEX('Régua SAEB'!$F$1:$F$40,MATCH($E5343&amp;"MT"&amp;$J5343,'Régua SAEB'!$G$1:$G$40,0),1)</f>
        <v>Insuficiente</v>
      </c>
    </row>
    <row r="5344" spans="1:11" x14ac:dyDescent="0.2">
      <c r="A5344" s="28" t="s">
        <v>83</v>
      </c>
      <c r="B5344" s="24">
        <v>436239</v>
      </c>
      <c r="C5344" s="28" t="s">
        <v>2605</v>
      </c>
      <c r="D5344" s="29">
        <v>35436239</v>
      </c>
      <c r="E5344" s="29" t="s">
        <v>3527</v>
      </c>
      <c r="F5344" s="29">
        <v>276.44</v>
      </c>
      <c r="G5344" s="10">
        <f>SUMIFS('Régua SAEB'!$C:$C,'Régua SAEB'!$B:$B,"LP",'Régua SAEB'!$D:$D,"&lt;="&amp;$F5344,'Régua SAEB'!$E:$E,"&gt;"&amp;$F5344,'Régua SAEB'!$A:$A,$E5344)</f>
        <v>3</v>
      </c>
      <c r="H5344" s="10" t="str">
        <f t="array" ref="H5344">INDEX('Régua SAEB'!$F$1:$F$40,MATCH($E5344&amp;"LP"&amp;$G5344,'Régua SAEB'!$G$1:$G$40,0),1)</f>
        <v>Básico</v>
      </c>
      <c r="I5344" s="29">
        <v>269.11</v>
      </c>
      <c r="J5344" s="10">
        <f>SUMIFS('Régua SAEB'!$C:$C,'Régua SAEB'!$B:$B,"MT",'Régua SAEB'!$D:$D,"&lt;="&amp;$I5344,'Régua SAEB'!$E:$E,"&gt;"&amp;$I5344,'Régua SAEB'!$A:$A,$E5344)</f>
        <v>2</v>
      </c>
      <c r="K5344" s="10" t="str">
        <f t="array" ref="K5344">INDEX('Régua SAEB'!$F$1:$F$40,MATCH($E5344&amp;"MT"&amp;$J5344,'Régua SAEB'!$G$1:$G$40,0),1)</f>
        <v>Insuficiente</v>
      </c>
    </row>
    <row r="5345" spans="1:11" x14ac:dyDescent="0.2">
      <c r="A5345" s="28" t="s">
        <v>83</v>
      </c>
      <c r="B5345" s="24">
        <v>565064</v>
      </c>
      <c r="C5345" s="28" t="s">
        <v>2607</v>
      </c>
      <c r="D5345" s="29">
        <v>35565064</v>
      </c>
      <c r="E5345" s="29" t="s">
        <v>3527</v>
      </c>
      <c r="F5345" s="29">
        <v>248.58</v>
      </c>
      <c r="G5345" s="10">
        <f>SUMIFS('Régua SAEB'!$C:$C,'Régua SAEB'!$B:$B,"LP",'Régua SAEB'!$D:$D,"&lt;="&amp;$F5345,'Régua SAEB'!$E:$E,"&gt;"&amp;$F5345,'Régua SAEB'!$A:$A,$E5345)</f>
        <v>1</v>
      </c>
      <c r="H5345" s="10" t="str">
        <f t="array" ref="H5345">INDEX('Régua SAEB'!$F$1:$F$40,MATCH($E5345&amp;"LP"&amp;$G5345,'Régua SAEB'!$G$1:$G$40,0),1)</f>
        <v>Insuficiente</v>
      </c>
      <c r="I5345" s="29">
        <v>250.81</v>
      </c>
      <c r="J5345" s="10">
        <f>SUMIFS('Régua SAEB'!$C:$C,'Régua SAEB'!$B:$B,"MT",'Régua SAEB'!$D:$D,"&lt;="&amp;$I5345,'Régua SAEB'!$E:$E,"&gt;"&amp;$I5345,'Régua SAEB'!$A:$A,$E5345)</f>
        <v>2</v>
      </c>
      <c r="K5345" s="10" t="str">
        <f t="array" ref="K5345">INDEX('Régua SAEB'!$F$1:$F$40,MATCH($E5345&amp;"MT"&amp;$J5345,'Régua SAEB'!$G$1:$G$40,0),1)</f>
        <v>Insuficiente</v>
      </c>
    </row>
    <row r="5346" spans="1:11" x14ac:dyDescent="0.2">
      <c r="A5346" s="28" t="s">
        <v>83</v>
      </c>
      <c r="B5346" s="24">
        <v>908149</v>
      </c>
      <c r="C5346" s="28" t="s">
        <v>2609</v>
      </c>
      <c r="D5346" s="29">
        <v>35908149</v>
      </c>
      <c r="E5346" s="29" t="s">
        <v>3527</v>
      </c>
      <c r="F5346" s="29">
        <v>275.58999999999997</v>
      </c>
      <c r="G5346" s="10">
        <f>SUMIFS('Régua SAEB'!$C:$C,'Régua SAEB'!$B:$B,"LP",'Régua SAEB'!$D:$D,"&lt;="&amp;$F5346,'Régua SAEB'!$E:$E,"&gt;"&amp;$F5346,'Régua SAEB'!$A:$A,$E5346)</f>
        <v>3</v>
      </c>
      <c r="H5346" s="10" t="str">
        <f t="array" ref="H5346">INDEX('Régua SAEB'!$F$1:$F$40,MATCH($E5346&amp;"LP"&amp;$G5346,'Régua SAEB'!$G$1:$G$40,0),1)</f>
        <v>Básico</v>
      </c>
      <c r="I5346" s="29">
        <v>266.95999999999998</v>
      </c>
      <c r="J5346" s="10">
        <f>SUMIFS('Régua SAEB'!$C:$C,'Régua SAEB'!$B:$B,"MT",'Régua SAEB'!$D:$D,"&lt;="&amp;$I5346,'Régua SAEB'!$E:$E,"&gt;"&amp;$I5346,'Régua SAEB'!$A:$A,$E5346)</f>
        <v>2</v>
      </c>
      <c r="K5346" s="10" t="str">
        <f t="array" ref="K5346">INDEX('Régua SAEB'!$F$1:$F$40,MATCH($E5346&amp;"MT"&amp;$J5346,'Régua SAEB'!$G$1:$G$40,0),1)</f>
        <v>Insuficiente</v>
      </c>
    </row>
    <row r="5347" spans="1:11" x14ac:dyDescent="0.2">
      <c r="A5347" s="28" t="s">
        <v>83</v>
      </c>
      <c r="B5347" s="24">
        <v>908150</v>
      </c>
      <c r="C5347" s="28" t="s">
        <v>2610</v>
      </c>
      <c r="D5347" s="29">
        <v>35908150</v>
      </c>
      <c r="E5347" s="29" t="s">
        <v>3527</v>
      </c>
      <c r="F5347" s="29">
        <v>267.63</v>
      </c>
      <c r="G5347" s="10">
        <f>SUMIFS('Régua SAEB'!$C:$C,'Régua SAEB'!$B:$B,"LP",'Régua SAEB'!$D:$D,"&lt;="&amp;$F5347,'Régua SAEB'!$E:$E,"&gt;"&amp;$F5347,'Régua SAEB'!$A:$A,$E5347)</f>
        <v>2</v>
      </c>
      <c r="H5347" s="10" t="str">
        <f t="array" ref="H5347">INDEX('Régua SAEB'!$F$1:$F$40,MATCH($E5347&amp;"LP"&amp;$G5347,'Régua SAEB'!$G$1:$G$40,0),1)</f>
        <v>Básico</v>
      </c>
      <c r="I5347" s="29">
        <v>257.58999999999997</v>
      </c>
      <c r="J5347" s="10">
        <f>SUMIFS('Régua SAEB'!$C:$C,'Régua SAEB'!$B:$B,"MT",'Régua SAEB'!$D:$D,"&lt;="&amp;$I5347,'Régua SAEB'!$E:$E,"&gt;"&amp;$I5347,'Régua SAEB'!$A:$A,$E5347)</f>
        <v>2</v>
      </c>
      <c r="K5347" s="10" t="str">
        <f t="array" ref="K5347">INDEX('Régua SAEB'!$F$1:$F$40,MATCH($E5347&amp;"MT"&amp;$J5347,'Régua SAEB'!$G$1:$G$40,0),1)</f>
        <v>Insuficiente</v>
      </c>
    </row>
    <row r="5348" spans="1:11" x14ac:dyDescent="0.2">
      <c r="A5348" s="28" t="s">
        <v>83</v>
      </c>
      <c r="B5348" s="24">
        <v>911461</v>
      </c>
      <c r="C5348" s="28" t="s">
        <v>2611</v>
      </c>
      <c r="D5348" s="29">
        <v>35911461</v>
      </c>
      <c r="E5348" s="29" t="s">
        <v>3527</v>
      </c>
      <c r="F5348" s="29">
        <v>241.09</v>
      </c>
      <c r="G5348" s="10">
        <f>SUMIFS('Régua SAEB'!$C:$C,'Régua SAEB'!$B:$B,"LP",'Régua SAEB'!$D:$D,"&lt;="&amp;$F5348,'Régua SAEB'!$E:$E,"&gt;"&amp;$F5348,'Régua SAEB'!$A:$A,$E5348)</f>
        <v>1</v>
      </c>
      <c r="H5348" s="10" t="str">
        <f t="array" ref="H5348">INDEX('Régua SAEB'!$F$1:$F$40,MATCH($E5348&amp;"LP"&amp;$G5348,'Régua SAEB'!$G$1:$G$40,0),1)</f>
        <v>Insuficiente</v>
      </c>
      <c r="I5348" s="29">
        <v>245.65</v>
      </c>
      <c r="J5348" s="10">
        <f>SUMIFS('Régua SAEB'!$C:$C,'Régua SAEB'!$B:$B,"MT",'Régua SAEB'!$D:$D,"&lt;="&amp;$I5348,'Régua SAEB'!$E:$E,"&gt;"&amp;$I5348,'Régua SAEB'!$A:$A,$E5348)</f>
        <v>1</v>
      </c>
      <c r="K5348" s="10" t="str">
        <f t="array" ref="K5348">INDEX('Régua SAEB'!$F$1:$F$40,MATCH($E5348&amp;"MT"&amp;$J5348,'Régua SAEB'!$G$1:$G$40,0),1)</f>
        <v>Insuficiente</v>
      </c>
    </row>
    <row r="5349" spans="1:11" x14ac:dyDescent="0.2">
      <c r="A5349" s="28" t="s">
        <v>83</v>
      </c>
      <c r="B5349" s="24">
        <v>918313</v>
      </c>
      <c r="C5349" s="28" t="s">
        <v>2613</v>
      </c>
      <c r="D5349" s="29">
        <v>35918313</v>
      </c>
      <c r="E5349" s="29" t="s">
        <v>3527</v>
      </c>
      <c r="F5349" s="29">
        <v>251.04</v>
      </c>
      <c r="G5349" s="10">
        <f>SUMIFS('Régua SAEB'!$C:$C,'Régua SAEB'!$B:$B,"LP",'Régua SAEB'!$D:$D,"&lt;="&amp;$F5349,'Régua SAEB'!$E:$E,"&gt;"&amp;$F5349,'Régua SAEB'!$A:$A,$E5349)</f>
        <v>2</v>
      </c>
      <c r="H5349" s="10" t="str">
        <f t="array" ref="H5349">INDEX('Régua SAEB'!$F$1:$F$40,MATCH($E5349&amp;"LP"&amp;$G5349,'Régua SAEB'!$G$1:$G$40,0),1)</f>
        <v>Básico</v>
      </c>
      <c r="I5349" s="29">
        <v>245.23</v>
      </c>
      <c r="J5349" s="10">
        <f>SUMIFS('Régua SAEB'!$C:$C,'Régua SAEB'!$B:$B,"MT",'Régua SAEB'!$D:$D,"&lt;="&amp;$I5349,'Régua SAEB'!$E:$E,"&gt;"&amp;$I5349,'Régua SAEB'!$A:$A,$E5349)</f>
        <v>1</v>
      </c>
      <c r="K5349" s="10" t="str">
        <f t="array" ref="K5349">INDEX('Régua SAEB'!$F$1:$F$40,MATCH($E5349&amp;"MT"&amp;$J5349,'Régua SAEB'!$G$1:$G$40,0),1)</f>
        <v>Insuficiente</v>
      </c>
    </row>
    <row r="5350" spans="1:11" x14ac:dyDescent="0.2">
      <c r="A5350" s="28" t="s">
        <v>83</v>
      </c>
      <c r="B5350" s="24">
        <v>919688</v>
      </c>
      <c r="C5350" s="28" t="s">
        <v>2615</v>
      </c>
      <c r="D5350" s="29">
        <v>35919688</v>
      </c>
      <c r="E5350" s="29" t="s">
        <v>3527</v>
      </c>
      <c r="F5350" s="29">
        <v>272.04000000000002</v>
      </c>
      <c r="G5350" s="10">
        <f>SUMIFS('Régua SAEB'!$C:$C,'Régua SAEB'!$B:$B,"LP",'Régua SAEB'!$D:$D,"&lt;="&amp;$F5350,'Régua SAEB'!$E:$E,"&gt;"&amp;$F5350,'Régua SAEB'!$A:$A,$E5350)</f>
        <v>2</v>
      </c>
      <c r="H5350" s="10" t="str">
        <f t="array" ref="H5350">INDEX('Régua SAEB'!$F$1:$F$40,MATCH($E5350&amp;"LP"&amp;$G5350,'Régua SAEB'!$G$1:$G$40,0),1)</f>
        <v>Básico</v>
      </c>
      <c r="I5350" s="29">
        <v>262.63</v>
      </c>
      <c r="J5350" s="10">
        <f>SUMIFS('Régua SAEB'!$C:$C,'Régua SAEB'!$B:$B,"MT",'Régua SAEB'!$D:$D,"&lt;="&amp;$I5350,'Régua SAEB'!$E:$E,"&gt;"&amp;$I5350,'Régua SAEB'!$A:$A,$E5350)</f>
        <v>2</v>
      </c>
      <c r="K5350" s="10" t="str">
        <f t="array" ref="K5350">INDEX('Régua SAEB'!$F$1:$F$40,MATCH($E5350&amp;"MT"&amp;$J5350,'Régua SAEB'!$G$1:$G$40,0),1)</f>
        <v>Insuficiente</v>
      </c>
    </row>
    <row r="5351" spans="1:11" x14ac:dyDescent="0.2">
      <c r="A5351" s="28" t="s">
        <v>84</v>
      </c>
      <c r="B5351" s="24">
        <v>1557</v>
      </c>
      <c r="C5351" s="28" t="s">
        <v>2617</v>
      </c>
      <c r="D5351" s="29">
        <v>35001557</v>
      </c>
      <c r="E5351" s="29" t="s">
        <v>3527</v>
      </c>
      <c r="F5351" s="29">
        <v>278.60000000000002</v>
      </c>
      <c r="G5351" s="10">
        <f>SUMIFS('Régua SAEB'!$C:$C,'Régua SAEB'!$B:$B,"LP",'Régua SAEB'!$D:$D,"&lt;="&amp;$F5351,'Régua SAEB'!$E:$E,"&gt;"&amp;$F5351,'Régua SAEB'!$A:$A,$E5351)</f>
        <v>3</v>
      </c>
      <c r="H5351" s="10" t="str">
        <f t="array" ref="H5351">INDEX('Régua SAEB'!$F$1:$F$40,MATCH($E5351&amp;"LP"&amp;$G5351,'Régua SAEB'!$G$1:$G$40,0),1)</f>
        <v>Básico</v>
      </c>
      <c r="I5351" s="29">
        <v>278.45</v>
      </c>
      <c r="J5351" s="10">
        <f>SUMIFS('Régua SAEB'!$C:$C,'Régua SAEB'!$B:$B,"MT",'Régua SAEB'!$D:$D,"&lt;="&amp;$I5351,'Régua SAEB'!$E:$E,"&gt;"&amp;$I5351,'Régua SAEB'!$A:$A,$E5351)</f>
        <v>3</v>
      </c>
      <c r="K5351" s="10" t="str">
        <f t="array" ref="K5351">INDEX('Régua SAEB'!$F$1:$F$40,MATCH($E5351&amp;"MT"&amp;$J5351,'Régua SAEB'!$G$1:$G$40,0),1)</f>
        <v>Básico</v>
      </c>
    </row>
    <row r="5352" spans="1:11" x14ac:dyDescent="0.2">
      <c r="A5352" s="28" t="s">
        <v>84</v>
      </c>
      <c r="B5352" s="24">
        <v>13481</v>
      </c>
      <c r="C5352" s="28" t="s">
        <v>2618</v>
      </c>
      <c r="D5352" s="29">
        <v>35013481</v>
      </c>
      <c r="E5352" s="29" t="s">
        <v>3527</v>
      </c>
      <c r="F5352" s="29">
        <v>261.88</v>
      </c>
      <c r="G5352" s="10">
        <f>SUMIFS('Régua SAEB'!$C:$C,'Régua SAEB'!$B:$B,"LP",'Régua SAEB'!$D:$D,"&lt;="&amp;$F5352,'Régua SAEB'!$E:$E,"&gt;"&amp;$F5352,'Régua SAEB'!$A:$A,$E5352)</f>
        <v>2</v>
      </c>
      <c r="H5352" s="10" t="str">
        <f t="array" ref="H5352">INDEX('Régua SAEB'!$F$1:$F$40,MATCH($E5352&amp;"LP"&amp;$G5352,'Régua SAEB'!$G$1:$G$40,0),1)</f>
        <v>Básico</v>
      </c>
      <c r="I5352" s="29">
        <v>258.19</v>
      </c>
      <c r="J5352" s="10">
        <f>SUMIFS('Régua SAEB'!$C:$C,'Régua SAEB'!$B:$B,"MT",'Régua SAEB'!$D:$D,"&lt;="&amp;$I5352,'Régua SAEB'!$E:$E,"&gt;"&amp;$I5352,'Régua SAEB'!$A:$A,$E5352)</f>
        <v>2</v>
      </c>
      <c r="K5352" s="10" t="str">
        <f t="array" ref="K5352">INDEX('Régua SAEB'!$F$1:$F$40,MATCH($E5352&amp;"MT"&amp;$J5352,'Régua SAEB'!$G$1:$G$40,0),1)</f>
        <v>Insuficiente</v>
      </c>
    </row>
    <row r="5353" spans="1:11" x14ac:dyDescent="0.2">
      <c r="A5353" s="28" t="s">
        <v>84</v>
      </c>
      <c r="B5353" s="24">
        <v>13523</v>
      </c>
      <c r="C5353" s="28" t="s">
        <v>3729</v>
      </c>
      <c r="D5353" s="29">
        <v>35013523</v>
      </c>
      <c r="E5353" s="29" t="s">
        <v>3527</v>
      </c>
      <c r="F5353" s="29">
        <v>315.8</v>
      </c>
      <c r="G5353" s="10">
        <f>SUMIFS('Régua SAEB'!$C:$C,'Régua SAEB'!$B:$B,"LP",'Régua SAEB'!$D:$D,"&lt;="&amp;$F5353,'Régua SAEB'!$E:$E,"&gt;"&amp;$F5353,'Régua SAEB'!$A:$A,$E5353)</f>
        <v>4</v>
      </c>
      <c r="H5353" s="10" t="str">
        <f t="array" ref="H5353">INDEX('Régua SAEB'!$F$1:$F$40,MATCH($E5353&amp;"LP"&amp;$G5353,'Régua SAEB'!$G$1:$G$40,0),1)</f>
        <v>Básico</v>
      </c>
      <c r="I5353" s="29">
        <v>308.74</v>
      </c>
      <c r="J5353" s="10">
        <f>SUMIFS('Régua SAEB'!$C:$C,'Régua SAEB'!$B:$B,"MT",'Régua SAEB'!$D:$D,"&lt;="&amp;$I5353,'Régua SAEB'!$E:$E,"&gt;"&amp;$I5353,'Régua SAEB'!$A:$A,$E5353)</f>
        <v>4</v>
      </c>
      <c r="K5353" s="10" t="str">
        <f t="array" ref="K5353">INDEX('Régua SAEB'!$F$1:$F$40,MATCH($E5353&amp;"MT"&amp;$J5353,'Régua SAEB'!$G$1:$G$40,0),1)</f>
        <v>Básico</v>
      </c>
    </row>
    <row r="5354" spans="1:11" x14ac:dyDescent="0.2">
      <c r="A5354" s="28" t="s">
        <v>84</v>
      </c>
      <c r="B5354" s="24">
        <v>13559</v>
      </c>
      <c r="C5354" s="28" t="s">
        <v>2619</v>
      </c>
      <c r="D5354" s="29">
        <v>35013559</v>
      </c>
      <c r="E5354" s="29" t="s">
        <v>3527</v>
      </c>
      <c r="F5354" s="29">
        <v>261.19</v>
      </c>
      <c r="G5354" s="10">
        <f>SUMIFS('Régua SAEB'!$C:$C,'Régua SAEB'!$B:$B,"LP",'Régua SAEB'!$D:$D,"&lt;="&amp;$F5354,'Régua SAEB'!$E:$E,"&gt;"&amp;$F5354,'Régua SAEB'!$A:$A,$E5354)</f>
        <v>2</v>
      </c>
      <c r="H5354" s="10" t="str">
        <f t="array" ref="H5354">INDEX('Régua SAEB'!$F$1:$F$40,MATCH($E5354&amp;"LP"&amp;$G5354,'Régua SAEB'!$G$1:$G$40,0),1)</f>
        <v>Básico</v>
      </c>
      <c r="I5354" s="29">
        <v>262.20999999999998</v>
      </c>
      <c r="J5354" s="10">
        <f>SUMIFS('Régua SAEB'!$C:$C,'Régua SAEB'!$B:$B,"MT",'Régua SAEB'!$D:$D,"&lt;="&amp;$I5354,'Régua SAEB'!$E:$E,"&gt;"&amp;$I5354,'Régua SAEB'!$A:$A,$E5354)</f>
        <v>2</v>
      </c>
      <c r="K5354" s="10" t="str">
        <f t="array" ref="K5354">INDEX('Régua SAEB'!$F$1:$F$40,MATCH($E5354&amp;"MT"&amp;$J5354,'Régua SAEB'!$G$1:$G$40,0),1)</f>
        <v>Insuficiente</v>
      </c>
    </row>
    <row r="5355" spans="1:11" x14ac:dyDescent="0.2">
      <c r="A5355" s="28" t="s">
        <v>84</v>
      </c>
      <c r="B5355" s="24">
        <v>13572</v>
      </c>
      <c r="C5355" s="28" t="s">
        <v>2620</v>
      </c>
      <c r="D5355" s="29">
        <v>35013572</v>
      </c>
      <c r="E5355" s="29" t="s">
        <v>3527</v>
      </c>
      <c r="F5355" s="29">
        <v>296.27999999999997</v>
      </c>
      <c r="G5355" s="10">
        <f>SUMIFS('Régua SAEB'!$C:$C,'Régua SAEB'!$B:$B,"LP",'Régua SAEB'!$D:$D,"&lt;="&amp;$F5355,'Régua SAEB'!$E:$E,"&gt;"&amp;$F5355,'Régua SAEB'!$A:$A,$E5355)</f>
        <v>3</v>
      </c>
      <c r="H5355" s="10" t="str">
        <f t="array" ref="H5355">INDEX('Régua SAEB'!$F$1:$F$40,MATCH($E5355&amp;"LP"&amp;$G5355,'Régua SAEB'!$G$1:$G$40,0),1)</f>
        <v>Básico</v>
      </c>
      <c r="I5355" s="29">
        <v>287.06</v>
      </c>
      <c r="J5355" s="10">
        <f>SUMIFS('Régua SAEB'!$C:$C,'Régua SAEB'!$B:$B,"MT",'Régua SAEB'!$D:$D,"&lt;="&amp;$I5355,'Régua SAEB'!$E:$E,"&gt;"&amp;$I5355,'Régua SAEB'!$A:$A,$E5355)</f>
        <v>3</v>
      </c>
      <c r="K5355" s="10" t="str">
        <f t="array" ref="K5355">INDEX('Régua SAEB'!$F$1:$F$40,MATCH($E5355&amp;"MT"&amp;$J5355,'Régua SAEB'!$G$1:$G$40,0),1)</f>
        <v>Básico</v>
      </c>
    </row>
    <row r="5356" spans="1:11" x14ac:dyDescent="0.2">
      <c r="A5356" s="28" t="s">
        <v>84</v>
      </c>
      <c r="B5356" s="24">
        <v>13584</v>
      </c>
      <c r="C5356" s="28" t="s">
        <v>2621</v>
      </c>
      <c r="D5356" s="29">
        <v>35013584</v>
      </c>
      <c r="E5356" s="29" t="s">
        <v>3527</v>
      </c>
      <c r="F5356" s="29">
        <v>278.2</v>
      </c>
      <c r="G5356" s="10">
        <f>SUMIFS('Régua SAEB'!$C:$C,'Régua SAEB'!$B:$B,"LP",'Régua SAEB'!$D:$D,"&lt;="&amp;$F5356,'Régua SAEB'!$E:$E,"&gt;"&amp;$F5356,'Régua SAEB'!$A:$A,$E5356)</f>
        <v>3</v>
      </c>
      <c r="H5356" s="10" t="str">
        <f t="array" ref="H5356">INDEX('Régua SAEB'!$F$1:$F$40,MATCH($E5356&amp;"LP"&amp;$G5356,'Régua SAEB'!$G$1:$G$40,0),1)</f>
        <v>Básico</v>
      </c>
      <c r="I5356" s="29">
        <v>273.91000000000003</v>
      </c>
      <c r="J5356" s="10">
        <f>SUMIFS('Régua SAEB'!$C:$C,'Régua SAEB'!$B:$B,"MT",'Régua SAEB'!$D:$D,"&lt;="&amp;$I5356,'Régua SAEB'!$E:$E,"&gt;"&amp;$I5356,'Régua SAEB'!$A:$A,$E5356)</f>
        <v>2</v>
      </c>
      <c r="K5356" s="10" t="str">
        <f t="array" ref="K5356">INDEX('Régua SAEB'!$F$1:$F$40,MATCH($E5356&amp;"MT"&amp;$J5356,'Régua SAEB'!$G$1:$G$40,0),1)</f>
        <v>Insuficiente</v>
      </c>
    </row>
    <row r="5357" spans="1:11" x14ac:dyDescent="0.2">
      <c r="A5357" s="28" t="s">
        <v>84</v>
      </c>
      <c r="B5357" s="24">
        <v>13596</v>
      </c>
      <c r="C5357" s="28" t="s">
        <v>2622</v>
      </c>
      <c r="D5357" s="29">
        <v>35013596</v>
      </c>
      <c r="E5357" s="29" t="s">
        <v>3527</v>
      </c>
      <c r="F5357" s="29">
        <v>258.41000000000003</v>
      </c>
      <c r="G5357" s="10">
        <f>SUMIFS('Régua SAEB'!$C:$C,'Régua SAEB'!$B:$B,"LP",'Régua SAEB'!$D:$D,"&lt;="&amp;$F5357,'Régua SAEB'!$E:$E,"&gt;"&amp;$F5357,'Régua SAEB'!$A:$A,$E5357)</f>
        <v>2</v>
      </c>
      <c r="H5357" s="10" t="str">
        <f t="array" ref="H5357">INDEX('Régua SAEB'!$F$1:$F$40,MATCH($E5357&amp;"LP"&amp;$G5357,'Régua SAEB'!$G$1:$G$40,0),1)</f>
        <v>Básico</v>
      </c>
      <c r="I5357" s="29">
        <v>260.32</v>
      </c>
      <c r="J5357" s="10">
        <f>SUMIFS('Régua SAEB'!$C:$C,'Régua SAEB'!$B:$B,"MT",'Régua SAEB'!$D:$D,"&lt;="&amp;$I5357,'Régua SAEB'!$E:$E,"&gt;"&amp;$I5357,'Régua SAEB'!$A:$A,$E5357)</f>
        <v>2</v>
      </c>
      <c r="K5357" s="10" t="str">
        <f t="array" ref="K5357">INDEX('Régua SAEB'!$F$1:$F$40,MATCH($E5357&amp;"MT"&amp;$J5357,'Régua SAEB'!$G$1:$G$40,0),1)</f>
        <v>Insuficiente</v>
      </c>
    </row>
    <row r="5358" spans="1:11" x14ac:dyDescent="0.2">
      <c r="A5358" s="28" t="s">
        <v>84</v>
      </c>
      <c r="B5358" s="24">
        <v>13602</v>
      </c>
      <c r="C5358" s="28" t="s">
        <v>2623</v>
      </c>
      <c r="D5358" s="29">
        <v>35013602</v>
      </c>
      <c r="E5358" s="29" t="s">
        <v>3527</v>
      </c>
      <c r="F5358" s="29">
        <v>252.89</v>
      </c>
      <c r="G5358" s="10">
        <f>SUMIFS('Régua SAEB'!$C:$C,'Régua SAEB'!$B:$B,"LP",'Régua SAEB'!$D:$D,"&lt;="&amp;$F5358,'Régua SAEB'!$E:$E,"&gt;"&amp;$F5358,'Régua SAEB'!$A:$A,$E5358)</f>
        <v>2</v>
      </c>
      <c r="H5358" s="10" t="str">
        <f t="array" ref="H5358">INDEX('Régua SAEB'!$F$1:$F$40,MATCH($E5358&amp;"LP"&amp;$G5358,'Régua SAEB'!$G$1:$G$40,0),1)</f>
        <v>Básico</v>
      </c>
      <c r="I5358" s="29">
        <v>275.7</v>
      </c>
      <c r="J5358" s="10">
        <f>SUMIFS('Régua SAEB'!$C:$C,'Régua SAEB'!$B:$B,"MT",'Régua SAEB'!$D:$D,"&lt;="&amp;$I5358,'Régua SAEB'!$E:$E,"&gt;"&amp;$I5358,'Régua SAEB'!$A:$A,$E5358)</f>
        <v>3</v>
      </c>
      <c r="K5358" s="10" t="str">
        <f t="array" ref="K5358">INDEX('Régua SAEB'!$F$1:$F$40,MATCH($E5358&amp;"MT"&amp;$J5358,'Régua SAEB'!$G$1:$G$40,0),1)</f>
        <v>Básico</v>
      </c>
    </row>
    <row r="5359" spans="1:11" x14ac:dyDescent="0.2">
      <c r="A5359" s="28" t="s">
        <v>84</v>
      </c>
      <c r="B5359" s="24">
        <v>13648</v>
      </c>
      <c r="C5359" s="28" t="s">
        <v>2626</v>
      </c>
      <c r="D5359" s="29">
        <v>35013648</v>
      </c>
      <c r="E5359" s="29" t="s">
        <v>3527</v>
      </c>
      <c r="F5359" s="29">
        <v>287.82</v>
      </c>
      <c r="G5359" s="10">
        <f>SUMIFS('Régua SAEB'!$C:$C,'Régua SAEB'!$B:$B,"LP",'Régua SAEB'!$D:$D,"&lt;="&amp;$F5359,'Régua SAEB'!$E:$E,"&gt;"&amp;$F5359,'Régua SAEB'!$A:$A,$E5359)</f>
        <v>3</v>
      </c>
      <c r="H5359" s="10" t="str">
        <f t="array" ref="H5359">INDEX('Régua SAEB'!$F$1:$F$40,MATCH($E5359&amp;"LP"&amp;$G5359,'Régua SAEB'!$G$1:$G$40,0),1)</f>
        <v>Básico</v>
      </c>
      <c r="I5359" s="29">
        <v>280.7</v>
      </c>
      <c r="J5359" s="10">
        <f>SUMIFS('Régua SAEB'!$C:$C,'Régua SAEB'!$B:$B,"MT",'Régua SAEB'!$D:$D,"&lt;="&amp;$I5359,'Régua SAEB'!$E:$E,"&gt;"&amp;$I5359,'Régua SAEB'!$A:$A,$E5359)</f>
        <v>3</v>
      </c>
      <c r="K5359" s="10" t="str">
        <f t="array" ref="K5359">INDEX('Régua SAEB'!$F$1:$F$40,MATCH($E5359&amp;"MT"&amp;$J5359,'Régua SAEB'!$G$1:$G$40,0),1)</f>
        <v>Básico</v>
      </c>
    </row>
    <row r="5360" spans="1:11" x14ac:dyDescent="0.2">
      <c r="A5360" s="28" t="s">
        <v>84</v>
      </c>
      <c r="B5360" s="24">
        <v>13869</v>
      </c>
      <c r="C5360" s="28" t="s">
        <v>2628</v>
      </c>
      <c r="D5360" s="29">
        <v>35013869</v>
      </c>
      <c r="E5360" s="29" t="s">
        <v>3527</v>
      </c>
      <c r="F5360" s="29">
        <v>306.39999999999998</v>
      </c>
      <c r="G5360" s="10">
        <f>SUMIFS('Régua SAEB'!$C:$C,'Régua SAEB'!$B:$B,"LP",'Régua SAEB'!$D:$D,"&lt;="&amp;$F5360,'Régua SAEB'!$E:$E,"&gt;"&amp;$F5360,'Régua SAEB'!$A:$A,$E5360)</f>
        <v>4</v>
      </c>
      <c r="H5360" s="10" t="str">
        <f t="array" ref="H5360">INDEX('Régua SAEB'!$F$1:$F$40,MATCH($E5360&amp;"LP"&amp;$G5360,'Régua SAEB'!$G$1:$G$40,0),1)</f>
        <v>Básico</v>
      </c>
      <c r="I5360" s="29">
        <v>305.56</v>
      </c>
      <c r="J5360" s="10">
        <f>SUMIFS('Régua SAEB'!$C:$C,'Régua SAEB'!$B:$B,"MT",'Régua SAEB'!$D:$D,"&lt;="&amp;$I5360,'Régua SAEB'!$E:$E,"&gt;"&amp;$I5360,'Régua SAEB'!$A:$A,$E5360)</f>
        <v>4</v>
      </c>
      <c r="K5360" s="10" t="str">
        <f t="array" ref="K5360">INDEX('Régua SAEB'!$F$1:$F$40,MATCH($E5360&amp;"MT"&amp;$J5360,'Régua SAEB'!$G$1:$G$40,0),1)</f>
        <v>Básico</v>
      </c>
    </row>
    <row r="5361" spans="1:11" x14ac:dyDescent="0.2">
      <c r="A5361" s="28" t="s">
        <v>84</v>
      </c>
      <c r="B5361" s="24">
        <v>13924</v>
      </c>
      <c r="C5361" s="28" t="s">
        <v>2630</v>
      </c>
      <c r="D5361" s="29">
        <v>35013924</v>
      </c>
      <c r="E5361" s="29" t="s">
        <v>3527</v>
      </c>
      <c r="F5361" s="29">
        <v>295.95</v>
      </c>
      <c r="G5361" s="10">
        <f>SUMIFS('Régua SAEB'!$C:$C,'Régua SAEB'!$B:$B,"LP",'Régua SAEB'!$D:$D,"&lt;="&amp;$F5361,'Régua SAEB'!$E:$E,"&gt;"&amp;$F5361,'Régua SAEB'!$A:$A,$E5361)</f>
        <v>3</v>
      </c>
      <c r="H5361" s="10" t="str">
        <f t="array" ref="H5361">INDEX('Régua SAEB'!$F$1:$F$40,MATCH($E5361&amp;"LP"&amp;$G5361,'Régua SAEB'!$G$1:$G$40,0),1)</f>
        <v>Básico</v>
      </c>
      <c r="I5361" s="29">
        <v>273.39999999999998</v>
      </c>
      <c r="J5361" s="10">
        <f>SUMIFS('Régua SAEB'!$C:$C,'Régua SAEB'!$B:$B,"MT",'Régua SAEB'!$D:$D,"&lt;="&amp;$I5361,'Régua SAEB'!$E:$E,"&gt;"&amp;$I5361,'Régua SAEB'!$A:$A,$E5361)</f>
        <v>2</v>
      </c>
      <c r="K5361" s="10" t="str">
        <f t="array" ref="K5361">INDEX('Régua SAEB'!$F$1:$F$40,MATCH($E5361&amp;"MT"&amp;$J5361,'Régua SAEB'!$G$1:$G$40,0),1)</f>
        <v>Insuficiente</v>
      </c>
    </row>
    <row r="5362" spans="1:11" x14ac:dyDescent="0.2">
      <c r="A5362" s="28" t="s">
        <v>84</v>
      </c>
      <c r="B5362" s="24">
        <v>13936</v>
      </c>
      <c r="C5362" s="28" t="s">
        <v>3730</v>
      </c>
      <c r="D5362" s="29">
        <v>35013936</v>
      </c>
      <c r="E5362" s="29" t="s">
        <v>3527</v>
      </c>
      <c r="F5362" s="29">
        <v>306.95999999999998</v>
      </c>
      <c r="G5362" s="10">
        <f>SUMIFS('Régua SAEB'!$C:$C,'Régua SAEB'!$B:$B,"LP",'Régua SAEB'!$D:$D,"&lt;="&amp;$F5362,'Régua SAEB'!$E:$E,"&gt;"&amp;$F5362,'Régua SAEB'!$A:$A,$E5362)</f>
        <v>4</v>
      </c>
      <c r="H5362" s="10" t="str">
        <f t="array" ref="H5362">INDEX('Régua SAEB'!$F$1:$F$40,MATCH($E5362&amp;"LP"&amp;$G5362,'Régua SAEB'!$G$1:$G$40,0),1)</f>
        <v>Básico</v>
      </c>
      <c r="I5362" s="29">
        <v>293.01</v>
      </c>
      <c r="J5362" s="10">
        <f>SUMIFS('Régua SAEB'!$C:$C,'Régua SAEB'!$B:$B,"MT",'Régua SAEB'!$D:$D,"&lt;="&amp;$I5362,'Régua SAEB'!$E:$E,"&gt;"&amp;$I5362,'Régua SAEB'!$A:$A,$E5362)</f>
        <v>3</v>
      </c>
      <c r="K5362" s="10" t="str">
        <f t="array" ref="K5362">INDEX('Régua SAEB'!$F$1:$F$40,MATCH($E5362&amp;"MT"&amp;$J5362,'Régua SAEB'!$G$1:$G$40,0),1)</f>
        <v>Básico</v>
      </c>
    </row>
    <row r="5363" spans="1:11" x14ac:dyDescent="0.2">
      <c r="A5363" s="28" t="s">
        <v>84</v>
      </c>
      <c r="B5363" s="24">
        <v>13948</v>
      </c>
      <c r="C5363" s="28" t="s">
        <v>2631</v>
      </c>
      <c r="D5363" s="29">
        <v>35013948</v>
      </c>
      <c r="E5363" s="29" t="s">
        <v>3527</v>
      </c>
      <c r="F5363" s="29">
        <v>278.60000000000002</v>
      </c>
      <c r="G5363" s="10">
        <f>SUMIFS('Régua SAEB'!$C:$C,'Régua SAEB'!$B:$B,"LP",'Régua SAEB'!$D:$D,"&lt;="&amp;$F5363,'Régua SAEB'!$E:$E,"&gt;"&amp;$F5363,'Régua SAEB'!$A:$A,$E5363)</f>
        <v>3</v>
      </c>
      <c r="H5363" s="10" t="str">
        <f t="array" ref="H5363">INDEX('Régua SAEB'!$F$1:$F$40,MATCH($E5363&amp;"LP"&amp;$G5363,'Régua SAEB'!$G$1:$G$40,0),1)</f>
        <v>Básico</v>
      </c>
      <c r="I5363" s="29">
        <v>274.64999999999998</v>
      </c>
      <c r="J5363" s="10">
        <f>SUMIFS('Régua SAEB'!$C:$C,'Régua SAEB'!$B:$B,"MT",'Régua SAEB'!$D:$D,"&lt;="&amp;$I5363,'Régua SAEB'!$E:$E,"&gt;"&amp;$I5363,'Régua SAEB'!$A:$A,$E5363)</f>
        <v>2</v>
      </c>
      <c r="K5363" s="10" t="str">
        <f t="array" ref="K5363">INDEX('Régua SAEB'!$F$1:$F$40,MATCH($E5363&amp;"MT"&amp;$J5363,'Régua SAEB'!$G$1:$G$40,0),1)</f>
        <v>Insuficiente</v>
      </c>
    </row>
    <row r="5364" spans="1:11" x14ac:dyDescent="0.2">
      <c r="A5364" s="28" t="s">
        <v>84</v>
      </c>
      <c r="B5364" s="24">
        <v>35361</v>
      </c>
      <c r="C5364" s="28" t="s">
        <v>3731</v>
      </c>
      <c r="D5364" s="29">
        <v>35035361</v>
      </c>
      <c r="E5364" s="29" t="s">
        <v>3527</v>
      </c>
      <c r="F5364" s="29">
        <v>323.75</v>
      </c>
      <c r="G5364" s="10">
        <f>SUMIFS('Régua SAEB'!$C:$C,'Régua SAEB'!$B:$B,"LP",'Régua SAEB'!$D:$D,"&lt;="&amp;$F5364,'Régua SAEB'!$E:$E,"&gt;"&amp;$F5364,'Régua SAEB'!$A:$A,$E5364)</f>
        <v>4</v>
      </c>
      <c r="H5364" s="10" t="str">
        <f t="array" ref="H5364">INDEX('Régua SAEB'!$F$1:$F$40,MATCH($E5364&amp;"LP"&amp;$G5364,'Régua SAEB'!$G$1:$G$40,0),1)</f>
        <v>Básico</v>
      </c>
      <c r="I5364" s="29">
        <v>331.22</v>
      </c>
      <c r="J5364" s="10">
        <f>SUMIFS('Régua SAEB'!$C:$C,'Régua SAEB'!$B:$B,"MT",'Régua SAEB'!$D:$D,"&lt;="&amp;$I5364,'Régua SAEB'!$E:$E,"&gt;"&amp;$I5364,'Régua SAEB'!$A:$A,$E5364)</f>
        <v>5</v>
      </c>
      <c r="K5364" s="10" t="str">
        <f t="array" ref="K5364">INDEX('Régua SAEB'!$F$1:$F$40,MATCH($E5364&amp;"MT"&amp;$J5364,'Régua SAEB'!$G$1:$G$40,0),1)</f>
        <v>Básico</v>
      </c>
    </row>
    <row r="5365" spans="1:11" x14ac:dyDescent="0.2">
      <c r="A5365" s="28" t="s">
        <v>84</v>
      </c>
      <c r="B5365" s="24">
        <v>35373</v>
      </c>
      <c r="C5365" s="28" t="s">
        <v>3732</v>
      </c>
      <c r="D5365" s="29">
        <v>35035373</v>
      </c>
      <c r="E5365" s="29" t="s">
        <v>3527</v>
      </c>
      <c r="F5365" s="29">
        <v>310.13</v>
      </c>
      <c r="G5365" s="10">
        <f>SUMIFS('Régua SAEB'!$C:$C,'Régua SAEB'!$B:$B,"LP",'Régua SAEB'!$D:$D,"&lt;="&amp;$F5365,'Régua SAEB'!$E:$E,"&gt;"&amp;$F5365,'Régua SAEB'!$A:$A,$E5365)</f>
        <v>4</v>
      </c>
      <c r="H5365" s="10" t="str">
        <f t="array" ref="H5365">INDEX('Régua SAEB'!$F$1:$F$40,MATCH($E5365&amp;"LP"&amp;$G5365,'Régua SAEB'!$G$1:$G$40,0),1)</f>
        <v>Básico</v>
      </c>
      <c r="I5365" s="29">
        <v>294.37</v>
      </c>
      <c r="J5365" s="10">
        <f>SUMIFS('Régua SAEB'!$C:$C,'Régua SAEB'!$B:$B,"MT",'Régua SAEB'!$D:$D,"&lt;="&amp;$I5365,'Régua SAEB'!$E:$E,"&gt;"&amp;$I5365,'Régua SAEB'!$A:$A,$E5365)</f>
        <v>3</v>
      </c>
      <c r="K5365" s="10" t="str">
        <f t="array" ref="K5365">INDEX('Régua SAEB'!$F$1:$F$40,MATCH($E5365&amp;"MT"&amp;$J5365,'Régua SAEB'!$G$1:$G$40,0),1)</f>
        <v>Básico</v>
      </c>
    </row>
    <row r="5366" spans="1:11" x14ac:dyDescent="0.2">
      <c r="A5366" s="28" t="s">
        <v>84</v>
      </c>
      <c r="B5366" s="24">
        <v>35397</v>
      </c>
      <c r="C5366" s="28" t="s">
        <v>2633</v>
      </c>
      <c r="D5366" s="29">
        <v>35035397</v>
      </c>
      <c r="E5366" s="29" t="s">
        <v>3527</v>
      </c>
      <c r="F5366" s="29">
        <v>288.7</v>
      </c>
      <c r="G5366" s="10">
        <f>SUMIFS('Régua SAEB'!$C:$C,'Régua SAEB'!$B:$B,"LP",'Régua SAEB'!$D:$D,"&lt;="&amp;$F5366,'Régua SAEB'!$E:$E,"&gt;"&amp;$F5366,'Régua SAEB'!$A:$A,$E5366)</f>
        <v>3</v>
      </c>
      <c r="H5366" s="10" t="str">
        <f t="array" ref="H5366">INDEX('Régua SAEB'!$F$1:$F$40,MATCH($E5366&amp;"LP"&amp;$G5366,'Régua SAEB'!$G$1:$G$40,0),1)</f>
        <v>Básico</v>
      </c>
      <c r="I5366" s="29">
        <v>273.01</v>
      </c>
      <c r="J5366" s="10">
        <f>SUMIFS('Régua SAEB'!$C:$C,'Régua SAEB'!$B:$B,"MT",'Régua SAEB'!$D:$D,"&lt;="&amp;$I5366,'Régua SAEB'!$E:$E,"&gt;"&amp;$I5366,'Régua SAEB'!$A:$A,$E5366)</f>
        <v>2</v>
      </c>
      <c r="K5366" s="10" t="str">
        <f t="array" ref="K5366">INDEX('Régua SAEB'!$F$1:$F$40,MATCH($E5366&amp;"MT"&amp;$J5366,'Régua SAEB'!$G$1:$G$40,0),1)</f>
        <v>Insuficiente</v>
      </c>
    </row>
    <row r="5367" spans="1:11" x14ac:dyDescent="0.2">
      <c r="A5367" s="28" t="s">
        <v>84</v>
      </c>
      <c r="B5367" s="24">
        <v>37837</v>
      </c>
      <c r="C5367" s="28" t="s">
        <v>2634</v>
      </c>
      <c r="D5367" s="29">
        <v>35037837</v>
      </c>
      <c r="E5367" s="29" t="s">
        <v>3527</v>
      </c>
      <c r="F5367" s="29">
        <v>281.62</v>
      </c>
      <c r="G5367" s="10">
        <f>SUMIFS('Régua SAEB'!$C:$C,'Régua SAEB'!$B:$B,"LP",'Régua SAEB'!$D:$D,"&lt;="&amp;$F5367,'Régua SAEB'!$E:$E,"&gt;"&amp;$F5367,'Régua SAEB'!$A:$A,$E5367)</f>
        <v>3</v>
      </c>
      <c r="H5367" s="10" t="str">
        <f t="array" ref="H5367">INDEX('Régua SAEB'!$F$1:$F$40,MATCH($E5367&amp;"LP"&amp;$G5367,'Régua SAEB'!$G$1:$G$40,0),1)</f>
        <v>Básico</v>
      </c>
      <c r="I5367" s="29">
        <v>267.62</v>
      </c>
      <c r="J5367" s="10">
        <f>SUMIFS('Régua SAEB'!$C:$C,'Régua SAEB'!$B:$B,"MT",'Régua SAEB'!$D:$D,"&lt;="&amp;$I5367,'Régua SAEB'!$E:$E,"&gt;"&amp;$I5367,'Régua SAEB'!$A:$A,$E5367)</f>
        <v>2</v>
      </c>
      <c r="K5367" s="10" t="str">
        <f t="array" ref="K5367">INDEX('Régua SAEB'!$F$1:$F$40,MATCH($E5367&amp;"MT"&amp;$J5367,'Régua SAEB'!$G$1:$G$40,0),1)</f>
        <v>Insuficiente</v>
      </c>
    </row>
    <row r="5368" spans="1:11" x14ac:dyDescent="0.2">
      <c r="A5368" s="28" t="s">
        <v>84</v>
      </c>
      <c r="B5368" s="24">
        <v>37849</v>
      </c>
      <c r="C5368" s="28" t="s">
        <v>2635</v>
      </c>
      <c r="D5368" s="29">
        <v>35037849</v>
      </c>
      <c r="E5368" s="29" t="s">
        <v>3527</v>
      </c>
      <c r="F5368" s="29">
        <v>270.12</v>
      </c>
      <c r="G5368" s="10">
        <f>SUMIFS('Régua SAEB'!$C:$C,'Régua SAEB'!$B:$B,"LP",'Régua SAEB'!$D:$D,"&lt;="&amp;$F5368,'Régua SAEB'!$E:$E,"&gt;"&amp;$F5368,'Régua SAEB'!$A:$A,$E5368)</f>
        <v>2</v>
      </c>
      <c r="H5368" s="10" t="str">
        <f t="array" ref="H5368">INDEX('Régua SAEB'!$F$1:$F$40,MATCH($E5368&amp;"LP"&amp;$G5368,'Régua SAEB'!$G$1:$G$40,0),1)</f>
        <v>Básico</v>
      </c>
      <c r="I5368" s="29">
        <v>259.25</v>
      </c>
      <c r="J5368" s="10">
        <f>SUMIFS('Régua SAEB'!$C:$C,'Régua SAEB'!$B:$B,"MT",'Régua SAEB'!$D:$D,"&lt;="&amp;$I5368,'Régua SAEB'!$E:$E,"&gt;"&amp;$I5368,'Régua SAEB'!$A:$A,$E5368)</f>
        <v>2</v>
      </c>
      <c r="K5368" s="10" t="str">
        <f t="array" ref="K5368">INDEX('Régua SAEB'!$F$1:$F$40,MATCH($E5368&amp;"MT"&amp;$J5368,'Régua SAEB'!$G$1:$G$40,0),1)</f>
        <v>Insuficiente</v>
      </c>
    </row>
    <row r="5369" spans="1:11" x14ac:dyDescent="0.2">
      <c r="A5369" s="28" t="s">
        <v>84</v>
      </c>
      <c r="B5369" s="24">
        <v>39640</v>
      </c>
      <c r="C5369" s="28" t="s">
        <v>2636</v>
      </c>
      <c r="D5369" s="29">
        <v>35039640</v>
      </c>
      <c r="E5369" s="29" t="s">
        <v>3527</v>
      </c>
      <c r="F5369" s="29">
        <v>278.01</v>
      </c>
      <c r="G5369" s="10">
        <f>SUMIFS('Régua SAEB'!$C:$C,'Régua SAEB'!$B:$B,"LP",'Régua SAEB'!$D:$D,"&lt;="&amp;$F5369,'Régua SAEB'!$E:$E,"&gt;"&amp;$F5369,'Régua SAEB'!$A:$A,$E5369)</f>
        <v>3</v>
      </c>
      <c r="H5369" s="10" t="str">
        <f t="array" ref="H5369">INDEX('Régua SAEB'!$F$1:$F$40,MATCH($E5369&amp;"LP"&amp;$G5369,'Régua SAEB'!$G$1:$G$40,0),1)</f>
        <v>Básico</v>
      </c>
      <c r="I5369" s="29">
        <v>268.79000000000002</v>
      </c>
      <c r="J5369" s="10">
        <f>SUMIFS('Régua SAEB'!$C:$C,'Régua SAEB'!$B:$B,"MT",'Régua SAEB'!$D:$D,"&lt;="&amp;$I5369,'Régua SAEB'!$E:$E,"&gt;"&amp;$I5369,'Régua SAEB'!$A:$A,$E5369)</f>
        <v>2</v>
      </c>
      <c r="K5369" s="10" t="str">
        <f t="array" ref="K5369">INDEX('Régua SAEB'!$F$1:$F$40,MATCH($E5369&amp;"MT"&amp;$J5369,'Régua SAEB'!$G$1:$G$40,0),1)</f>
        <v>Insuficiente</v>
      </c>
    </row>
    <row r="5370" spans="1:11" x14ac:dyDescent="0.2">
      <c r="A5370" s="28" t="s">
        <v>84</v>
      </c>
      <c r="B5370" s="24">
        <v>42316</v>
      </c>
      <c r="C5370" s="28" t="s">
        <v>2637</v>
      </c>
      <c r="D5370" s="29">
        <v>35042316</v>
      </c>
      <c r="E5370" s="29" t="s">
        <v>3527</v>
      </c>
      <c r="F5370" s="29">
        <v>262.08999999999997</v>
      </c>
      <c r="G5370" s="10">
        <f>SUMIFS('Régua SAEB'!$C:$C,'Régua SAEB'!$B:$B,"LP",'Régua SAEB'!$D:$D,"&lt;="&amp;$F5370,'Régua SAEB'!$E:$E,"&gt;"&amp;$F5370,'Régua SAEB'!$A:$A,$E5370)</f>
        <v>2</v>
      </c>
      <c r="H5370" s="10" t="str">
        <f t="array" ref="H5370">INDEX('Régua SAEB'!$F$1:$F$40,MATCH($E5370&amp;"LP"&amp;$G5370,'Régua SAEB'!$G$1:$G$40,0),1)</f>
        <v>Básico</v>
      </c>
      <c r="I5370" s="29">
        <v>267.67</v>
      </c>
      <c r="J5370" s="10">
        <f>SUMIFS('Régua SAEB'!$C:$C,'Régua SAEB'!$B:$B,"MT",'Régua SAEB'!$D:$D,"&lt;="&amp;$I5370,'Régua SAEB'!$E:$E,"&gt;"&amp;$I5370,'Régua SAEB'!$A:$A,$E5370)</f>
        <v>2</v>
      </c>
      <c r="K5370" s="10" t="str">
        <f t="array" ref="K5370">INDEX('Régua SAEB'!$F$1:$F$40,MATCH($E5370&amp;"MT"&amp;$J5370,'Régua SAEB'!$G$1:$G$40,0),1)</f>
        <v>Insuficiente</v>
      </c>
    </row>
    <row r="5371" spans="1:11" x14ac:dyDescent="0.2">
      <c r="A5371" s="28" t="s">
        <v>84</v>
      </c>
      <c r="B5371" s="24">
        <v>42328</v>
      </c>
      <c r="C5371" s="28" t="s">
        <v>3733</v>
      </c>
      <c r="D5371" s="29">
        <v>35042328</v>
      </c>
      <c r="E5371" s="29" t="s">
        <v>3527</v>
      </c>
      <c r="F5371" s="29">
        <v>307.95</v>
      </c>
      <c r="G5371" s="10">
        <f>SUMIFS('Régua SAEB'!$C:$C,'Régua SAEB'!$B:$B,"LP",'Régua SAEB'!$D:$D,"&lt;="&amp;$F5371,'Régua SAEB'!$E:$E,"&gt;"&amp;$F5371,'Régua SAEB'!$A:$A,$E5371)</f>
        <v>4</v>
      </c>
      <c r="H5371" s="10" t="str">
        <f t="array" ref="H5371">INDEX('Régua SAEB'!$F$1:$F$40,MATCH($E5371&amp;"LP"&amp;$G5371,'Régua SAEB'!$G$1:$G$40,0),1)</f>
        <v>Básico</v>
      </c>
      <c r="I5371" s="29">
        <v>303.75</v>
      </c>
      <c r="J5371" s="10">
        <f>SUMIFS('Régua SAEB'!$C:$C,'Régua SAEB'!$B:$B,"MT",'Régua SAEB'!$D:$D,"&lt;="&amp;$I5371,'Régua SAEB'!$E:$E,"&gt;"&amp;$I5371,'Régua SAEB'!$A:$A,$E5371)</f>
        <v>4</v>
      </c>
      <c r="K5371" s="10" t="str">
        <f t="array" ref="K5371">INDEX('Régua SAEB'!$F$1:$F$40,MATCH($E5371&amp;"MT"&amp;$J5371,'Régua SAEB'!$G$1:$G$40,0),1)</f>
        <v>Básico</v>
      </c>
    </row>
    <row r="5372" spans="1:11" x14ac:dyDescent="0.2">
      <c r="A5372" s="28" t="s">
        <v>84</v>
      </c>
      <c r="B5372" s="24">
        <v>45469</v>
      </c>
      <c r="C5372" s="28" t="s">
        <v>2639</v>
      </c>
      <c r="D5372" s="29">
        <v>35045469</v>
      </c>
      <c r="E5372" s="29" t="s">
        <v>3527</v>
      </c>
      <c r="F5372" s="29">
        <v>270.39</v>
      </c>
      <c r="G5372" s="10">
        <f>SUMIFS('Régua SAEB'!$C:$C,'Régua SAEB'!$B:$B,"LP",'Régua SAEB'!$D:$D,"&lt;="&amp;$F5372,'Régua SAEB'!$E:$E,"&gt;"&amp;$F5372,'Régua SAEB'!$A:$A,$E5372)</f>
        <v>2</v>
      </c>
      <c r="H5372" s="10" t="str">
        <f t="array" ref="H5372">INDEX('Régua SAEB'!$F$1:$F$40,MATCH($E5372&amp;"LP"&amp;$G5372,'Régua SAEB'!$G$1:$G$40,0),1)</f>
        <v>Básico</v>
      </c>
      <c r="I5372" s="29">
        <v>269.63</v>
      </c>
      <c r="J5372" s="10">
        <f>SUMIFS('Régua SAEB'!$C:$C,'Régua SAEB'!$B:$B,"MT",'Régua SAEB'!$D:$D,"&lt;="&amp;$I5372,'Régua SAEB'!$E:$E,"&gt;"&amp;$I5372,'Régua SAEB'!$A:$A,$E5372)</f>
        <v>2</v>
      </c>
      <c r="K5372" s="10" t="str">
        <f t="array" ref="K5372">INDEX('Régua SAEB'!$F$1:$F$40,MATCH($E5372&amp;"MT"&amp;$J5372,'Régua SAEB'!$G$1:$G$40,0),1)</f>
        <v>Insuficiente</v>
      </c>
    </row>
    <row r="5373" spans="1:11" x14ac:dyDescent="0.2">
      <c r="A5373" s="28" t="s">
        <v>84</v>
      </c>
      <c r="B5373" s="24">
        <v>45470</v>
      </c>
      <c r="C5373" s="28" t="s">
        <v>2640</v>
      </c>
      <c r="D5373" s="29">
        <v>35045470</v>
      </c>
      <c r="E5373" s="29" t="s">
        <v>3527</v>
      </c>
      <c r="F5373" s="29">
        <v>277.52</v>
      </c>
      <c r="G5373" s="10">
        <f>SUMIFS('Régua SAEB'!$C:$C,'Régua SAEB'!$B:$B,"LP",'Régua SAEB'!$D:$D,"&lt;="&amp;$F5373,'Régua SAEB'!$E:$E,"&gt;"&amp;$F5373,'Régua SAEB'!$A:$A,$E5373)</f>
        <v>3</v>
      </c>
      <c r="H5373" s="10" t="str">
        <f t="array" ref="H5373">INDEX('Régua SAEB'!$F$1:$F$40,MATCH($E5373&amp;"LP"&amp;$G5373,'Régua SAEB'!$G$1:$G$40,0),1)</f>
        <v>Básico</v>
      </c>
      <c r="I5373" s="29">
        <v>273.42</v>
      </c>
      <c r="J5373" s="10">
        <f>SUMIFS('Régua SAEB'!$C:$C,'Régua SAEB'!$B:$B,"MT",'Régua SAEB'!$D:$D,"&lt;="&amp;$I5373,'Régua SAEB'!$E:$E,"&gt;"&amp;$I5373,'Régua SAEB'!$A:$A,$E5373)</f>
        <v>2</v>
      </c>
      <c r="K5373" s="10" t="str">
        <f t="array" ref="K5373">INDEX('Régua SAEB'!$F$1:$F$40,MATCH($E5373&amp;"MT"&amp;$J5373,'Régua SAEB'!$G$1:$G$40,0),1)</f>
        <v>Insuficiente</v>
      </c>
    </row>
    <row r="5374" spans="1:11" x14ac:dyDescent="0.2">
      <c r="A5374" s="28" t="s">
        <v>84</v>
      </c>
      <c r="B5374" s="24">
        <v>47958</v>
      </c>
      <c r="C5374" s="28" t="s">
        <v>2642</v>
      </c>
      <c r="D5374" s="29">
        <v>35047958</v>
      </c>
      <c r="E5374" s="29" t="s">
        <v>3527</v>
      </c>
      <c r="F5374" s="29">
        <v>283.77999999999997</v>
      </c>
      <c r="G5374" s="10">
        <f>SUMIFS('Régua SAEB'!$C:$C,'Régua SAEB'!$B:$B,"LP",'Régua SAEB'!$D:$D,"&lt;="&amp;$F5374,'Régua SAEB'!$E:$E,"&gt;"&amp;$F5374,'Régua SAEB'!$A:$A,$E5374)</f>
        <v>3</v>
      </c>
      <c r="H5374" s="10" t="str">
        <f t="array" ref="H5374">INDEX('Régua SAEB'!$F$1:$F$40,MATCH($E5374&amp;"LP"&amp;$G5374,'Régua SAEB'!$G$1:$G$40,0),1)</f>
        <v>Básico</v>
      </c>
      <c r="I5374" s="29">
        <v>276.52999999999997</v>
      </c>
      <c r="J5374" s="10">
        <f>SUMIFS('Régua SAEB'!$C:$C,'Régua SAEB'!$B:$B,"MT",'Régua SAEB'!$D:$D,"&lt;="&amp;$I5374,'Régua SAEB'!$E:$E,"&gt;"&amp;$I5374,'Régua SAEB'!$A:$A,$E5374)</f>
        <v>3</v>
      </c>
      <c r="K5374" s="10" t="str">
        <f t="array" ref="K5374">INDEX('Régua SAEB'!$F$1:$F$40,MATCH($E5374&amp;"MT"&amp;$J5374,'Régua SAEB'!$G$1:$G$40,0),1)</f>
        <v>Básico</v>
      </c>
    </row>
    <row r="5375" spans="1:11" x14ac:dyDescent="0.2">
      <c r="A5375" s="28" t="s">
        <v>84</v>
      </c>
      <c r="B5375" s="24">
        <v>351064</v>
      </c>
      <c r="C5375" s="28" t="s">
        <v>3734</v>
      </c>
      <c r="D5375" s="29">
        <v>35351064</v>
      </c>
      <c r="E5375" s="29" t="s">
        <v>3527</v>
      </c>
      <c r="F5375" s="29">
        <v>267.68</v>
      </c>
      <c r="G5375" s="10">
        <f>SUMIFS('Régua SAEB'!$C:$C,'Régua SAEB'!$B:$B,"LP",'Régua SAEB'!$D:$D,"&lt;="&amp;$F5375,'Régua SAEB'!$E:$E,"&gt;"&amp;$F5375,'Régua SAEB'!$A:$A,$E5375)</f>
        <v>2</v>
      </c>
      <c r="H5375" s="10" t="str">
        <f t="array" ref="H5375">INDEX('Régua SAEB'!$F$1:$F$40,MATCH($E5375&amp;"LP"&amp;$G5375,'Régua SAEB'!$G$1:$G$40,0),1)</f>
        <v>Básico</v>
      </c>
      <c r="I5375" s="29">
        <v>251.81</v>
      </c>
      <c r="J5375" s="10">
        <f>SUMIFS('Régua SAEB'!$C:$C,'Régua SAEB'!$B:$B,"MT",'Régua SAEB'!$D:$D,"&lt;="&amp;$I5375,'Régua SAEB'!$E:$E,"&gt;"&amp;$I5375,'Régua SAEB'!$A:$A,$E5375)</f>
        <v>2</v>
      </c>
      <c r="K5375" s="10" t="str">
        <f t="array" ref="K5375">INDEX('Régua SAEB'!$F$1:$F$40,MATCH($E5375&amp;"MT"&amp;$J5375,'Régua SAEB'!$G$1:$G$40,0),1)</f>
        <v>Insuficiente</v>
      </c>
    </row>
    <row r="5376" spans="1:11" x14ac:dyDescent="0.2">
      <c r="A5376" s="28" t="s">
        <v>84</v>
      </c>
      <c r="B5376" s="24">
        <v>901532</v>
      </c>
      <c r="C5376" s="28" t="s">
        <v>2644</v>
      </c>
      <c r="D5376" s="29">
        <v>35901532</v>
      </c>
      <c r="E5376" s="29" t="s">
        <v>3527</v>
      </c>
      <c r="F5376" s="29">
        <v>240.87</v>
      </c>
      <c r="G5376" s="10">
        <f>SUMIFS('Régua SAEB'!$C:$C,'Régua SAEB'!$B:$B,"LP",'Régua SAEB'!$D:$D,"&lt;="&amp;$F5376,'Régua SAEB'!$E:$E,"&gt;"&amp;$F5376,'Régua SAEB'!$A:$A,$E5376)</f>
        <v>1</v>
      </c>
      <c r="H5376" s="10" t="str">
        <f t="array" ref="H5376">INDEX('Régua SAEB'!$F$1:$F$40,MATCH($E5376&amp;"LP"&amp;$G5376,'Régua SAEB'!$G$1:$G$40,0),1)</f>
        <v>Insuficiente</v>
      </c>
      <c r="I5376" s="29">
        <v>253.4</v>
      </c>
      <c r="J5376" s="10">
        <f>SUMIFS('Régua SAEB'!$C:$C,'Régua SAEB'!$B:$B,"MT",'Régua SAEB'!$D:$D,"&lt;="&amp;$I5376,'Régua SAEB'!$E:$E,"&gt;"&amp;$I5376,'Régua SAEB'!$A:$A,$E5376)</f>
        <v>2</v>
      </c>
      <c r="K5376" s="10" t="str">
        <f t="array" ref="K5376">INDEX('Régua SAEB'!$F$1:$F$40,MATCH($E5376&amp;"MT"&amp;$J5376,'Régua SAEB'!$G$1:$G$40,0),1)</f>
        <v>Insuficiente</v>
      </c>
    </row>
    <row r="5377" spans="1:11" x14ac:dyDescent="0.2">
      <c r="A5377" s="28" t="s">
        <v>84</v>
      </c>
      <c r="B5377" s="24">
        <v>901581</v>
      </c>
      <c r="C5377" s="28" t="s">
        <v>2646</v>
      </c>
      <c r="D5377" s="29">
        <v>35901581</v>
      </c>
      <c r="E5377" s="29" t="s">
        <v>3527</v>
      </c>
      <c r="F5377" s="29">
        <v>272.81</v>
      </c>
      <c r="G5377" s="10">
        <f>SUMIFS('Régua SAEB'!$C:$C,'Régua SAEB'!$B:$B,"LP",'Régua SAEB'!$D:$D,"&lt;="&amp;$F5377,'Régua SAEB'!$E:$E,"&gt;"&amp;$F5377,'Régua SAEB'!$A:$A,$E5377)</f>
        <v>2</v>
      </c>
      <c r="H5377" s="10" t="str">
        <f t="array" ref="H5377">INDEX('Régua SAEB'!$F$1:$F$40,MATCH($E5377&amp;"LP"&amp;$G5377,'Régua SAEB'!$G$1:$G$40,0),1)</f>
        <v>Básico</v>
      </c>
      <c r="I5377" s="29">
        <v>265.63</v>
      </c>
      <c r="J5377" s="10">
        <f>SUMIFS('Régua SAEB'!$C:$C,'Régua SAEB'!$B:$B,"MT",'Régua SAEB'!$D:$D,"&lt;="&amp;$I5377,'Régua SAEB'!$E:$E,"&gt;"&amp;$I5377,'Régua SAEB'!$A:$A,$E5377)</f>
        <v>2</v>
      </c>
      <c r="K5377" s="10" t="str">
        <f t="array" ref="K5377">INDEX('Régua SAEB'!$F$1:$F$40,MATCH($E5377&amp;"MT"&amp;$J5377,'Régua SAEB'!$G$1:$G$40,0),1)</f>
        <v>Insuficiente</v>
      </c>
    </row>
    <row r="5378" spans="1:11" x14ac:dyDescent="0.2">
      <c r="A5378" s="28" t="s">
        <v>84</v>
      </c>
      <c r="B5378" s="24">
        <v>902548</v>
      </c>
      <c r="C5378" s="28" t="s">
        <v>2647</v>
      </c>
      <c r="D5378" s="29">
        <v>35902548</v>
      </c>
      <c r="E5378" s="29" t="s">
        <v>3527</v>
      </c>
      <c r="F5378" s="29">
        <v>279.98</v>
      </c>
      <c r="G5378" s="10">
        <f>SUMIFS('Régua SAEB'!$C:$C,'Régua SAEB'!$B:$B,"LP",'Régua SAEB'!$D:$D,"&lt;="&amp;$F5378,'Régua SAEB'!$E:$E,"&gt;"&amp;$F5378,'Régua SAEB'!$A:$A,$E5378)</f>
        <v>3</v>
      </c>
      <c r="H5378" s="10" t="str">
        <f t="array" ref="H5378">INDEX('Régua SAEB'!$F$1:$F$40,MATCH($E5378&amp;"LP"&amp;$G5378,'Régua SAEB'!$G$1:$G$40,0),1)</f>
        <v>Básico</v>
      </c>
      <c r="I5378" s="29">
        <v>267.27</v>
      </c>
      <c r="J5378" s="10">
        <f>SUMIFS('Régua SAEB'!$C:$C,'Régua SAEB'!$B:$B,"MT",'Régua SAEB'!$D:$D,"&lt;="&amp;$I5378,'Régua SAEB'!$E:$E,"&gt;"&amp;$I5378,'Régua SAEB'!$A:$A,$E5378)</f>
        <v>2</v>
      </c>
      <c r="K5378" s="10" t="str">
        <f t="array" ref="K5378">INDEX('Régua SAEB'!$F$1:$F$40,MATCH($E5378&amp;"MT"&amp;$J5378,'Régua SAEB'!$G$1:$G$40,0),1)</f>
        <v>Insuficiente</v>
      </c>
    </row>
    <row r="5379" spans="1:11" x14ac:dyDescent="0.2">
      <c r="A5379" s="28" t="s">
        <v>84</v>
      </c>
      <c r="B5379" s="24">
        <v>905100</v>
      </c>
      <c r="C5379" s="28" t="s">
        <v>2648</v>
      </c>
      <c r="D5379" s="29">
        <v>35905100</v>
      </c>
      <c r="E5379" s="29" t="s">
        <v>3527</v>
      </c>
      <c r="F5379" s="29">
        <v>297.88</v>
      </c>
      <c r="G5379" s="10">
        <f>SUMIFS('Régua SAEB'!$C:$C,'Régua SAEB'!$B:$B,"LP",'Régua SAEB'!$D:$D,"&lt;="&amp;$F5379,'Régua SAEB'!$E:$E,"&gt;"&amp;$F5379,'Régua SAEB'!$A:$A,$E5379)</f>
        <v>3</v>
      </c>
      <c r="H5379" s="10" t="str">
        <f t="array" ref="H5379">INDEX('Régua SAEB'!$F$1:$F$40,MATCH($E5379&amp;"LP"&amp;$G5379,'Régua SAEB'!$G$1:$G$40,0),1)</f>
        <v>Básico</v>
      </c>
      <c r="I5379" s="29">
        <v>283.38</v>
      </c>
      <c r="J5379" s="10">
        <f>SUMIFS('Régua SAEB'!$C:$C,'Régua SAEB'!$B:$B,"MT",'Régua SAEB'!$D:$D,"&lt;="&amp;$I5379,'Régua SAEB'!$E:$E,"&gt;"&amp;$I5379,'Régua SAEB'!$A:$A,$E5379)</f>
        <v>3</v>
      </c>
      <c r="K5379" s="10" t="str">
        <f t="array" ref="K5379">INDEX('Régua SAEB'!$F$1:$F$40,MATCH($E5379&amp;"MT"&amp;$J5379,'Régua SAEB'!$G$1:$G$40,0),1)</f>
        <v>Básico</v>
      </c>
    </row>
    <row r="5380" spans="1:11" x14ac:dyDescent="0.2">
      <c r="A5380" s="28" t="s">
        <v>84</v>
      </c>
      <c r="B5380" s="24">
        <v>911392</v>
      </c>
      <c r="C5380" s="28" t="s">
        <v>3735</v>
      </c>
      <c r="D5380" s="29">
        <v>35911392</v>
      </c>
      <c r="E5380" s="29" t="s">
        <v>3527</v>
      </c>
      <c r="F5380" s="29">
        <v>313.83999999999997</v>
      </c>
      <c r="G5380" s="10">
        <f>SUMIFS('Régua SAEB'!$C:$C,'Régua SAEB'!$B:$B,"LP",'Régua SAEB'!$D:$D,"&lt;="&amp;$F5380,'Régua SAEB'!$E:$E,"&gt;"&amp;$F5380,'Régua SAEB'!$A:$A,$E5380)</f>
        <v>4</v>
      </c>
      <c r="H5380" s="10" t="str">
        <f t="array" ref="H5380">INDEX('Régua SAEB'!$F$1:$F$40,MATCH($E5380&amp;"LP"&amp;$G5380,'Régua SAEB'!$G$1:$G$40,0),1)</f>
        <v>Básico</v>
      </c>
      <c r="I5380" s="29">
        <v>303.63</v>
      </c>
      <c r="J5380" s="10">
        <f>SUMIFS('Régua SAEB'!$C:$C,'Régua SAEB'!$B:$B,"MT",'Régua SAEB'!$D:$D,"&lt;="&amp;$I5380,'Régua SAEB'!$E:$E,"&gt;"&amp;$I5380,'Régua SAEB'!$A:$A,$E5380)</f>
        <v>4</v>
      </c>
      <c r="K5380" s="10" t="str">
        <f t="array" ref="K5380">INDEX('Régua SAEB'!$F$1:$F$40,MATCH($E5380&amp;"MT"&amp;$J5380,'Régua SAEB'!$G$1:$G$40,0),1)</f>
        <v>Básico</v>
      </c>
    </row>
    <row r="5381" spans="1:11" x14ac:dyDescent="0.2">
      <c r="A5381" s="28" t="s">
        <v>84</v>
      </c>
      <c r="B5381" s="24">
        <v>917266</v>
      </c>
      <c r="C5381" s="28" t="s">
        <v>2653</v>
      </c>
      <c r="D5381" s="29">
        <v>35917266</v>
      </c>
      <c r="E5381" s="29" t="s">
        <v>3527</v>
      </c>
      <c r="F5381" s="29">
        <v>269.45</v>
      </c>
      <c r="G5381" s="10">
        <f>SUMIFS('Régua SAEB'!$C:$C,'Régua SAEB'!$B:$B,"LP",'Régua SAEB'!$D:$D,"&lt;="&amp;$F5381,'Régua SAEB'!$E:$E,"&gt;"&amp;$F5381,'Régua SAEB'!$A:$A,$E5381)</f>
        <v>2</v>
      </c>
      <c r="H5381" s="10" t="str">
        <f t="array" ref="H5381">INDEX('Régua SAEB'!$F$1:$F$40,MATCH($E5381&amp;"LP"&amp;$G5381,'Régua SAEB'!$G$1:$G$40,0),1)</f>
        <v>Básico</v>
      </c>
      <c r="I5381" s="29">
        <v>259.44</v>
      </c>
      <c r="J5381" s="10">
        <f>SUMIFS('Régua SAEB'!$C:$C,'Régua SAEB'!$B:$B,"MT",'Régua SAEB'!$D:$D,"&lt;="&amp;$I5381,'Régua SAEB'!$E:$E,"&gt;"&amp;$I5381,'Régua SAEB'!$A:$A,$E5381)</f>
        <v>2</v>
      </c>
      <c r="K5381" s="10" t="str">
        <f t="array" ref="K5381">INDEX('Régua SAEB'!$F$1:$F$40,MATCH($E5381&amp;"MT"&amp;$J5381,'Régua SAEB'!$G$1:$G$40,0),1)</f>
        <v>Insuficiente</v>
      </c>
    </row>
    <row r="5382" spans="1:11" x14ac:dyDescent="0.2">
      <c r="A5382" s="28" t="s">
        <v>84</v>
      </c>
      <c r="B5382" s="24">
        <v>919724</v>
      </c>
      <c r="C5382" s="28" t="s">
        <v>2655</v>
      </c>
      <c r="D5382" s="29">
        <v>35919724</v>
      </c>
      <c r="E5382" s="29" t="s">
        <v>3527</v>
      </c>
      <c r="F5382" s="29">
        <v>293.2</v>
      </c>
      <c r="G5382" s="10">
        <f>SUMIFS('Régua SAEB'!$C:$C,'Régua SAEB'!$B:$B,"LP",'Régua SAEB'!$D:$D,"&lt;="&amp;$F5382,'Régua SAEB'!$E:$E,"&gt;"&amp;$F5382,'Régua SAEB'!$A:$A,$E5382)</f>
        <v>3</v>
      </c>
      <c r="H5382" s="10" t="str">
        <f t="array" ref="H5382">INDEX('Régua SAEB'!$F$1:$F$40,MATCH($E5382&amp;"LP"&amp;$G5382,'Régua SAEB'!$G$1:$G$40,0),1)</f>
        <v>Básico</v>
      </c>
      <c r="I5382" s="29">
        <v>281.99</v>
      </c>
      <c r="J5382" s="10">
        <f>SUMIFS('Régua SAEB'!$C:$C,'Régua SAEB'!$B:$B,"MT",'Régua SAEB'!$D:$D,"&lt;="&amp;$I5382,'Régua SAEB'!$E:$E,"&gt;"&amp;$I5382,'Régua SAEB'!$A:$A,$E5382)</f>
        <v>3</v>
      </c>
      <c r="K5382" s="10" t="str">
        <f t="array" ref="K5382">INDEX('Régua SAEB'!$F$1:$F$40,MATCH($E5382&amp;"MT"&amp;$J5382,'Régua SAEB'!$G$1:$G$40,0),1)</f>
        <v>Básico</v>
      </c>
    </row>
    <row r="5383" spans="1:11" x14ac:dyDescent="0.2">
      <c r="A5383" s="28" t="s">
        <v>84</v>
      </c>
      <c r="B5383" s="24">
        <v>920459</v>
      </c>
      <c r="C5383" s="28" t="s">
        <v>2656</v>
      </c>
      <c r="D5383" s="29">
        <v>35920459</v>
      </c>
      <c r="E5383" s="29" t="s">
        <v>3527</v>
      </c>
      <c r="F5383" s="29">
        <v>261.7</v>
      </c>
      <c r="G5383" s="10">
        <f>SUMIFS('Régua SAEB'!$C:$C,'Régua SAEB'!$B:$B,"LP",'Régua SAEB'!$D:$D,"&lt;="&amp;$F5383,'Régua SAEB'!$E:$E,"&gt;"&amp;$F5383,'Régua SAEB'!$A:$A,$E5383)</f>
        <v>2</v>
      </c>
      <c r="H5383" s="10" t="str">
        <f t="array" ref="H5383">INDEX('Régua SAEB'!$F$1:$F$40,MATCH($E5383&amp;"LP"&amp;$G5383,'Régua SAEB'!$G$1:$G$40,0),1)</f>
        <v>Básico</v>
      </c>
      <c r="I5383" s="29">
        <v>257.18</v>
      </c>
      <c r="J5383" s="10">
        <f>SUMIFS('Régua SAEB'!$C:$C,'Régua SAEB'!$B:$B,"MT",'Régua SAEB'!$D:$D,"&lt;="&amp;$I5383,'Régua SAEB'!$E:$E,"&gt;"&amp;$I5383,'Régua SAEB'!$A:$A,$E5383)</f>
        <v>2</v>
      </c>
      <c r="K5383" s="10" t="str">
        <f t="array" ref="K5383">INDEX('Régua SAEB'!$F$1:$F$40,MATCH($E5383&amp;"MT"&amp;$J5383,'Régua SAEB'!$G$1:$G$40,0),1)</f>
        <v>Insuficiente</v>
      </c>
    </row>
    <row r="5384" spans="1:11" x14ac:dyDescent="0.2">
      <c r="A5384" s="28" t="s">
        <v>84</v>
      </c>
      <c r="B5384" s="24">
        <v>922018</v>
      </c>
      <c r="C5384" s="28" t="s">
        <v>3736</v>
      </c>
      <c r="D5384" s="29">
        <v>35922018</v>
      </c>
      <c r="E5384" s="29" t="s">
        <v>3527</v>
      </c>
      <c r="F5384" s="29">
        <v>280.76</v>
      </c>
      <c r="G5384" s="10">
        <f>SUMIFS('Régua SAEB'!$C:$C,'Régua SAEB'!$B:$B,"LP",'Régua SAEB'!$D:$D,"&lt;="&amp;$F5384,'Régua SAEB'!$E:$E,"&gt;"&amp;$F5384,'Régua SAEB'!$A:$A,$E5384)</f>
        <v>3</v>
      </c>
      <c r="H5384" s="10" t="str">
        <f t="array" ref="H5384">INDEX('Régua SAEB'!$F$1:$F$40,MATCH($E5384&amp;"LP"&amp;$G5384,'Régua SAEB'!$G$1:$G$40,0),1)</f>
        <v>Básico</v>
      </c>
      <c r="I5384" s="29">
        <v>277.49</v>
      </c>
      <c r="J5384" s="10">
        <f>SUMIFS('Régua SAEB'!$C:$C,'Régua SAEB'!$B:$B,"MT",'Régua SAEB'!$D:$D,"&lt;="&amp;$I5384,'Régua SAEB'!$E:$E,"&gt;"&amp;$I5384,'Régua SAEB'!$A:$A,$E5384)</f>
        <v>3</v>
      </c>
      <c r="K5384" s="10" t="str">
        <f t="array" ref="K5384">INDEX('Régua SAEB'!$F$1:$F$40,MATCH($E5384&amp;"MT"&amp;$J5384,'Régua SAEB'!$G$1:$G$40,0),1)</f>
        <v>Básico</v>
      </c>
    </row>
    <row r="5385" spans="1:11" x14ac:dyDescent="0.2">
      <c r="A5385" s="28" t="s">
        <v>84</v>
      </c>
      <c r="B5385" s="24">
        <v>922857</v>
      </c>
      <c r="C5385" s="28" t="s">
        <v>2657</v>
      </c>
      <c r="D5385" s="29">
        <v>35922857</v>
      </c>
      <c r="E5385" s="29" t="s">
        <v>3527</v>
      </c>
      <c r="F5385" s="29">
        <v>288.82</v>
      </c>
      <c r="G5385" s="10">
        <f>SUMIFS('Régua SAEB'!$C:$C,'Régua SAEB'!$B:$B,"LP",'Régua SAEB'!$D:$D,"&lt;="&amp;$F5385,'Régua SAEB'!$E:$E,"&gt;"&amp;$F5385,'Régua SAEB'!$A:$A,$E5385)</f>
        <v>3</v>
      </c>
      <c r="H5385" s="10" t="str">
        <f t="array" ref="H5385">INDEX('Régua SAEB'!$F$1:$F$40,MATCH($E5385&amp;"LP"&amp;$G5385,'Régua SAEB'!$G$1:$G$40,0),1)</f>
        <v>Básico</v>
      </c>
      <c r="I5385" s="29">
        <v>275.63</v>
      </c>
      <c r="J5385" s="10">
        <f>SUMIFS('Régua SAEB'!$C:$C,'Régua SAEB'!$B:$B,"MT",'Régua SAEB'!$D:$D,"&lt;="&amp;$I5385,'Régua SAEB'!$E:$E,"&gt;"&amp;$I5385,'Régua SAEB'!$A:$A,$E5385)</f>
        <v>3</v>
      </c>
      <c r="K5385" s="10" t="str">
        <f t="array" ref="K5385">INDEX('Régua SAEB'!$F$1:$F$40,MATCH($E5385&amp;"MT"&amp;$J5385,'Régua SAEB'!$G$1:$G$40,0),1)</f>
        <v>Básico</v>
      </c>
    </row>
    <row r="5386" spans="1:11" x14ac:dyDescent="0.2">
      <c r="A5386" s="28" t="s">
        <v>38</v>
      </c>
      <c r="B5386" s="24">
        <v>10017</v>
      </c>
      <c r="C5386" s="28" t="s">
        <v>2659</v>
      </c>
      <c r="D5386" s="29">
        <v>35010017</v>
      </c>
      <c r="E5386" s="29" t="s">
        <v>3527</v>
      </c>
      <c r="F5386" s="29">
        <v>279.02999999999997</v>
      </c>
      <c r="G5386" s="10">
        <f>SUMIFS('Régua SAEB'!$C:$C,'Régua SAEB'!$B:$B,"LP",'Régua SAEB'!$D:$D,"&lt;="&amp;$F5386,'Régua SAEB'!$E:$E,"&gt;"&amp;$F5386,'Régua SAEB'!$A:$A,$E5386)</f>
        <v>3</v>
      </c>
      <c r="H5386" s="10" t="str">
        <f t="array" ref="H5386">INDEX('Régua SAEB'!$F$1:$F$40,MATCH($E5386&amp;"LP"&amp;$G5386,'Régua SAEB'!$G$1:$G$40,0),1)</f>
        <v>Básico</v>
      </c>
      <c r="I5386" s="29">
        <v>265.58</v>
      </c>
      <c r="J5386" s="10">
        <f>SUMIFS('Régua SAEB'!$C:$C,'Régua SAEB'!$B:$B,"MT",'Régua SAEB'!$D:$D,"&lt;="&amp;$I5386,'Régua SAEB'!$E:$E,"&gt;"&amp;$I5386,'Régua SAEB'!$A:$A,$E5386)</f>
        <v>2</v>
      </c>
      <c r="K5386" s="10" t="str">
        <f t="array" ref="K5386">INDEX('Régua SAEB'!$F$1:$F$40,MATCH($E5386&amp;"MT"&amp;$J5386,'Régua SAEB'!$G$1:$G$40,0),1)</f>
        <v>Insuficiente</v>
      </c>
    </row>
    <row r="5387" spans="1:11" x14ac:dyDescent="0.2">
      <c r="A5387" s="28" t="s">
        <v>38</v>
      </c>
      <c r="B5387" s="24">
        <v>80615</v>
      </c>
      <c r="C5387" s="28" t="s">
        <v>2660</v>
      </c>
      <c r="D5387" s="29">
        <v>35080615</v>
      </c>
      <c r="E5387" s="29" t="s">
        <v>3527</v>
      </c>
      <c r="F5387" s="29">
        <v>296.64</v>
      </c>
      <c r="G5387" s="10">
        <f>SUMIFS('Régua SAEB'!$C:$C,'Régua SAEB'!$B:$B,"LP",'Régua SAEB'!$D:$D,"&lt;="&amp;$F5387,'Régua SAEB'!$E:$E,"&gt;"&amp;$F5387,'Régua SAEB'!$A:$A,$E5387)</f>
        <v>3</v>
      </c>
      <c r="H5387" s="10" t="str">
        <f t="array" ref="H5387">INDEX('Régua SAEB'!$F$1:$F$40,MATCH($E5387&amp;"LP"&amp;$G5387,'Régua SAEB'!$G$1:$G$40,0),1)</f>
        <v>Básico</v>
      </c>
      <c r="I5387" s="29">
        <v>285.19</v>
      </c>
      <c r="J5387" s="10">
        <f>SUMIFS('Régua SAEB'!$C:$C,'Régua SAEB'!$B:$B,"MT",'Régua SAEB'!$D:$D,"&lt;="&amp;$I5387,'Régua SAEB'!$E:$E,"&gt;"&amp;$I5387,'Régua SAEB'!$A:$A,$E5387)</f>
        <v>3</v>
      </c>
      <c r="K5387" s="10" t="str">
        <f t="array" ref="K5387">INDEX('Régua SAEB'!$F$1:$F$40,MATCH($E5387&amp;"MT"&amp;$J5387,'Régua SAEB'!$G$1:$G$40,0),1)</f>
        <v>Básico</v>
      </c>
    </row>
    <row r="5388" spans="1:11" x14ac:dyDescent="0.2">
      <c r="A5388" s="28" t="s">
        <v>38</v>
      </c>
      <c r="B5388" s="24">
        <v>910685</v>
      </c>
      <c r="C5388" s="28" t="s">
        <v>2661</v>
      </c>
      <c r="D5388" s="29">
        <v>35910685</v>
      </c>
      <c r="E5388" s="29" t="s">
        <v>3527</v>
      </c>
      <c r="F5388" s="29">
        <v>285.07</v>
      </c>
      <c r="G5388" s="10">
        <f>SUMIFS('Régua SAEB'!$C:$C,'Régua SAEB'!$B:$B,"LP",'Régua SAEB'!$D:$D,"&lt;="&amp;$F5388,'Régua SAEB'!$E:$E,"&gt;"&amp;$F5388,'Régua SAEB'!$A:$A,$E5388)</f>
        <v>3</v>
      </c>
      <c r="H5388" s="10" t="str">
        <f t="array" ref="H5388">INDEX('Régua SAEB'!$F$1:$F$40,MATCH($E5388&amp;"LP"&amp;$G5388,'Régua SAEB'!$G$1:$G$40,0),1)</f>
        <v>Básico</v>
      </c>
      <c r="I5388" s="29">
        <v>272.89999999999998</v>
      </c>
      <c r="J5388" s="10">
        <f>SUMIFS('Régua SAEB'!$C:$C,'Régua SAEB'!$B:$B,"MT",'Régua SAEB'!$D:$D,"&lt;="&amp;$I5388,'Régua SAEB'!$E:$E,"&gt;"&amp;$I5388,'Régua SAEB'!$A:$A,$E5388)</f>
        <v>2</v>
      </c>
      <c r="K5388" s="10" t="str">
        <f t="array" ref="K5388">INDEX('Régua SAEB'!$F$1:$F$40,MATCH($E5388&amp;"MT"&amp;$J5388,'Régua SAEB'!$G$1:$G$40,0),1)</f>
        <v>Insuficiente</v>
      </c>
    </row>
    <row r="5389" spans="1:11" x14ac:dyDescent="0.2">
      <c r="A5389" s="28" t="s">
        <v>20</v>
      </c>
      <c r="B5389" s="24">
        <v>14771</v>
      </c>
      <c r="C5389" s="28" t="s">
        <v>2662</v>
      </c>
      <c r="D5389" s="29">
        <v>35014771</v>
      </c>
      <c r="E5389" s="29" t="s">
        <v>3527</v>
      </c>
      <c r="F5389" s="29">
        <v>272.26</v>
      </c>
      <c r="G5389" s="10">
        <f>SUMIFS('Régua SAEB'!$C:$C,'Régua SAEB'!$B:$B,"LP",'Régua SAEB'!$D:$D,"&lt;="&amp;$F5389,'Régua SAEB'!$E:$E,"&gt;"&amp;$F5389,'Régua SAEB'!$A:$A,$E5389)</f>
        <v>2</v>
      </c>
      <c r="H5389" s="10" t="str">
        <f t="array" ref="H5389">INDEX('Régua SAEB'!$F$1:$F$40,MATCH($E5389&amp;"LP"&amp;$G5389,'Régua SAEB'!$G$1:$G$40,0),1)</f>
        <v>Básico</v>
      </c>
      <c r="I5389" s="29">
        <v>263.33</v>
      </c>
      <c r="J5389" s="10">
        <f>SUMIFS('Régua SAEB'!$C:$C,'Régua SAEB'!$B:$B,"MT",'Régua SAEB'!$D:$D,"&lt;="&amp;$I5389,'Régua SAEB'!$E:$E,"&gt;"&amp;$I5389,'Régua SAEB'!$A:$A,$E5389)</f>
        <v>2</v>
      </c>
      <c r="K5389" s="10" t="str">
        <f t="array" ref="K5389">INDEX('Régua SAEB'!$F$1:$F$40,MATCH($E5389&amp;"MT"&amp;$J5389,'Régua SAEB'!$G$1:$G$40,0),1)</f>
        <v>Insuficiente</v>
      </c>
    </row>
    <row r="5390" spans="1:11" x14ac:dyDescent="0.2">
      <c r="A5390" s="28" t="s">
        <v>20</v>
      </c>
      <c r="B5390" s="24">
        <v>14953</v>
      </c>
      <c r="C5390" s="28" t="s">
        <v>2663</v>
      </c>
      <c r="D5390" s="29">
        <v>35014953</v>
      </c>
      <c r="E5390" s="29" t="s">
        <v>3527</v>
      </c>
      <c r="F5390" s="29">
        <v>238.2</v>
      </c>
      <c r="G5390" s="10">
        <f>SUMIFS('Régua SAEB'!$C:$C,'Régua SAEB'!$B:$B,"LP",'Régua SAEB'!$D:$D,"&lt;="&amp;$F5390,'Régua SAEB'!$E:$E,"&gt;"&amp;$F5390,'Régua SAEB'!$A:$A,$E5390)</f>
        <v>1</v>
      </c>
      <c r="H5390" s="10" t="str">
        <f t="array" ref="H5390">INDEX('Régua SAEB'!$F$1:$F$40,MATCH($E5390&amp;"LP"&amp;$G5390,'Régua SAEB'!$G$1:$G$40,0),1)</f>
        <v>Insuficiente</v>
      </c>
      <c r="I5390" s="29">
        <v>242.33</v>
      </c>
      <c r="J5390" s="10">
        <f>SUMIFS('Régua SAEB'!$C:$C,'Régua SAEB'!$B:$B,"MT",'Régua SAEB'!$D:$D,"&lt;="&amp;$I5390,'Régua SAEB'!$E:$E,"&gt;"&amp;$I5390,'Régua SAEB'!$A:$A,$E5390)</f>
        <v>1</v>
      </c>
      <c r="K5390" s="10" t="str">
        <f t="array" ref="K5390">INDEX('Régua SAEB'!$F$1:$F$40,MATCH($E5390&amp;"MT"&amp;$J5390,'Régua SAEB'!$G$1:$G$40,0),1)</f>
        <v>Insuficiente</v>
      </c>
    </row>
    <row r="5391" spans="1:11" x14ac:dyDescent="0.2">
      <c r="A5391" s="28" t="s">
        <v>20</v>
      </c>
      <c r="B5391" s="24">
        <v>14965</v>
      </c>
      <c r="C5391" s="28" t="s">
        <v>3737</v>
      </c>
      <c r="D5391" s="29">
        <v>35014965</v>
      </c>
      <c r="E5391" s="29" t="s">
        <v>3527</v>
      </c>
      <c r="F5391" s="29">
        <v>313.07</v>
      </c>
      <c r="G5391" s="10">
        <f>SUMIFS('Régua SAEB'!$C:$C,'Régua SAEB'!$B:$B,"LP",'Régua SAEB'!$D:$D,"&lt;="&amp;$F5391,'Régua SAEB'!$E:$E,"&gt;"&amp;$F5391,'Régua SAEB'!$A:$A,$E5391)</f>
        <v>4</v>
      </c>
      <c r="H5391" s="10" t="str">
        <f t="array" ref="H5391">INDEX('Régua SAEB'!$F$1:$F$40,MATCH($E5391&amp;"LP"&amp;$G5391,'Régua SAEB'!$G$1:$G$40,0),1)</f>
        <v>Básico</v>
      </c>
      <c r="I5391" s="29">
        <v>304.26</v>
      </c>
      <c r="J5391" s="10">
        <f>SUMIFS('Régua SAEB'!$C:$C,'Régua SAEB'!$B:$B,"MT",'Régua SAEB'!$D:$D,"&lt;="&amp;$I5391,'Régua SAEB'!$E:$E,"&gt;"&amp;$I5391,'Régua SAEB'!$A:$A,$E5391)</f>
        <v>4</v>
      </c>
      <c r="K5391" s="10" t="str">
        <f t="array" ref="K5391">INDEX('Régua SAEB'!$F$1:$F$40,MATCH($E5391&amp;"MT"&amp;$J5391,'Régua SAEB'!$G$1:$G$40,0),1)</f>
        <v>Básico</v>
      </c>
    </row>
    <row r="5392" spans="1:11" x14ac:dyDescent="0.2">
      <c r="A5392" s="28" t="s">
        <v>20</v>
      </c>
      <c r="B5392" s="24">
        <v>49273</v>
      </c>
      <c r="C5392" s="28" t="s">
        <v>2665</v>
      </c>
      <c r="D5392" s="29">
        <v>35049273</v>
      </c>
      <c r="E5392" s="29" t="s">
        <v>3527</v>
      </c>
      <c r="F5392" s="29">
        <v>280.74</v>
      </c>
      <c r="G5392" s="10">
        <f>SUMIFS('Régua SAEB'!$C:$C,'Régua SAEB'!$B:$B,"LP",'Régua SAEB'!$D:$D,"&lt;="&amp;$F5392,'Régua SAEB'!$E:$E,"&gt;"&amp;$F5392,'Régua SAEB'!$A:$A,$E5392)</f>
        <v>3</v>
      </c>
      <c r="H5392" s="10" t="str">
        <f t="array" ref="H5392">INDEX('Régua SAEB'!$F$1:$F$40,MATCH($E5392&amp;"LP"&amp;$G5392,'Régua SAEB'!$G$1:$G$40,0),1)</f>
        <v>Básico</v>
      </c>
      <c r="I5392" s="29">
        <v>273.02999999999997</v>
      </c>
      <c r="J5392" s="10">
        <f>SUMIFS('Régua SAEB'!$C:$C,'Régua SAEB'!$B:$B,"MT",'Régua SAEB'!$D:$D,"&lt;="&amp;$I5392,'Régua SAEB'!$E:$E,"&gt;"&amp;$I5392,'Régua SAEB'!$A:$A,$E5392)</f>
        <v>2</v>
      </c>
      <c r="K5392" s="10" t="str">
        <f t="array" ref="K5392">INDEX('Régua SAEB'!$F$1:$F$40,MATCH($E5392&amp;"MT"&amp;$J5392,'Régua SAEB'!$G$1:$G$40,0),1)</f>
        <v>Insuficiente</v>
      </c>
    </row>
    <row r="5393" spans="1:11" x14ac:dyDescent="0.2">
      <c r="A5393" s="28" t="s">
        <v>39</v>
      </c>
      <c r="B5393" s="24">
        <v>38921</v>
      </c>
      <c r="C5393" s="28" t="s">
        <v>2666</v>
      </c>
      <c r="D5393" s="29">
        <v>35038921</v>
      </c>
      <c r="E5393" s="29" t="s">
        <v>3527</v>
      </c>
      <c r="F5393" s="29">
        <v>280.06</v>
      </c>
      <c r="G5393" s="10">
        <f>SUMIFS('Régua SAEB'!$C:$C,'Régua SAEB'!$B:$B,"LP",'Régua SAEB'!$D:$D,"&lt;="&amp;$F5393,'Régua SAEB'!$E:$E,"&gt;"&amp;$F5393,'Régua SAEB'!$A:$A,$E5393)</f>
        <v>3</v>
      </c>
      <c r="H5393" s="10" t="str">
        <f t="array" ref="H5393">INDEX('Régua SAEB'!$F$1:$F$40,MATCH($E5393&amp;"LP"&amp;$G5393,'Régua SAEB'!$G$1:$G$40,0),1)</f>
        <v>Básico</v>
      </c>
      <c r="I5393" s="29">
        <v>279.58999999999997</v>
      </c>
      <c r="J5393" s="10">
        <f>SUMIFS('Régua SAEB'!$C:$C,'Régua SAEB'!$B:$B,"MT",'Régua SAEB'!$D:$D,"&lt;="&amp;$I5393,'Régua SAEB'!$E:$E,"&gt;"&amp;$I5393,'Régua SAEB'!$A:$A,$E5393)</f>
        <v>3</v>
      </c>
      <c r="K5393" s="10" t="str">
        <f t="array" ref="K5393">INDEX('Régua SAEB'!$F$1:$F$40,MATCH($E5393&amp;"MT"&amp;$J5393,'Régua SAEB'!$G$1:$G$40,0),1)</f>
        <v>Básico</v>
      </c>
    </row>
    <row r="5394" spans="1:11" x14ac:dyDescent="0.2">
      <c r="A5394" s="28" t="s">
        <v>39</v>
      </c>
      <c r="B5394" s="24">
        <v>46917</v>
      </c>
      <c r="C5394" s="28" t="s">
        <v>2667</v>
      </c>
      <c r="D5394" s="29">
        <v>35046917</v>
      </c>
      <c r="E5394" s="29" t="s">
        <v>3527</v>
      </c>
      <c r="F5394" s="29">
        <v>285.27</v>
      </c>
      <c r="G5394" s="10">
        <f>SUMIFS('Régua SAEB'!$C:$C,'Régua SAEB'!$B:$B,"LP",'Régua SAEB'!$D:$D,"&lt;="&amp;$F5394,'Régua SAEB'!$E:$E,"&gt;"&amp;$F5394,'Régua SAEB'!$A:$A,$E5394)</f>
        <v>3</v>
      </c>
      <c r="H5394" s="10" t="str">
        <f t="array" ref="H5394">INDEX('Régua SAEB'!$F$1:$F$40,MATCH($E5394&amp;"LP"&amp;$G5394,'Régua SAEB'!$G$1:$G$40,0),1)</f>
        <v>Básico</v>
      </c>
      <c r="I5394" s="29">
        <v>255.5</v>
      </c>
      <c r="J5394" s="10">
        <f>SUMIFS('Régua SAEB'!$C:$C,'Régua SAEB'!$B:$B,"MT",'Régua SAEB'!$D:$D,"&lt;="&amp;$I5394,'Régua SAEB'!$E:$E,"&gt;"&amp;$I5394,'Régua SAEB'!$A:$A,$E5394)</f>
        <v>2</v>
      </c>
      <c r="K5394" s="10" t="str">
        <f t="array" ref="K5394">INDEX('Régua SAEB'!$F$1:$F$40,MATCH($E5394&amp;"MT"&amp;$J5394,'Régua SAEB'!$G$1:$G$40,0),1)</f>
        <v>Insuficiente</v>
      </c>
    </row>
    <row r="5395" spans="1:11" x14ac:dyDescent="0.2">
      <c r="A5395" s="28" t="s">
        <v>39</v>
      </c>
      <c r="B5395" s="24">
        <v>49311</v>
      </c>
      <c r="C5395" s="28" t="s">
        <v>2668</v>
      </c>
      <c r="D5395" s="29">
        <v>35049311</v>
      </c>
      <c r="E5395" s="29" t="s">
        <v>3527</v>
      </c>
      <c r="F5395" s="29">
        <v>289.99</v>
      </c>
      <c r="G5395" s="10">
        <f>SUMIFS('Régua SAEB'!$C:$C,'Régua SAEB'!$B:$B,"LP",'Régua SAEB'!$D:$D,"&lt;="&amp;$F5395,'Régua SAEB'!$E:$E,"&gt;"&amp;$F5395,'Régua SAEB'!$A:$A,$E5395)</f>
        <v>3</v>
      </c>
      <c r="H5395" s="10" t="str">
        <f t="array" ref="H5395">INDEX('Régua SAEB'!$F$1:$F$40,MATCH($E5395&amp;"LP"&amp;$G5395,'Régua SAEB'!$G$1:$G$40,0),1)</f>
        <v>Básico</v>
      </c>
      <c r="I5395" s="29">
        <v>293.62</v>
      </c>
      <c r="J5395" s="10">
        <f>SUMIFS('Régua SAEB'!$C:$C,'Régua SAEB'!$B:$B,"MT",'Régua SAEB'!$D:$D,"&lt;="&amp;$I5395,'Régua SAEB'!$E:$E,"&gt;"&amp;$I5395,'Régua SAEB'!$A:$A,$E5395)</f>
        <v>3</v>
      </c>
      <c r="K5395" s="10" t="str">
        <f t="array" ref="K5395">INDEX('Régua SAEB'!$F$1:$F$40,MATCH($E5395&amp;"MT"&amp;$J5395,'Régua SAEB'!$G$1:$G$40,0),1)</f>
        <v>Básico</v>
      </c>
    </row>
    <row r="5396" spans="1:11" x14ac:dyDescent="0.2">
      <c r="A5396" s="28" t="s">
        <v>39</v>
      </c>
      <c r="B5396" s="24">
        <v>905288</v>
      </c>
      <c r="C5396" s="28" t="s">
        <v>2669</v>
      </c>
      <c r="D5396" s="29">
        <v>35905288</v>
      </c>
      <c r="E5396" s="29" t="s">
        <v>3527</v>
      </c>
      <c r="F5396" s="29">
        <v>270.29000000000002</v>
      </c>
      <c r="G5396" s="10">
        <f>SUMIFS('Régua SAEB'!$C:$C,'Régua SAEB'!$B:$B,"LP",'Régua SAEB'!$D:$D,"&lt;="&amp;$F5396,'Régua SAEB'!$E:$E,"&gt;"&amp;$F5396,'Régua SAEB'!$A:$A,$E5396)</f>
        <v>2</v>
      </c>
      <c r="H5396" s="10" t="str">
        <f t="array" ref="H5396">INDEX('Régua SAEB'!$F$1:$F$40,MATCH($E5396&amp;"LP"&amp;$G5396,'Régua SAEB'!$G$1:$G$40,0),1)</f>
        <v>Básico</v>
      </c>
      <c r="I5396" s="29">
        <v>258.58999999999997</v>
      </c>
      <c r="J5396" s="10">
        <f>SUMIFS('Régua SAEB'!$C:$C,'Régua SAEB'!$B:$B,"MT",'Régua SAEB'!$D:$D,"&lt;="&amp;$I5396,'Régua SAEB'!$E:$E,"&gt;"&amp;$I5396,'Régua SAEB'!$A:$A,$E5396)</f>
        <v>2</v>
      </c>
      <c r="K5396" s="10" t="str">
        <f t="array" ref="K5396">INDEX('Régua SAEB'!$F$1:$F$40,MATCH($E5396&amp;"MT"&amp;$J5396,'Régua SAEB'!$G$1:$G$40,0),1)</f>
        <v>Insuficiente</v>
      </c>
    </row>
    <row r="5397" spans="1:11" x14ac:dyDescent="0.2">
      <c r="A5397" s="28" t="s">
        <v>39</v>
      </c>
      <c r="B5397" s="24">
        <v>921750</v>
      </c>
      <c r="C5397" s="28" t="s">
        <v>2670</v>
      </c>
      <c r="D5397" s="29">
        <v>35921750</v>
      </c>
      <c r="E5397" s="29" t="s">
        <v>3527</v>
      </c>
      <c r="F5397" s="29">
        <v>286.41000000000003</v>
      </c>
      <c r="G5397" s="10">
        <f>SUMIFS('Régua SAEB'!$C:$C,'Régua SAEB'!$B:$B,"LP",'Régua SAEB'!$D:$D,"&lt;="&amp;$F5397,'Régua SAEB'!$E:$E,"&gt;"&amp;$F5397,'Régua SAEB'!$A:$A,$E5397)</f>
        <v>3</v>
      </c>
      <c r="H5397" s="10" t="str">
        <f t="array" ref="H5397">INDEX('Régua SAEB'!$F$1:$F$40,MATCH($E5397&amp;"LP"&amp;$G5397,'Régua SAEB'!$G$1:$G$40,0),1)</f>
        <v>Básico</v>
      </c>
      <c r="I5397" s="29">
        <v>272.64</v>
      </c>
      <c r="J5397" s="10">
        <f>SUMIFS('Régua SAEB'!$C:$C,'Régua SAEB'!$B:$B,"MT",'Régua SAEB'!$D:$D,"&lt;="&amp;$I5397,'Régua SAEB'!$E:$E,"&gt;"&amp;$I5397,'Régua SAEB'!$A:$A,$E5397)</f>
        <v>2</v>
      </c>
      <c r="K5397" s="10" t="str">
        <f t="array" ref="K5397">INDEX('Régua SAEB'!$F$1:$F$40,MATCH($E5397&amp;"MT"&amp;$J5397,'Régua SAEB'!$G$1:$G$40,0),1)</f>
        <v>Insuficiente</v>
      </c>
    </row>
    <row r="5398" spans="1:11" x14ac:dyDescent="0.2">
      <c r="A5398" s="28" t="s">
        <v>64</v>
      </c>
      <c r="B5398" s="24">
        <v>59</v>
      </c>
      <c r="C5398" s="28" t="s">
        <v>3738</v>
      </c>
      <c r="D5398" s="29">
        <v>35000059</v>
      </c>
      <c r="E5398" s="29" t="s">
        <v>3527</v>
      </c>
      <c r="F5398" s="29">
        <v>265.88</v>
      </c>
      <c r="G5398" s="10">
        <f>SUMIFS('Régua SAEB'!$C:$C,'Régua SAEB'!$B:$B,"LP",'Régua SAEB'!$D:$D,"&lt;="&amp;$F5398,'Régua SAEB'!$E:$E,"&gt;"&amp;$F5398,'Régua SAEB'!$A:$A,$E5398)</f>
        <v>2</v>
      </c>
      <c r="H5398" s="10" t="str">
        <f t="array" ref="H5398">INDEX('Régua SAEB'!$F$1:$F$40,MATCH($E5398&amp;"LP"&amp;$G5398,'Régua SAEB'!$G$1:$G$40,0),1)</f>
        <v>Básico</v>
      </c>
      <c r="I5398" s="29">
        <v>257.02</v>
      </c>
      <c r="J5398" s="10">
        <f>SUMIFS('Régua SAEB'!$C:$C,'Régua SAEB'!$B:$B,"MT",'Régua SAEB'!$D:$D,"&lt;="&amp;$I5398,'Régua SAEB'!$E:$E,"&gt;"&amp;$I5398,'Régua SAEB'!$A:$A,$E5398)</f>
        <v>2</v>
      </c>
      <c r="K5398" s="10" t="str">
        <f t="array" ref="K5398">INDEX('Régua SAEB'!$F$1:$F$40,MATCH($E5398&amp;"MT"&amp;$J5398,'Régua SAEB'!$G$1:$G$40,0),1)</f>
        <v>Insuficiente</v>
      </c>
    </row>
    <row r="5399" spans="1:11" x14ac:dyDescent="0.2">
      <c r="A5399" s="28" t="s">
        <v>64</v>
      </c>
      <c r="B5399" s="24">
        <v>97</v>
      </c>
      <c r="C5399" s="28" t="s">
        <v>3739</v>
      </c>
      <c r="D5399" s="29">
        <v>35000097</v>
      </c>
      <c r="E5399" s="29" t="s">
        <v>3527</v>
      </c>
      <c r="F5399" s="29">
        <v>269.23</v>
      </c>
      <c r="G5399" s="10">
        <f>SUMIFS('Régua SAEB'!$C:$C,'Régua SAEB'!$B:$B,"LP",'Régua SAEB'!$D:$D,"&lt;="&amp;$F5399,'Régua SAEB'!$E:$E,"&gt;"&amp;$F5399,'Régua SAEB'!$A:$A,$E5399)</f>
        <v>2</v>
      </c>
      <c r="H5399" s="10" t="str">
        <f t="array" ref="H5399">INDEX('Régua SAEB'!$F$1:$F$40,MATCH($E5399&amp;"LP"&amp;$G5399,'Régua SAEB'!$G$1:$G$40,0),1)</f>
        <v>Básico</v>
      </c>
      <c r="I5399" s="29">
        <v>260.52</v>
      </c>
      <c r="J5399" s="10">
        <f>SUMIFS('Régua SAEB'!$C:$C,'Régua SAEB'!$B:$B,"MT",'Régua SAEB'!$D:$D,"&lt;="&amp;$I5399,'Régua SAEB'!$E:$E,"&gt;"&amp;$I5399,'Régua SAEB'!$A:$A,$E5399)</f>
        <v>2</v>
      </c>
      <c r="K5399" s="10" t="str">
        <f t="array" ref="K5399">INDEX('Régua SAEB'!$F$1:$F$40,MATCH($E5399&amp;"MT"&amp;$J5399,'Régua SAEB'!$G$1:$G$40,0),1)</f>
        <v>Insuficiente</v>
      </c>
    </row>
    <row r="5400" spans="1:11" x14ac:dyDescent="0.2">
      <c r="A5400" s="28" t="s">
        <v>64</v>
      </c>
      <c r="B5400" s="24">
        <v>164</v>
      </c>
      <c r="C5400" s="28" t="s">
        <v>2675</v>
      </c>
      <c r="D5400" s="29">
        <v>35000164</v>
      </c>
      <c r="E5400" s="29" t="s">
        <v>3527</v>
      </c>
      <c r="F5400" s="29">
        <v>260.55</v>
      </c>
      <c r="G5400" s="10">
        <f>SUMIFS('Régua SAEB'!$C:$C,'Régua SAEB'!$B:$B,"LP",'Régua SAEB'!$D:$D,"&lt;="&amp;$F5400,'Régua SAEB'!$E:$E,"&gt;"&amp;$F5400,'Régua SAEB'!$A:$A,$E5400)</f>
        <v>2</v>
      </c>
      <c r="H5400" s="10" t="str">
        <f t="array" ref="H5400">INDEX('Régua SAEB'!$F$1:$F$40,MATCH($E5400&amp;"LP"&amp;$G5400,'Régua SAEB'!$G$1:$G$40,0),1)</f>
        <v>Básico</v>
      </c>
      <c r="I5400" s="29">
        <v>255.52</v>
      </c>
      <c r="J5400" s="10">
        <f>SUMIFS('Régua SAEB'!$C:$C,'Régua SAEB'!$B:$B,"MT",'Régua SAEB'!$D:$D,"&lt;="&amp;$I5400,'Régua SAEB'!$E:$E,"&gt;"&amp;$I5400,'Régua SAEB'!$A:$A,$E5400)</f>
        <v>2</v>
      </c>
      <c r="K5400" s="10" t="str">
        <f t="array" ref="K5400">INDEX('Régua SAEB'!$F$1:$F$40,MATCH($E5400&amp;"MT"&amp;$J5400,'Régua SAEB'!$G$1:$G$40,0),1)</f>
        <v>Insuficiente</v>
      </c>
    </row>
    <row r="5401" spans="1:11" x14ac:dyDescent="0.2">
      <c r="A5401" s="28" t="s">
        <v>64</v>
      </c>
      <c r="B5401" s="24">
        <v>176</v>
      </c>
      <c r="C5401" s="28" t="s">
        <v>2676</v>
      </c>
      <c r="D5401" s="29">
        <v>35000176</v>
      </c>
      <c r="E5401" s="29" t="s">
        <v>3527</v>
      </c>
      <c r="F5401" s="29">
        <v>284.67</v>
      </c>
      <c r="G5401" s="10">
        <f>SUMIFS('Régua SAEB'!$C:$C,'Régua SAEB'!$B:$B,"LP",'Régua SAEB'!$D:$D,"&lt;="&amp;$F5401,'Régua SAEB'!$E:$E,"&gt;"&amp;$F5401,'Régua SAEB'!$A:$A,$E5401)</f>
        <v>3</v>
      </c>
      <c r="H5401" s="10" t="str">
        <f t="array" ref="H5401">INDEX('Régua SAEB'!$F$1:$F$40,MATCH($E5401&amp;"LP"&amp;$G5401,'Régua SAEB'!$G$1:$G$40,0),1)</f>
        <v>Básico</v>
      </c>
      <c r="I5401" s="29">
        <v>273.94</v>
      </c>
      <c r="J5401" s="10">
        <f>SUMIFS('Régua SAEB'!$C:$C,'Régua SAEB'!$B:$B,"MT",'Régua SAEB'!$D:$D,"&lt;="&amp;$I5401,'Régua SAEB'!$E:$E,"&gt;"&amp;$I5401,'Régua SAEB'!$A:$A,$E5401)</f>
        <v>2</v>
      </c>
      <c r="K5401" s="10" t="str">
        <f t="array" ref="K5401">INDEX('Régua SAEB'!$F$1:$F$40,MATCH($E5401&amp;"MT"&amp;$J5401,'Régua SAEB'!$G$1:$G$40,0),1)</f>
        <v>Insuficiente</v>
      </c>
    </row>
    <row r="5402" spans="1:11" x14ac:dyDescent="0.2">
      <c r="A5402" s="28" t="s">
        <v>64</v>
      </c>
      <c r="B5402" s="24">
        <v>188</v>
      </c>
      <c r="C5402" s="28" t="s">
        <v>2677</v>
      </c>
      <c r="D5402" s="29">
        <v>35000188</v>
      </c>
      <c r="E5402" s="29" t="s">
        <v>3527</v>
      </c>
      <c r="F5402" s="29">
        <v>270.43</v>
      </c>
      <c r="G5402" s="10">
        <f>SUMIFS('Régua SAEB'!$C:$C,'Régua SAEB'!$B:$B,"LP",'Régua SAEB'!$D:$D,"&lt;="&amp;$F5402,'Régua SAEB'!$E:$E,"&gt;"&amp;$F5402,'Régua SAEB'!$A:$A,$E5402)</f>
        <v>2</v>
      </c>
      <c r="H5402" s="10" t="str">
        <f t="array" ref="H5402">INDEX('Régua SAEB'!$F$1:$F$40,MATCH($E5402&amp;"LP"&amp;$G5402,'Régua SAEB'!$G$1:$G$40,0),1)</f>
        <v>Básico</v>
      </c>
      <c r="I5402" s="29">
        <v>261.23</v>
      </c>
      <c r="J5402" s="10">
        <f>SUMIFS('Régua SAEB'!$C:$C,'Régua SAEB'!$B:$B,"MT",'Régua SAEB'!$D:$D,"&lt;="&amp;$I5402,'Régua SAEB'!$E:$E,"&gt;"&amp;$I5402,'Régua SAEB'!$A:$A,$E5402)</f>
        <v>2</v>
      </c>
      <c r="K5402" s="10" t="str">
        <f t="array" ref="K5402">INDEX('Régua SAEB'!$F$1:$F$40,MATCH($E5402&amp;"MT"&amp;$J5402,'Régua SAEB'!$G$1:$G$40,0),1)</f>
        <v>Insuficiente</v>
      </c>
    </row>
    <row r="5403" spans="1:11" x14ac:dyDescent="0.2">
      <c r="A5403" s="28" t="s">
        <v>64</v>
      </c>
      <c r="B5403" s="24">
        <v>197</v>
      </c>
      <c r="C5403" s="28" t="s">
        <v>2678</v>
      </c>
      <c r="D5403" s="29">
        <v>35000197</v>
      </c>
      <c r="E5403" s="29" t="s">
        <v>3527</v>
      </c>
      <c r="F5403" s="29">
        <v>274.74</v>
      </c>
      <c r="G5403" s="10">
        <f>SUMIFS('Régua SAEB'!$C:$C,'Régua SAEB'!$B:$B,"LP",'Régua SAEB'!$D:$D,"&lt;="&amp;$F5403,'Régua SAEB'!$E:$E,"&gt;"&amp;$F5403,'Régua SAEB'!$A:$A,$E5403)</f>
        <v>2</v>
      </c>
      <c r="H5403" s="10" t="str">
        <f t="array" ref="H5403">INDEX('Régua SAEB'!$F$1:$F$40,MATCH($E5403&amp;"LP"&amp;$G5403,'Régua SAEB'!$G$1:$G$40,0),1)</f>
        <v>Básico</v>
      </c>
      <c r="I5403" s="29">
        <v>254.89</v>
      </c>
      <c r="J5403" s="10">
        <f>SUMIFS('Régua SAEB'!$C:$C,'Régua SAEB'!$B:$B,"MT",'Régua SAEB'!$D:$D,"&lt;="&amp;$I5403,'Régua SAEB'!$E:$E,"&gt;"&amp;$I5403,'Régua SAEB'!$A:$A,$E5403)</f>
        <v>2</v>
      </c>
      <c r="K5403" s="10" t="str">
        <f t="array" ref="K5403">INDEX('Régua SAEB'!$F$1:$F$40,MATCH($E5403&amp;"MT"&amp;$J5403,'Régua SAEB'!$G$1:$G$40,0),1)</f>
        <v>Insuficiente</v>
      </c>
    </row>
    <row r="5404" spans="1:11" x14ac:dyDescent="0.2">
      <c r="A5404" s="28" t="s">
        <v>64</v>
      </c>
      <c r="B5404" s="24">
        <v>255</v>
      </c>
      <c r="C5404" s="28" t="s">
        <v>2680</v>
      </c>
      <c r="D5404" s="29">
        <v>35000255</v>
      </c>
      <c r="E5404" s="29" t="s">
        <v>3527</v>
      </c>
      <c r="F5404" s="29">
        <v>278.11</v>
      </c>
      <c r="G5404" s="10">
        <f>SUMIFS('Régua SAEB'!$C:$C,'Régua SAEB'!$B:$B,"LP",'Régua SAEB'!$D:$D,"&lt;="&amp;$F5404,'Régua SAEB'!$E:$E,"&gt;"&amp;$F5404,'Régua SAEB'!$A:$A,$E5404)</f>
        <v>3</v>
      </c>
      <c r="H5404" s="10" t="str">
        <f t="array" ref="H5404">INDEX('Régua SAEB'!$F$1:$F$40,MATCH($E5404&amp;"LP"&amp;$G5404,'Régua SAEB'!$G$1:$G$40,0),1)</f>
        <v>Básico</v>
      </c>
      <c r="I5404" s="29">
        <v>273.02999999999997</v>
      </c>
      <c r="J5404" s="10">
        <f>SUMIFS('Régua SAEB'!$C:$C,'Régua SAEB'!$B:$B,"MT",'Régua SAEB'!$D:$D,"&lt;="&amp;$I5404,'Régua SAEB'!$E:$E,"&gt;"&amp;$I5404,'Régua SAEB'!$A:$A,$E5404)</f>
        <v>2</v>
      </c>
      <c r="K5404" s="10" t="str">
        <f t="array" ref="K5404">INDEX('Régua SAEB'!$F$1:$F$40,MATCH($E5404&amp;"MT"&amp;$J5404,'Régua SAEB'!$G$1:$G$40,0),1)</f>
        <v>Insuficiente</v>
      </c>
    </row>
    <row r="5405" spans="1:11" x14ac:dyDescent="0.2">
      <c r="A5405" s="28" t="s">
        <v>64</v>
      </c>
      <c r="B5405" s="24">
        <v>267</v>
      </c>
      <c r="C5405" s="28" t="s">
        <v>2681</v>
      </c>
      <c r="D5405" s="29">
        <v>35000267</v>
      </c>
      <c r="E5405" s="29" t="s">
        <v>3527</v>
      </c>
      <c r="F5405" s="29">
        <v>277.94</v>
      </c>
      <c r="G5405" s="10">
        <f>SUMIFS('Régua SAEB'!$C:$C,'Régua SAEB'!$B:$B,"LP",'Régua SAEB'!$D:$D,"&lt;="&amp;$F5405,'Régua SAEB'!$E:$E,"&gt;"&amp;$F5405,'Régua SAEB'!$A:$A,$E5405)</f>
        <v>3</v>
      </c>
      <c r="H5405" s="10" t="str">
        <f t="array" ref="H5405">INDEX('Régua SAEB'!$F$1:$F$40,MATCH($E5405&amp;"LP"&amp;$G5405,'Régua SAEB'!$G$1:$G$40,0),1)</f>
        <v>Básico</v>
      </c>
      <c r="I5405" s="29">
        <v>261.69</v>
      </c>
      <c r="J5405" s="10">
        <f>SUMIFS('Régua SAEB'!$C:$C,'Régua SAEB'!$B:$B,"MT",'Régua SAEB'!$D:$D,"&lt;="&amp;$I5405,'Régua SAEB'!$E:$E,"&gt;"&amp;$I5405,'Régua SAEB'!$A:$A,$E5405)</f>
        <v>2</v>
      </c>
      <c r="K5405" s="10" t="str">
        <f t="array" ref="K5405">INDEX('Régua SAEB'!$F$1:$F$40,MATCH($E5405&amp;"MT"&amp;$J5405,'Régua SAEB'!$G$1:$G$40,0),1)</f>
        <v>Insuficiente</v>
      </c>
    </row>
    <row r="5406" spans="1:11" x14ac:dyDescent="0.2">
      <c r="A5406" s="28" t="s">
        <v>29</v>
      </c>
      <c r="B5406" s="24">
        <v>309</v>
      </c>
      <c r="C5406" s="28" t="s">
        <v>3740</v>
      </c>
      <c r="D5406" s="29">
        <v>35000309</v>
      </c>
      <c r="E5406" s="29" t="s">
        <v>3527</v>
      </c>
      <c r="F5406" s="29">
        <v>280.72000000000003</v>
      </c>
      <c r="G5406" s="10">
        <f>SUMIFS('Régua SAEB'!$C:$C,'Régua SAEB'!$B:$B,"LP",'Régua SAEB'!$D:$D,"&lt;="&amp;$F5406,'Régua SAEB'!$E:$E,"&gt;"&amp;$F5406,'Régua SAEB'!$A:$A,$E5406)</f>
        <v>3</v>
      </c>
      <c r="H5406" s="10" t="str">
        <f t="array" ref="H5406">INDEX('Régua SAEB'!$F$1:$F$40,MATCH($E5406&amp;"LP"&amp;$G5406,'Régua SAEB'!$G$1:$G$40,0),1)</f>
        <v>Básico</v>
      </c>
      <c r="I5406" s="29">
        <v>279.62</v>
      </c>
      <c r="J5406" s="10">
        <f>SUMIFS('Régua SAEB'!$C:$C,'Régua SAEB'!$B:$B,"MT",'Régua SAEB'!$D:$D,"&lt;="&amp;$I5406,'Régua SAEB'!$E:$E,"&gt;"&amp;$I5406,'Régua SAEB'!$A:$A,$E5406)</f>
        <v>3</v>
      </c>
      <c r="K5406" s="10" t="str">
        <f t="array" ref="K5406">INDEX('Régua SAEB'!$F$1:$F$40,MATCH($E5406&amp;"MT"&amp;$J5406,'Régua SAEB'!$G$1:$G$40,0),1)</f>
        <v>Básico</v>
      </c>
    </row>
    <row r="5407" spans="1:11" x14ac:dyDescent="0.2">
      <c r="A5407" s="28" t="s">
        <v>29</v>
      </c>
      <c r="B5407" s="24">
        <v>334</v>
      </c>
      <c r="C5407" s="28" t="s">
        <v>2684</v>
      </c>
      <c r="D5407" s="29">
        <v>35000334</v>
      </c>
      <c r="E5407" s="29" t="s">
        <v>3527</v>
      </c>
      <c r="F5407" s="29">
        <v>279.10000000000002</v>
      </c>
      <c r="G5407" s="10">
        <f>SUMIFS('Régua SAEB'!$C:$C,'Régua SAEB'!$B:$B,"LP",'Régua SAEB'!$D:$D,"&lt;="&amp;$F5407,'Régua SAEB'!$E:$E,"&gt;"&amp;$F5407,'Régua SAEB'!$A:$A,$E5407)</f>
        <v>3</v>
      </c>
      <c r="H5407" s="10" t="str">
        <f t="array" ref="H5407">INDEX('Régua SAEB'!$F$1:$F$40,MATCH($E5407&amp;"LP"&amp;$G5407,'Régua SAEB'!$G$1:$G$40,0),1)</f>
        <v>Básico</v>
      </c>
      <c r="I5407" s="29">
        <v>267.35000000000002</v>
      </c>
      <c r="J5407" s="10">
        <f>SUMIFS('Régua SAEB'!$C:$C,'Régua SAEB'!$B:$B,"MT",'Régua SAEB'!$D:$D,"&lt;="&amp;$I5407,'Régua SAEB'!$E:$E,"&gt;"&amp;$I5407,'Régua SAEB'!$A:$A,$E5407)</f>
        <v>2</v>
      </c>
      <c r="K5407" s="10" t="str">
        <f t="array" ref="K5407">INDEX('Régua SAEB'!$F$1:$F$40,MATCH($E5407&amp;"MT"&amp;$J5407,'Régua SAEB'!$G$1:$G$40,0),1)</f>
        <v>Insuficiente</v>
      </c>
    </row>
    <row r="5408" spans="1:11" x14ac:dyDescent="0.2">
      <c r="A5408" s="28" t="s">
        <v>65</v>
      </c>
      <c r="B5408" s="24">
        <v>371</v>
      </c>
      <c r="C5408" s="28" t="s">
        <v>2686</v>
      </c>
      <c r="D5408" s="29">
        <v>35000371</v>
      </c>
      <c r="E5408" s="29" t="s">
        <v>3527</v>
      </c>
      <c r="F5408" s="29">
        <v>275.86</v>
      </c>
      <c r="G5408" s="10">
        <f>SUMIFS('Régua SAEB'!$C:$C,'Régua SAEB'!$B:$B,"LP",'Régua SAEB'!$D:$D,"&lt;="&amp;$F5408,'Régua SAEB'!$E:$E,"&gt;"&amp;$F5408,'Régua SAEB'!$A:$A,$E5408)</f>
        <v>3</v>
      </c>
      <c r="H5408" s="10" t="str">
        <f t="array" ref="H5408">INDEX('Régua SAEB'!$F$1:$F$40,MATCH($E5408&amp;"LP"&amp;$G5408,'Régua SAEB'!$G$1:$G$40,0),1)</f>
        <v>Básico</v>
      </c>
      <c r="I5408" s="29">
        <v>259.77999999999997</v>
      </c>
      <c r="J5408" s="10">
        <f>SUMIFS('Régua SAEB'!$C:$C,'Régua SAEB'!$B:$B,"MT",'Régua SAEB'!$D:$D,"&lt;="&amp;$I5408,'Régua SAEB'!$E:$E,"&gt;"&amp;$I5408,'Régua SAEB'!$A:$A,$E5408)</f>
        <v>2</v>
      </c>
      <c r="K5408" s="10" t="str">
        <f t="array" ref="K5408">INDEX('Régua SAEB'!$F$1:$F$40,MATCH($E5408&amp;"MT"&amp;$J5408,'Régua SAEB'!$G$1:$G$40,0),1)</f>
        <v>Insuficiente</v>
      </c>
    </row>
    <row r="5409" spans="1:11" x14ac:dyDescent="0.2">
      <c r="A5409" s="28" t="s">
        <v>29</v>
      </c>
      <c r="B5409" s="24">
        <v>383</v>
      </c>
      <c r="C5409" s="28" t="s">
        <v>2687</v>
      </c>
      <c r="D5409" s="29">
        <v>35000383</v>
      </c>
      <c r="E5409" s="29" t="s">
        <v>3527</v>
      </c>
      <c r="F5409" s="29">
        <v>285.85000000000002</v>
      </c>
      <c r="G5409" s="10">
        <f>SUMIFS('Régua SAEB'!$C:$C,'Régua SAEB'!$B:$B,"LP",'Régua SAEB'!$D:$D,"&lt;="&amp;$F5409,'Régua SAEB'!$E:$E,"&gt;"&amp;$F5409,'Régua SAEB'!$A:$A,$E5409)</f>
        <v>3</v>
      </c>
      <c r="H5409" s="10" t="str">
        <f t="array" ref="H5409">INDEX('Régua SAEB'!$F$1:$F$40,MATCH($E5409&amp;"LP"&amp;$G5409,'Régua SAEB'!$G$1:$G$40,0),1)</f>
        <v>Básico</v>
      </c>
      <c r="I5409" s="29">
        <v>266.75</v>
      </c>
      <c r="J5409" s="10">
        <f>SUMIFS('Régua SAEB'!$C:$C,'Régua SAEB'!$B:$B,"MT",'Régua SAEB'!$D:$D,"&lt;="&amp;$I5409,'Régua SAEB'!$E:$E,"&gt;"&amp;$I5409,'Régua SAEB'!$A:$A,$E5409)</f>
        <v>2</v>
      </c>
      <c r="K5409" s="10" t="str">
        <f t="array" ref="K5409">INDEX('Régua SAEB'!$F$1:$F$40,MATCH($E5409&amp;"MT"&amp;$J5409,'Régua SAEB'!$G$1:$G$40,0),1)</f>
        <v>Insuficiente</v>
      </c>
    </row>
    <row r="5410" spans="1:11" x14ac:dyDescent="0.2">
      <c r="A5410" s="28" t="s">
        <v>64</v>
      </c>
      <c r="B5410" s="24">
        <v>413</v>
      </c>
      <c r="C5410" s="28" t="s">
        <v>2688</v>
      </c>
      <c r="D5410" s="29">
        <v>35000413</v>
      </c>
      <c r="E5410" s="29" t="s">
        <v>3527</v>
      </c>
      <c r="F5410" s="29">
        <v>305.95</v>
      </c>
      <c r="G5410" s="10">
        <f>SUMIFS('Régua SAEB'!$C:$C,'Régua SAEB'!$B:$B,"LP",'Régua SAEB'!$D:$D,"&lt;="&amp;$F5410,'Régua SAEB'!$E:$E,"&gt;"&amp;$F5410,'Régua SAEB'!$A:$A,$E5410)</f>
        <v>4</v>
      </c>
      <c r="H5410" s="10" t="str">
        <f t="array" ref="H5410">INDEX('Régua SAEB'!$F$1:$F$40,MATCH($E5410&amp;"LP"&amp;$G5410,'Régua SAEB'!$G$1:$G$40,0),1)</f>
        <v>Básico</v>
      </c>
      <c r="I5410" s="29">
        <v>288.22000000000003</v>
      </c>
      <c r="J5410" s="10">
        <f>SUMIFS('Régua SAEB'!$C:$C,'Régua SAEB'!$B:$B,"MT",'Régua SAEB'!$D:$D,"&lt;="&amp;$I5410,'Régua SAEB'!$E:$E,"&gt;"&amp;$I5410,'Régua SAEB'!$A:$A,$E5410)</f>
        <v>3</v>
      </c>
      <c r="K5410" s="10" t="str">
        <f t="array" ref="K5410">INDEX('Régua SAEB'!$F$1:$F$40,MATCH($E5410&amp;"MT"&amp;$J5410,'Régua SAEB'!$G$1:$G$40,0),1)</f>
        <v>Básico</v>
      </c>
    </row>
    <row r="5411" spans="1:11" x14ac:dyDescent="0.2">
      <c r="A5411" s="28" t="s">
        <v>29</v>
      </c>
      <c r="B5411" s="24">
        <v>462</v>
      </c>
      <c r="C5411" s="28" t="s">
        <v>2690</v>
      </c>
      <c r="D5411" s="29">
        <v>35000462</v>
      </c>
      <c r="E5411" s="29" t="s">
        <v>3527</v>
      </c>
      <c r="F5411" s="29">
        <v>282.13</v>
      </c>
      <c r="G5411" s="10">
        <f>SUMIFS('Régua SAEB'!$C:$C,'Régua SAEB'!$B:$B,"LP",'Régua SAEB'!$D:$D,"&lt;="&amp;$F5411,'Régua SAEB'!$E:$E,"&gt;"&amp;$F5411,'Régua SAEB'!$A:$A,$E5411)</f>
        <v>3</v>
      </c>
      <c r="H5411" s="10" t="str">
        <f t="array" ref="H5411">INDEX('Régua SAEB'!$F$1:$F$40,MATCH($E5411&amp;"LP"&amp;$G5411,'Régua SAEB'!$G$1:$G$40,0),1)</f>
        <v>Básico</v>
      </c>
      <c r="I5411" s="29">
        <v>274</v>
      </c>
      <c r="J5411" s="10">
        <f>SUMIFS('Régua SAEB'!$C:$C,'Régua SAEB'!$B:$B,"MT",'Régua SAEB'!$D:$D,"&lt;="&amp;$I5411,'Régua SAEB'!$E:$E,"&gt;"&amp;$I5411,'Régua SAEB'!$A:$A,$E5411)</f>
        <v>2</v>
      </c>
      <c r="K5411" s="10" t="str">
        <f t="array" ref="K5411">INDEX('Régua SAEB'!$F$1:$F$40,MATCH($E5411&amp;"MT"&amp;$J5411,'Régua SAEB'!$G$1:$G$40,0),1)</f>
        <v>Insuficiente</v>
      </c>
    </row>
    <row r="5412" spans="1:11" x14ac:dyDescent="0.2">
      <c r="A5412" s="28" t="s">
        <v>29</v>
      </c>
      <c r="B5412" s="24">
        <v>498</v>
      </c>
      <c r="C5412" s="28" t="s">
        <v>2691</v>
      </c>
      <c r="D5412" s="29">
        <v>35000498</v>
      </c>
      <c r="E5412" s="29" t="s">
        <v>3527</v>
      </c>
      <c r="F5412" s="29">
        <v>272.64</v>
      </c>
      <c r="G5412" s="10">
        <f>SUMIFS('Régua SAEB'!$C:$C,'Régua SAEB'!$B:$B,"LP",'Régua SAEB'!$D:$D,"&lt;="&amp;$F5412,'Régua SAEB'!$E:$E,"&gt;"&amp;$F5412,'Régua SAEB'!$A:$A,$E5412)</f>
        <v>2</v>
      </c>
      <c r="H5412" s="10" t="str">
        <f t="array" ref="H5412">INDEX('Régua SAEB'!$F$1:$F$40,MATCH($E5412&amp;"LP"&amp;$G5412,'Régua SAEB'!$G$1:$G$40,0),1)</f>
        <v>Básico</v>
      </c>
      <c r="I5412" s="29">
        <v>263.82</v>
      </c>
      <c r="J5412" s="10">
        <f>SUMIFS('Régua SAEB'!$C:$C,'Régua SAEB'!$B:$B,"MT",'Régua SAEB'!$D:$D,"&lt;="&amp;$I5412,'Régua SAEB'!$E:$E,"&gt;"&amp;$I5412,'Régua SAEB'!$A:$A,$E5412)</f>
        <v>2</v>
      </c>
      <c r="K5412" s="10" t="str">
        <f t="array" ref="K5412">INDEX('Régua SAEB'!$F$1:$F$40,MATCH($E5412&amp;"MT"&amp;$J5412,'Régua SAEB'!$G$1:$G$40,0),1)</f>
        <v>Insuficiente</v>
      </c>
    </row>
    <row r="5413" spans="1:11" x14ac:dyDescent="0.2">
      <c r="A5413" s="28" t="s">
        <v>29</v>
      </c>
      <c r="B5413" s="24">
        <v>528</v>
      </c>
      <c r="C5413" s="28" t="s">
        <v>2692</v>
      </c>
      <c r="D5413" s="29">
        <v>35000528</v>
      </c>
      <c r="E5413" s="29" t="s">
        <v>3527</v>
      </c>
      <c r="F5413" s="29">
        <v>267.7</v>
      </c>
      <c r="G5413" s="10">
        <f>SUMIFS('Régua SAEB'!$C:$C,'Régua SAEB'!$B:$B,"LP",'Régua SAEB'!$D:$D,"&lt;="&amp;$F5413,'Régua SAEB'!$E:$E,"&gt;"&amp;$F5413,'Régua SAEB'!$A:$A,$E5413)</f>
        <v>2</v>
      </c>
      <c r="H5413" s="10" t="str">
        <f t="array" ref="H5413">INDEX('Régua SAEB'!$F$1:$F$40,MATCH($E5413&amp;"LP"&amp;$G5413,'Régua SAEB'!$G$1:$G$40,0),1)</f>
        <v>Básico</v>
      </c>
      <c r="I5413" s="29">
        <v>252.49</v>
      </c>
      <c r="J5413" s="10">
        <f>SUMIFS('Régua SAEB'!$C:$C,'Régua SAEB'!$B:$B,"MT",'Régua SAEB'!$D:$D,"&lt;="&amp;$I5413,'Régua SAEB'!$E:$E,"&gt;"&amp;$I5413,'Régua SAEB'!$A:$A,$E5413)</f>
        <v>2</v>
      </c>
      <c r="K5413" s="10" t="str">
        <f t="array" ref="K5413">INDEX('Régua SAEB'!$F$1:$F$40,MATCH($E5413&amp;"MT"&amp;$J5413,'Régua SAEB'!$G$1:$G$40,0),1)</f>
        <v>Insuficiente</v>
      </c>
    </row>
    <row r="5414" spans="1:11" x14ac:dyDescent="0.2">
      <c r="A5414" s="28" t="s">
        <v>29</v>
      </c>
      <c r="B5414" s="24">
        <v>536</v>
      </c>
      <c r="C5414" s="28" t="s">
        <v>2693</v>
      </c>
      <c r="D5414" s="29">
        <v>35000536</v>
      </c>
      <c r="E5414" s="29" t="s">
        <v>3527</v>
      </c>
      <c r="F5414" s="29">
        <v>277.42</v>
      </c>
      <c r="G5414" s="10">
        <f>SUMIFS('Régua SAEB'!$C:$C,'Régua SAEB'!$B:$B,"LP",'Régua SAEB'!$D:$D,"&lt;="&amp;$F5414,'Régua SAEB'!$E:$E,"&gt;"&amp;$F5414,'Régua SAEB'!$A:$A,$E5414)</f>
        <v>3</v>
      </c>
      <c r="H5414" s="10" t="str">
        <f t="array" ref="H5414">INDEX('Régua SAEB'!$F$1:$F$40,MATCH($E5414&amp;"LP"&amp;$G5414,'Régua SAEB'!$G$1:$G$40,0),1)</f>
        <v>Básico</v>
      </c>
      <c r="I5414" s="29">
        <v>259.91000000000003</v>
      </c>
      <c r="J5414" s="10">
        <f>SUMIFS('Régua SAEB'!$C:$C,'Régua SAEB'!$B:$B,"MT",'Régua SAEB'!$D:$D,"&lt;="&amp;$I5414,'Régua SAEB'!$E:$E,"&gt;"&amp;$I5414,'Régua SAEB'!$A:$A,$E5414)</f>
        <v>2</v>
      </c>
      <c r="K5414" s="10" t="str">
        <f t="array" ref="K5414">INDEX('Régua SAEB'!$F$1:$F$40,MATCH($E5414&amp;"MT"&amp;$J5414,'Régua SAEB'!$G$1:$G$40,0),1)</f>
        <v>Insuficiente</v>
      </c>
    </row>
    <row r="5415" spans="1:11" x14ac:dyDescent="0.2">
      <c r="A5415" s="28" t="s">
        <v>64</v>
      </c>
      <c r="B5415" s="24">
        <v>553</v>
      </c>
      <c r="C5415" s="28" t="s">
        <v>2694</v>
      </c>
      <c r="D5415" s="29">
        <v>35000553</v>
      </c>
      <c r="E5415" s="29" t="s">
        <v>3527</v>
      </c>
      <c r="F5415" s="29">
        <v>288.69</v>
      </c>
      <c r="G5415" s="10">
        <f>SUMIFS('Régua SAEB'!$C:$C,'Régua SAEB'!$B:$B,"LP",'Régua SAEB'!$D:$D,"&lt;="&amp;$F5415,'Régua SAEB'!$E:$E,"&gt;"&amp;$F5415,'Régua SAEB'!$A:$A,$E5415)</f>
        <v>3</v>
      </c>
      <c r="H5415" s="10" t="str">
        <f t="array" ref="H5415">INDEX('Régua SAEB'!$F$1:$F$40,MATCH($E5415&amp;"LP"&amp;$G5415,'Régua SAEB'!$G$1:$G$40,0),1)</f>
        <v>Básico</v>
      </c>
      <c r="I5415" s="29">
        <v>273.39</v>
      </c>
      <c r="J5415" s="10">
        <f>SUMIFS('Régua SAEB'!$C:$C,'Régua SAEB'!$B:$B,"MT",'Régua SAEB'!$D:$D,"&lt;="&amp;$I5415,'Régua SAEB'!$E:$E,"&gt;"&amp;$I5415,'Régua SAEB'!$A:$A,$E5415)</f>
        <v>2</v>
      </c>
      <c r="K5415" s="10" t="str">
        <f t="array" ref="K5415">INDEX('Régua SAEB'!$F$1:$F$40,MATCH($E5415&amp;"MT"&amp;$J5415,'Régua SAEB'!$G$1:$G$40,0),1)</f>
        <v>Insuficiente</v>
      </c>
    </row>
    <row r="5416" spans="1:11" x14ac:dyDescent="0.2">
      <c r="A5416" s="28" t="s">
        <v>64</v>
      </c>
      <c r="B5416" s="24">
        <v>589</v>
      </c>
      <c r="C5416" s="28" t="s">
        <v>2696</v>
      </c>
      <c r="D5416" s="29">
        <v>35000589</v>
      </c>
      <c r="E5416" s="29" t="s">
        <v>3527</v>
      </c>
      <c r="F5416" s="29">
        <v>283.58</v>
      </c>
      <c r="G5416" s="10">
        <f>SUMIFS('Régua SAEB'!$C:$C,'Régua SAEB'!$B:$B,"LP",'Régua SAEB'!$D:$D,"&lt;="&amp;$F5416,'Régua SAEB'!$E:$E,"&gt;"&amp;$F5416,'Régua SAEB'!$A:$A,$E5416)</f>
        <v>3</v>
      </c>
      <c r="H5416" s="10" t="str">
        <f t="array" ref="H5416">INDEX('Régua SAEB'!$F$1:$F$40,MATCH($E5416&amp;"LP"&amp;$G5416,'Régua SAEB'!$G$1:$G$40,0),1)</f>
        <v>Básico</v>
      </c>
      <c r="I5416" s="29">
        <v>263.41000000000003</v>
      </c>
      <c r="J5416" s="10">
        <f>SUMIFS('Régua SAEB'!$C:$C,'Régua SAEB'!$B:$B,"MT",'Régua SAEB'!$D:$D,"&lt;="&amp;$I5416,'Régua SAEB'!$E:$E,"&gt;"&amp;$I5416,'Régua SAEB'!$A:$A,$E5416)</f>
        <v>2</v>
      </c>
      <c r="K5416" s="10" t="str">
        <f t="array" ref="K5416">INDEX('Régua SAEB'!$F$1:$F$40,MATCH($E5416&amp;"MT"&amp;$J5416,'Régua SAEB'!$G$1:$G$40,0),1)</f>
        <v>Insuficiente</v>
      </c>
    </row>
    <row r="5417" spans="1:11" x14ac:dyDescent="0.2">
      <c r="A5417" s="28" t="s">
        <v>64</v>
      </c>
      <c r="B5417" s="24">
        <v>620</v>
      </c>
      <c r="C5417" s="28" t="s">
        <v>2698</v>
      </c>
      <c r="D5417" s="29">
        <v>35000620</v>
      </c>
      <c r="E5417" s="29" t="s">
        <v>3527</v>
      </c>
      <c r="F5417" s="29">
        <v>278.89</v>
      </c>
      <c r="G5417" s="10">
        <f>SUMIFS('Régua SAEB'!$C:$C,'Régua SAEB'!$B:$B,"LP",'Régua SAEB'!$D:$D,"&lt;="&amp;$F5417,'Régua SAEB'!$E:$E,"&gt;"&amp;$F5417,'Régua SAEB'!$A:$A,$E5417)</f>
        <v>3</v>
      </c>
      <c r="H5417" s="10" t="str">
        <f t="array" ref="H5417">INDEX('Régua SAEB'!$F$1:$F$40,MATCH($E5417&amp;"LP"&amp;$G5417,'Régua SAEB'!$G$1:$G$40,0),1)</f>
        <v>Básico</v>
      </c>
      <c r="I5417" s="29">
        <v>261.56</v>
      </c>
      <c r="J5417" s="10">
        <f>SUMIFS('Régua SAEB'!$C:$C,'Régua SAEB'!$B:$B,"MT",'Régua SAEB'!$D:$D,"&lt;="&amp;$I5417,'Régua SAEB'!$E:$E,"&gt;"&amp;$I5417,'Régua SAEB'!$A:$A,$E5417)</f>
        <v>2</v>
      </c>
      <c r="K5417" s="10" t="str">
        <f t="array" ref="K5417">INDEX('Régua SAEB'!$F$1:$F$40,MATCH($E5417&amp;"MT"&amp;$J5417,'Régua SAEB'!$G$1:$G$40,0),1)</f>
        <v>Insuficiente</v>
      </c>
    </row>
    <row r="5418" spans="1:11" x14ac:dyDescent="0.2">
      <c r="A5418" s="28" t="s">
        <v>29</v>
      </c>
      <c r="B5418" s="24">
        <v>668</v>
      </c>
      <c r="C5418" s="28" t="s">
        <v>2700</v>
      </c>
      <c r="D5418" s="29">
        <v>35000668</v>
      </c>
      <c r="E5418" s="29" t="s">
        <v>3527</v>
      </c>
      <c r="F5418" s="29">
        <v>288.92</v>
      </c>
      <c r="G5418" s="10">
        <f>SUMIFS('Régua SAEB'!$C:$C,'Régua SAEB'!$B:$B,"LP",'Régua SAEB'!$D:$D,"&lt;="&amp;$F5418,'Régua SAEB'!$E:$E,"&gt;"&amp;$F5418,'Régua SAEB'!$A:$A,$E5418)</f>
        <v>3</v>
      </c>
      <c r="H5418" s="10" t="str">
        <f t="array" ref="H5418">INDEX('Régua SAEB'!$F$1:$F$40,MATCH($E5418&amp;"LP"&amp;$G5418,'Régua SAEB'!$G$1:$G$40,0),1)</f>
        <v>Básico</v>
      </c>
      <c r="I5418" s="29">
        <v>268.18</v>
      </c>
      <c r="J5418" s="10">
        <f>SUMIFS('Régua SAEB'!$C:$C,'Régua SAEB'!$B:$B,"MT",'Régua SAEB'!$D:$D,"&lt;="&amp;$I5418,'Régua SAEB'!$E:$E,"&gt;"&amp;$I5418,'Régua SAEB'!$A:$A,$E5418)</f>
        <v>2</v>
      </c>
      <c r="K5418" s="10" t="str">
        <f t="array" ref="K5418">INDEX('Régua SAEB'!$F$1:$F$40,MATCH($E5418&amp;"MT"&amp;$J5418,'Régua SAEB'!$G$1:$G$40,0),1)</f>
        <v>Insuficiente</v>
      </c>
    </row>
    <row r="5419" spans="1:11" x14ac:dyDescent="0.2">
      <c r="A5419" s="28" t="s">
        <v>55</v>
      </c>
      <c r="B5419" s="24">
        <v>673</v>
      </c>
      <c r="C5419" s="28" t="s">
        <v>2701</v>
      </c>
      <c r="D5419" s="29">
        <v>35000673</v>
      </c>
      <c r="E5419" s="29" t="s">
        <v>3527</v>
      </c>
      <c r="F5419" s="29">
        <v>283.83999999999997</v>
      </c>
      <c r="G5419" s="10">
        <f>SUMIFS('Régua SAEB'!$C:$C,'Régua SAEB'!$B:$B,"LP",'Régua SAEB'!$D:$D,"&lt;="&amp;$F5419,'Régua SAEB'!$E:$E,"&gt;"&amp;$F5419,'Régua SAEB'!$A:$A,$E5419)</f>
        <v>3</v>
      </c>
      <c r="H5419" s="10" t="str">
        <f t="array" ref="H5419">INDEX('Régua SAEB'!$F$1:$F$40,MATCH($E5419&amp;"LP"&amp;$G5419,'Régua SAEB'!$G$1:$G$40,0),1)</f>
        <v>Básico</v>
      </c>
      <c r="I5419" s="29">
        <v>272.27</v>
      </c>
      <c r="J5419" s="10">
        <f>SUMIFS('Régua SAEB'!$C:$C,'Régua SAEB'!$B:$B,"MT",'Régua SAEB'!$D:$D,"&lt;="&amp;$I5419,'Régua SAEB'!$E:$E,"&gt;"&amp;$I5419,'Régua SAEB'!$A:$A,$E5419)</f>
        <v>2</v>
      </c>
      <c r="K5419" s="10" t="str">
        <f t="array" ref="K5419">INDEX('Régua SAEB'!$F$1:$F$40,MATCH($E5419&amp;"MT"&amp;$J5419,'Régua SAEB'!$G$1:$G$40,0),1)</f>
        <v>Insuficiente</v>
      </c>
    </row>
    <row r="5420" spans="1:11" x14ac:dyDescent="0.2">
      <c r="A5420" s="28" t="s">
        <v>65</v>
      </c>
      <c r="B5420" s="24">
        <v>693</v>
      </c>
      <c r="C5420" s="28" t="s">
        <v>2703</v>
      </c>
      <c r="D5420" s="29">
        <v>35000693</v>
      </c>
      <c r="E5420" s="29" t="s">
        <v>3527</v>
      </c>
      <c r="F5420" s="29">
        <v>248.11</v>
      </c>
      <c r="G5420" s="10">
        <f>SUMIFS('Régua SAEB'!$C:$C,'Régua SAEB'!$B:$B,"LP",'Régua SAEB'!$D:$D,"&lt;="&amp;$F5420,'Régua SAEB'!$E:$E,"&gt;"&amp;$F5420,'Régua SAEB'!$A:$A,$E5420)</f>
        <v>1</v>
      </c>
      <c r="H5420" s="10" t="str">
        <f t="array" ref="H5420">INDEX('Régua SAEB'!$F$1:$F$40,MATCH($E5420&amp;"LP"&amp;$G5420,'Régua SAEB'!$G$1:$G$40,0),1)</f>
        <v>Insuficiente</v>
      </c>
      <c r="I5420" s="29">
        <v>243.23</v>
      </c>
      <c r="J5420" s="10">
        <f>SUMIFS('Régua SAEB'!$C:$C,'Régua SAEB'!$B:$B,"MT",'Régua SAEB'!$D:$D,"&lt;="&amp;$I5420,'Régua SAEB'!$E:$E,"&gt;"&amp;$I5420,'Régua SAEB'!$A:$A,$E5420)</f>
        <v>1</v>
      </c>
      <c r="K5420" s="10" t="str">
        <f t="array" ref="K5420">INDEX('Régua SAEB'!$F$1:$F$40,MATCH($E5420&amp;"MT"&amp;$J5420,'Régua SAEB'!$G$1:$G$40,0),1)</f>
        <v>Insuficiente</v>
      </c>
    </row>
    <row r="5421" spans="1:11" x14ac:dyDescent="0.2">
      <c r="A5421" s="28" t="s">
        <v>29</v>
      </c>
      <c r="B5421" s="24">
        <v>711</v>
      </c>
      <c r="C5421" s="28" t="s">
        <v>2704</v>
      </c>
      <c r="D5421" s="29">
        <v>35000711</v>
      </c>
      <c r="E5421" s="29" t="s">
        <v>3527</v>
      </c>
      <c r="F5421" s="29">
        <v>290.61</v>
      </c>
      <c r="G5421" s="10">
        <f>SUMIFS('Régua SAEB'!$C:$C,'Régua SAEB'!$B:$B,"LP",'Régua SAEB'!$D:$D,"&lt;="&amp;$F5421,'Régua SAEB'!$E:$E,"&gt;"&amp;$F5421,'Régua SAEB'!$A:$A,$E5421)</f>
        <v>3</v>
      </c>
      <c r="H5421" s="10" t="str">
        <f t="array" ref="H5421">INDEX('Régua SAEB'!$F$1:$F$40,MATCH($E5421&amp;"LP"&amp;$G5421,'Régua SAEB'!$G$1:$G$40,0),1)</f>
        <v>Básico</v>
      </c>
      <c r="I5421" s="29">
        <v>282.98</v>
      </c>
      <c r="J5421" s="10">
        <f>SUMIFS('Régua SAEB'!$C:$C,'Régua SAEB'!$B:$B,"MT",'Régua SAEB'!$D:$D,"&lt;="&amp;$I5421,'Régua SAEB'!$E:$E,"&gt;"&amp;$I5421,'Régua SAEB'!$A:$A,$E5421)</f>
        <v>3</v>
      </c>
      <c r="K5421" s="10" t="str">
        <f t="array" ref="K5421">INDEX('Régua SAEB'!$F$1:$F$40,MATCH($E5421&amp;"MT"&amp;$J5421,'Régua SAEB'!$G$1:$G$40,0),1)</f>
        <v>Básico</v>
      </c>
    </row>
    <row r="5422" spans="1:11" x14ac:dyDescent="0.2">
      <c r="A5422" s="28" t="s">
        <v>29</v>
      </c>
      <c r="B5422" s="24">
        <v>723</v>
      </c>
      <c r="C5422" s="28" t="s">
        <v>2705</v>
      </c>
      <c r="D5422" s="29">
        <v>35000723</v>
      </c>
      <c r="E5422" s="29" t="s">
        <v>3527</v>
      </c>
      <c r="F5422" s="29">
        <v>304.39</v>
      </c>
      <c r="G5422" s="10">
        <f>SUMIFS('Régua SAEB'!$C:$C,'Régua SAEB'!$B:$B,"LP",'Régua SAEB'!$D:$D,"&lt;="&amp;$F5422,'Régua SAEB'!$E:$E,"&gt;"&amp;$F5422,'Régua SAEB'!$A:$A,$E5422)</f>
        <v>4</v>
      </c>
      <c r="H5422" s="10" t="str">
        <f t="array" ref="H5422">INDEX('Régua SAEB'!$F$1:$F$40,MATCH($E5422&amp;"LP"&amp;$G5422,'Régua SAEB'!$G$1:$G$40,0),1)</f>
        <v>Básico</v>
      </c>
      <c r="I5422" s="29">
        <v>283.63</v>
      </c>
      <c r="J5422" s="10">
        <f>SUMIFS('Régua SAEB'!$C:$C,'Régua SAEB'!$B:$B,"MT",'Régua SAEB'!$D:$D,"&lt;="&amp;$I5422,'Régua SAEB'!$E:$E,"&gt;"&amp;$I5422,'Régua SAEB'!$A:$A,$E5422)</f>
        <v>3</v>
      </c>
      <c r="K5422" s="10" t="str">
        <f t="array" ref="K5422">INDEX('Régua SAEB'!$F$1:$F$40,MATCH($E5422&amp;"MT"&amp;$J5422,'Régua SAEB'!$G$1:$G$40,0),1)</f>
        <v>Básico</v>
      </c>
    </row>
    <row r="5423" spans="1:11" x14ac:dyDescent="0.2">
      <c r="A5423" s="28" t="s">
        <v>55</v>
      </c>
      <c r="B5423" s="24">
        <v>747</v>
      </c>
      <c r="C5423" s="28" t="s">
        <v>2706</v>
      </c>
      <c r="D5423" s="29">
        <v>35000747</v>
      </c>
      <c r="E5423" s="29" t="s">
        <v>3527</v>
      </c>
      <c r="F5423" s="29">
        <v>258.45</v>
      </c>
      <c r="G5423" s="10">
        <f>SUMIFS('Régua SAEB'!$C:$C,'Régua SAEB'!$B:$B,"LP",'Régua SAEB'!$D:$D,"&lt;="&amp;$F5423,'Régua SAEB'!$E:$E,"&gt;"&amp;$F5423,'Régua SAEB'!$A:$A,$E5423)</f>
        <v>2</v>
      </c>
      <c r="H5423" s="10" t="str">
        <f t="array" ref="H5423">INDEX('Régua SAEB'!$F$1:$F$40,MATCH($E5423&amp;"LP"&amp;$G5423,'Régua SAEB'!$G$1:$G$40,0),1)</f>
        <v>Básico</v>
      </c>
      <c r="I5423" s="29">
        <v>246.42</v>
      </c>
      <c r="J5423" s="10">
        <f>SUMIFS('Régua SAEB'!$C:$C,'Régua SAEB'!$B:$B,"MT",'Régua SAEB'!$D:$D,"&lt;="&amp;$I5423,'Régua SAEB'!$E:$E,"&gt;"&amp;$I5423,'Régua SAEB'!$A:$A,$E5423)</f>
        <v>1</v>
      </c>
      <c r="K5423" s="10" t="str">
        <f t="array" ref="K5423">INDEX('Régua SAEB'!$F$1:$F$40,MATCH($E5423&amp;"MT"&amp;$J5423,'Régua SAEB'!$G$1:$G$40,0),1)</f>
        <v>Insuficiente</v>
      </c>
    </row>
    <row r="5424" spans="1:11" x14ac:dyDescent="0.2">
      <c r="A5424" s="28" t="s">
        <v>29</v>
      </c>
      <c r="B5424" s="24">
        <v>760</v>
      </c>
      <c r="C5424" s="28" t="s">
        <v>2707</v>
      </c>
      <c r="D5424" s="29">
        <v>35000760</v>
      </c>
      <c r="E5424" s="29" t="s">
        <v>3527</v>
      </c>
      <c r="F5424" s="29">
        <v>270.52</v>
      </c>
      <c r="G5424" s="10">
        <f>SUMIFS('Régua SAEB'!$C:$C,'Régua SAEB'!$B:$B,"LP",'Régua SAEB'!$D:$D,"&lt;="&amp;$F5424,'Régua SAEB'!$E:$E,"&gt;"&amp;$F5424,'Régua SAEB'!$A:$A,$E5424)</f>
        <v>2</v>
      </c>
      <c r="H5424" s="10" t="str">
        <f t="array" ref="H5424">INDEX('Régua SAEB'!$F$1:$F$40,MATCH($E5424&amp;"LP"&amp;$G5424,'Régua SAEB'!$G$1:$G$40,0),1)</f>
        <v>Básico</v>
      </c>
      <c r="I5424" s="29">
        <v>269.56</v>
      </c>
      <c r="J5424" s="10">
        <f>SUMIFS('Régua SAEB'!$C:$C,'Régua SAEB'!$B:$B,"MT",'Régua SAEB'!$D:$D,"&lt;="&amp;$I5424,'Régua SAEB'!$E:$E,"&gt;"&amp;$I5424,'Régua SAEB'!$A:$A,$E5424)</f>
        <v>2</v>
      </c>
      <c r="K5424" s="10" t="str">
        <f t="array" ref="K5424">INDEX('Régua SAEB'!$F$1:$F$40,MATCH($E5424&amp;"MT"&amp;$J5424,'Régua SAEB'!$G$1:$G$40,0),1)</f>
        <v>Insuficiente</v>
      </c>
    </row>
    <row r="5425" spans="1:11" x14ac:dyDescent="0.2">
      <c r="A5425" s="28" t="s">
        <v>65</v>
      </c>
      <c r="B5425" s="24">
        <v>814</v>
      </c>
      <c r="C5425" s="28" t="s">
        <v>2710</v>
      </c>
      <c r="D5425" s="29">
        <v>35000814</v>
      </c>
      <c r="E5425" s="29" t="s">
        <v>3527</v>
      </c>
      <c r="F5425" s="29">
        <v>257.74</v>
      </c>
      <c r="G5425" s="10">
        <f>SUMIFS('Régua SAEB'!$C:$C,'Régua SAEB'!$B:$B,"LP",'Régua SAEB'!$D:$D,"&lt;="&amp;$F5425,'Régua SAEB'!$E:$E,"&gt;"&amp;$F5425,'Régua SAEB'!$A:$A,$E5425)</f>
        <v>2</v>
      </c>
      <c r="H5425" s="10" t="str">
        <f t="array" ref="H5425">INDEX('Régua SAEB'!$F$1:$F$40,MATCH($E5425&amp;"LP"&amp;$G5425,'Régua SAEB'!$G$1:$G$40,0),1)</f>
        <v>Básico</v>
      </c>
      <c r="I5425" s="29">
        <v>255.98</v>
      </c>
      <c r="J5425" s="10">
        <f>SUMIFS('Régua SAEB'!$C:$C,'Régua SAEB'!$B:$B,"MT",'Régua SAEB'!$D:$D,"&lt;="&amp;$I5425,'Régua SAEB'!$E:$E,"&gt;"&amp;$I5425,'Régua SAEB'!$A:$A,$E5425)</f>
        <v>2</v>
      </c>
      <c r="K5425" s="10" t="str">
        <f t="array" ref="K5425">INDEX('Régua SAEB'!$F$1:$F$40,MATCH($E5425&amp;"MT"&amp;$J5425,'Régua SAEB'!$G$1:$G$40,0),1)</f>
        <v>Insuficiente</v>
      </c>
    </row>
    <row r="5426" spans="1:11" x14ac:dyDescent="0.2">
      <c r="A5426" s="28" t="s">
        <v>55</v>
      </c>
      <c r="B5426" s="24">
        <v>838</v>
      </c>
      <c r="C5426" s="28" t="s">
        <v>2711</v>
      </c>
      <c r="D5426" s="29">
        <v>35000838</v>
      </c>
      <c r="E5426" s="29" t="s">
        <v>3527</v>
      </c>
      <c r="F5426" s="29">
        <v>265.8</v>
      </c>
      <c r="G5426" s="10">
        <f>SUMIFS('Régua SAEB'!$C:$C,'Régua SAEB'!$B:$B,"LP",'Régua SAEB'!$D:$D,"&lt;="&amp;$F5426,'Régua SAEB'!$E:$E,"&gt;"&amp;$F5426,'Régua SAEB'!$A:$A,$E5426)</f>
        <v>2</v>
      </c>
      <c r="H5426" s="10" t="str">
        <f t="array" ref="H5426">INDEX('Régua SAEB'!$F$1:$F$40,MATCH($E5426&amp;"LP"&amp;$G5426,'Régua SAEB'!$G$1:$G$40,0),1)</f>
        <v>Básico</v>
      </c>
      <c r="I5426" s="29">
        <v>256.2</v>
      </c>
      <c r="J5426" s="10">
        <f>SUMIFS('Régua SAEB'!$C:$C,'Régua SAEB'!$B:$B,"MT",'Régua SAEB'!$D:$D,"&lt;="&amp;$I5426,'Régua SAEB'!$E:$E,"&gt;"&amp;$I5426,'Régua SAEB'!$A:$A,$E5426)</f>
        <v>2</v>
      </c>
      <c r="K5426" s="10" t="str">
        <f t="array" ref="K5426">INDEX('Régua SAEB'!$F$1:$F$40,MATCH($E5426&amp;"MT"&amp;$J5426,'Régua SAEB'!$G$1:$G$40,0),1)</f>
        <v>Insuficiente</v>
      </c>
    </row>
    <row r="5427" spans="1:11" x14ac:dyDescent="0.2">
      <c r="A5427" s="28" t="s">
        <v>29</v>
      </c>
      <c r="B5427" s="24">
        <v>848</v>
      </c>
      <c r="C5427" s="28" t="s">
        <v>2712</v>
      </c>
      <c r="D5427" s="29">
        <v>35000848</v>
      </c>
      <c r="E5427" s="29" t="s">
        <v>3527</v>
      </c>
      <c r="F5427" s="29">
        <v>274.97000000000003</v>
      </c>
      <c r="G5427" s="10">
        <f>SUMIFS('Régua SAEB'!$C:$C,'Régua SAEB'!$B:$B,"LP",'Régua SAEB'!$D:$D,"&lt;="&amp;$F5427,'Régua SAEB'!$E:$E,"&gt;"&amp;$F5427,'Régua SAEB'!$A:$A,$E5427)</f>
        <v>2</v>
      </c>
      <c r="H5427" s="10" t="str">
        <f t="array" ref="H5427">INDEX('Régua SAEB'!$F$1:$F$40,MATCH($E5427&amp;"LP"&amp;$G5427,'Régua SAEB'!$G$1:$G$40,0),1)</f>
        <v>Básico</v>
      </c>
      <c r="I5427" s="29">
        <v>261.7</v>
      </c>
      <c r="J5427" s="10">
        <f>SUMIFS('Régua SAEB'!$C:$C,'Régua SAEB'!$B:$B,"MT",'Régua SAEB'!$D:$D,"&lt;="&amp;$I5427,'Régua SAEB'!$E:$E,"&gt;"&amp;$I5427,'Régua SAEB'!$A:$A,$E5427)</f>
        <v>2</v>
      </c>
      <c r="K5427" s="10" t="str">
        <f t="array" ref="K5427">INDEX('Régua SAEB'!$F$1:$F$40,MATCH($E5427&amp;"MT"&amp;$J5427,'Régua SAEB'!$G$1:$G$40,0),1)</f>
        <v>Insuficiente</v>
      </c>
    </row>
    <row r="5428" spans="1:11" x14ac:dyDescent="0.2">
      <c r="A5428" s="28" t="s">
        <v>65</v>
      </c>
      <c r="B5428" s="24">
        <v>905</v>
      </c>
      <c r="C5428" s="28" t="s">
        <v>2714</v>
      </c>
      <c r="D5428" s="29">
        <v>35000905</v>
      </c>
      <c r="E5428" s="29" t="s">
        <v>3527</v>
      </c>
      <c r="F5428" s="29">
        <v>254.99</v>
      </c>
      <c r="G5428" s="10">
        <f>SUMIFS('Régua SAEB'!$C:$C,'Régua SAEB'!$B:$B,"LP",'Régua SAEB'!$D:$D,"&lt;="&amp;$F5428,'Régua SAEB'!$E:$E,"&gt;"&amp;$F5428,'Régua SAEB'!$A:$A,$E5428)</f>
        <v>2</v>
      </c>
      <c r="H5428" s="10" t="str">
        <f t="array" ref="H5428">INDEX('Régua SAEB'!$F$1:$F$40,MATCH($E5428&amp;"LP"&amp;$G5428,'Régua SAEB'!$G$1:$G$40,0),1)</f>
        <v>Básico</v>
      </c>
      <c r="I5428" s="29">
        <v>264.19</v>
      </c>
      <c r="J5428" s="10">
        <f>SUMIFS('Régua SAEB'!$C:$C,'Régua SAEB'!$B:$B,"MT",'Régua SAEB'!$D:$D,"&lt;="&amp;$I5428,'Régua SAEB'!$E:$E,"&gt;"&amp;$I5428,'Régua SAEB'!$A:$A,$E5428)</f>
        <v>2</v>
      </c>
      <c r="K5428" s="10" t="str">
        <f t="array" ref="K5428">INDEX('Régua SAEB'!$F$1:$F$40,MATCH($E5428&amp;"MT"&amp;$J5428,'Régua SAEB'!$G$1:$G$40,0),1)</f>
        <v>Insuficiente</v>
      </c>
    </row>
    <row r="5429" spans="1:11" x14ac:dyDescent="0.2">
      <c r="A5429" s="28" t="s">
        <v>29</v>
      </c>
      <c r="B5429" s="24">
        <v>917</v>
      </c>
      <c r="C5429" s="28" t="s">
        <v>3741</v>
      </c>
      <c r="D5429" s="29">
        <v>35000917</v>
      </c>
      <c r="E5429" s="29" t="s">
        <v>3527</v>
      </c>
      <c r="F5429" s="29">
        <v>284.27</v>
      </c>
      <c r="G5429" s="10">
        <f>SUMIFS('Régua SAEB'!$C:$C,'Régua SAEB'!$B:$B,"LP",'Régua SAEB'!$D:$D,"&lt;="&amp;$F5429,'Régua SAEB'!$E:$E,"&gt;"&amp;$F5429,'Régua SAEB'!$A:$A,$E5429)</f>
        <v>3</v>
      </c>
      <c r="H5429" s="10" t="str">
        <f t="array" ref="H5429">INDEX('Régua SAEB'!$F$1:$F$40,MATCH($E5429&amp;"LP"&amp;$G5429,'Régua SAEB'!$G$1:$G$40,0),1)</f>
        <v>Básico</v>
      </c>
      <c r="I5429" s="29">
        <v>266.54000000000002</v>
      </c>
      <c r="J5429" s="10">
        <f>SUMIFS('Régua SAEB'!$C:$C,'Régua SAEB'!$B:$B,"MT",'Régua SAEB'!$D:$D,"&lt;="&amp;$I5429,'Régua SAEB'!$E:$E,"&gt;"&amp;$I5429,'Régua SAEB'!$A:$A,$E5429)</f>
        <v>2</v>
      </c>
      <c r="K5429" s="10" t="str">
        <f t="array" ref="K5429">INDEX('Régua SAEB'!$F$1:$F$40,MATCH($E5429&amp;"MT"&amp;$J5429,'Régua SAEB'!$G$1:$G$40,0),1)</f>
        <v>Insuficiente</v>
      </c>
    </row>
    <row r="5430" spans="1:11" x14ac:dyDescent="0.2">
      <c r="A5430" s="28" t="s">
        <v>29</v>
      </c>
      <c r="B5430" s="24">
        <v>930</v>
      </c>
      <c r="C5430" s="28" t="s">
        <v>2715</v>
      </c>
      <c r="D5430" s="29">
        <v>35000930</v>
      </c>
      <c r="E5430" s="29" t="s">
        <v>3527</v>
      </c>
      <c r="F5430" s="29">
        <v>301.92</v>
      </c>
      <c r="G5430" s="10">
        <f>SUMIFS('Régua SAEB'!$C:$C,'Régua SAEB'!$B:$B,"LP",'Régua SAEB'!$D:$D,"&lt;="&amp;$F5430,'Régua SAEB'!$E:$E,"&gt;"&amp;$F5430,'Régua SAEB'!$A:$A,$E5430)</f>
        <v>4</v>
      </c>
      <c r="H5430" s="10" t="str">
        <f t="array" ref="H5430">INDEX('Régua SAEB'!$F$1:$F$40,MATCH($E5430&amp;"LP"&amp;$G5430,'Régua SAEB'!$G$1:$G$40,0),1)</f>
        <v>Básico</v>
      </c>
      <c r="I5430" s="29">
        <v>291.04000000000002</v>
      </c>
      <c r="J5430" s="10">
        <f>SUMIFS('Régua SAEB'!$C:$C,'Régua SAEB'!$B:$B,"MT",'Régua SAEB'!$D:$D,"&lt;="&amp;$I5430,'Régua SAEB'!$E:$E,"&gt;"&amp;$I5430,'Régua SAEB'!$A:$A,$E5430)</f>
        <v>3</v>
      </c>
      <c r="K5430" s="10" t="str">
        <f t="array" ref="K5430">INDEX('Régua SAEB'!$F$1:$F$40,MATCH($E5430&amp;"MT"&amp;$J5430,'Régua SAEB'!$G$1:$G$40,0),1)</f>
        <v>Básico</v>
      </c>
    </row>
    <row r="5431" spans="1:11" x14ac:dyDescent="0.2">
      <c r="A5431" s="28" t="s">
        <v>29</v>
      </c>
      <c r="B5431" s="24">
        <v>942</v>
      </c>
      <c r="C5431" s="28" t="s">
        <v>3742</v>
      </c>
      <c r="D5431" s="29">
        <v>35000942</v>
      </c>
      <c r="E5431" s="29" t="s">
        <v>3527</v>
      </c>
      <c r="F5431" s="29">
        <v>291.87</v>
      </c>
      <c r="G5431" s="10">
        <f>SUMIFS('Régua SAEB'!$C:$C,'Régua SAEB'!$B:$B,"LP",'Régua SAEB'!$D:$D,"&lt;="&amp;$F5431,'Régua SAEB'!$E:$E,"&gt;"&amp;$F5431,'Régua SAEB'!$A:$A,$E5431)</f>
        <v>3</v>
      </c>
      <c r="H5431" s="10" t="str">
        <f t="array" ref="H5431">INDEX('Régua SAEB'!$F$1:$F$40,MATCH($E5431&amp;"LP"&amp;$G5431,'Régua SAEB'!$G$1:$G$40,0),1)</f>
        <v>Básico</v>
      </c>
      <c r="I5431" s="29">
        <v>279.02999999999997</v>
      </c>
      <c r="J5431" s="10">
        <f>SUMIFS('Régua SAEB'!$C:$C,'Régua SAEB'!$B:$B,"MT",'Régua SAEB'!$D:$D,"&lt;="&amp;$I5431,'Régua SAEB'!$E:$E,"&gt;"&amp;$I5431,'Régua SAEB'!$A:$A,$E5431)</f>
        <v>3</v>
      </c>
      <c r="K5431" s="10" t="str">
        <f t="array" ref="K5431">INDEX('Régua SAEB'!$F$1:$F$40,MATCH($E5431&amp;"MT"&amp;$J5431,'Régua SAEB'!$G$1:$G$40,0),1)</f>
        <v>Básico</v>
      </c>
    </row>
    <row r="5432" spans="1:11" x14ac:dyDescent="0.2">
      <c r="A5432" s="28" t="s">
        <v>29</v>
      </c>
      <c r="B5432" s="24">
        <v>966</v>
      </c>
      <c r="C5432" s="28" t="s">
        <v>2716</v>
      </c>
      <c r="D5432" s="29">
        <v>35000966</v>
      </c>
      <c r="E5432" s="29" t="s">
        <v>3527</v>
      </c>
      <c r="F5432" s="29">
        <v>272.10000000000002</v>
      </c>
      <c r="G5432" s="10">
        <f>SUMIFS('Régua SAEB'!$C:$C,'Régua SAEB'!$B:$B,"LP",'Régua SAEB'!$D:$D,"&lt;="&amp;$F5432,'Régua SAEB'!$E:$E,"&gt;"&amp;$F5432,'Régua SAEB'!$A:$A,$E5432)</f>
        <v>2</v>
      </c>
      <c r="H5432" s="10" t="str">
        <f t="array" ref="H5432">INDEX('Régua SAEB'!$F$1:$F$40,MATCH($E5432&amp;"LP"&amp;$G5432,'Régua SAEB'!$G$1:$G$40,0),1)</f>
        <v>Básico</v>
      </c>
      <c r="I5432" s="29">
        <v>270.27</v>
      </c>
      <c r="J5432" s="10">
        <f>SUMIFS('Régua SAEB'!$C:$C,'Régua SAEB'!$B:$B,"MT",'Régua SAEB'!$D:$D,"&lt;="&amp;$I5432,'Régua SAEB'!$E:$E,"&gt;"&amp;$I5432,'Régua SAEB'!$A:$A,$E5432)</f>
        <v>2</v>
      </c>
      <c r="K5432" s="10" t="str">
        <f t="array" ref="K5432">INDEX('Régua SAEB'!$F$1:$F$40,MATCH($E5432&amp;"MT"&amp;$J5432,'Régua SAEB'!$G$1:$G$40,0),1)</f>
        <v>Insuficiente</v>
      </c>
    </row>
    <row r="5433" spans="1:11" x14ac:dyDescent="0.2">
      <c r="A5433" s="28" t="s">
        <v>29</v>
      </c>
      <c r="B5433" s="24">
        <v>978</v>
      </c>
      <c r="C5433" s="28" t="s">
        <v>2717</v>
      </c>
      <c r="D5433" s="29">
        <v>35000978</v>
      </c>
      <c r="E5433" s="29" t="s">
        <v>3527</v>
      </c>
      <c r="F5433" s="29">
        <v>299.95</v>
      </c>
      <c r="G5433" s="10">
        <f>SUMIFS('Régua SAEB'!$C:$C,'Régua SAEB'!$B:$B,"LP",'Régua SAEB'!$D:$D,"&lt;="&amp;$F5433,'Régua SAEB'!$E:$E,"&gt;"&amp;$F5433,'Régua SAEB'!$A:$A,$E5433)</f>
        <v>3</v>
      </c>
      <c r="H5433" s="10" t="str">
        <f t="array" ref="H5433">INDEX('Régua SAEB'!$F$1:$F$40,MATCH($E5433&amp;"LP"&amp;$G5433,'Régua SAEB'!$G$1:$G$40,0),1)</f>
        <v>Básico</v>
      </c>
      <c r="I5433" s="29">
        <v>290.95999999999998</v>
      </c>
      <c r="J5433" s="10">
        <f>SUMIFS('Régua SAEB'!$C:$C,'Régua SAEB'!$B:$B,"MT",'Régua SAEB'!$D:$D,"&lt;="&amp;$I5433,'Régua SAEB'!$E:$E,"&gt;"&amp;$I5433,'Régua SAEB'!$A:$A,$E5433)</f>
        <v>3</v>
      </c>
      <c r="K5433" s="10" t="str">
        <f t="array" ref="K5433">INDEX('Régua SAEB'!$F$1:$F$40,MATCH($E5433&amp;"MT"&amp;$J5433,'Régua SAEB'!$G$1:$G$40,0),1)</f>
        <v>Básico</v>
      </c>
    </row>
    <row r="5434" spans="1:11" x14ac:dyDescent="0.2">
      <c r="A5434" s="28" t="s">
        <v>65</v>
      </c>
      <c r="B5434" s="24">
        <v>1004</v>
      </c>
      <c r="C5434" s="28" t="s">
        <v>2718</v>
      </c>
      <c r="D5434" s="29">
        <v>35001004</v>
      </c>
      <c r="E5434" s="29" t="s">
        <v>3527</v>
      </c>
      <c r="F5434" s="29">
        <v>266.2</v>
      </c>
      <c r="G5434" s="10">
        <f>SUMIFS('Régua SAEB'!$C:$C,'Régua SAEB'!$B:$B,"LP",'Régua SAEB'!$D:$D,"&lt;="&amp;$F5434,'Régua SAEB'!$E:$E,"&gt;"&amp;$F5434,'Régua SAEB'!$A:$A,$E5434)</f>
        <v>2</v>
      </c>
      <c r="H5434" s="10" t="str">
        <f t="array" ref="H5434">INDEX('Régua SAEB'!$F$1:$F$40,MATCH($E5434&amp;"LP"&amp;$G5434,'Régua SAEB'!$G$1:$G$40,0),1)</f>
        <v>Básico</v>
      </c>
      <c r="I5434" s="29">
        <v>262.99</v>
      </c>
      <c r="J5434" s="10">
        <f>SUMIFS('Régua SAEB'!$C:$C,'Régua SAEB'!$B:$B,"MT",'Régua SAEB'!$D:$D,"&lt;="&amp;$I5434,'Régua SAEB'!$E:$E,"&gt;"&amp;$I5434,'Régua SAEB'!$A:$A,$E5434)</f>
        <v>2</v>
      </c>
      <c r="K5434" s="10" t="str">
        <f t="array" ref="K5434">INDEX('Régua SAEB'!$F$1:$F$40,MATCH($E5434&amp;"MT"&amp;$J5434,'Régua SAEB'!$G$1:$G$40,0),1)</f>
        <v>Insuficiente</v>
      </c>
    </row>
    <row r="5435" spans="1:11" x14ac:dyDescent="0.2">
      <c r="A5435" s="28" t="s">
        <v>65</v>
      </c>
      <c r="B5435" s="24">
        <v>1028</v>
      </c>
      <c r="C5435" s="28" t="s">
        <v>2720</v>
      </c>
      <c r="D5435" s="29">
        <v>35001028</v>
      </c>
      <c r="E5435" s="29" t="s">
        <v>3527</v>
      </c>
      <c r="F5435" s="29">
        <v>265.94</v>
      </c>
      <c r="G5435" s="10">
        <f>SUMIFS('Régua SAEB'!$C:$C,'Régua SAEB'!$B:$B,"LP",'Régua SAEB'!$D:$D,"&lt;="&amp;$F5435,'Régua SAEB'!$E:$E,"&gt;"&amp;$F5435,'Régua SAEB'!$A:$A,$E5435)</f>
        <v>2</v>
      </c>
      <c r="H5435" s="10" t="str">
        <f t="array" ref="H5435">INDEX('Régua SAEB'!$F$1:$F$40,MATCH($E5435&amp;"LP"&amp;$G5435,'Régua SAEB'!$G$1:$G$40,0),1)</f>
        <v>Básico</v>
      </c>
      <c r="I5435" s="29">
        <v>254.45</v>
      </c>
      <c r="J5435" s="10">
        <f>SUMIFS('Régua SAEB'!$C:$C,'Régua SAEB'!$B:$B,"MT",'Régua SAEB'!$D:$D,"&lt;="&amp;$I5435,'Régua SAEB'!$E:$E,"&gt;"&amp;$I5435,'Régua SAEB'!$A:$A,$E5435)</f>
        <v>2</v>
      </c>
      <c r="K5435" s="10" t="str">
        <f t="array" ref="K5435">INDEX('Régua SAEB'!$F$1:$F$40,MATCH($E5435&amp;"MT"&amp;$J5435,'Régua SAEB'!$G$1:$G$40,0),1)</f>
        <v>Insuficiente</v>
      </c>
    </row>
    <row r="5436" spans="1:11" x14ac:dyDescent="0.2">
      <c r="A5436" s="28" t="s">
        <v>65</v>
      </c>
      <c r="B5436" s="24">
        <v>1036</v>
      </c>
      <c r="C5436" s="28" t="s">
        <v>2721</v>
      </c>
      <c r="D5436" s="29">
        <v>35001036</v>
      </c>
      <c r="E5436" s="29" t="s">
        <v>3527</v>
      </c>
      <c r="F5436" s="29">
        <v>293.93</v>
      </c>
      <c r="G5436" s="10">
        <f>SUMIFS('Régua SAEB'!$C:$C,'Régua SAEB'!$B:$B,"LP",'Régua SAEB'!$D:$D,"&lt;="&amp;$F5436,'Régua SAEB'!$E:$E,"&gt;"&amp;$F5436,'Régua SAEB'!$A:$A,$E5436)</f>
        <v>3</v>
      </c>
      <c r="H5436" s="10" t="str">
        <f t="array" ref="H5436">INDEX('Régua SAEB'!$F$1:$F$40,MATCH($E5436&amp;"LP"&amp;$G5436,'Régua SAEB'!$G$1:$G$40,0),1)</f>
        <v>Básico</v>
      </c>
      <c r="I5436" s="29">
        <v>269.58999999999997</v>
      </c>
      <c r="J5436" s="10">
        <f>SUMIFS('Régua SAEB'!$C:$C,'Régua SAEB'!$B:$B,"MT",'Régua SAEB'!$D:$D,"&lt;="&amp;$I5436,'Régua SAEB'!$E:$E,"&gt;"&amp;$I5436,'Régua SAEB'!$A:$A,$E5436)</f>
        <v>2</v>
      </c>
      <c r="K5436" s="10" t="str">
        <f t="array" ref="K5436">INDEX('Régua SAEB'!$F$1:$F$40,MATCH($E5436&amp;"MT"&amp;$J5436,'Régua SAEB'!$G$1:$G$40,0),1)</f>
        <v>Insuficiente</v>
      </c>
    </row>
    <row r="5437" spans="1:11" x14ac:dyDescent="0.2">
      <c r="A5437" s="28" t="s">
        <v>65</v>
      </c>
      <c r="B5437" s="24">
        <v>1041</v>
      </c>
      <c r="C5437" s="28" t="s">
        <v>2722</v>
      </c>
      <c r="D5437" s="29">
        <v>35001041</v>
      </c>
      <c r="E5437" s="29" t="s">
        <v>3527</v>
      </c>
      <c r="F5437" s="29">
        <v>253.02</v>
      </c>
      <c r="G5437" s="10">
        <f>SUMIFS('Régua SAEB'!$C:$C,'Régua SAEB'!$B:$B,"LP",'Régua SAEB'!$D:$D,"&lt;="&amp;$F5437,'Régua SAEB'!$E:$E,"&gt;"&amp;$F5437,'Régua SAEB'!$A:$A,$E5437)</f>
        <v>2</v>
      </c>
      <c r="H5437" s="10" t="str">
        <f t="array" ref="H5437">INDEX('Régua SAEB'!$F$1:$F$40,MATCH($E5437&amp;"LP"&amp;$G5437,'Régua SAEB'!$G$1:$G$40,0),1)</f>
        <v>Básico</v>
      </c>
      <c r="I5437" s="29">
        <v>255.45</v>
      </c>
      <c r="J5437" s="10">
        <f>SUMIFS('Régua SAEB'!$C:$C,'Régua SAEB'!$B:$B,"MT",'Régua SAEB'!$D:$D,"&lt;="&amp;$I5437,'Régua SAEB'!$E:$E,"&gt;"&amp;$I5437,'Régua SAEB'!$A:$A,$E5437)</f>
        <v>2</v>
      </c>
      <c r="K5437" s="10" t="str">
        <f t="array" ref="K5437">INDEX('Régua SAEB'!$F$1:$F$40,MATCH($E5437&amp;"MT"&amp;$J5437,'Régua SAEB'!$G$1:$G$40,0),1)</f>
        <v>Insuficiente</v>
      </c>
    </row>
    <row r="5438" spans="1:11" x14ac:dyDescent="0.2">
      <c r="A5438" s="28" t="s">
        <v>65</v>
      </c>
      <c r="B5438" s="24">
        <v>1156</v>
      </c>
      <c r="C5438" s="28" t="s">
        <v>2725</v>
      </c>
      <c r="D5438" s="29">
        <v>35001156</v>
      </c>
      <c r="E5438" s="29" t="s">
        <v>3527</v>
      </c>
      <c r="F5438" s="29">
        <v>280.43</v>
      </c>
      <c r="G5438" s="10">
        <f>SUMIFS('Régua SAEB'!$C:$C,'Régua SAEB'!$B:$B,"LP",'Régua SAEB'!$D:$D,"&lt;="&amp;$F5438,'Régua SAEB'!$E:$E,"&gt;"&amp;$F5438,'Régua SAEB'!$A:$A,$E5438)</f>
        <v>3</v>
      </c>
      <c r="H5438" s="10" t="str">
        <f t="array" ref="H5438">INDEX('Régua SAEB'!$F$1:$F$40,MATCH($E5438&amp;"LP"&amp;$G5438,'Régua SAEB'!$G$1:$G$40,0),1)</f>
        <v>Básico</v>
      </c>
      <c r="I5438" s="29">
        <v>265.64</v>
      </c>
      <c r="J5438" s="10">
        <f>SUMIFS('Régua SAEB'!$C:$C,'Régua SAEB'!$B:$B,"MT",'Régua SAEB'!$D:$D,"&lt;="&amp;$I5438,'Régua SAEB'!$E:$E,"&gt;"&amp;$I5438,'Régua SAEB'!$A:$A,$E5438)</f>
        <v>2</v>
      </c>
      <c r="K5438" s="10" t="str">
        <f t="array" ref="K5438">INDEX('Régua SAEB'!$F$1:$F$40,MATCH($E5438&amp;"MT"&amp;$J5438,'Régua SAEB'!$G$1:$G$40,0),1)</f>
        <v>Insuficiente</v>
      </c>
    </row>
    <row r="5439" spans="1:11" x14ac:dyDescent="0.2">
      <c r="A5439" s="28" t="s">
        <v>65</v>
      </c>
      <c r="B5439" s="24">
        <v>1168</v>
      </c>
      <c r="C5439" s="28" t="s">
        <v>2726</v>
      </c>
      <c r="D5439" s="29">
        <v>35001168</v>
      </c>
      <c r="E5439" s="29" t="s">
        <v>3527</v>
      </c>
      <c r="F5439" s="29">
        <v>275.37</v>
      </c>
      <c r="G5439" s="10">
        <f>SUMIFS('Régua SAEB'!$C:$C,'Régua SAEB'!$B:$B,"LP",'Régua SAEB'!$D:$D,"&lt;="&amp;$F5439,'Régua SAEB'!$E:$E,"&gt;"&amp;$F5439,'Régua SAEB'!$A:$A,$E5439)</f>
        <v>3</v>
      </c>
      <c r="H5439" s="10" t="str">
        <f t="array" ref="H5439">INDEX('Régua SAEB'!$F$1:$F$40,MATCH($E5439&amp;"LP"&amp;$G5439,'Régua SAEB'!$G$1:$G$40,0),1)</f>
        <v>Básico</v>
      </c>
      <c r="I5439" s="29">
        <v>259.10000000000002</v>
      </c>
      <c r="J5439" s="10">
        <f>SUMIFS('Régua SAEB'!$C:$C,'Régua SAEB'!$B:$B,"MT",'Régua SAEB'!$D:$D,"&lt;="&amp;$I5439,'Régua SAEB'!$E:$E,"&gt;"&amp;$I5439,'Régua SAEB'!$A:$A,$E5439)</f>
        <v>2</v>
      </c>
      <c r="K5439" s="10" t="str">
        <f t="array" ref="K5439">INDEX('Régua SAEB'!$F$1:$F$40,MATCH($E5439&amp;"MT"&amp;$J5439,'Régua SAEB'!$G$1:$G$40,0),1)</f>
        <v>Insuficiente</v>
      </c>
    </row>
    <row r="5440" spans="1:11" x14ac:dyDescent="0.2">
      <c r="A5440" s="28" t="s">
        <v>65</v>
      </c>
      <c r="B5440" s="24">
        <v>1173</v>
      </c>
      <c r="C5440" s="28" t="s">
        <v>2727</v>
      </c>
      <c r="D5440" s="29">
        <v>35001173</v>
      </c>
      <c r="E5440" s="29" t="s">
        <v>3527</v>
      </c>
      <c r="F5440" s="29">
        <v>276.94</v>
      </c>
      <c r="G5440" s="10">
        <f>SUMIFS('Régua SAEB'!$C:$C,'Régua SAEB'!$B:$B,"LP",'Régua SAEB'!$D:$D,"&lt;="&amp;$F5440,'Régua SAEB'!$E:$E,"&gt;"&amp;$F5440,'Régua SAEB'!$A:$A,$E5440)</f>
        <v>3</v>
      </c>
      <c r="H5440" s="10" t="str">
        <f t="array" ref="H5440">INDEX('Régua SAEB'!$F$1:$F$40,MATCH($E5440&amp;"LP"&amp;$G5440,'Régua SAEB'!$G$1:$G$40,0),1)</f>
        <v>Básico</v>
      </c>
      <c r="I5440" s="29">
        <v>260.87</v>
      </c>
      <c r="J5440" s="10">
        <f>SUMIFS('Régua SAEB'!$C:$C,'Régua SAEB'!$B:$B,"MT",'Régua SAEB'!$D:$D,"&lt;="&amp;$I5440,'Régua SAEB'!$E:$E,"&gt;"&amp;$I5440,'Régua SAEB'!$A:$A,$E5440)</f>
        <v>2</v>
      </c>
      <c r="K5440" s="10" t="str">
        <f t="array" ref="K5440">INDEX('Régua SAEB'!$F$1:$F$40,MATCH($E5440&amp;"MT"&amp;$J5440,'Régua SAEB'!$G$1:$G$40,0),1)</f>
        <v>Insuficiente</v>
      </c>
    </row>
    <row r="5441" spans="1:11" x14ac:dyDescent="0.2">
      <c r="A5441" s="28" t="s">
        <v>65</v>
      </c>
      <c r="B5441" s="24">
        <v>1193</v>
      </c>
      <c r="C5441" s="28" t="s">
        <v>2728</v>
      </c>
      <c r="D5441" s="29">
        <v>35001193</v>
      </c>
      <c r="E5441" s="29" t="s">
        <v>3527</v>
      </c>
      <c r="F5441" s="29">
        <v>273.08</v>
      </c>
      <c r="G5441" s="10">
        <f>SUMIFS('Régua SAEB'!$C:$C,'Régua SAEB'!$B:$B,"LP",'Régua SAEB'!$D:$D,"&lt;="&amp;$F5441,'Régua SAEB'!$E:$E,"&gt;"&amp;$F5441,'Régua SAEB'!$A:$A,$E5441)</f>
        <v>2</v>
      </c>
      <c r="H5441" s="10" t="str">
        <f t="array" ref="H5441">INDEX('Régua SAEB'!$F$1:$F$40,MATCH($E5441&amp;"LP"&amp;$G5441,'Régua SAEB'!$G$1:$G$40,0),1)</f>
        <v>Básico</v>
      </c>
      <c r="I5441" s="29">
        <v>251.63</v>
      </c>
      <c r="J5441" s="10">
        <f>SUMIFS('Régua SAEB'!$C:$C,'Régua SAEB'!$B:$B,"MT",'Régua SAEB'!$D:$D,"&lt;="&amp;$I5441,'Régua SAEB'!$E:$E,"&gt;"&amp;$I5441,'Régua SAEB'!$A:$A,$E5441)</f>
        <v>2</v>
      </c>
      <c r="K5441" s="10" t="str">
        <f t="array" ref="K5441">INDEX('Régua SAEB'!$F$1:$F$40,MATCH($E5441&amp;"MT"&amp;$J5441,'Régua SAEB'!$G$1:$G$40,0),1)</f>
        <v>Insuficiente</v>
      </c>
    </row>
    <row r="5442" spans="1:11" x14ac:dyDescent="0.2">
      <c r="A5442" s="28" t="s">
        <v>65</v>
      </c>
      <c r="B5442" s="24">
        <v>1259</v>
      </c>
      <c r="C5442" s="28" t="s">
        <v>2730</v>
      </c>
      <c r="D5442" s="29">
        <v>35001259</v>
      </c>
      <c r="E5442" s="29" t="s">
        <v>3527</v>
      </c>
      <c r="F5442" s="29">
        <v>291.61</v>
      </c>
      <c r="G5442" s="10">
        <f>SUMIFS('Régua SAEB'!$C:$C,'Régua SAEB'!$B:$B,"LP",'Régua SAEB'!$D:$D,"&lt;="&amp;$F5442,'Régua SAEB'!$E:$E,"&gt;"&amp;$F5442,'Régua SAEB'!$A:$A,$E5442)</f>
        <v>3</v>
      </c>
      <c r="H5442" s="10" t="str">
        <f t="array" ref="H5442">INDEX('Régua SAEB'!$F$1:$F$40,MATCH($E5442&amp;"LP"&amp;$G5442,'Régua SAEB'!$G$1:$G$40,0),1)</f>
        <v>Básico</v>
      </c>
      <c r="I5442" s="29">
        <v>270.04000000000002</v>
      </c>
      <c r="J5442" s="10">
        <f>SUMIFS('Régua SAEB'!$C:$C,'Régua SAEB'!$B:$B,"MT",'Régua SAEB'!$D:$D,"&lt;="&amp;$I5442,'Régua SAEB'!$E:$E,"&gt;"&amp;$I5442,'Régua SAEB'!$A:$A,$E5442)</f>
        <v>2</v>
      </c>
      <c r="K5442" s="10" t="str">
        <f t="array" ref="K5442">INDEX('Régua SAEB'!$F$1:$F$40,MATCH($E5442&amp;"MT"&amp;$J5442,'Régua SAEB'!$G$1:$G$40,0),1)</f>
        <v>Insuficiente</v>
      </c>
    </row>
    <row r="5443" spans="1:11" x14ac:dyDescent="0.2">
      <c r="A5443" s="28" t="s">
        <v>65</v>
      </c>
      <c r="B5443" s="24">
        <v>1272</v>
      </c>
      <c r="C5443" s="28" t="s">
        <v>2731</v>
      </c>
      <c r="D5443" s="29">
        <v>35001272</v>
      </c>
      <c r="E5443" s="29" t="s">
        <v>3527</v>
      </c>
      <c r="F5443" s="29">
        <v>280.38</v>
      </c>
      <c r="G5443" s="10">
        <f>SUMIFS('Régua SAEB'!$C:$C,'Régua SAEB'!$B:$B,"LP",'Régua SAEB'!$D:$D,"&lt;="&amp;$F5443,'Régua SAEB'!$E:$E,"&gt;"&amp;$F5443,'Régua SAEB'!$A:$A,$E5443)</f>
        <v>3</v>
      </c>
      <c r="H5443" s="10" t="str">
        <f t="array" ref="H5443">INDEX('Régua SAEB'!$F$1:$F$40,MATCH($E5443&amp;"LP"&amp;$G5443,'Régua SAEB'!$G$1:$G$40,0),1)</f>
        <v>Básico</v>
      </c>
      <c r="I5443" s="29">
        <v>269.26</v>
      </c>
      <c r="J5443" s="10">
        <f>SUMIFS('Régua SAEB'!$C:$C,'Régua SAEB'!$B:$B,"MT",'Régua SAEB'!$D:$D,"&lt;="&amp;$I5443,'Régua SAEB'!$E:$E,"&gt;"&amp;$I5443,'Régua SAEB'!$A:$A,$E5443)</f>
        <v>2</v>
      </c>
      <c r="K5443" s="10" t="str">
        <f t="array" ref="K5443">INDEX('Régua SAEB'!$F$1:$F$40,MATCH($E5443&amp;"MT"&amp;$J5443,'Régua SAEB'!$G$1:$G$40,0),1)</f>
        <v>Insuficiente</v>
      </c>
    </row>
    <row r="5444" spans="1:11" x14ac:dyDescent="0.2">
      <c r="A5444" s="28" t="s">
        <v>65</v>
      </c>
      <c r="B5444" s="24">
        <v>1284</v>
      </c>
      <c r="C5444" s="28" t="s">
        <v>2732</v>
      </c>
      <c r="D5444" s="29">
        <v>35001284</v>
      </c>
      <c r="E5444" s="29" t="s">
        <v>3527</v>
      </c>
      <c r="F5444" s="29">
        <v>276.49</v>
      </c>
      <c r="G5444" s="10">
        <f>SUMIFS('Régua SAEB'!$C:$C,'Régua SAEB'!$B:$B,"LP",'Régua SAEB'!$D:$D,"&lt;="&amp;$F5444,'Régua SAEB'!$E:$E,"&gt;"&amp;$F5444,'Régua SAEB'!$A:$A,$E5444)</f>
        <v>3</v>
      </c>
      <c r="H5444" s="10" t="str">
        <f t="array" ref="H5444">INDEX('Régua SAEB'!$F$1:$F$40,MATCH($E5444&amp;"LP"&amp;$G5444,'Régua SAEB'!$G$1:$G$40,0),1)</f>
        <v>Básico</v>
      </c>
      <c r="I5444" s="29">
        <v>260.43</v>
      </c>
      <c r="J5444" s="10">
        <f>SUMIFS('Régua SAEB'!$C:$C,'Régua SAEB'!$B:$B,"MT",'Régua SAEB'!$D:$D,"&lt;="&amp;$I5444,'Régua SAEB'!$E:$E,"&gt;"&amp;$I5444,'Régua SAEB'!$A:$A,$E5444)</f>
        <v>2</v>
      </c>
      <c r="K5444" s="10" t="str">
        <f t="array" ref="K5444">INDEX('Régua SAEB'!$F$1:$F$40,MATCH($E5444&amp;"MT"&amp;$J5444,'Régua SAEB'!$G$1:$G$40,0),1)</f>
        <v>Insuficiente</v>
      </c>
    </row>
    <row r="5445" spans="1:11" x14ac:dyDescent="0.2">
      <c r="A5445" s="28" t="s">
        <v>65</v>
      </c>
      <c r="B5445" s="24">
        <v>1296</v>
      </c>
      <c r="C5445" s="28" t="s">
        <v>2733</v>
      </c>
      <c r="D5445" s="29">
        <v>35001296</v>
      </c>
      <c r="E5445" s="29" t="s">
        <v>3527</v>
      </c>
      <c r="F5445" s="29">
        <v>277.13</v>
      </c>
      <c r="G5445" s="10">
        <f>SUMIFS('Régua SAEB'!$C:$C,'Régua SAEB'!$B:$B,"LP",'Régua SAEB'!$D:$D,"&lt;="&amp;$F5445,'Régua SAEB'!$E:$E,"&gt;"&amp;$F5445,'Régua SAEB'!$A:$A,$E5445)</f>
        <v>3</v>
      </c>
      <c r="H5445" s="10" t="str">
        <f t="array" ref="H5445">INDEX('Régua SAEB'!$F$1:$F$40,MATCH($E5445&amp;"LP"&amp;$G5445,'Régua SAEB'!$G$1:$G$40,0),1)</f>
        <v>Básico</v>
      </c>
      <c r="I5445" s="29">
        <v>264.33999999999997</v>
      </c>
      <c r="J5445" s="10">
        <f>SUMIFS('Régua SAEB'!$C:$C,'Régua SAEB'!$B:$B,"MT",'Régua SAEB'!$D:$D,"&lt;="&amp;$I5445,'Régua SAEB'!$E:$E,"&gt;"&amp;$I5445,'Régua SAEB'!$A:$A,$E5445)</f>
        <v>2</v>
      </c>
      <c r="K5445" s="10" t="str">
        <f t="array" ref="K5445">INDEX('Régua SAEB'!$F$1:$F$40,MATCH($E5445&amp;"MT"&amp;$J5445,'Régua SAEB'!$G$1:$G$40,0),1)</f>
        <v>Insuficiente</v>
      </c>
    </row>
    <row r="5446" spans="1:11" x14ac:dyDescent="0.2">
      <c r="A5446" s="28" t="s">
        <v>65</v>
      </c>
      <c r="B5446" s="24">
        <v>1348</v>
      </c>
      <c r="C5446" s="28" t="s">
        <v>2735</v>
      </c>
      <c r="D5446" s="29">
        <v>35001348</v>
      </c>
      <c r="E5446" s="29" t="s">
        <v>3527</v>
      </c>
      <c r="F5446" s="29">
        <v>256.20999999999998</v>
      </c>
      <c r="G5446" s="10">
        <f>SUMIFS('Régua SAEB'!$C:$C,'Régua SAEB'!$B:$B,"LP",'Régua SAEB'!$D:$D,"&lt;="&amp;$F5446,'Régua SAEB'!$E:$E,"&gt;"&amp;$F5446,'Régua SAEB'!$A:$A,$E5446)</f>
        <v>2</v>
      </c>
      <c r="H5446" s="10" t="str">
        <f t="array" ref="H5446">INDEX('Régua SAEB'!$F$1:$F$40,MATCH($E5446&amp;"LP"&amp;$G5446,'Régua SAEB'!$G$1:$G$40,0),1)</f>
        <v>Básico</v>
      </c>
      <c r="I5446" s="29">
        <v>250.7</v>
      </c>
      <c r="J5446" s="10">
        <f>SUMIFS('Régua SAEB'!$C:$C,'Régua SAEB'!$B:$B,"MT",'Régua SAEB'!$D:$D,"&lt;="&amp;$I5446,'Régua SAEB'!$E:$E,"&gt;"&amp;$I5446,'Régua SAEB'!$A:$A,$E5446)</f>
        <v>2</v>
      </c>
      <c r="K5446" s="10" t="str">
        <f t="array" ref="K5446">INDEX('Régua SAEB'!$F$1:$F$40,MATCH($E5446&amp;"MT"&amp;$J5446,'Régua SAEB'!$G$1:$G$40,0),1)</f>
        <v>Insuficiente</v>
      </c>
    </row>
    <row r="5447" spans="1:11" x14ac:dyDescent="0.2">
      <c r="A5447" s="28" t="s">
        <v>29</v>
      </c>
      <c r="B5447" s="24">
        <v>1363</v>
      </c>
      <c r="C5447" s="28" t="s">
        <v>3743</v>
      </c>
      <c r="D5447" s="29">
        <v>35001363</v>
      </c>
      <c r="E5447" s="29" t="s">
        <v>3527</v>
      </c>
      <c r="F5447" s="29">
        <v>297.16000000000003</v>
      </c>
      <c r="G5447" s="10">
        <f>SUMIFS('Régua SAEB'!$C:$C,'Régua SAEB'!$B:$B,"LP",'Régua SAEB'!$D:$D,"&lt;="&amp;$F5447,'Régua SAEB'!$E:$E,"&gt;"&amp;$F5447,'Régua SAEB'!$A:$A,$E5447)</f>
        <v>3</v>
      </c>
      <c r="H5447" s="10" t="str">
        <f t="array" ref="H5447">INDEX('Régua SAEB'!$F$1:$F$40,MATCH($E5447&amp;"LP"&amp;$G5447,'Régua SAEB'!$G$1:$G$40,0),1)</f>
        <v>Básico</v>
      </c>
      <c r="I5447" s="29">
        <v>288.27</v>
      </c>
      <c r="J5447" s="10">
        <f>SUMIFS('Régua SAEB'!$C:$C,'Régua SAEB'!$B:$B,"MT",'Régua SAEB'!$D:$D,"&lt;="&amp;$I5447,'Régua SAEB'!$E:$E,"&gt;"&amp;$I5447,'Régua SAEB'!$A:$A,$E5447)</f>
        <v>3</v>
      </c>
      <c r="K5447" s="10" t="str">
        <f t="array" ref="K5447">INDEX('Régua SAEB'!$F$1:$F$40,MATCH($E5447&amp;"MT"&amp;$J5447,'Régua SAEB'!$G$1:$G$40,0),1)</f>
        <v>Básico</v>
      </c>
    </row>
    <row r="5448" spans="1:11" x14ac:dyDescent="0.2">
      <c r="A5448" s="28" t="s">
        <v>55</v>
      </c>
      <c r="B5448" s="24">
        <v>1417</v>
      </c>
      <c r="C5448" s="28" t="s">
        <v>2736</v>
      </c>
      <c r="D5448" s="29">
        <v>35001417</v>
      </c>
      <c r="E5448" s="29" t="s">
        <v>3527</v>
      </c>
      <c r="F5448" s="29">
        <v>319.07</v>
      </c>
      <c r="G5448" s="10">
        <f>SUMIFS('Régua SAEB'!$C:$C,'Régua SAEB'!$B:$B,"LP",'Régua SAEB'!$D:$D,"&lt;="&amp;$F5448,'Régua SAEB'!$E:$E,"&gt;"&amp;$F5448,'Régua SAEB'!$A:$A,$E5448)</f>
        <v>4</v>
      </c>
      <c r="H5448" s="10" t="str">
        <f t="array" ref="H5448">INDEX('Régua SAEB'!$F$1:$F$40,MATCH($E5448&amp;"LP"&amp;$G5448,'Régua SAEB'!$G$1:$G$40,0),1)</f>
        <v>Básico</v>
      </c>
      <c r="I5448" s="29">
        <v>307.92</v>
      </c>
      <c r="J5448" s="10">
        <f>SUMIFS('Régua SAEB'!$C:$C,'Régua SAEB'!$B:$B,"MT",'Régua SAEB'!$D:$D,"&lt;="&amp;$I5448,'Régua SAEB'!$E:$E,"&gt;"&amp;$I5448,'Régua SAEB'!$A:$A,$E5448)</f>
        <v>4</v>
      </c>
      <c r="K5448" s="10" t="str">
        <f t="array" ref="K5448">INDEX('Régua SAEB'!$F$1:$F$40,MATCH($E5448&amp;"MT"&amp;$J5448,'Régua SAEB'!$G$1:$G$40,0),1)</f>
        <v>Básico</v>
      </c>
    </row>
    <row r="5449" spans="1:11" x14ac:dyDescent="0.2">
      <c r="A5449" s="28" t="s">
        <v>55</v>
      </c>
      <c r="B5449" s="24">
        <v>1442</v>
      </c>
      <c r="C5449" s="28" t="s">
        <v>2737</v>
      </c>
      <c r="D5449" s="29">
        <v>35001442</v>
      </c>
      <c r="E5449" s="29" t="s">
        <v>3527</v>
      </c>
      <c r="F5449" s="29">
        <v>278.64</v>
      </c>
      <c r="G5449" s="10">
        <f>SUMIFS('Régua SAEB'!$C:$C,'Régua SAEB'!$B:$B,"LP",'Régua SAEB'!$D:$D,"&lt;="&amp;$F5449,'Régua SAEB'!$E:$E,"&gt;"&amp;$F5449,'Régua SAEB'!$A:$A,$E5449)</f>
        <v>3</v>
      </c>
      <c r="H5449" s="10" t="str">
        <f t="array" ref="H5449">INDEX('Régua SAEB'!$F$1:$F$40,MATCH($E5449&amp;"LP"&amp;$G5449,'Régua SAEB'!$G$1:$G$40,0),1)</f>
        <v>Básico</v>
      </c>
      <c r="I5449" s="29">
        <v>270.13</v>
      </c>
      <c r="J5449" s="10">
        <f>SUMIFS('Régua SAEB'!$C:$C,'Régua SAEB'!$B:$B,"MT",'Régua SAEB'!$D:$D,"&lt;="&amp;$I5449,'Régua SAEB'!$E:$E,"&gt;"&amp;$I5449,'Régua SAEB'!$A:$A,$E5449)</f>
        <v>2</v>
      </c>
      <c r="K5449" s="10" t="str">
        <f t="array" ref="K5449">INDEX('Régua SAEB'!$F$1:$F$40,MATCH($E5449&amp;"MT"&amp;$J5449,'Régua SAEB'!$G$1:$G$40,0),1)</f>
        <v>Insuficiente</v>
      </c>
    </row>
    <row r="5450" spans="1:11" x14ac:dyDescent="0.2">
      <c r="A5450" s="28" t="s">
        <v>29</v>
      </c>
      <c r="B5450" s="24">
        <v>1454</v>
      </c>
      <c r="C5450" s="28" t="s">
        <v>2738</v>
      </c>
      <c r="D5450" s="29">
        <v>35001454</v>
      </c>
      <c r="E5450" s="29" t="s">
        <v>3527</v>
      </c>
      <c r="F5450" s="29">
        <v>297.37</v>
      </c>
      <c r="G5450" s="10">
        <f>SUMIFS('Régua SAEB'!$C:$C,'Régua SAEB'!$B:$B,"LP",'Régua SAEB'!$D:$D,"&lt;="&amp;$F5450,'Régua SAEB'!$E:$E,"&gt;"&amp;$F5450,'Régua SAEB'!$A:$A,$E5450)</f>
        <v>3</v>
      </c>
      <c r="H5450" s="10" t="str">
        <f t="array" ref="H5450">INDEX('Régua SAEB'!$F$1:$F$40,MATCH($E5450&amp;"LP"&amp;$G5450,'Régua SAEB'!$G$1:$G$40,0),1)</f>
        <v>Básico</v>
      </c>
      <c r="I5450" s="29">
        <v>275.76</v>
      </c>
      <c r="J5450" s="10">
        <f>SUMIFS('Régua SAEB'!$C:$C,'Régua SAEB'!$B:$B,"MT",'Régua SAEB'!$D:$D,"&lt;="&amp;$I5450,'Régua SAEB'!$E:$E,"&gt;"&amp;$I5450,'Régua SAEB'!$A:$A,$E5450)</f>
        <v>3</v>
      </c>
      <c r="K5450" s="10" t="str">
        <f t="array" ref="K5450">INDEX('Régua SAEB'!$F$1:$F$40,MATCH($E5450&amp;"MT"&amp;$J5450,'Régua SAEB'!$G$1:$G$40,0),1)</f>
        <v>Básico</v>
      </c>
    </row>
    <row r="5451" spans="1:11" x14ac:dyDescent="0.2">
      <c r="A5451" s="28" t="s">
        <v>55</v>
      </c>
      <c r="B5451" s="24">
        <v>1466</v>
      </c>
      <c r="C5451" s="28" t="s">
        <v>3744</v>
      </c>
      <c r="D5451" s="29">
        <v>35001466</v>
      </c>
      <c r="E5451" s="29" t="s">
        <v>3527</v>
      </c>
      <c r="F5451" s="29">
        <v>251.48</v>
      </c>
      <c r="G5451" s="10">
        <f>SUMIFS('Régua SAEB'!$C:$C,'Régua SAEB'!$B:$B,"LP",'Régua SAEB'!$D:$D,"&lt;="&amp;$F5451,'Régua SAEB'!$E:$E,"&gt;"&amp;$F5451,'Régua SAEB'!$A:$A,$E5451)</f>
        <v>2</v>
      </c>
      <c r="H5451" s="10" t="str">
        <f t="array" ref="H5451">INDEX('Régua SAEB'!$F$1:$F$40,MATCH($E5451&amp;"LP"&amp;$G5451,'Régua SAEB'!$G$1:$G$40,0),1)</f>
        <v>Básico</v>
      </c>
      <c r="I5451" s="29">
        <v>262.61</v>
      </c>
      <c r="J5451" s="10">
        <f>SUMIFS('Régua SAEB'!$C:$C,'Régua SAEB'!$B:$B,"MT",'Régua SAEB'!$D:$D,"&lt;="&amp;$I5451,'Régua SAEB'!$E:$E,"&gt;"&amp;$I5451,'Régua SAEB'!$A:$A,$E5451)</f>
        <v>2</v>
      </c>
      <c r="K5451" s="10" t="str">
        <f t="array" ref="K5451">INDEX('Régua SAEB'!$F$1:$F$40,MATCH($E5451&amp;"MT"&amp;$J5451,'Régua SAEB'!$G$1:$G$40,0),1)</f>
        <v>Insuficiente</v>
      </c>
    </row>
    <row r="5452" spans="1:11" x14ac:dyDescent="0.2">
      <c r="A5452" s="28" t="s">
        <v>55</v>
      </c>
      <c r="B5452" s="24">
        <v>1600</v>
      </c>
      <c r="C5452" s="28" t="s">
        <v>2744</v>
      </c>
      <c r="D5452" s="29">
        <v>35001600</v>
      </c>
      <c r="E5452" s="29" t="s">
        <v>3527</v>
      </c>
      <c r="F5452" s="29">
        <v>277.66000000000003</v>
      </c>
      <c r="G5452" s="10">
        <f>SUMIFS('Régua SAEB'!$C:$C,'Régua SAEB'!$B:$B,"LP",'Régua SAEB'!$D:$D,"&lt;="&amp;$F5452,'Régua SAEB'!$E:$E,"&gt;"&amp;$F5452,'Régua SAEB'!$A:$A,$E5452)</f>
        <v>3</v>
      </c>
      <c r="H5452" s="10" t="str">
        <f t="array" ref="H5452">INDEX('Régua SAEB'!$F$1:$F$40,MATCH($E5452&amp;"LP"&amp;$G5452,'Régua SAEB'!$G$1:$G$40,0),1)</f>
        <v>Básico</v>
      </c>
      <c r="I5452" s="29">
        <v>265.60000000000002</v>
      </c>
      <c r="J5452" s="10">
        <f>SUMIFS('Régua SAEB'!$C:$C,'Régua SAEB'!$B:$B,"MT",'Régua SAEB'!$D:$D,"&lt;="&amp;$I5452,'Régua SAEB'!$E:$E,"&gt;"&amp;$I5452,'Régua SAEB'!$A:$A,$E5452)</f>
        <v>2</v>
      </c>
      <c r="K5452" s="10" t="str">
        <f t="array" ref="K5452">INDEX('Régua SAEB'!$F$1:$F$40,MATCH($E5452&amp;"MT"&amp;$J5452,'Régua SAEB'!$G$1:$G$40,0),1)</f>
        <v>Insuficiente</v>
      </c>
    </row>
    <row r="5453" spans="1:11" x14ac:dyDescent="0.2">
      <c r="A5453" s="28" t="s">
        <v>55</v>
      </c>
      <c r="B5453" s="24">
        <v>1624</v>
      </c>
      <c r="C5453" s="28" t="s">
        <v>2745</v>
      </c>
      <c r="D5453" s="29">
        <v>35001624</v>
      </c>
      <c r="E5453" s="29" t="s">
        <v>3527</v>
      </c>
      <c r="F5453" s="29">
        <v>289.37</v>
      </c>
      <c r="G5453" s="10">
        <f>SUMIFS('Régua SAEB'!$C:$C,'Régua SAEB'!$B:$B,"LP",'Régua SAEB'!$D:$D,"&lt;="&amp;$F5453,'Régua SAEB'!$E:$E,"&gt;"&amp;$F5453,'Régua SAEB'!$A:$A,$E5453)</f>
        <v>3</v>
      </c>
      <c r="H5453" s="10" t="str">
        <f t="array" ref="H5453">INDEX('Régua SAEB'!$F$1:$F$40,MATCH($E5453&amp;"LP"&amp;$G5453,'Régua SAEB'!$G$1:$G$40,0),1)</f>
        <v>Básico</v>
      </c>
      <c r="I5453" s="29">
        <v>274.64</v>
      </c>
      <c r="J5453" s="10">
        <f>SUMIFS('Régua SAEB'!$C:$C,'Régua SAEB'!$B:$B,"MT",'Régua SAEB'!$D:$D,"&lt;="&amp;$I5453,'Régua SAEB'!$E:$E,"&gt;"&amp;$I5453,'Régua SAEB'!$A:$A,$E5453)</f>
        <v>2</v>
      </c>
      <c r="K5453" s="10" t="str">
        <f t="array" ref="K5453">INDEX('Régua SAEB'!$F$1:$F$40,MATCH($E5453&amp;"MT"&amp;$J5453,'Régua SAEB'!$G$1:$G$40,0),1)</f>
        <v>Insuficiente</v>
      </c>
    </row>
    <row r="5454" spans="1:11" x14ac:dyDescent="0.2">
      <c r="A5454" s="28" t="s">
        <v>29</v>
      </c>
      <c r="B5454" s="24">
        <v>1659</v>
      </c>
      <c r="C5454" s="28" t="s">
        <v>765</v>
      </c>
      <c r="D5454" s="29">
        <v>35001659</v>
      </c>
      <c r="E5454" s="29" t="s">
        <v>3527</v>
      </c>
      <c r="F5454" s="29">
        <v>273.57</v>
      </c>
      <c r="G5454" s="10">
        <f>SUMIFS('Régua SAEB'!$C:$C,'Régua SAEB'!$B:$B,"LP",'Régua SAEB'!$D:$D,"&lt;="&amp;$F5454,'Régua SAEB'!$E:$E,"&gt;"&amp;$F5454,'Régua SAEB'!$A:$A,$E5454)</f>
        <v>2</v>
      </c>
      <c r="H5454" s="10" t="str">
        <f t="array" ref="H5454">INDEX('Régua SAEB'!$F$1:$F$40,MATCH($E5454&amp;"LP"&amp;$G5454,'Régua SAEB'!$G$1:$G$40,0),1)</f>
        <v>Básico</v>
      </c>
      <c r="I5454" s="29">
        <v>273.48</v>
      </c>
      <c r="J5454" s="10">
        <f>SUMIFS('Régua SAEB'!$C:$C,'Régua SAEB'!$B:$B,"MT",'Régua SAEB'!$D:$D,"&lt;="&amp;$I5454,'Régua SAEB'!$E:$E,"&gt;"&amp;$I5454,'Régua SAEB'!$A:$A,$E5454)</f>
        <v>2</v>
      </c>
      <c r="K5454" s="10" t="str">
        <f t="array" ref="K5454">INDEX('Régua SAEB'!$F$1:$F$40,MATCH($E5454&amp;"MT"&amp;$J5454,'Régua SAEB'!$G$1:$G$40,0),1)</f>
        <v>Insuficiente</v>
      </c>
    </row>
    <row r="5455" spans="1:11" x14ac:dyDescent="0.2">
      <c r="A5455" s="28" t="s">
        <v>31</v>
      </c>
      <c r="B5455" s="24">
        <v>1661</v>
      </c>
      <c r="C5455" s="28" t="s">
        <v>2746</v>
      </c>
      <c r="D5455" s="29">
        <v>35001661</v>
      </c>
      <c r="E5455" s="29" t="s">
        <v>3527</v>
      </c>
      <c r="F5455" s="29">
        <v>302.20999999999998</v>
      </c>
      <c r="G5455" s="10">
        <f>SUMIFS('Régua SAEB'!$C:$C,'Régua SAEB'!$B:$B,"LP",'Régua SAEB'!$D:$D,"&lt;="&amp;$F5455,'Régua SAEB'!$E:$E,"&gt;"&amp;$F5455,'Régua SAEB'!$A:$A,$E5455)</f>
        <v>4</v>
      </c>
      <c r="H5455" s="10" t="str">
        <f t="array" ref="H5455">INDEX('Régua SAEB'!$F$1:$F$40,MATCH($E5455&amp;"LP"&amp;$G5455,'Régua SAEB'!$G$1:$G$40,0),1)</f>
        <v>Básico</v>
      </c>
      <c r="I5455" s="29">
        <v>291.29000000000002</v>
      </c>
      <c r="J5455" s="10">
        <f>SUMIFS('Régua SAEB'!$C:$C,'Régua SAEB'!$B:$B,"MT",'Régua SAEB'!$D:$D,"&lt;="&amp;$I5455,'Régua SAEB'!$E:$E,"&gt;"&amp;$I5455,'Régua SAEB'!$A:$A,$E5455)</f>
        <v>3</v>
      </c>
      <c r="K5455" s="10" t="str">
        <f t="array" ref="K5455">INDEX('Régua SAEB'!$F$1:$F$40,MATCH($E5455&amp;"MT"&amp;$J5455,'Régua SAEB'!$G$1:$G$40,0),1)</f>
        <v>Básico</v>
      </c>
    </row>
    <row r="5456" spans="1:11" x14ac:dyDescent="0.2">
      <c r="A5456" s="28" t="s">
        <v>55</v>
      </c>
      <c r="B5456" s="24">
        <v>1673</v>
      </c>
      <c r="C5456" s="28" t="s">
        <v>2747</v>
      </c>
      <c r="D5456" s="29">
        <v>35001673</v>
      </c>
      <c r="E5456" s="29" t="s">
        <v>3527</v>
      </c>
      <c r="F5456" s="29">
        <v>267.5</v>
      </c>
      <c r="G5456" s="10">
        <f>SUMIFS('Régua SAEB'!$C:$C,'Régua SAEB'!$B:$B,"LP",'Régua SAEB'!$D:$D,"&lt;="&amp;$F5456,'Régua SAEB'!$E:$E,"&gt;"&amp;$F5456,'Régua SAEB'!$A:$A,$E5456)</f>
        <v>2</v>
      </c>
      <c r="H5456" s="10" t="str">
        <f t="array" ref="H5456">INDEX('Régua SAEB'!$F$1:$F$40,MATCH($E5456&amp;"LP"&amp;$G5456,'Régua SAEB'!$G$1:$G$40,0),1)</f>
        <v>Básico</v>
      </c>
      <c r="I5456" s="29">
        <v>252.69</v>
      </c>
      <c r="J5456" s="10">
        <f>SUMIFS('Régua SAEB'!$C:$C,'Régua SAEB'!$B:$B,"MT",'Régua SAEB'!$D:$D,"&lt;="&amp;$I5456,'Régua SAEB'!$E:$E,"&gt;"&amp;$I5456,'Régua SAEB'!$A:$A,$E5456)</f>
        <v>2</v>
      </c>
      <c r="K5456" s="10" t="str">
        <f t="array" ref="K5456">INDEX('Régua SAEB'!$F$1:$F$40,MATCH($E5456&amp;"MT"&amp;$J5456,'Régua SAEB'!$G$1:$G$40,0),1)</f>
        <v>Insuficiente</v>
      </c>
    </row>
    <row r="5457" spans="1:11" x14ac:dyDescent="0.2">
      <c r="A5457" s="28" t="s">
        <v>31</v>
      </c>
      <c r="B5457" s="24">
        <v>1685</v>
      </c>
      <c r="C5457" s="28" t="s">
        <v>2748</v>
      </c>
      <c r="D5457" s="29">
        <v>35001685</v>
      </c>
      <c r="E5457" s="29" t="s">
        <v>3527</v>
      </c>
      <c r="F5457" s="29">
        <v>305.83</v>
      </c>
      <c r="G5457" s="10">
        <f>SUMIFS('Régua SAEB'!$C:$C,'Régua SAEB'!$B:$B,"LP",'Régua SAEB'!$D:$D,"&lt;="&amp;$F5457,'Régua SAEB'!$E:$E,"&gt;"&amp;$F5457,'Régua SAEB'!$A:$A,$E5457)</f>
        <v>4</v>
      </c>
      <c r="H5457" s="10" t="str">
        <f t="array" ref="H5457">INDEX('Régua SAEB'!$F$1:$F$40,MATCH($E5457&amp;"LP"&amp;$G5457,'Régua SAEB'!$G$1:$G$40,0),1)</f>
        <v>Básico</v>
      </c>
      <c r="I5457" s="29">
        <v>270.83999999999997</v>
      </c>
      <c r="J5457" s="10">
        <f>SUMIFS('Régua SAEB'!$C:$C,'Régua SAEB'!$B:$B,"MT",'Régua SAEB'!$D:$D,"&lt;="&amp;$I5457,'Régua SAEB'!$E:$E,"&gt;"&amp;$I5457,'Régua SAEB'!$A:$A,$E5457)</f>
        <v>2</v>
      </c>
      <c r="K5457" s="10" t="str">
        <f t="array" ref="K5457">INDEX('Régua SAEB'!$F$1:$F$40,MATCH($E5457&amp;"MT"&amp;$J5457,'Régua SAEB'!$G$1:$G$40,0),1)</f>
        <v>Insuficiente</v>
      </c>
    </row>
    <row r="5458" spans="1:11" x14ac:dyDescent="0.2">
      <c r="A5458" s="28" t="s">
        <v>54</v>
      </c>
      <c r="B5458" s="24">
        <v>1727</v>
      </c>
      <c r="C5458" s="28" t="s">
        <v>2750</v>
      </c>
      <c r="D5458" s="29">
        <v>35001727</v>
      </c>
      <c r="E5458" s="29" t="s">
        <v>3527</v>
      </c>
      <c r="F5458" s="29">
        <v>272.08</v>
      </c>
      <c r="G5458" s="10">
        <f>SUMIFS('Régua SAEB'!$C:$C,'Régua SAEB'!$B:$B,"LP",'Régua SAEB'!$D:$D,"&lt;="&amp;$F5458,'Régua SAEB'!$E:$E,"&gt;"&amp;$F5458,'Régua SAEB'!$A:$A,$E5458)</f>
        <v>2</v>
      </c>
      <c r="H5458" s="10" t="str">
        <f t="array" ref="H5458">INDEX('Régua SAEB'!$F$1:$F$40,MATCH($E5458&amp;"LP"&amp;$G5458,'Régua SAEB'!$G$1:$G$40,0),1)</f>
        <v>Básico</v>
      </c>
      <c r="I5458" s="29">
        <v>260.25</v>
      </c>
      <c r="J5458" s="10">
        <f>SUMIFS('Régua SAEB'!$C:$C,'Régua SAEB'!$B:$B,"MT",'Régua SAEB'!$D:$D,"&lt;="&amp;$I5458,'Régua SAEB'!$E:$E,"&gt;"&amp;$I5458,'Régua SAEB'!$A:$A,$E5458)</f>
        <v>2</v>
      </c>
      <c r="K5458" s="10" t="str">
        <f t="array" ref="K5458">INDEX('Régua SAEB'!$F$1:$F$40,MATCH($E5458&amp;"MT"&amp;$J5458,'Régua SAEB'!$G$1:$G$40,0),1)</f>
        <v>Insuficiente</v>
      </c>
    </row>
    <row r="5459" spans="1:11" x14ac:dyDescent="0.2">
      <c r="A5459" s="28" t="s">
        <v>54</v>
      </c>
      <c r="B5459" s="24">
        <v>1752</v>
      </c>
      <c r="C5459" s="28" t="s">
        <v>2752</v>
      </c>
      <c r="D5459" s="29">
        <v>35001752</v>
      </c>
      <c r="E5459" s="29" t="s">
        <v>3527</v>
      </c>
      <c r="F5459" s="29">
        <v>266.52</v>
      </c>
      <c r="G5459" s="10">
        <f>SUMIFS('Régua SAEB'!$C:$C,'Régua SAEB'!$B:$B,"LP",'Régua SAEB'!$D:$D,"&lt;="&amp;$F5459,'Régua SAEB'!$E:$E,"&gt;"&amp;$F5459,'Régua SAEB'!$A:$A,$E5459)</f>
        <v>2</v>
      </c>
      <c r="H5459" s="10" t="str">
        <f t="array" ref="H5459">INDEX('Régua SAEB'!$F$1:$F$40,MATCH($E5459&amp;"LP"&amp;$G5459,'Régua SAEB'!$G$1:$G$40,0),1)</f>
        <v>Básico</v>
      </c>
      <c r="I5459" s="29">
        <v>252.91</v>
      </c>
      <c r="J5459" s="10">
        <f>SUMIFS('Régua SAEB'!$C:$C,'Régua SAEB'!$B:$B,"MT",'Régua SAEB'!$D:$D,"&lt;="&amp;$I5459,'Régua SAEB'!$E:$E,"&gt;"&amp;$I5459,'Régua SAEB'!$A:$A,$E5459)</f>
        <v>2</v>
      </c>
      <c r="K5459" s="10" t="str">
        <f t="array" ref="K5459">INDEX('Régua SAEB'!$F$1:$F$40,MATCH($E5459&amp;"MT"&amp;$J5459,'Régua SAEB'!$G$1:$G$40,0),1)</f>
        <v>Insuficiente</v>
      </c>
    </row>
    <row r="5460" spans="1:11" x14ac:dyDescent="0.2">
      <c r="A5460" s="28" t="s">
        <v>55</v>
      </c>
      <c r="B5460" s="24">
        <v>1776</v>
      </c>
      <c r="C5460" s="28" t="s">
        <v>2753</v>
      </c>
      <c r="D5460" s="29">
        <v>35001776</v>
      </c>
      <c r="E5460" s="29" t="s">
        <v>3527</v>
      </c>
      <c r="F5460" s="29">
        <v>277.64</v>
      </c>
      <c r="G5460" s="10">
        <f>SUMIFS('Régua SAEB'!$C:$C,'Régua SAEB'!$B:$B,"LP",'Régua SAEB'!$D:$D,"&lt;="&amp;$F5460,'Régua SAEB'!$E:$E,"&gt;"&amp;$F5460,'Régua SAEB'!$A:$A,$E5460)</f>
        <v>3</v>
      </c>
      <c r="H5460" s="10" t="str">
        <f t="array" ref="H5460">INDEX('Régua SAEB'!$F$1:$F$40,MATCH($E5460&amp;"LP"&amp;$G5460,'Régua SAEB'!$G$1:$G$40,0),1)</f>
        <v>Básico</v>
      </c>
      <c r="I5460" s="29">
        <v>262.51</v>
      </c>
      <c r="J5460" s="10">
        <f>SUMIFS('Régua SAEB'!$C:$C,'Régua SAEB'!$B:$B,"MT",'Régua SAEB'!$D:$D,"&lt;="&amp;$I5460,'Régua SAEB'!$E:$E,"&gt;"&amp;$I5460,'Régua SAEB'!$A:$A,$E5460)</f>
        <v>2</v>
      </c>
      <c r="K5460" s="10" t="str">
        <f t="array" ref="K5460">INDEX('Régua SAEB'!$F$1:$F$40,MATCH($E5460&amp;"MT"&amp;$J5460,'Régua SAEB'!$G$1:$G$40,0),1)</f>
        <v>Insuficiente</v>
      </c>
    </row>
    <row r="5461" spans="1:11" x14ac:dyDescent="0.2">
      <c r="A5461" s="28" t="s">
        <v>31</v>
      </c>
      <c r="B5461" s="24">
        <v>1824</v>
      </c>
      <c r="C5461" s="28" t="s">
        <v>2756</v>
      </c>
      <c r="D5461" s="29">
        <v>35001824</v>
      </c>
      <c r="E5461" s="29" t="s">
        <v>3527</v>
      </c>
      <c r="F5461" s="29">
        <v>275.66000000000003</v>
      </c>
      <c r="G5461" s="10">
        <f>SUMIFS('Régua SAEB'!$C:$C,'Régua SAEB'!$B:$B,"LP",'Régua SAEB'!$D:$D,"&lt;="&amp;$F5461,'Régua SAEB'!$E:$E,"&gt;"&amp;$F5461,'Régua SAEB'!$A:$A,$E5461)</f>
        <v>3</v>
      </c>
      <c r="H5461" s="10" t="str">
        <f t="array" ref="H5461">INDEX('Régua SAEB'!$F$1:$F$40,MATCH($E5461&amp;"LP"&amp;$G5461,'Régua SAEB'!$G$1:$G$40,0),1)</f>
        <v>Básico</v>
      </c>
      <c r="I5461" s="29">
        <v>265.95999999999998</v>
      </c>
      <c r="J5461" s="10">
        <f>SUMIFS('Régua SAEB'!$C:$C,'Régua SAEB'!$B:$B,"MT",'Régua SAEB'!$D:$D,"&lt;="&amp;$I5461,'Régua SAEB'!$E:$E,"&gt;"&amp;$I5461,'Régua SAEB'!$A:$A,$E5461)</f>
        <v>2</v>
      </c>
      <c r="K5461" s="10" t="str">
        <f t="array" ref="K5461">INDEX('Régua SAEB'!$F$1:$F$40,MATCH($E5461&amp;"MT"&amp;$J5461,'Régua SAEB'!$G$1:$G$40,0),1)</f>
        <v>Insuficiente</v>
      </c>
    </row>
    <row r="5462" spans="1:11" x14ac:dyDescent="0.2">
      <c r="A5462" s="28" t="s">
        <v>31</v>
      </c>
      <c r="B5462" s="24">
        <v>1843</v>
      </c>
      <c r="C5462" s="28" t="s">
        <v>2757</v>
      </c>
      <c r="D5462" s="29">
        <v>35001843</v>
      </c>
      <c r="E5462" s="29" t="s">
        <v>3527</v>
      </c>
      <c r="F5462" s="29">
        <v>256.14999999999998</v>
      </c>
      <c r="G5462" s="10">
        <f>SUMIFS('Régua SAEB'!$C:$C,'Régua SAEB'!$B:$B,"LP",'Régua SAEB'!$D:$D,"&lt;="&amp;$F5462,'Régua SAEB'!$E:$E,"&gt;"&amp;$F5462,'Régua SAEB'!$A:$A,$E5462)</f>
        <v>2</v>
      </c>
      <c r="H5462" s="10" t="str">
        <f t="array" ref="H5462">INDEX('Régua SAEB'!$F$1:$F$40,MATCH($E5462&amp;"LP"&amp;$G5462,'Régua SAEB'!$G$1:$G$40,0),1)</f>
        <v>Básico</v>
      </c>
      <c r="I5462" s="29">
        <v>250.24</v>
      </c>
      <c r="J5462" s="10">
        <f>SUMIFS('Régua SAEB'!$C:$C,'Régua SAEB'!$B:$B,"MT",'Régua SAEB'!$D:$D,"&lt;="&amp;$I5462,'Régua SAEB'!$E:$E,"&gt;"&amp;$I5462,'Régua SAEB'!$A:$A,$E5462)</f>
        <v>2</v>
      </c>
      <c r="K5462" s="10" t="str">
        <f t="array" ref="K5462">INDEX('Régua SAEB'!$F$1:$F$40,MATCH($E5462&amp;"MT"&amp;$J5462,'Régua SAEB'!$G$1:$G$40,0),1)</f>
        <v>Insuficiente</v>
      </c>
    </row>
    <row r="5463" spans="1:11" x14ac:dyDescent="0.2">
      <c r="A5463" s="28" t="s">
        <v>55</v>
      </c>
      <c r="B5463" s="24">
        <v>1880</v>
      </c>
      <c r="C5463" s="28" t="s">
        <v>2759</v>
      </c>
      <c r="D5463" s="29">
        <v>35001880</v>
      </c>
      <c r="E5463" s="29" t="s">
        <v>3527</v>
      </c>
      <c r="F5463" s="29">
        <v>277.33999999999997</v>
      </c>
      <c r="G5463" s="10">
        <f>SUMIFS('Régua SAEB'!$C:$C,'Régua SAEB'!$B:$B,"LP",'Régua SAEB'!$D:$D,"&lt;="&amp;$F5463,'Régua SAEB'!$E:$E,"&gt;"&amp;$F5463,'Régua SAEB'!$A:$A,$E5463)</f>
        <v>3</v>
      </c>
      <c r="H5463" s="10" t="str">
        <f t="array" ref="H5463">INDEX('Régua SAEB'!$F$1:$F$40,MATCH($E5463&amp;"LP"&amp;$G5463,'Régua SAEB'!$G$1:$G$40,0),1)</f>
        <v>Básico</v>
      </c>
      <c r="I5463" s="29">
        <v>263.08</v>
      </c>
      <c r="J5463" s="10">
        <f>SUMIFS('Régua SAEB'!$C:$C,'Régua SAEB'!$B:$B,"MT",'Régua SAEB'!$D:$D,"&lt;="&amp;$I5463,'Régua SAEB'!$E:$E,"&gt;"&amp;$I5463,'Régua SAEB'!$A:$A,$E5463)</f>
        <v>2</v>
      </c>
      <c r="K5463" s="10" t="str">
        <f t="array" ref="K5463">INDEX('Régua SAEB'!$F$1:$F$40,MATCH($E5463&amp;"MT"&amp;$J5463,'Régua SAEB'!$G$1:$G$40,0),1)</f>
        <v>Insuficiente</v>
      </c>
    </row>
    <row r="5464" spans="1:11" x14ac:dyDescent="0.2">
      <c r="A5464" s="28" t="s">
        <v>55</v>
      </c>
      <c r="B5464" s="24">
        <v>1910</v>
      </c>
      <c r="C5464" s="28" t="s">
        <v>2761</v>
      </c>
      <c r="D5464" s="29">
        <v>35001910</v>
      </c>
      <c r="E5464" s="29" t="s">
        <v>3527</v>
      </c>
      <c r="F5464" s="29">
        <v>277.27</v>
      </c>
      <c r="G5464" s="10">
        <f>SUMIFS('Régua SAEB'!$C:$C,'Régua SAEB'!$B:$B,"LP",'Régua SAEB'!$D:$D,"&lt;="&amp;$F5464,'Régua SAEB'!$E:$E,"&gt;"&amp;$F5464,'Régua SAEB'!$A:$A,$E5464)</f>
        <v>3</v>
      </c>
      <c r="H5464" s="10" t="str">
        <f t="array" ref="H5464">INDEX('Régua SAEB'!$F$1:$F$40,MATCH($E5464&amp;"LP"&amp;$G5464,'Régua SAEB'!$G$1:$G$40,0),1)</f>
        <v>Básico</v>
      </c>
      <c r="I5464" s="29">
        <v>247.12</v>
      </c>
      <c r="J5464" s="10">
        <f>SUMIFS('Régua SAEB'!$C:$C,'Régua SAEB'!$B:$B,"MT",'Régua SAEB'!$D:$D,"&lt;="&amp;$I5464,'Régua SAEB'!$E:$E,"&gt;"&amp;$I5464,'Régua SAEB'!$A:$A,$E5464)</f>
        <v>1</v>
      </c>
      <c r="K5464" s="10" t="str">
        <f t="array" ref="K5464">INDEX('Régua SAEB'!$F$1:$F$40,MATCH($E5464&amp;"MT"&amp;$J5464,'Régua SAEB'!$G$1:$G$40,0),1)</f>
        <v>Insuficiente</v>
      </c>
    </row>
    <row r="5465" spans="1:11" x14ac:dyDescent="0.2">
      <c r="A5465" s="28" t="s">
        <v>55</v>
      </c>
      <c r="B5465" s="24">
        <v>1961</v>
      </c>
      <c r="C5465" s="28" t="s">
        <v>3745</v>
      </c>
      <c r="D5465" s="29">
        <v>35001961</v>
      </c>
      <c r="E5465" s="29" t="s">
        <v>3527</v>
      </c>
      <c r="F5465" s="29">
        <v>284.19</v>
      </c>
      <c r="G5465" s="10">
        <f>SUMIFS('Régua SAEB'!$C:$C,'Régua SAEB'!$B:$B,"LP",'Régua SAEB'!$D:$D,"&lt;="&amp;$F5465,'Régua SAEB'!$E:$E,"&gt;"&amp;$F5465,'Régua SAEB'!$A:$A,$E5465)</f>
        <v>3</v>
      </c>
      <c r="H5465" s="10" t="str">
        <f t="array" ref="H5465">INDEX('Régua SAEB'!$F$1:$F$40,MATCH($E5465&amp;"LP"&amp;$G5465,'Régua SAEB'!$G$1:$G$40,0),1)</f>
        <v>Básico</v>
      </c>
      <c r="I5465" s="29">
        <v>284.25</v>
      </c>
      <c r="J5465" s="10">
        <f>SUMIFS('Régua SAEB'!$C:$C,'Régua SAEB'!$B:$B,"MT",'Régua SAEB'!$D:$D,"&lt;="&amp;$I5465,'Régua SAEB'!$E:$E,"&gt;"&amp;$I5465,'Régua SAEB'!$A:$A,$E5465)</f>
        <v>3</v>
      </c>
      <c r="K5465" s="10" t="str">
        <f t="array" ref="K5465">INDEX('Régua SAEB'!$F$1:$F$40,MATCH($E5465&amp;"MT"&amp;$J5465,'Régua SAEB'!$G$1:$G$40,0),1)</f>
        <v>Básico</v>
      </c>
    </row>
    <row r="5466" spans="1:11" x14ac:dyDescent="0.2">
      <c r="A5466" s="28" t="s">
        <v>55</v>
      </c>
      <c r="B5466" s="24">
        <v>1971</v>
      </c>
      <c r="C5466" s="28" t="s">
        <v>2764</v>
      </c>
      <c r="D5466" s="29">
        <v>35001971</v>
      </c>
      <c r="E5466" s="29" t="s">
        <v>3527</v>
      </c>
      <c r="F5466" s="29">
        <v>275.01</v>
      </c>
      <c r="G5466" s="10">
        <f>SUMIFS('Régua SAEB'!$C:$C,'Régua SAEB'!$B:$B,"LP",'Régua SAEB'!$D:$D,"&lt;="&amp;$F5466,'Régua SAEB'!$E:$E,"&gt;"&amp;$F5466,'Régua SAEB'!$A:$A,$E5466)</f>
        <v>3</v>
      </c>
      <c r="H5466" s="10" t="str">
        <f t="array" ref="H5466">INDEX('Régua SAEB'!$F$1:$F$40,MATCH($E5466&amp;"LP"&amp;$G5466,'Régua SAEB'!$G$1:$G$40,0),1)</f>
        <v>Básico</v>
      </c>
      <c r="I5466" s="29">
        <v>259.54000000000002</v>
      </c>
      <c r="J5466" s="10">
        <f>SUMIFS('Régua SAEB'!$C:$C,'Régua SAEB'!$B:$B,"MT",'Régua SAEB'!$D:$D,"&lt;="&amp;$I5466,'Régua SAEB'!$E:$E,"&gt;"&amp;$I5466,'Régua SAEB'!$A:$A,$E5466)</f>
        <v>2</v>
      </c>
      <c r="K5466" s="10" t="str">
        <f t="array" ref="K5466">INDEX('Régua SAEB'!$F$1:$F$40,MATCH($E5466&amp;"MT"&amp;$J5466,'Régua SAEB'!$G$1:$G$40,0),1)</f>
        <v>Insuficiente</v>
      </c>
    </row>
    <row r="5467" spans="1:11" x14ac:dyDescent="0.2">
      <c r="A5467" s="28" t="s">
        <v>55</v>
      </c>
      <c r="B5467" s="24">
        <v>2057</v>
      </c>
      <c r="C5467" s="28" t="s">
        <v>2765</v>
      </c>
      <c r="D5467" s="29">
        <v>35002057</v>
      </c>
      <c r="E5467" s="29" t="s">
        <v>3527</v>
      </c>
      <c r="F5467" s="29">
        <v>294.56</v>
      </c>
      <c r="G5467" s="10">
        <f>SUMIFS('Régua SAEB'!$C:$C,'Régua SAEB'!$B:$B,"LP",'Régua SAEB'!$D:$D,"&lt;="&amp;$F5467,'Régua SAEB'!$E:$E,"&gt;"&amp;$F5467,'Régua SAEB'!$A:$A,$E5467)</f>
        <v>3</v>
      </c>
      <c r="H5467" s="10" t="str">
        <f t="array" ref="H5467">INDEX('Régua SAEB'!$F$1:$F$40,MATCH($E5467&amp;"LP"&amp;$G5467,'Régua SAEB'!$G$1:$G$40,0),1)</f>
        <v>Básico</v>
      </c>
      <c r="I5467" s="29">
        <v>277.7</v>
      </c>
      <c r="J5467" s="10">
        <f>SUMIFS('Régua SAEB'!$C:$C,'Régua SAEB'!$B:$B,"MT",'Régua SAEB'!$D:$D,"&lt;="&amp;$I5467,'Régua SAEB'!$E:$E,"&gt;"&amp;$I5467,'Régua SAEB'!$A:$A,$E5467)</f>
        <v>3</v>
      </c>
      <c r="K5467" s="10" t="str">
        <f t="array" ref="K5467">INDEX('Régua SAEB'!$F$1:$F$40,MATCH($E5467&amp;"MT"&amp;$J5467,'Régua SAEB'!$G$1:$G$40,0),1)</f>
        <v>Básico</v>
      </c>
    </row>
    <row r="5468" spans="1:11" x14ac:dyDescent="0.2">
      <c r="A5468" s="28" t="s">
        <v>55</v>
      </c>
      <c r="B5468" s="24">
        <v>2136</v>
      </c>
      <c r="C5468" s="28" t="s">
        <v>2768</v>
      </c>
      <c r="D5468" s="29">
        <v>35002136</v>
      </c>
      <c r="E5468" s="29" t="s">
        <v>3527</v>
      </c>
      <c r="F5468" s="29">
        <v>302.97000000000003</v>
      </c>
      <c r="G5468" s="10">
        <f>SUMIFS('Régua SAEB'!$C:$C,'Régua SAEB'!$B:$B,"LP",'Régua SAEB'!$D:$D,"&lt;="&amp;$F5468,'Régua SAEB'!$E:$E,"&gt;"&amp;$F5468,'Régua SAEB'!$A:$A,$E5468)</f>
        <v>4</v>
      </c>
      <c r="H5468" s="10" t="str">
        <f t="array" ref="H5468">INDEX('Régua SAEB'!$F$1:$F$40,MATCH($E5468&amp;"LP"&amp;$G5468,'Régua SAEB'!$G$1:$G$40,0),1)</f>
        <v>Básico</v>
      </c>
      <c r="I5468" s="29">
        <v>294.2</v>
      </c>
      <c r="J5468" s="10">
        <f>SUMIFS('Régua SAEB'!$C:$C,'Régua SAEB'!$B:$B,"MT",'Régua SAEB'!$D:$D,"&lt;="&amp;$I5468,'Régua SAEB'!$E:$E,"&gt;"&amp;$I5468,'Régua SAEB'!$A:$A,$E5468)</f>
        <v>3</v>
      </c>
      <c r="K5468" s="10" t="str">
        <f t="array" ref="K5468">INDEX('Régua SAEB'!$F$1:$F$40,MATCH($E5468&amp;"MT"&amp;$J5468,'Régua SAEB'!$G$1:$G$40,0),1)</f>
        <v>Básico</v>
      </c>
    </row>
    <row r="5469" spans="1:11" x14ac:dyDescent="0.2">
      <c r="A5469" s="28" t="s">
        <v>55</v>
      </c>
      <c r="B5469" s="24">
        <v>2159</v>
      </c>
      <c r="C5469" s="28" t="s">
        <v>2770</v>
      </c>
      <c r="D5469" s="29">
        <v>35002159</v>
      </c>
      <c r="E5469" s="29" t="s">
        <v>3527</v>
      </c>
      <c r="F5469" s="29">
        <v>312.22000000000003</v>
      </c>
      <c r="G5469" s="10">
        <f>SUMIFS('Régua SAEB'!$C:$C,'Régua SAEB'!$B:$B,"LP",'Régua SAEB'!$D:$D,"&lt;="&amp;$F5469,'Régua SAEB'!$E:$E,"&gt;"&amp;$F5469,'Régua SAEB'!$A:$A,$E5469)</f>
        <v>4</v>
      </c>
      <c r="H5469" s="10" t="str">
        <f t="array" ref="H5469">INDEX('Régua SAEB'!$F$1:$F$40,MATCH($E5469&amp;"LP"&amp;$G5469,'Régua SAEB'!$G$1:$G$40,0),1)</f>
        <v>Básico</v>
      </c>
      <c r="I5469" s="29">
        <v>292</v>
      </c>
      <c r="J5469" s="10">
        <f>SUMIFS('Régua SAEB'!$C:$C,'Régua SAEB'!$B:$B,"MT",'Régua SAEB'!$D:$D,"&lt;="&amp;$I5469,'Régua SAEB'!$E:$E,"&gt;"&amp;$I5469,'Régua SAEB'!$A:$A,$E5469)</f>
        <v>3</v>
      </c>
      <c r="K5469" s="10" t="str">
        <f t="array" ref="K5469">INDEX('Régua SAEB'!$F$1:$F$40,MATCH($E5469&amp;"MT"&amp;$J5469,'Régua SAEB'!$G$1:$G$40,0),1)</f>
        <v>Básico</v>
      </c>
    </row>
    <row r="5470" spans="1:11" x14ac:dyDescent="0.2">
      <c r="A5470" s="28" t="s">
        <v>55</v>
      </c>
      <c r="B5470" s="24">
        <v>2173</v>
      </c>
      <c r="C5470" s="28" t="s">
        <v>2772</v>
      </c>
      <c r="D5470" s="29">
        <v>35002173</v>
      </c>
      <c r="E5470" s="29" t="s">
        <v>3527</v>
      </c>
      <c r="F5470" s="29">
        <v>298.44</v>
      </c>
      <c r="G5470" s="10">
        <f>SUMIFS('Régua SAEB'!$C:$C,'Régua SAEB'!$B:$B,"LP",'Régua SAEB'!$D:$D,"&lt;="&amp;$F5470,'Régua SAEB'!$E:$E,"&gt;"&amp;$F5470,'Régua SAEB'!$A:$A,$E5470)</f>
        <v>3</v>
      </c>
      <c r="H5470" s="10" t="str">
        <f t="array" ref="H5470">INDEX('Régua SAEB'!$F$1:$F$40,MATCH($E5470&amp;"LP"&amp;$G5470,'Régua SAEB'!$G$1:$G$40,0),1)</f>
        <v>Básico</v>
      </c>
      <c r="I5470" s="29">
        <v>287.52</v>
      </c>
      <c r="J5470" s="10">
        <f>SUMIFS('Régua SAEB'!$C:$C,'Régua SAEB'!$B:$B,"MT",'Régua SAEB'!$D:$D,"&lt;="&amp;$I5470,'Régua SAEB'!$E:$E,"&gt;"&amp;$I5470,'Régua SAEB'!$A:$A,$E5470)</f>
        <v>3</v>
      </c>
      <c r="K5470" s="10" t="str">
        <f t="array" ref="K5470">INDEX('Régua SAEB'!$F$1:$F$40,MATCH($E5470&amp;"MT"&amp;$J5470,'Régua SAEB'!$G$1:$G$40,0),1)</f>
        <v>Básico</v>
      </c>
    </row>
    <row r="5471" spans="1:11" x14ac:dyDescent="0.2">
      <c r="A5471" s="28" t="s">
        <v>55</v>
      </c>
      <c r="B5471" s="24">
        <v>2197</v>
      </c>
      <c r="C5471" s="28" t="s">
        <v>2773</v>
      </c>
      <c r="D5471" s="29">
        <v>35002197</v>
      </c>
      <c r="E5471" s="29" t="s">
        <v>3527</v>
      </c>
      <c r="F5471" s="29">
        <v>274.76</v>
      </c>
      <c r="G5471" s="10">
        <f>SUMIFS('Régua SAEB'!$C:$C,'Régua SAEB'!$B:$B,"LP",'Régua SAEB'!$D:$D,"&lt;="&amp;$F5471,'Régua SAEB'!$E:$E,"&gt;"&amp;$F5471,'Régua SAEB'!$A:$A,$E5471)</f>
        <v>2</v>
      </c>
      <c r="H5471" s="10" t="str">
        <f t="array" ref="H5471">INDEX('Régua SAEB'!$F$1:$F$40,MATCH($E5471&amp;"LP"&amp;$G5471,'Régua SAEB'!$G$1:$G$40,0),1)</f>
        <v>Básico</v>
      </c>
      <c r="I5471" s="29">
        <v>267.41000000000003</v>
      </c>
      <c r="J5471" s="10">
        <f>SUMIFS('Régua SAEB'!$C:$C,'Régua SAEB'!$B:$B,"MT",'Régua SAEB'!$D:$D,"&lt;="&amp;$I5471,'Régua SAEB'!$E:$E,"&gt;"&amp;$I5471,'Régua SAEB'!$A:$A,$E5471)</f>
        <v>2</v>
      </c>
      <c r="K5471" s="10" t="str">
        <f t="array" ref="K5471">INDEX('Régua SAEB'!$F$1:$F$40,MATCH($E5471&amp;"MT"&amp;$J5471,'Régua SAEB'!$G$1:$G$40,0),1)</f>
        <v>Insuficiente</v>
      </c>
    </row>
    <row r="5472" spans="1:11" x14ac:dyDescent="0.2">
      <c r="A5472" s="28" t="s">
        <v>55</v>
      </c>
      <c r="B5472" s="24">
        <v>2297</v>
      </c>
      <c r="C5472" s="28" t="s">
        <v>2777</v>
      </c>
      <c r="D5472" s="29">
        <v>35002297</v>
      </c>
      <c r="E5472" s="29" t="s">
        <v>3527</v>
      </c>
      <c r="F5472" s="29">
        <v>279.49</v>
      </c>
      <c r="G5472" s="10">
        <f>SUMIFS('Régua SAEB'!$C:$C,'Régua SAEB'!$B:$B,"LP",'Régua SAEB'!$D:$D,"&lt;="&amp;$F5472,'Régua SAEB'!$E:$E,"&gt;"&amp;$F5472,'Régua SAEB'!$A:$A,$E5472)</f>
        <v>3</v>
      </c>
      <c r="H5472" s="10" t="str">
        <f t="array" ref="H5472">INDEX('Régua SAEB'!$F$1:$F$40,MATCH($E5472&amp;"LP"&amp;$G5472,'Régua SAEB'!$G$1:$G$40,0),1)</f>
        <v>Básico</v>
      </c>
      <c r="I5472" s="29">
        <v>269.2</v>
      </c>
      <c r="J5472" s="10">
        <f>SUMIFS('Régua SAEB'!$C:$C,'Régua SAEB'!$B:$B,"MT",'Régua SAEB'!$D:$D,"&lt;="&amp;$I5472,'Régua SAEB'!$E:$E,"&gt;"&amp;$I5472,'Régua SAEB'!$A:$A,$E5472)</f>
        <v>2</v>
      </c>
      <c r="K5472" s="10" t="str">
        <f t="array" ref="K5472">INDEX('Régua SAEB'!$F$1:$F$40,MATCH($E5472&amp;"MT"&amp;$J5472,'Régua SAEB'!$G$1:$G$40,0),1)</f>
        <v>Insuficiente</v>
      </c>
    </row>
    <row r="5473" spans="1:11" x14ac:dyDescent="0.2">
      <c r="A5473" s="28" t="s">
        <v>55</v>
      </c>
      <c r="B5473" s="24">
        <v>2318</v>
      </c>
      <c r="C5473" s="28" t="s">
        <v>2778</v>
      </c>
      <c r="D5473" s="29">
        <v>35002318</v>
      </c>
      <c r="E5473" s="29" t="s">
        <v>3527</v>
      </c>
      <c r="F5473" s="29">
        <v>261.52999999999997</v>
      </c>
      <c r="G5473" s="10">
        <f>SUMIFS('Régua SAEB'!$C:$C,'Régua SAEB'!$B:$B,"LP",'Régua SAEB'!$D:$D,"&lt;="&amp;$F5473,'Régua SAEB'!$E:$E,"&gt;"&amp;$F5473,'Régua SAEB'!$A:$A,$E5473)</f>
        <v>2</v>
      </c>
      <c r="H5473" s="10" t="str">
        <f t="array" ref="H5473">INDEX('Régua SAEB'!$F$1:$F$40,MATCH($E5473&amp;"LP"&amp;$G5473,'Régua SAEB'!$G$1:$G$40,0),1)</f>
        <v>Básico</v>
      </c>
      <c r="I5473" s="29">
        <v>253.48</v>
      </c>
      <c r="J5473" s="10">
        <f>SUMIFS('Régua SAEB'!$C:$C,'Régua SAEB'!$B:$B,"MT",'Régua SAEB'!$D:$D,"&lt;="&amp;$I5473,'Régua SAEB'!$E:$E,"&gt;"&amp;$I5473,'Régua SAEB'!$A:$A,$E5473)</f>
        <v>2</v>
      </c>
      <c r="K5473" s="10" t="str">
        <f t="array" ref="K5473">INDEX('Régua SAEB'!$F$1:$F$40,MATCH($E5473&amp;"MT"&amp;$J5473,'Régua SAEB'!$G$1:$G$40,0),1)</f>
        <v>Insuficiente</v>
      </c>
    </row>
    <row r="5474" spans="1:11" x14ac:dyDescent="0.2">
      <c r="A5474" s="28" t="s">
        <v>54</v>
      </c>
      <c r="B5474" s="24">
        <v>2331</v>
      </c>
      <c r="C5474" s="28" t="s">
        <v>2779</v>
      </c>
      <c r="D5474" s="29">
        <v>35002331</v>
      </c>
      <c r="E5474" s="29" t="s">
        <v>3527</v>
      </c>
      <c r="F5474" s="29">
        <v>270.56</v>
      </c>
      <c r="G5474" s="10">
        <f>SUMIFS('Régua SAEB'!$C:$C,'Régua SAEB'!$B:$B,"LP",'Régua SAEB'!$D:$D,"&lt;="&amp;$F5474,'Régua SAEB'!$E:$E,"&gt;"&amp;$F5474,'Régua SAEB'!$A:$A,$E5474)</f>
        <v>2</v>
      </c>
      <c r="H5474" s="10" t="str">
        <f t="array" ref="H5474">INDEX('Régua SAEB'!$F$1:$F$40,MATCH($E5474&amp;"LP"&amp;$G5474,'Régua SAEB'!$G$1:$G$40,0),1)</f>
        <v>Básico</v>
      </c>
      <c r="I5474" s="29">
        <v>254.99</v>
      </c>
      <c r="J5474" s="10">
        <f>SUMIFS('Régua SAEB'!$C:$C,'Régua SAEB'!$B:$B,"MT",'Régua SAEB'!$D:$D,"&lt;="&amp;$I5474,'Régua SAEB'!$E:$E,"&gt;"&amp;$I5474,'Régua SAEB'!$A:$A,$E5474)</f>
        <v>2</v>
      </c>
      <c r="K5474" s="10" t="str">
        <f t="array" ref="K5474">INDEX('Régua SAEB'!$F$1:$F$40,MATCH($E5474&amp;"MT"&amp;$J5474,'Régua SAEB'!$G$1:$G$40,0),1)</f>
        <v>Insuficiente</v>
      </c>
    </row>
    <row r="5475" spans="1:11" x14ac:dyDescent="0.2">
      <c r="A5475" s="28" t="s">
        <v>54</v>
      </c>
      <c r="B5475" s="24">
        <v>2434</v>
      </c>
      <c r="C5475" s="28" t="s">
        <v>2781</v>
      </c>
      <c r="D5475" s="29">
        <v>35002434</v>
      </c>
      <c r="E5475" s="29" t="s">
        <v>3527</v>
      </c>
      <c r="F5475" s="29">
        <v>269.42</v>
      </c>
      <c r="G5475" s="10">
        <f>SUMIFS('Régua SAEB'!$C:$C,'Régua SAEB'!$B:$B,"LP",'Régua SAEB'!$D:$D,"&lt;="&amp;$F5475,'Régua SAEB'!$E:$E,"&gt;"&amp;$F5475,'Régua SAEB'!$A:$A,$E5475)</f>
        <v>2</v>
      </c>
      <c r="H5475" s="10" t="str">
        <f t="array" ref="H5475">INDEX('Régua SAEB'!$F$1:$F$40,MATCH($E5475&amp;"LP"&amp;$G5475,'Régua SAEB'!$G$1:$G$40,0),1)</f>
        <v>Básico</v>
      </c>
      <c r="I5475" s="29">
        <v>262.23</v>
      </c>
      <c r="J5475" s="10">
        <f>SUMIFS('Régua SAEB'!$C:$C,'Régua SAEB'!$B:$B,"MT",'Régua SAEB'!$D:$D,"&lt;="&amp;$I5475,'Régua SAEB'!$E:$E,"&gt;"&amp;$I5475,'Régua SAEB'!$A:$A,$E5475)</f>
        <v>2</v>
      </c>
      <c r="K5475" s="10" t="str">
        <f t="array" ref="K5475">INDEX('Régua SAEB'!$F$1:$F$40,MATCH($E5475&amp;"MT"&amp;$J5475,'Régua SAEB'!$G$1:$G$40,0),1)</f>
        <v>Insuficiente</v>
      </c>
    </row>
    <row r="5476" spans="1:11" x14ac:dyDescent="0.2">
      <c r="A5476" s="28" t="s">
        <v>51</v>
      </c>
      <c r="B5476" s="24">
        <v>2461</v>
      </c>
      <c r="C5476" s="28" t="s">
        <v>2782</v>
      </c>
      <c r="D5476" s="29">
        <v>35002461</v>
      </c>
      <c r="E5476" s="29" t="s">
        <v>3527</v>
      </c>
      <c r="F5476" s="29">
        <v>256.62</v>
      </c>
      <c r="G5476" s="10">
        <f>SUMIFS('Régua SAEB'!$C:$C,'Régua SAEB'!$B:$B,"LP",'Régua SAEB'!$D:$D,"&lt;="&amp;$F5476,'Régua SAEB'!$E:$E,"&gt;"&amp;$F5476,'Régua SAEB'!$A:$A,$E5476)</f>
        <v>2</v>
      </c>
      <c r="H5476" s="10" t="str">
        <f t="array" ref="H5476">INDEX('Régua SAEB'!$F$1:$F$40,MATCH($E5476&amp;"LP"&amp;$G5476,'Régua SAEB'!$G$1:$G$40,0),1)</f>
        <v>Básico</v>
      </c>
      <c r="I5476" s="29">
        <v>246.04</v>
      </c>
      <c r="J5476" s="10">
        <f>SUMIFS('Régua SAEB'!$C:$C,'Régua SAEB'!$B:$B,"MT",'Régua SAEB'!$D:$D,"&lt;="&amp;$I5476,'Régua SAEB'!$E:$E,"&gt;"&amp;$I5476,'Régua SAEB'!$A:$A,$E5476)</f>
        <v>1</v>
      </c>
      <c r="K5476" s="10" t="str">
        <f t="array" ref="K5476">INDEX('Régua SAEB'!$F$1:$F$40,MATCH($E5476&amp;"MT"&amp;$J5476,'Régua SAEB'!$G$1:$G$40,0),1)</f>
        <v>Insuficiente</v>
      </c>
    </row>
    <row r="5477" spans="1:11" x14ac:dyDescent="0.2">
      <c r="A5477" s="28" t="s">
        <v>54</v>
      </c>
      <c r="B5477" s="24">
        <v>2471</v>
      </c>
      <c r="C5477" s="28" t="s">
        <v>2783</v>
      </c>
      <c r="D5477" s="29">
        <v>35002471</v>
      </c>
      <c r="E5477" s="29" t="s">
        <v>3527</v>
      </c>
      <c r="F5477" s="29">
        <v>285.95</v>
      </c>
      <c r="G5477" s="10">
        <f>SUMIFS('Régua SAEB'!$C:$C,'Régua SAEB'!$B:$B,"LP",'Régua SAEB'!$D:$D,"&lt;="&amp;$F5477,'Régua SAEB'!$E:$E,"&gt;"&amp;$F5477,'Régua SAEB'!$A:$A,$E5477)</f>
        <v>3</v>
      </c>
      <c r="H5477" s="10" t="str">
        <f t="array" ref="H5477">INDEX('Régua SAEB'!$F$1:$F$40,MATCH($E5477&amp;"LP"&amp;$G5477,'Régua SAEB'!$G$1:$G$40,0),1)</f>
        <v>Básico</v>
      </c>
      <c r="I5477" s="29">
        <v>271.14</v>
      </c>
      <c r="J5477" s="10">
        <f>SUMIFS('Régua SAEB'!$C:$C,'Régua SAEB'!$B:$B,"MT",'Régua SAEB'!$D:$D,"&lt;="&amp;$I5477,'Régua SAEB'!$E:$E,"&gt;"&amp;$I5477,'Régua SAEB'!$A:$A,$E5477)</f>
        <v>2</v>
      </c>
      <c r="K5477" s="10" t="str">
        <f t="array" ref="K5477">INDEX('Régua SAEB'!$F$1:$F$40,MATCH($E5477&amp;"MT"&amp;$J5477,'Régua SAEB'!$G$1:$G$40,0),1)</f>
        <v>Insuficiente</v>
      </c>
    </row>
    <row r="5478" spans="1:11" x14ac:dyDescent="0.2">
      <c r="A5478" s="28" t="s">
        <v>54</v>
      </c>
      <c r="B5478" s="24">
        <v>2549</v>
      </c>
      <c r="C5478" s="28" t="s">
        <v>2786</v>
      </c>
      <c r="D5478" s="29">
        <v>35002549</v>
      </c>
      <c r="E5478" s="29" t="s">
        <v>3527</v>
      </c>
      <c r="F5478" s="29">
        <v>273.76</v>
      </c>
      <c r="G5478" s="10">
        <f>SUMIFS('Régua SAEB'!$C:$C,'Régua SAEB'!$B:$B,"LP",'Régua SAEB'!$D:$D,"&lt;="&amp;$F5478,'Régua SAEB'!$E:$E,"&gt;"&amp;$F5478,'Régua SAEB'!$A:$A,$E5478)</f>
        <v>2</v>
      </c>
      <c r="H5478" s="10" t="str">
        <f t="array" ref="H5478">INDEX('Régua SAEB'!$F$1:$F$40,MATCH($E5478&amp;"LP"&amp;$G5478,'Régua SAEB'!$G$1:$G$40,0),1)</f>
        <v>Básico</v>
      </c>
      <c r="I5478" s="29">
        <v>260.39999999999998</v>
      </c>
      <c r="J5478" s="10">
        <f>SUMIFS('Régua SAEB'!$C:$C,'Régua SAEB'!$B:$B,"MT",'Régua SAEB'!$D:$D,"&lt;="&amp;$I5478,'Régua SAEB'!$E:$E,"&gt;"&amp;$I5478,'Régua SAEB'!$A:$A,$E5478)</f>
        <v>2</v>
      </c>
      <c r="K5478" s="10" t="str">
        <f t="array" ref="K5478">INDEX('Régua SAEB'!$F$1:$F$40,MATCH($E5478&amp;"MT"&amp;$J5478,'Régua SAEB'!$G$1:$G$40,0),1)</f>
        <v>Insuficiente</v>
      </c>
    </row>
    <row r="5479" spans="1:11" x14ac:dyDescent="0.2">
      <c r="A5479" s="28" t="s">
        <v>51</v>
      </c>
      <c r="B5479" s="24">
        <v>2550</v>
      </c>
      <c r="C5479" s="28" t="s">
        <v>3746</v>
      </c>
      <c r="D5479" s="29">
        <v>35002550</v>
      </c>
      <c r="E5479" s="29" t="s">
        <v>3527</v>
      </c>
      <c r="F5479" s="29">
        <v>289.57</v>
      </c>
      <c r="G5479" s="10">
        <f>SUMIFS('Régua SAEB'!$C:$C,'Régua SAEB'!$B:$B,"LP",'Régua SAEB'!$D:$D,"&lt;="&amp;$F5479,'Régua SAEB'!$E:$E,"&gt;"&amp;$F5479,'Régua SAEB'!$A:$A,$E5479)</f>
        <v>3</v>
      </c>
      <c r="H5479" s="10" t="str">
        <f t="array" ref="H5479">INDEX('Régua SAEB'!$F$1:$F$40,MATCH($E5479&amp;"LP"&amp;$G5479,'Régua SAEB'!$G$1:$G$40,0),1)</f>
        <v>Básico</v>
      </c>
      <c r="I5479" s="29">
        <v>273.77</v>
      </c>
      <c r="J5479" s="10">
        <f>SUMIFS('Régua SAEB'!$C:$C,'Régua SAEB'!$B:$B,"MT",'Régua SAEB'!$D:$D,"&lt;="&amp;$I5479,'Régua SAEB'!$E:$E,"&gt;"&amp;$I5479,'Régua SAEB'!$A:$A,$E5479)</f>
        <v>2</v>
      </c>
      <c r="K5479" s="10" t="str">
        <f t="array" ref="K5479">INDEX('Régua SAEB'!$F$1:$F$40,MATCH($E5479&amp;"MT"&amp;$J5479,'Régua SAEB'!$G$1:$G$40,0),1)</f>
        <v>Insuficiente</v>
      </c>
    </row>
    <row r="5480" spans="1:11" x14ac:dyDescent="0.2">
      <c r="A5480" s="28" t="s">
        <v>51</v>
      </c>
      <c r="B5480" s="24">
        <v>2586</v>
      </c>
      <c r="C5480" s="28" t="s">
        <v>2789</v>
      </c>
      <c r="D5480" s="29">
        <v>35002586</v>
      </c>
      <c r="E5480" s="29" t="s">
        <v>3527</v>
      </c>
      <c r="F5480" s="29">
        <v>284.02</v>
      </c>
      <c r="G5480" s="10">
        <f>SUMIFS('Régua SAEB'!$C:$C,'Régua SAEB'!$B:$B,"LP",'Régua SAEB'!$D:$D,"&lt;="&amp;$F5480,'Régua SAEB'!$E:$E,"&gt;"&amp;$F5480,'Régua SAEB'!$A:$A,$E5480)</f>
        <v>3</v>
      </c>
      <c r="H5480" s="10" t="str">
        <f t="array" ref="H5480">INDEX('Régua SAEB'!$F$1:$F$40,MATCH($E5480&amp;"LP"&amp;$G5480,'Régua SAEB'!$G$1:$G$40,0),1)</f>
        <v>Básico</v>
      </c>
      <c r="I5480" s="29">
        <v>267.79000000000002</v>
      </c>
      <c r="J5480" s="10">
        <f>SUMIFS('Régua SAEB'!$C:$C,'Régua SAEB'!$B:$B,"MT",'Régua SAEB'!$D:$D,"&lt;="&amp;$I5480,'Régua SAEB'!$E:$E,"&gt;"&amp;$I5480,'Régua SAEB'!$A:$A,$E5480)</f>
        <v>2</v>
      </c>
      <c r="K5480" s="10" t="str">
        <f t="array" ref="K5480">INDEX('Régua SAEB'!$F$1:$F$40,MATCH($E5480&amp;"MT"&amp;$J5480,'Régua SAEB'!$G$1:$G$40,0),1)</f>
        <v>Insuficiente</v>
      </c>
    </row>
    <row r="5481" spans="1:11" x14ac:dyDescent="0.2">
      <c r="A5481" s="28" t="s">
        <v>54</v>
      </c>
      <c r="B5481" s="24">
        <v>2598</v>
      </c>
      <c r="C5481" s="28" t="s">
        <v>2790</v>
      </c>
      <c r="D5481" s="29">
        <v>35002598</v>
      </c>
      <c r="E5481" s="29" t="s">
        <v>3527</v>
      </c>
      <c r="F5481" s="29">
        <v>278.51</v>
      </c>
      <c r="G5481" s="10">
        <f>SUMIFS('Régua SAEB'!$C:$C,'Régua SAEB'!$B:$B,"LP",'Régua SAEB'!$D:$D,"&lt;="&amp;$F5481,'Régua SAEB'!$E:$E,"&gt;"&amp;$F5481,'Régua SAEB'!$A:$A,$E5481)</f>
        <v>3</v>
      </c>
      <c r="H5481" s="10" t="str">
        <f t="array" ref="H5481">INDEX('Régua SAEB'!$F$1:$F$40,MATCH($E5481&amp;"LP"&amp;$G5481,'Régua SAEB'!$G$1:$G$40,0),1)</f>
        <v>Básico</v>
      </c>
      <c r="I5481" s="29">
        <v>259.04000000000002</v>
      </c>
      <c r="J5481" s="10">
        <f>SUMIFS('Régua SAEB'!$C:$C,'Régua SAEB'!$B:$B,"MT",'Régua SAEB'!$D:$D,"&lt;="&amp;$I5481,'Régua SAEB'!$E:$E,"&gt;"&amp;$I5481,'Régua SAEB'!$A:$A,$E5481)</f>
        <v>2</v>
      </c>
      <c r="K5481" s="10" t="str">
        <f t="array" ref="K5481">INDEX('Régua SAEB'!$F$1:$F$40,MATCH($E5481&amp;"MT"&amp;$J5481,'Régua SAEB'!$G$1:$G$40,0),1)</f>
        <v>Insuficiente</v>
      </c>
    </row>
    <row r="5482" spans="1:11" x14ac:dyDescent="0.2">
      <c r="A5482" s="28" t="s">
        <v>54</v>
      </c>
      <c r="B5482" s="24">
        <v>2636</v>
      </c>
      <c r="C5482" s="28" t="s">
        <v>2792</v>
      </c>
      <c r="D5482" s="29">
        <v>35002636</v>
      </c>
      <c r="E5482" s="29" t="s">
        <v>3527</v>
      </c>
      <c r="F5482" s="29">
        <v>278.60000000000002</v>
      </c>
      <c r="G5482" s="10">
        <f>SUMIFS('Régua SAEB'!$C:$C,'Régua SAEB'!$B:$B,"LP",'Régua SAEB'!$D:$D,"&lt;="&amp;$F5482,'Régua SAEB'!$E:$E,"&gt;"&amp;$F5482,'Régua SAEB'!$A:$A,$E5482)</f>
        <v>3</v>
      </c>
      <c r="H5482" s="10" t="str">
        <f t="array" ref="H5482">INDEX('Régua SAEB'!$F$1:$F$40,MATCH($E5482&amp;"LP"&amp;$G5482,'Régua SAEB'!$G$1:$G$40,0),1)</f>
        <v>Básico</v>
      </c>
      <c r="I5482" s="29">
        <v>265.61</v>
      </c>
      <c r="J5482" s="10">
        <f>SUMIFS('Régua SAEB'!$C:$C,'Régua SAEB'!$B:$B,"MT",'Régua SAEB'!$D:$D,"&lt;="&amp;$I5482,'Régua SAEB'!$E:$E,"&gt;"&amp;$I5482,'Régua SAEB'!$A:$A,$E5482)</f>
        <v>2</v>
      </c>
      <c r="K5482" s="10" t="str">
        <f t="array" ref="K5482">INDEX('Régua SAEB'!$F$1:$F$40,MATCH($E5482&amp;"MT"&amp;$J5482,'Régua SAEB'!$G$1:$G$40,0),1)</f>
        <v>Insuficiente</v>
      </c>
    </row>
    <row r="5483" spans="1:11" x14ac:dyDescent="0.2">
      <c r="A5483" s="28" t="s">
        <v>54</v>
      </c>
      <c r="B5483" s="24">
        <v>2653</v>
      </c>
      <c r="C5483" s="28" t="s">
        <v>2793</v>
      </c>
      <c r="D5483" s="29">
        <v>35002653</v>
      </c>
      <c r="E5483" s="29" t="s">
        <v>3527</v>
      </c>
      <c r="F5483" s="29">
        <v>283.58</v>
      </c>
      <c r="G5483" s="10">
        <f>SUMIFS('Régua SAEB'!$C:$C,'Régua SAEB'!$B:$B,"LP",'Régua SAEB'!$D:$D,"&lt;="&amp;$F5483,'Régua SAEB'!$E:$E,"&gt;"&amp;$F5483,'Régua SAEB'!$A:$A,$E5483)</f>
        <v>3</v>
      </c>
      <c r="H5483" s="10" t="str">
        <f t="array" ref="H5483">INDEX('Régua SAEB'!$F$1:$F$40,MATCH($E5483&amp;"LP"&amp;$G5483,'Régua SAEB'!$G$1:$G$40,0),1)</f>
        <v>Básico</v>
      </c>
      <c r="I5483" s="29">
        <v>264.17</v>
      </c>
      <c r="J5483" s="10">
        <f>SUMIFS('Régua SAEB'!$C:$C,'Régua SAEB'!$B:$B,"MT",'Régua SAEB'!$D:$D,"&lt;="&amp;$I5483,'Régua SAEB'!$E:$E,"&gt;"&amp;$I5483,'Régua SAEB'!$A:$A,$E5483)</f>
        <v>2</v>
      </c>
      <c r="K5483" s="10" t="str">
        <f t="array" ref="K5483">INDEX('Régua SAEB'!$F$1:$F$40,MATCH($E5483&amp;"MT"&amp;$J5483,'Régua SAEB'!$G$1:$G$40,0),1)</f>
        <v>Insuficiente</v>
      </c>
    </row>
    <row r="5484" spans="1:11" x14ac:dyDescent="0.2">
      <c r="A5484" s="28" t="s">
        <v>54</v>
      </c>
      <c r="B5484" s="24">
        <v>2677</v>
      </c>
      <c r="C5484" s="28" t="s">
        <v>2794</v>
      </c>
      <c r="D5484" s="29">
        <v>35002677</v>
      </c>
      <c r="E5484" s="29" t="s">
        <v>3527</v>
      </c>
      <c r="F5484" s="29">
        <v>259.77</v>
      </c>
      <c r="G5484" s="10">
        <f>SUMIFS('Régua SAEB'!$C:$C,'Régua SAEB'!$B:$B,"LP",'Régua SAEB'!$D:$D,"&lt;="&amp;$F5484,'Régua SAEB'!$E:$E,"&gt;"&amp;$F5484,'Régua SAEB'!$A:$A,$E5484)</f>
        <v>2</v>
      </c>
      <c r="H5484" s="10" t="str">
        <f t="array" ref="H5484">INDEX('Régua SAEB'!$F$1:$F$40,MATCH($E5484&amp;"LP"&amp;$G5484,'Régua SAEB'!$G$1:$G$40,0),1)</f>
        <v>Básico</v>
      </c>
      <c r="I5484" s="29">
        <v>261.42</v>
      </c>
      <c r="J5484" s="10">
        <f>SUMIFS('Régua SAEB'!$C:$C,'Régua SAEB'!$B:$B,"MT",'Régua SAEB'!$D:$D,"&lt;="&amp;$I5484,'Régua SAEB'!$E:$E,"&gt;"&amp;$I5484,'Régua SAEB'!$A:$A,$E5484)</f>
        <v>2</v>
      </c>
      <c r="K5484" s="10" t="str">
        <f t="array" ref="K5484">INDEX('Régua SAEB'!$F$1:$F$40,MATCH($E5484&amp;"MT"&amp;$J5484,'Régua SAEB'!$G$1:$G$40,0),1)</f>
        <v>Insuficiente</v>
      </c>
    </row>
    <row r="5485" spans="1:11" x14ac:dyDescent="0.2">
      <c r="A5485" s="28" t="s">
        <v>54</v>
      </c>
      <c r="B5485" s="24">
        <v>2689</v>
      </c>
      <c r="C5485" s="28" t="s">
        <v>3747</v>
      </c>
      <c r="D5485" s="29">
        <v>35002689</v>
      </c>
      <c r="E5485" s="29" t="s">
        <v>3527</v>
      </c>
      <c r="F5485" s="29">
        <v>280.85000000000002</v>
      </c>
      <c r="G5485" s="10">
        <f>SUMIFS('Régua SAEB'!$C:$C,'Régua SAEB'!$B:$B,"LP",'Régua SAEB'!$D:$D,"&lt;="&amp;$F5485,'Régua SAEB'!$E:$E,"&gt;"&amp;$F5485,'Régua SAEB'!$A:$A,$E5485)</f>
        <v>3</v>
      </c>
      <c r="H5485" s="10" t="str">
        <f t="array" ref="H5485">INDEX('Régua SAEB'!$F$1:$F$40,MATCH($E5485&amp;"LP"&amp;$G5485,'Régua SAEB'!$G$1:$G$40,0),1)</f>
        <v>Básico</v>
      </c>
      <c r="I5485" s="29">
        <v>269.61</v>
      </c>
      <c r="J5485" s="10">
        <f>SUMIFS('Régua SAEB'!$C:$C,'Régua SAEB'!$B:$B,"MT",'Régua SAEB'!$D:$D,"&lt;="&amp;$I5485,'Régua SAEB'!$E:$E,"&gt;"&amp;$I5485,'Régua SAEB'!$A:$A,$E5485)</f>
        <v>2</v>
      </c>
      <c r="K5485" s="10" t="str">
        <f t="array" ref="K5485">INDEX('Régua SAEB'!$F$1:$F$40,MATCH($E5485&amp;"MT"&amp;$J5485,'Régua SAEB'!$G$1:$G$40,0),1)</f>
        <v>Insuficiente</v>
      </c>
    </row>
    <row r="5486" spans="1:11" x14ac:dyDescent="0.2">
      <c r="A5486" s="28" t="s">
        <v>54</v>
      </c>
      <c r="B5486" s="24">
        <v>2690</v>
      </c>
      <c r="C5486" s="28" t="s">
        <v>2795</v>
      </c>
      <c r="D5486" s="29">
        <v>35002690</v>
      </c>
      <c r="E5486" s="29" t="s">
        <v>3527</v>
      </c>
      <c r="F5486" s="29">
        <v>284.10000000000002</v>
      </c>
      <c r="G5486" s="10">
        <f>SUMIFS('Régua SAEB'!$C:$C,'Régua SAEB'!$B:$B,"LP",'Régua SAEB'!$D:$D,"&lt;="&amp;$F5486,'Régua SAEB'!$E:$E,"&gt;"&amp;$F5486,'Régua SAEB'!$A:$A,$E5486)</f>
        <v>3</v>
      </c>
      <c r="H5486" s="10" t="str">
        <f t="array" ref="H5486">INDEX('Régua SAEB'!$F$1:$F$40,MATCH($E5486&amp;"LP"&amp;$G5486,'Régua SAEB'!$G$1:$G$40,0),1)</f>
        <v>Básico</v>
      </c>
      <c r="I5486" s="29">
        <v>278.26</v>
      </c>
      <c r="J5486" s="10">
        <f>SUMIFS('Régua SAEB'!$C:$C,'Régua SAEB'!$B:$B,"MT",'Régua SAEB'!$D:$D,"&lt;="&amp;$I5486,'Régua SAEB'!$E:$E,"&gt;"&amp;$I5486,'Régua SAEB'!$A:$A,$E5486)</f>
        <v>3</v>
      </c>
      <c r="K5486" s="10" t="str">
        <f t="array" ref="K5486">INDEX('Régua SAEB'!$F$1:$F$40,MATCH($E5486&amp;"MT"&amp;$J5486,'Régua SAEB'!$G$1:$G$40,0),1)</f>
        <v>Básico</v>
      </c>
    </row>
    <row r="5487" spans="1:11" x14ac:dyDescent="0.2">
      <c r="A5487" s="28" t="s">
        <v>51</v>
      </c>
      <c r="B5487" s="24">
        <v>2719</v>
      </c>
      <c r="C5487" s="28" t="s">
        <v>2796</v>
      </c>
      <c r="D5487" s="29">
        <v>35002719</v>
      </c>
      <c r="E5487" s="29" t="s">
        <v>3527</v>
      </c>
      <c r="F5487" s="29">
        <v>267.42</v>
      </c>
      <c r="G5487" s="10">
        <f>SUMIFS('Régua SAEB'!$C:$C,'Régua SAEB'!$B:$B,"LP",'Régua SAEB'!$D:$D,"&lt;="&amp;$F5487,'Régua SAEB'!$E:$E,"&gt;"&amp;$F5487,'Régua SAEB'!$A:$A,$E5487)</f>
        <v>2</v>
      </c>
      <c r="H5487" s="10" t="str">
        <f t="array" ref="H5487">INDEX('Régua SAEB'!$F$1:$F$40,MATCH($E5487&amp;"LP"&amp;$G5487,'Régua SAEB'!$G$1:$G$40,0),1)</f>
        <v>Básico</v>
      </c>
      <c r="I5487" s="29">
        <v>259.83</v>
      </c>
      <c r="J5487" s="10">
        <f>SUMIFS('Régua SAEB'!$C:$C,'Régua SAEB'!$B:$B,"MT",'Régua SAEB'!$D:$D,"&lt;="&amp;$I5487,'Régua SAEB'!$E:$E,"&gt;"&amp;$I5487,'Régua SAEB'!$A:$A,$E5487)</f>
        <v>2</v>
      </c>
      <c r="K5487" s="10" t="str">
        <f t="array" ref="K5487">INDEX('Régua SAEB'!$F$1:$F$40,MATCH($E5487&amp;"MT"&amp;$J5487,'Régua SAEB'!$G$1:$G$40,0),1)</f>
        <v>Insuficiente</v>
      </c>
    </row>
    <row r="5488" spans="1:11" x14ac:dyDescent="0.2">
      <c r="A5488" s="28" t="s">
        <v>51</v>
      </c>
      <c r="B5488" s="24">
        <v>2732</v>
      </c>
      <c r="C5488" s="28" t="s">
        <v>2797</v>
      </c>
      <c r="D5488" s="29">
        <v>35002732</v>
      </c>
      <c r="E5488" s="29" t="s">
        <v>3527</v>
      </c>
      <c r="F5488" s="29">
        <v>284.93</v>
      </c>
      <c r="G5488" s="10">
        <f>SUMIFS('Régua SAEB'!$C:$C,'Régua SAEB'!$B:$B,"LP",'Régua SAEB'!$D:$D,"&lt;="&amp;$F5488,'Régua SAEB'!$E:$E,"&gt;"&amp;$F5488,'Régua SAEB'!$A:$A,$E5488)</f>
        <v>3</v>
      </c>
      <c r="H5488" s="10" t="str">
        <f t="array" ref="H5488">INDEX('Régua SAEB'!$F$1:$F$40,MATCH($E5488&amp;"LP"&amp;$G5488,'Régua SAEB'!$G$1:$G$40,0),1)</f>
        <v>Básico</v>
      </c>
      <c r="I5488" s="29">
        <v>271.74</v>
      </c>
      <c r="J5488" s="10">
        <f>SUMIFS('Régua SAEB'!$C:$C,'Régua SAEB'!$B:$B,"MT",'Régua SAEB'!$D:$D,"&lt;="&amp;$I5488,'Régua SAEB'!$E:$E,"&gt;"&amp;$I5488,'Régua SAEB'!$A:$A,$E5488)</f>
        <v>2</v>
      </c>
      <c r="K5488" s="10" t="str">
        <f t="array" ref="K5488">INDEX('Régua SAEB'!$F$1:$F$40,MATCH($E5488&amp;"MT"&amp;$J5488,'Régua SAEB'!$G$1:$G$40,0),1)</f>
        <v>Insuficiente</v>
      </c>
    </row>
    <row r="5489" spans="1:11" x14ac:dyDescent="0.2">
      <c r="A5489" s="28" t="s">
        <v>51</v>
      </c>
      <c r="B5489" s="24">
        <v>2811</v>
      </c>
      <c r="C5489" s="28" t="s">
        <v>2802</v>
      </c>
      <c r="D5489" s="29">
        <v>35002811</v>
      </c>
      <c r="E5489" s="29" t="s">
        <v>3527</v>
      </c>
      <c r="F5489" s="29">
        <v>281.47000000000003</v>
      </c>
      <c r="G5489" s="10">
        <f>SUMIFS('Régua SAEB'!$C:$C,'Régua SAEB'!$B:$B,"LP",'Régua SAEB'!$D:$D,"&lt;="&amp;$F5489,'Régua SAEB'!$E:$E,"&gt;"&amp;$F5489,'Régua SAEB'!$A:$A,$E5489)</f>
        <v>3</v>
      </c>
      <c r="H5489" s="10" t="str">
        <f t="array" ref="H5489">INDEX('Régua SAEB'!$F$1:$F$40,MATCH($E5489&amp;"LP"&amp;$G5489,'Régua SAEB'!$G$1:$G$40,0),1)</f>
        <v>Básico</v>
      </c>
      <c r="I5489" s="29">
        <v>266.10000000000002</v>
      </c>
      <c r="J5489" s="10">
        <f>SUMIFS('Régua SAEB'!$C:$C,'Régua SAEB'!$B:$B,"MT",'Régua SAEB'!$D:$D,"&lt;="&amp;$I5489,'Régua SAEB'!$E:$E,"&gt;"&amp;$I5489,'Régua SAEB'!$A:$A,$E5489)</f>
        <v>2</v>
      </c>
      <c r="K5489" s="10" t="str">
        <f t="array" ref="K5489">INDEX('Régua SAEB'!$F$1:$F$40,MATCH($E5489&amp;"MT"&amp;$J5489,'Régua SAEB'!$G$1:$G$40,0),1)</f>
        <v>Insuficiente</v>
      </c>
    </row>
    <row r="5490" spans="1:11" x14ac:dyDescent="0.2">
      <c r="A5490" s="28" t="s">
        <v>51</v>
      </c>
      <c r="B5490" s="24">
        <v>2847</v>
      </c>
      <c r="C5490" s="28" t="s">
        <v>2803</v>
      </c>
      <c r="D5490" s="29">
        <v>35002847</v>
      </c>
      <c r="E5490" s="29" t="s">
        <v>3527</v>
      </c>
      <c r="F5490" s="29">
        <v>269.83999999999997</v>
      </c>
      <c r="G5490" s="10">
        <f>SUMIFS('Régua SAEB'!$C:$C,'Régua SAEB'!$B:$B,"LP",'Régua SAEB'!$D:$D,"&lt;="&amp;$F5490,'Régua SAEB'!$E:$E,"&gt;"&amp;$F5490,'Régua SAEB'!$A:$A,$E5490)</f>
        <v>2</v>
      </c>
      <c r="H5490" s="10" t="str">
        <f t="array" ref="H5490">INDEX('Régua SAEB'!$F$1:$F$40,MATCH($E5490&amp;"LP"&amp;$G5490,'Régua SAEB'!$G$1:$G$40,0),1)</f>
        <v>Básico</v>
      </c>
      <c r="I5490" s="29">
        <v>260.27999999999997</v>
      </c>
      <c r="J5490" s="10">
        <f>SUMIFS('Régua SAEB'!$C:$C,'Régua SAEB'!$B:$B,"MT",'Régua SAEB'!$D:$D,"&lt;="&amp;$I5490,'Régua SAEB'!$E:$E,"&gt;"&amp;$I5490,'Régua SAEB'!$A:$A,$E5490)</f>
        <v>2</v>
      </c>
      <c r="K5490" s="10" t="str">
        <f t="array" ref="K5490">INDEX('Régua SAEB'!$F$1:$F$40,MATCH($E5490&amp;"MT"&amp;$J5490,'Régua SAEB'!$G$1:$G$40,0),1)</f>
        <v>Insuficiente</v>
      </c>
    </row>
    <row r="5491" spans="1:11" x14ac:dyDescent="0.2">
      <c r="A5491" s="28" t="s">
        <v>52</v>
      </c>
      <c r="B5491" s="24">
        <v>2902</v>
      </c>
      <c r="C5491" s="28" t="s">
        <v>524</v>
      </c>
      <c r="D5491" s="29">
        <v>35002902</v>
      </c>
      <c r="E5491" s="29" t="s">
        <v>3527</v>
      </c>
      <c r="F5491" s="29">
        <v>298.64</v>
      </c>
      <c r="G5491" s="10">
        <f>SUMIFS('Régua SAEB'!$C:$C,'Régua SAEB'!$B:$B,"LP",'Régua SAEB'!$D:$D,"&lt;="&amp;$F5491,'Régua SAEB'!$E:$E,"&gt;"&amp;$F5491,'Régua SAEB'!$A:$A,$E5491)</f>
        <v>3</v>
      </c>
      <c r="H5491" s="10" t="str">
        <f t="array" ref="H5491">INDEX('Régua SAEB'!$F$1:$F$40,MATCH($E5491&amp;"LP"&amp;$G5491,'Régua SAEB'!$G$1:$G$40,0),1)</f>
        <v>Básico</v>
      </c>
      <c r="I5491" s="29">
        <v>289.92</v>
      </c>
      <c r="J5491" s="10">
        <f>SUMIFS('Régua SAEB'!$C:$C,'Régua SAEB'!$B:$B,"MT",'Régua SAEB'!$D:$D,"&lt;="&amp;$I5491,'Régua SAEB'!$E:$E,"&gt;"&amp;$I5491,'Régua SAEB'!$A:$A,$E5491)</f>
        <v>3</v>
      </c>
      <c r="K5491" s="10" t="str">
        <f t="array" ref="K5491">INDEX('Régua SAEB'!$F$1:$F$40,MATCH($E5491&amp;"MT"&amp;$J5491,'Régua SAEB'!$G$1:$G$40,0),1)</f>
        <v>Básico</v>
      </c>
    </row>
    <row r="5492" spans="1:11" x14ac:dyDescent="0.2">
      <c r="A5492" s="28" t="s">
        <v>52</v>
      </c>
      <c r="B5492" s="24">
        <v>2963</v>
      </c>
      <c r="C5492" s="28" t="s">
        <v>2807</v>
      </c>
      <c r="D5492" s="29">
        <v>35002963</v>
      </c>
      <c r="E5492" s="29" t="s">
        <v>3527</v>
      </c>
      <c r="F5492" s="29">
        <v>297.52999999999997</v>
      </c>
      <c r="G5492" s="10">
        <f>SUMIFS('Régua SAEB'!$C:$C,'Régua SAEB'!$B:$B,"LP",'Régua SAEB'!$D:$D,"&lt;="&amp;$F5492,'Régua SAEB'!$E:$E,"&gt;"&amp;$F5492,'Régua SAEB'!$A:$A,$E5492)</f>
        <v>3</v>
      </c>
      <c r="H5492" s="10" t="str">
        <f t="array" ref="H5492">INDEX('Régua SAEB'!$F$1:$F$40,MATCH($E5492&amp;"LP"&amp;$G5492,'Régua SAEB'!$G$1:$G$40,0),1)</f>
        <v>Básico</v>
      </c>
      <c r="I5492" s="29">
        <v>271.05</v>
      </c>
      <c r="J5492" s="10">
        <f>SUMIFS('Régua SAEB'!$C:$C,'Régua SAEB'!$B:$B,"MT",'Régua SAEB'!$D:$D,"&lt;="&amp;$I5492,'Régua SAEB'!$E:$E,"&gt;"&amp;$I5492,'Régua SAEB'!$A:$A,$E5492)</f>
        <v>2</v>
      </c>
      <c r="K5492" s="10" t="str">
        <f t="array" ref="K5492">INDEX('Régua SAEB'!$F$1:$F$40,MATCH($E5492&amp;"MT"&amp;$J5492,'Régua SAEB'!$G$1:$G$40,0),1)</f>
        <v>Insuficiente</v>
      </c>
    </row>
    <row r="5493" spans="1:11" x14ac:dyDescent="0.2">
      <c r="A5493" s="28" t="s">
        <v>51</v>
      </c>
      <c r="B5493" s="24">
        <v>2975</v>
      </c>
      <c r="C5493" s="28" t="s">
        <v>3748</v>
      </c>
      <c r="D5493" s="29">
        <v>35002975</v>
      </c>
      <c r="E5493" s="29" t="s">
        <v>3527</v>
      </c>
      <c r="F5493" s="29">
        <v>277.73</v>
      </c>
      <c r="G5493" s="10">
        <f>SUMIFS('Régua SAEB'!$C:$C,'Régua SAEB'!$B:$B,"LP",'Régua SAEB'!$D:$D,"&lt;="&amp;$F5493,'Régua SAEB'!$E:$E,"&gt;"&amp;$F5493,'Régua SAEB'!$A:$A,$E5493)</f>
        <v>3</v>
      </c>
      <c r="H5493" s="10" t="str">
        <f t="array" ref="H5493">INDEX('Régua SAEB'!$F$1:$F$40,MATCH($E5493&amp;"LP"&amp;$G5493,'Régua SAEB'!$G$1:$G$40,0),1)</f>
        <v>Básico</v>
      </c>
      <c r="I5493" s="29">
        <v>260.14999999999998</v>
      </c>
      <c r="J5493" s="10">
        <f>SUMIFS('Régua SAEB'!$C:$C,'Régua SAEB'!$B:$B,"MT",'Régua SAEB'!$D:$D,"&lt;="&amp;$I5493,'Régua SAEB'!$E:$E,"&gt;"&amp;$I5493,'Régua SAEB'!$A:$A,$E5493)</f>
        <v>2</v>
      </c>
      <c r="K5493" s="10" t="str">
        <f t="array" ref="K5493">INDEX('Régua SAEB'!$F$1:$F$40,MATCH($E5493&amp;"MT"&amp;$J5493,'Régua SAEB'!$G$1:$G$40,0),1)</f>
        <v>Insuficiente</v>
      </c>
    </row>
    <row r="5494" spans="1:11" x14ac:dyDescent="0.2">
      <c r="A5494" s="28" t="s">
        <v>52</v>
      </c>
      <c r="B5494" s="24">
        <v>3001</v>
      </c>
      <c r="C5494" s="28" t="s">
        <v>2809</v>
      </c>
      <c r="D5494" s="29">
        <v>35003001</v>
      </c>
      <c r="E5494" s="29" t="s">
        <v>3527</v>
      </c>
      <c r="F5494" s="29">
        <v>302.54000000000002</v>
      </c>
      <c r="G5494" s="10">
        <f>SUMIFS('Régua SAEB'!$C:$C,'Régua SAEB'!$B:$B,"LP",'Régua SAEB'!$D:$D,"&lt;="&amp;$F5494,'Régua SAEB'!$E:$E,"&gt;"&amp;$F5494,'Régua SAEB'!$A:$A,$E5494)</f>
        <v>4</v>
      </c>
      <c r="H5494" s="10" t="str">
        <f t="array" ref="H5494">INDEX('Régua SAEB'!$F$1:$F$40,MATCH($E5494&amp;"LP"&amp;$G5494,'Régua SAEB'!$G$1:$G$40,0),1)</f>
        <v>Básico</v>
      </c>
      <c r="I5494" s="29">
        <v>273.3</v>
      </c>
      <c r="J5494" s="10">
        <f>SUMIFS('Régua SAEB'!$C:$C,'Régua SAEB'!$B:$B,"MT",'Régua SAEB'!$D:$D,"&lt;="&amp;$I5494,'Régua SAEB'!$E:$E,"&gt;"&amp;$I5494,'Régua SAEB'!$A:$A,$E5494)</f>
        <v>2</v>
      </c>
      <c r="K5494" s="10" t="str">
        <f t="array" ref="K5494">INDEX('Régua SAEB'!$F$1:$F$40,MATCH($E5494&amp;"MT"&amp;$J5494,'Régua SAEB'!$G$1:$G$40,0),1)</f>
        <v>Insuficiente</v>
      </c>
    </row>
    <row r="5495" spans="1:11" x14ac:dyDescent="0.2">
      <c r="A5495" s="28" t="s">
        <v>52</v>
      </c>
      <c r="B5495" s="24">
        <v>3037</v>
      </c>
      <c r="C5495" s="28" t="s">
        <v>2810</v>
      </c>
      <c r="D5495" s="29">
        <v>35003037</v>
      </c>
      <c r="E5495" s="29" t="s">
        <v>3527</v>
      </c>
      <c r="F5495" s="29">
        <v>274.95</v>
      </c>
      <c r="G5495" s="10">
        <f>SUMIFS('Régua SAEB'!$C:$C,'Régua SAEB'!$B:$B,"LP",'Régua SAEB'!$D:$D,"&lt;="&amp;$F5495,'Régua SAEB'!$E:$E,"&gt;"&amp;$F5495,'Régua SAEB'!$A:$A,$E5495)</f>
        <v>2</v>
      </c>
      <c r="H5495" s="10" t="str">
        <f t="array" ref="H5495">INDEX('Régua SAEB'!$F$1:$F$40,MATCH($E5495&amp;"LP"&amp;$G5495,'Régua SAEB'!$G$1:$G$40,0),1)</f>
        <v>Básico</v>
      </c>
      <c r="I5495" s="29">
        <v>261.63</v>
      </c>
      <c r="J5495" s="10">
        <f>SUMIFS('Régua SAEB'!$C:$C,'Régua SAEB'!$B:$B,"MT",'Régua SAEB'!$D:$D,"&lt;="&amp;$I5495,'Régua SAEB'!$E:$E,"&gt;"&amp;$I5495,'Régua SAEB'!$A:$A,$E5495)</f>
        <v>2</v>
      </c>
      <c r="K5495" s="10" t="str">
        <f t="array" ref="K5495">INDEX('Régua SAEB'!$F$1:$F$40,MATCH($E5495&amp;"MT"&amp;$J5495,'Régua SAEB'!$G$1:$G$40,0),1)</f>
        <v>Insuficiente</v>
      </c>
    </row>
    <row r="5496" spans="1:11" x14ac:dyDescent="0.2">
      <c r="A5496" s="28" t="s">
        <v>51</v>
      </c>
      <c r="B5496" s="24">
        <v>3086</v>
      </c>
      <c r="C5496" s="28" t="s">
        <v>2811</v>
      </c>
      <c r="D5496" s="29">
        <v>35003086</v>
      </c>
      <c r="E5496" s="29" t="s">
        <v>3527</v>
      </c>
      <c r="F5496" s="29">
        <v>300.88</v>
      </c>
      <c r="G5496" s="10">
        <f>SUMIFS('Régua SAEB'!$C:$C,'Régua SAEB'!$B:$B,"LP",'Régua SAEB'!$D:$D,"&lt;="&amp;$F5496,'Régua SAEB'!$E:$E,"&gt;"&amp;$F5496,'Régua SAEB'!$A:$A,$E5496)</f>
        <v>4</v>
      </c>
      <c r="H5496" s="10" t="str">
        <f t="array" ref="H5496">INDEX('Régua SAEB'!$F$1:$F$40,MATCH($E5496&amp;"LP"&amp;$G5496,'Régua SAEB'!$G$1:$G$40,0),1)</f>
        <v>Básico</v>
      </c>
      <c r="I5496" s="29">
        <v>279.23</v>
      </c>
      <c r="J5496" s="10">
        <f>SUMIFS('Régua SAEB'!$C:$C,'Régua SAEB'!$B:$B,"MT",'Régua SAEB'!$D:$D,"&lt;="&amp;$I5496,'Régua SAEB'!$E:$E,"&gt;"&amp;$I5496,'Régua SAEB'!$A:$A,$E5496)</f>
        <v>3</v>
      </c>
      <c r="K5496" s="10" t="str">
        <f t="array" ref="K5496">INDEX('Régua SAEB'!$F$1:$F$40,MATCH($E5496&amp;"MT"&amp;$J5496,'Régua SAEB'!$G$1:$G$40,0),1)</f>
        <v>Básico</v>
      </c>
    </row>
    <row r="5497" spans="1:11" x14ac:dyDescent="0.2">
      <c r="A5497" s="28" t="s">
        <v>54</v>
      </c>
      <c r="B5497" s="24">
        <v>3104</v>
      </c>
      <c r="C5497" s="28" t="s">
        <v>2812</v>
      </c>
      <c r="D5497" s="29">
        <v>35003104</v>
      </c>
      <c r="E5497" s="29" t="s">
        <v>3527</v>
      </c>
      <c r="F5497" s="29">
        <v>274.68</v>
      </c>
      <c r="G5497" s="10">
        <f>SUMIFS('Régua SAEB'!$C:$C,'Régua SAEB'!$B:$B,"LP",'Régua SAEB'!$D:$D,"&lt;="&amp;$F5497,'Régua SAEB'!$E:$E,"&gt;"&amp;$F5497,'Régua SAEB'!$A:$A,$E5497)</f>
        <v>2</v>
      </c>
      <c r="H5497" s="10" t="str">
        <f t="array" ref="H5497">INDEX('Régua SAEB'!$F$1:$F$40,MATCH($E5497&amp;"LP"&amp;$G5497,'Régua SAEB'!$G$1:$G$40,0),1)</f>
        <v>Básico</v>
      </c>
      <c r="I5497" s="29">
        <v>264.73</v>
      </c>
      <c r="J5497" s="10">
        <f>SUMIFS('Régua SAEB'!$C:$C,'Régua SAEB'!$B:$B,"MT",'Régua SAEB'!$D:$D,"&lt;="&amp;$I5497,'Régua SAEB'!$E:$E,"&gt;"&amp;$I5497,'Régua SAEB'!$A:$A,$E5497)</f>
        <v>2</v>
      </c>
      <c r="K5497" s="10" t="str">
        <f t="array" ref="K5497">INDEX('Régua SAEB'!$F$1:$F$40,MATCH($E5497&amp;"MT"&amp;$J5497,'Régua SAEB'!$G$1:$G$40,0),1)</f>
        <v>Insuficiente</v>
      </c>
    </row>
    <row r="5498" spans="1:11" x14ac:dyDescent="0.2">
      <c r="A5498" s="28" t="s">
        <v>51</v>
      </c>
      <c r="B5498" s="24">
        <v>3116</v>
      </c>
      <c r="C5498" s="28" t="s">
        <v>2813</v>
      </c>
      <c r="D5498" s="29">
        <v>35003116</v>
      </c>
      <c r="E5498" s="29" t="s">
        <v>3527</v>
      </c>
      <c r="F5498" s="29">
        <v>265.32</v>
      </c>
      <c r="G5498" s="10">
        <f>SUMIFS('Régua SAEB'!$C:$C,'Régua SAEB'!$B:$B,"LP",'Régua SAEB'!$D:$D,"&lt;="&amp;$F5498,'Régua SAEB'!$E:$E,"&gt;"&amp;$F5498,'Régua SAEB'!$A:$A,$E5498)</f>
        <v>2</v>
      </c>
      <c r="H5498" s="10" t="str">
        <f t="array" ref="H5498">INDEX('Régua SAEB'!$F$1:$F$40,MATCH($E5498&amp;"LP"&amp;$G5498,'Régua SAEB'!$G$1:$G$40,0),1)</f>
        <v>Básico</v>
      </c>
      <c r="I5498" s="29">
        <v>250.48</v>
      </c>
      <c r="J5498" s="10">
        <f>SUMIFS('Régua SAEB'!$C:$C,'Régua SAEB'!$B:$B,"MT",'Régua SAEB'!$D:$D,"&lt;="&amp;$I5498,'Régua SAEB'!$E:$E,"&gt;"&amp;$I5498,'Régua SAEB'!$A:$A,$E5498)</f>
        <v>2</v>
      </c>
      <c r="K5498" s="10" t="str">
        <f t="array" ref="K5498">INDEX('Régua SAEB'!$F$1:$F$40,MATCH($E5498&amp;"MT"&amp;$J5498,'Régua SAEB'!$G$1:$G$40,0),1)</f>
        <v>Insuficiente</v>
      </c>
    </row>
    <row r="5499" spans="1:11" x14ac:dyDescent="0.2">
      <c r="A5499" s="28" t="s">
        <v>53</v>
      </c>
      <c r="B5499" s="24">
        <v>3128</v>
      </c>
      <c r="C5499" s="28" t="s">
        <v>3749</v>
      </c>
      <c r="D5499" s="29">
        <v>35003128</v>
      </c>
      <c r="E5499" s="29" t="s">
        <v>3527</v>
      </c>
      <c r="F5499" s="29">
        <v>254.4</v>
      </c>
      <c r="G5499" s="10">
        <f>SUMIFS('Régua SAEB'!$C:$C,'Régua SAEB'!$B:$B,"LP",'Régua SAEB'!$D:$D,"&lt;="&amp;$F5499,'Régua SAEB'!$E:$E,"&gt;"&amp;$F5499,'Régua SAEB'!$A:$A,$E5499)</f>
        <v>2</v>
      </c>
      <c r="H5499" s="10" t="str">
        <f t="array" ref="H5499">INDEX('Régua SAEB'!$F$1:$F$40,MATCH($E5499&amp;"LP"&amp;$G5499,'Régua SAEB'!$G$1:$G$40,0),1)</f>
        <v>Básico</v>
      </c>
      <c r="I5499" s="29">
        <v>251.03</v>
      </c>
      <c r="J5499" s="10">
        <f>SUMIFS('Régua SAEB'!$C:$C,'Régua SAEB'!$B:$B,"MT",'Régua SAEB'!$D:$D,"&lt;="&amp;$I5499,'Régua SAEB'!$E:$E,"&gt;"&amp;$I5499,'Régua SAEB'!$A:$A,$E5499)</f>
        <v>2</v>
      </c>
      <c r="K5499" s="10" t="str">
        <f t="array" ref="K5499">INDEX('Régua SAEB'!$F$1:$F$40,MATCH($E5499&amp;"MT"&amp;$J5499,'Régua SAEB'!$G$1:$G$40,0),1)</f>
        <v>Insuficiente</v>
      </c>
    </row>
    <row r="5500" spans="1:11" x14ac:dyDescent="0.2">
      <c r="A5500" s="28" t="s">
        <v>54</v>
      </c>
      <c r="B5500" s="24">
        <v>3153</v>
      </c>
      <c r="C5500" s="28" t="s">
        <v>2815</v>
      </c>
      <c r="D5500" s="29">
        <v>35003153</v>
      </c>
      <c r="E5500" s="29" t="s">
        <v>3527</v>
      </c>
      <c r="F5500" s="29">
        <v>257.56</v>
      </c>
      <c r="G5500" s="10">
        <f>SUMIFS('Régua SAEB'!$C:$C,'Régua SAEB'!$B:$B,"LP",'Régua SAEB'!$D:$D,"&lt;="&amp;$F5500,'Régua SAEB'!$E:$E,"&gt;"&amp;$F5500,'Régua SAEB'!$A:$A,$E5500)</f>
        <v>2</v>
      </c>
      <c r="H5500" s="10" t="str">
        <f t="array" ref="H5500">INDEX('Régua SAEB'!$F$1:$F$40,MATCH($E5500&amp;"LP"&amp;$G5500,'Régua SAEB'!$G$1:$G$40,0),1)</f>
        <v>Básico</v>
      </c>
      <c r="I5500" s="29">
        <v>264.95</v>
      </c>
      <c r="J5500" s="10">
        <f>SUMIFS('Régua SAEB'!$C:$C,'Régua SAEB'!$B:$B,"MT",'Régua SAEB'!$D:$D,"&lt;="&amp;$I5500,'Régua SAEB'!$E:$E,"&gt;"&amp;$I5500,'Régua SAEB'!$A:$A,$E5500)</f>
        <v>2</v>
      </c>
      <c r="K5500" s="10" t="str">
        <f t="array" ref="K5500">INDEX('Régua SAEB'!$F$1:$F$40,MATCH($E5500&amp;"MT"&amp;$J5500,'Régua SAEB'!$G$1:$G$40,0),1)</f>
        <v>Insuficiente</v>
      </c>
    </row>
    <row r="5501" spans="1:11" x14ac:dyDescent="0.2">
      <c r="A5501" s="28" t="s">
        <v>54</v>
      </c>
      <c r="B5501" s="24">
        <v>3232</v>
      </c>
      <c r="C5501" s="28" t="s">
        <v>2816</v>
      </c>
      <c r="D5501" s="29">
        <v>35003232</v>
      </c>
      <c r="E5501" s="29" t="s">
        <v>3527</v>
      </c>
      <c r="F5501" s="29">
        <v>270.29000000000002</v>
      </c>
      <c r="G5501" s="10">
        <f>SUMIFS('Régua SAEB'!$C:$C,'Régua SAEB'!$B:$B,"LP",'Régua SAEB'!$D:$D,"&lt;="&amp;$F5501,'Régua SAEB'!$E:$E,"&gt;"&amp;$F5501,'Régua SAEB'!$A:$A,$E5501)</f>
        <v>2</v>
      </c>
      <c r="H5501" s="10" t="str">
        <f t="array" ref="H5501">INDEX('Régua SAEB'!$F$1:$F$40,MATCH($E5501&amp;"LP"&amp;$G5501,'Régua SAEB'!$G$1:$G$40,0),1)</f>
        <v>Básico</v>
      </c>
      <c r="I5501" s="29">
        <v>265.56</v>
      </c>
      <c r="J5501" s="10">
        <f>SUMIFS('Régua SAEB'!$C:$C,'Régua SAEB'!$B:$B,"MT",'Régua SAEB'!$D:$D,"&lt;="&amp;$I5501,'Régua SAEB'!$E:$E,"&gt;"&amp;$I5501,'Régua SAEB'!$A:$A,$E5501)</f>
        <v>2</v>
      </c>
      <c r="K5501" s="10" t="str">
        <f t="array" ref="K5501">INDEX('Régua SAEB'!$F$1:$F$40,MATCH($E5501&amp;"MT"&amp;$J5501,'Régua SAEB'!$G$1:$G$40,0),1)</f>
        <v>Insuficiente</v>
      </c>
    </row>
    <row r="5502" spans="1:11" x14ac:dyDescent="0.2">
      <c r="A5502" s="28" t="s">
        <v>53</v>
      </c>
      <c r="B5502" s="24">
        <v>3244</v>
      </c>
      <c r="C5502" s="28" t="s">
        <v>2817</v>
      </c>
      <c r="D5502" s="29">
        <v>35003244</v>
      </c>
      <c r="E5502" s="29" t="s">
        <v>3527</v>
      </c>
      <c r="F5502" s="29">
        <v>278.14999999999998</v>
      </c>
      <c r="G5502" s="10">
        <f>SUMIFS('Régua SAEB'!$C:$C,'Régua SAEB'!$B:$B,"LP",'Régua SAEB'!$D:$D,"&lt;="&amp;$F5502,'Régua SAEB'!$E:$E,"&gt;"&amp;$F5502,'Régua SAEB'!$A:$A,$E5502)</f>
        <v>3</v>
      </c>
      <c r="H5502" s="10" t="str">
        <f t="array" ref="H5502">INDEX('Régua SAEB'!$F$1:$F$40,MATCH($E5502&amp;"LP"&amp;$G5502,'Régua SAEB'!$G$1:$G$40,0),1)</f>
        <v>Básico</v>
      </c>
      <c r="I5502" s="29">
        <v>259.01</v>
      </c>
      <c r="J5502" s="10">
        <f>SUMIFS('Régua SAEB'!$C:$C,'Régua SAEB'!$B:$B,"MT",'Régua SAEB'!$D:$D,"&lt;="&amp;$I5502,'Régua SAEB'!$E:$E,"&gt;"&amp;$I5502,'Régua SAEB'!$A:$A,$E5502)</f>
        <v>2</v>
      </c>
      <c r="K5502" s="10" t="str">
        <f t="array" ref="K5502">INDEX('Régua SAEB'!$F$1:$F$40,MATCH($E5502&amp;"MT"&amp;$J5502,'Régua SAEB'!$G$1:$G$40,0),1)</f>
        <v>Insuficiente</v>
      </c>
    </row>
    <row r="5503" spans="1:11" x14ac:dyDescent="0.2">
      <c r="A5503" s="28" t="s">
        <v>53</v>
      </c>
      <c r="B5503" s="24">
        <v>3268</v>
      </c>
      <c r="C5503" s="28" t="s">
        <v>2818</v>
      </c>
      <c r="D5503" s="29">
        <v>35003268</v>
      </c>
      <c r="E5503" s="29" t="s">
        <v>3527</v>
      </c>
      <c r="F5503" s="29">
        <v>249.65</v>
      </c>
      <c r="G5503" s="10">
        <f>SUMIFS('Régua SAEB'!$C:$C,'Régua SAEB'!$B:$B,"LP",'Régua SAEB'!$D:$D,"&lt;="&amp;$F5503,'Régua SAEB'!$E:$E,"&gt;"&amp;$F5503,'Régua SAEB'!$A:$A,$E5503)</f>
        <v>1</v>
      </c>
      <c r="H5503" s="10" t="str">
        <f t="array" ref="H5503">INDEX('Régua SAEB'!$F$1:$F$40,MATCH($E5503&amp;"LP"&amp;$G5503,'Régua SAEB'!$G$1:$G$40,0),1)</f>
        <v>Insuficiente</v>
      </c>
      <c r="I5503" s="29">
        <v>252.14</v>
      </c>
      <c r="J5503" s="10">
        <f>SUMIFS('Régua SAEB'!$C:$C,'Régua SAEB'!$B:$B,"MT",'Régua SAEB'!$D:$D,"&lt;="&amp;$I5503,'Régua SAEB'!$E:$E,"&gt;"&amp;$I5503,'Régua SAEB'!$A:$A,$E5503)</f>
        <v>2</v>
      </c>
      <c r="K5503" s="10" t="str">
        <f t="array" ref="K5503">INDEX('Régua SAEB'!$F$1:$F$40,MATCH($E5503&amp;"MT"&amp;$J5503,'Régua SAEB'!$G$1:$G$40,0),1)</f>
        <v>Insuficiente</v>
      </c>
    </row>
    <row r="5504" spans="1:11" x14ac:dyDescent="0.2">
      <c r="A5504" s="28" t="s">
        <v>54</v>
      </c>
      <c r="B5504" s="24">
        <v>3273</v>
      </c>
      <c r="C5504" s="28" t="s">
        <v>2819</v>
      </c>
      <c r="D5504" s="29">
        <v>35003273</v>
      </c>
      <c r="E5504" s="29" t="s">
        <v>3527</v>
      </c>
      <c r="F5504" s="29">
        <v>269.91000000000003</v>
      </c>
      <c r="G5504" s="10">
        <f>SUMIFS('Régua SAEB'!$C:$C,'Régua SAEB'!$B:$B,"LP",'Régua SAEB'!$D:$D,"&lt;="&amp;$F5504,'Régua SAEB'!$E:$E,"&gt;"&amp;$F5504,'Régua SAEB'!$A:$A,$E5504)</f>
        <v>2</v>
      </c>
      <c r="H5504" s="10" t="str">
        <f t="array" ref="H5504">INDEX('Régua SAEB'!$F$1:$F$40,MATCH($E5504&amp;"LP"&amp;$G5504,'Régua SAEB'!$G$1:$G$40,0),1)</f>
        <v>Básico</v>
      </c>
      <c r="I5504" s="29">
        <v>253.85</v>
      </c>
      <c r="J5504" s="10">
        <f>SUMIFS('Régua SAEB'!$C:$C,'Régua SAEB'!$B:$B,"MT",'Régua SAEB'!$D:$D,"&lt;="&amp;$I5504,'Régua SAEB'!$E:$E,"&gt;"&amp;$I5504,'Régua SAEB'!$A:$A,$E5504)</f>
        <v>2</v>
      </c>
      <c r="K5504" s="10" t="str">
        <f t="array" ref="K5504">INDEX('Régua SAEB'!$F$1:$F$40,MATCH($E5504&amp;"MT"&amp;$J5504,'Régua SAEB'!$G$1:$G$40,0),1)</f>
        <v>Insuficiente</v>
      </c>
    </row>
    <row r="5505" spans="1:11" x14ac:dyDescent="0.2">
      <c r="A5505" s="28" t="s">
        <v>30</v>
      </c>
      <c r="B5505" s="24">
        <v>3384</v>
      </c>
      <c r="C5505" s="28" t="s">
        <v>3750</v>
      </c>
      <c r="D5505" s="29">
        <v>35003384</v>
      </c>
      <c r="E5505" s="29" t="s">
        <v>3527</v>
      </c>
      <c r="F5505" s="29">
        <v>290.77</v>
      </c>
      <c r="G5505" s="10">
        <f>SUMIFS('Régua SAEB'!$C:$C,'Régua SAEB'!$B:$B,"LP",'Régua SAEB'!$D:$D,"&lt;="&amp;$F5505,'Régua SAEB'!$E:$E,"&gt;"&amp;$F5505,'Régua SAEB'!$A:$A,$E5505)</f>
        <v>3</v>
      </c>
      <c r="H5505" s="10" t="str">
        <f t="array" ref="H5505">INDEX('Régua SAEB'!$F$1:$F$40,MATCH($E5505&amp;"LP"&amp;$G5505,'Régua SAEB'!$G$1:$G$40,0),1)</f>
        <v>Básico</v>
      </c>
      <c r="I5505" s="29">
        <v>270.04000000000002</v>
      </c>
      <c r="J5505" s="10">
        <f>SUMIFS('Régua SAEB'!$C:$C,'Régua SAEB'!$B:$B,"MT",'Régua SAEB'!$D:$D,"&lt;="&amp;$I5505,'Régua SAEB'!$E:$E,"&gt;"&amp;$I5505,'Régua SAEB'!$A:$A,$E5505)</f>
        <v>2</v>
      </c>
      <c r="K5505" s="10" t="str">
        <f t="array" ref="K5505">INDEX('Régua SAEB'!$F$1:$F$40,MATCH($E5505&amp;"MT"&amp;$J5505,'Régua SAEB'!$G$1:$G$40,0),1)</f>
        <v>Insuficiente</v>
      </c>
    </row>
    <row r="5506" spans="1:11" x14ac:dyDescent="0.2">
      <c r="A5506" s="28" t="s">
        <v>29</v>
      </c>
      <c r="B5506" s="24">
        <v>3426</v>
      </c>
      <c r="C5506" s="28" t="s">
        <v>2821</v>
      </c>
      <c r="D5506" s="29">
        <v>35003426</v>
      </c>
      <c r="E5506" s="29" t="s">
        <v>3527</v>
      </c>
      <c r="F5506" s="29">
        <v>270.04000000000002</v>
      </c>
      <c r="G5506" s="10">
        <f>SUMIFS('Régua SAEB'!$C:$C,'Régua SAEB'!$B:$B,"LP",'Régua SAEB'!$D:$D,"&lt;="&amp;$F5506,'Régua SAEB'!$E:$E,"&gt;"&amp;$F5506,'Régua SAEB'!$A:$A,$E5506)</f>
        <v>2</v>
      </c>
      <c r="H5506" s="10" t="str">
        <f t="array" ref="H5506">INDEX('Régua SAEB'!$F$1:$F$40,MATCH($E5506&amp;"LP"&amp;$G5506,'Régua SAEB'!$G$1:$G$40,0),1)</f>
        <v>Básico</v>
      </c>
      <c r="I5506" s="29">
        <v>272.83999999999997</v>
      </c>
      <c r="J5506" s="10">
        <f>SUMIFS('Régua SAEB'!$C:$C,'Régua SAEB'!$B:$B,"MT",'Régua SAEB'!$D:$D,"&lt;="&amp;$I5506,'Régua SAEB'!$E:$E,"&gt;"&amp;$I5506,'Régua SAEB'!$A:$A,$E5506)</f>
        <v>2</v>
      </c>
      <c r="K5506" s="10" t="str">
        <f t="array" ref="K5506">INDEX('Régua SAEB'!$F$1:$F$40,MATCH($E5506&amp;"MT"&amp;$J5506,'Régua SAEB'!$G$1:$G$40,0),1)</f>
        <v>Insuficiente</v>
      </c>
    </row>
    <row r="5507" spans="1:11" x14ac:dyDescent="0.2">
      <c r="A5507" s="28" t="s">
        <v>29</v>
      </c>
      <c r="B5507" s="24">
        <v>3451</v>
      </c>
      <c r="C5507" s="28" t="s">
        <v>3751</v>
      </c>
      <c r="D5507" s="29">
        <v>35003451</v>
      </c>
      <c r="E5507" s="29" t="s">
        <v>3527</v>
      </c>
      <c r="F5507" s="29">
        <v>268.87</v>
      </c>
      <c r="G5507" s="10">
        <f>SUMIFS('Régua SAEB'!$C:$C,'Régua SAEB'!$B:$B,"LP",'Régua SAEB'!$D:$D,"&lt;="&amp;$F5507,'Régua SAEB'!$E:$E,"&gt;"&amp;$F5507,'Régua SAEB'!$A:$A,$E5507)</f>
        <v>2</v>
      </c>
      <c r="H5507" s="10" t="str">
        <f t="array" ref="H5507">INDEX('Régua SAEB'!$F$1:$F$40,MATCH($E5507&amp;"LP"&amp;$G5507,'Régua SAEB'!$G$1:$G$40,0),1)</f>
        <v>Básico</v>
      </c>
      <c r="I5507" s="29">
        <v>258.89</v>
      </c>
      <c r="J5507" s="10">
        <f>SUMIFS('Régua SAEB'!$C:$C,'Régua SAEB'!$B:$B,"MT",'Régua SAEB'!$D:$D,"&lt;="&amp;$I5507,'Régua SAEB'!$E:$E,"&gt;"&amp;$I5507,'Régua SAEB'!$A:$A,$E5507)</f>
        <v>2</v>
      </c>
      <c r="K5507" s="10" t="str">
        <f t="array" ref="K5507">INDEX('Régua SAEB'!$F$1:$F$40,MATCH($E5507&amp;"MT"&amp;$J5507,'Régua SAEB'!$G$1:$G$40,0),1)</f>
        <v>Insuficiente</v>
      </c>
    </row>
    <row r="5508" spans="1:11" x14ac:dyDescent="0.2">
      <c r="A5508" s="28" t="s">
        <v>30</v>
      </c>
      <c r="B5508" s="24">
        <v>3542</v>
      </c>
      <c r="C5508" s="28" t="s">
        <v>2824</v>
      </c>
      <c r="D5508" s="29">
        <v>35003542</v>
      </c>
      <c r="E5508" s="29" t="s">
        <v>3527</v>
      </c>
      <c r="F5508" s="29">
        <v>283.39</v>
      </c>
      <c r="G5508" s="10">
        <f>SUMIFS('Régua SAEB'!$C:$C,'Régua SAEB'!$B:$B,"LP",'Régua SAEB'!$D:$D,"&lt;="&amp;$F5508,'Régua SAEB'!$E:$E,"&gt;"&amp;$F5508,'Régua SAEB'!$A:$A,$E5508)</f>
        <v>3</v>
      </c>
      <c r="H5508" s="10" t="str">
        <f t="array" ref="H5508">INDEX('Régua SAEB'!$F$1:$F$40,MATCH($E5508&amp;"LP"&amp;$G5508,'Régua SAEB'!$G$1:$G$40,0),1)</f>
        <v>Básico</v>
      </c>
      <c r="I5508" s="29">
        <v>270.07</v>
      </c>
      <c r="J5508" s="10">
        <f>SUMIFS('Régua SAEB'!$C:$C,'Régua SAEB'!$B:$B,"MT",'Régua SAEB'!$D:$D,"&lt;="&amp;$I5508,'Régua SAEB'!$E:$E,"&gt;"&amp;$I5508,'Régua SAEB'!$A:$A,$E5508)</f>
        <v>2</v>
      </c>
      <c r="K5508" s="10" t="str">
        <f t="array" ref="K5508">INDEX('Régua SAEB'!$F$1:$F$40,MATCH($E5508&amp;"MT"&amp;$J5508,'Régua SAEB'!$G$1:$G$40,0),1)</f>
        <v>Insuficiente</v>
      </c>
    </row>
    <row r="5509" spans="1:11" x14ac:dyDescent="0.2">
      <c r="A5509" s="28" t="s">
        <v>29</v>
      </c>
      <c r="B5509" s="24">
        <v>3554</v>
      </c>
      <c r="C5509" s="28" t="s">
        <v>3752</v>
      </c>
      <c r="D5509" s="29">
        <v>35003554</v>
      </c>
      <c r="E5509" s="29" t="s">
        <v>3527</v>
      </c>
      <c r="F5509" s="29">
        <v>308.08999999999997</v>
      </c>
      <c r="G5509" s="10">
        <f>SUMIFS('Régua SAEB'!$C:$C,'Régua SAEB'!$B:$B,"LP",'Régua SAEB'!$D:$D,"&lt;="&amp;$F5509,'Régua SAEB'!$E:$E,"&gt;"&amp;$F5509,'Régua SAEB'!$A:$A,$E5509)</f>
        <v>4</v>
      </c>
      <c r="H5509" s="10" t="str">
        <f t="array" ref="H5509">INDEX('Régua SAEB'!$F$1:$F$40,MATCH($E5509&amp;"LP"&amp;$G5509,'Régua SAEB'!$G$1:$G$40,0),1)</f>
        <v>Básico</v>
      </c>
      <c r="I5509" s="29">
        <v>281.14999999999998</v>
      </c>
      <c r="J5509" s="10">
        <f>SUMIFS('Régua SAEB'!$C:$C,'Régua SAEB'!$B:$B,"MT",'Régua SAEB'!$D:$D,"&lt;="&amp;$I5509,'Régua SAEB'!$E:$E,"&gt;"&amp;$I5509,'Régua SAEB'!$A:$A,$E5509)</f>
        <v>3</v>
      </c>
      <c r="K5509" s="10" t="str">
        <f t="array" ref="K5509">INDEX('Régua SAEB'!$F$1:$F$40,MATCH($E5509&amp;"MT"&amp;$J5509,'Régua SAEB'!$G$1:$G$40,0),1)</f>
        <v>Básico</v>
      </c>
    </row>
    <row r="5510" spans="1:11" x14ac:dyDescent="0.2">
      <c r="A5510" s="28" t="s">
        <v>29</v>
      </c>
      <c r="B5510" s="24">
        <v>3566</v>
      </c>
      <c r="C5510" s="28" t="s">
        <v>2825</v>
      </c>
      <c r="D5510" s="29">
        <v>35003566</v>
      </c>
      <c r="E5510" s="29" t="s">
        <v>3527</v>
      </c>
      <c r="F5510" s="29">
        <v>280.02999999999997</v>
      </c>
      <c r="G5510" s="10">
        <f>SUMIFS('Régua SAEB'!$C:$C,'Régua SAEB'!$B:$B,"LP",'Régua SAEB'!$D:$D,"&lt;="&amp;$F5510,'Régua SAEB'!$E:$E,"&gt;"&amp;$F5510,'Régua SAEB'!$A:$A,$E5510)</f>
        <v>3</v>
      </c>
      <c r="H5510" s="10" t="str">
        <f t="array" ref="H5510">INDEX('Régua SAEB'!$F$1:$F$40,MATCH($E5510&amp;"LP"&amp;$G5510,'Régua SAEB'!$G$1:$G$40,0),1)</f>
        <v>Básico</v>
      </c>
      <c r="I5510" s="29">
        <v>252.36</v>
      </c>
      <c r="J5510" s="10">
        <f>SUMIFS('Régua SAEB'!$C:$C,'Régua SAEB'!$B:$B,"MT",'Régua SAEB'!$D:$D,"&lt;="&amp;$I5510,'Régua SAEB'!$E:$E,"&gt;"&amp;$I5510,'Régua SAEB'!$A:$A,$E5510)</f>
        <v>2</v>
      </c>
      <c r="K5510" s="10" t="str">
        <f t="array" ref="K5510">INDEX('Régua SAEB'!$F$1:$F$40,MATCH($E5510&amp;"MT"&amp;$J5510,'Régua SAEB'!$G$1:$G$40,0),1)</f>
        <v>Insuficiente</v>
      </c>
    </row>
    <row r="5511" spans="1:11" x14ac:dyDescent="0.2">
      <c r="A5511" s="28" t="s">
        <v>30</v>
      </c>
      <c r="B5511" s="24">
        <v>3657</v>
      </c>
      <c r="C5511" s="28" t="s">
        <v>2826</v>
      </c>
      <c r="D5511" s="29">
        <v>35003657</v>
      </c>
      <c r="E5511" s="29" t="s">
        <v>3527</v>
      </c>
      <c r="F5511" s="29">
        <v>279.36</v>
      </c>
      <c r="G5511" s="10">
        <f>SUMIFS('Régua SAEB'!$C:$C,'Régua SAEB'!$B:$B,"LP",'Régua SAEB'!$D:$D,"&lt;="&amp;$F5511,'Régua SAEB'!$E:$E,"&gt;"&amp;$F5511,'Régua SAEB'!$A:$A,$E5511)</f>
        <v>3</v>
      </c>
      <c r="H5511" s="10" t="str">
        <f t="array" ref="H5511">INDEX('Régua SAEB'!$F$1:$F$40,MATCH($E5511&amp;"LP"&amp;$G5511,'Régua SAEB'!$G$1:$G$40,0),1)</f>
        <v>Básico</v>
      </c>
      <c r="I5511" s="29">
        <v>285.20999999999998</v>
      </c>
      <c r="J5511" s="10">
        <f>SUMIFS('Régua SAEB'!$C:$C,'Régua SAEB'!$B:$B,"MT",'Régua SAEB'!$D:$D,"&lt;="&amp;$I5511,'Régua SAEB'!$E:$E,"&gt;"&amp;$I5511,'Régua SAEB'!$A:$A,$E5511)</f>
        <v>3</v>
      </c>
      <c r="K5511" s="10" t="str">
        <f t="array" ref="K5511">INDEX('Régua SAEB'!$F$1:$F$40,MATCH($E5511&amp;"MT"&amp;$J5511,'Régua SAEB'!$G$1:$G$40,0),1)</f>
        <v>Básico</v>
      </c>
    </row>
    <row r="5512" spans="1:11" x14ac:dyDescent="0.2">
      <c r="A5512" s="28" t="s">
        <v>31</v>
      </c>
      <c r="B5512" s="24">
        <v>3724</v>
      </c>
      <c r="C5512" s="28" t="s">
        <v>2829</v>
      </c>
      <c r="D5512" s="29">
        <v>35003724</v>
      </c>
      <c r="E5512" s="29" t="s">
        <v>3527</v>
      </c>
      <c r="F5512" s="29">
        <v>286.67</v>
      </c>
      <c r="G5512" s="10">
        <f>SUMIFS('Régua SAEB'!$C:$C,'Régua SAEB'!$B:$B,"LP",'Régua SAEB'!$D:$D,"&lt;="&amp;$F5512,'Régua SAEB'!$E:$E,"&gt;"&amp;$F5512,'Régua SAEB'!$A:$A,$E5512)</f>
        <v>3</v>
      </c>
      <c r="H5512" s="10" t="str">
        <f t="array" ref="H5512">INDEX('Régua SAEB'!$F$1:$F$40,MATCH($E5512&amp;"LP"&amp;$G5512,'Régua SAEB'!$G$1:$G$40,0),1)</f>
        <v>Básico</v>
      </c>
      <c r="I5512" s="29">
        <v>266.07</v>
      </c>
      <c r="J5512" s="10">
        <f>SUMIFS('Régua SAEB'!$C:$C,'Régua SAEB'!$B:$B,"MT",'Régua SAEB'!$D:$D,"&lt;="&amp;$I5512,'Régua SAEB'!$E:$E,"&gt;"&amp;$I5512,'Régua SAEB'!$A:$A,$E5512)</f>
        <v>2</v>
      </c>
      <c r="K5512" s="10" t="str">
        <f t="array" ref="K5512">INDEX('Régua SAEB'!$F$1:$F$40,MATCH($E5512&amp;"MT"&amp;$J5512,'Régua SAEB'!$G$1:$G$40,0),1)</f>
        <v>Insuficiente</v>
      </c>
    </row>
    <row r="5513" spans="1:11" x14ac:dyDescent="0.2">
      <c r="A5513" s="28" t="s">
        <v>31</v>
      </c>
      <c r="B5513" s="24">
        <v>3748</v>
      </c>
      <c r="C5513" s="28" t="s">
        <v>2830</v>
      </c>
      <c r="D5513" s="29">
        <v>35003748</v>
      </c>
      <c r="E5513" s="29" t="s">
        <v>3527</v>
      </c>
      <c r="F5513" s="29">
        <v>302.73</v>
      </c>
      <c r="G5513" s="10">
        <f>SUMIFS('Régua SAEB'!$C:$C,'Régua SAEB'!$B:$B,"LP",'Régua SAEB'!$D:$D,"&lt;="&amp;$F5513,'Régua SAEB'!$E:$E,"&gt;"&amp;$F5513,'Régua SAEB'!$A:$A,$E5513)</f>
        <v>4</v>
      </c>
      <c r="H5513" s="10" t="str">
        <f t="array" ref="H5513">INDEX('Régua SAEB'!$F$1:$F$40,MATCH($E5513&amp;"LP"&amp;$G5513,'Régua SAEB'!$G$1:$G$40,0),1)</f>
        <v>Básico</v>
      </c>
      <c r="I5513" s="29">
        <v>303.68</v>
      </c>
      <c r="J5513" s="10">
        <f>SUMIFS('Régua SAEB'!$C:$C,'Régua SAEB'!$B:$B,"MT",'Régua SAEB'!$D:$D,"&lt;="&amp;$I5513,'Régua SAEB'!$E:$E,"&gt;"&amp;$I5513,'Régua SAEB'!$A:$A,$E5513)</f>
        <v>4</v>
      </c>
      <c r="K5513" s="10" t="str">
        <f t="array" ref="K5513">INDEX('Régua SAEB'!$F$1:$F$40,MATCH($E5513&amp;"MT"&amp;$J5513,'Régua SAEB'!$G$1:$G$40,0),1)</f>
        <v>Básico</v>
      </c>
    </row>
    <row r="5514" spans="1:11" x14ac:dyDescent="0.2">
      <c r="A5514" s="28" t="s">
        <v>30</v>
      </c>
      <c r="B5514" s="24">
        <v>3839</v>
      </c>
      <c r="C5514" s="28" t="s">
        <v>2833</v>
      </c>
      <c r="D5514" s="29">
        <v>35003839</v>
      </c>
      <c r="E5514" s="29" t="s">
        <v>3527</v>
      </c>
      <c r="F5514" s="29">
        <v>290.19</v>
      </c>
      <c r="G5514" s="10">
        <f>SUMIFS('Régua SAEB'!$C:$C,'Régua SAEB'!$B:$B,"LP",'Régua SAEB'!$D:$D,"&lt;="&amp;$F5514,'Régua SAEB'!$E:$E,"&gt;"&amp;$F5514,'Régua SAEB'!$A:$A,$E5514)</f>
        <v>3</v>
      </c>
      <c r="H5514" s="10" t="str">
        <f t="array" ref="H5514">INDEX('Régua SAEB'!$F$1:$F$40,MATCH($E5514&amp;"LP"&amp;$G5514,'Régua SAEB'!$G$1:$G$40,0),1)</f>
        <v>Básico</v>
      </c>
      <c r="I5514" s="29">
        <v>277.89</v>
      </c>
      <c r="J5514" s="10">
        <f>SUMIFS('Régua SAEB'!$C:$C,'Régua SAEB'!$B:$B,"MT",'Régua SAEB'!$D:$D,"&lt;="&amp;$I5514,'Régua SAEB'!$E:$E,"&gt;"&amp;$I5514,'Régua SAEB'!$A:$A,$E5514)</f>
        <v>3</v>
      </c>
      <c r="K5514" s="10" t="str">
        <f t="array" ref="K5514">INDEX('Régua SAEB'!$F$1:$F$40,MATCH($E5514&amp;"MT"&amp;$J5514,'Régua SAEB'!$G$1:$G$40,0),1)</f>
        <v>Básico</v>
      </c>
    </row>
    <row r="5515" spans="1:11" x14ac:dyDescent="0.2">
      <c r="A5515" s="28" t="s">
        <v>29</v>
      </c>
      <c r="B5515" s="24">
        <v>3852</v>
      </c>
      <c r="C5515" s="28" t="s">
        <v>2835</v>
      </c>
      <c r="D5515" s="29">
        <v>35003852</v>
      </c>
      <c r="E5515" s="29" t="s">
        <v>3527</v>
      </c>
      <c r="F5515" s="29">
        <v>303.79000000000002</v>
      </c>
      <c r="G5515" s="10">
        <f>SUMIFS('Régua SAEB'!$C:$C,'Régua SAEB'!$B:$B,"LP",'Régua SAEB'!$D:$D,"&lt;="&amp;$F5515,'Régua SAEB'!$E:$E,"&gt;"&amp;$F5515,'Régua SAEB'!$A:$A,$E5515)</f>
        <v>4</v>
      </c>
      <c r="H5515" s="10" t="str">
        <f t="array" ref="H5515">INDEX('Régua SAEB'!$F$1:$F$40,MATCH($E5515&amp;"LP"&amp;$G5515,'Régua SAEB'!$G$1:$G$40,0),1)</f>
        <v>Básico</v>
      </c>
      <c r="I5515" s="29">
        <v>276.43</v>
      </c>
      <c r="J5515" s="10">
        <f>SUMIFS('Régua SAEB'!$C:$C,'Régua SAEB'!$B:$B,"MT",'Régua SAEB'!$D:$D,"&lt;="&amp;$I5515,'Régua SAEB'!$E:$E,"&gt;"&amp;$I5515,'Régua SAEB'!$A:$A,$E5515)</f>
        <v>3</v>
      </c>
      <c r="K5515" s="10" t="str">
        <f t="array" ref="K5515">INDEX('Régua SAEB'!$F$1:$F$40,MATCH($E5515&amp;"MT"&amp;$J5515,'Régua SAEB'!$G$1:$G$40,0),1)</f>
        <v>Básico</v>
      </c>
    </row>
    <row r="5516" spans="1:11" x14ac:dyDescent="0.2">
      <c r="A5516" s="28" t="s">
        <v>30</v>
      </c>
      <c r="B5516" s="24">
        <v>3888</v>
      </c>
      <c r="C5516" s="28" t="s">
        <v>2836</v>
      </c>
      <c r="D5516" s="29">
        <v>35003888</v>
      </c>
      <c r="E5516" s="29" t="s">
        <v>3527</v>
      </c>
      <c r="F5516" s="29">
        <v>289.85000000000002</v>
      </c>
      <c r="G5516" s="10">
        <f>SUMIFS('Régua SAEB'!$C:$C,'Régua SAEB'!$B:$B,"LP",'Régua SAEB'!$D:$D,"&lt;="&amp;$F5516,'Régua SAEB'!$E:$E,"&gt;"&amp;$F5516,'Régua SAEB'!$A:$A,$E5516)</f>
        <v>3</v>
      </c>
      <c r="H5516" s="10" t="str">
        <f t="array" ref="H5516">INDEX('Régua SAEB'!$F$1:$F$40,MATCH($E5516&amp;"LP"&amp;$G5516,'Régua SAEB'!$G$1:$G$40,0),1)</f>
        <v>Básico</v>
      </c>
      <c r="I5516" s="29">
        <v>276.67</v>
      </c>
      <c r="J5516" s="10">
        <f>SUMIFS('Régua SAEB'!$C:$C,'Régua SAEB'!$B:$B,"MT",'Régua SAEB'!$D:$D,"&lt;="&amp;$I5516,'Régua SAEB'!$E:$E,"&gt;"&amp;$I5516,'Régua SAEB'!$A:$A,$E5516)</f>
        <v>3</v>
      </c>
      <c r="K5516" s="10" t="str">
        <f t="array" ref="K5516">INDEX('Régua SAEB'!$F$1:$F$40,MATCH($E5516&amp;"MT"&amp;$J5516,'Régua SAEB'!$G$1:$G$40,0),1)</f>
        <v>Básico</v>
      </c>
    </row>
    <row r="5517" spans="1:11" x14ac:dyDescent="0.2">
      <c r="A5517" s="28" t="s">
        <v>30</v>
      </c>
      <c r="B5517" s="24">
        <v>3924</v>
      </c>
      <c r="C5517" s="28" t="s">
        <v>2838</v>
      </c>
      <c r="D5517" s="29">
        <v>35003924</v>
      </c>
      <c r="E5517" s="29" t="s">
        <v>3527</v>
      </c>
      <c r="F5517" s="29">
        <v>280.25</v>
      </c>
      <c r="G5517" s="10">
        <f>SUMIFS('Régua SAEB'!$C:$C,'Régua SAEB'!$B:$B,"LP",'Régua SAEB'!$D:$D,"&lt;="&amp;$F5517,'Régua SAEB'!$E:$E,"&gt;"&amp;$F5517,'Régua SAEB'!$A:$A,$E5517)</f>
        <v>3</v>
      </c>
      <c r="H5517" s="10" t="str">
        <f t="array" ref="H5517">INDEX('Régua SAEB'!$F$1:$F$40,MATCH($E5517&amp;"LP"&amp;$G5517,'Régua SAEB'!$G$1:$G$40,0),1)</f>
        <v>Básico</v>
      </c>
      <c r="I5517" s="29">
        <v>263.85000000000002</v>
      </c>
      <c r="J5517" s="10">
        <f>SUMIFS('Régua SAEB'!$C:$C,'Régua SAEB'!$B:$B,"MT",'Régua SAEB'!$D:$D,"&lt;="&amp;$I5517,'Régua SAEB'!$E:$E,"&gt;"&amp;$I5517,'Régua SAEB'!$A:$A,$E5517)</f>
        <v>2</v>
      </c>
      <c r="K5517" s="10" t="str">
        <f t="array" ref="K5517">INDEX('Régua SAEB'!$F$1:$F$40,MATCH($E5517&amp;"MT"&amp;$J5517,'Régua SAEB'!$G$1:$G$40,0),1)</f>
        <v>Insuficiente</v>
      </c>
    </row>
    <row r="5518" spans="1:11" x14ac:dyDescent="0.2">
      <c r="A5518" s="28" t="s">
        <v>30</v>
      </c>
      <c r="B5518" s="24">
        <v>3931</v>
      </c>
      <c r="C5518" s="28" t="s">
        <v>2839</v>
      </c>
      <c r="D5518" s="29">
        <v>35003931</v>
      </c>
      <c r="E5518" s="29" t="s">
        <v>3527</v>
      </c>
      <c r="F5518" s="29">
        <v>295.36</v>
      </c>
      <c r="G5518" s="10">
        <f>SUMIFS('Régua SAEB'!$C:$C,'Régua SAEB'!$B:$B,"LP",'Régua SAEB'!$D:$D,"&lt;="&amp;$F5518,'Régua SAEB'!$E:$E,"&gt;"&amp;$F5518,'Régua SAEB'!$A:$A,$E5518)</f>
        <v>3</v>
      </c>
      <c r="H5518" s="10" t="str">
        <f t="array" ref="H5518">INDEX('Régua SAEB'!$F$1:$F$40,MATCH($E5518&amp;"LP"&amp;$G5518,'Régua SAEB'!$G$1:$G$40,0),1)</f>
        <v>Básico</v>
      </c>
      <c r="I5518" s="29">
        <v>280.98</v>
      </c>
      <c r="J5518" s="10">
        <f>SUMIFS('Régua SAEB'!$C:$C,'Régua SAEB'!$B:$B,"MT",'Régua SAEB'!$D:$D,"&lt;="&amp;$I5518,'Régua SAEB'!$E:$E,"&gt;"&amp;$I5518,'Régua SAEB'!$A:$A,$E5518)</f>
        <v>3</v>
      </c>
      <c r="K5518" s="10" t="str">
        <f t="array" ref="K5518">INDEX('Régua SAEB'!$F$1:$F$40,MATCH($E5518&amp;"MT"&amp;$J5518,'Régua SAEB'!$G$1:$G$40,0),1)</f>
        <v>Básico</v>
      </c>
    </row>
    <row r="5519" spans="1:11" x14ac:dyDescent="0.2">
      <c r="A5519" s="28" t="s">
        <v>30</v>
      </c>
      <c r="B5519" s="24">
        <v>4030</v>
      </c>
      <c r="C5519" s="28" t="s">
        <v>2845</v>
      </c>
      <c r="D5519" s="29">
        <v>35004030</v>
      </c>
      <c r="E5519" s="29" t="s">
        <v>3527</v>
      </c>
      <c r="F5519" s="29">
        <v>278.2</v>
      </c>
      <c r="G5519" s="10">
        <f>SUMIFS('Régua SAEB'!$C:$C,'Régua SAEB'!$B:$B,"LP",'Régua SAEB'!$D:$D,"&lt;="&amp;$F5519,'Régua SAEB'!$E:$E,"&gt;"&amp;$F5519,'Régua SAEB'!$A:$A,$E5519)</f>
        <v>3</v>
      </c>
      <c r="H5519" s="10" t="str">
        <f t="array" ref="H5519">INDEX('Régua SAEB'!$F$1:$F$40,MATCH($E5519&amp;"LP"&amp;$G5519,'Régua SAEB'!$G$1:$G$40,0),1)</f>
        <v>Básico</v>
      </c>
      <c r="I5519" s="29">
        <v>266.83999999999997</v>
      </c>
      <c r="J5519" s="10">
        <f>SUMIFS('Régua SAEB'!$C:$C,'Régua SAEB'!$B:$B,"MT",'Régua SAEB'!$D:$D,"&lt;="&amp;$I5519,'Régua SAEB'!$E:$E,"&gt;"&amp;$I5519,'Régua SAEB'!$A:$A,$E5519)</f>
        <v>2</v>
      </c>
      <c r="K5519" s="10" t="str">
        <f t="array" ref="K5519">INDEX('Régua SAEB'!$F$1:$F$40,MATCH($E5519&amp;"MT"&amp;$J5519,'Régua SAEB'!$G$1:$G$40,0),1)</f>
        <v>Insuficiente</v>
      </c>
    </row>
    <row r="5520" spans="1:11" x14ac:dyDescent="0.2">
      <c r="A5520" s="28" t="s">
        <v>30</v>
      </c>
      <c r="B5520" s="24">
        <v>4121</v>
      </c>
      <c r="C5520" s="28" t="s">
        <v>2848</v>
      </c>
      <c r="D5520" s="29">
        <v>35004121</v>
      </c>
      <c r="E5520" s="29" t="s">
        <v>3527</v>
      </c>
      <c r="F5520" s="29">
        <v>273.95999999999998</v>
      </c>
      <c r="G5520" s="10">
        <f>SUMIFS('Régua SAEB'!$C:$C,'Régua SAEB'!$B:$B,"LP",'Régua SAEB'!$D:$D,"&lt;="&amp;$F5520,'Régua SAEB'!$E:$E,"&gt;"&amp;$F5520,'Régua SAEB'!$A:$A,$E5520)</f>
        <v>2</v>
      </c>
      <c r="H5520" s="10" t="str">
        <f t="array" ref="H5520">INDEX('Régua SAEB'!$F$1:$F$40,MATCH($E5520&amp;"LP"&amp;$G5520,'Régua SAEB'!$G$1:$G$40,0),1)</f>
        <v>Básico</v>
      </c>
      <c r="I5520" s="29">
        <v>264.14999999999998</v>
      </c>
      <c r="J5520" s="10">
        <f>SUMIFS('Régua SAEB'!$C:$C,'Régua SAEB'!$B:$B,"MT",'Régua SAEB'!$D:$D,"&lt;="&amp;$I5520,'Régua SAEB'!$E:$E,"&gt;"&amp;$I5520,'Régua SAEB'!$A:$A,$E5520)</f>
        <v>2</v>
      </c>
      <c r="K5520" s="10" t="str">
        <f t="array" ref="K5520">INDEX('Régua SAEB'!$F$1:$F$40,MATCH($E5520&amp;"MT"&amp;$J5520,'Régua SAEB'!$G$1:$G$40,0),1)</f>
        <v>Insuficiente</v>
      </c>
    </row>
    <row r="5521" spans="1:11" x14ac:dyDescent="0.2">
      <c r="A5521" s="28" t="s">
        <v>30</v>
      </c>
      <c r="B5521" s="24">
        <v>4157</v>
      </c>
      <c r="C5521" s="28" t="s">
        <v>3753</v>
      </c>
      <c r="D5521" s="29">
        <v>35004157</v>
      </c>
      <c r="E5521" s="29" t="s">
        <v>3527</v>
      </c>
      <c r="F5521" s="29">
        <v>298.42</v>
      </c>
      <c r="G5521" s="10">
        <f>SUMIFS('Régua SAEB'!$C:$C,'Régua SAEB'!$B:$B,"LP",'Régua SAEB'!$D:$D,"&lt;="&amp;$F5521,'Régua SAEB'!$E:$E,"&gt;"&amp;$F5521,'Régua SAEB'!$A:$A,$E5521)</f>
        <v>3</v>
      </c>
      <c r="H5521" s="10" t="str">
        <f t="array" ref="H5521">INDEX('Régua SAEB'!$F$1:$F$40,MATCH($E5521&amp;"LP"&amp;$G5521,'Régua SAEB'!$G$1:$G$40,0),1)</f>
        <v>Básico</v>
      </c>
      <c r="I5521" s="29">
        <v>286.14999999999998</v>
      </c>
      <c r="J5521" s="10">
        <f>SUMIFS('Régua SAEB'!$C:$C,'Régua SAEB'!$B:$B,"MT",'Régua SAEB'!$D:$D,"&lt;="&amp;$I5521,'Régua SAEB'!$E:$E,"&gt;"&amp;$I5521,'Régua SAEB'!$A:$A,$E5521)</f>
        <v>3</v>
      </c>
      <c r="K5521" s="10" t="str">
        <f t="array" ref="K5521">INDEX('Régua SAEB'!$F$1:$F$40,MATCH($E5521&amp;"MT"&amp;$J5521,'Régua SAEB'!$G$1:$G$40,0),1)</f>
        <v>Básico</v>
      </c>
    </row>
    <row r="5522" spans="1:11" x14ac:dyDescent="0.2">
      <c r="A5522" s="28" t="s">
        <v>30</v>
      </c>
      <c r="B5522" s="24">
        <v>4169</v>
      </c>
      <c r="C5522" s="28" t="s">
        <v>2850</v>
      </c>
      <c r="D5522" s="29">
        <v>35004169</v>
      </c>
      <c r="E5522" s="29" t="s">
        <v>3527</v>
      </c>
      <c r="F5522" s="29">
        <v>280.36</v>
      </c>
      <c r="G5522" s="10">
        <f>SUMIFS('Régua SAEB'!$C:$C,'Régua SAEB'!$B:$B,"LP",'Régua SAEB'!$D:$D,"&lt;="&amp;$F5522,'Régua SAEB'!$E:$E,"&gt;"&amp;$F5522,'Régua SAEB'!$A:$A,$E5522)</f>
        <v>3</v>
      </c>
      <c r="H5522" s="10" t="str">
        <f t="array" ref="H5522">INDEX('Régua SAEB'!$F$1:$F$40,MATCH($E5522&amp;"LP"&amp;$G5522,'Régua SAEB'!$G$1:$G$40,0),1)</f>
        <v>Básico</v>
      </c>
      <c r="I5522" s="29">
        <v>265.99</v>
      </c>
      <c r="J5522" s="10">
        <f>SUMIFS('Régua SAEB'!$C:$C,'Régua SAEB'!$B:$B,"MT",'Régua SAEB'!$D:$D,"&lt;="&amp;$I5522,'Régua SAEB'!$E:$E,"&gt;"&amp;$I5522,'Régua SAEB'!$A:$A,$E5522)</f>
        <v>2</v>
      </c>
      <c r="K5522" s="10" t="str">
        <f t="array" ref="K5522">INDEX('Régua SAEB'!$F$1:$F$40,MATCH($E5522&amp;"MT"&amp;$J5522,'Régua SAEB'!$G$1:$G$40,0),1)</f>
        <v>Insuficiente</v>
      </c>
    </row>
    <row r="5523" spans="1:11" x14ac:dyDescent="0.2">
      <c r="A5523" s="28" t="s">
        <v>30</v>
      </c>
      <c r="B5523" s="24">
        <v>4212</v>
      </c>
      <c r="C5523" s="28" t="s">
        <v>2851</v>
      </c>
      <c r="D5523" s="29">
        <v>35004212</v>
      </c>
      <c r="E5523" s="29" t="s">
        <v>3527</v>
      </c>
      <c r="F5523" s="29">
        <v>265.19</v>
      </c>
      <c r="G5523" s="10">
        <f>SUMIFS('Régua SAEB'!$C:$C,'Régua SAEB'!$B:$B,"LP",'Régua SAEB'!$D:$D,"&lt;="&amp;$F5523,'Régua SAEB'!$E:$E,"&gt;"&amp;$F5523,'Régua SAEB'!$A:$A,$E5523)</f>
        <v>2</v>
      </c>
      <c r="H5523" s="10" t="str">
        <f t="array" ref="H5523">INDEX('Régua SAEB'!$F$1:$F$40,MATCH($E5523&amp;"LP"&amp;$G5523,'Régua SAEB'!$G$1:$G$40,0),1)</f>
        <v>Básico</v>
      </c>
      <c r="I5523" s="29">
        <v>263.04000000000002</v>
      </c>
      <c r="J5523" s="10">
        <f>SUMIFS('Régua SAEB'!$C:$C,'Régua SAEB'!$B:$B,"MT",'Régua SAEB'!$D:$D,"&lt;="&amp;$I5523,'Régua SAEB'!$E:$E,"&gt;"&amp;$I5523,'Régua SAEB'!$A:$A,$E5523)</f>
        <v>2</v>
      </c>
      <c r="K5523" s="10" t="str">
        <f t="array" ref="K5523">INDEX('Régua SAEB'!$F$1:$F$40,MATCH($E5523&amp;"MT"&amp;$J5523,'Régua SAEB'!$G$1:$G$40,0),1)</f>
        <v>Insuficiente</v>
      </c>
    </row>
    <row r="5524" spans="1:11" x14ac:dyDescent="0.2">
      <c r="A5524" s="28" t="s">
        <v>30</v>
      </c>
      <c r="B5524" s="24">
        <v>4236</v>
      </c>
      <c r="C5524" s="28" t="s">
        <v>2852</v>
      </c>
      <c r="D5524" s="29">
        <v>35004236</v>
      </c>
      <c r="E5524" s="29" t="s">
        <v>3527</v>
      </c>
      <c r="F5524" s="29">
        <v>279.57</v>
      </c>
      <c r="G5524" s="10">
        <f>SUMIFS('Régua SAEB'!$C:$C,'Régua SAEB'!$B:$B,"LP",'Régua SAEB'!$D:$D,"&lt;="&amp;$F5524,'Régua SAEB'!$E:$E,"&gt;"&amp;$F5524,'Régua SAEB'!$A:$A,$E5524)</f>
        <v>3</v>
      </c>
      <c r="H5524" s="10" t="str">
        <f t="array" ref="H5524">INDEX('Régua SAEB'!$F$1:$F$40,MATCH($E5524&amp;"LP"&amp;$G5524,'Régua SAEB'!$G$1:$G$40,0),1)</f>
        <v>Básico</v>
      </c>
      <c r="I5524" s="29">
        <v>259.54000000000002</v>
      </c>
      <c r="J5524" s="10">
        <f>SUMIFS('Régua SAEB'!$C:$C,'Régua SAEB'!$B:$B,"MT",'Régua SAEB'!$D:$D,"&lt;="&amp;$I5524,'Régua SAEB'!$E:$E,"&gt;"&amp;$I5524,'Régua SAEB'!$A:$A,$E5524)</f>
        <v>2</v>
      </c>
      <c r="K5524" s="10" t="str">
        <f t="array" ref="K5524">INDEX('Régua SAEB'!$F$1:$F$40,MATCH($E5524&amp;"MT"&amp;$J5524,'Régua SAEB'!$G$1:$G$40,0),1)</f>
        <v>Insuficiente</v>
      </c>
    </row>
    <row r="5525" spans="1:11" x14ac:dyDescent="0.2">
      <c r="A5525" s="28" t="s">
        <v>31</v>
      </c>
      <c r="B5525" s="24">
        <v>4297</v>
      </c>
      <c r="C5525" s="28" t="s">
        <v>2855</v>
      </c>
      <c r="D5525" s="29">
        <v>35004297</v>
      </c>
      <c r="E5525" s="29" t="s">
        <v>3527</v>
      </c>
      <c r="F5525" s="29">
        <v>281.98</v>
      </c>
      <c r="G5525" s="10">
        <f>SUMIFS('Régua SAEB'!$C:$C,'Régua SAEB'!$B:$B,"LP",'Régua SAEB'!$D:$D,"&lt;="&amp;$F5525,'Régua SAEB'!$E:$E,"&gt;"&amp;$F5525,'Régua SAEB'!$A:$A,$E5525)</f>
        <v>3</v>
      </c>
      <c r="H5525" s="10" t="str">
        <f t="array" ref="H5525">INDEX('Régua SAEB'!$F$1:$F$40,MATCH($E5525&amp;"LP"&amp;$G5525,'Régua SAEB'!$G$1:$G$40,0),1)</f>
        <v>Básico</v>
      </c>
      <c r="I5525" s="29">
        <v>254.96</v>
      </c>
      <c r="J5525" s="10">
        <f>SUMIFS('Régua SAEB'!$C:$C,'Régua SAEB'!$B:$B,"MT",'Régua SAEB'!$D:$D,"&lt;="&amp;$I5525,'Régua SAEB'!$E:$E,"&gt;"&amp;$I5525,'Régua SAEB'!$A:$A,$E5525)</f>
        <v>2</v>
      </c>
      <c r="K5525" s="10" t="str">
        <f t="array" ref="K5525">INDEX('Régua SAEB'!$F$1:$F$40,MATCH($E5525&amp;"MT"&amp;$J5525,'Régua SAEB'!$G$1:$G$40,0),1)</f>
        <v>Insuficiente</v>
      </c>
    </row>
    <row r="5526" spans="1:11" x14ac:dyDescent="0.2">
      <c r="A5526" s="28" t="s">
        <v>31</v>
      </c>
      <c r="B5526" s="24">
        <v>4340</v>
      </c>
      <c r="C5526" s="28" t="s">
        <v>2858</v>
      </c>
      <c r="D5526" s="29">
        <v>35004340</v>
      </c>
      <c r="E5526" s="29" t="s">
        <v>3527</v>
      </c>
      <c r="F5526" s="29">
        <v>283.57</v>
      </c>
      <c r="G5526" s="10">
        <f>SUMIFS('Régua SAEB'!$C:$C,'Régua SAEB'!$B:$B,"LP",'Régua SAEB'!$D:$D,"&lt;="&amp;$F5526,'Régua SAEB'!$E:$E,"&gt;"&amp;$F5526,'Régua SAEB'!$A:$A,$E5526)</f>
        <v>3</v>
      </c>
      <c r="H5526" s="10" t="str">
        <f t="array" ref="H5526">INDEX('Régua SAEB'!$F$1:$F$40,MATCH($E5526&amp;"LP"&amp;$G5526,'Régua SAEB'!$G$1:$G$40,0),1)</f>
        <v>Básico</v>
      </c>
      <c r="I5526" s="29">
        <v>265.54000000000002</v>
      </c>
      <c r="J5526" s="10">
        <f>SUMIFS('Régua SAEB'!$C:$C,'Régua SAEB'!$B:$B,"MT",'Régua SAEB'!$D:$D,"&lt;="&amp;$I5526,'Régua SAEB'!$E:$E,"&gt;"&amp;$I5526,'Régua SAEB'!$A:$A,$E5526)</f>
        <v>2</v>
      </c>
      <c r="K5526" s="10" t="str">
        <f t="array" ref="K5526">INDEX('Régua SAEB'!$F$1:$F$40,MATCH($E5526&amp;"MT"&amp;$J5526,'Régua SAEB'!$G$1:$G$40,0),1)</f>
        <v>Insuficiente</v>
      </c>
    </row>
    <row r="5527" spans="1:11" x14ac:dyDescent="0.2">
      <c r="A5527" s="28" t="s">
        <v>31</v>
      </c>
      <c r="B5527" s="24">
        <v>4418</v>
      </c>
      <c r="C5527" s="28" t="s">
        <v>2861</v>
      </c>
      <c r="D5527" s="29">
        <v>35004418</v>
      </c>
      <c r="E5527" s="29" t="s">
        <v>3527</v>
      </c>
      <c r="F5527" s="29">
        <v>275.07</v>
      </c>
      <c r="G5527" s="10">
        <f>SUMIFS('Régua SAEB'!$C:$C,'Régua SAEB'!$B:$B,"LP",'Régua SAEB'!$D:$D,"&lt;="&amp;$F5527,'Régua SAEB'!$E:$E,"&gt;"&amp;$F5527,'Régua SAEB'!$A:$A,$E5527)</f>
        <v>3</v>
      </c>
      <c r="H5527" s="10" t="str">
        <f t="array" ref="H5527">INDEX('Régua SAEB'!$F$1:$F$40,MATCH($E5527&amp;"LP"&amp;$G5527,'Régua SAEB'!$G$1:$G$40,0),1)</f>
        <v>Básico</v>
      </c>
      <c r="I5527" s="29">
        <v>263.49</v>
      </c>
      <c r="J5527" s="10">
        <f>SUMIFS('Régua SAEB'!$C:$C,'Régua SAEB'!$B:$B,"MT",'Régua SAEB'!$D:$D,"&lt;="&amp;$I5527,'Régua SAEB'!$E:$E,"&gt;"&amp;$I5527,'Régua SAEB'!$A:$A,$E5527)</f>
        <v>2</v>
      </c>
      <c r="K5527" s="10" t="str">
        <f t="array" ref="K5527">INDEX('Régua SAEB'!$F$1:$F$40,MATCH($E5527&amp;"MT"&amp;$J5527,'Régua SAEB'!$G$1:$G$40,0),1)</f>
        <v>Insuficiente</v>
      </c>
    </row>
    <row r="5528" spans="1:11" x14ac:dyDescent="0.2">
      <c r="A5528" s="28" t="s">
        <v>31</v>
      </c>
      <c r="B5528" s="24">
        <v>4431</v>
      </c>
      <c r="C5528" s="28" t="s">
        <v>2862</v>
      </c>
      <c r="D5528" s="29">
        <v>35004431</v>
      </c>
      <c r="E5528" s="29" t="s">
        <v>3527</v>
      </c>
      <c r="F5528" s="29">
        <v>269.81</v>
      </c>
      <c r="G5528" s="10">
        <f>SUMIFS('Régua SAEB'!$C:$C,'Régua SAEB'!$B:$B,"LP",'Régua SAEB'!$D:$D,"&lt;="&amp;$F5528,'Régua SAEB'!$E:$E,"&gt;"&amp;$F5528,'Régua SAEB'!$A:$A,$E5528)</f>
        <v>2</v>
      </c>
      <c r="H5528" s="10" t="str">
        <f t="array" ref="H5528">INDEX('Régua SAEB'!$F$1:$F$40,MATCH($E5528&amp;"LP"&amp;$G5528,'Régua SAEB'!$G$1:$G$40,0),1)</f>
        <v>Básico</v>
      </c>
      <c r="I5528" s="29">
        <v>253.53</v>
      </c>
      <c r="J5528" s="10">
        <f>SUMIFS('Régua SAEB'!$C:$C,'Régua SAEB'!$B:$B,"MT",'Régua SAEB'!$D:$D,"&lt;="&amp;$I5528,'Régua SAEB'!$E:$E,"&gt;"&amp;$I5528,'Régua SAEB'!$A:$A,$E5528)</f>
        <v>2</v>
      </c>
      <c r="K5528" s="10" t="str">
        <f t="array" ref="K5528">INDEX('Régua SAEB'!$F$1:$F$40,MATCH($E5528&amp;"MT"&amp;$J5528,'Régua SAEB'!$G$1:$G$40,0),1)</f>
        <v>Insuficiente</v>
      </c>
    </row>
    <row r="5529" spans="1:11" x14ac:dyDescent="0.2">
      <c r="A5529" s="28" t="s">
        <v>31</v>
      </c>
      <c r="B5529" s="24">
        <v>4480</v>
      </c>
      <c r="C5529" s="28" t="s">
        <v>2865</v>
      </c>
      <c r="D5529" s="29">
        <v>35004480</v>
      </c>
      <c r="E5529" s="29" t="s">
        <v>3527</v>
      </c>
      <c r="F5529" s="29">
        <v>279.27999999999997</v>
      </c>
      <c r="G5529" s="10">
        <f>SUMIFS('Régua SAEB'!$C:$C,'Régua SAEB'!$B:$B,"LP",'Régua SAEB'!$D:$D,"&lt;="&amp;$F5529,'Régua SAEB'!$E:$E,"&gt;"&amp;$F5529,'Régua SAEB'!$A:$A,$E5529)</f>
        <v>3</v>
      </c>
      <c r="H5529" s="10" t="str">
        <f t="array" ref="H5529">INDEX('Régua SAEB'!$F$1:$F$40,MATCH($E5529&amp;"LP"&amp;$G5529,'Régua SAEB'!$G$1:$G$40,0),1)</f>
        <v>Básico</v>
      </c>
      <c r="I5529" s="29">
        <v>261.97000000000003</v>
      </c>
      <c r="J5529" s="10">
        <f>SUMIFS('Régua SAEB'!$C:$C,'Régua SAEB'!$B:$B,"MT",'Régua SAEB'!$D:$D,"&lt;="&amp;$I5529,'Régua SAEB'!$E:$E,"&gt;"&amp;$I5529,'Régua SAEB'!$A:$A,$E5529)</f>
        <v>2</v>
      </c>
      <c r="K5529" s="10" t="str">
        <f t="array" ref="K5529">INDEX('Régua SAEB'!$F$1:$F$40,MATCH($E5529&amp;"MT"&amp;$J5529,'Régua SAEB'!$G$1:$G$40,0),1)</f>
        <v>Insuficiente</v>
      </c>
    </row>
    <row r="5530" spans="1:11" x14ac:dyDescent="0.2">
      <c r="A5530" s="28" t="s">
        <v>31</v>
      </c>
      <c r="B5530" s="24">
        <v>4510</v>
      </c>
      <c r="C5530" s="28" t="s">
        <v>2866</v>
      </c>
      <c r="D5530" s="29">
        <v>35004510</v>
      </c>
      <c r="E5530" s="29" t="s">
        <v>3527</v>
      </c>
      <c r="F5530" s="29">
        <v>283.39</v>
      </c>
      <c r="G5530" s="10">
        <f>SUMIFS('Régua SAEB'!$C:$C,'Régua SAEB'!$B:$B,"LP",'Régua SAEB'!$D:$D,"&lt;="&amp;$F5530,'Régua SAEB'!$E:$E,"&gt;"&amp;$F5530,'Régua SAEB'!$A:$A,$E5530)</f>
        <v>3</v>
      </c>
      <c r="H5530" s="10" t="str">
        <f t="array" ref="H5530">INDEX('Régua SAEB'!$F$1:$F$40,MATCH($E5530&amp;"LP"&amp;$G5530,'Régua SAEB'!$G$1:$G$40,0),1)</f>
        <v>Básico</v>
      </c>
      <c r="I5530" s="29">
        <v>285.74</v>
      </c>
      <c r="J5530" s="10">
        <f>SUMIFS('Régua SAEB'!$C:$C,'Régua SAEB'!$B:$B,"MT",'Régua SAEB'!$D:$D,"&lt;="&amp;$I5530,'Régua SAEB'!$E:$E,"&gt;"&amp;$I5530,'Régua SAEB'!$A:$A,$E5530)</f>
        <v>3</v>
      </c>
      <c r="K5530" s="10" t="str">
        <f t="array" ref="K5530">INDEX('Régua SAEB'!$F$1:$F$40,MATCH($E5530&amp;"MT"&amp;$J5530,'Régua SAEB'!$G$1:$G$40,0),1)</f>
        <v>Básico</v>
      </c>
    </row>
    <row r="5531" spans="1:11" x14ac:dyDescent="0.2">
      <c r="A5531" s="28" t="s">
        <v>31</v>
      </c>
      <c r="B5531" s="24">
        <v>4522</v>
      </c>
      <c r="C5531" s="28" t="s">
        <v>2867</v>
      </c>
      <c r="D5531" s="29">
        <v>35004522</v>
      </c>
      <c r="E5531" s="29" t="s">
        <v>3527</v>
      </c>
      <c r="F5531" s="29">
        <v>278</v>
      </c>
      <c r="G5531" s="10">
        <f>SUMIFS('Régua SAEB'!$C:$C,'Régua SAEB'!$B:$B,"LP",'Régua SAEB'!$D:$D,"&lt;="&amp;$F5531,'Régua SAEB'!$E:$E,"&gt;"&amp;$F5531,'Régua SAEB'!$A:$A,$E5531)</f>
        <v>3</v>
      </c>
      <c r="H5531" s="10" t="str">
        <f t="array" ref="H5531">INDEX('Régua SAEB'!$F$1:$F$40,MATCH($E5531&amp;"LP"&amp;$G5531,'Régua SAEB'!$G$1:$G$40,0),1)</f>
        <v>Básico</v>
      </c>
      <c r="I5531" s="29">
        <v>273.04000000000002</v>
      </c>
      <c r="J5531" s="10">
        <f>SUMIFS('Régua SAEB'!$C:$C,'Régua SAEB'!$B:$B,"MT",'Régua SAEB'!$D:$D,"&lt;="&amp;$I5531,'Régua SAEB'!$E:$E,"&gt;"&amp;$I5531,'Régua SAEB'!$A:$A,$E5531)</f>
        <v>2</v>
      </c>
      <c r="K5531" s="10" t="str">
        <f t="array" ref="K5531">INDEX('Régua SAEB'!$F$1:$F$40,MATCH($E5531&amp;"MT"&amp;$J5531,'Régua SAEB'!$G$1:$G$40,0),1)</f>
        <v>Insuficiente</v>
      </c>
    </row>
    <row r="5532" spans="1:11" x14ac:dyDescent="0.2">
      <c r="A5532" s="28" t="s">
        <v>31</v>
      </c>
      <c r="B5532" s="24">
        <v>4546</v>
      </c>
      <c r="C5532" s="28" t="s">
        <v>2868</v>
      </c>
      <c r="D5532" s="29">
        <v>35004546</v>
      </c>
      <c r="E5532" s="29" t="s">
        <v>3527</v>
      </c>
      <c r="F5532" s="29">
        <v>259.42</v>
      </c>
      <c r="G5532" s="10">
        <f>SUMIFS('Régua SAEB'!$C:$C,'Régua SAEB'!$B:$B,"LP",'Régua SAEB'!$D:$D,"&lt;="&amp;$F5532,'Régua SAEB'!$E:$E,"&gt;"&amp;$F5532,'Régua SAEB'!$A:$A,$E5532)</f>
        <v>2</v>
      </c>
      <c r="H5532" s="10" t="str">
        <f t="array" ref="H5532">INDEX('Régua SAEB'!$F$1:$F$40,MATCH($E5532&amp;"LP"&amp;$G5532,'Régua SAEB'!$G$1:$G$40,0),1)</f>
        <v>Básico</v>
      </c>
      <c r="I5532" s="29">
        <v>254.96</v>
      </c>
      <c r="J5532" s="10">
        <f>SUMIFS('Régua SAEB'!$C:$C,'Régua SAEB'!$B:$B,"MT",'Régua SAEB'!$D:$D,"&lt;="&amp;$I5532,'Régua SAEB'!$E:$E,"&gt;"&amp;$I5532,'Régua SAEB'!$A:$A,$E5532)</f>
        <v>2</v>
      </c>
      <c r="K5532" s="10" t="str">
        <f t="array" ref="K5532">INDEX('Régua SAEB'!$F$1:$F$40,MATCH($E5532&amp;"MT"&amp;$J5532,'Régua SAEB'!$G$1:$G$40,0),1)</f>
        <v>Insuficiente</v>
      </c>
    </row>
    <row r="5533" spans="1:11" x14ac:dyDescent="0.2">
      <c r="A5533" s="28" t="s">
        <v>30</v>
      </c>
      <c r="B5533" s="24">
        <v>4595</v>
      </c>
      <c r="C5533" s="28" t="s">
        <v>2871</v>
      </c>
      <c r="D5533" s="29">
        <v>35004595</v>
      </c>
      <c r="E5533" s="29" t="s">
        <v>3527</v>
      </c>
      <c r="F5533" s="29">
        <v>298.69</v>
      </c>
      <c r="G5533" s="10">
        <f>SUMIFS('Régua SAEB'!$C:$C,'Régua SAEB'!$B:$B,"LP",'Régua SAEB'!$D:$D,"&lt;="&amp;$F5533,'Régua SAEB'!$E:$E,"&gt;"&amp;$F5533,'Régua SAEB'!$A:$A,$E5533)</f>
        <v>3</v>
      </c>
      <c r="H5533" s="10" t="str">
        <f t="array" ref="H5533">INDEX('Régua SAEB'!$F$1:$F$40,MATCH($E5533&amp;"LP"&amp;$G5533,'Régua SAEB'!$G$1:$G$40,0),1)</f>
        <v>Básico</v>
      </c>
      <c r="I5533" s="29">
        <v>273.63</v>
      </c>
      <c r="J5533" s="10">
        <f>SUMIFS('Régua SAEB'!$C:$C,'Régua SAEB'!$B:$B,"MT",'Régua SAEB'!$D:$D,"&lt;="&amp;$I5533,'Régua SAEB'!$E:$E,"&gt;"&amp;$I5533,'Régua SAEB'!$A:$A,$E5533)</f>
        <v>2</v>
      </c>
      <c r="K5533" s="10" t="str">
        <f t="array" ref="K5533">INDEX('Régua SAEB'!$F$1:$F$40,MATCH($E5533&amp;"MT"&amp;$J5533,'Régua SAEB'!$G$1:$G$40,0),1)</f>
        <v>Insuficiente</v>
      </c>
    </row>
    <row r="5534" spans="1:11" x14ac:dyDescent="0.2">
      <c r="A5534" s="28" t="s">
        <v>30</v>
      </c>
      <c r="B5534" s="24">
        <v>4625</v>
      </c>
      <c r="C5534" s="28" t="s">
        <v>2873</v>
      </c>
      <c r="D5534" s="29">
        <v>35004625</v>
      </c>
      <c r="E5534" s="29" t="s">
        <v>3527</v>
      </c>
      <c r="F5534" s="29">
        <v>285.52999999999997</v>
      </c>
      <c r="G5534" s="10">
        <f>SUMIFS('Régua SAEB'!$C:$C,'Régua SAEB'!$B:$B,"LP",'Régua SAEB'!$D:$D,"&lt;="&amp;$F5534,'Régua SAEB'!$E:$E,"&gt;"&amp;$F5534,'Régua SAEB'!$A:$A,$E5534)</f>
        <v>3</v>
      </c>
      <c r="H5534" s="10" t="str">
        <f t="array" ref="H5534">INDEX('Régua SAEB'!$F$1:$F$40,MATCH($E5534&amp;"LP"&amp;$G5534,'Régua SAEB'!$G$1:$G$40,0),1)</f>
        <v>Básico</v>
      </c>
      <c r="I5534" s="29">
        <v>277.39999999999998</v>
      </c>
      <c r="J5534" s="10">
        <f>SUMIFS('Régua SAEB'!$C:$C,'Régua SAEB'!$B:$B,"MT",'Régua SAEB'!$D:$D,"&lt;="&amp;$I5534,'Régua SAEB'!$E:$E,"&gt;"&amp;$I5534,'Régua SAEB'!$A:$A,$E5534)</f>
        <v>3</v>
      </c>
      <c r="K5534" s="10" t="str">
        <f t="array" ref="K5534">INDEX('Régua SAEB'!$F$1:$F$40,MATCH($E5534&amp;"MT"&amp;$J5534,'Régua SAEB'!$G$1:$G$40,0),1)</f>
        <v>Básico</v>
      </c>
    </row>
    <row r="5535" spans="1:11" x14ac:dyDescent="0.2">
      <c r="A5535" s="28" t="s">
        <v>89</v>
      </c>
      <c r="B5535" s="24">
        <v>4674</v>
      </c>
      <c r="C5535" s="28" t="s">
        <v>3754</v>
      </c>
      <c r="D5535" s="29">
        <v>35004674</v>
      </c>
      <c r="E5535" s="29" t="s">
        <v>3527</v>
      </c>
      <c r="F5535" s="29">
        <v>275</v>
      </c>
      <c r="G5535" s="10">
        <f>SUMIFS('Régua SAEB'!$C:$C,'Régua SAEB'!$B:$B,"LP",'Régua SAEB'!$D:$D,"&lt;="&amp;$F5535,'Régua SAEB'!$E:$E,"&gt;"&amp;$F5535,'Régua SAEB'!$A:$A,$E5535)</f>
        <v>3</v>
      </c>
      <c r="H5535" s="10" t="str">
        <f t="array" ref="H5535">INDEX('Régua SAEB'!$F$1:$F$40,MATCH($E5535&amp;"LP"&amp;$G5535,'Régua SAEB'!$G$1:$G$40,0),1)</f>
        <v>Básico</v>
      </c>
      <c r="I5535" s="29">
        <v>260.45999999999998</v>
      </c>
      <c r="J5535" s="10">
        <f>SUMIFS('Régua SAEB'!$C:$C,'Régua SAEB'!$B:$B,"MT",'Régua SAEB'!$D:$D,"&lt;="&amp;$I5535,'Régua SAEB'!$E:$E,"&gt;"&amp;$I5535,'Régua SAEB'!$A:$A,$E5535)</f>
        <v>2</v>
      </c>
      <c r="K5535" s="10" t="str">
        <f t="array" ref="K5535">INDEX('Régua SAEB'!$F$1:$F$40,MATCH($E5535&amp;"MT"&amp;$J5535,'Régua SAEB'!$G$1:$G$40,0),1)</f>
        <v>Insuficiente</v>
      </c>
    </row>
    <row r="5536" spans="1:11" x14ac:dyDescent="0.2">
      <c r="A5536" s="28" t="s">
        <v>89</v>
      </c>
      <c r="B5536" s="24">
        <v>4686</v>
      </c>
      <c r="C5536" s="28" t="s">
        <v>2874</v>
      </c>
      <c r="D5536" s="29">
        <v>35004686</v>
      </c>
      <c r="E5536" s="29" t="s">
        <v>3527</v>
      </c>
      <c r="F5536" s="29">
        <v>294.8</v>
      </c>
      <c r="G5536" s="10">
        <f>SUMIFS('Régua SAEB'!$C:$C,'Régua SAEB'!$B:$B,"LP",'Régua SAEB'!$D:$D,"&lt;="&amp;$F5536,'Régua SAEB'!$E:$E,"&gt;"&amp;$F5536,'Régua SAEB'!$A:$A,$E5536)</f>
        <v>3</v>
      </c>
      <c r="H5536" s="10" t="str">
        <f t="array" ref="H5536">INDEX('Régua SAEB'!$F$1:$F$40,MATCH($E5536&amp;"LP"&amp;$G5536,'Régua SAEB'!$G$1:$G$40,0),1)</f>
        <v>Básico</v>
      </c>
      <c r="I5536" s="29">
        <v>291.12</v>
      </c>
      <c r="J5536" s="10">
        <f>SUMIFS('Régua SAEB'!$C:$C,'Régua SAEB'!$B:$B,"MT",'Régua SAEB'!$D:$D,"&lt;="&amp;$I5536,'Régua SAEB'!$E:$E,"&gt;"&amp;$I5536,'Régua SAEB'!$A:$A,$E5536)</f>
        <v>3</v>
      </c>
      <c r="K5536" s="10" t="str">
        <f t="array" ref="K5536">INDEX('Régua SAEB'!$F$1:$F$40,MATCH($E5536&amp;"MT"&amp;$J5536,'Régua SAEB'!$G$1:$G$40,0),1)</f>
        <v>Básico</v>
      </c>
    </row>
    <row r="5537" spans="1:11" x14ac:dyDescent="0.2">
      <c r="A5537" s="28" t="s">
        <v>89</v>
      </c>
      <c r="B5537" s="24">
        <v>4698</v>
      </c>
      <c r="C5537" s="28" t="s">
        <v>3755</v>
      </c>
      <c r="D5537" s="29">
        <v>35004698</v>
      </c>
      <c r="E5537" s="29" t="s">
        <v>3527</v>
      </c>
      <c r="F5537" s="29">
        <v>294.89999999999998</v>
      </c>
      <c r="G5537" s="10">
        <f>SUMIFS('Régua SAEB'!$C:$C,'Régua SAEB'!$B:$B,"LP",'Régua SAEB'!$D:$D,"&lt;="&amp;$F5537,'Régua SAEB'!$E:$E,"&gt;"&amp;$F5537,'Régua SAEB'!$A:$A,$E5537)</f>
        <v>3</v>
      </c>
      <c r="H5537" s="10" t="str">
        <f t="array" ref="H5537">INDEX('Régua SAEB'!$F$1:$F$40,MATCH($E5537&amp;"LP"&amp;$G5537,'Régua SAEB'!$G$1:$G$40,0),1)</f>
        <v>Básico</v>
      </c>
      <c r="I5537" s="29">
        <v>287.45999999999998</v>
      </c>
      <c r="J5537" s="10">
        <f>SUMIFS('Régua SAEB'!$C:$C,'Régua SAEB'!$B:$B,"MT",'Régua SAEB'!$D:$D,"&lt;="&amp;$I5537,'Régua SAEB'!$E:$E,"&gt;"&amp;$I5537,'Régua SAEB'!$A:$A,$E5537)</f>
        <v>3</v>
      </c>
      <c r="K5537" s="10" t="str">
        <f t="array" ref="K5537">INDEX('Régua SAEB'!$F$1:$F$40,MATCH($E5537&amp;"MT"&amp;$J5537,'Régua SAEB'!$G$1:$G$40,0),1)</f>
        <v>Básico</v>
      </c>
    </row>
    <row r="5538" spans="1:11" x14ac:dyDescent="0.2">
      <c r="A5538" s="28" t="s">
        <v>31</v>
      </c>
      <c r="B5538" s="24">
        <v>4777</v>
      </c>
      <c r="C5538" s="28" t="s">
        <v>2876</v>
      </c>
      <c r="D5538" s="29">
        <v>35004777</v>
      </c>
      <c r="E5538" s="29" t="s">
        <v>3527</v>
      </c>
      <c r="F5538" s="29">
        <v>272.57</v>
      </c>
      <c r="G5538" s="10">
        <f>SUMIFS('Régua SAEB'!$C:$C,'Régua SAEB'!$B:$B,"LP",'Régua SAEB'!$D:$D,"&lt;="&amp;$F5538,'Régua SAEB'!$E:$E,"&gt;"&amp;$F5538,'Régua SAEB'!$A:$A,$E5538)</f>
        <v>2</v>
      </c>
      <c r="H5538" s="10" t="str">
        <f t="array" ref="H5538">INDEX('Régua SAEB'!$F$1:$F$40,MATCH($E5538&amp;"LP"&amp;$G5538,'Régua SAEB'!$G$1:$G$40,0),1)</f>
        <v>Básico</v>
      </c>
      <c r="I5538" s="29">
        <v>261.25</v>
      </c>
      <c r="J5538" s="10">
        <f>SUMIFS('Régua SAEB'!$C:$C,'Régua SAEB'!$B:$B,"MT",'Régua SAEB'!$D:$D,"&lt;="&amp;$I5538,'Régua SAEB'!$E:$E,"&gt;"&amp;$I5538,'Régua SAEB'!$A:$A,$E5538)</f>
        <v>2</v>
      </c>
      <c r="K5538" s="10" t="str">
        <f t="array" ref="K5538">INDEX('Régua SAEB'!$F$1:$F$40,MATCH($E5538&amp;"MT"&amp;$J5538,'Régua SAEB'!$G$1:$G$40,0),1)</f>
        <v>Insuficiente</v>
      </c>
    </row>
    <row r="5539" spans="1:11" x14ac:dyDescent="0.2">
      <c r="A5539" s="28" t="s">
        <v>89</v>
      </c>
      <c r="B5539" s="24">
        <v>4807</v>
      </c>
      <c r="C5539" s="28" t="s">
        <v>2877</v>
      </c>
      <c r="D5539" s="29">
        <v>35004807</v>
      </c>
      <c r="E5539" s="29" t="s">
        <v>3527</v>
      </c>
      <c r="F5539" s="29">
        <v>277.92</v>
      </c>
      <c r="G5539" s="10">
        <f>SUMIFS('Régua SAEB'!$C:$C,'Régua SAEB'!$B:$B,"LP",'Régua SAEB'!$D:$D,"&lt;="&amp;$F5539,'Régua SAEB'!$E:$E,"&gt;"&amp;$F5539,'Régua SAEB'!$A:$A,$E5539)</f>
        <v>3</v>
      </c>
      <c r="H5539" s="10" t="str">
        <f t="array" ref="H5539">INDEX('Régua SAEB'!$F$1:$F$40,MATCH($E5539&amp;"LP"&amp;$G5539,'Régua SAEB'!$G$1:$G$40,0),1)</f>
        <v>Básico</v>
      </c>
      <c r="I5539" s="29">
        <v>261.68</v>
      </c>
      <c r="J5539" s="10">
        <f>SUMIFS('Régua SAEB'!$C:$C,'Régua SAEB'!$B:$B,"MT",'Régua SAEB'!$D:$D,"&lt;="&amp;$I5539,'Régua SAEB'!$E:$E,"&gt;"&amp;$I5539,'Régua SAEB'!$A:$A,$E5539)</f>
        <v>2</v>
      </c>
      <c r="K5539" s="10" t="str">
        <f t="array" ref="K5539">INDEX('Régua SAEB'!$F$1:$F$40,MATCH($E5539&amp;"MT"&amp;$J5539,'Régua SAEB'!$G$1:$G$40,0),1)</f>
        <v>Insuficiente</v>
      </c>
    </row>
    <row r="5540" spans="1:11" x14ac:dyDescent="0.2">
      <c r="A5540" s="28" t="s">
        <v>89</v>
      </c>
      <c r="B5540" s="24">
        <v>4868</v>
      </c>
      <c r="C5540" s="28" t="s">
        <v>3756</v>
      </c>
      <c r="D5540" s="29">
        <v>35004868</v>
      </c>
      <c r="E5540" s="29" t="s">
        <v>3527</v>
      </c>
      <c r="F5540" s="29">
        <v>260.85000000000002</v>
      </c>
      <c r="G5540" s="10">
        <f>SUMIFS('Régua SAEB'!$C:$C,'Régua SAEB'!$B:$B,"LP",'Régua SAEB'!$D:$D,"&lt;="&amp;$F5540,'Régua SAEB'!$E:$E,"&gt;"&amp;$F5540,'Régua SAEB'!$A:$A,$E5540)</f>
        <v>2</v>
      </c>
      <c r="H5540" s="10" t="str">
        <f t="array" ref="H5540">INDEX('Régua SAEB'!$F$1:$F$40,MATCH($E5540&amp;"LP"&amp;$G5540,'Régua SAEB'!$G$1:$G$40,0),1)</f>
        <v>Básico</v>
      </c>
      <c r="I5540" s="29">
        <v>248.11</v>
      </c>
      <c r="J5540" s="10">
        <f>SUMIFS('Régua SAEB'!$C:$C,'Régua SAEB'!$B:$B,"MT",'Régua SAEB'!$D:$D,"&lt;="&amp;$I5540,'Régua SAEB'!$E:$E,"&gt;"&amp;$I5540,'Régua SAEB'!$A:$A,$E5540)</f>
        <v>1</v>
      </c>
      <c r="K5540" s="10" t="str">
        <f t="array" ref="K5540">INDEX('Régua SAEB'!$F$1:$F$40,MATCH($E5540&amp;"MT"&amp;$J5540,'Régua SAEB'!$G$1:$G$40,0),1)</f>
        <v>Insuficiente</v>
      </c>
    </row>
    <row r="5541" spans="1:11" x14ac:dyDescent="0.2">
      <c r="A5541" s="28" t="s">
        <v>90</v>
      </c>
      <c r="B5541" s="24">
        <v>4911</v>
      </c>
      <c r="C5541" s="28" t="s">
        <v>2880</v>
      </c>
      <c r="D5541" s="29">
        <v>35004911</v>
      </c>
      <c r="E5541" s="29" t="s">
        <v>3527</v>
      </c>
      <c r="F5541" s="29">
        <v>306.64</v>
      </c>
      <c r="G5541" s="10">
        <f>SUMIFS('Régua SAEB'!$C:$C,'Régua SAEB'!$B:$B,"LP",'Régua SAEB'!$D:$D,"&lt;="&amp;$F5541,'Régua SAEB'!$E:$E,"&gt;"&amp;$F5541,'Régua SAEB'!$A:$A,$E5541)</f>
        <v>4</v>
      </c>
      <c r="H5541" s="10" t="str">
        <f t="array" ref="H5541">INDEX('Régua SAEB'!$F$1:$F$40,MATCH($E5541&amp;"LP"&amp;$G5541,'Régua SAEB'!$G$1:$G$40,0),1)</f>
        <v>Básico</v>
      </c>
      <c r="I5541" s="29">
        <v>300.75</v>
      </c>
      <c r="J5541" s="10">
        <f>SUMIFS('Régua SAEB'!$C:$C,'Régua SAEB'!$B:$B,"MT",'Régua SAEB'!$D:$D,"&lt;="&amp;$I5541,'Régua SAEB'!$E:$E,"&gt;"&amp;$I5541,'Régua SAEB'!$A:$A,$E5541)</f>
        <v>4</v>
      </c>
      <c r="K5541" s="10" t="str">
        <f t="array" ref="K5541">INDEX('Régua SAEB'!$F$1:$F$40,MATCH($E5541&amp;"MT"&amp;$J5541,'Régua SAEB'!$G$1:$G$40,0),1)</f>
        <v>Básico</v>
      </c>
    </row>
    <row r="5542" spans="1:11" x14ac:dyDescent="0.2">
      <c r="A5542" s="28" t="s">
        <v>90</v>
      </c>
      <c r="B5542" s="24">
        <v>4923</v>
      </c>
      <c r="C5542" s="28" t="s">
        <v>2881</v>
      </c>
      <c r="D5542" s="29">
        <v>35004923</v>
      </c>
      <c r="E5542" s="29" t="s">
        <v>3527</v>
      </c>
      <c r="F5542" s="29">
        <v>273.27999999999997</v>
      </c>
      <c r="G5542" s="10">
        <f>SUMIFS('Régua SAEB'!$C:$C,'Régua SAEB'!$B:$B,"LP",'Régua SAEB'!$D:$D,"&lt;="&amp;$F5542,'Régua SAEB'!$E:$E,"&gt;"&amp;$F5542,'Régua SAEB'!$A:$A,$E5542)</f>
        <v>2</v>
      </c>
      <c r="H5542" s="10" t="str">
        <f t="array" ref="H5542">INDEX('Régua SAEB'!$F$1:$F$40,MATCH($E5542&amp;"LP"&amp;$G5542,'Régua SAEB'!$G$1:$G$40,0),1)</f>
        <v>Básico</v>
      </c>
      <c r="I5542" s="29">
        <v>265.06</v>
      </c>
      <c r="J5542" s="10">
        <f>SUMIFS('Régua SAEB'!$C:$C,'Régua SAEB'!$B:$B,"MT",'Régua SAEB'!$D:$D,"&lt;="&amp;$I5542,'Régua SAEB'!$E:$E,"&gt;"&amp;$I5542,'Régua SAEB'!$A:$A,$E5542)</f>
        <v>2</v>
      </c>
      <c r="K5542" s="10" t="str">
        <f t="array" ref="K5542">INDEX('Régua SAEB'!$F$1:$F$40,MATCH($E5542&amp;"MT"&amp;$J5542,'Régua SAEB'!$G$1:$G$40,0),1)</f>
        <v>Insuficiente</v>
      </c>
    </row>
    <row r="5543" spans="1:11" x14ac:dyDescent="0.2">
      <c r="A5543" s="28" t="s">
        <v>89</v>
      </c>
      <c r="B5543" s="24">
        <v>4947</v>
      </c>
      <c r="C5543" s="28" t="s">
        <v>2882</v>
      </c>
      <c r="D5543" s="29">
        <v>35004947</v>
      </c>
      <c r="E5543" s="29" t="s">
        <v>3527</v>
      </c>
      <c r="F5543" s="29">
        <v>266.10000000000002</v>
      </c>
      <c r="G5543" s="10">
        <f>SUMIFS('Régua SAEB'!$C:$C,'Régua SAEB'!$B:$B,"LP",'Régua SAEB'!$D:$D,"&lt;="&amp;$F5543,'Régua SAEB'!$E:$E,"&gt;"&amp;$F5543,'Régua SAEB'!$A:$A,$E5543)</f>
        <v>2</v>
      </c>
      <c r="H5543" s="10" t="str">
        <f t="array" ref="H5543">INDEX('Régua SAEB'!$F$1:$F$40,MATCH($E5543&amp;"LP"&amp;$G5543,'Régua SAEB'!$G$1:$G$40,0),1)</f>
        <v>Básico</v>
      </c>
      <c r="I5543" s="29">
        <v>260.57</v>
      </c>
      <c r="J5543" s="10">
        <f>SUMIFS('Régua SAEB'!$C:$C,'Régua SAEB'!$B:$B,"MT",'Régua SAEB'!$D:$D,"&lt;="&amp;$I5543,'Régua SAEB'!$E:$E,"&gt;"&amp;$I5543,'Régua SAEB'!$A:$A,$E5543)</f>
        <v>2</v>
      </c>
      <c r="K5543" s="10" t="str">
        <f t="array" ref="K5543">INDEX('Régua SAEB'!$F$1:$F$40,MATCH($E5543&amp;"MT"&amp;$J5543,'Régua SAEB'!$G$1:$G$40,0),1)</f>
        <v>Insuficiente</v>
      </c>
    </row>
    <row r="5544" spans="1:11" x14ac:dyDescent="0.2">
      <c r="A5544" s="28" t="s">
        <v>89</v>
      </c>
      <c r="B5544" s="24">
        <v>4984</v>
      </c>
      <c r="C5544" s="28" t="s">
        <v>2883</v>
      </c>
      <c r="D5544" s="29">
        <v>35004984</v>
      </c>
      <c r="E5544" s="29" t="s">
        <v>3527</v>
      </c>
      <c r="F5544" s="29">
        <v>288.3</v>
      </c>
      <c r="G5544" s="10">
        <f>SUMIFS('Régua SAEB'!$C:$C,'Régua SAEB'!$B:$B,"LP",'Régua SAEB'!$D:$D,"&lt;="&amp;$F5544,'Régua SAEB'!$E:$E,"&gt;"&amp;$F5544,'Régua SAEB'!$A:$A,$E5544)</f>
        <v>3</v>
      </c>
      <c r="H5544" s="10" t="str">
        <f t="array" ref="H5544">INDEX('Régua SAEB'!$F$1:$F$40,MATCH($E5544&amp;"LP"&amp;$G5544,'Régua SAEB'!$G$1:$G$40,0),1)</f>
        <v>Básico</v>
      </c>
      <c r="I5544" s="29">
        <v>273.73</v>
      </c>
      <c r="J5544" s="10">
        <f>SUMIFS('Régua SAEB'!$C:$C,'Régua SAEB'!$B:$B,"MT",'Régua SAEB'!$D:$D,"&lt;="&amp;$I5544,'Régua SAEB'!$E:$E,"&gt;"&amp;$I5544,'Régua SAEB'!$A:$A,$E5544)</f>
        <v>2</v>
      </c>
      <c r="K5544" s="10" t="str">
        <f t="array" ref="K5544">INDEX('Régua SAEB'!$F$1:$F$40,MATCH($E5544&amp;"MT"&amp;$J5544,'Régua SAEB'!$G$1:$G$40,0),1)</f>
        <v>Insuficiente</v>
      </c>
    </row>
    <row r="5545" spans="1:11" x14ac:dyDescent="0.2">
      <c r="A5545" s="28" t="s">
        <v>90</v>
      </c>
      <c r="B5545" s="24">
        <v>5009</v>
      </c>
      <c r="C5545" s="28" t="s">
        <v>2885</v>
      </c>
      <c r="D5545" s="29">
        <v>35005009</v>
      </c>
      <c r="E5545" s="29" t="s">
        <v>3527</v>
      </c>
      <c r="F5545" s="29">
        <v>281.47000000000003</v>
      </c>
      <c r="G5545" s="10">
        <f>SUMIFS('Régua SAEB'!$C:$C,'Régua SAEB'!$B:$B,"LP",'Régua SAEB'!$D:$D,"&lt;="&amp;$F5545,'Régua SAEB'!$E:$E,"&gt;"&amp;$F5545,'Régua SAEB'!$A:$A,$E5545)</f>
        <v>3</v>
      </c>
      <c r="H5545" s="10" t="str">
        <f t="array" ref="H5545">INDEX('Régua SAEB'!$F$1:$F$40,MATCH($E5545&amp;"LP"&amp;$G5545,'Régua SAEB'!$G$1:$G$40,0),1)</f>
        <v>Básico</v>
      </c>
      <c r="I5545" s="29">
        <v>268.72000000000003</v>
      </c>
      <c r="J5545" s="10">
        <f>SUMIFS('Régua SAEB'!$C:$C,'Régua SAEB'!$B:$B,"MT",'Régua SAEB'!$D:$D,"&lt;="&amp;$I5545,'Régua SAEB'!$E:$E,"&gt;"&amp;$I5545,'Régua SAEB'!$A:$A,$E5545)</f>
        <v>2</v>
      </c>
      <c r="K5545" s="10" t="str">
        <f t="array" ref="K5545">INDEX('Régua SAEB'!$F$1:$F$40,MATCH($E5545&amp;"MT"&amp;$J5545,'Régua SAEB'!$G$1:$G$40,0),1)</f>
        <v>Insuficiente</v>
      </c>
    </row>
    <row r="5546" spans="1:11" x14ac:dyDescent="0.2">
      <c r="A5546" s="28" t="s">
        <v>89</v>
      </c>
      <c r="B5546" s="24">
        <v>5034</v>
      </c>
      <c r="C5546" s="28" t="s">
        <v>2886</v>
      </c>
      <c r="D5546" s="29">
        <v>35005034</v>
      </c>
      <c r="E5546" s="29" t="s">
        <v>3527</v>
      </c>
      <c r="F5546" s="29">
        <v>267.68</v>
      </c>
      <c r="G5546" s="10">
        <f>SUMIFS('Régua SAEB'!$C:$C,'Régua SAEB'!$B:$B,"LP",'Régua SAEB'!$D:$D,"&lt;="&amp;$F5546,'Régua SAEB'!$E:$E,"&gt;"&amp;$F5546,'Régua SAEB'!$A:$A,$E5546)</f>
        <v>2</v>
      </c>
      <c r="H5546" s="10" t="str">
        <f t="array" ref="H5546">INDEX('Régua SAEB'!$F$1:$F$40,MATCH($E5546&amp;"LP"&amp;$G5546,'Régua SAEB'!$G$1:$G$40,0),1)</f>
        <v>Básico</v>
      </c>
      <c r="I5546" s="29">
        <v>264.83999999999997</v>
      </c>
      <c r="J5546" s="10">
        <f>SUMIFS('Régua SAEB'!$C:$C,'Régua SAEB'!$B:$B,"MT",'Régua SAEB'!$D:$D,"&lt;="&amp;$I5546,'Régua SAEB'!$E:$E,"&gt;"&amp;$I5546,'Régua SAEB'!$A:$A,$E5546)</f>
        <v>2</v>
      </c>
      <c r="K5546" s="10" t="str">
        <f t="array" ref="K5546">INDEX('Régua SAEB'!$F$1:$F$40,MATCH($E5546&amp;"MT"&amp;$J5546,'Régua SAEB'!$G$1:$G$40,0),1)</f>
        <v>Insuficiente</v>
      </c>
    </row>
    <row r="5547" spans="1:11" x14ac:dyDescent="0.2">
      <c r="A5547" s="28" t="s">
        <v>89</v>
      </c>
      <c r="B5547" s="24">
        <v>5058</v>
      </c>
      <c r="C5547" s="28" t="s">
        <v>2887</v>
      </c>
      <c r="D5547" s="29">
        <v>35005058</v>
      </c>
      <c r="E5547" s="29" t="s">
        <v>3527</v>
      </c>
      <c r="F5547" s="29">
        <v>272.37</v>
      </c>
      <c r="G5547" s="10">
        <f>SUMIFS('Régua SAEB'!$C:$C,'Régua SAEB'!$B:$B,"LP",'Régua SAEB'!$D:$D,"&lt;="&amp;$F5547,'Régua SAEB'!$E:$E,"&gt;"&amp;$F5547,'Régua SAEB'!$A:$A,$E5547)</f>
        <v>2</v>
      </c>
      <c r="H5547" s="10" t="str">
        <f t="array" ref="H5547">INDEX('Régua SAEB'!$F$1:$F$40,MATCH($E5547&amp;"LP"&amp;$G5547,'Régua SAEB'!$G$1:$G$40,0),1)</f>
        <v>Básico</v>
      </c>
      <c r="I5547" s="29">
        <v>250.62</v>
      </c>
      <c r="J5547" s="10">
        <f>SUMIFS('Régua SAEB'!$C:$C,'Régua SAEB'!$B:$B,"MT",'Régua SAEB'!$D:$D,"&lt;="&amp;$I5547,'Régua SAEB'!$E:$E,"&gt;"&amp;$I5547,'Régua SAEB'!$A:$A,$E5547)</f>
        <v>2</v>
      </c>
      <c r="K5547" s="10" t="str">
        <f t="array" ref="K5547">INDEX('Régua SAEB'!$F$1:$F$40,MATCH($E5547&amp;"MT"&amp;$J5547,'Régua SAEB'!$G$1:$G$40,0),1)</f>
        <v>Insuficiente</v>
      </c>
    </row>
    <row r="5548" spans="1:11" x14ac:dyDescent="0.2">
      <c r="A5548" s="28" t="s">
        <v>90</v>
      </c>
      <c r="B5548" s="24">
        <v>5061</v>
      </c>
      <c r="C5548" s="28" t="s">
        <v>2888</v>
      </c>
      <c r="D5548" s="29">
        <v>35005061</v>
      </c>
      <c r="E5548" s="29" t="s">
        <v>3527</v>
      </c>
      <c r="F5548" s="29">
        <v>264.45</v>
      </c>
      <c r="G5548" s="10">
        <f>SUMIFS('Régua SAEB'!$C:$C,'Régua SAEB'!$B:$B,"LP",'Régua SAEB'!$D:$D,"&lt;="&amp;$F5548,'Régua SAEB'!$E:$E,"&gt;"&amp;$F5548,'Régua SAEB'!$A:$A,$E5548)</f>
        <v>2</v>
      </c>
      <c r="H5548" s="10" t="str">
        <f t="array" ref="H5548">INDEX('Régua SAEB'!$F$1:$F$40,MATCH($E5548&amp;"LP"&amp;$G5548,'Régua SAEB'!$G$1:$G$40,0),1)</f>
        <v>Básico</v>
      </c>
      <c r="I5548" s="29">
        <v>253.27</v>
      </c>
      <c r="J5548" s="10">
        <f>SUMIFS('Régua SAEB'!$C:$C,'Régua SAEB'!$B:$B,"MT",'Régua SAEB'!$D:$D,"&lt;="&amp;$I5548,'Régua SAEB'!$E:$E,"&gt;"&amp;$I5548,'Régua SAEB'!$A:$A,$E5548)</f>
        <v>2</v>
      </c>
      <c r="K5548" s="10" t="str">
        <f t="array" ref="K5548">INDEX('Régua SAEB'!$F$1:$F$40,MATCH($E5548&amp;"MT"&amp;$J5548,'Régua SAEB'!$G$1:$G$40,0),1)</f>
        <v>Insuficiente</v>
      </c>
    </row>
    <row r="5549" spans="1:11" x14ac:dyDescent="0.2">
      <c r="A5549" s="28" t="s">
        <v>89</v>
      </c>
      <c r="B5549" s="24">
        <v>5095</v>
      </c>
      <c r="C5549" s="28" t="s">
        <v>2891</v>
      </c>
      <c r="D5549" s="29">
        <v>35005095</v>
      </c>
      <c r="E5549" s="29" t="s">
        <v>3527</v>
      </c>
      <c r="F5549" s="29">
        <v>283.52999999999997</v>
      </c>
      <c r="G5549" s="10">
        <f>SUMIFS('Régua SAEB'!$C:$C,'Régua SAEB'!$B:$B,"LP",'Régua SAEB'!$D:$D,"&lt;="&amp;$F5549,'Régua SAEB'!$E:$E,"&gt;"&amp;$F5549,'Régua SAEB'!$A:$A,$E5549)</f>
        <v>3</v>
      </c>
      <c r="H5549" s="10" t="str">
        <f t="array" ref="H5549">INDEX('Régua SAEB'!$F$1:$F$40,MATCH($E5549&amp;"LP"&amp;$G5549,'Régua SAEB'!$G$1:$G$40,0),1)</f>
        <v>Básico</v>
      </c>
      <c r="I5549" s="29">
        <v>266.81</v>
      </c>
      <c r="J5549" s="10">
        <f>SUMIFS('Régua SAEB'!$C:$C,'Régua SAEB'!$B:$B,"MT",'Régua SAEB'!$D:$D,"&lt;="&amp;$I5549,'Régua SAEB'!$E:$E,"&gt;"&amp;$I5549,'Régua SAEB'!$A:$A,$E5549)</f>
        <v>2</v>
      </c>
      <c r="K5549" s="10" t="str">
        <f t="array" ref="K5549">INDEX('Régua SAEB'!$F$1:$F$40,MATCH($E5549&amp;"MT"&amp;$J5549,'Régua SAEB'!$G$1:$G$40,0),1)</f>
        <v>Insuficiente</v>
      </c>
    </row>
    <row r="5550" spans="1:11" x14ac:dyDescent="0.2">
      <c r="A5550" s="28" t="s">
        <v>89</v>
      </c>
      <c r="B5550" s="24">
        <v>5113</v>
      </c>
      <c r="C5550" s="28" t="s">
        <v>2892</v>
      </c>
      <c r="D5550" s="29">
        <v>35005113</v>
      </c>
      <c r="E5550" s="29" t="s">
        <v>3527</v>
      </c>
      <c r="F5550" s="29">
        <v>281.83999999999997</v>
      </c>
      <c r="G5550" s="10">
        <f>SUMIFS('Régua SAEB'!$C:$C,'Régua SAEB'!$B:$B,"LP",'Régua SAEB'!$D:$D,"&lt;="&amp;$F5550,'Régua SAEB'!$E:$E,"&gt;"&amp;$F5550,'Régua SAEB'!$A:$A,$E5550)</f>
        <v>3</v>
      </c>
      <c r="H5550" s="10" t="str">
        <f t="array" ref="H5550">INDEX('Régua SAEB'!$F$1:$F$40,MATCH($E5550&amp;"LP"&amp;$G5550,'Régua SAEB'!$G$1:$G$40,0),1)</f>
        <v>Básico</v>
      </c>
      <c r="I5550" s="29">
        <v>264.99</v>
      </c>
      <c r="J5550" s="10">
        <f>SUMIFS('Régua SAEB'!$C:$C,'Régua SAEB'!$B:$B,"MT",'Régua SAEB'!$D:$D,"&lt;="&amp;$I5550,'Régua SAEB'!$E:$E,"&gt;"&amp;$I5550,'Régua SAEB'!$A:$A,$E5550)</f>
        <v>2</v>
      </c>
      <c r="K5550" s="10" t="str">
        <f t="array" ref="K5550">INDEX('Régua SAEB'!$F$1:$F$40,MATCH($E5550&amp;"MT"&amp;$J5550,'Régua SAEB'!$G$1:$G$40,0),1)</f>
        <v>Insuficiente</v>
      </c>
    </row>
    <row r="5551" spans="1:11" x14ac:dyDescent="0.2">
      <c r="A5551" s="28" t="s">
        <v>90</v>
      </c>
      <c r="B5551" s="24">
        <v>5186</v>
      </c>
      <c r="C5551" s="28" t="s">
        <v>2895</v>
      </c>
      <c r="D5551" s="29">
        <v>35005186</v>
      </c>
      <c r="E5551" s="29" t="s">
        <v>3527</v>
      </c>
      <c r="F5551" s="29">
        <v>287.17</v>
      </c>
      <c r="G5551" s="10">
        <f>SUMIFS('Régua SAEB'!$C:$C,'Régua SAEB'!$B:$B,"LP",'Régua SAEB'!$D:$D,"&lt;="&amp;$F5551,'Régua SAEB'!$E:$E,"&gt;"&amp;$F5551,'Régua SAEB'!$A:$A,$E5551)</f>
        <v>3</v>
      </c>
      <c r="H5551" s="10" t="str">
        <f t="array" ref="H5551">INDEX('Régua SAEB'!$F$1:$F$40,MATCH($E5551&amp;"LP"&amp;$G5551,'Régua SAEB'!$G$1:$G$40,0),1)</f>
        <v>Básico</v>
      </c>
      <c r="I5551" s="29">
        <v>273.66000000000003</v>
      </c>
      <c r="J5551" s="10">
        <f>SUMIFS('Régua SAEB'!$C:$C,'Régua SAEB'!$B:$B,"MT",'Régua SAEB'!$D:$D,"&lt;="&amp;$I5551,'Régua SAEB'!$E:$E,"&gt;"&amp;$I5551,'Régua SAEB'!$A:$A,$E5551)</f>
        <v>2</v>
      </c>
      <c r="K5551" s="10" t="str">
        <f t="array" ref="K5551">INDEX('Régua SAEB'!$F$1:$F$40,MATCH($E5551&amp;"MT"&amp;$J5551,'Régua SAEB'!$G$1:$G$40,0),1)</f>
        <v>Insuficiente</v>
      </c>
    </row>
    <row r="5552" spans="1:11" x14ac:dyDescent="0.2">
      <c r="A5552" s="28" t="s">
        <v>89</v>
      </c>
      <c r="B5552" s="24">
        <v>5204</v>
      </c>
      <c r="C5552" s="28" t="s">
        <v>3757</v>
      </c>
      <c r="D5552" s="29">
        <v>35005204</v>
      </c>
      <c r="E5552" s="29" t="s">
        <v>3527</v>
      </c>
      <c r="F5552" s="29">
        <v>270.85000000000002</v>
      </c>
      <c r="G5552" s="10">
        <f>SUMIFS('Régua SAEB'!$C:$C,'Régua SAEB'!$B:$B,"LP",'Régua SAEB'!$D:$D,"&lt;="&amp;$F5552,'Régua SAEB'!$E:$E,"&gt;"&amp;$F5552,'Régua SAEB'!$A:$A,$E5552)</f>
        <v>2</v>
      </c>
      <c r="H5552" s="10" t="str">
        <f t="array" ref="H5552">INDEX('Régua SAEB'!$F$1:$F$40,MATCH($E5552&amp;"LP"&amp;$G5552,'Régua SAEB'!$G$1:$G$40,0),1)</f>
        <v>Básico</v>
      </c>
      <c r="I5552" s="29">
        <v>260.97000000000003</v>
      </c>
      <c r="J5552" s="10">
        <f>SUMIFS('Régua SAEB'!$C:$C,'Régua SAEB'!$B:$B,"MT",'Régua SAEB'!$D:$D,"&lt;="&amp;$I5552,'Régua SAEB'!$E:$E,"&gt;"&amp;$I5552,'Régua SAEB'!$A:$A,$E5552)</f>
        <v>2</v>
      </c>
      <c r="K5552" s="10" t="str">
        <f t="array" ref="K5552">INDEX('Régua SAEB'!$F$1:$F$40,MATCH($E5552&amp;"MT"&amp;$J5552,'Régua SAEB'!$G$1:$G$40,0),1)</f>
        <v>Insuficiente</v>
      </c>
    </row>
    <row r="5553" spans="1:11" x14ac:dyDescent="0.2">
      <c r="A5553" s="28" t="s">
        <v>90</v>
      </c>
      <c r="B5553" s="24">
        <v>5241</v>
      </c>
      <c r="C5553" s="28" t="s">
        <v>2898</v>
      </c>
      <c r="D5553" s="29">
        <v>35005241</v>
      </c>
      <c r="E5553" s="29" t="s">
        <v>3527</v>
      </c>
      <c r="F5553" s="29">
        <v>280.25</v>
      </c>
      <c r="G5553" s="10">
        <f>SUMIFS('Régua SAEB'!$C:$C,'Régua SAEB'!$B:$B,"LP",'Régua SAEB'!$D:$D,"&lt;="&amp;$F5553,'Régua SAEB'!$E:$E,"&gt;"&amp;$F5553,'Régua SAEB'!$A:$A,$E5553)</f>
        <v>3</v>
      </c>
      <c r="H5553" s="10" t="str">
        <f t="array" ref="H5553">INDEX('Régua SAEB'!$F$1:$F$40,MATCH($E5553&amp;"LP"&amp;$G5553,'Régua SAEB'!$G$1:$G$40,0),1)</f>
        <v>Básico</v>
      </c>
      <c r="I5553" s="29">
        <v>264.06</v>
      </c>
      <c r="J5553" s="10">
        <f>SUMIFS('Régua SAEB'!$C:$C,'Régua SAEB'!$B:$B,"MT",'Régua SAEB'!$D:$D,"&lt;="&amp;$I5553,'Régua SAEB'!$E:$E,"&gt;"&amp;$I5553,'Régua SAEB'!$A:$A,$E5553)</f>
        <v>2</v>
      </c>
      <c r="K5553" s="10" t="str">
        <f t="array" ref="K5553">INDEX('Régua SAEB'!$F$1:$F$40,MATCH($E5553&amp;"MT"&amp;$J5553,'Régua SAEB'!$G$1:$G$40,0),1)</f>
        <v>Insuficiente</v>
      </c>
    </row>
    <row r="5554" spans="1:11" x14ac:dyDescent="0.2">
      <c r="A5554" s="28" t="s">
        <v>90</v>
      </c>
      <c r="B5554" s="24">
        <v>5265</v>
      </c>
      <c r="C5554" s="28" t="s">
        <v>2899</v>
      </c>
      <c r="D5554" s="29">
        <v>35005265</v>
      </c>
      <c r="E5554" s="29" t="s">
        <v>3527</v>
      </c>
      <c r="F5554" s="29">
        <v>279.95</v>
      </c>
      <c r="G5554" s="10">
        <f>SUMIFS('Régua SAEB'!$C:$C,'Régua SAEB'!$B:$B,"LP",'Régua SAEB'!$D:$D,"&lt;="&amp;$F5554,'Régua SAEB'!$E:$E,"&gt;"&amp;$F5554,'Régua SAEB'!$A:$A,$E5554)</f>
        <v>3</v>
      </c>
      <c r="H5554" s="10" t="str">
        <f t="array" ref="H5554">INDEX('Régua SAEB'!$F$1:$F$40,MATCH($E5554&amp;"LP"&amp;$G5554,'Régua SAEB'!$G$1:$G$40,0),1)</f>
        <v>Básico</v>
      </c>
      <c r="I5554" s="29">
        <v>263.5</v>
      </c>
      <c r="J5554" s="10">
        <f>SUMIFS('Régua SAEB'!$C:$C,'Régua SAEB'!$B:$B,"MT",'Régua SAEB'!$D:$D,"&lt;="&amp;$I5554,'Régua SAEB'!$E:$E,"&gt;"&amp;$I5554,'Régua SAEB'!$A:$A,$E5554)</f>
        <v>2</v>
      </c>
      <c r="K5554" s="10" t="str">
        <f t="array" ref="K5554">INDEX('Régua SAEB'!$F$1:$F$40,MATCH($E5554&amp;"MT"&amp;$J5554,'Régua SAEB'!$G$1:$G$40,0),1)</f>
        <v>Insuficiente</v>
      </c>
    </row>
    <row r="5555" spans="1:11" x14ac:dyDescent="0.2">
      <c r="A5555" s="28" t="s">
        <v>91</v>
      </c>
      <c r="B5555" s="24">
        <v>5289</v>
      </c>
      <c r="C5555" s="28" t="s">
        <v>3758</v>
      </c>
      <c r="D5555" s="29">
        <v>35005289</v>
      </c>
      <c r="E5555" s="29" t="s">
        <v>3527</v>
      </c>
      <c r="F5555" s="29">
        <v>293.93</v>
      </c>
      <c r="G5555" s="10">
        <f>SUMIFS('Régua SAEB'!$C:$C,'Régua SAEB'!$B:$B,"LP",'Régua SAEB'!$D:$D,"&lt;="&amp;$F5555,'Régua SAEB'!$E:$E,"&gt;"&amp;$F5555,'Régua SAEB'!$A:$A,$E5555)</f>
        <v>3</v>
      </c>
      <c r="H5555" s="10" t="str">
        <f t="array" ref="H5555">INDEX('Régua SAEB'!$F$1:$F$40,MATCH($E5555&amp;"LP"&amp;$G5555,'Régua SAEB'!$G$1:$G$40,0),1)</f>
        <v>Básico</v>
      </c>
      <c r="I5555" s="29">
        <v>279.14</v>
      </c>
      <c r="J5555" s="10">
        <f>SUMIFS('Régua SAEB'!$C:$C,'Régua SAEB'!$B:$B,"MT",'Régua SAEB'!$D:$D,"&lt;="&amp;$I5555,'Régua SAEB'!$E:$E,"&gt;"&amp;$I5555,'Régua SAEB'!$A:$A,$E5555)</f>
        <v>3</v>
      </c>
      <c r="K5555" s="10" t="str">
        <f t="array" ref="K5555">INDEX('Régua SAEB'!$F$1:$F$40,MATCH($E5555&amp;"MT"&amp;$J5555,'Régua SAEB'!$G$1:$G$40,0),1)</f>
        <v>Básico</v>
      </c>
    </row>
    <row r="5556" spans="1:11" x14ac:dyDescent="0.2">
      <c r="A5556" s="28" t="s">
        <v>91</v>
      </c>
      <c r="B5556" s="24">
        <v>5290</v>
      </c>
      <c r="C5556" s="28" t="s">
        <v>2900</v>
      </c>
      <c r="D5556" s="29">
        <v>35005290</v>
      </c>
      <c r="E5556" s="29" t="s">
        <v>3527</v>
      </c>
      <c r="F5556" s="29">
        <v>273.39999999999998</v>
      </c>
      <c r="G5556" s="10">
        <f>SUMIFS('Régua SAEB'!$C:$C,'Régua SAEB'!$B:$B,"LP",'Régua SAEB'!$D:$D,"&lt;="&amp;$F5556,'Régua SAEB'!$E:$E,"&gt;"&amp;$F5556,'Régua SAEB'!$A:$A,$E5556)</f>
        <v>2</v>
      </c>
      <c r="H5556" s="10" t="str">
        <f t="array" ref="H5556">INDEX('Régua SAEB'!$F$1:$F$40,MATCH($E5556&amp;"LP"&amp;$G5556,'Régua SAEB'!$G$1:$G$40,0),1)</f>
        <v>Básico</v>
      </c>
      <c r="I5556" s="29">
        <v>260.88</v>
      </c>
      <c r="J5556" s="10">
        <f>SUMIFS('Régua SAEB'!$C:$C,'Régua SAEB'!$B:$B,"MT",'Régua SAEB'!$D:$D,"&lt;="&amp;$I5556,'Régua SAEB'!$E:$E,"&gt;"&amp;$I5556,'Régua SAEB'!$A:$A,$E5556)</f>
        <v>2</v>
      </c>
      <c r="K5556" s="10" t="str">
        <f t="array" ref="K5556">INDEX('Régua SAEB'!$F$1:$F$40,MATCH($E5556&amp;"MT"&amp;$J5556,'Régua SAEB'!$G$1:$G$40,0),1)</f>
        <v>Insuficiente</v>
      </c>
    </row>
    <row r="5557" spans="1:11" x14ac:dyDescent="0.2">
      <c r="A5557" s="28" t="s">
        <v>91</v>
      </c>
      <c r="B5557" s="24">
        <v>5307</v>
      </c>
      <c r="C5557" s="28" t="s">
        <v>2901</v>
      </c>
      <c r="D5557" s="29">
        <v>35005307</v>
      </c>
      <c r="E5557" s="29" t="s">
        <v>3527</v>
      </c>
      <c r="F5557" s="29">
        <v>277.68</v>
      </c>
      <c r="G5557" s="10">
        <f>SUMIFS('Régua SAEB'!$C:$C,'Régua SAEB'!$B:$B,"LP",'Régua SAEB'!$D:$D,"&lt;="&amp;$F5557,'Régua SAEB'!$E:$E,"&gt;"&amp;$F5557,'Régua SAEB'!$A:$A,$E5557)</f>
        <v>3</v>
      </c>
      <c r="H5557" s="10" t="str">
        <f t="array" ref="H5557">INDEX('Régua SAEB'!$F$1:$F$40,MATCH($E5557&amp;"LP"&amp;$G5557,'Régua SAEB'!$G$1:$G$40,0),1)</f>
        <v>Básico</v>
      </c>
      <c r="I5557" s="29">
        <v>264.88</v>
      </c>
      <c r="J5557" s="10">
        <f>SUMIFS('Régua SAEB'!$C:$C,'Régua SAEB'!$B:$B,"MT",'Régua SAEB'!$D:$D,"&lt;="&amp;$I5557,'Régua SAEB'!$E:$E,"&gt;"&amp;$I5557,'Régua SAEB'!$A:$A,$E5557)</f>
        <v>2</v>
      </c>
      <c r="K5557" s="10" t="str">
        <f t="array" ref="K5557">INDEX('Régua SAEB'!$F$1:$F$40,MATCH($E5557&amp;"MT"&amp;$J5557,'Régua SAEB'!$G$1:$G$40,0),1)</f>
        <v>Insuficiente</v>
      </c>
    </row>
    <row r="5558" spans="1:11" x14ac:dyDescent="0.2">
      <c r="A5558" s="28" t="s">
        <v>91</v>
      </c>
      <c r="B5558" s="24">
        <v>5344</v>
      </c>
      <c r="C5558" s="28" t="s">
        <v>2902</v>
      </c>
      <c r="D5558" s="29">
        <v>35005344</v>
      </c>
      <c r="E5558" s="29" t="s">
        <v>3527</v>
      </c>
      <c r="F5558" s="29">
        <v>280.99</v>
      </c>
      <c r="G5558" s="10">
        <f>SUMIFS('Régua SAEB'!$C:$C,'Régua SAEB'!$B:$B,"LP",'Régua SAEB'!$D:$D,"&lt;="&amp;$F5558,'Régua SAEB'!$E:$E,"&gt;"&amp;$F5558,'Régua SAEB'!$A:$A,$E5558)</f>
        <v>3</v>
      </c>
      <c r="H5558" s="10" t="str">
        <f t="array" ref="H5558">INDEX('Régua SAEB'!$F$1:$F$40,MATCH($E5558&amp;"LP"&amp;$G5558,'Régua SAEB'!$G$1:$G$40,0),1)</f>
        <v>Básico</v>
      </c>
      <c r="I5558" s="29">
        <v>266.45</v>
      </c>
      <c r="J5558" s="10">
        <f>SUMIFS('Régua SAEB'!$C:$C,'Régua SAEB'!$B:$B,"MT",'Régua SAEB'!$D:$D,"&lt;="&amp;$I5558,'Régua SAEB'!$E:$E,"&gt;"&amp;$I5558,'Régua SAEB'!$A:$A,$E5558)</f>
        <v>2</v>
      </c>
      <c r="K5558" s="10" t="str">
        <f t="array" ref="K5558">INDEX('Régua SAEB'!$F$1:$F$40,MATCH($E5558&amp;"MT"&amp;$J5558,'Régua SAEB'!$G$1:$G$40,0),1)</f>
        <v>Insuficiente</v>
      </c>
    </row>
    <row r="5559" spans="1:11" x14ac:dyDescent="0.2">
      <c r="A5559" s="28" t="s">
        <v>91</v>
      </c>
      <c r="B5559" s="24">
        <v>5356</v>
      </c>
      <c r="C5559" s="28" t="s">
        <v>2903</v>
      </c>
      <c r="D5559" s="29">
        <v>35005356</v>
      </c>
      <c r="E5559" s="29" t="s">
        <v>3527</v>
      </c>
      <c r="F5559" s="29">
        <v>281.38</v>
      </c>
      <c r="G5559" s="10">
        <f>SUMIFS('Régua SAEB'!$C:$C,'Régua SAEB'!$B:$B,"LP",'Régua SAEB'!$D:$D,"&lt;="&amp;$F5559,'Régua SAEB'!$E:$E,"&gt;"&amp;$F5559,'Régua SAEB'!$A:$A,$E5559)</f>
        <v>3</v>
      </c>
      <c r="H5559" s="10" t="str">
        <f t="array" ref="H5559">INDEX('Régua SAEB'!$F$1:$F$40,MATCH($E5559&amp;"LP"&amp;$G5559,'Régua SAEB'!$G$1:$G$40,0),1)</f>
        <v>Básico</v>
      </c>
      <c r="I5559" s="29">
        <v>269.24</v>
      </c>
      <c r="J5559" s="10">
        <f>SUMIFS('Régua SAEB'!$C:$C,'Régua SAEB'!$B:$B,"MT",'Régua SAEB'!$D:$D,"&lt;="&amp;$I5559,'Régua SAEB'!$E:$E,"&gt;"&amp;$I5559,'Régua SAEB'!$A:$A,$E5559)</f>
        <v>2</v>
      </c>
      <c r="K5559" s="10" t="str">
        <f t="array" ref="K5559">INDEX('Régua SAEB'!$F$1:$F$40,MATCH($E5559&amp;"MT"&amp;$J5559,'Régua SAEB'!$G$1:$G$40,0),1)</f>
        <v>Insuficiente</v>
      </c>
    </row>
    <row r="5560" spans="1:11" x14ac:dyDescent="0.2">
      <c r="A5560" s="28" t="s">
        <v>91</v>
      </c>
      <c r="B5560" s="24">
        <v>5368</v>
      </c>
      <c r="C5560" s="28" t="s">
        <v>3759</v>
      </c>
      <c r="D5560" s="29">
        <v>35005368</v>
      </c>
      <c r="E5560" s="29" t="s">
        <v>3527</v>
      </c>
      <c r="F5560" s="29">
        <v>300.55</v>
      </c>
      <c r="G5560" s="10">
        <f>SUMIFS('Régua SAEB'!$C:$C,'Régua SAEB'!$B:$B,"LP",'Régua SAEB'!$D:$D,"&lt;="&amp;$F5560,'Régua SAEB'!$E:$E,"&gt;"&amp;$F5560,'Régua SAEB'!$A:$A,$E5560)</f>
        <v>4</v>
      </c>
      <c r="H5560" s="10" t="str">
        <f t="array" ref="H5560">INDEX('Régua SAEB'!$F$1:$F$40,MATCH($E5560&amp;"LP"&amp;$G5560,'Régua SAEB'!$G$1:$G$40,0),1)</f>
        <v>Básico</v>
      </c>
      <c r="I5560" s="29">
        <v>281.95999999999998</v>
      </c>
      <c r="J5560" s="10">
        <f>SUMIFS('Régua SAEB'!$C:$C,'Régua SAEB'!$B:$B,"MT",'Régua SAEB'!$D:$D,"&lt;="&amp;$I5560,'Régua SAEB'!$E:$E,"&gt;"&amp;$I5560,'Régua SAEB'!$A:$A,$E5560)</f>
        <v>3</v>
      </c>
      <c r="K5560" s="10" t="str">
        <f t="array" ref="K5560">INDEX('Régua SAEB'!$F$1:$F$40,MATCH($E5560&amp;"MT"&amp;$J5560,'Régua SAEB'!$G$1:$G$40,0),1)</f>
        <v>Básico</v>
      </c>
    </row>
    <row r="5561" spans="1:11" x14ac:dyDescent="0.2">
      <c r="A5561" s="28" t="s">
        <v>91</v>
      </c>
      <c r="B5561" s="24">
        <v>5373</v>
      </c>
      <c r="C5561" s="28" t="s">
        <v>2904</v>
      </c>
      <c r="D5561" s="29">
        <v>35005373</v>
      </c>
      <c r="E5561" s="29" t="s">
        <v>3527</v>
      </c>
      <c r="F5561" s="29">
        <v>297.61</v>
      </c>
      <c r="G5561" s="10">
        <f>SUMIFS('Régua SAEB'!$C:$C,'Régua SAEB'!$B:$B,"LP",'Régua SAEB'!$D:$D,"&lt;="&amp;$F5561,'Régua SAEB'!$E:$E,"&gt;"&amp;$F5561,'Régua SAEB'!$A:$A,$E5561)</f>
        <v>3</v>
      </c>
      <c r="H5561" s="10" t="str">
        <f t="array" ref="H5561">INDEX('Régua SAEB'!$F$1:$F$40,MATCH($E5561&amp;"LP"&amp;$G5561,'Régua SAEB'!$G$1:$G$40,0),1)</f>
        <v>Básico</v>
      </c>
      <c r="I5561" s="29">
        <v>287.88</v>
      </c>
      <c r="J5561" s="10">
        <f>SUMIFS('Régua SAEB'!$C:$C,'Régua SAEB'!$B:$B,"MT",'Régua SAEB'!$D:$D,"&lt;="&amp;$I5561,'Régua SAEB'!$E:$E,"&gt;"&amp;$I5561,'Régua SAEB'!$A:$A,$E5561)</f>
        <v>3</v>
      </c>
      <c r="K5561" s="10" t="str">
        <f t="array" ref="K5561">INDEX('Régua SAEB'!$F$1:$F$40,MATCH($E5561&amp;"MT"&amp;$J5561,'Régua SAEB'!$G$1:$G$40,0),1)</f>
        <v>Básico</v>
      </c>
    </row>
    <row r="5562" spans="1:11" x14ac:dyDescent="0.2">
      <c r="A5562" s="28" t="s">
        <v>91</v>
      </c>
      <c r="B5562" s="24">
        <v>5381</v>
      </c>
      <c r="C5562" s="28" t="s">
        <v>2905</v>
      </c>
      <c r="D5562" s="29">
        <v>35005381</v>
      </c>
      <c r="E5562" s="29" t="s">
        <v>3527</v>
      </c>
      <c r="F5562" s="29">
        <v>266.04000000000002</v>
      </c>
      <c r="G5562" s="10">
        <f>SUMIFS('Régua SAEB'!$C:$C,'Régua SAEB'!$B:$B,"LP",'Régua SAEB'!$D:$D,"&lt;="&amp;$F5562,'Régua SAEB'!$E:$E,"&gt;"&amp;$F5562,'Régua SAEB'!$A:$A,$E5562)</f>
        <v>2</v>
      </c>
      <c r="H5562" s="10" t="str">
        <f t="array" ref="H5562">INDEX('Régua SAEB'!$F$1:$F$40,MATCH($E5562&amp;"LP"&amp;$G5562,'Régua SAEB'!$G$1:$G$40,0),1)</f>
        <v>Básico</v>
      </c>
      <c r="I5562" s="29">
        <v>254.94</v>
      </c>
      <c r="J5562" s="10">
        <f>SUMIFS('Régua SAEB'!$C:$C,'Régua SAEB'!$B:$B,"MT",'Régua SAEB'!$D:$D,"&lt;="&amp;$I5562,'Régua SAEB'!$E:$E,"&gt;"&amp;$I5562,'Régua SAEB'!$A:$A,$E5562)</f>
        <v>2</v>
      </c>
      <c r="K5562" s="10" t="str">
        <f t="array" ref="K5562">INDEX('Régua SAEB'!$F$1:$F$40,MATCH($E5562&amp;"MT"&amp;$J5562,'Régua SAEB'!$G$1:$G$40,0),1)</f>
        <v>Insuficiente</v>
      </c>
    </row>
    <row r="5563" spans="1:11" x14ac:dyDescent="0.2">
      <c r="A5563" s="28" t="s">
        <v>90</v>
      </c>
      <c r="B5563" s="24">
        <v>5400</v>
      </c>
      <c r="C5563" s="28" t="s">
        <v>2907</v>
      </c>
      <c r="D5563" s="29">
        <v>35005400</v>
      </c>
      <c r="E5563" s="29" t="s">
        <v>3527</v>
      </c>
      <c r="F5563" s="29">
        <v>259.24</v>
      </c>
      <c r="G5563" s="10">
        <f>SUMIFS('Régua SAEB'!$C:$C,'Régua SAEB'!$B:$B,"LP",'Régua SAEB'!$D:$D,"&lt;="&amp;$F5563,'Régua SAEB'!$E:$E,"&gt;"&amp;$F5563,'Régua SAEB'!$A:$A,$E5563)</f>
        <v>2</v>
      </c>
      <c r="H5563" s="10" t="str">
        <f t="array" ref="H5563">INDEX('Régua SAEB'!$F$1:$F$40,MATCH($E5563&amp;"LP"&amp;$G5563,'Régua SAEB'!$G$1:$G$40,0),1)</f>
        <v>Básico</v>
      </c>
      <c r="I5563" s="29">
        <v>255.05</v>
      </c>
      <c r="J5563" s="10">
        <f>SUMIFS('Régua SAEB'!$C:$C,'Régua SAEB'!$B:$B,"MT",'Régua SAEB'!$D:$D,"&lt;="&amp;$I5563,'Régua SAEB'!$E:$E,"&gt;"&amp;$I5563,'Régua SAEB'!$A:$A,$E5563)</f>
        <v>2</v>
      </c>
      <c r="K5563" s="10" t="str">
        <f t="array" ref="K5563">INDEX('Régua SAEB'!$F$1:$F$40,MATCH($E5563&amp;"MT"&amp;$J5563,'Régua SAEB'!$G$1:$G$40,0),1)</f>
        <v>Insuficiente</v>
      </c>
    </row>
    <row r="5564" spans="1:11" x14ac:dyDescent="0.2">
      <c r="A5564" s="28" t="s">
        <v>90</v>
      </c>
      <c r="B5564" s="24">
        <v>5411</v>
      </c>
      <c r="C5564" s="28" t="s">
        <v>2908</v>
      </c>
      <c r="D5564" s="29">
        <v>35005411</v>
      </c>
      <c r="E5564" s="29" t="s">
        <v>3527</v>
      </c>
      <c r="F5564" s="29">
        <v>272.45999999999998</v>
      </c>
      <c r="G5564" s="10">
        <f>SUMIFS('Régua SAEB'!$C:$C,'Régua SAEB'!$B:$B,"LP",'Régua SAEB'!$D:$D,"&lt;="&amp;$F5564,'Régua SAEB'!$E:$E,"&gt;"&amp;$F5564,'Régua SAEB'!$A:$A,$E5564)</f>
        <v>2</v>
      </c>
      <c r="H5564" s="10" t="str">
        <f t="array" ref="H5564">INDEX('Régua SAEB'!$F$1:$F$40,MATCH($E5564&amp;"LP"&amp;$G5564,'Régua SAEB'!$G$1:$G$40,0),1)</f>
        <v>Básico</v>
      </c>
      <c r="I5564" s="29">
        <v>253.6</v>
      </c>
      <c r="J5564" s="10">
        <f>SUMIFS('Régua SAEB'!$C:$C,'Régua SAEB'!$B:$B,"MT",'Régua SAEB'!$D:$D,"&lt;="&amp;$I5564,'Régua SAEB'!$E:$E,"&gt;"&amp;$I5564,'Régua SAEB'!$A:$A,$E5564)</f>
        <v>2</v>
      </c>
      <c r="K5564" s="10" t="str">
        <f t="array" ref="K5564">INDEX('Régua SAEB'!$F$1:$F$40,MATCH($E5564&amp;"MT"&amp;$J5564,'Régua SAEB'!$G$1:$G$40,0),1)</f>
        <v>Insuficiente</v>
      </c>
    </row>
    <row r="5565" spans="1:11" x14ac:dyDescent="0.2">
      <c r="A5565" s="28" t="s">
        <v>90</v>
      </c>
      <c r="B5565" s="24">
        <v>5435</v>
      </c>
      <c r="C5565" s="28" t="s">
        <v>2909</v>
      </c>
      <c r="D5565" s="29">
        <v>35005435</v>
      </c>
      <c r="E5565" s="29" t="s">
        <v>3527</v>
      </c>
      <c r="F5565" s="29">
        <v>290.73</v>
      </c>
      <c r="G5565" s="10">
        <f>SUMIFS('Régua SAEB'!$C:$C,'Régua SAEB'!$B:$B,"LP",'Régua SAEB'!$D:$D,"&lt;="&amp;$F5565,'Régua SAEB'!$E:$E,"&gt;"&amp;$F5565,'Régua SAEB'!$A:$A,$E5565)</f>
        <v>3</v>
      </c>
      <c r="H5565" s="10" t="str">
        <f t="array" ref="H5565">INDEX('Régua SAEB'!$F$1:$F$40,MATCH($E5565&amp;"LP"&amp;$G5565,'Régua SAEB'!$G$1:$G$40,0),1)</f>
        <v>Básico</v>
      </c>
      <c r="I5565" s="29">
        <v>273.29000000000002</v>
      </c>
      <c r="J5565" s="10">
        <f>SUMIFS('Régua SAEB'!$C:$C,'Régua SAEB'!$B:$B,"MT",'Régua SAEB'!$D:$D,"&lt;="&amp;$I5565,'Régua SAEB'!$E:$E,"&gt;"&amp;$I5565,'Régua SAEB'!$A:$A,$E5565)</f>
        <v>2</v>
      </c>
      <c r="K5565" s="10" t="str">
        <f t="array" ref="K5565">INDEX('Régua SAEB'!$F$1:$F$40,MATCH($E5565&amp;"MT"&amp;$J5565,'Régua SAEB'!$G$1:$G$40,0),1)</f>
        <v>Insuficiente</v>
      </c>
    </row>
    <row r="5566" spans="1:11" x14ac:dyDescent="0.2">
      <c r="A5566" s="28" t="s">
        <v>91</v>
      </c>
      <c r="B5566" s="24">
        <v>5447</v>
      </c>
      <c r="C5566" s="28" t="s">
        <v>2910</v>
      </c>
      <c r="D5566" s="29">
        <v>35005447</v>
      </c>
      <c r="E5566" s="29" t="s">
        <v>3527</v>
      </c>
      <c r="F5566" s="29">
        <v>268.79000000000002</v>
      </c>
      <c r="G5566" s="10">
        <f>SUMIFS('Régua SAEB'!$C:$C,'Régua SAEB'!$B:$B,"LP",'Régua SAEB'!$D:$D,"&lt;="&amp;$F5566,'Régua SAEB'!$E:$E,"&gt;"&amp;$F5566,'Régua SAEB'!$A:$A,$E5566)</f>
        <v>2</v>
      </c>
      <c r="H5566" s="10" t="str">
        <f t="array" ref="H5566">INDEX('Régua SAEB'!$F$1:$F$40,MATCH($E5566&amp;"LP"&amp;$G5566,'Régua SAEB'!$G$1:$G$40,0),1)</f>
        <v>Básico</v>
      </c>
      <c r="I5566" s="29">
        <v>255.21</v>
      </c>
      <c r="J5566" s="10">
        <f>SUMIFS('Régua SAEB'!$C:$C,'Régua SAEB'!$B:$B,"MT",'Régua SAEB'!$D:$D,"&lt;="&amp;$I5566,'Régua SAEB'!$E:$E,"&gt;"&amp;$I5566,'Régua SAEB'!$A:$A,$E5566)</f>
        <v>2</v>
      </c>
      <c r="K5566" s="10" t="str">
        <f t="array" ref="K5566">INDEX('Régua SAEB'!$F$1:$F$40,MATCH($E5566&amp;"MT"&amp;$J5566,'Régua SAEB'!$G$1:$G$40,0),1)</f>
        <v>Insuficiente</v>
      </c>
    </row>
    <row r="5567" spans="1:11" x14ac:dyDescent="0.2">
      <c r="A5567" s="28" t="s">
        <v>91</v>
      </c>
      <c r="B5567" s="24">
        <v>5459</v>
      </c>
      <c r="C5567" s="28" t="s">
        <v>2911</v>
      </c>
      <c r="D5567" s="29">
        <v>35005459</v>
      </c>
      <c r="E5567" s="29" t="s">
        <v>3527</v>
      </c>
      <c r="F5567" s="29">
        <v>268.58</v>
      </c>
      <c r="G5567" s="10">
        <f>SUMIFS('Régua SAEB'!$C:$C,'Régua SAEB'!$B:$B,"LP",'Régua SAEB'!$D:$D,"&lt;="&amp;$F5567,'Régua SAEB'!$E:$E,"&gt;"&amp;$F5567,'Régua SAEB'!$A:$A,$E5567)</f>
        <v>2</v>
      </c>
      <c r="H5567" s="10" t="str">
        <f t="array" ref="H5567">INDEX('Régua SAEB'!$F$1:$F$40,MATCH($E5567&amp;"LP"&amp;$G5567,'Régua SAEB'!$G$1:$G$40,0),1)</f>
        <v>Básico</v>
      </c>
      <c r="I5567" s="29">
        <v>258.39</v>
      </c>
      <c r="J5567" s="10">
        <f>SUMIFS('Régua SAEB'!$C:$C,'Régua SAEB'!$B:$B,"MT",'Régua SAEB'!$D:$D,"&lt;="&amp;$I5567,'Régua SAEB'!$E:$E,"&gt;"&amp;$I5567,'Régua SAEB'!$A:$A,$E5567)</f>
        <v>2</v>
      </c>
      <c r="K5567" s="10" t="str">
        <f t="array" ref="K5567">INDEX('Régua SAEB'!$F$1:$F$40,MATCH($E5567&amp;"MT"&amp;$J5567,'Régua SAEB'!$G$1:$G$40,0),1)</f>
        <v>Insuficiente</v>
      </c>
    </row>
    <row r="5568" spans="1:11" x14ac:dyDescent="0.2">
      <c r="A5568" s="28" t="s">
        <v>90</v>
      </c>
      <c r="B5568" s="24">
        <v>5472</v>
      </c>
      <c r="C5568" s="28" t="s">
        <v>2912</v>
      </c>
      <c r="D5568" s="29">
        <v>35005472</v>
      </c>
      <c r="E5568" s="29" t="s">
        <v>3527</v>
      </c>
      <c r="F5568" s="29">
        <v>267.32</v>
      </c>
      <c r="G5568" s="10">
        <f>SUMIFS('Régua SAEB'!$C:$C,'Régua SAEB'!$B:$B,"LP",'Régua SAEB'!$D:$D,"&lt;="&amp;$F5568,'Régua SAEB'!$E:$E,"&gt;"&amp;$F5568,'Régua SAEB'!$A:$A,$E5568)</f>
        <v>2</v>
      </c>
      <c r="H5568" s="10" t="str">
        <f t="array" ref="H5568">INDEX('Régua SAEB'!$F$1:$F$40,MATCH($E5568&amp;"LP"&amp;$G5568,'Régua SAEB'!$G$1:$G$40,0),1)</f>
        <v>Básico</v>
      </c>
      <c r="I5568" s="29">
        <v>258.88</v>
      </c>
      <c r="J5568" s="10">
        <f>SUMIFS('Régua SAEB'!$C:$C,'Régua SAEB'!$B:$B,"MT",'Régua SAEB'!$D:$D,"&lt;="&amp;$I5568,'Régua SAEB'!$E:$E,"&gt;"&amp;$I5568,'Régua SAEB'!$A:$A,$E5568)</f>
        <v>2</v>
      </c>
      <c r="K5568" s="10" t="str">
        <f t="array" ref="K5568">INDEX('Régua SAEB'!$F$1:$F$40,MATCH($E5568&amp;"MT"&amp;$J5568,'Régua SAEB'!$G$1:$G$40,0),1)</f>
        <v>Insuficiente</v>
      </c>
    </row>
    <row r="5569" spans="1:11" x14ac:dyDescent="0.2">
      <c r="A5569" s="28" t="s">
        <v>90</v>
      </c>
      <c r="B5569" s="24">
        <v>5484</v>
      </c>
      <c r="C5569" s="28" t="s">
        <v>2913</v>
      </c>
      <c r="D5569" s="29">
        <v>35005484</v>
      </c>
      <c r="E5569" s="29" t="s">
        <v>3527</v>
      </c>
      <c r="F5569" s="29">
        <v>269.01</v>
      </c>
      <c r="G5569" s="10">
        <f>SUMIFS('Régua SAEB'!$C:$C,'Régua SAEB'!$B:$B,"LP",'Régua SAEB'!$D:$D,"&lt;="&amp;$F5569,'Régua SAEB'!$E:$E,"&gt;"&amp;$F5569,'Régua SAEB'!$A:$A,$E5569)</f>
        <v>2</v>
      </c>
      <c r="H5569" s="10" t="str">
        <f t="array" ref="H5569">INDEX('Régua SAEB'!$F$1:$F$40,MATCH($E5569&amp;"LP"&amp;$G5569,'Régua SAEB'!$G$1:$G$40,0),1)</f>
        <v>Básico</v>
      </c>
      <c r="I5569" s="29">
        <v>253.27</v>
      </c>
      <c r="J5569" s="10">
        <f>SUMIFS('Régua SAEB'!$C:$C,'Régua SAEB'!$B:$B,"MT",'Régua SAEB'!$D:$D,"&lt;="&amp;$I5569,'Régua SAEB'!$E:$E,"&gt;"&amp;$I5569,'Régua SAEB'!$A:$A,$E5569)</f>
        <v>2</v>
      </c>
      <c r="K5569" s="10" t="str">
        <f t="array" ref="K5569">INDEX('Régua SAEB'!$F$1:$F$40,MATCH($E5569&amp;"MT"&amp;$J5569,'Régua SAEB'!$G$1:$G$40,0),1)</f>
        <v>Insuficiente</v>
      </c>
    </row>
    <row r="5570" spans="1:11" x14ac:dyDescent="0.2">
      <c r="A5570" s="28" t="s">
        <v>90</v>
      </c>
      <c r="B5570" s="24">
        <v>35592</v>
      </c>
      <c r="C5570" s="28" t="s">
        <v>3760</v>
      </c>
      <c r="D5570" s="29">
        <v>35035592</v>
      </c>
      <c r="E5570" s="29" t="s">
        <v>3527</v>
      </c>
      <c r="F5570" s="29">
        <v>270.56</v>
      </c>
      <c r="G5570" s="10">
        <f>SUMIFS('Régua SAEB'!$C:$C,'Régua SAEB'!$B:$B,"LP",'Régua SAEB'!$D:$D,"&lt;="&amp;$F5570,'Régua SAEB'!$E:$E,"&gt;"&amp;$F5570,'Régua SAEB'!$A:$A,$E5570)</f>
        <v>2</v>
      </c>
      <c r="H5570" s="10" t="str">
        <f t="array" ref="H5570">INDEX('Régua SAEB'!$F$1:$F$40,MATCH($E5570&amp;"LP"&amp;$G5570,'Régua SAEB'!$G$1:$G$40,0),1)</f>
        <v>Básico</v>
      </c>
      <c r="I5570" s="29">
        <v>253.19</v>
      </c>
      <c r="J5570" s="10">
        <f>SUMIFS('Régua SAEB'!$C:$C,'Régua SAEB'!$B:$B,"MT",'Régua SAEB'!$D:$D,"&lt;="&amp;$I5570,'Régua SAEB'!$E:$E,"&gt;"&amp;$I5570,'Régua SAEB'!$A:$A,$E5570)</f>
        <v>2</v>
      </c>
      <c r="K5570" s="10" t="str">
        <f t="array" ref="K5570">INDEX('Régua SAEB'!$F$1:$F$40,MATCH($E5570&amp;"MT"&amp;$J5570,'Régua SAEB'!$G$1:$G$40,0),1)</f>
        <v>Insuficiente</v>
      </c>
    </row>
    <row r="5571" spans="1:11" x14ac:dyDescent="0.2">
      <c r="A5571" s="28" t="s">
        <v>90</v>
      </c>
      <c r="B5571" s="24">
        <v>35609</v>
      </c>
      <c r="C5571" s="28" t="s">
        <v>2915</v>
      </c>
      <c r="D5571" s="29">
        <v>35035609</v>
      </c>
      <c r="E5571" s="29" t="s">
        <v>3527</v>
      </c>
      <c r="F5571" s="29">
        <v>281.85000000000002</v>
      </c>
      <c r="G5571" s="10">
        <f>SUMIFS('Régua SAEB'!$C:$C,'Régua SAEB'!$B:$B,"LP",'Régua SAEB'!$D:$D,"&lt;="&amp;$F5571,'Régua SAEB'!$E:$E,"&gt;"&amp;$F5571,'Régua SAEB'!$A:$A,$E5571)</f>
        <v>3</v>
      </c>
      <c r="H5571" s="10" t="str">
        <f t="array" ref="H5571">INDEX('Régua SAEB'!$F$1:$F$40,MATCH($E5571&amp;"LP"&amp;$G5571,'Régua SAEB'!$G$1:$G$40,0),1)</f>
        <v>Básico</v>
      </c>
      <c r="I5571" s="29">
        <v>261.97000000000003</v>
      </c>
      <c r="J5571" s="10">
        <f>SUMIFS('Régua SAEB'!$C:$C,'Régua SAEB'!$B:$B,"MT",'Régua SAEB'!$D:$D,"&lt;="&amp;$I5571,'Régua SAEB'!$E:$E,"&gt;"&amp;$I5571,'Régua SAEB'!$A:$A,$E5571)</f>
        <v>2</v>
      </c>
      <c r="K5571" s="10" t="str">
        <f t="array" ref="K5571">INDEX('Régua SAEB'!$F$1:$F$40,MATCH($E5571&amp;"MT"&amp;$J5571,'Régua SAEB'!$G$1:$G$40,0),1)</f>
        <v>Insuficiente</v>
      </c>
    </row>
    <row r="5572" spans="1:11" x14ac:dyDescent="0.2">
      <c r="A5572" s="28" t="s">
        <v>90</v>
      </c>
      <c r="B5572" s="24">
        <v>35610</v>
      </c>
      <c r="C5572" s="28" t="s">
        <v>2916</v>
      </c>
      <c r="D5572" s="29">
        <v>35035610</v>
      </c>
      <c r="E5572" s="29" t="s">
        <v>3527</v>
      </c>
      <c r="F5572" s="29">
        <v>269.92</v>
      </c>
      <c r="G5572" s="10">
        <f>SUMIFS('Régua SAEB'!$C:$C,'Régua SAEB'!$B:$B,"LP",'Régua SAEB'!$D:$D,"&lt;="&amp;$F5572,'Régua SAEB'!$E:$E,"&gt;"&amp;$F5572,'Régua SAEB'!$A:$A,$E5572)</f>
        <v>2</v>
      </c>
      <c r="H5572" s="10" t="str">
        <f t="array" ref="H5572">INDEX('Régua SAEB'!$F$1:$F$40,MATCH($E5572&amp;"LP"&amp;$G5572,'Régua SAEB'!$G$1:$G$40,0),1)</f>
        <v>Básico</v>
      </c>
      <c r="I5572" s="29">
        <v>260.05</v>
      </c>
      <c r="J5572" s="10">
        <f>SUMIFS('Régua SAEB'!$C:$C,'Régua SAEB'!$B:$B,"MT",'Régua SAEB'!$D:$D,"&lt;="&amp;$I5572,'Régua SAEB'!$E:$E,"&gt;"&amp;$I5572,'Régua SAEB'!$A:$A,$E5572)</f>
        <v>2</v>
      </c>
      <c r="K5572" s="10" t="str">
        <f t="array" ref="K5572">INDEX('Régua SAEB'!$F$1:$F$40,MATCH($E5572&amp;"MT"&amp;$J5572,'Régua SAEB'!$G$1:$G$40,0),1)</f>
        <v>Insuficiente</v>
      </c>
    </row>
    <row r="5573" spans="1:11" x14ac:dyDescent="0.2">
      <c r="A5573" s="28" t="s">
        <v>90</v>
      </c>
      <c r="B5573" s="24">
        <v>35622</v>
      </c>
      <c r="C5573" s="28" t="s">
        <v>2917</v>
      </c>
      <c r="D5573" s="29">
        <v>35035622</v>
      </c>
      <c r="E5573" s="29" t="s">
        <v>3527</v>
      </c>
      <c r="F5573" s="29">
        <v>265.23</v>
      </c>
      <c r="G5573" s="10">
        <f>SUMIFS('Régua SAEB'!$C:$C,'Régua SAEB'!$B:$B,"LP",'Régua SAEB'!$D:$D,"&lt;="&amp;$F5573,'Régua SAEB'!$E:$E,"&gt;"&amp;$F5573,'Régua SAEB'!$A:$A,$E5573)</f>
        <v>2</v>
      </c>
      <c r="H5573" s="10" t="str">
        <f t="array" ref="H5573">INDEX('Régua SAEB'!$F$1:$F$40,MATCH($E5573&amp;"LP"&amp;$G5573,'Régua SAEB'!$G$1:$G$40,0),1)</f>
        <v>Básico</v>
      </c>
      <c r="I5573" s="29">
        <v>257.97000000000003</v>
      </c>
      <c r="J5573" s="10">
        <f>SUMIFS('Régua SAEB'!$C:$C,'Régua SAEB'!$B:$B,"MT",'Régua SAEB'!$D:$D,"&lt;="&amp;$I5573,'Régua SAEB'!$E:$E,"&gt;"&amp;$I5573,'Régua SAEB'!$A:$A,$E5573)</f>
        <v>2</v>
      </c>
      <c r="K5573" s="10" t="str">
        <f t="array" ref="K5573">INDEX('Régua SAEB'!$F$1:$F$40,MATCH($E5573&amp;"MT"&amp;$J5573,'Régua SAEB'!$G$1:$G$40,0),1)</f>
        <v>Insuficiente</v>
      </c>
    </row>
    <row r="5574" spans="1:11" x14ac:dyDescent="0.2">
      <c r="A5574" s="28" t="s">
        <v>90</v>
      </c>
      <c r="B5574" s="24">
        <v>36274</v>
      </c>
      <c r="C5574" s="28" t="s">
        <v>2918</v>
      </c>
      <c r="D5574" s="29">
        <v>35036274</v>
      </c>
      <c r="E5574" s="29" t="s">
        <v>3527</v>
      </c>
      <c r="F5574" s="29">
        <v>275.16000000000003</v>
      </c>
      <c r="G5574" s="10">
        <f>SUMIFS('Régua SAEB'!$C:$C,'Régua SAEB'!$B:$B,"LP",'Régua SAEB'!$D:$D,"&lt;="&amp;$F5574,'Régua SAEB'!$E:$E,"&gt;"&amp;$F5574,'Régua SAEB'!$A:$A,$E5574)</f>
        <v>3</v>
      </c>
      <c r="H5574" s="10" t="str">
        <f t="array" ref="H5574">INDEX('Régua SAEB'!$F$1:$F$40,MATCH($E5574&amp;"LP"&amp;$G5574,'Régua SAEB'!$G$1:$G$40,0),1)</f>
        <v>Básico</v>
      </c>
      <c r="I5574" s="29">
        <v>262.14999999999998</v>
      </c>
      <c r="J5574" s="10">
        <f>SUMIFS('Régua SAEB'!$C:$C,'Régua SAEB'!$B:$B,"MT",'Régua SAEB'!$D:$D,"&lt;="&amp;$I5574,'Régua SAEB'!$E:$E,"&gt;"&amp;$I5574,'Régua SAEB'!$A:$A,$E5574)</f>
        <v>2</v>
      </c>
      <c r="K5574" s="10" t="str">
        <f t="array" ref="K5574">INDEX('Régua SAEB'!$F$1:$F$40,MATCH($E5574&amp;"MT"&amp;$J5574,'Régua SAEB'!$G$1:$G$40,0),1)</f>
        <v>Insuficiente</v>
      </c>
    </row>
    <row r="5575" spans="1:11" x14ac:dyDescent="0.2">
      <c r="A5575" s="28" t="s">
        <v>89</v>
      </c>
      <c r="B5575" s="24">
        <v>36286</v>
      </c>
      <c r="C5575" s="28" t="s">
        <v>2919</v>
      </c>
      <c r="D5575" s="29">
        <v>35036286</v>
      </c>
      <c r="E5575" s="29" t="s">
        <v>3527</v>
      </c>
      <c r="F5575" s="29">
        <v>260.17</v>
      </c>
      <c r="G5575" s="10">
        <f>SUMIFS('Régua SAEB'!$C:$C,'Régua SAEB'!$B:$B,"LP",'Régua SAEB'!$D:$D,"&lt;="&amp;$F5575,'Régua SAEB'!$E:$E,"&gt;"&amp;$F5575,'Régua SAEB'!$A:$A,$E5575)</f>
        <v>2</v>
      </c>
      <c r="H5575" s="10" t="str">
        <f t="array" ref="H5575">INDEX('Régua SAEB'!$F$1:$F$40,MATCH($E5575&amp;"LP"&amp;$G5575,'Régua SAEB'!$G$1:$G$40,0),1)</f>
        <v>Básico</v>
      </c>
      <c r="I5575" s="29">
        <v>249.58</v>
      </c>
      <c r="J5575" s="10">
        <f>SUMIFS('Régua SAEB'!$C:$C,'Régua SAEB'!$B:$B,"MT",'Régua SAEB'!$D:$D,"&lt;="&amp;$I5575,'Régua SAEB'!$E:$E,"&gt;"&amp;$I5575,'Régua SAEB'!$A:$A,$E5575)</f>
        <v>1</v>
      </c>
      <c r="K5575" s="10" t="str">
        <f t="array" ref="K5575">INDEX('Régua SAEB'!$F$1:$F$40,MATCH($E5575&amp;"MT"&amp;$J5575,'Régua SAEB'!$G$1:$G$40,0),1)</f>
        <v>Insuficiente</v>
      </c>
    </row>
    <row r="5576" spans="1:11" x14ac:dyDescent="0.2">
      <c r="A5576" s="28" t="s">
        <v>64</v>
      </c>
      <c r="B5576" s="24">
        <v>36444</v>
      </c>
      <c r="C5576" s="28" t="s">
        <v>2921</v>
      </c>
      <c r="D5576" s="29">
        <v>35036444</v>
      </c>
      <c r="E5576" s="29" t="s">
        <v>3527</v>
      </c>
      <c r="F5576" s="29">
        <v>266.42</v>
      </c>
      <c r="G5576" s="10">
        <f>SUMIFS('Régua SAEB'!$C:$C,'Régua SAEB'!$B:$B,"LP",'Régua SAEB'!$D:$D,"&lt;="&amp;$F5576,'Régua SAEB'!$E:$E,"&gt;"&amp;$F5576,'Régua SAEB'!$A:$A,$E5576)</f>
        <v>2</v>
      </c>
      <c r="H5576" s="10" t="str">
        <f t="array" ref="H5576">INDEX('Régua SAEB'!$F$1:$F$40,MATCH($E5576&amp;"LP"&amp;$G5576,'Régua SAEB'!$G$1:$G$40,0),1)</f>
        <v>Básico</v>
      </c>
      <c r="I5576" s="29">
        <v>257.45999999999998</v>
      </c>
      <c r="J5576" s="10">
        <f>SUMIFS('Régua SAEB'!$C:$C,'Régua SAEB'!$B:$B,"MT",'Régua SAEB'!$D:$D,"&lt;="&amp;$I5576,'Régua SAEB'!$E:$E,"&gt;"&amp;$I5576,'Régua SAEB'!$A:$A,$E5576)</f>
        <v>2</v>
      </c>
      <c r="K5576" s="10" t="str">
        <f t="array" ref="K5576">INDEX('Régua SAEB'!$F$1:$F$40,MATCH($E5576&amp;"MT"&amp;$J5576,'Régua SAEB'!$G$1:$G$40,0),1)</f>
        <v>Insuficiente</v>
      </c>
    </row>
    <row r="5577" spans="1:11" x14ac:dyDescent="0.2">
      <c r="A5577" s="28" t="s">
        <v>64</v>
      </c>
      <c r="B5577" s="24">
        <v>36456</v>
      </c>
      <c r="C5577" s="28" t="s">
        <v>3761</v>
      </c>
      <c r="D5577" s="29">
        <v>35036456</v>
      </c>
      <c r="E5577" s="29" t="s">
        <v>3527</v>
      </c>
      <c r="F5577" s="29">
        <v>263.39999999999998</v>
      </c>
      <c r="G5577" s="10">
        <f>SUMIFS('Régua SAEB'!$C:$C,'Régua SAEB'!$B:$B,"LP",'Régua SAEB'!$D:$D,"&lt;="&amp;$F5577,'Régua SAEB'!$E:$E,"&gt;"&amp;$F5577,'Régua SAEB'!$A:$A,$E5577)</f>
        <v>2</v>
      </c>
      <c r="H5577" s="10" t="str">
        <f t="array" ref="H5577">INDEX('Régua SAEB'!$F$1:$F$40,MATCH($E5577&amp;"LP"&amp;$G5577,'Régua SAEB'!$G$1:$G$40,0),1)</f>
        <v>Básico</v>
      </c>
      <c r="I5577" s="29">
        <v>251.58</v>
      </c>
      <c r="J5577" s="10">
        <f>SUMIFS('Régua SAEB'!$C:$C,'Régua SAEB'!$B:$B,"MT",'Régua SAEB'!$D:$D,"&lt;="&amp;$I5577,'Régua SAEB'!$E:$E,"&gt;"&amp;$I5577,'Régua SAEB'!$A:$A,$E5577)</f>
        <v>2</v>
      </c>
      <c r="K5577" s="10" t="str">
        <f t="array" ref="K5577">INDEX('Régua SAEB'!$F$1:$F$40,MATCH($E5577&amp;"MT"&amp;$J5577,'Régua SAEB'!$G$1:$G$40,0),1)</f>
        <v>Insuficiente</v>
      </c>
    </row>
    <row r="5578" spans="1:11" x14ac:dyDescent="0.2">
      <c r="A5578" s="28" t="s">
        <v>90</v>
      </c>
      <c r="B5578" s="24">
        <v>36705</v>
      </c>
      <c r="C5578" s="28" t="s">
        <v>2922</v>
      </c>
      <c r="D5578" s="29">
        <v>35036705</v>
      </c>
      <c r="E5578" s="29" t="s">
        <v>3527</v>
      </c>
      <c r="F5578" s="29">
        <v>259.92</v>
      </c>
      <c r="G5578" s="10">
        <f>SUMIFS('Régua SAEB'!$C:$C,'Régua SAEB'!$B:$B,"LP",'Régua SAEB'!$D:$D,"&lt;="&amp;$F5578,'Régua SAEB'!$E:$E,"&gt;"&amp;$F5578,'Régua SAEB'!$A:$A,$E5578)</f>
        <v>2</v>
      </c>
      <c r="H5578" s="10" t="str">
        <f t="array" ref="H5578">INDEX('Régua SAEB'!$F$1:$F$40,MATCH($E5578&amp;"LP"&amp;$G5578,'Régua SAEB'!$G$1:$G$40,0),1)</f>
        <v>Básico</v>
      </c>
      <c r="I5578" s="29">
        <v>250.32</v>
      </c>
      <c r="J5578" s="10">
        <f>SUMIFS('Régua SAEB'!$C:$C,'Régua SAEB'!$B:$B,"MT",'Régua SAEB'!$D:$D,"&lt;="&amp;$I5578,'Régua SAEB'!$E:$E,"&gt;"&amp;$I5578,'Régua SAEB'!$A:$A,$E5578)</f>
        <v>2</v>
      </c>
      <c r="K5578" s="10" t="str">
        <f t="array" ref="K5578">INDEX('Régua SAEB'!$F$1:$F$40,MATCH($E5578&amp;"MT"&amp;$J5578,'Régua SAEB'!$G$1:$G$40,0),1)</f>
        <v>Insuficiente</v>
      </c>
    </row>
    <row r="5579" spans="1:11" x14ac:dyDescent="0.2">
      <c r="A5579" s="28" t="s">
        <v>91</v>
      </c>
      <c r="B5579" s="24">
        <v>36729</v>
      </c>
      <c r="C5579" s="28" t="s">
        <v>2924</v>
      </c>
      <c r="D5579" s="29">
        <v>35036729</v>
      </c>
      <c r="E5579" s="29" t="s">
        <v>3527</v>
      </c>
      <c r="F5579" s="29">
        <v>274.89</v>
      </c>
      <c r="G5579" s="10">
        <f>SUMIFS('Régua SAEB'!$C:$C,'Régua SAEB'!$B:$B,"LP",'Régua SAEB'!$D:$D,"&lt;="&amp;$F5579,'Régua SAEB'!$E:$E,"&gt;"&amp;$F5579,'Régua SAEB'!$A:$A,$E5579)</f>
        <v>2</v>
      </c>
      <c r="H5579" s="10" t="str">
        <f t="array" ref="H5579">INDEX('Régua SAEB'!$F$1:$F$40,MATCH($E5579&amp;"LP"&amp;$G5579,'Régua SAEB'!$G$1:$G$40,0),1)</f>
        <v>Básico</v>
      </c>
      <c r="I5579" s="29">
        <v>255.78</v>
      </c>
      <c r="J5579" s="10">
        <f>SUMIFS('Régua SAEB'!$C:$C,'Régua SAEB'!$B:$B,"MT",'Régua SAEB'!$D:$D,"&lt;="&amp;$I5579,'Régua SAEB'!$E:$E,"&gt;"&amp;$I5579,'Régua SAEB'!$A:$A,$E5579)</f>
        <v>2</v>
      </c>
      <c r="K5579" s="10" t="str">
        <f t="array" ref="K5579">INDEX('Régua SAEB'!$F$1:$F$40,MATCH($E5579&amp;"MT"&amp;$J5579,'Régua SAEB'!$G$1:$G$40,0),1)</f>
        <v>Insuficiente</v>
      </c>
    </row>
    <row r="5580" spans="1:11" x14ac:dyDescent="0.2">
      <c r="A5580" s="28" t="s">
        <v>91</v>
      </c>
      <c r="B5580" s="24">
        <v>36730</v>
      </c>
      <c r="C5580" s="28" t="s">
        <v>2925</v>
      </c>
      <c r="D5580" s="29">
        <v>35036730</v>
      </c>
      <c r="E5580" s="29" t="s">
        <v>3527</v>
      </c>
      <c r="F5580" s="29">
        <v>282.02999999999997</v>
      </c>
      <c r="G5580" s="10">
        <f>SUMIFS('Régua SAEB'!$C:$C,'Régua SAEB'!$B:$B,"LP",'Régua SAEB'!$D:$D,"&lt;="&amp;$F5580,'Régua SAEB'!$E:$E,"&gt;"&amp;$F5580,'Régua SAEB'!$A:$A,$E5580)</f>
        <v>3</v>
      </c>
      <c r="H5580" s="10" t="str">
        <f t="array" ref="H5580">INDEX('Régua SAEB'!$F$1:$F$40,MATCH($E5580&amp;"LP"&amp;$G5580,'Régua SAEB'!$G$1:$G$40,0),1)</f>
        <v>Básico</v>
      </c>
      <c r="I5580" s="29">
        <v>265.17</v>
      </c>
      <c r="J5580" s="10">
        <f>SUMIFS('Régua SAEB'!$C:$C,'Régua SAEB'!$B:$B,"MT",'Régua SAEB'!$D:$D,"&lt;="&amp;$I5580,'Régua SAEB'!$E:$E,"&gt;"&amp;$I5580,'Régua SAEB'!$A:$A,$E5580)</f>
        <v>2</v>
      </c>
      <c r="K5580" s="10" t="str">
        <f t="array" ref="K5580">INDEX('Régua SAEB'!$F$1:$F$40,MATCH($E5580&amp;"MT"&amp;$J5580,'Régua SAEB'!$G$1:$G$40,0),1)</f>
        <v>Insuficiente</v>
      </c>
    </row>
    <row r="5581" spans="1:11" x14ac:dyDescent="0.2">
      <c r="A5581" s="28" t="s">
        <v>91</v>
      </c>
      <c r="B5581" s="24">
        <v>36742</v>
      </c>
      <c r="C5581" s="28" t="s">
        <v>2926</v>
      </c>
      <c r="D5581" s="29">
        <v>35036742</v>
      </c>
      <c r="E5581" s="29" t="s">
        <v>3527</v>
      </c>
      <c r="F5581" s="29">
        <v>275.32</v>
      </c>
      <c r="G5581" s="10">
        <f>SUMIFS('Régua SAEB'!$C:$C,'Régua SAEB'!$B:$B,"LP",'Régua SAEB'!$D:$D,"&lt;="&amp;$F5581,'Régua SAEB'!$E:$E,"&gt;"&amp;$F5581,'Régua SAEB'!$A:$A,$E5581)</f>
        <v>3</v>
      </c>
      <c r="H5581" s="10" t="str">
        <f t="array" ref="H5581">INDEX('Régua SAEB'!$F$1:$F$40,MATCH($E5581&amp;"LP"&amp;$G5581,'Régua SAEB'!$G$1:$G$40,0),1)</f>
        <v>Básico</v>
      </c>
      <c r="I5581" s="29">
        <v>269.52</v>
      </c>
      <c r="J5581" s="10">
        <f>SUMIFS('Régua SAEB'!$C:$C,'Régua SAEB'!$B:$B,"MT",'Régua SAEB'!$D:$D,"&lt;="&amp;$I5581,'Régua SAEB'!$E:$E,"&gt;"&amp;$I5581,'Régua SAEB'!$A:$A,$E5581)</f>
        <v>2</v>
      </c>
      <c r="K5581" s="10" t="str">
        <f t="array" ref="K5581">INDEX('Régua SAEB'!$F$1:$F$40,MATCH($E5581&amp;"MT"&amp;$J5581,'Régua SAEB'!$G$1:$G$40,0),1)</f>
        <v>Insuficiente</v>
      </c>
    </row>
    <row r="5582" spans="1:11" x14ac:dyDescent="0.2">
      <c r="A5582" s="28" t="s">
        <v>51</v>
      </c>
      <c r="B5582" s="24">
        <v>36754</v>
      </c>
      <c r="C5582" s="28" t="s">
        <v>2927</v>
      </c>
      <c r="D5582" s="29">
        <v>35036754</v>
      </c>
      <c r="E5582" s="29" t="s">
        <v>3527</v>
      </c>
      <c r="F5582" s="29">
        <v>278.54000000000002</v>
      </c>
      <c r="G5582" s="10">
        <f>SUMIFS('Régua SAEB'!$C:$C,'Régua SAEB'!$B:$B,"LP",'Régua SAEB'!$D:$D,"&lt;="&amp;$F5582,'Régua SAEB'!$E:$E,"&gt;"&amp;$F5582,'Régua SAEB'!$A:$A,$E5582)</f>
        <v>3</v>
      </c>
      <c r="H5582" s="10" t="str">
        <f t="array" ref="H5582">INDEX('Régua SAEB'!$F$1:$F$40,MATCH($E5582&amp;"LP"&amp;$G5582,'Régua SAEB'!$G$1:$G$40,0),1)</f>
        <v>Básico</v>
      </c>
      <c r="I5582" s="29">
        <v>262.08999999999997</v>
      </c>
      <c r="J5582" s="10">
        <f>SUMIFS('Régua SAEB'!$C:$C,'Régua SAEB'!$B:$B,"MT",'Régua SAEB'!$D:$D,"&lt;="&amp;$I5582,'Régua SAEB'!$E:$E,"&gt;"&amp;$I5582,'Régua SAEB'!$A:$A,$E5582)</f>
        <v>2</v>
      </c>
      <c r="K5582" s="10" t="str">
        <f t="array" ref="K5582">INDEX('Régua SAEB'!$F$1:$F$40,MATCH($E5582&amp;"MT"&amp;$J5582,'Régua SAEB'!$G$1:$G$40,0),1)</f>
        <v>Insuficiente</v>
      </c>
    </row>
    <row r="5583" spans="1:11" x14ac:dyDescent="0.2">
      <c r="A5583" s="28" t="s">
        <v>51</v>
      </c>
      <c r="B5583" s="24">
        <v>36766</v>
      </c>
      <c r="C5583" s="28" t="s">
        <v>2928</v>
      </c>
      <c r="D5583" s="29">
        <v>35036766</v>
      </c>
      <c r="E5583" s="29" t="s">
        <v>3527</v>
      </c>
      <c r="F5583" s="29">
        <v>273.3</v>
      </c>
      <c r="G5583" s="10">
        <f>SUMIFS('Régua SAEB'!$C:$C,'Régua SAEB'!$B:$B,"LP",'Régua SAEB'!$D:$D,"&lt;="&amp;$F5583,'Régua SAEB'!$E:$E,"&gt;"&amp;$F5583,'Régua SAEB'!$A:$A,$E5583)</f>
        <v>2</v>
      </c>
      <c r="H5583" s="10" t="str">
        <f t="array" ref="H5583">INDEX('Régua SAEB'!$F$1:$F$40,MATCH($E5583&amp;"LP"&amp;$G5583,'Régua SAEB'!$G$1:$G$40,0),1)</f>
        <v>Básico</v>
      </c>
      <c r="I5583" s="29">
        <v>254.5</v>
      </c>
      <c r="J5583" s="10">
        <f>SUMIFS('Régua SAEB'!$C:$C,'Régua SAEB'!$B:$B,"MT",'Régua SAEB'!$D:$D,"&lt;="&amp;$I5583,'Régua SAEB'!$E:$E,"&gt;"&amp;$I5583,'Régua SAEB'!$A:$A,$E5583)</f>
        <v>2</v>
      </c>
      <c r="K5583" s="10" t="str">
        <f t="array" ref="K5583">INDEX('Régua SAEB'!$F$1:$F$40,MATCH($E5583&amp;"MT"&amp;$J5583,'Régua SAEB'!$G$1:$G$40,0),1)</f>
        <v>Insuficiente</v>
      </c>
    </row>
    <row r="5584" spans="1:11" x14ac:dyDescent="0.2">
      <c r="A5584" s="28" t="s">
        <v>64</v>
      </c>
      <c r="B5584" s="24">
        <v>36959</v>
      </c>
      <c r="C5584" s="28" t="s">
        <v>2931</v>
      </c>
      <c r="D5584" s="29">
        <v>35036959</v>
      </c>
      <c r="E5584" s="29" t="s">
        <v>3527</v>
      </c>
      <c r="F5584" s="29">
        <v>245.02</v>
      </c>
      <c r="G5584" s="10">
        <f>SUMIFS('Régua SAEB'!$C:$C,'Régua SAEB'!$B:$B,"LP",'Régua SAEB'!$D:$D,"&lt;="&amp;$F5584,'Régua SAEB'!$E:$E,"&gt;"&amp;$F5584,'Régua SAEB'!$A:$A,$E5584)</f>
        <v>1</v>
      </c>
      <c r="H5584" s="10" t="str">
        <f t="array" ref="H5584">INDEX('Régua SAEB'!$F$1:$F$40,MATCH($E5584&amp;"LP"&amp;$G5584,'Régua SAEB'!$G$1:$G$40,0),1)</f>
        <v>Insuficiente</v>
      </c>
      <c r="I5584" s="29">
        <v>247.52</v>
      </c>
      <c r="J5584" s="10">
        <f>SUMIFS('Régua SAEB'!$C:$C,'Régua SAEB'!$B:$B,"MT",'Régua SAEB'!$D:$D,"&lt;="&amp;$I5584,'Régua SAEB'!$E:$E,"&gt;"&amp;$I5584,'Régua SAEB'!$A:$A,$E5584)</f>
        <v>1</v>
      </c>
      <c r="K5584" s="10" t="str">
        <f t="array" ref="K5584">INDEX('Régua SAEB'!$F$1:$F$40,MATCH($E5584&amp;"MT"&amp;$J5584,'Régua SAEB'!$G$1:$G$40,0),1)</f>
        <v>Insuficiente</v>
      </c>
    </row>
    <row r="5585" spans="1:11" x14ac:dyDescent="0.2">
      <c r="A5585" s="28" t="s">
        <v>53</v>
      </c>
      <c r="B5585" s="24">
        <v>36961</v>
      </c>
      <c r="C5585" s="28" t="s">
        <v>2932</v>
      </c>
      <c r="D5585" s="29">
        <v>35036961</v>
      </c>
      <c r="E5585" s="29" t="s">
        <v>3527</v>
      </c>
      <c r="F5585" s="29">
        <v>261.02999999999997</v>
      </c>
      <c r="G5585" s="10">
        <f>SUMIFS('Régua SAEB'!$C:$C,'Régua SAEB'!$B:$B,"LP",'Régua SAEB'!$D:$D,"&lt;="&amp;$F5585,'Régua SAEB'!$E:$E,"&gt;"&amp;$F5585,'Régua SAEB'!$A:$A,$E5585)</f>
        <v>2</v>
      </c>
      <c r="H5585" s="10" t="str">
        <f t="array" ref="H5585">INDEX('Régua SAEB'!$F$1:$F$40,MATCH($E5585&amp;"LP"&amp;$G5585,'Régua SAEB'!$G$1:$G$40,0),1)</f>
        <v>Básico</v>
      </c>
      <c r="I5585" s="29">
        <v>254.98</v>
      </c>
      <c r="J5585" s="10">
        <f>SUMIFS('Régua SAEB'!$C:$C,'Régua SAEB'!$B:$B,"MT",'Régua SAEB'!$D:$D,"&lt;="&amp;$I5585,'Régua SAEB'!$E:$E,"&gt;"&amp;$I5585,'Régua SAEB'!$A:$A,$E5585)</f>
        <v>2</v>
      </c>
      <c r="K5585" s="10" t="str">
        <f t="array" ref="K5585">INDEX('Régua SAEB'!$F$1:$F$40,MATCH($E5585&amp;"MT"&amp;$J5585,'Régua SAEB'!$G$1:$G$40,0),1)</f>
        <v>Insuficiente</v>
      </c>
    </row>
    <row r="5586" spans="1:11" x14ac:dyDescent="0.2">
      <c r="A5586" s="28" t="s">
        <v>52</v>
      </c>
      <c r="B5586" s="24">
        <v>37023</v>
      </c>
      <c r="C5586" s="28" t="s">
        <v>2936</v>
      </c>
      <c r="D5586" s="29">
        <v>35037023</v>
      </c>
      <c r="E5586" s="29" t="s">
        <v>3527</v>
      </c>
      <c r="F5586" s="29">
        <v>283.63</v>
      </c>
      <c r="G5586" s="10">
        <f>SUMIFS('Régua SAEB'!$C:$C,'Régua SAEB'!$B:$B,"LP",'Régua SAEB'!$D:$D,"&lt;="&amp;$F5586,'Régua SAEB'!$E:$E,"&gt;"&amp;$F5586,'Régua SAEB'!$A:$A,$E5586)</f>
        <v>3</v>
      </c>
      <c r="H5586" s="10" t="str">
        <f t="array" ref="H5586">INDEX('Régua SAEB'!$F$1:$F$40,MATCH($E5586&amp;"LP"&amp;$G5586,'Régua SAEB'!$G$1:$G$40,0),1)</f>
        <v>Básico</v>
      </c>
      <c r="I5586" s="29">
        <v>264.32</v>
      </c>
      <c r="J5586" s="10">
        <f>SUMIFS('Régua SAEB'!$C:$C,'Régua SAEB'!$B:$B,"MT",'Régua SAEB'!$D:$D,"&lt;="&amp;$I5586,'Régua SAEB'!$E:$E,"&gt;"&amp;$I5586,'Régua SAEB'!$A:$A,$E5586)</f>
        <v>2</v>
      </c>
      <c r="K5586" s="10" t="str">
        <f t="array" ref="K5586">INDEX('Régua SAEB'!$F$1:$F$40,MATCH($E5586&amp;"MT"&amp;$J5586,'Régua SAEB'!$G$1:$G$40,0),1)</f>
        <v>Insuficiente</v>
      </c>
    </row>
    <row r="5587" spans="1:11" x14ac:dyDescent="0.2">
      <c r="A5587" s="28" t="s">
        <v>52</v>
      </c>
      <c r="B5587" s="24">
        <v>37035</v>
      </c>
      <c r="C5587" s="28" t="s">
        <v>3762</v>
      </c>
      <c r="D5587" s="29">
        <v>35037035</v>
      </c>
      <c r="E5587" s="29" t="s">
        <v>3527</v>
      </c>
      <c r="F5587" s="29">
        <v>305.32</v>
      </c>
      <c r="G5587" s="10">
        <f>SUMIFS('Régua SAEB'!$C:$C,'Régua SAEB'!$B:$B,"LP",'Régua SAEB'!$D:$D,"&lt;="&amp;$F5587,'Régua SAEB'!$E:$E,"&gt;"&amp;$F5587,'Régua SAEB'!$A:$A,$E5587)</f>
        <v>4</v>
      </c>
      <c r="H5587" s="10" t="str">
        <f t="array" ref="H5587">INDEX('Régua SAEB'!$F$1:$F$40,MATCH($E5587&amp;"LP"&amp;$G5587,'Régua SAEB'!$G$1:$G$40,0),1)</f>
        <v>Básico</v>
      </c>
      <c r="I5587" s="29">
        <v>290.68</v>
      </c>
      <c r="J5587" s="10">
        <f>SUMIFS('Régua SAEB'!$C:$C,'Régua SAEB'!$B:$B,"MT",'Régua SAEB'!$D:$D,"&lt;="&amp;$I5587,'Régua SAEB'!$E:$E,"&gt;"&amp;$I5587,'Régua SAEB'!$A:$A,$E5587)</f>
        <v>3</v>
      </c>
      <c r="K5587" s="10" t="str">
        <f t="array" ref="K5587">INDEX('Régua SAEB'!$F$1:$F$40,MATCH($E5587&amp;"MT"&amp;$J5587,'Régua SAEB'!$G$1:$G$40,0),1)</f>
        <v>Básico</v>
      </c>
    </row>
    <row r="5588" spans="1:11" x14ac:dyDescent="0.2">
      <c r="A5588" s="28" t="s">
        <v>53</v>
      </c>
      <c r="B5588" s="24">
        <v>37060</v>
      </c>
      <c r="C5588" s="28" t="s">
        <v>3763</v>
      </c>
      <c r="D5588" s="29">
        <v>35037060</v>
      </c>
      <c r="E5588" s="29" t="s">
        <v>3527</v>
      </c>
      <c r="F5588" s="29">
        <v>267.23</v>
      </c>
      <c r="G5588" s="10">
        <f>SUMIFS('Régua SAEB'!$C:$C,'Régua SAEB'!$B:$B,"LP",'Régua SAEB'!$D:$D,"&lt;="&amp;$F5588,'Régua SAEB'!$E:$E,"&gt;"&amp;$F5588,'Régua SAEB'!$A:$A,$E5588)</f>
        <v>2</v>
      </c>
      <c r="H5588" s="10" t="str">
        <f t="array" ref="H5588">INDEX('Régua SAEB'!$F$1:$F$40,MATCH($E5588&amp;"LP"&amp;$G5588,'Régua SAEB'!$G$1:$G$40,0),1)</f>
        <v>Básico</v>
      </c>
      <c r="I5588" s="29">
        <v>247.92</v>
      </c>
      <c r="J5588" s="10">
        <f>SUMIFS('Régua SAEB'!$C:$C,'Régua SAEB'!$B:$B,"MT",'Régua SAEB'!$D:$D,"&lt;="&amp;$I5588,'Régua SAEB'!$E:$E,"&gt;"&amp;$I5588,'Régua SAEB'!$A:$A,$E5588)</f>
        <v>1</v>
      </c>
      <c r="K5588" s="10" t="str">
        <f t="array" ref="K5588">INDEX('Régua SAEB'!$F$1:$F$40,MATCH($E5588&amp;"MT"&amp;$J5588,'Régua SAEB'!$G$1:$G$40,0),1)</f>
        <v>Insuficiente</v>
      </c>
    </row>
    <row r="5589" spans="1:11" x14ac:dyDescent="0.2">
      <c r="A5589" s="28" t="s">
        <v>52</v>
      </c>
      <c r="B5589" s="24">
        <v>37072</v>
      </c>
      <c r="C5589" s="28" t="s">
        <v>2937</v>
      </c>
      <c r="D5589" s="29">
        <v>35037072</v>
      </c>
      <c r="E5589" s="29" t="s">
        <v>3527</v>
      </c>
      <c r="F5589" s="29">
        <v>261.60000000000002</v>
      </c>
      <c r="G5589" s="10">
        <f>SUMIFS('Régua SAEB'!$C:$C,'Régua SAEB'!$B:$B,"LP",'Régua SAEB'!$D:$D,"&lt;="&amp;$F5589,'Régua SAEB'!$E:$E,"&gt;"&amp;$F5589,'Régua SAEB'!$A:$A,$E5589)</f>
        <v>2</v>
      </c>
      <c r="H5589" s="10" t="str">
        <f t="array" ref="H5589">INDEX('Régua SAEB'!$F$1:$F$40,MATCH($E5589&amp;"LP"&amp;$G5589,'Régua SAEB'!$G$1:$G$40,0),1)</f>
        <v>Básico</v>
      </c>
      <c r="I5589" s="29">
        <v>255.24</v>
      </c>
      <c r="J5589" s="10">
        <f>SUMIFS('Régua SAEB'!$C:$C,'Régua SAEB'!$B:$B,"MT",'Régua SAEB'!$D:$D,"&lt;="&amp;$I5589,'Régua SAEB'!$E:$E,"&gt;"&amp;$I5589,'Régua SAEB'!$A:$A,$E5589)</f>
        <v>2</v>
      </c>
      <c r="K5589" s="10" t="str">
        <f t="array" ref="K5589">INDEX('Régua SAEB'!$F$1:$F$40,MATCH($E5589&amp;"MT"&amp;$J5589,'Régua SAEB'!$G$1:$G$40,0),1)</f>
        <v>Insuficiente</v>
      </c>
    </row>
    <row r="5590" spans="1:11" x14ac:dyDescent="0.2">
      <c r="A5590" s="28" t="s">
        <v>52</v>
      </c>
      <c r="B5590" s="24">
        <v>37096</v>
      </c>
      <c r="C5590" s="28" t="s">
        <v>2939</v>
      </c>
      <c r="D5590" s="29">
        <v>35037096</v>
      </c>
      <c r="E5590" s="29" t="s">
        <v>3527</v>
      </c>
      <c r="F5590" s="29">
        <v>262.98</v>
      </c>
      <c r="G5590" s="10">
        <f>SUMIFS('Régua SAEB'!$C:$C,'Régua SAEB'!$B:$B,"LP",'Régua SAEB'!$D:$D,"&lt;="&amp;$F5590,'Régua SAEB'!$E:$E,"&gt;"&amp;$F5590,'Régua SAEB'!$A:$A,$E5590)</f>
        <v>2</v>
      </c>
      <c r="H5590" s="10" t="str">
        <f t="array" ref="H5590">INDEX('Régua SAEB'!$F$1:$F$40,MATCH($E5590&amp;"LP"&amp;$G5590,'Régua SAEB'!$G$1:$G$40,0),1)</f>
        <v>Básico</v>
      </c>
      <c r="I5590" s="29">
        <v>253.77</v>
      </c>
      <c r="J5590" s="10">
        <f>SUMIFS('Régua SAEB'!$C:$C,'Régua SAEB'!$B:$B,"MT",'Régua SAEB'!$D:$D,"&lt;="&amp;$I5590,'Régua SAEB'!$E:$E,"&gt;"&amp;$I5590,'Régua SAEB'!$A:$A,$E5590)</f>
        <v>2</v>
      </c>
      <c r="K5590" s="10" t="str">
        <f t="array" ref="K5590">INDEX('Régua SAEB'!$F$1:$F$40,MATCH($E5590&amp;"MT"&amp;$J5590,'Régua SAEB'!$G$1:$G$40,0),1)</f>
        <v>Insuficiente</v>
      </c>
    </row>
    <row r="5591" spans="1:11" x14ac:dyDescent="0.2">
      <c r="A5591" s="28" t="s">
        <v>64</v>
      </c>
      <c r="B5591" s="24">
        <v>37102</v>
      </c>
      <c r="C5591" s="28" t="s">
        <v>3764</v>
      </c>
      <c r="D5591" s="29">
        <v>35037102</v>
      </c>
      <c r="E5591" s="29" t="s">
        <v>3527</v>
      </c>
      <c r="F5591" s="29">
        <v>276.94</v>
      </c>
      <c r="G5591" s="10">
        <f>SUMIFS('Régua SAEB'!$C:$C,'Régua SAEB'!$B:$B,"LP",'Régua SAEB'!$D:$D,"&lt;="&amp;$F5591,'Régua SAEB'!$E:$E,"&gt;"&amp;$F5591,'Régua SAEB'!$A:$A,$E5591)</f>
        <v>3</v>
      </c>
      <c r="H5591" s="10" t="str">
        <f t="array" ref="H5591">INDEX('Régua SAEB'!$F$1:$F$40,MATCH($E5591&amp;"LP"&amp;$G5591,'Régua SAEB'!$G$1:$G$40,0),1)</f>
        <v>Básico</v>
      </c>
      <c r="I5591" s="29">
        <v>253.48</v>
      </c>
      <c r="J5591" s="10">
        <f>SUMIFS('Régua SAEB'!$C:$C,'Régua SAEB'!$B:$B,"MT",'Régua SAEB'!$D:$D,"&lt;="&amp;$I5591,'Régua SAEB'!$E:$E,"&gt;"&amp;$I5591,'Régua SAEB'!$A:$A,$E5591)</f>
        <v>2</v>
      </c>
      <c r="K5591" s="10" t="str">
        <f t="array" ref="K5591">INDEX('Régua SAEB'!$F$1:$F$40,MATCH($E5591&amp;"MT"&amp;$J5591,'Régua SAEB'!$G$1:$G$40,0),1)</f>
        <v>Insuficiente</v>
      </c>
    </row>
    <row r="5592" spans="1:11" x14ac:dyDescent="0.2">
      <c r="A5592" s="28" t="s">
        <v>52</v>
      </c>
      <c r="B5592" s="24">
        <v>37357</v>
      </c>
      <c r="C5592" s="28" t="s">
        <v>2940</v>
      </c>
      <c r="D5592" s="29">
        <v>35037357</v>
      </c>
      <c r="E5592" s="29" t="s">
        <v>3527</v>
      </c>
      <c r="F5592" s="29">
        <v>258.22000000000003</v>
      </c>
      <c r="G5592" s="10">
        <f>SUMIFS('Régua SAEB'!$C:$C,'Régua SAEB'!$B:$B,"LP",'Régua SAEB'!$D:$D,"&lt;="&amp;$F5592,'Régua SAEB'!$E:$E,"&gt;"&amp;$F5592,'Régua SAEB'!$A:$A,$E5592)</f>
        <v>2</v>
      </c>
      <c r="H5592" s="10" t="str">
        <f t="array" ref="H5592">INDEX('Régua SAEB'!$F$1:$F$40,MATCH($E5592&amp;"LP"&amp;$G5592,'Régua SAEB'!$G$1:$G$40,0),1)</f>
        <v>Básico</v>
      </c>
      <c r="I5592" s="29">
        <v>253.25</v>
      </c>
      <c r="J5592" s="10">
        <f>SUMIFS('Régua SAEB'!$C:$C,'Régua SAEB'!$B:$B,"MT",'Régua SAEB'!$D:$D,"&lt;="&amp;$I5592,'Régua SAEB'!$E:$E,"&gt;"&amp;$I5592,'Régua SAEB'!$A:$A,$E5592)</f>
        <v>2</v>
      </c>
      <c r="K5592" s="10" t="str">
        <f t="array" ref="K5592">INDEX('Régua SAEB'!$F$1:$F$40,MATCH($E5592&amp;"MT"&amp;$J5592,'Régua SAEB'!$G$1:$G$40,0),1)</f>
        <v>Insuficiente</v>
      </c>
    </row>
    <row r="5593" spans="1:11" x14ac:dyDescent="0.2">
      <c r="A5593" s="28" t="s">
        <v>91</v>
      </c>
      <c r="B5593" s="24">
        <v>37448</v>
      </c>
      <c r="C5593" s="28" t="s">
        <v>2945</v>
      </c>
      <c r="D5593" s="29">
        <v>35037448</v>
      </c>
      <c r="E5593" s="29" t="s">
        <v>3527</v>
      </c>
      <c r="F5593" s="29">
        <v>299.74</v>
      </c>
      <c r="G5593" s="10">
        <f>SUMIFS('Régua SAEB'!$C:$C,'Régua SAEB'!$B:$B,"LP",'Régua SAEB'!$D:$D,"&lt;="&amp;$F5593,'Régua SAEB'!$E:$E,"&gt;"&amp;$F5593,'Régua SAEB'!$A:$A,$E5593)</f>
        <v>3</v>
      </c>
      <c r="H5593" s="10" t="str">
        <f t="array" ref="H5593">INDEX('Régua SAEB'!$F$1:$F$40,MATCH($E5593&amp;"LP"&amp;$G5593,'Régua SAEB'!$G$1:$G$40,0),1)</f>
        <v>Básico</v>
      </c>
      <c r="I5593" s="29">
        <v>281.38</v>
      </c>
      <c r="J5593" s="10">
        <f>SUMIFS('Régua SAEB'!$C:$C,'Régua SAEB'!$B:$B,"MT",'Régua SAEB'!$D:$D,"&lt;="&amp;$I5593,'Régua SAEB'!$E:$E,"&gt;"&amp;$I5593,'Régua SAEB'!$A:$A,$E5593)</f>
        <v>3</v>
      </c>
      <c r="K5593" s="10" t="str">
        <f t="array" ref="K5593">INDEX('Régua SAEB'!$F$1:$F$40,MATCH($E5593&amp;"MT"&amp;$J5593,'Régua SAEB'!$G$1:$G$40,0),1)</f>
        <v>Básico</v>
      </c>
    </row>
    <row r="5594" spans="1:11" x14ac:dyDescent="0.2">
      <c r="A5594" s="28" t="s">
        <v>89</v>
      </c>
      <c r="B5594" s="24">
        <v>37459</v>
      </c>
      <c r="C5594" s="28" t="s">
        <v>2946</v>
      </c>
      <c r="D5594" s="29">
        <v>35037459</v>
      </c>
      <c r="E5594" s="29" t="s">
        <v>3527</v>
      </c>
      <c r="F5594" s="29">
        <v>287.93</v>
      </c>
      <c r="G5594" s="10">
        <f>SUMIFS('Régua SAEB'!$C:$C,'Régua SAEB'!$B:$B,"LP",'Régua SAEB'!$D:$D,"&lt;="&amp;$F5594,'Régua SAEB'!$E:$E,"&gt;"&amp;$F5594,'Régua SAEB'!$A:$A,$E5594)</f>
        <v>3</v>
      </c>
      <c r="H5594" s="10" t="str">
        <f t="array" ref="H5594">INDEX('Régua SAEB'!$F$1:$F$40,MATCH($E5594&amp;"LP"&amp;$G5594,'Régua SAEB'!$G$1:$G$40,0),1)</f>
        <v>Básico</v>
      </c>
      <c r="I5594" s="29">
        <v>278.51</v>
      </c>
      <c r="J5594" s="10">
        <f>SUMIFS('Régua SAEB'!$C:$C,'Régua SAEB'!$B:$B,"MT",'Régua SAEB'!$D:$D,"&lt;="&amp;$I5594,'Régua SAEB'!$E:$E,"&gt;"&amp;$I5594,'Régua SAEB'!$A:$A,$E5594)</f>
        <v>3</v>
      </c>
      <c r="K5594" s="10" t="str">
        <f t="array" ref="K5594">INDEX('Régua SAEB'!$F$1:$F$40,MATCH($E5594&amp;"MT"&amp;$J5594,'Régua SAEB'!$G$1:$G$40,0),1)</f>
        <v>Básico</v>
      </c>
    </row>
    <row r="5595" spans="1:11" x14ac:dyDescent="0.2">
      <c r="A5595" s="28" t="s">
        <v>90</v>
      </c>
      <c r="B5595" s="24">
        <v>37473</v>
      </c>
      <c r="C5595" s="28" t="s">
        <v>3765</v>
      </c>
      <c r="D5595" s="29">
        <v>35037473</v>
      </c>
      <c r="E5595" s="29" t="s">
        <v>3527</v>
      </c>
      <c r="F5595" s="29">
        <v>266.43</v>
      </c>
      <c r="G5595" s="10">
        <f>SUMIFS('Régua SAEB'!$C:$C,'Régua SAEB'!$B:$B,"LP",'Régua SAEB'!$D:$D,"&lt;="&amp;$F5595,'Régua SAEB'!$E:$E,"&gt;"&amp;$F5595,'Régua SAEB'!$A:$A,$E5595)</f>
        <v>2</v>
      </c>
      <c r="H5595" s="10" t="str">
        <f t="array" ref="H5595">INDEX('Régua SAEB'!$F$1:$F$40,MATCH($E5595&amp;"LP"&amp;$G5595,'Régua SAEB'!$G$1:$G$40,0),1)</f>
        <v>Básico</v>
      </c>
      <c r="I5595" s="29">
        <v>250.3</v>
      </c>
      <c r="J5595" s="10">
        <f>SUMIFS('Régua SAEB'!$C:$C,'Régua SAEB'!$B:$B,"MT",'Régua SAEB'!$D:$D,"&lt;="&amp;$I5595,'Régua SAEB'!$E:$E,"&gt;"&amp;$I5595,'Régua SAEB'!$A:$A,$E5595)</f>
        <v>2</v>
      </c>
      <c r="K5595" s="10" t="str">
        <f t="array" ref="K5595">INDEX('Régua SAEB'!$F$1:$F$40,MATCH($E5595&amp;"MT"&amp;$J5595,'Régua SAEB'!$G$1:$G$40,0),1)</f>
        <v>Insuficiente</v>
      </c>
    </row>
    <row r="5596" spans="1:11" x14ac:dyDescent="0.2">
      <c r="A5596" s="28" t="s">
        <v>31</v>
      </c>
      <c r="B5596" s="24">
        <v>37618</v>
      </c>
      <c r="C5596" s="28" t="s">
        <v>2948</v>
      </c>
      <c r="D5596" s="29">
        <v>35037618</v>
      </c>
      <c r="E5596" s="29" t="s">
        <v>3527</v>
      </c>
      <c r="F5596" s="29">
        <v>251.64</v>
      </c>
      <c r="G5596" s="10">
        <f>SUMIFS('Régua SAEB'!$C:$C,'Régua SAEB'!$B:$B,"LP",'Régua SAEB'!$D:$D,"&lt;="&amp;$F5596,'Régua SAEB'!$E:$E,"&gt;"&amp;$F5596,'Régua SAEB'!$A:$A,$E5596)</f>
        <v>2</v>
      </c>
      <c r="H5596" s="10" t="str">
        <f t="array" ref="H5596">INDEX('Régua SAEB'!$F$1:$F$40,MATCH($E5596&amp;"LP"&amp;$G5596,'Régua SAEB'!$G$1:$G$40,0),1)</f>
        <v>Básico</v>
      </c>
      <c r="I5596" s="29">
        <v>253.74</v>
      </c>
      <c r="J5596" s="10">
        <f>SUMIFS('Régua SAEB'!$C:$C,'Régua SAEB'!$B:$B,"MT",'Régua SAEB'!$D:$D,"&lt;="&amp;$I5596,'Régua SAEB'!$E:$E,"&gt;"&amp;$I5596,'Régua SAEB'!$A:$A,$E5596)</f>
        <v>2</v>
      </c>
      <c r="K5596" s="10" t="str">
        <f t="array" ref="K5596">INDEX('Régua SAEB'!$F$1:$F$40,MATCH($E5596&amp;"MT"&amp;$J5596,'Régua SAEB'!$G$1:$G$40,0),1)</f>
        <v>Insuficiente</v>
      </c>
    </row>
    <row r="5597" spans="1:11" x14ac:dyDescent="0.2">
      <c r="A5597" s="28" t="s">
        <v>64</v>
      </c>
      <c r="B5597" s="24">
        <v>37692</v>
      </c>
      <c r="C5597" s="28" t="s">
        <v>2951</v>
      </c>
      <c r="D5597" s="29">
        <v>35037692</v>
      </c>
      <c r="E5597" s="29" t="s">
        <v>3527</v>
      </c>
      <c r="F5597" s="29">
        <v>286.83999999999997</v>
      </c>
      <c r="G5597" s="10">
        <f>SUMIFS('Régua SAEB'!$C:$C,'Régua SAEB'!$B:$B,"LP",'Régua SAEB'!$D:$D,"&lt;="&amp;$F5597,'Régua SAEB'!$E:$E,"&gt;"&amp;$F5597,'Régua SAEB'!$A:$A,$E5597)</f>
        <v>3</v>
      </c>
      <c r="H5597" s="10" t="str">
        <f t="array" ref="H5597">INDEX('Régua SAEB'!$F$1:$F$40,MATCH($E5597&amp;"LP"&amp;$G5597,'Régua SAEB'!$G$1:$G$40,0),1)</f>
        <v>Básico</v>
      </c>
      <c r="I5597" s="29">
        <v>280.37</v>
      </c>
      <c r="J5597" s="10">
        <f>SUMIFS('Régua SAEB'!$C:$C,'Régua SAEB'!$B:$B,"MT",'Régua SAEB'!$D:$D,"&lt;="&amp;$I5597,'Régua SAEB'!$E:$E,"&gt;"&amp;$I5597,'Régua SAEB'!$A:$A,$E5597)</f>
        <v>3</v>
      </c>
      <c r="K5597" s="10" t="str">
        <f t="array" ref="K5597">INDEX('Régua SAEB'!$F$1:$F$40,MATCH($E5597&amp;"MT"&amp;$J5597,'Régua SAEB'!$G$1:$G$40,0),1)</f>
        <v>Básico</v>
      </c>
    </row>
    <row r="5598" spans="1:11" x14ac:dyDescent="0.2">
      <c r="A5598" s="28" t="s">
        <v>64</v>
      </c>
      <c r="B5598" s="24">
        <v>37710</v>
      </c>
      <c r="C5598" s="28" t="s">
        <v>3766</v>
      </c>
      <c r="D5598" s="29">
        <v>35037710</v>
      </c>
      <c r="E5598" s="29" t="s">
        <v>3527</v>
      </c>
      <c r="F5598" s="29">
        <v>298.75</v>
      </c>
      <c r="G5598" s="10">
        <f>SUMIFS('Régua SAEB'!$C:$C,'Régua SAEB'!$B:$B,"LP",'Régua SAEB'!$D:$D,"&lt;="&amp;$F5598,'Régua SAEB'!$E:$E,"&gt;"&amp;$F5598,'Régua SAEB'!$A:$A,$E5598)</f>
        <v>3</v>
      </c>
      <c r="H5598" s="10" t="str">
        <f t="array" ref="H5598">INDEX('Régua SAEB'!$F$1:$F$40,MATCH($E5598&amp;"LP"&amp;$G5598,'Régua SAEB'!$G$1:$G$40,0),1)</f>
        <v>Básico</v>
      </c>
      <c r="I5598" s="29">
        <v>285.26</v>
      </c>
      <c r="J5598" s="10">
        <f>SUMIFS('Régua SAEB'!$C:$C,'Régua SAEB'!$B:$B,"MT",'Régua SAEB'!$D:$D,"&lt;="&amp;$I5598,'Régua SAEB'!$E:$E,"&gt;"&amp;$I5598,'Régua SAEB'!$A:$A,$E5598)</f>
        <v>3</v>
      </c>
      <c r="K5598" s="10" t="str">
        <f t="array" ref="K5598">INDEX('Régua SAEB'!$F$1:$F$40,MATCH($E5598&amp;"MT"&amp;$J5598,'Régua SAEB'!$G$1:$G$40,0),1)</f>
        <v>Básico</v>
      </c>
    </row>
    <row r="5599" spans="1:11" x14ac:dyDescent="0.2">
      <c r="A5599" s="28" t="s">
        <v>31</v>
      </c>
      <c r="B5599" s="24">
        <v>38167</v>
      </c>
      <c r="C5599" s="28" t="s">
        <v>3767</v>
      </c>
      <c r="D5599" s="29">
        <v>35038167</v>
      </c>
      <c r="E5599" s="29" t="s">
        <v>3527</v>
      </c>
      <c r="F5599" s="29">
        <v>287.35000000000002</v>
      </c>
      <c r="G5599" s="10">
        <f>SUMIFS('Régua SAEB'!$C:$C,'Régua SAEB'!$B:$B,"LP",'Régua SAEB'!$D:$D,"&lt;="&amp;$F5599,'Régua SAEB'!$E:$E,"&gt;"&amp;$F5599,'Régua SAEB'!$A:$A,$E5599)</f>
        <v>3</v>
      </c>
      <c r="H5599" s="10" t="str">
        <f t="array" ref="H5599">INDEX('Régua SAEB'!$F$1:$F$40,MATCH($E5599&amp;"LP"&amp;$G5599,'Régua SAEB'!$G$1:$G$40,0),1)</f>
        <v>Básico</v>
      </c>
      <c r="I5599" s="29">
        <v>273.08999999999997</v>
      </c>
      <c r="J5599" s="10">
        <f>SUMIFS('Régua SAEB'!$C:$C,'Régua SAEB'!$B:$B,"MT",'Régua SAEB'!$D:$D,"&lt;="&amp;$I5599,'Régua SAEB'!$E:$E,"&gt;"&amp;$I5599,'Régua SAEB'!$A:$A,$E5599)</f>
        <v>2</v>
      </c>
      <c r="K5599" s="10" t="str">
        <f t="array" ref="K5599">INDEX('Régua SAEB'!$F$1:$F$40,MATCH($E5599&amp;"MT"&amp;$J5599,'Régua SAEB'!$G$1:$G$40,0),1)</f>
        <v>Insuficiente</v>
      </c>
    </row>
    <row r="5600" spans="1:11" x14ac:dyDescent="0.2">
      <c r="A5600" s="28" t="s">
        <v>89</v>
      </c>
      <c r="B5600" s="24">
        <v>38210</v>
      </c>
      <c r="C5600" s="28" t="s">
        <v>2957</v>
      </c>
      <c r="D5600" s="29">
        <v>35038210</v>
      </c>
      <c r="E5600" s="29" t="s">
        <v>3527</v>
      </c>
      <c r="F5600" s="29">
        <v>283.69</v>
      </c>
      <c r="G5600" s="10">
        <f>SUMIFS('Régua SAEB'!$C:$C,'Régua SAEB'!$B:$B,"LP",'Régua SAEB'!$D:$D,"&lt;="&amp;$F5600,'Régua SAEB'!$E:$E,"&gt;"&amp;$F5600,'Régua SAEB'!$A:$A,$E5600)</f>
        <v>3</v>
      </c>
      <c r="H5600" s="10" t="str">
        <f t="array" ref="H5600">INDEX('Régua SAEB'!$F$1:$F$40,MATCH($E5600&amp;"LP"&amp;$G5600,'Régua SAEB'!$G$1:$G$40,0),1)</f>
        <v>Básico</v>
      </c>
      <c r="I5600" s="29">
        <v>270.70999999999998</v>
      </c>
      <c r="J5600" s="10">
        <f>SUMIFS('Régua SAEB'!$C:$C,'Régua SAEB'!$B:$B,"MT",'Régua SAEB'!$D:$D,"&lt;="&amp;$I5600,'Régua SAEB'!$E:$E,"&gt;"&amp;$I5600,'Régua SAEB'!$A:$A,$E5600)</f>
        <v>2</v>
      </c>
      <c r="K5600" s="10" t="str">
        <f t="array" ref="K5600">INDEX('Régua SAEB'!$F$1:$F$40,MATCH($E5600&amp;"MT"&amp;$J5600,'Régua SAEB'!$G$1:$G$40,0),1)</f>
        <v>Insuficiente</v>
      </c>
    </row>
    <row r="5601" spans="1:11" x14ac:dyDescent="0.2">
      <c r="A5601" s="28" t="s">
        <v>89</v>
      </c>
      <c r="B5601" s="24">
        <v>38258</v>
      </c>
      <c r="C5601" s="28" t="s">
        <v>2959</v>
      </c>
      <c r="D5601" s="29">
        <v>35038258</v>
      </c>
      <c r="E5601" s="29" t="s">
        <v>3527</v>
      </c>
      <c r="F5601" s="29">
        <v>266.20999999999998</v>
      </c>
      <c r="G5601" s="10">
        <f>SUMIFS('Régua SAEB'!$C:$C,'Régua SAEB'!$B:$B,"LP",'Régua SAEB'!$D:$D,"&lt;="&amp;$F5601,'Régua SAEB'!$E:$E,"&gt;"&amp;$F5601,'Régua SAEB'!$A:$A,$E5601)</f>
        <v>2</v>
      </c>
      <c r="H5601" s="10" t="str">
        <f t="array" ref="H5601">INDEX('Régua SAEB'!$F$1:$F$40,MATCH($E5601&amp;"LP"&amp;$G5601,'Régua SAEB'!$G$1:$G$40,0),1)</f>
        <v>Básico</v>
      </c>
      <c r="I5601" s="29">
        <v>252.32</v>
      </c>
      <c r="J5601" s="10">
        <f>SUMIFS('Régua SAEB'!$C:$C,'Régua SAEB'!$B:$B,"MT",'Régua SAEB'!$D:$D,"&lt;="&amp;$I5601,'Régua SAEB'!$E:$E,"&gt;"&amp;$I5601,'Régua SAEB'!$A:$A,$E5601)</f>
        <v>2</v>
      </c>
      <c r="K5601" s="10" t="str">
        <f t="array" ref="K5601">INDEX('Régua SAEB'!$F$1:$F$40,MATCH($E5601&amp;"MT"&amp;$J5601,'Régua SAEB'!$G$1:$G$40,0),1)</f>
        <v>Insuficiente</v>
      </c>
    </row>
    <row r="5602" spans="1:11" x14ac:dyDescent="0.2">
      <c r="A5602" s="28" t="s">
        <v>91</v>
      </c>
      <c r="B5602" s="24">
        <v>38261</v>
      </c>
      <c r="C5602" s="28" t="s">
        <v>2960</v>
      </c>
      <c r="D5602" s="29">
        <v>35038261</v>
      </c>
      <c r="E5602" s="29" t="s">
        <v>3527</v>
      </c>
      <c r="F5602" s="29">
        <v>262.07</v>
      </c>
      <c r="G5602" s="10">
        <f>SUMIFS('Régua SAEB'!$C:$C,'Régua SAEB'!$B:$B,"LP",'Régua SAEB'!$D:$D,"&lt;="&amp;$F5602,'Régua SAEB'!$E:$E,"&gt;"&amp;$F5602,'Régua SAEB'!$A:$A,$E5602)</f>
        <v>2</v>
      </c>
      <c r="H5602" s="10" t="str">
        <f t="array" ref="H5602">INDEX('Régua SAEB'!$F$1:$F$40,MATCH($E5602&amp;"LP"&amp;$G5602,'Régua SAEB'!$G$1:$G$40,0),1)</f>
        <v>Básico</v>
      </c>
      <c r="I5602" s="29">
        <v>250.74</v>
      </c>
      <c r="J5602" s="10">
        <f>SUMIFS('Régua SAEB'!$C:$C,'Régua SAEB'!$B:$B,"MT",'Régua SAEB'!$D:$D,"&lt;="&amp;$I5602,'Régua SAEB'!$E:$E,"&gt;"&amp;$I5602,'Régua SAEB'!$A:$A,$E5602)</f>
        <v>2</v>
      </c>
      <c r="K5602" s="10" t="str">
        <f t="array" ref="K5602">INDEX('Régua SAEB'!$F$1:$F$40,MATCH($E5602&amp;"MT"&amp;$J5602,'Régua SAEB'!$G$1:$G$40,0),1)</f>
        <v>Insuficiente</v>
      </c>
    </row>
    <row r="5603" spans="1:11" x14ac:dyDescent="0.2">
      <c r="A5603" s="28" t="s">
        <v>91</v>
      </c>
      <c r="B5603" s="24">
        <v>38271</v>
      </c>
      <c r="C5603" s="28" t="s">
        <v>2961</v>
      </c>
      <c r="D5603" s="29">
        <v>35038271</v>
      </c>
      <c r="E5603" s="29" t="s">
        <v>3527</v>
      </c>
      <c r="F5603" s="29">
        <v>280.18</v>
      </c>
      <c r="G5603" s="10">
        <f>SUMIFS('Régua SAEB'!$C:$C,'Régua SAEB'!$B:$B,"LP",'Régua SAEB'!$D:$D,"&lt;="&amp;$F5603,'Régua SAEB'!$E:$E,"&gt;"&amp;$F5603,'Régua SAEB'!$A:$A,$E5603)</f>
        <v>3</v>
      </c>
      <c r="H5603" s="10" t="str">
        <f t="array" ref="H5603">INDEX('Régua SAEB'!$F$1:$F$40,MATCH($E5603&amp;"LP"&amp;$G5603,'Régua SAEB'!$G$1:$G$40,0),1)</f>
        <v>Básico</v>
      </c>
      <c r="I5603" s="29">
        <v>268.26</v>
      </c>
      <c r="J5603" s="10">
        <f>SUMIFS('Régua SAEB'!$C:$C,'Régua SAEB'!$B:$B,"MT",'Régua SAEB'!$D:$D,"&lt;="&amp;$I5603,'Régua SAEB'!$E:$E,"&gt;"&amp;$I5603,'Régua SAEB'!$A:$A,$E5603)</f>
        <v>2</v>
      </c>
      <c r="K5603" s="10" t="str">
        <f t="array" ref="K5603">INDEX('Régua SAEB'!$F$1:$F$40,MATCH($E5603&amp;"MT"&amp;$J5603,'Régua SAEB'!$G$1:$G$40,0),1)</f>
        <v>Insuficiente</v>
      </c>
    </row>
    <row r="5604" spans="1:11" x14ac:dyDescent="0.2">
      <c r="A5604" s="28" t="s">
        <v>90</v>
      </c>
      <c r="B5604" s="24">
        <v>38295</v>
      </c>
      <c r="C5604" s="28" t="s">
        <v>3768</v>
      </c>
      <c r="D5604" s="29">
        <v>35038295</v>
      </c>
      <c r="E5604" s="29" t="s">
        <v>3527</v>
      </c>
      <c r="F5604" s="29">
        <v>285.92</v>
      </c>
      <c r="G5604" s="10">
        <f>SUMIFS('Régua SAEB'!$C:$C,'Régua SAEB'!$B:$B,"LP",'Régua SAEB'!$D:$D,"&lt;="&amp;$F5604,'Régua SAEB'!$E:$E,"&gt;"&amp;$F5604,'Régua SAEB'!$A:$A,$E5604)</f>
        <v>3</v>
      </c>
      <c r="H5604" s="10" t="str">
        <f t="array" ref="H5604">INDEX('Régua SAEB'!$F$1:$F$40,MATCH($E5604&amp;"LP"&amp;$G5604,'Régua SAEB'!$G$1:$G$40,0),1)</f>
        <v>Básico</v>
      </c>
      <c r="I5604" s="29">
        <v>265.2</v>
      </c>
      <c r="J5604" s="10">
        <f>SUMIFS('Régua SAEB'!$C:$C,'Régua SAEB'!$B:$B,"MT",'Régua SAEB'!$D:$D,"&lt;="&amp;$I5604,'Régua SAEB'!$E:$E,"&gt;"&amp;$I5604,'Régua SAEB'!$A:$A,$E5604)</f>
        <v>2</v>
      </c>
      <c r="K5604" s="10" t="str">
        <f t="array" ref="K5604">INDEX('Régua SAEB'!$F$1:$F$40,MATCH($E5604&amp;"MT"&amp;$J5604,'Régua SAEB'!$G$1:$G$40,0),1)</f>
        <v>Insuficiente</v>
      </c>
    </row>
    <row r="5605" spans="1:11" x14ac:dyDescent="0.2">
      <c r="A5605" s="28" t="s">
        <v>91</v>
      </c>
      <c r="B5605" s="24">
        <v>38301</v>
      </c>
      <c r="C5605" s="28" t="s">
        <v>2963</v>
      </c>
      <c r="D5605" s="29">
        <v>35038301</v>
      </c>
      <c r="E5605" s="29" t="s">
        <v>3527</v>
      </c>
      <c r="F5605" s="29">
        <v>272.2</v>
      </c>
      <c r="G5605" s="10">
        <f>SUMIFS('Régua SAEB'!$C:$C,'Régua SAEB'!$B:$B,"LP",'Régua SAEB'!$D:$D,"&lt;="&amp;$F5605,'Régua SAEB'!$E:$E,"&gt;"&amp;$F5605,'Régua SAEB'!$A:$A,$E5605)</f>
        <v>2</v>
      </c>
      <c r="H5605" s="10" t="str">
        <f t="array" ref="H5605">INDEX('Régua SAEB'!$F$1:$F$40,MATCH($E5605&amp;"LP"&amp;$G5605,'Régua SAEB'!$G$1:$G$40,0),1)</f>
        <v>Básico</v>
      </c>
      <c r="I5605" s="29">
        <v>263.04000000000002</v>
      </c>
      <c r="J5605" s="10">
        <f>SUMIFS('Régua SAEB'!$C:$C,'Régua SAEB'!$B:$B,"MT",'Régua SAEB'!$D:$D,"&lt;="&amp;$I5605,'Régua SAEB'!$E:$E,"&gt;"&amp;$I5605,'Régua SAEB'!$A:$A,$E5605)</f>
        <v>2</v>
      </c>
      <c r="K5605" s="10" t="str">
        <f t="array" ref="K5605">INDEX('Régua SAEB'!$F$1:$F$40,MATCH($E5605&amp;"MT"&amp;$J5605,'Régua SAEB'!$G$1:$G$40,0),1)</f>
        <v>Insuficiente</v>
      </c>
    </row>
    <row r="5606" spans="1:11" x14ac:dyDescent="0.2">
      <c r="A5606" s="28" t="s">
        <v>91</v>
      </c>
      <c r="B5606" s="24">
        <v>38313</v>
      </c>
      <c r="C5606" s="28" t="s">
        <v>2964</v>
      </c>
      <c r="D5606" s="29">
        <v>35038313</v>
      </c>
      <c r="E5606" s="29" t="s">
        <v>3527</v>
      </c>
      <c r="F5606" s="29">
        <v>276.79000000000002</v>
      </c>
      <c r="G5606" s="10">
        <f>SUMIFS('Régua SAEB'!$C:$C,'Régua SAEB'!$B:$B,"LP",'Régua SAEB'!$D:$D,"&lt;="&amp;$F5606,'Régua SAEB'!$E:$E,"&gt;"&amp;$F5606,'Régua SAEB'!$A:$A,$E5606)</f>
        <v>3</v>
      </c>
      <c r="H5606" s="10" t="str">
        <f t="array" ref="H5606">INDEX('Régua SAEB'!$F$1:$F$40,MATCH($E5606&amp;"LP"&amp;$G5606,'Régua SAEB'!$G$1:$G$40,0),1)</f>
        <v>Básico</v>
      </c>
      <c r="I5606" s="29">
        <v>256.61</v>
      </c>
      <c r="J5606" s="10">
        <f>SUMIFS('Régua SAEB'!$C:$C,'Régua SAEB'!$B:$B,"MT",'Régua SAEB'!$D:$D,"&lt;="&amp;$I5606,'Régua SAEB'!$E:$E,"&gt;"&amp;$I5606,'Régua SAEB'!$A:$A,$E5606)</f>
        <v>2</v>
      </c>
      <c r="K5606" s="10" t="str">
        <f t="array" ref="K5606">INDEX('Régua SAEB'!$F$1:$F$40,MATCH($E5606&amp;"MT"&amp;$J5606,'Régua SAEB'!$G$1:$G$40,0),1)</f>
        <v>Insuficiente</v>
      </c>
    </row>
    <row r="5607" spans="1:11" x14ac:dyDescent="0.2">
      <c r="A5607" s="28" t="s">
        <v>52</v>
      </c>
      <c r="B5607" s="24">
        <v>39123</v>
      </c>
      <c r="C5607" s="28" t="s">
        <v>2965</v>
      </c>
      <c r="D5607" s="29">
        <v>35039123</v>
      </c>
      <c r="E5607" s="29" t="s">
        <v>3527</v>
      </c>
      <c r="F5607" s="29">
        <v>267.18</v>
      </c>
      <c r="G5607" s="10">
        <f>SUMIFS('Régua SAEB'!$C:$C,'Régua SAEB'!$B:$B,"LP",'Régua SAEB'!$D:$D,"&lt;="&amp;$F5607,'Régua SAEB'!$E:$E,"&gt;"&amp;$F5607,'Régua SAEB'!$A:$A,$E5607)</f>
        <v>2</v>
      </c>
      <c r="H5607" s="10" t="str">
        <f t="array" ref="H5607">INDEX('Régua SAEB'!$F$1:$F$40,MATCH($E5607&amp;"LP"&amp;$G5607,'Régua SAEB'!$G$1:$G$40,0),1)</f>
        <v>Básico</v>
      </c>
      <c r="I5607" s="29">
        <v>254.3</v>
      </c>
      <c r="J5607" s="10">
        <f>SUMIFS('Régua SAEB'!$C:$C,'Régua SAEB'!$B:$B,"MT",'Régua SAEB'!$D:$D,"&lt;="&amp;$I5607,'Régua SAEB'!$E:$E,"&gt;"&amp;$I5607,'Régua SAEB'!$A:$A,$E5607)</f>
        <v>2</v>
      </c>
      <c r="K5607" s="10" t="str">
        <f t="array" ref="K5607">INDEX('Régua SAEB'!$F$1:$F$40,MATCH($E5607&amp;"MT"&amp;$J5607,'Régua SAEB'!$G$1:$G$40,0),1)</f>
        <v>Insuficiente</v>
      </c>
    </row>
    <row r="5608" spans="1:11" x14ac:dyDescent="0.2">
      <c r="A5608" s="28" t="s">
        <v>31</v>
      </c>
      <c r="B5608" s="24">
        <v>39147</v>
      </c>
      <c r="C5608" s="28" t="s">
        <v>2966</v>
      </c>
      <c r="D5608" s="29">
        <v>35039147</v>
      </c>
      <c r="E5608" s="29" t="s">
        <v>3527</v>
      </c>
      <c r="F5608" s="29">
        <v>269.56</v>
      </c>
      <c r="G5608" s="10">
        <f>SUMIFS('Régua SAEB'!$C:$C,'Régua SAEB'!$B:$B,"LP",'Régua SAEB'!$D:$D,"&lt;="&amp;$F5608,'Régua SAEB'!$E:$E,"&gt;"&amp;$F5608,'Régua SAEB'!$A:$A,$E5608)</f>
        <v>2</v>
      </c>
      <c r="H5608" s="10" t="str">
        <f t="array" ref="H5608">INDEX('Régua SAEB'!$F$1:$F$40,MATCH($E5608&amp;"LP"&amp;$G5608,'Régua SAEB'!$G$1:$G$40,0),1)</f>
        <v>Básico</v>
      </c>
      <c r="I5608" s="29">
        <v>260.39999999999998</v>
      </c>
      <c r="J5608" s="10">
        <f>SUMIFS('Régua SAEB'!$C:$C,'Régua SAEB'!$B:$B,"MT",'Régua SAEB'!$D:$D,"&lt;="&amp;$I5608,'Régua SAEB'!$E:$E,"&gt;"&amp;$I5608,'Régua SAEB'!$A:$A,$E5608)</f>
        <v>2</v>
      </c>
      <c r="K5608" s="10" t="str">
        <f t="array" ref="K5608">INDEX('Régua SAEB'!$F$1:$F$40,MATCH($E5608&amp;"MT"&amp;$J5608,'Régua SAEB'!$G$1:$G$40,0),1)</f>
        <v>Insuficiente</v>
      </c>
    </row>
    <row r="5609" spans="1:11" x14ac:dyDescent="0.2">
      <c r="A5609" s="28" t="s">
        <v>91</v>
      </c>
      <c r="B5609" s="24">
        <v>39159</v>
      </c>
      <c r="C5609" s="28" t="s">
        <v>2967</v>
      </c>
      <c r="D5609" s="29">
        <v>35039159</v>
      </c>
      <c r="E5609" s="29" t="s">
        <v>3527</v>
      </c>
      <c r="F5609" s="29">
        <v>273.83999999999997</v>
      </c>
      <c r="G5609" s="10">
        <f>SUMIFS('Régua SAEB'!$C:$C,'Régua SAEB'!$B:$B,"LP",'Régua SAEB'!$D:$D,"&lt;="&amp;$F5609,'Régua SAEB'!$E:$E,"&gt;"&amp;$F5609,'Régua SAEB'!$A:$A,$E5609)</f>
        <v>2</v>
      </c>
      <c r="H5609" s="10" t="str">
        <f t="array" ref="H5609">INDEX('Régua SAEB'!$F$1:$F$40,MATCH($E5609&amp;"LP"&amp;$G5609,'Régua SAEB'!$G$1:$G$40,0),1)</f>
        <v>Básico</v>
      </c>
      <c r="I5609" s="29">
        <v>265.58999999999997</v>
      </c>
      <c r="J5609" s="10">
        <f>SUMIFS('Régua SAEB'!$C:$C,'Régua SAEB'!$B:$B,"MT",'Régua SAEB'!$D:$D,"&lt;="&amp;$I5609,'Régua SAEB'!$E:$E,"&gt;"&amp;$I5609,'Régua SAEB'!$A:$A,$E5609)</f>
        <v>2</v>
      </c>
      <c r="K5609" s="10" t="str">
        <f t="array" ref="K5609">INDEX('Régua SAEB'!$F$1:$F$40,MATCH($E5609&amp;"MT"&amp;$J5609,'Régua SAEB'!$G$1:$G$40,0),1)</f>
        <v>Insuficiente</v>
      </c>
    </row>
    <row r="5610" spans="1:11" x14ac:dyDescent="0.2">
      <c r="A5610" s="28" t="s">
        <v>91</v>
      </c>
      <c r="B5610" s="24">
        <v>39172</v>
      </c>
      <c r="C5610" s="28" t="s">
        <v>2968</v>
      </c>
      <c r="D5610" s="29">
        <v>35039172</v>
      </c>
      <c r="E5610" s="29" t="s">
        <v>3527</v>
      </c>
      <c r="F5610" s="29">
        <v>258.3</v>
      </c>
      <c r="G5610" s="10">
        <f>SUMIFS('Régua SAEB'!$C:$C,'Régua SAEB'!$B:$B,"LP",'Régua SAEB'!$D:$D,"&lt;="&amp;$F5610,'Régua SAEB'!$E:$E,"&gt;"&amp;$F5610,'Régua SAEB'!$A:$A,$E5610)</f>
        <v>2</v>
      </c>
      <c r="H5610" s="10" t="str">
        <f t="array" ref="H5610">INDEX('Régua SAEB'!$F$1:$F$40,MATCH($E5610&amp;"LP"&amp;$G5610,'Régua SAEB'!$G$1:$G$40,0),1)</f>
        <v>Básico</v>
      </c>
      <c r="I5610" s="29">
        <v>249.96</v>
      </c>
      <c r="J5610" s="10">
        <f>SUMIFS('Régua SAEB'!$C:$C,'Régua SAEB'!$B:$B,"MT",'Régua SAEB'!$D:$D,"&lt;="&amp;$I5610,'Régua SAEB'!$E:$E,"&gt;"&amp;$I5610,'Régua SAEB'!$A:$A,$E5610)</f>
        <v>1</v>
      </c>
      <c r="K5610" s="10" t="str">
        <f t="array" ref="K5610">INDEX('Régua SAEB'!$F$1:$F$40,MATCH($E5610&amp;"MT"&amp;$J5610,'Régua SAEB'!$G$1:$G$40,0),1)</f>
        <v>Insuficiente</v>
      </c>
    </row>
    <row r="5611" spans="1:11" x14ac:dyDescent="0.2">
      <c r="A5611" s="28" t="s">
        <v>54</v>
      </c>
      <c r="B5611" s="24">
        <v>39263</v>
      </c>
      <c r="C5611" s="28" t="s">
        <v>2970</v>
      </c>
      <c r="D5611" s="29">
        <v>35039263</v>
      </c>
      <c r="E5611" s="29" t="s">
        <v>3527</v>
      </c>
      <c r="F5611" s="29">
        <v>266.60000000000002</v>
      </c>
      <c r="G5611" s="10">
        <f>SUMIFS('Régua SAEB'!$C:$C,'Régua SAEB'!$B:$B,"LP",'Régua SAEB'!$D:$D,"&lt;="&amp;$F5611,'Régua SAEB'!$E:$E,"&gt;"&amp;$F5611,'Régua SAEB'!$A:$A,$E5611)</f>
        <v>2</v>
      </c>
      <c r="H5611" s="10" t="str">
        <f t="array" ref="H5611">INDEX('Régua SAEB'!$F$1:$F$40,MATCH($E5611&amp;"LP"&amp;$G5611,'Régua SAEB'!$G$1:$G$40,0),1)</f>
        <v>Básico</v>
      </c>
      <c r="I5611" s="29">
        <v>268.3</v>
      </c>
      <c r="J5611" s="10">
        <f>SUMIFS('Régua SAEB'!$C:$C,'Régua SAEB'!$B:$B,"MT",'Régua SAEB'!$D:$D,"&lt;="&amp;$I5611,'Régua SAEB'!$E:$E,"&gt;"&amp;$I5611,'Régua SAEB'!$A:$A,$E5611)</f>
        <v>2</v>
      </c>
      <c r="K5611" s="10" t="str">
        <f t="array" ref="K5611">INDEX('Régua SAEB'!$F$1:$F$40,MATCH($E5611&amp;"MT"&amp;$J5611,'Régua SAEB'!$G$1:$G$40,0),1)</f>
        <v>Insuficiente</v>
      </c>
    </row>
    <row r="5612" spans="1:11" x14ac:dyDescent="0.2">
      <c r="A5612" s="28" t="s">
        <v>89</v>
      </c>
      <c r="B5612" s="24">
        <v>39287</v>
      </c>
      <c r="C5612" s="28" t="s">
        <v>3769</v>
      </c>
      <c r="D5612" s="29">
        <v>35039287</v>
      </c>
      <c r="E5612" s="29" t="s">
        <v>3527</v>
      </c>
      <c r="F5612" s="29">
        <v>259.58</v>
      </c>
      <c r="G5612" s="10">
        <f>SUMIFS('Régua SAEB'!$C:$C,'Régua SAEB'!$B:$B,"LP",'Régua SAEB'!$D:$D,"&lt;="&amp;$F5612,'Régua SAEB'!$E:$E,"&gt;"&amp;$F5612,'Régua SAEB'!$A:$A,$E5612)</f>
        <v>2</v>
      </c>
      <c r="H5612" s="10" t="str">
        <f t="array" ref="H5612">INDEX('Régua SAEB'!$F$1:$F$40,MATCH($E5612&amp;"LP"&amp;$G5612,'Régua SAEB'!$G$1:$G$40,0),1)</f>
        <v>Básico</v>
      </c>
      <c r="I5612" s="29">
        <v>250.45</v>
      </c>
      <c r="J5612" s="10">
        <f>SUMIFS('Régua SAEB'!$C:$C,'Régua SAEB'!$B:$B,"MT",'Régua SAEB'!$D:$D,"&lt;="&amp;$I5612,'Régua SAEB'!$E:$E,"&gt;"&amp;$I5612,'Régua SAEB'!$A:$A,$E5612)</f>
        <v>2</v>
      </c>
      <c r="K5612" s="10" t="str">
        <f t="array" ref="K5612">INDEX('Régua SAEB'!$F$1:$F$40,MATCH($E5612&amp;"MT"&amp;$J5612,'Régua SAEB'!$G$1:$G$40,0),1)</f>
        <v>Insuficiente</v>
      </c>
    </row>
    <row r="5613" spans="1:11" x14ac:dyDescent="0.2">
      <c r="A5613" s="28" t="s">
        <v>89</v>
      </c>
      <c r="B5613" s="24">
        <v>39299</v>
      </c>
      <c r="C5613" s="28" t="s">
        <v>3770</v>
      </c>
      <c r="D5613" s="29">
        <v>35039299</v>
      </c>
      <c r="E5613" s="29" t="s">
        <v>3527</v>
      </c>
      <c r="F5613" s="29">
        <v>311.41000000000003</v>
      </c>
      <c r="G5613" s="10">
        <f>SUMIFS('Régua SAEB'!$C:$C,'Régua SAEB'!$B:$B,"LP",'Régua SAEB'!$D:$D,"&lt;="&amp;$F5613,'Régua SAEB'!$E:$E,"&gt;"&amp;$F5613,'Régua SAEB'!$A:$A,$E5613)</f>
        <v>4</v>
      </c>
      <c r="H5613" s="10" t="str">
        <f t="array" ref="H5613">INDEX('Régua SAEB'!$F$1:$F$40,MATCH($E5613&amp;"LP"&amp;$G5613,'Régua SAEB'!$G$1:$G$40,0),1)</f>
        <v>Básico</v>
      </c>
      <c r="I5613" s="29">
        <v>300.14999999999998</v>
      </c>
      <c r="J5613" s="10">
        <f>SUMIFS('Régua SAEB'!$C:$C,'Régua SAEB'!$B:$B,"MT",'Régua SAEB'!$D:$D,"&lt;="&amp;$I5613,'Régua SAEB'!$E:$E,"&gt;"&amp;$I5613,'Régua SAEB'!$A:$A,$E5613)</f>
        <v>4</v>
      </c>
      <c r="K5613" s="10" t="str">
        <f t="array" ref="K5613">INDEX('Régua SAEB'!$F$1:$F$40,MATCH($E5613&amp;"MT"&amp;$J5613,'Régua SAEB'!$G$1:$G$40,0),1)</f>
        <v>Básico</v>
      </c>
    </row>
    <row r="5614" spans="1:11" x14ac:dyDescent="0.2">
      <c r="A5614" s="28" t="s">
        <v>89</v>
      </c>
      <c r="B5614" s="24">
        <v>39317</v>
      </c>
      <c r="C5614" s="28" t="s">
        <v>2971</v>
      </c>
      <c r="D5614" s="29">
        <v>35039317</v>
      </c>
      <c r="E5614" s="29" t="s">
        <v>3527</v>
      </c>
      <c r="F5614" s="29">
        <v>259.89999999999998</v>
      </c>
      <c r="G5614" s="10">
        <f>SUMIFS('Régua SAEB'!$C:$C,'Régua SAEB'!$B:$B,"LP",'Régua SAEB'!$D:$D,"&lt;="&amp;$F5614,'Régua SAEB'!$E:$E,"&gt;"&amp;$F5614,'Régua SAEB'!$A:$A,$E5614)</f>
        <v>2</v>
      </c>
      <c r="H5614" s="10" t="str">
        <f t="array" ref="H5614">INDEX('Régua SAEB'!$F$1:$F$40,MATCH($E5614&amp;"LP"&amp;$G5614,'Régua SAEB'!$G$1:$G$40,0),1)</f>
        <v>Básico</v>
      </c>
      <c r="I5614" s="29">
        <v>254.65</v>
      </c>
      <c r="J5614" s="10">
        <f>SUMIFS('Régua SAEB'!$C:$C,'Régua SAEB'!$B:$B,"MT",'Régua SAEB'!$D:$D,"&lt;="&amp;$I5614,'Régua SAEB'!$E:$E,"&gt;"&amp;$I5614,'Régua SAEB'!$A:$A,$E5614)</f>
        <v>2</v>
      </c>
      <c r="K5614" s="10" t="str">
        <f t="array" ref="K5614">INDEX('Régua SAEB'!$F$1:$F$40,MATCH($E5614&amp;"MT"&amp;$J5614,'Régua SAEB'!$G$1:$G$40,0),1)</f>
        <v>Insuficiente</v>
      </c>
    </row>
    <row r="5615" spans="1:11" x14ac:dyDescent="0.2">
      <c r="A5615" s="28" t="s">
        <v>64</v>
      </c>
      <c r="B5615" s="24">
        <v>39342</v>
      </c>
      <c r="C5615" s="28" t="s">
        <v>2972</v>
      </c>
      <c r="D5615" s="29">
        <v>35039342</v>
      </c>
      <c r="E5615" s="29" t="s">
        <v>3527</v>
      </c>
      <c r="F5615" s="29">
        <v>271.95</v>
      </c>
      <c r="G5615" s="10">
        <f>SUMIFS('Régua SAEB'!$C:$C,'Régua SAEB'!$B:$B,"LP",'Régua SAEB'!$D:$D,"&lt;="&amp;$F5615,'Régua SAEB'!$E:$E,"&gt;"&amp;$F5615,'Régua SAEB'!$A:$A,$E5615)</f>
        <v>2</v>
      </c>
      <c r="H5615" s="10" t="str">
        <f t="array" ref="H5615">INDEX('Régua SAEB'!$F$1:$F$40,MATCH($E5615&amp;"LP"&amp;$G5615,'Régua SAEB'!$G$1:$G$40,0),1)</f>
        <v>Básico</v>
      </c>
      <c r="I5615" s="29">
        <v>243.25</v>
      </c>
      <c r="J5615" s="10">
        <f>SUMIFS('Régua SAEB'!$C:$C,'Régua SAEB'!$B:$B,"MT",'Régua SAEB'!$D:$D,"&lt;="&amp;$I5615,'Régua SAEB'!$E:$E,"&gt;"&amp;$I5615,'Régua SAEB'!$A:$A,$E5615)</f>
        <v>1</v>
      </c>
      <c r="K5615" s="10" t="str">
        <f t="array" ref="K5615">INDEX('Régua SAEB'!$F$1:$F$40,MATCH($E5615&amp;"MT"&amp;$J5615,'Régua SAEB'!$G$1:$G$40,0),1)</f>
        <v>Insuficiente</v>
      </c>
    </row>
    <row r="5616" spans="1:11" x14ac:dyDescent="0.2">
      <c r="A5616" s="28" t="s">
        <v>91</v>
      </c>
      <c r="B5616" s="24">
        <v>39385</v>
      </c>
      <c r="C5616" s="28" t="s">
        <v>3771</v>
      </c>
      <c r="D5616" s="29">
        <v>35039385</v>
      </c>
      <c r="E5616" s="29" t="s">
        <v>3527</v>
      </c>
      <c r="F5616" s="29">
        <v>267.94</v>
      </c>
      <c r="G5616" s="10">
        <f>SUMIFS('Régua SAEB'!$C:$C,'Régua SAEB'!$B:$B,"LP",'Régua SAEB'!$D:$D,"&lt;="&amp;$F5616,'Régua SAEB'!$E:$E,"&gt;"&amp;$F5616,'Régua SAEB'!$A:$A,$E5616)</f>
        <v>2</v>
      </c>
      <c r="H5616" s="10" t="str">
        <f t="array" ref="H5616">INDEX('Régua SAEB'!$F$1:$F$40,MATCH($E5616&amp;"LP"&amp;$G5616,'Régua SAEB'!$G$1:$G$40,0),1)</f>
        <v>Básico</v>
      </c>
      <c r="I5616" s="29">
        <v>255.75</v>
      </c>
      <c r="J5616" s="10">
        <f>SUMIFS('Régua SAEB'!$C:$C,'Régua SAEB'!$B:$B,"MT",'Régua SAEB'!$D:$D,"&lt;="&amp;$I5616,'Régua SAEB'!$E:$E,"&gt;"&amp;$I5616,'Régua SAEB'!$A:$A,$E5616)</f>
        <v>2</v>
      </c>
      <c r="K5616" s="10" t="str">
        <f t="array" ref="K5616">INDEX('Régua SAEB'!$F$1:$F$40,MATCH($E5616&amp;"MT"&amp;$J5616,'Régua SAEB'!$G$1:$G$40,0),1)</f>
        <v>Insuficiente</v>
      </c>
    </row>
    <row r="5617" spans="1:11" x14ac:dyDescent="0.2">
      <c r="A5617" s="28" t="s">
        <v>91</v>
      </c>
      <c r="B5617" s="24">
        <v>39391</v>
      </c>
      <c r="C5617" s="28" t="s">
        <v>2973</v>
      </c>
      <c r="D5617" s="29">
        <v>35039391</v>
      </c>
      <c r="E5617" s="29" t="s">
        <v>3527</v>
      </c>
      <c r="F5617" s="29">
        <v>258.3</v>
      </c>
      <c r="G5617" s="10">
        <f>SUMIFS('Régua SAEB'!$C:$C,'Régua SAEB'!$B:$B,"LP",'Régua SAEB'!$D:$D,"&lt;="&amp;$F5617,'Régua SAEB'!$E:$E,"&gt;"&amp;$F5617,'Régua SAEB'!$A:$A,$E5617)</f>
        <v>2</v>
      </c>
      <c r="H5617" s="10" t="str">
        <f t="array" ref="H5617">INDEX('Régua SAEB'!$F$1:$F$40,MATCH($E5617&amp;"LP"&amp;$G5617,'Régua SAEB'!$G$1:$G$40,0),1)</f>
        <v>Básico</v>
      </c>
      <c r="I5617" s="29">
        <v>242.25</v>
      </c>
      <c r="J5617" s="10">
        <f>SUMIFS('Régua SAEB'!$C:$C,'Régua SAEB'!$B:$B,"MT",'Régua SAEB'!$D:$D,"&lt;="&amp;$I5617,'Régua SAEB'!$E:$E,"&gt;"&amp;$I5617,'Régua SAEB'!$A:$A,$E5617)</f>
        <v>1</v>
      </c>
      <c r="K5617" s="10" t="str">
        <f t="array" ref="K5617">INDEX('Régua SAEB'!$F$1:$F$40,MATCH($E5617&amp;"MT"&amp;$J5617,'Régua SAEB'!$G$1:$G$40,0),1)</f>
        <v>Insuficiente</v>
      </c>
    </row>
    <row r="5618" spans="1:11" x14ac:dyDescent="0.2">
      <c r="A5618" s="28" t="s">
        <v>89</v>
      </c>
      <c r="B5618" s="24">
        <v>40997</v>
      </c>
      <c r="C5618" s="28" t="s">
        <v>2977</v>
      </c>
      <c r="D5618" s="29">
        <v>35040997</v>
      </c>
      <c r="E5618" s="29" t="s">
        <v>3527</v>
      </c>
      <c r="F5618" s="29">
        <v>282.18</v>
      </c>
      <c r="G5618" s="10">
        <f>SUMIFS('Régua SAEB'!$C:$C,'Régua SAEB'!$B:$B,"LP",'Régua SAEB'!$D:$D,"&lt;="&amp;$F5618,'Régua SAEB'!$E:$E,"&gt;"&amp;$F5618,'Régua SAEB'!$A:$A,$E5618)</f>
        <v>3</v>
      </c>
      <c r="H5618" s="10" t="str">
        <f t="array" ref="H5618">INDEX('Régua SAEB'!$F$1:$F$40,MATCH($E5618&amp;"LP"&amp;$G5618,'Régua SAEB'!$G$1:$G$40,0),1)</f>
        <v>Básico</v>
      </c>
      <c r="I5618" s="29">
        <v>264.11</v>
      </c>
      <c r="J5618" s="10">
        <f>SUMIFS('Régua SAEB'!$C:$C,'Régua SAEB'!$B:$B,"MT",'Régua SAEB'!$D:$D,"&lt;="&amp;$I5618,'Régua SAEB'!$E:$E,"&gt;"&amp;$I5618,'Régua SAEB'!$A:$A,$E5618)</f>
        <v>2</v>
      </c>
      <c r="K5618" s="10" t="str">
        <f t="array" ref="K5618">INDEX('Régua SAEB'!$F$1:$F$40,MATCH($E5618&amp;"MT"&amp;$J5618,'Régua SAEB'!$G$1:$G$40,0),1)</f>
        <v>Insuficiente</v>
      </c>
    </row>
    <row r="5619" spans="1:11" x14ac:dyDescent="0.2">
      <c r="A5619" s="28" t="s">
        <v>90</v>
      </c>
      <c r="B5619" s="24">
        <v>41026</v>
      </c>
      <c r="C5619" s="28" t="s">
        <v>2979</v>
      </c>
      <c r="D5619" s="29">
        <v>35041026</v>
      </c>
      <c r="E5619" s="29" t="s">
        <v>3527</v>
      </c>
      <c r="F5619" s="29">
        <v>276.26</v>
      </c>
      <c r="G5619" s="10">
        <f>SUMIFS('Régua SAEB'!$C:$C,'Régua SAEB'!$B:$B,"LP",'Régua SAEB'!$D:$D,"&lt;="&amp;$F5619,'Régua SAEB'!$E:$E,"&gt;"&amp;$F5619,'Régua SAEB'!$A:$A,$E5619)</f>
        <v>3</v>
      </c>
      <c r="H5619" s="10" t="str">
        <f t="array" ref="H5619">INDEX('Régua SAEB'!$F$1:$F$40,MATCH($E5619&amp;"LP"&amp;$G5619,'Régua SAEB'!$G$1:$G$40,0),1)</f>
        <v>Básico</v>
      </c>
      <c r="I5619" s="29">
        <v>263.22000000000003</v>
      </c>
      <c r="J5619" s="10">
        <f>SUMIFS('Régua SAEB'!$C:$C,'Régua SAEB'!$B:$B,"MT",'Régua SAEB'!$D:$D,"&lt;="&amp;$I5619,'Régua SAEB'!$E:$E,"&gt;"&amp;$I5619,'Régua SAEB'!$A:$A,$E5619)</f>
        <v>2</v>
      </c>
      <c r="K5619" s="10" t="str">
        <f t="array" ref="K5619">INDEX('Régua SAEB'!$F$1:$F$40,MATCH($E5619&amp;"MT"&amp;$J5619,'Régua SAEB'!$G$1:$G$40,0),1)</f>
        <v>Insuficiente</v>
      </c>
    </row>
    <row r="5620" spans="1:11" x14ac:dyDescent="0.2">
      <c r="A5620" s="28" t="s">
        <v>90</v>
      </c>
      <c r="B5620" s="24">
        <v>41051</v>
      </c>
      <c r="C5620" s="28" t="s">
        <v>2982</v>
      </c>
      <c r="D5620" s="29">
        <v>35041051</v>
      </c>
      <c r="E5620" s="29" t="s">
        <v>3527</v>
      </c>
      <c r="F5620" s="29">
        <v>288.91000000000003</v>
      </c>
      <c r="G5620" s="10">
        <f>SUMIFS('Régua SAEB'!$C:$C,'Régua SAEB'!$B:$B,"LP",'Régua SAEB'!$D:$D,"&lt;="&amp;$F5620,'Régua SAEB'!$E:$E,"&gt;"&amp;$F5620,'Régua SAEB'!$A:$A,$E5620)</f>
        <v>3</v>
      </c>
      <c r="H5620" s="10" t="str">
        <f t="array" ref="H5620">INDEX('Régua SAEB'!$F$1:$F$40,MATCH($E5620&amp;"LP"&amp;$G5620,'Régua SAEB'!$G$1:$G$40,0),1)</f>
        <v>Básico</v>
      </c>
      <c r="I5620" s="29">
        <v>267.83999999999997</v>
      </c>
      <c r="J5620" s="10">
        <f>SUMIFS('Régua SAEB'!$C:$C,'Régua SAEB'!$B:$B,"MT",'Régua SAEB'!$D:$D,"&lt;="&amp;$I5620,'Régua SAEB'!$E:$E,"&gt;"&amp;$I5620,'Régua SAEB'!$A:$A,$E5620)</f>
        <v>2</v>
      </c>
      <c r="K5620" s="10" t="str">
        <f t="array" ref="K5620">INDEX('Régua SAEB'!$F$1:$F$40,MATCH($E5620&amp;"MT"&amp;$J5620,'Régua SAEB'!$G$1:$G$40,0),1)</f>
        <v>Insuficiente</v>
      </c>
    </row>
    <row r="5621" spans="1:11" x14ac:dyDescent="0.2">
      <c r="A5621" s="28" t="s">
        <v>90</v>
      </c>
      <c r="B5621" s="24">
        <v>41063</v>
      </c>
      <c r="C5621" s="28" t="s">
        <v>3772</v>
      </c>
      <c r="D5621" s="29">
        <v>35041063</v>
      </c>
      <c r="E5621" s="29" t="s">
        <v>3527</v>
      </c>
      <c r="F5621" s="29">
        <v>275.95</v>
      </c>
      <c r="G5621" s="10">
        <f>SUMIFS('Régua SAEB'!$C:$C,'Régua SAEB'!$B:$B,"LP",'Régua SAEB'!$D:$D,"&lt;="&amp;$F5621,'Régua SAEB'!$E:$E,"&gt;"&amp;$F5621,'Régua SAEB'!$A:$A,$E5621)</f>
        <v>3</v>
      </c>
      <c r="H5621" s="10" t="str">
        <f t="array" ref="H5621">INDEX('Régua SAEB'!$F$1:$F$40,MATCH($E5621&amp;"LP"&amp;$G5621,'Régua SAEB'!$G$1:$G$40,0),1)</f>
        <v>Básico</v>
      </c>
      <c r="I5621" s="29">
        <v>263.14999999999998</v>
      </c>
      <c r="J5621" s="10">
        <f>SUMIFS('Régua SAEB'!$C:$C,'Régua SAEB'!$B:$B,"MT",'Régua SAEB'!$D:$D,"&lt;="&amp;$I5621,'Régua SAEB'!$E:$E,"&gt;"&amp;$I5621,'Régua SAEB'!$A:$A,$E5621)</f>
        <v>2</v>
      </c>
      <c r="K5621" s="10" t="str">
        <f t="array" ref="K5621">INDEX('Régua SAEB'!$F$1:$F$40,MATCH($E5621&amp;"MT"&amp;$J5621,'Régua SAEB'!$G$1:$G$40,0),1)</f>
        <v>Insuficiente</v>
      </c>
    </row>
    <row r="5622" spans="1:11" x14ac:dyDescent="0.2">
      <c r="A5622" s="28" t="s">
        <v>91</v>
      </c>
      <c r="B5622" s="24">
        <v>41609</v>
      </c>
      <c r="C5622" s="28" t="s">
        <v>2983</v>
      </c>
      <c r="D5622" s="29">
        <v>35041609</v>
      </c>
      <c r="E5622" s="29" t="s">
        <v>3527</v>
      </c>
      <c r="F5622" s="29">
        <v>285.2</v>
      </c>
      <c r="G5622" s="10">
        <f>SUMIFS('Régua SAEB'!$C:$C,'Régua SAEB'!$B:$B,"LP",'Régua SAEB'!$D:$D,"&lt;="&amp;$F5622,'Régua SAEB'!$E:$E,"&gt;"&amp;$F5622,'Régua SAEB'!$A:$A,$E5622)</f>
        <v>3</v>
      </c>
      <c r="H5622" s="10" t="str">
        <f t="array" ref="H5622">INDEX('Régua SAEB'!$F$1:$F$40,MATCH($E5622&amp;"LP"&amp;$G5622,'Régua SAEB'!$G$1:$G$40,0),1)</f>
        <v>Básico</v>
      </c>
      <c r="I5622" s="29">
        <v>279.7</v>
      </c>
      <c r="J5622" s="10">
        <f>SUMIFS('Régua SAEB'!$C:$C,'Régua SAEB'!$B:$B,"MT",'Régua SAEB'!$D:$D,"&lt;="&amp;$I5622,'Régua SAEB'!$E:$E,"&gt;"&amp;$I5622,'Régua SAEB'!$A:$A,$E5622)</f>
        <v>3</v>
      </c>
      <c r="K5622" s="10" t="str">
        <f t="array" ref="K5622">INDEX('Régua SAEB'!$F$1:$F$40,MATCH($E5622&amp;"MT"&amp;$J5622,'Régua SAEB'!$G$1:$G$40,0),1)</f>
        <v>Básico</v>
      </c>
    </row>
    <row r="5623" spans="1:11" x14ac:dyDescent="0.2">
      <c r="A5623" s="28" t="s">
        <v>54</v>
      </c>
      <c r="B5623" s="24">
        <v>41725</v>
      </c>
      <c r="C5623" s="28" t="s">
        <v>2985</v>
      </c>
      <c r="D5623" s="29">
        <v>35041725</v>
      </c>
      <c r="E5623" s="29" t="s">
        <v>3527</v>
      </c>
      <c r="F5623" s="29">
        <v>257.89999999999998</v>
      </c>
      <c r="G5623" s="10">
        <f>SUMIFS('Régua SAEB'!$C:$C,'Régua SAEB'!$B:$B,"LP",'Régua SAEB'!$D:$D,"&lt;="&amp;$F5623,'Régua SAEB'!$E:$E,"&gt;"&amp;$F5623,'Régua SAEB'!$A:$A,$E5623)</f>
        <v>2</v>
      </c>
      <c r="H5623" s="10" t="str">
        <f t="array" ref="H5623">INDEX('Régua SAEB'!$F$1:$F$40,MATCH($E5623&amp;"LP"&amp;$G5623,'Régua SAEB'!$G$1:$G$40,0),1)</f>
        <v>Básico</v>
      </c>
      <c r="I5623" s="29">
        <v>249.39</v>
      </c>
      <c r="J5623" s="10">
        <f>SUMIFS('Régua SAEB'!$C:$C,'Régua SAEB'!$B:$B,"MT",'Régua SAEB'!$D:$D,"&lt;="&amp;$I5623,'Régua SAEB'!$E:$E,"&gt;"&amp;$I5623,'Régua SAEB'!$A:$A,$E5623)</f>
        <v>1</v>
      </c>
      <c r="K5623" s="10" t="str">
        <f t="array" ref="K5623">INDEX('Régua SAEB'!$F$1:$F$40,MATCH($E5623&amp;"MT"&amp;$J5623,'Régua SAEB'!$G$1:$G$40,0),1)</f>
        <v>Insuficiente</v>
      </c>
    </row>
    <row r="5624" spans="1:11" x14ac:dyDescent="0.2">
      <c r="A5624" s="28" t="s">
        <v>89</v>
      </c>
      <c r="B5624" s="24">
        <v>41737</v>
      </c>
      <c r="C5624" s="28" t="s">
        <v>2986</v>
      </c>
      <c r="D5624" s="29">
        <v>35041737</v>
      </c>
      <c r="E5624" s="29" t="s">
        <v>3527</v>
      </c>
      <c r="F5624" s="29">
        <v>250.37</v>
      </c>
      <c r="G5624" s="10">
        <f>SUMIFS('Régua SAEB'!$C:$C,'Régua SAEB'!$B:$B,"LP",'Régua SAEB'!$D:$D,"&lt;="&amp;$F5624,'Régua SAEB'!$E:$E,"&gt;"&amp;$F5624,'Régua SAEB'!$A:$A,$E5624)</f>
        <v>2</v>
      </c>
      <c r="H5624" s="10" t="str">
        <f t="array" ref="H5624">INDEX('Régua SAEB'!$F$1:$F$40,MATCH($E5624&amp;"LP"&amp;$G5624,'Régua SAEB'!$G$1:$G$40,0),1)</f>
        <v>Básico</v>
      </c>
      <c r="I5624" s="29">
        <v>247.2</v>
      </c>
      <c r="J5624" s="10">
        <f>SUMIFS('Régua SAEB'!$C:$C,'Régua SAEB'!$B:$B,"MT",'Régua SAEB'!$D:$D,"&lt;="&amp;$I5624,'Régua SAEB'!$E:$E,"&gt;"&amp;$I5624,'Régua SAEB'!$A:$A,$E5624)</f>
        <v>1</v>
      </c>
      <c r="K5624" s="10" t="str">
        <f t="array" ref="K5624">INDEX('Régua SAEB'!$F$1:$F$40,MATCH($E5624&amp;"MT"&amp;$J5624,'Régua SAEB'!$G$1:$G$40,0),1)</f>
        <v>Insuficiente</v>
      </c>
    </row>
    <row r="5625" spans="1:11" x14ac:dyDescent="0.2">
      <c r="A5625" s="28" t="s">
        <v>91</v>
      </c>
      <c r="B5625" s="24">
        <v>41762</v>
      </c>
      <c r="C5625" s="28" t="s">
        <v>3773</v>
      </c>
      <c r="D5625" s="29">
        <v>35041762</v>
      </c>
      <c r="E5625" s="29" t="s">
        <v>3527</v>
      </c>
      <c r="F5625" s="29">
        <v>272.89</v>
      </c>
      <c r="G5625" s="10">
        <f>SUMIFS('Régua SAEB'!$C:$C,'Régua SAEB'!$B:$B,"LP",'Régua SAEB'!$D:$D,"&lt;="&amp;$F5625,'Régua SAEB'!$E:$E,"&gt;"&amp;$F5625,'Régua SAEB'!$A:$A,$E5625)</f>
        <v>2</v>
      </c>
      <c r="H5625" s="10" t="str">
        <f t="array" ref="H5625">INDEX('Régua SAEB'!$F$1:$F$40,MATCH($E5625&amp;"LP"&amp;$G5625,'Régua SAEB'!$G$1:$G$40,0),1)</f>
        <v>Básico</v>
      </c>
      <c r="I5625" s="29">
        <v>258.22000000000003</v>
      </c>
      <c r="J5625" s="10">
        <f>SUMIFS('Régua SAEB'!$C:$C,'Régua SAEB'!$B:$B,"MT",'Régua SAEB'!$D:$D,"&lt;="&amp;$I5625,'Régua SAEB'!$E:$E,"&gt;"&amp;$I5625,'Régua SAEB'!$A:$A,$E5625)</f>
        <v>2</v>
      </c>
      <c r="K5625" s="10" t="str">
        <f t="array" ref="K5625">INDEX('Régua SAEB'!$F$1:$F$40,MATCH($E5625&amp;"MT"&amp;$J5625,'Régua SAEB'!$G$1:$G$40,0),1)</f>
        <v>Insuficiente</v>
      </c>
    </row>
    <row r="5626" spans="1:11" x14ac:dyDescent="0.2">
      <c r="A5626" s="28" t="s">
        <v>91</v>
      </c>
      <c r="B5626" s="24">
        <v>41774</v>
      </c>
      <c r="C5626" s="28" t="s">
        <v>2988</v>
      </c>
      <c r="D5626" s="29">
        <v>35041774</v>
      </c>
      <c r="E5626" s="29" t="s">
        <v>3527</v>
      </c>
      <c r="F5626" s="29">
        <v>294.39</v>
      </c>
      <c r="G5626" s="10">
        <f>SUMIFS('Régua SAEB'!$C:$C,'Régua SAEB'!$B:$B,"LP",'Régua SAEB'!$D:$D,"&lt;="&amp;$F5626,'Régua SAEB'!$E:$E,"&gt;"&amp;$F5626,'Régua SAEB'!$A:$A,$E5626)</f>
        <v>3</v>
      </c>
      <c r="H5626" s="10" t="str">
        <f t="array" ref="H5626">INDEX('Régua SAEB'!$F$1:$F$40,MATCH($E5626&amp;"LP"&amp;$G5626,'Régua SAEB'!$G$1:$G$40,0),1)</f>
        <v>Básico</v>
      </c>
      <c r="I5626" s="29">
        <v>273.64</v>
      </c>
      <c r="J5626" s="10">
        <f>SUMIFS('Régua SAEB'!$C:$C,'Régua SAEB'!$B:$B,"MT",'Régua SAEB'!$D:$D,"&lt;="&amp;$I5626,'Régua SAEB'!$E:$E,"&gt;"&amp;$I5626,'Régua SAEB'!$A:$A,$E5626)</f>
        <v>2</v>
      </c>
      <c r="K5626" s="10" t="str">
        <f t="array" ref="K5626">INDEX('Régua SAEB'!$F$1:$F$40,MATCH($E5626&amp;"MT"&amp;$J5626,'Régua SAEB'!$G$1:$G$40,0),1)</f>
        <v>Insuficiente</v>
      </c>
    </row>
    <row r="5627" spans="1:11" x14ac:dyDescent="0.2">
      <c r="A5627" s="28" t="s">
        <v>91</v>
      </c>
      <c r="B5627" s="24">
        <v>41798</v>
      </c>
      <c r="C5627" s="28" t="s">
        <v>2989</v>
      </c>
      <c r="D5627" s="29">
        <v>35041798</v>
      </c>
      <c r="E5627" s="29" t="s">
        <v>3527</v>
      </c>
      <c r="F5627" s="29">
        <v>264.23</v>
      </c>
      <c r="G5627" s="10">
        <f>SUMIFS('Régua SAEB'!$C:$C,'Régua SAEB'!$B:$B,"LP",'Régua SAEB'!$D:$D,"&lt;="&amp;$F5627,'Régua SAEB'!$E:$E,"&gt;"&amp;$F5627,'Régua SAEB'!$A:$A,$E5627)</f>
        <v>2</v>
      </c>
      <c r="H5627" s="10" t="str">
        <f t="array" ref="H5627">INDEX('Régua SAEB'!$F$1:$F$40,MATCH($E5627&amp;"LP"&amp;$G5627,'Régua SAEB'!$G$1:$G$40,0),1)</f>
        <v>Básico</v>
      </c>
      <c r="I5627" s="29">
        <v>246.5</v>
      </c>
      <c r="J5627" s="10">
        <f>SUMIFS('Régua SAEB'!$C:$C,'Régua SAEB'!$B:$B,"MT",'Régua SAEB'!$D:$D,"&lt;="&amp;$I5627,'Régua SAEB'!$E:$E,"&gt;"&amp;$I5627,'Régua SAEB'!$A:$A,$E5627)</f>
        <v>1</v>
      </c>
      <c r="K5627" s="10" t="str">
        <f t="array" ref="K5627">INDEX('Régua SAEB'!$F$1:$F$40,MATCH($E5627&amp;"MT"&amp;$J5627,'Régua SAEB'!$G$1:$G$40,0),1)</f>
        <v>Insuficiente</v>
      </c>
    </row>
    <row r="5628" spans="1:11" x14ac:dyDescent="0.2">
      <c r="A5628" s="28" t="s">
        <v>53</v>
      </c>
      <c r="B5628" s="24">
        <v>43746</v>
      </c>
      <c r="C5628" s="28" t="s">
        <v>2991</v>
      </c>
      <c r="D5628" s="29">
        <v>35043746</v>
      </c>
      <c r="E5628" s="29" t="s">
        <v>3527</v>
      </c>
      <c r="F5628" s="29">
        <v>278.69</v>
      </c>
      <c r="G5628" s="10">
        <f>SUMIFS('Régua SAEB'!$C:$C,'Régua SAEB'!$B:$B,"LP",'Régua SAEB'!$D:$D,"&lt;="&amp;$F5628,'Régua SAEB'!$E:$E,"&gt;"&amp;$F5628,'Régua SAEB'!$A:$A,$E5628)</f>
        <v>3</v>
      </c>
      <c r="H5628" s="10" t="str">
        <f t="array" ref="H5628">INDEX('Régua SAEB'!$F$1:$F$40,MATCH($E5628&amp;"LP"&amp;$G5628,'Régua SAEB'!$G$1:$G$40,0),1)</f>
        <v>Básico</v>
      </c>
      <c r="I5628" s="29">
        <v>263.42</v>
      </c>
      <c r="J5628" s="10">
        <f>SUMIFS('Régua SAEB'!$C:$C,'Régua SAEB'!$B:$B,"MT",'Régua SAEB'!$D:$D,"&lt;="&amp;$I5628,'Régua SAEB'!$E:$E,"&gt;"&amp;$I5628,'Régua SAEB'!$A:$A,$E5628)</f>
        <v>2</v>
      </c>
      <c r="K5628" s="10" t="str">
        <f t="array" ref="K5628">INDEX('Régua SAEB'!$F$1:$F$40,MATCH($E5628&amp;"MT"&amp;$J5628,'Régua SAEB'!$G$1:$G$40,0),1)</f>
        <v>Insuficiente</v>
      </c>
    </row>
    <row r="5629" spans="1:11" x14ac:dyDescent="0.2">
      <c r="A5629" s="28" t="s">
        <v>89</v>
      </c>
      <c r="B5629" s="24">
        <v>43771</v>
      </c>
      <c r="C5629" s="28" t="s">
        <v>3774</v>
      </c>
      <c r="D5629" s="29">
        <v>35043771</v>
      </c>
      <c r="E5629" s="29" t="s">
        <v>3527</v>
      </c>
      <c r="F5629" s="29">
        <v>277.89999999999998</v>
      </c>
      <c r="G5629" s="10">
        <f>SUMIFS('Régua SAEB'!$C:$C,'Régua SAEB'!$B:$B,"LP",'Régua SAEB'!$D:$D,"&lt;="&amp;$F5629,'Régua SAEB'!$E:$E,"&gt;"&amp;$F5629,'Régua SAEB'!$A:$A,$E5629)</f>
        <v>3</v>
      </c>
      <c r="H5629" s="10" t="str">
        <f t="array" ref="H5629">INDEX('Régua SAEB'!$F$1:$F$40,MATCH($E5629&amp;"LP"&amp;$G5629,'Régua SAEB'!$G$1:$G$40,0),1)</f>
        <v>Básico</v>
      </c>
      <c r="I5629" s="29">
        <v>270.86</v>
      </c>
      <c r="J5629" s="10">
        <f>SUMIFS('Régua SAEB'!$C:$C,'Régua SAEB'!$B:$B,"MT",'Régua SAEB'!$D:$D,"&lt;="&amp;$I5629,'Régua SAEB'!$E:$E,"&gt;"&amp;$I5629,'Régua SAEB'!$A:$A,$E5629)</f>
        <v>2</v>
      </c>
      <c r="K5629" s="10" t="str">
        <f t="array" ref="K5629">INDEX('Régua SAEB'!$F$1:$F$40,MATCH($E5629&amp;"MT"&amp;$J5629,'Régua SAEB'!$G$1:$G$40,0),1)</f>
        <v>Insuficiente</v>
      </c>
    </row>
    <row r="5630" spans="1:11" x14ac:dyDescent="0.2">
      <c r="A5630" s="28" t="s">
        <v>54</v>
      </c>
      <c r="B5630" s="24">
        <v>43928</v>
      </c>
      <c r="C5630" s="28" t="s">
        <v>2992</v>
      </c>
      <c r="D5630" s="29">
        <v>35043928</v>
      </c>
      <c r="E5630" s="29" t="s">
        <v>3527</v>
      </c>
      <c r="F5630" s="29">
        <v>267.11</v>
      </c>
      <c r="G5630" s="10">
        <f>SUMIFS('Régua SAEB'!$C:$C,'Régua SAEB'!$B:$B,"LP",'Régua SAEB'!$D:$D,"&lt;="&amp;$F5630,'Régua SAEB'!$E:$E,"&gt;"&amp;$F5630,'Régua SAEB'!$A:$A,$E5630)</f>
        <v>2</v>
      </c>
      <c r="H5630" s="10" t="str">
        <f t="array" ref="H5630">INDEX('Régua SAEB'!$F$1:$F$40,MATCH($E5630&amp;"LP"&amp;$G5630,'Régua SAEB'!$G$1:$G$40,0),1)</f>
        <v>Básico</v>
      </c>
      <c r="I5630" s="29">
        <v>262.60000000000002</v>
      </c>
      <c r="J5630" s="10">
        <f>SUMIFS('Régua SAEB'!$C:$C,'Régua SAEB'!$B:$B,"MT",'Régua SAEB'!$D:$D,"&lt;="&amp;$I5630,'Régua SAEB'!$E:$E,"&gt;"&amp;$I5630,'Régua SAEB'!$A:$A,$E5630)</f>
        <v>2</v>
      </c>
      <c r="K5630" s="10" t="str">
        <f t="array" ref="K5630">INDEX('Régua SAEB'!$F$1:$F$40,MATCH($E5630&amp;"MT"&amp;$J5630,'Régua SAEB'!$G$1:$G$40,0),1)</f>
        <v>Insuficiente</v>
      </c>
    </row>
    <row r="5631" spans="1:11" x14ac:dyDescent="0.2">
      <c r="A5631" s="28" t="s">
        <v>91</v>
      </c>
      <c r="B5631" s="24">
        <v>43936</v>
      </c>
      <c r="C5631" s="28" t="s">
        <v>2993</v>
      </c>
      <c r="D5631" s="29">
        <v>35043936</v>
      </c>
      <c r="E5631" s="29" t="s">
        <v>3527</v>
      </c>
      <c r="F5631" s="29">
        <v>271.14999999999998</v>
      </c>
      <c r="G5631" s="10">
        <f>SUMIFS('Régua SAEB'!$C:$C,'Régua SAEB'!$B:$B,"LP",'Régua SAEB'!$D:$D,"&lt;="&amp;$F5631,'Régua SAEB'!$E:$E,"&gt;"&amp;$F5631,'Régua SAEB'!$A:$A,$E5631)</f>
        <v>2</v>
      </c>
      <c r="H5631" s="10" t="str">
        <f t="array" ref="H5631">INDEX('Régua SAEB'!$F$1:$F$40,MATCH($E5631&amp;"LP"&amp;$G5631,'Régua SAEB'!$G$1:$G$40,0),1)</f>
        <v>Básico</v>
      </c>
      <c r="I5631" s="29">
        <v>262.60000000000002</v>
      </c>
      <c r="J5631" s="10">
        <f>SUMIFS('Régua SAEB'!$C:$C,'Régua SAEB'!$B:$B,"MT",'Régua SAEB'!$D:$D,"&lt;="&amp;$I5631,'Régua SAEB'!$E:$E,"&gt;"&amp;$I5631,'Régua SAEB'!$A:$A,$E5631)</f>
        <v>2</v>
      </c>
      <c r="K5631" s="10" t="str">
        <f t="array" ref="K5631">INDEX('Régua SAEB'!$F$1:$F$40,MATCH($E5631&amp;"MT"&amp;$J5631,'Régua SAEB'!$G$1:$G$40,0),1)</f>
        <v>Insuficiente</v>
      </c>
    </row>
    <row r="5632" spans="1:11" x14ac:dyDescent="0.2">
      <c r="A5632" s="28" t="s">
        <v>90</v>
      </c>
      <c r="B5632" s="24">
        <v>43953</v>
      </c>
      <c r="C5632" s="28" t="s">
        <v>2994</v>
      </c>
      <c r="D5632" s="29">
        <v>35043953</v>
      </c>
      <c r="E5632" s="29" t="s">
        <v>3527</v>
      </c>
      <c r="F5632" s="29">
        <v>278.83</v>
      </c>
      <c r="G5632" s="10">
        <f>SUMIFS('Régua SAEB'!$C:$C,'Régua SAEB'!$B:$B,"LP",'Régua SAEB'!$D:$D,"&lt;="&amp;$F5632,'Régua SAEB'!$E:$E,"&gt;"&amp;$F5632,'Régua SAEB'!$A:$A,$E5632)</f>
        <v>3</v>
      </c>
      <c r="H5632" s="10" t="str">
        <f t="array" ref="H5632">INDEX('Régua SAEB'!$F$1:$F$40,MATCH($E5632&amp;"LP"&amp;$G5632,'Régua SAEB'!$G$1:$G$40,0),1)</f>
        <v>Básico</v>
      </c>
      <c r="I5632" s="29">
        <v>265.41000000000003</v>
      </c>
      <c r="J5632" s="10">
        <f>SUMIFS('Régua SAEB'!$C:$C,'Régua SAEB'!$B:$B,"MT",'Régua SAEB'!$D:$D,"&lt;="&amp;$I5632,'Régua SAEB'!$E:$E,"&gt;"&amp;$I5632,'Régua SAEB'!$A:$A,$E5632)</f>
        <v>2</v>
      </c>
      <c r="K5632" s="10" t="str">
        <f t="array" ref="K5632">INDEX('Régua SAEB'!$F$1:$F$40,MATCH($E5632&amp;"MT"&amp;$J5632,'Régua SAEB'!$G$1:$G$40,0),1)</f>
        <v>Insuficiente</v>
      </c>
    </row>
    <row r="5633" spans="1:11" x14ac:dyDescent="0.2">
      <c r="A5633" s="28" t="s">
        <v>64</v>
      </c>
      <c r="B5633" s="24">
        <v>44261</v>
      </c>
      <c r="C5633" s="28" t="s">
        <v>2995</v>
      </c>
      <c r="D5633" s="29">
        <v>35044261</v>
      </c>
      <c r="E5633" s="29" t="s">
        <v>3527</v>
      </c>
      <c r="F5633" s="29">
        <v>282.64</v>
      </c>
      <c r="G5633" s="10">
        <f>SUMIFS('Régua SAEB'!$C:$C,'Régua SAEB'!$B:$B,"LP",'Régua SAEB'!$D:$D,"&lt;="&amp;$F5633,'Régua SAEB'!$E:$E,"&gt;"&amp;$F5633,'Régua SAEB'!$A:$A,$E5633)</f>
        <v>3</v>
      </c>
      <c r="H5633" s="10" t="str">
        <f t="array" ref="H5633">INDEX('Régua SAEB'!$F$1:$F$40,MATCH($E5633&amp;"LP"&amp;$G5633,'Régua SAEB'!$G$1:$G$40,0),1)</f>
        <v>Básico</v>
      </c>
      <c r="I5633" s="29">
        <v>264.54000000000002</v>
      </c>
      <c r="J5633" s="10">
        <f>SUMIFS('Régua SAEB'!$C:$C,'Régua SAEB'!$B:$B,"MT",'Régua SAEB'!$D:$D,"&lt;="&amp;$I5633,'Régua SAEB'!$E:$E,"&gt;"&amp;$I5633,'Régua SAEB'!$A:$A,$E5633)</f>
        <v>2</v>
      </c>
      <c r="K5633" s="10" t="str">
        <f t="array" ref="K5633">INDEX('Régua SAEB'!$F$1:$F$40,MATCH($E5633&amp;"MT"&amp;$J5633,'Régua SAEB'!$G$1:$G$40,0),1)</f>
        <v>Insuficiente</v>
      </c>
    </row>
    <row r="5634" spans="1:11" x14ac:dyDescent="0.2">
      <c r="A5634" s="28" t="s">
        <v>54</v>
      </c>
      <c r="B5634" s="24">
        <v>44283</v>
      </c>
      <c r="C5634" s="28" t="s">
        <v>2996</v>
      </c>
      <c r="D5634" s="29">
        <v>35044283</v>
      </c>
      <c r="E5634" s="29" t="s">
        <v>3527</v>
      </c>
      <c r="F5634" s="29">
        <v>285.99</v>
      </c>
      <c r="G5634" s="10">
        <f>SUMIFS('Régua SAEB'!$C:$C,'Régua SAEB'!$B:$B,"LP",'Régua SAEB'!$D:$D,"&lt;="&amp;$F5634,'Régua SAEB'!$E:$E,"&gt;"&amp;$F5634,'Régua SAEB'!$A:$A,$E5634)</f>
        <v>3</v>
      </c>
      <c r="H5634" s="10" t="str">
        <f t="array" ref="H5634">INDEX('Régua SAEB'!$F$1:$F$40,MATCH($E5634&amp;"LP"&amp;$G5634,'Régua SAEB'!$G$1:$G$40,0),1)</f>
        <v>Básico</v>
      </c>
      <c r="I5634" s="29">
        <v>272.95999999999998</v>
      </c>
      <c r="J5634" s="10">
        <f>SUMIFS('Régua SAEB'!$C:$C,'Régua SAEB'!$B:$B,"MT",'Régua SAEB'!$D:$D,"&lt;="&amp;$I5634,'Régua SAEB'!$E:$E,"&gt;"&amp;$I5634,'Régua SAEB'!$A:$A,$E5634)</f>
        <v>2</v>
      </c>
      <c r="K5634" s="10" t="str">
        <f t="array" ref="K5634">INDEX('Régua SAEB'!$F$1:$F$40,MATCH($E5634&amp;"MT"&amp;$J5634,'Régua SAEB'!$G$1:$G$40,0),1)</f>
        <v>Insuficiente</v>
      </c>
    </row>
    <row r="5635" spans="1:11" x14ac:dyDescent="0.2">
      <c r="A5635" s="28" t="s">
        <v>54</v>
      </c>
      <c r="B5635" s="24">
        <v>44295</v>
      </c>
      <c r="C5635" s="28" t="s">
        <v>2997</v>
      </c>
      <c r="D5635" s="29">
        <v>35044295</v>
      </c>
      <c r="E5635" s="29" t="s">
        <v>3527</v>
      </c>
      <c r="F5635" s="29">
        <v>288.57</v>
      </c>
      <c r="G5635" s="10">
        <f>SUMIFS('Régua SAEB'!$C:$C,'Régua SAEB'!$B:$B,"LP",'Régua SAEB'!$D:$D,"&lt;="&amp;$F5635,'Régua SAEB'!$E:$E,"&gt;"&amp;$F5635,'Régua SAEB'!$A:$A,$E5635)</f>
        <v>3</v>
      </c>
      <c r="H5635" s="10" t="str">
        <f t="array" ref="H5635">INDEX('Régua SAEB'!$F$1:$F$40,MATCH($E5635&amp;"LP"&amp;$G5635,'Régua SAEB'!$G$1:$G$40,0),1)</f>
        <v>Básico</v>
      </c>
      <c r="I5635" s="29">
        <v>274.77</v>
      </c>
      <c r="J5635" s="10">
        <f>SUMIFS('Régua SAEB'!$C:$C,'Régua SAEB'!$B:$B,"MT",'Régua SAEB'!$D:$D,"&lt;="&amp;$I5635,'Régua SAEB'!$E:$E,"&gt;"&amp;$I5635,'Régua SAEB'!$A:$A,$E5635)</f>
        <v>2</v>
      </c>
      <c r="K5635" s="10" t="str">
        <f t="array" ref="K5635">INDEX('Régua SAEB'!$F$1:$F$40,MATCH($E5635&amp;"MT"&amp;$J5635,'Régua SAEB'!$G$1:$G$40,0),1)</f>
        <v>Insuficiente</v>
      </c>
    </row>
    <row r="5636" spans="1:11" x14ac:dyDescent="0.2">
      <c r="A5636" s="28" t="s">
        <v>52</v>
      </c>
      <c r="B5636" s="24">
        <v>44313</v>
      </c>
      <c r="C5636" s="28" t="s">
        <v>2998</v>
      </c>
      <c r="D5636" s="29">
        <v>35044313</v>
      </c>
      <c r="E5636" s="29" t="s">
        <v>3527</v>
      </c>
      <c r="F5636" s="29">
        <v>269.14</v>
      </c>
      <c r="G5636" s="10">
        <f>SUMIFS('Régua SAEB'!$C:$C,'Régua SAEB'!$B:$B,"LP",'Régua SAEB'!$D:$D,"&lt;="&amp;$F5636,'Régua SAEB'!$E:$E,"&gt;"&amp;$F5636,'Régua SAEB'!$A:$A,$E5636)</f>
        <v>2</v>
      </c>
      <c r="H5636" s="10" t="str">
        <f t="array" ref="H5636">INDEX('Régua SAEB'!$F$1:$F$40,MATCH($E5636&amp;"LP"&amp;$G5636,'Régua SAEB'!$G$1:$G$40,0),1)</f>
        <v>Básico</v>
      </c>
      <c r="I5636" s="29">
        <v>256.56</v>
      </c>
      <c r="J5636" s="10">
        <f>SUMIFS('Régua SAEB'!$C:$C,'Régua SAEB'!$B:$B,"MT",'Régua SAEB'!$D:$D,"&lt;="&amp;$I5636,'Régua SAEB'!$E:$E,"&gt;"&amp;$I5636,'Régua SAEB'!$A:$A,$E5636)</f>
        <v>2</v>
      </c>
      <c r="K5636" s="10" t="str">
        <f t="array" ref="K5636">INDEX('Régua SAEB'!$F$1:$F$40,MATCH($E5636&amp;"MT"&amp;$J5636,'Régua SAEB'!$G$1:$G$40,0),1)</f>
        <v>Insuficiente</v>
      </c>
    </row>
    <row r="5637" spans="1:11" x14ac:dyDescent="0.2">
      <c r="A5637" s="28" t="s">
        <v>53</v>
      </c>
      <c r="B5637" s="24">
        <v>44325</v>
      </c>
      <c r="C5637" s="28" t="s">
        <v>2999</v>
      </c>
      <c r="D5637" s="29">
        <v>35044325</v>
      </c>
      <c r="E5637" s="29" t="s">
        <v>3527</v>
      </c>
      <c r="F5637" s="29">
        <v>263.83999999999997</v>
      </c>
      <c r="G5637" s="10">
        <f>SUMIFS('Régua SAEB'!$C:$C,'Régua SAEB'!$B:$B,"LP",'Régua SAEB'!$D:$D,"&lt;="&amp;$F5637,'Régua SAEB'!$E:$E,"&gt;"&amp;$F5637,'Régua SAEB'!$A:$A,$E5637)</f>
        <v>2</v>
      </c>
      <c r="H5637" s="10" t="str">
        <f t="array" ref="H5637">INDEX('Régua SAEB'!$F$1:$F$40,MATCH($E5637&amp;"LP"&amp;$G5637,'Régua SAEB'!$G$1:$G$40,0),1)</f>
        <v>Básico</v>
      </c>
      <c r="I5637" s="29">
        <v>255.88</v>
      </c>
      <c r="J5637" s="10">
        <f>SUMIFS('Régua SAEB'!$C:$C,'Régua SAEB'!$B:$B,"MT",'Régua SAEB'!$D:$D,"&lt;="&amp;$I5637,'Régua SAEB'!$E:$E,"&gt;"&amp;$I5637,'Régua SAEB'!$A:$A,$E5637)</f>
        <v>2</v>
      </c>
      <c r="K5637" s="10" t="str">
        <f t="array" ref="K5637">INDEX('Régua SAEB'!$F$1:$F$40,MATCH($E5637&amp;"MT"&amp;$J5637,'Régua SAEB'!$G$1:$G$40,0),1)</f>
        <v>Insuficiente</v>
      </c>
    </row>
    <row r="5638" spans="1:11" x14ac:dyDescent="0.2">
      <c r="A5638" s="28" t="s">
        <v>53</v>
      </c>
      <c r="B5638" s="24">
        <v>44337</v>
      </c>
      <c r="C5638" s="28" t="s">
        <v>3000</v>
      </c>
      <c r="D5638" s="29">
        <v>35044337</v>
      </c>
      <c r="E5638" s="29" t="s">
        <v>3527</v>
      </c>
      <c r="F5638" s="29">
        <v>290.55</v>
      </c>
      <c r="G5638" s="10">
        <f>SUMIFS('Régua SAEB'!$C:$C,'Régua SAEB'!$B:$B,"LP",'Régua SAEB'!$D:$D,"&lt;="&amp;$F5638,'Régua SAEB'!$E:$E,"&gt;"&amp;$F5638,'Régua SAEB'!$A:$A,$E5638)</f>
        <v>3</v>
      </c>
      <c r="H5638" s="10" t="str">
        <f t="array" ref="H5638">INDEX('Régua SAEB'!$F$1:$F$40,MATCH($E5638&amp;"LP"&amp;$G5638,'Régua SAEB'!$G$1:$G$40,0),1)</f>
        <v>Básico</v>
      </c>
      <c r="I5638" s="29">
        <v>270.62</v>
      </c>
      <c r="J5638" s="10">
        <f>SUMIFS('Régua SAEB'!$C:$C,'Régua SAEB'!$B:$B,"MT",'Régua SAEB'!$D:$D,"&lt;="&amp;$I5638,'Régua SAEB'!$E:$E,"&gt;"&amp;$I5638,'Régua SAEB'!$A:$A,$E5638)</f>
        <v>2</v>
      </c>
      <c r="K5638" s="10" t="str">
        <f t="array" ref="K5638">INDEX('Régua SAEB'!$F$1:$F$40,MATCH($E5638&amp;"MT"&amp;$J5638,'Régua SAEB'!$G$1:$G$40,0),1)</f>
        <v>Insuficiente</v>
      </c>
    </row>
    <row r="5639" spans="1:11" x14ac:dyDescent="0.2">
      <c r="A5639" s="28" t="s">
        <v>52</v>
      </c>
      <c r="B5639" s="24">
        <v>44349</v>
      </c>
      <c r="C5639" s="28" t="s">
        <v>3775</v>
      </c>
      <c r="D5639" s="29">
        <v>35044349</v>
      </c>
      <c r="E5639" s="29" t="s">
        <v>3527</v>
      </c>
      <c r="F5639" s="29">
        <v>290.20999999999998</v>
      </c>
      <c r="G5639" s="10">
        <f>SUMIFS('Régua SAEB'!$C:$C,'Régua SAEB'!$B:$B,"LP",'Régua SAEB'!$D:$D,"&lt;="&amp;$F5639,'Régua SAEB'!$E:$E,"&gt;"&amp;$F5639,'Régua SAEB'!$A:$A,$E5639)</f>
        <v>3</v>
      </c>
      <c r="H5639" s="10" t="str">
        <f t="array" ref="H5639">INDEX('Régua SAEB'!$F$1:$F$40,MATCH($E5639&amp;"LP"&amp;$G5639,'Régua SAEB'!$G$1:$G$40,0),1)</f>
        <v>Básico</v>
      </c>
      <c r="I5639" s="29">
        <v>266.27</v>
      </c>
      <c r="J5639" s="10">
        <f>SUMIFS('Régua SAEB'!$C:$C,'Régua SAEB'!$B:$B,"MT",'Régua SAEB'!$D:$D,"&lt;="&amp;$I5639,'Régua SAEB'!$E:$E,"&gt;"&amp;$I5639,'Régua SAEB'!$A:$A,$E5639)</f>
        <v>2</v>
      </c>
      <c r="K5639" s="10" t="str">
        <f t="array" ref="K5639">INDEX('Régua SAEB'!$F$1:$F$40,MATCH($E5639&amp;"MT"&amp;$J5639,'Régua SAEB'!$G$1:$G$40,0),1)</f>
        <v>Insuficiente</v>
      </c>
    </row>
    <row r="5640" spans="1:11" x14ac:dyDescent="0.2">
      <c r="A5640" s="28" t="s">
        <v>89</v>
      </c>
      <c r="B5640" s="24">
        <v>44374</v>
      </c>
      <c r="C5640" s="28" t="s">
        <v>3002</v>
      </c>
      <c r="D5640" s="29">
        <v>35044374</v>
      </c>
      <c r="E5640" s="29" t="s">
        <v>3527</v>
      </c>
      <c r="F5640" s="29">
        <v>251.65</v>
      </c>
      <c r="G5640" s="10">
        <f>SUMIFS('Régua SAEB'!$C:$C,'Régua SAEB'!$B:$B,"LP",'Régua SAEB'!$D:$D,"&lt;="&amp;$F5640,'Régua SAEB'!$E:$E,"&gt;"&amp;$F5640,'Régua SAEB'!$A:$A,$E5640)</f>
        <v>2</v>
      </c>
      <c r="H5640" s="10" t="str">
        <f t="array" ref="H5640">INDEX('Régua SAEB'!$F$1:$F$40,MATCH($E5640&amp;"LP"&amp;$G5640,'Régua SAEB'!$G$1:$G$40,0),1)</f>
        <v>Básico</v>
      </c>
      <c r="I5640" s="29">
        <v>254.79</v>
      </c>
      <c r="J5640" s="10">
        <f>SUMIFS('Régua SAEB'!$C:$C,'Régua SAEB'!$B:$B,"MT",'Régua SAEB'!$D:$D,"&lt;="&amp;$I5640,'Régua SAEB'!$E:$E,"&gt;"&amp;$I5640,'Régua SAEB'!$A:$A,$E5640)</f>
        <v>2</v>
      </c>
      <c r="K5640" s="10" t="str">
        <f t="array" ref="K5640">INDEX('Régua SAEB'!$F$1:$F$40,MATCH($E5640&amp;"MT"&amp;$J5640,'Régua SAEB'!$G$1:$G$40,0),1)</f>
        <v>Insuficiente</v>
      </c>
    </row>
    <row r="5641" spans="1:11" x14ac:dyDescent="0.2">
      <c r="A5641" s="28" t="s">
        <v>90</v>
      </c>
      <c r="B5641" s="24">
        <v>44386</v>
      </c>
      <c r="C5641" s="28" t="s">
        <v>3003</v>
      </c>
      <c r="D5641" s="29">
        <v>35044386</v>
      </c>
      <c r="E5641" s="29" t="s">
        <v>3527</v>
      </c>
      <c r="F5641" s="29">
        <v>278.89</v>
      </c>
      <c r="G5641" s="10">
        <f>SUMIFS('Régua SAEB'!$C:$C,'Régua SAEB'!$B:$B,"LP",'Régua SAEB'!$D:$D,"&lt;="&amp;$F5641,'Régua SAEB'!$E:$E,"&gt;"&amp;$F5641,'Régua SAEB'!$A:$A,$E5641)</f>
        <v>3</v>
      </c>
      <c r="H5641" s="10" t="str">
        <f t="array" ref="H5641">INDEX('Régua SAEB'!$F$1:$F$40,MATCH($E5641&amp;"LP"&amp;$G5641,'Régua SAEB'!$G$1:$G$40,0),1)</f>
        <v>Básico</v>
      </c>
      <c r="I5641" s="29">
        <v>265.45</v>
      </c>
      <c r="J5641" s="10">
        <f>SUMIFS('Régua SAEB'!$C:$C,'Régua SAEB'!$B:$B,"MT",'Régua SAEB'!$D:$D,"&lt;="&amp;$I5641,'Régua SAEB'!$E:$E,"&gt;"&amp;$I5641,'Régua SAEB'!$A:$A,$E5641)</f>
        <v>2</v>
      </c>
      <c r="K5641" s="10" t="str">
        <f t="array" ref="K5641">INDEX('Régua SAEB'!$F$1:$F$40,MATCH($E5641&amp;"MT"&amp;$J5641,'Régua SAEB'!$G$1:$G$40,0),1)</f>
        <v>Insuficiente</v>
      </c>
    </row>
    <row r="5642" spans="1:11" x14ac:dyDescent="0.2">
      <c r="A5642" s="28" t="s">
        <v>90</v>
      </c>
      <c r="B5642" s="24">
        <v>44398</v>
      </c>
      <c r="C5642" s="28" t="s">
        <v>3004</v>
      </c>
      <c r="D5642" s="29">
        <v>35044398</v>
      </c>
      <c r="E5642" s="29" t="s">
        <v>3527</v>
      </c>
      <c r="F5642" s="29">
        <v>279.08</v>
      </c>
      <c r="G5642" s="10">
        <f>SUMIFS('Régua SAEB'!$C:$C,'Régua SAEB'!$B:$B,"LP",'Régua SAEB'!$D:$D,"&lt;="&amp;$F5642,'Régua SAEB'!$E:$E,"&gt;"&amp;$F5642,'Régua SAEB'!$A:$A,$E5642)</f>
        <v>3</v>
      </c>
      <c r="H5642" s="10" t="str">
        <f t="array" ref="H5642">INDEX('Régua SAEB'!$F$1:$F$40,MATCH($E5642&amp;"LP"&amp;$G5642,'Régua SAEB'!$G$1:$G$40,0),1)</f>
        <v>Básico</v>
      </c>
      <c r="I5642" s="29">
        <v>264.93</v>
      </c>
      <c r="J5642" s="10">
        <f>SUMIFS('Régua SAEB'!$C:$C,'Régua SAEB'!$B:$B,"MT",'Régua SAEB'!$D:$D,"&lt;="&amp;$I5642,'Régua SAEB'!$E:$E,"&gt;"&amp;$I5642,'Régua SAEB'!$A:$A,$E5642)</f>
        <v>2</v>
      </c>
      <c r="K5642" s="10" t="str">
        <f t="array" ref="K5642">INDEX('Régua SAEB'!$F$1:$F$40,MATCH($E5642&amp;"MT"&amp;$J5642,'Régua SAEB'!$G$1:$G$40,0),1)</f>
        <v>Insuficiente</v>
      </c>
    </row>
    <row r="5643" spans="1:11" x14ac:dyDescent="0.2">
      <c r="A5643" s="28" t="s">
        <v>91</v>
      </c>
      <c r="B5643" s="24">
        <v>44404</v>
      </c>
      <c r="C5643" s="28" t="s">
        <v>3005</v>
      </c>
      <c r="D5643" s="29">
        <v>35044404</v>
      </c>
      <c r="E5643" s="29" t="s">
        <v>3527</v>
      </c>
      <c r="F5643" s="29">
        <v>297.52999999999997</v>
      </c>
      <c r="G5643" s="10">
        <f>SUMIFS('Régua SAEB'!$C:$C,'Régua SAEB'!$B:$B,"LP",'Régua SAEB'!$D:$D,"&lt;="&amp;$F5643,'Régua SAEB'!$E:$E,"&gt;"&amp;$F5643,'Régua SAEB'!$A:$A,$E5643)</f>
        <v>3</v>
      </c>
      <c r="H5643" s="10" t="str">
        <f t="array" ref="H5643">INDEX('Régua SAEB'!$F$1:$F$40,MATCH($E5643&amp;"LP"&amp;$G5643,'Régua SAEB'!$G$1:$G$40,0),1)</f>
        <v>Básico</v>
      </c>
      <c r="I5643" s="29">
        <v>276.7</v>
      </c>
      <c r="J5643" s="10">
        <f>SUMIFS('Régua SAEB'!$C:$C,'Régua SAEB'!$B:$B,"MT",'Régua SAEB'!$D:$D,"&lt;="&amp;$I5643,'Régua SAEB'!$E:$E,"&gt;"&amp;$I5643,'Régua SAEB'!$A:$A,$E5643)</f>
        <v>3</v>
      </c>
      <c r="K5643" s="10" t="str">
        <f t="array" ref="K5643">INDEX('Régua SAEB'!$F$1:$F$40,MATCH($E5643&amp;"MT"&amp;$J5643,'Régua SAEB'!$G$1:$G$40,0),1)</f>
        <v>Básico</v>
      </c>
    </row>
    <row r="5644" spans="1:11" x14ac:dyDescent="0.2">
      <c r="A5644" s="28" t="s">
        <v>91</v>
      </c>
      <c r="B5644" s="24">
        <v>44436</v>
      </c>
      <c r="C5644" s="28" t="s">
        <v>3006</v>
      </c>
      <c r="D5644" s="29">
        <v>35044436</v>
      </c>
      <c r="E5644" s="29" t="s">
        <v>3527</v>
      </c>
      <c r="F5644" s="29">
        <v>285.12</v>
      </c>
      <c r="G5644" s="10">
        <f>SUMIFS('Régua SAEB'!$C:$C,'Régua SAEB'!$B:$B,"LP",'Régua SAEB'!$D:$D,"&lt;="&amp;$F5644,'Régua SAEB'!$E:$E,"&gt;"&amp;$F5644,'Régua SAEB'!$A:$A,$E5644)</f>
        <v>3</v>
      </c>
      <c r="H5644" s="10" t="str">
        <f t="array" ref="H5644">INDEX('Régua SAEB'!$F$1:$F$40,MATCH($E5644&amp;"LP"&amp;$G5644,'Régua SAEB'!$G$1:$G$40,0),1)</f>
        <v>Básico</v>
      </c>
      <c r="I5644" s="29">
        <v>269.18</v>
      </c>
      <c r="J5644" s="10">
        <f>SUMIFS('Régua SAEB'!$C:$C,'Régua SAEB'!$B:$B,"MT",'Régua SAEB'!$D:$D,"&lt;="&amp;$I5644,'Régua SAEB'!$E:$E,"&gt;"&amp;$I5644,'Régua SAEB'!$A:$A,$E5644)</f>
        <v>2</v>
      </c>
      <c r="K5644" s="10" t="str">
        <f t="array" ref="K5644">INDEX('Régua SAEB'!$F$1:$F$40,MATCH($E5644&amp;"MT"&amp;$J5644,'Régua SAEB'!$G$1:$G$40,0),1)</f>
        <v>Insuficiente</v>
      </c>
    </row>
    <row r="5645" spans="1:11" x14ac:dyDescent="0.2">
      <c r="A5645" s="28" t="s">
        <v>91</v>
      </c>
      <c r="B5645" s="24">
        <v>44441</v>
      </c>
      <c r="C5645" s="28" t="s">
        <v>3007</v>
      </c>
      <c r="D5645" s="29">
        <v>35044441</v>
      </c>
      <c r="E5645" s="29" t="s">
        <v>3527</v>
      </c>
      <c r="F5645" s="29">
        <v>254.16</v>
      </c>
      <c r="G5645" s="10">
        <f>SUMIFS('Régua SAEB'!$C:$C,'Régua SAEB'!$B:$B,"LP",'Régua SAEB'!$D:$D,"&lt;="&amp;$F5645,'Régua SAEB'!$E:$E,"&gt;"&amp;$F5645,'Régua SAEB'!$A:$A,$E5645)</f>
        <v>2</v>
      </c>
      <c r="H5645" s="10" t="str">
        <f t="array" ref="H5645">INDEX('Régua SAEB'!$F$1:$F$40,MATCH($E5645&amp;"LP"&amp;$G5645,'Régua SAEB'!$G$1:$G$40,0),1)</f>
        <v>Básico</v>
      </c>
      <c r="I5645" s="29">
        <v>253.99</v>
      </c>
      <c r="J5645" s="10">
        <f>SUMIFS('Régua SAEB'!$C:$C,'Régua SAEB'!$B:$B,"MT",'Régua SAEB'!$D:$D,"&lt;="&amp;$I5645,'Régua SAEB'!$E:$E,"&gt;"&amp;$I5645,'Régua SAEB'!$A:$A,$E5645)</f>
        <v>2</v>
      </c>
      <c r="K5645" s="10" t="str">
        <f t="array" ref="K5645">INDEX('Régua SAEB'!$F$1:$F$40,MATCH($E5645&amp;"MT"&amp;$J5645,'Régua SAEB'!$G$1:$G$40,0),1)</f>
        <v>Insuficiente</v>
      </c>
    </row>
    <row r="5646" spans="1:11" x14ac:dyDescent="0.2">
      <c r="A5646" s="28" t="s">
        <v>91</v>
      </c>
      <c r="B5646" s="24">
        <v>44453</v>
      </c>
      <c r="C5646" s="28" t="s">
        <v>3776</v>
      </c>
      <c r="D5646" s="29">
        <v>35044453</v>
      </c>
      <c r="E5646" s="29" t="s">
        <v>3527</v>
      </c>
      <c r="F5646" s="29">
        <v>255.71</v>
      </c>
      <c r="G5646" s="10">
        <f>SUMIFS('Régua SAEB'!$C:$C,'Régua SAEB'!$B:$B,"LP",'Régua SAEB'!$D:$D,"&lt;="&amp;$F5646,'Régua SAEB'!$E:$E,"&gt;"&amp;$F5646,'Régua SAEB'!$A:$A,$E5646)</f>
        <v>2</v>
      </c>
      <c r="H5646" s="10" t="str">
        <f t="array" ref="H5646">INDEX('Régua SAEB'!$F$1:$F$40,MATCH($E5646&amp;"LP"&amp;$G5646,'Régua SAEB'!$G$1:$G$40,0),1)</f>
        <v>Básico</v>
      </c>
      <c r="I5646" s="29">
        <v>249.79</v>
      </c>
      <c r="J5646" s="10">
        <f>SUMIFS('Régua SAEB'!$C:$C,'Régua SAEB'!$B:$B,"MT",'Régua SAEB'!$D:$D,"&lt;="&amp;$I5646,'Régua SAEB'!$E:$E,"&gt;"&amp;$I5646,'Régua SAEB'!$A:$A,$E5646)</f>
        <v>1</v>
      </c>
      <c r="K5646" s="10" t="str">
        <f t="array" ref="K5646">INDEX('Régua SAEB'!$F$1:$F$40,MATCH($E5646&amp;"MT"&amp;$J5646,'Régua SAEB'!$G$1:$G$40,0),1)</f>
        <v>Insuficiente</v>
      </c>
    </row>
    <row r="5647" spans="1:11" x14ac:dyDescent="0.2">
      <c r="A5647" s="28" t="s">
        <v>3777</v>
      </c>
      <c r="B5647" s="24">
        <v>46024</v>
      </c>
      <c r="C5647" s="28" t="s">
        <v>3009</v>
      </c>
      <c r="D5647" s="29">
        <v>35046024</v>
      </c>
      <c r="E5647" s="29" t="s">
        <v>3527</v>
      </c>
      <c r="F5647" s="29">
        <v>307.95</v>
      </c>
      <c r="G5647" s="10">
        <f>SUMIFS('Régua SAEB'!$C:$C,'Régua SAEB'!$B:$B,"LP",'Régua SAEB'!$D:$D,"&lt;="&amp;$F5647,'Régua SAEB'!$E:$E,"&gt;"&amp;$F5647,'Régua SAEB'!$A:$A,$E5647)</f>
        <v>4</v>
      </c>
      <c r="H5647" s="10" t="str">
        <f t="array" ref="H5647">INDEX('Régua SAEB'!$F$1:$F$40,MATCH($E5647&amp;"LP"&amp;$G5647,'Régua SAEB'!$G$1:$G$40,0),1)</f>
        <v>Básico</v>
      </c>
      <c r="I5647" s="29">
        <v>313.39</v>
      </c>
      <c r="J5647" s="10">
        <f>SUMIFS('Régua SAEB'!$C:$C,'Régua SAEB'!$B:$B,"MT",'Régua SAEB'!$D:$D,"&lt;="&amp;$I5647,'Régua SAEB'!$E:$E,"&gt;"&amp;$I5647,'Régua SAEB'!$A:$A,$E5647)</f>
        <v>4</v>
      </c>
      <c r="K5647" s="10" t="str">
        <f t="array" ref="K5647">INDEX('Régua SAEB'!$F$1:$F$40,MATCH($E5647&amp;"MT"&amp;$J5647,'Régua SAEB'!$G$1:$G$40,0),1)</f>
        <v>Básico</v>
      </c>
    </row>
    <row r="5648" spans="1:11" x14ac:dyDescent="0.2">
      <c r="A5648" s="28" t="s">
        <v>91</v>
      </c>
      <c r="B5648" s="24">
        <v>46059</v>
      </c>
      <c r="C5648" s="28" t="s">
        <v>3010</v>
      </c>
      <c r="D5648" s="29">
        <v>35046059</v>
      </c>
      <c r="E5648" s="29" t="s">
        <v>3527</v>
      </c>
      <c r="F5648" s="29">
        <v>293.52</v>
      </c>
      <c r="G5648" s="10">
        <f>SUMIFS('Régua SAEB'!$C:$C,'Régua SAEB'!$B:$B,"LP",'Régua SAEB'!$D:$D,"&lt;="&amp;$F5648,'Régua SAEB'!$E:$E,"&gt;"&amp;$F5648,'Régua SAEB'!$A:$A,$E5648)</f>
        <v>3</v>
      </c>
      <c r="H5648" s="10" t="str">
        <f t="array" ref="H5648">INDEX('Régua SAEB'!$F$1:$F$40,MATCH($E5648&amp;"LP"&amp;$G5648,'Régua SAEB'!$G$1:$G$40,0),1)</f>
        <v>Básico</v>
      </c>
      <c r="I5648" s="29">
        <v>274.18</v>
      </c>
      <c r="J5648" s="10">
        <f>SUMIFS('Régua SAEB'!$C:$C,'Régua SAEB'!$B:$B,"MT",'Régua SAEB'!$D:$D,"&lt;="&amp;$I5648,'Régua SAEB'!$E:$E,"&gt;"&amp;$I5648,'Régua SAEB'!$A:$A,$E5648)</f>
        <v>2</v>
      </c>
      <c r="K5648" s="10" t="str">
        <f t="array" ref="K5648">INDEX('Régua SAEB'!$F$1:$F$40,MATCH($E5648&amp;"MT"&amp;$J5648,'Régua SAEB'!$G$1:$G$40,0),1)</f>
        <v>Insuficiente</v>
      </c>
    </row>
    <row r="5649" spans="1:11" x14ac:dyDescent="0.2">
      <c r="A5649" s="28" t="s">
        <v>90</v>
      </c>
      <c r="B5649" s="24">
        <v>46061</v>
      </c>
      <c r="C5649" s="28" t="s">
        <v>3778</v>
      </c>
      <c r="D5649" s="29">
        <v>35046061</v>
      </c>
      <c r="E5649" s="29" t="s">
        <v>3527</v>
      </c>
      <c r="F5649" s="29">
        <v>266.62</v>
      </c>
      <c r="G5649" s="10">
        <f>SUMIFS('Régua SAEB'!$C:$C,'Régua SAEB'!$B:$B,"LP",'Régua SAEB'!$D:$D,"&lt;="&amp;$F5649,'Régua SAEB'!$E:$E,"&gt;"&amp;$F5649,'Régua SAEB'!$A:$A,$E5649)</f>
        <v>2</v>
      </c>
      <c r="H5649" s="10" t="str">
        <f t="array" ref="H5649">INDEX('Régua SAEB'!$F$1:$F$40,MATCH($E5649&amp;"LP"&amp;$G5649,'Régua SAEB'!$G$1:$G$40,0),1)</f>
        <v>Básico</v>
      </c>
      <c r="I5649" s="29">
        <v>255.11</v>
      </c>
      <c r="J5649" s="10">
        <f>SUMIFS('Régua SAEB'!$C:$C,'Régua SAEB'!$B:$B,"MT",'Régua SAEB'!$D:$D,"&lt;="&amp;$I5649,'Régua SAEB'!$E:$E,"&gt;"&amp;$I5649,'Régua SAEB'!$A:$A,$E5649)</f>
        <v>2</v>
      </c>
      <c r="K5649" s="10" t="str">
        <f t="array" ref="K5649">INDEX('Régua SAEB'!$F$1:$F$40,MATCH($E5649&amp;"MT"&amp;$J5649,'Régua SAEB'!$G$1:$G$40,0),1)</f>
        <v>Insuficiente</v>
      </c>
    </row>
    <row r="5650" spans="1:11" x14ac:dyDescent="0.2">
      <c r="A5650" s="28" t="s">
        <v>52</v>
      </c>
      <c r="B5650" s="24">
        <v>46292</v>
      </c>
      <c r="C5650" s="28" t="s">
        <v>3015</v>
      </c>
      <c r="D5650" s="29">
        <v>35046292</v>
      </c>
      <c r="E5650" s="29" t="s">
        <v>3527</v>
      </c>
      <c r="F5650" s="29">
        <v>291.12</v>
      </c>
      <c r="G5650" s="10">
        <f>SUMIFS('Régua SAEB'!$C:$C,'Régua SAEB'!$B:$B,"LP",'Régua SAEB'!$D:$D,"&lt;="&amp;$F5650,'Régua SAEB'!$E:$E,"&gt;"&amp;$F5650,'Régua SAEB'!$A:$A,$E5650)</f>
        <v>3</v>
      </c>
      <c r="H5650" s="10" t="str">
        <f t="array" ref="H5650">INDEX('Régua SAEB'!$F$1:$F$40,MATCH($E5650&amp;"LP"&amp;$G5650,'Régua SAEB'!$G$1:$G$40,0),1)</f>
        <v>Básico</v>
      </c>
      <c r="I5650" s="29">
        <v>269.83999999999997</v>
      </c>
      <c r="J5650" s="10">
        <f>SUMIFS('Régua SAEB'!$C:$C,'Régua SAEB'!$B:$B,"MT",'Régua SAEB'!$D:$D,"&lt;="&amp;$I5650,'Régua SAEB'!$E:$E,"&gt;"&amp;$I5650,'Régua SAEB'!$A:$A,$E5650)</f>
        <v>2</v>
      </c>
      <c r="K5650" s="10" t="str">
        <f t="array" ref="K5650">INDEX('Régua SAEB'!$F$1:$F$40,MATCH($E5650&amp;"MT"&amp;$J5650,'Régua SAEB'!$G$1:$G$40,0),1)</f>
        <v>Insuficiente</v>
      </c>
    </row>
    <row r="5651" spans="1:11" x14ac:dyDescent="0.2">
      <c r="A5651" s="28" t="s">
        <v>90</v>
      </c>
      <c r="B5651" s="24">
        <v>46346</v>
      </c>
      <c r="C5651" s="28" t="s">
        <v>3018</v>
      </c>
      <c r="D5651" s="29">
        <v>35046346</v>
      </c>
      <c r="E5651" s="29" t="s">
        <v>3527</v>
      </c>
      <c r="F5651" s="29">
        <v>257.77</v>
      </c>
      <c r="G5651" s="10">
        <f>SUMIFS('Régua SAEB'!$C:$C,'Régua SAEB'!$B:$B,"LP",'Régua SAEB'!$D:$D,"&lt;="&amp;$F5651,'Régua SAEB'!$E:$E,"&gt;"&amp;$F5651,'Régua SAEB'!$A:$A,$E5651)</f>
        <v>2</v>
      </c>
      <c r="H5651" s="10" t="str">
        <f t="array" ref="H5651">INDEX('Régua SAEB'!$F$1:$F$40,MATCH($E5651&amp;"LP"&amp;$G5651,'Régua SAEB'!$G$1:$G$40,0),1)</f>
        <v>Básico</v>
      </c>
      <c r="I5651" s="29">
        <v>249.96</v>
      </c>
      <c r="J5651" s="10">
        <f>SUMIFS('Régua SAEB'!$C:$C,'Régua SAEB'!$B:$B,"MT",'Régua SAEB'!$D:$D,"&lt;="&amp;$I5651,'Régua SAEB'!$E:$E,"&gt;"&amp;$I5651,'Régua SAEB'!$A:$A,$E5651)</f>
        <v>1</v>
      </c>
      <c r="K5651" s="10" t="str">
        <f t="array" ref="K5651">INDEX('Régua SAEB'!$F$1:$F$40,MATCH($E5651&amp;"MT"&amp;$J5651,'Régua SAEB'!$G$1:$G$40,0),1)</f>
        <v>Insuficiente</v>
      </c>
    </row>
    <row r="5652" spans="1:11" x14ac:dyDescent="0.2">
      <c r="A5652" s="28" t="s">
        <v>89</v>
      </c>
      <c r="B5652" s="24">
        <v>46358</v>
      </c>
      <c r="C5652" s="28" t="s">
        <v>3019</v>
      </c>
      <c r="D5652" s="29">
        <v>35046358</v>
      </c>
      <c r="E5652" s="29" t="s">
        <v>3527</v>
      </c>
      <c r="F5652" s="29">
        <v>255.63</v>
      </c>
      <c r="G5652" s="10">
        <f>SUMIFS('Régua SAEB'!$C:$C,'Régua SAEB'!$B:$B,"LP",'Régua SAEB'!$D:$D,"&lt;="&amp;$F5652,'Régua SAEB'!$E:$E,"&gt;"&amp;$F5652,'Régua SAEB'!$A:$A,$E5652)</f>
        <v>2</v>
      </c>
      <c r="H5652" s="10" t="str">
        <f t="array" ref="H5652">INDEX('Régua SAEB'!$F$1:$F$40,MATCH($E5652&amp;"LP"&amp;$G5652,'Régua SAEB'!$G$1:$G$40,0),1)</f>
        <v>Básico</v>
      </c>
      <c r="I5652" s="29">
        <v>245.17</v>
      </c>
      <c r="J5652" s="10">
        <f>SUMIFS('Régua SAEB'!$C:$C,'Régua SAEB'!$B:$B,"MT",'Régua SAEB'!$D:$D,"&lt;="&amp;$I5652,'Régua SAEB'!$E:$E,"&gt;"&amp;$I5652,'Régua SAEB'!$A:$A,$E5652)</f>
        <v>1</v>
      </c>
      <c r="K5652" s="10" t="str">
        <f t="array" ref="K5652">INDEX('Régua SAEB'!$F$1:$F$40,MATCH($E5652&amp;"MT"&amp;$J5652,'Régua SAEB'!$G$1:$G$40,0),1)</f>
        <v>Insuficiente</v>
      </c>
    </row>
    <row r="5653" spans="1:11" x14ac:dyDescent="0.2">
      <c r="A5653" s="28" t="s">
        <v>91</v>
      </c>
      <c r="B5653" s="24">
        <v>46361</v>
      </c>
      <c r="C5653" s="28" t="s">
        <v>3020</v>
      </c>
      <c r="D5653" s="29">
        <v>35046361</v>
      </c>
      <c r="E5653" s="29" t="s">
        <v>3527</v>
      </c>
      <c r="F5653" s="29">
        <v>282.12</v>
      </c>
      <c r="G5653" s="10">
        <f>SUMIFS('Régua SAEB'!$C:$C,'Régua SAEB'!$B:$B,"LP",'Régua SAEB'!$D:$D,"&lt;="&amp;$F5653,'Régua SAEB'!$E:$E,"&gt;"&amp;$F5653,'Régua SAEB'!$A:$A,$E5653)</f>
        <v>3</v>
      </c>
      <c r="H5653" s="10" t="str">
        <f t="array" ref="H5653">INDEX('Régua SAEB'!$F$1:$F$40,MATCH($E5653&amp;"LP"&amp;$G5653,'Régua SAEB'!$G$1:$G$40,0),1)</f>
        <v>Básico</v>
      </c>
      <c r="I5653" s="29">
        <v>263.17</v>
      </c>
      <c r="J5653" s="10">
        <f>SUMIFS('Régua SAEB'!$C:$C,'Régua SAEB'!$B:$B,"MT",'Régua SAEB'!$D:$D,"&lt;="&amp;$I5653,'Régua SAEB'!$E:$E,"&gt;"&amp;$I5653,'Régua SAEB'!$A:$A,$E5653)</f>
        <v>2</v>
      </c>
      <c r="K5653" s="10" t="str">
        <f t="array" ref="K5653">INDEX('Régua SAEB'!$F$1:$F$40,MATCH($E5653&amp;"MT"&amp;$J5653,'Régua SAEB'!$G$1:$G$40,0),1)</f>
        <v>Insuficiente</v>
      </c>
    </row>
    <row r="5654" spans="1:11" x14ac:dyDescent="0.2">
      <c r="A5654" s="28" t="s">
        <v>65</v>
      </c>
      <c r="B5654" s="24">
        <v>48616</v>
      </c>
      <c r="C5654" s="28" t="s">
        <v>3022</v>
      </c>
      <c r="D5654" s="29">
        <v>35048616</v>
      </c>
      <c r="E5654" s="29" t="s">
        <v>3527</v>
      </c>
      <c r="F5654" s="29">
        <v>282.08</v>
      </c>
      <c r="G5654" s="10">
        <f>SUMIFS('Régua SAEB'!$C:$C,'Régua SAEB'!$B:$B,"LP",'Régua SAEB'!$D:$D,"&lt;="&amp;$F5654,'Régua SAEB'!$E:$E,"&gt;"&amp;$F5654,'Régua SAEB'!$A:$A,$E5654)</f>
        <v>3</v>
      </c>
      <c r="H5654" s="10" t="str">
        <f t="array" ref="H5654">INDEX('Régua SAEB'!$F$1:$F$40,MATCH($E5654&amp;"LP"&amp;$G5654,'Régua SAEB'!$G$1:$G$40,0),1)</f>
        <v>Básico</v>
      </c>
      <c r="I5654" s="29">
        <v>265.94</v>
      </c>
      <c r="J5654" s="10">
        <f>SUMIFS('Régua SAEB'!$C:$C,'Régua SAEB'!$B:$B,"MT",'Régua SAEB'!$D:$D,"&lt;="&amp;$I5654,'Régua SAEB'!$E:$E,"&gt;"&amp;$I5654,'Régua SAEB'!$A:$A,$E5654)</f>
        <v>2</v>
      </c>
      <c r="K5654" s="10" t="str">
        <f t="array" ref="K5654">INDEX('Régua SAEB'!$F$1:$F$40,MATCH($E5654&amp;"MT"&amp;$J5654,'Régua SAEB'!$G$1:$G$40,0),1)</f>
        <v>Insuficiente</v>
      </c>
    </row>
    <row r="5655" spans="1:11" x14ac:dyDescent="0.2">
      <c r="A5655" s="28" t="s">
        <v>54</v>
      </c>
      <c r="B5655" s="24">
        <v>48636</v>
      </c>
      <c r="C5655" s="28" t="s">
        <v>3023</v>
      </c>
      <c r="D5655" s="29">
        <v>35048636</v>
      </c>
      <c r="E5655" s="29" t="s">
        <v>3527</v>
      </c>
      <c r="F5655" s="29">
        <v>281.97000000000003</v>
      </c>
      <c r="G5655" s="10">
        <f>SUMIFS('Régua SAEB'!$C:$C,'Régua SAEB'!$B:$B,"LP",'Régua SAEB'!$D:$D,"&lt;="&amp;$F5655,'Régua SAEB'!$E:$E,"&gt;"&amp;$F5655,'Régua SAEB'!$A:$A,$E5655)</f>
        <v>3</v>
      </c>
      <c r="H5655" s="10" t="str">
        <f t="array" ref="H5655">INDEX('Régua SAEB'!$F$1:$F$40,MATCH($E5655&amp;"LP"&amp;$G5655,'Régua SAEB'!$G$1:$G$40,0),1)</f>
        <v>Básico</v>
      </c>
      <c r="I5655" s="29">
        <v>261.74</v>
      </c>
      <c r="J5655" s="10">
        <f>SUMIFS('Régua SAEB'!$C:$C,'Régua SAEB'!$B:$B,"MT",'Régua SAEB'!$D:$D,"&lt;="&amp;$I5655,'Régua SAEB'!$E:$E,"&gt;"&amp;$I5655,'Régua SAEB'!$A:$A,$E5655)</f>
        <v>2</v>
      </c>
      <c r="K5655" s="10" t="str">
        <f t="array" ref="K5655">INDEX('Régua SAEB'!$F$1:$F$40,MATCH($E5655&amp;"MT"&amp;$J5655,'Régua SAEB'!$G$1:$G$40,0),1)</f>
        <v>Insuficiente</v>
      </c>
    </row>
    <row r="5656" spans="1:11" x14ac:dyDescent="0.2">
      <c r="A5656" s="28" t="s">
        <v>54</v>
      </c>
      <c r="B5656" s="24">
        <v>48641</v>
      </c>
      <c r="C5656" s="28" t="s">
        <v>3024</v>
      </c>
      <c r="D5656" s="29">
        <v>35048641</v>
      </c>
      <c r="E5656" s="29" t="s">
        <v>3527</v>
      </c>
      <c r="F5656" s="29">
        <v>288.31</v>
      </c>
      <c r="G5656" s="10">
        <f>SUMIFS('Régua SAEB'!$C:$C,'Régua SAEB'!$B:$B,"LP",'Régua SAEB'!$D:$D,"&lt;="&amp;$F5656,'Régua SAEB'!$E:$E,"&gt;"&amp;$F5656,'Régua SAEB'!$A:$A,$E5656)</f>
        <v>3</v>
      </c>
      <c r="H5656" s="10" t="str">
        <f t="array" ref="H5656">INDEX('Régua SAEB'!$F$1:$F$40,MATCH($E5656&amp;"LP"&amp;$G5656,'Régua SAEB'!$G$1:$G$40,0),1)</f>
        <v>Básico</v>
      </c>
      <c r="I5656" s="29">
        <v>281.95999999999998</v>
      </c>
      <c r="J5656" s="10">
        <f>SUMIFS('Régua SAEB'!$C:$C,'Régua SAEB'!$B:$B,"MT",'Régua SAEB'!$D:$D,"&lt;="&amp;$I5656,'Régua SAEB'!$E:$E,"&gt;"&amp;$I5656,'Régua SAEB'!$A:$A,$E5656)</f>
        <v>3</v>
      </c>
      <c r="K5656" s="10" t="str">
        <f t="array" ref="K5656">INDEX('Régua SAEB'!$F$1:$F$40,MATCH($E5656&amp;"MT"&amp;$J5656,'Régua SAEB'!$G$1:$G$40,0),1)</f>
        <v>Básico</v>
      </c>
    </row>
    <row r="5657" spans="1:11" x14ac:dyDescent="0.2">
      <c r="A5657" s="28" t="s">
        <v>53</v>
      </c>
      <c r="B5657" s="24">
        <v>48653</v>
      </c>
      <c r="C5657" s="28" t="s">
        <v>3779</v>
      </c>
      <c r="D5657" s="29">
        <v>35048653</v>
      </c>
      <c r="E5657" s="29" t="s">
        <v>3527</v>
      </c>
      <c r="F5657" s="29">
        <v>287.85000000000002</v>
      </c>
      <c r="G5657" s="10">
        <f>SUMIFS('Régua SAEB'!$C:$C,'Régua SAEB'!$B:$B,"LP",'Régua SAEB'!$D:$D,"&lt;="&amp;$F5657,'Régua SAEB'!$E:$E,"&gt;"&amp;$F5657,'Régua SAEB'!$A:$A,$E5657)</f>
        <v>3</v>
      </c>
      <c r="H5657" s="10" t="str">
        <f t="array" ref="H5657">INDEX('Régua SAEB'!$F$1:$F$40,MATCH($E5657&amp;"LP"&amp;$G5657,'Régua SAEB'!$G$1:$G$40,0),1)</f>
        <v>Básico</v>
      </c>
      <c r="I5657" s="29">
        <v>267.24</v>
      </c>
      <c r="J5657" s="10">
        <f>SUMIFS('Régua SAEB'!$C:$C,'Régua SAEB'!$B:$B,"MT",'Régua SAEB'!$D:$D,"&lt;="&amp;$I5657,'Régua SAEB'!$E:$E,"&gt;"&amp;$I5657,'Régua SAEB'!$A:$A,$E5657)</f>
        <v>2</v>
      </c>
      <c r="K5657" s="10" t="str">
        <f t="array" ref="K5657">INDEX('Régua SAEB'!$F$1:$F$40,MATCH($E5657&amp;"MT"&amp;$J5657,'Régua SAEB'!$G$1:$G$40,0),1)</f>
        <v>Insuficiente</v>
      </c>
    </row>
    <row r="5658" spans="1:11" x14ac:dyDescent="0.2">
      <c r="A5658" s="28" t="s">
        <v>51</v>
      </c>
      <c r="B5658" s="24">
        <v>48689</v>
      </c>
      <c r="C5658" s="28" t="s">
        <v>3026</v>
      </c>
      <c r="D5658" s="29">
        <v>35048689</v>
      </c>
      <c r="E5658" s="29" t="s">
        <v>3527</v>
      </c>
      <c r="F5658" s="29">
        <v>257.67</v>
      </c>
      <c r="G5658" s="10">
        <f>SUMIFS('Régua SAEB'!$C:$C,'Régua SAEB'!$B:$B,"LP",'Régua SAEB'!$D:$D,"&lt;="&amp;$F5658,'Régua SAEB'!$E:$E,"&gt;"&amp;$F5658,'Régua SAEB'!$A:$A,$E5658)</f>
        <v>2</v>
      </c>
      <c r="H5658" s="10" t="str">
        <f t="array" ref="H5658">INDEX('Régua SAEB'!$F$1:$F$40,MATCH($E5658&amp;"LP"&amp;$G5658,'Régua SAEB'!$G$1:$G$40,0),1)</f>
        <v>Básico</v>
      </c>
      <c r="I5658" s="29">
        <v>252.36</v>
      </c>
      <c r="J5658" s="10">
        <f>SUMIFS('Régua SAEB'!$C:$C,'Régua SAEB'!$B:$B,"MT",'Régua SAEB'!$D:$D,"&lt;="&amp;$I5658,'Régua SAEB'!$E:$E,"&gt;"&amp;$I5658,'Régua SAEB'!$A:$A,$E5658)</f>
        <v>2</v>
      </c>
      <c r="K5658" s="10" t="str">
        <f t="array" ref="K5658">INDEX('Régua SAEB'!$F$1:$F$40,MATCH($E5658&amp;"MT"&amp;$J5658,'Régua SAEB'!$G$1:$G$40,0),1)</f>
        <v>Insuficiente</v>
      </c>
    </row>
    <row r="5659" spans="1:11" x14ac:dyDescent="0.2">
      <c r="A5659" s="28" t="s">
        <v>90</v>
      </c>
      <c r="B5659" s="24">
        <v>48720</v>
      </c>
      <c r="C5659" s="28" t="s">
        <v>3029</v>
      </c>
      <c r="D5659" s="29">
        <v>35048720</v>
      </c>
      <c r="E5659" s="29" t="s">
        <v>3527</v>
      </c>
      <c r="F5659" s="29">
        <v>257.39</v>
      </c>
      <c r="G5659" s="10">
        <f>SUMIFS('Régua SAEB'!$C:$C,'Régua SAEB'!$B:$B,"LP",'Régua SAEB'!$D:$D,"&lt;="&amp;$F5659,'Régua SAEB'!$E:$E,"&gt;"&amp;$F5659,'Régua SAEB'!$A:$A,$E5659)</f>
        <v>2</v>
      </c>
      <c r="H5659" s="10" t="str">
        <f t="array" ref="H5659">INDEX('Régua SAEB'!$F$1:$F$40,MATCH($E5659&amp;"LP"&amp;$G5659,'Régua SAEB'!$G$1:$G$40,0),1)</f>
        <v>Básico</v>
      </c>
      <c r="I5659" s="29">
        <v>249.82</v>
      </c>
      <c r="J5659" s="10">
        <f>SUMIFS('Régua SAEB'!$C:$C,'Régua SAEB'!$B:$B,"MT",'Régua SAEB'!$D:$D,"&lt;="&amp;$I5659,'Régua SAEB'!$E:$E,"&gt;"&amp;$I5659,'Régua SAEB'!$A:$A,$E5659)</f>
        <v>1</v>
      </c>
      <c r="K5659" s="10" t="str">
        <f t="array" ref="K5659">INDEX('Régua SAEB'!$F$1:$F$40,MATCH($E5659&amp;"MT"&amp;$J5659,'Régua SAEB'!$G$1:$G$40,0),1)</f>
        <v>Insuficiente</v>
      </c>
    </row>
    <row r="5660" spans="1:11" x14ac:dyDescent="0.2">
      <c r="A5660" s="28" t="s">
        <v>90</v>
      </c>
      <c r="B5660" s="24">
        <v>48744</v>
      </c>
      <c r="C5660" s="28" t="s">
        <v>3030</v>
      </c>
      <c r="D5660" s="29">
        <v>35048744</v>
      </c>
      <c r="E5660" s="29" t="s">
        <v>3527</v>
      </c>
      <c r="F5660" s="29">
        <v>262.49</v>
      </c>
      <c r="G5660" s="10">
        <f>SUMIFS('Régua SAEB'!$C:$C,'Régua SAEB'!$B:$B,"LP",'Régua SAEB'!$D:$D,"&lt;="&amp;$F5660,'Régua SAEB'!$E:$E,"&gt;"&amp;$F5660,'Régua SAEB'!$A:$A,$E5660)</f>
        <v>2</v>
      </c>
      <c r="H5660" s="10" t="str">
        <f t="array" ref="H5660">INDEX('Régua SAEB'!$F$1:$F$40,MATCH($E5660&amp;"LP"&amp;$G5660,'Régua SAEB'!$G$1:$G$40,0),1)</f>
        <v>Básico</v>
      </c>
      <c r="I5660" s="29">
        <v>254.82</v>
      </c>
      <c r="J5660" s="10">
        <f>SUMIFS('Régua SAEB'!$C:$C,'Régua SAEB'!$B:$B,"MT",'Régua SAEB'!$D:$D,"&lt;="&amp;$I5660,'Régua SAEB'!$E:$E,"&gt;"&amp;$I5660,'Régua SAEB'!$A:$A,$E5660)</f>
        <v>2</v>
      </c>
      <c r="K5660" s="10" t="str">
        <f t="array" ref="K5660">INDEX('Régua SAEB'!$F$1:$F$40,MATCH($E5660&amp;"MT"&amp;$J5660,'Régua SAEB'!$G$1:$G$40,0),1)</f>
        <v>Insuficiente</v>
      </c>
    </row>
    <row r="5661" spans="1:11" x14ac:dyDescent="0.2">
      <c r="A5661" s="28" t="s">
        <v>64</v>
      </c>
      <c r="B5661" s="24">
        <v>72503</v>
      </c>
      <c r="C5661" s="28" t="s">
        <v>3031</v>
      </c>
      <c r="D5661" s="29">
        <v>35072503</v>
      </c>
      <c r="E5661" s="29" t="s">
        <v>3527</v>
      </c>
      <c r="F5661" s="29">
        <v>279.94</v>
      </c>
      <c r="G5661" s="10">
        <f>SUMIFS('Régua SAEB'!$C:$C,'Régua SAEB'!$B:$B,"LP",'Régua SAEB'!$D:$D,"&lt;="&amp;$F5661,'Régua SAEB'!$E:$E,"&gt;"&amp;$F5661,'Régua SAEB'!$A:$A,$E5661)</f>
        <v>3</v>
      </c>
      <c r="H5661" s="10" t="str">
        <f t="array" ref="H5661">INDEX('Régua SAEB'!$F$1:$F$40,MATCH($E5661&amp;"LP"&amp;$G5661,'Régua SAEB'!$G$1:$G$40,0),1)</f>
        <v>Básico</v>
      </c>
      <c r="I5661" s="29">
        <v>253.81</v>
      </c>
      <c r="J5661" s="10">
        <f>SUMIFS('Régua SAEB'!$C:$C,'Régua SAEB'!$B:$B,"MT",'Régua SAEB'!$D:$D,"&lt;="&amp;$I5661,'Régua SAEB'!$E:$E,"&gt;"&amp;$I5661,'Régua SAEB'!$A:$A,$E5661)</f>
        <v>2</v>
      </c>
      <c r="K5661" s="10" t="str">
        <f t="array" ref="K5661">INDEX('Régua SAEB'!$F$1:$F$40,MATCH($E5661&amp;"MT"&amp;$J5661,'Régua SAEB'!$G$1:$G$40,0),1)</f>
        <v>Insuficiente</v>
      </c>
    </row>
    <row r="5662" spans="1:11" x14ac:dyDescent="0.2">
      <c r="A5662" s="28" t="s">
        <v>90</v>
      </c>
      <c r="B5662" s="24">
        <v>121484</v>
      </c>
      <c r="C5662" s="28" t="s">
        <v>3032</v>
      </c>
      <c r="D5662" s="29">
        <v>35121484</v>
      </c>
      <c r="E5662" s="29" t="s">
        <v>3527</v>
      </c>
      <c r="F5662" s="29">
        <v>280.45</v>
      </c>
      <c r="G5662" s="10">
        <f>SUMIFS('Régua SAEB'!$C:$C,'Régua SAEB'!$B:$B,"LP",'Régua SAEB'!$D:$D,"&lt;="&amp;$F5662,'Régua SAEB'!$E:$E,"&gt;"&amp;$F5662,'Régua SAEB'!$A:$A,$E5662)</f>
        <v>3</v>
      </c>
      <c r="H5662" s="10" t="str">
        <f t="array" ref="H5662">INDEX('Régua SAEB'!$F$1:$F$40,MATCH($E5662&amp;"LP"&amp;$G5662,'Régua SAEB'!$G$1:$G$40,0),1)</f>
        <v>Básico</v>
      </c>
      <c r="I5662" s="29">
        <v>251.81</v>
      </c>
      <c r="J5662" s="10">
        <f>SUMIFS('Régua SAEB'!$C:$C,'Régua SAEB'!$B:$B,"MT",'Régua SAEB'!$D:$D,"&lt;="&amp;$I5662,'Régua SAEB'!$E:$E,"&gt;"&amp;$I5662,'Régua SAEB'!$A:$A,$E5662)</f>
        <v>2</v>
      </c>
      <c r="K5662" s="10" t="str">
        <f t="array" ref="K5662">INDEX('Régua SAEB'!$F$1:$F$40,MATCH($E5662&amp;"MT"&amp;$J5662,'Régua SAEB'!$G$1:$G$40,0),1)</f>
        <v>Insuficiente</v>
      </c>
    </row>
    <row r="5663" spans="1:11" x14ac:dyDescent="0.2">
      <c r="A5663" s="28" t="s">
        <v>90</v>
      </c>
      <c r="B5663" s="24">
        <v>191224</v>
      </c>
      <c r="C5663" s="28" t="s">
        <v>3035</v>
      </c>
      <c r="D5663" s="29">
        <v>35191224</v>
      </c>
      <c r="E5663" s="29" t="s">
        <v>3527</v>
      </c>
      <c r="F5663" s="29">
        <v>284.81</v>
      </c>
      <c r="G5663" s="10">
        <f>SUMIFS('Régua SAEB'!$C:$C,'Régua SAEB'!$B:$B,"LP",'Régua SAEB'!$D:$D,"&lt;="&amp;$F5663,'Régua SAEB'!$E:$E,"&gt;"&amp;$F5663,'Régua SAEB'!$A:$A,$E5663)</f>
        <v>3</v>
      </c>
      <c r="H5663" s="10" t="str">
        <f t="array" ref="H5663">INDEX('Régua SAEB'!$F$1:$F$40,MATCH($E5663&amp;"LP"&amp;$G5663,'Régua SAEB'!$G$1:$G$40,0),1)</f>
        <v>Básico</v>
      </c>
      <c r="I5663" s="29">
        <v>265.52999999999997</v>
      </c>
      <c r="J5663" s="10">
        <f>SUMIFS('Régua SAEB'!$C:$C,'Régua SAEB'!$B:$B,"MT",'Régua SAEB'!$D:$D,"&lt;="&amp;$I5663,'Régua SAEB'!$E:$E,"&gt;"&amp;$I5663,'Régua SAEB'!$A:$A,$E5663)</f>
        <v>2</v>
      </c>
      <c r="K5663" s="10" t="str">
        <f t="array" ref="K5663">INDEX('Régua SAEB'!$F$1:$F$40,MATCH($E5663&amp;"MT"&amp;$J5663,'Régua SAEB'!$G$1:$G$40,0),1)</f>
        <v>Insuficiente</v>
      </c>
    </row>
    <row r="5664" spans="1:11" x14ac:dyDescent="0.2">
      <c r="A5664" s="28" t="s">
        <v>90</v>
      </c>
      <c r="B5664" s="24">
        <v>191905</v>
      </c>
      <c r="C5664" s="28" t="s">
        <v>3036</v>
      </c>
      <c r="D5664" s="29">
        <v>35191905</v>
      </c>
      <c r="E5664" s="29" t="s">
        <v>3527</v>
      </c>
      <c r="F5664" s="29">
        <v>270.05</v>
      </c>
      <c r="G5664" s="10">
        <f>SUMIFS('Régua SAEB'!$C:$C,'Régua SAEB'!$B:$B,"LP",'Régua SAEB'!$D:$D,"&lt;="&amp;$F5664,'Régua SAEB'!$E:$E,"&gt;"&amp;$F5664,'Régua SAEB'!$A:$A,$E5664)</f>
        <v>2</v>
      </c>
      <c r="H5664" s="10" t="str">
        <f t="array" ref="H5664">INDEX('Régua SAEB'!$F$1:$F$40,MATCH($E5664&amp;"LP"&amp;$G5664,'Régua SAEB'!$G$1:$G$40,0),1)</f>
        <v>Básico</v>
      </c>
      <c r="I5664" s="29">
        <v>257.95999999999998</v>
      </c>
      <c r="J5664" s="10">
        <f>SUMIFS('Régua SAEB'!$C:$C,'Régua SAEB'!$B:$B,"MT",'Régua SAEB'!$D:$D,"&lt;="&amp;$I5664,'Régua SAEB'!$E:$E,"&gt;"&amp;$I5664,'Régua SAEB'!$A:$A,$E5664)</f>
        <v>2</v>
      </c>
      <c r="K5664" s="10" t="str">
        <f t="array" ref="K5664">INDEX('Régua SAEB'!$F$1:$F$40,MATCH($E5664&amp;"MT"&amp;$J5664,'Régua SAEB'!$G$1:$G$40,0),1)</f>
        <v>Insuficiente</v>
      </c>
    </row>
    <row r="5665" spans="1:11" x14ac:dyDescent="0.2">
      <c r="A5665" s="28" t="s">
        <v>90</v>
      </c>
      <c r="B5665" s="24">
        <v>191917</v>
      </c>
      <c r="C5665" s="28" t="s">
        <v>3037</v>
      </c>
      <c r="D5665" s="29">
        <v>35191917</v>
      </c>
      <c r="E5665" s="29" t="s">
        <v>3527</v>
      </c>
      <c r="F5665" s="29">
        <v>291.11</v>
      </c>
      <c r="G5665" s="10">
        <f>SUMIFS('Régua SAEB'!$C:$C,'Régua SAEB'!$B:$B,"LP",'Régua SAEB'!$D:$D,"&lt;="&amp;$F5665,'Régua SAEB'!$E:$E,"&gt;"&amp;$F5665,'Régua SAEB'!$A:$A,$E5665)</f>
        <v>3</v>
      </c>
      <c r="H5665" s="10" t="str">
        <f t="array" ref="H5665">INDEX('Régua SAEB'!$F$1:$F$40,MATCH($E5665&amp;"LP"&amp;$G5665,'Régua SAEB'!$G$1:$G$40,0),1)</f>
        <v>Básico</v>
      </c>
      <c r="I5665" s="29">
        <v>289.02</v>
      </c>
      <c r="J5665" s="10">
        <f>SUMIFS('Régua SAEB'!$C:$C,'Régua SAEB'!$B:$B,"MT",'Régua SAEB'!$D:$D,"&lt;="&amp;$I5665,'Régua SAEB'!$E:$E,"&gt;"&amp;$I5665,'Régua SAEB'!$A:$A,$E5665)</f>
        <v>3</v>
      </c>
      <c r="K5665" s="10" t="str">
        <f t="array" ref="K5665">INDEX('Régua SAEB'!$F$1:$F$40,MATCH($E5665&amp;"MT"&amp;$J5665,'Régua SAEB'!$G$1:$G$40,0),1)</f>
        <v>Básico</v>
      </c>
    </row>
    <row r="5666" spans="1:11" x14ac:dyDescent="0.2">
      <c r="A5666" s="28" t="s">
        <v>89</v>
      </c>
      <c r="B5666" s="24">
        <v>269384</v>
      </c>
      <c r="C5666" s="28" t="s">
        <v>3039</v>
      </c>
      <c r="D5666" s="29">
        <v>35269384</v>
      </c>
      <c r="E5666" s="29" t="s">
        <v>3527</v>
      </c>
      <c r="F5666" s="29">
        <v>269.12</v>
      </c>
      <c r="G5666" s="10">
        <f>SUMIFS('Régua SAEB'!$C:$C,'Régua SAEB'!$B:$B,"LP",'Régua SAEB'!$D:$D,"&lt;="&amp;$F5666,'Régua SAEB'!$E:$E,"&gt;"&amp;$F5666,'Régua SAEB'!$A:$A,$E5666)</f>
        <v>2</v>
      </c>
      <c r="H5666" s="10" t="str">
        <f t="array" ref="H5666">INDEX('Régua SAEB'!$F$1:$F$40,MATCH($E5666&amp;"LP"&amp;$G5666,'Régua SAEB'!$G$1:$G$40,0),1)</f>
        <v>Básico</v>
      </c>
      <c r="I5666" s="29">
        <v>255.32</v>
      </c>
      <c r="J5666" s="10">
        <f>SUMIFS('Régua SAEB'!$C:$C,'Régua SAEB'!$B:$B,"MT",'Régua SAEB'!$D:$D,"&lt;="&amp;$I5666,'Régua SAEB'!$E:$E,"&gt;"&amp;$I5666,'Régua SAEB'!$A:$A,$E5666)</f>
        <v>2</v>
      </c>
      <c r="K5666" s="10" t="str">
        <f t="array" ref="K5666">INDEX('Régua SAEB'!$F$1:$F$40,MATCH($E5666&amp;"MT"&amp;$J5666,'Régua SAEB'!$G$1:$G$40,0),1)</f>
        <v>Insuficiente</v>
      </c>
    </row>
    <row r="5667" spans="1:11" x14ac:dyDescent="0.2">
      <c r="A5667" s="28" t="s">
        <v>90</v>
      </c>
      <c r="B5667" s="24">
        <v>297501</v>
      </c>
      <c r="C5667" s="28" t="s">
        <v>3042</v>
      </c>
      <c r="D5667" s="29">
        <v>35297501</v>
      </c>
      <c r="E5667" s="29" t="s">
        <v>3527</v>
      </c>
      <c r="F5667" s="29">
        <v>282.64999999999998</v>
      </c>
      <c r="G5667" s="10">
        <f>SUMIFS('Régua SAEB'!$C:$C,'Régua SAEB'!$B:$B,"LP",'Régua SAEB'!$D:$D,"&lt;="&amp;$F5667,'Régua SAEB'!$E:$E,"&gt;"&amp;$F5667,'Régua SAEB'!$A:$A,$E5667)</f>
        <v>3</v>
      </c>
      <c r="H5667" s="10" t="str">
        <f t="array" ref="H5667">INDEX('Régua SAEB'!$F$1:$F$40,MATCH($E5667&amp;"LP"&amp;$G5667,'Régua SAEB'!$G$1:$G$40,0),1)</f>
        <v>Básico</v>
      </c>
      <c r="I5667" s="29">
        <v>261.74</v>
      </c>
      <c r="J5667" s="10">
        <f>SUMIFS('Régua SAEB'!$C:$C,'Régua SAEB'!$B:$B,"MT",'Régua SAEB'!$D:$D,"&lt;="&amp;$I5667,'Régua SAEB'!$E:$E,"&gt;"&amp;$I5667,'Régua SAEB'!$A:$A,$E5667)</f>
        <v>2</v>
      </c>
      <c r="K5667" s="10" t="str">
        <f t="array" ref="K5667">INDEX('Régua SAEB'!$F$1:$F$40,MATCH($E5667&amp;"MT"&amp;$J5667,'Régua SAEB'!$G$1:$G$40,0),1)</f>
        <v>Insuficiente</v>
      </c>
    </row>
    <row r="5668" spans="1:11" x14ac:dyDescent="0.2">
      <c r="A5668" s="28" t="s">
        <v>31</v>
      </c>
      <c r="B5668" s="24">
        <v>409169</v>
      </c>
      <c r="C5668" s="28" t="s">
        <v>3043</v>
      </c>
      <c r="D5668" s="29">
        <v>35409169</v>
      </c>
      <c r="E5668" s="29" t="s">
        <v>3527</v>
      </c>
      <c r="F5668" s="29">
        <v>260.02</v>
      </c>
      <c r="G5668" s="10">
        <f>SUMIFS('Régua SAEB'!$C:$C,'Régua SAEB'!$B:$B,"LP",'Régua SAEB'!$D:$D,"&lt;="&amp;$F5668,'Régua SAEB'!$E:$E,"&gt;"&amp;$F5668,'Régua SAEB'!$A:$A,$E5668)</f>
        <v>2</v>
      </c>
      <c r="H5668" s="10" t="str">
        <f t="array" ref="H5668">INDEX('Régua SAEB'!$F$1:$F$40,MATCH($E5668&amp;"LP"&amp;$G5668,'Régua SAEB'!$G$1:$G$40,0),1)</f>
        <v>Básico</v>
      </c>
      <c r="I5668" s="29">
        <v>258.41000000000003</v>
      </c>
      <c r="J5668" s="10">
        <f>SUMIFS('Régua SAEB'!$C:$C,'Régua SAEB'!$B:$B,"MT",'Régua SAEB'!$D:$D,"&lt;="&amp;$I5668,'Régua SAEB'!$E:$E,"&gt;"&amp;$I5668,'Régua SAEB'!$A:$A,$E5668)</f>
        <v>2</v>
      </c>
      <c r="K5668" s="10" t="str">
        <f t="array" ref="K5668">INDEX('Régua SAEB'!$F$1:$F$40,MATCH($E5668&amp;"MT"&amp;$J5668,'Régua SAEB'!$G$1:$G$40,0),1)</f>
        <v>Insuficiente</v>
      </c>
    </row>
    <row r="5669" spans="1:11" x14ac:dyDescent="0.2">
      <c r="A5669" s="28" t="s">
        <v>53</v>
      </c>
      <c r="B5669" s="24">
        <v>412173</v>
      </c>
      <c r="C5669" s="28" t="s">
        <v>3044</v>
      </c>
      <c r="D5669" s="29">
        <v>35412173</v>
      </c>
      <c r="E5669" s="29" t="s">
        <v>3527</v>
      </c>
      <c r="F5669" s="29">
        <v>280.05</v>
      </c>
      <c r="G5669" s="10">
        <f>SUMIFS('Régua SAEB'!$C:$C,'Régua SAEB'!$B:$B,"LP",'Régua SAEB'!$D:$D,"&lt;="&amp;$F5669,'Régua SAEB'!$E:$E,"&gt;"&amp;$F5669,'Régua SAEB'!$A:$A,$E5669)</f>
        <v>3</v>
      </c>
      <c r="H5669" s="10" t="str">
        <f t="array" ref="H5669">INDEX('Régua SAEB'!$F$1:$F$40,MATCH($E5669&amp;"LP"&amp;$G5669,'Régua SAEB'!$G$1:$G$40,0),1)</f>
        <v>Básico</v>
      </c>
      <c r="I5669" s="29">
        <v>268.05</v>
      </c>
      <c r="J5669" s="10">
        <f>SUMIFS('Régua SAEB'!$C:$C,'Régua SAEB'!$B:$B,"MT",'Régua SAEB'!$D:$D,"&lt;="&amp;$I5669,'Régua SAEB'!$E:$E,"&gt;"&amp;$I5669,'Régua SAEB'!$A:$A,$E5669)</f>
        <v>2</v>
      </c>
      <c r="K5669" s="10" t="str">
        <f t="array" ref="K5669">INDEX('Régua SAEB'!$F$1:$F$40,MATCH($E5669&amp;"MT"&amp;$J5669,'Régua SAEB'!$G$1:$G$40,0),1)</f>
        <v>Insuficiente</v>
      </c>
    </row>
    <row r="5670" spans="1:11" x14ac:dyDescent="0.2">
      <c r="A5670" s="28" t="s">
        <v>91</v>
      </c>
      <c r="B5670" s="24">
        <v>415443</v>
      </c>
      <c r="C5670" s="28" t="s">
        <v>3045</v>
      </c>
      <c r="D5670" s="29">
        <v>35415443</v>
      </c>
      <c r="E5670" s="29" t="s">
        <v>3527</v>
      </c>
      <c r="F5670" s="29">
        <v>277.77999999999997</v>
      </c>
      <c r="G5670" s="10">
        <f>SUMIFS('Régua SAEB'!$C:$C,'Régua SAEB'!$B:$B,"LP",'Régua SAEB'!$D:$D,"&lt;="&amp;$F5670,'Régua SAEB'!$E:$E,"&gt;"&amp;$F5670,'Régua SAEB'!$A:$A,$E5670)</f>
        <v>3</v>
      </c>
      <c r="H5670" s="10" t="str">
        <f t="array" ref="H5670">INDEX('Régua SAEB'!$F$1:$F$40,MATCH($E5670&amp;"LP"&amp;$G5670,'Régua SAEB'!$G$1:$G$40,0),1)</f>
        <v>Básico</v>
      </c>
      <c r="I5670" s="29">
        <v>265.8</v>
      </c>
      <c r="J5670" s="10">
        <f>SUMIFS('Régua SAEB'!$C:$C,'Régua SAEB'!$B:$B,"MT",'Régua SAEB'!$D:$D,"&lt;="&amp;$I5670,'Régua SAEB'!$E:$E,"&gt;"&amp;$I5670,'Régua SAEB'!$A:$A,$E5670)</f>
        <v>2</v>
      </c>
      <c r="K5670" s="10" t="str">
        <f t="array" ref="K5670">INDEX('Régua SAEB'!$F$1:$F$40,MATCH($E5670&amp;"MT"&amp;$J5670,'Régua SAEB'!$G$1:$G$40,0),1)</f>
        <v>Insuficiente</v>
      </c>
    </row>
    <row r="5671" spans="1:11" x14ac:dyDescent="0.2">
      <c r="A5671" s="28" t="s">
        <v>89</v>
      </c>
      <c r="B5671" s="24">
        <v>437050</v>
      </c>
      <c r="C5671" s="28" t="s">
        <v>3048</v>
      </c>
      <c r="D5671" s="29">
        <v>35437050</v>
      </c>
      <c r="E5671" s="29" t="s">
        <v>3527</v>
      </c>
      <c r="F5671" s="29">
        <v>269.31</v>
      </c>
      <c r="G5671" s="10">
        <f>SUMIFS('Régua SAEB'!$C:$C,'Régua SAEB'!$B:$B,"LP",'Régua SAEB'!$D:$D,"&lt;="&amp;$F5671,'Régua SAEB'!$E:$E,"&gt;"&amp;$F5671,'Régua SAEB'!$A:$A,$E5671)</f>
        <v>2</v>
      </c>
      <c r="H5671" s="10" t="str">
        <f t="array" ref="H5671">INDEX('Régua SAEB'!$F$1:$F$40,MATCH($E5671&amp;"LP"&amp;$G5671,'Régua SAEB'!$G$1:$G$40,0),1)</f>
        <v>Básico</v>
      </c>
      <c r="I5671" s="29">
        <v>256.83</v>
      </c>
      <c r="J5671" s="10">
        <f>SUMIFS('Régua SAEB'!$C:$C,'Régua SAEB'!$B:$B,"MT",'Régua SAEB'!$D:$D,"&lt;="&amp;$I5671,'Régua SAEB'!$E:$E,"&gt;"&amp;$I5671,'Régua SAEB'!$A:$A,$E5671)</f>
        <v>2</v>
      </c>
      <c r="K5671" s="10" t="str">
        <f t="array" ref="K5671">INDEX('Régua SAEB'!$F$1:$F$40,MATCH($E5671&amp;"MT"&amp;$J5671,'Régua SAEB'!$G$1:$G$40,0),1)</f>
        <v>Insuficiente</v>
      </c>
    </row>
    <row r="5672" spans="1:11" x14ac:dyDescent="0.2">
      <c r="A5672" s="28" t="s">
        <v>90</v>
      </c>
      <c r="B5672" s="24">
        <v>438042</v>
      </c>
      <c r="C5672" s="28" t="s">
        <v>3049</v>
      </c>
      <c r="D5672" s="29">
        <v>35438042</v>
      </c>
      <c r="E5672" s="29" t="s">
        <v>3527</v>
      </c>
      <c r="F5672" s="29">
        <v>283.5</v>
      </c>
      <c r="G5672" s="10">
        <f>SUMIFS('Régua SAEB'!$C:$C,'Régua SAEB'!$B:$B,"LP",'Régua SAEB'!$D:$D,"&lt;="&amp;$F5672,'Régua SAEB'!$E:$E,"&gt;"&amp;$F5672,'Régua SAEB'!$A:$A,$E5672)</f>
        <v>3</v>
      </c>
      <c r="H5672" s="10" t="str">
        <f t="array" ref="H5672">INDEX('Régua SAEB'!$F$1:$F$40,MATCH($E5672&amp;"LP"&amp;$G5672,'Régua SAEB'!$G$1:$G$40,0),1)</f>
        <v>Básico</v>
      </c>
      <c r="I5672" s="29">
        <v>284.86</v>
      </c>
      <c r="J5672" s="10">
        <f>SUMIFS('Régua SAEB'!$C:$C,'Régua SAEB'!$B:$B,"MT",'Régua SAEB'!$D:$D,"&lt;="&amp;$I5672,'Régua SAEB'!$E:$E,"&gt;"&amp;$I5672,'Régua SAEB'!$A:$A,$E5672)</f>
        <v>3</v>
      </c>
      <c r="K5672" s="10" t="str">
        <f t="array" ref="K5672">INDEX('Régua SAEB'!$F$1:$F$40,MATCH($E5672&amp;"MT"&amp;$J5672,'Régua SAEB'!$G$1:$G$40,0),1)</f>
        <v>Básico</v>
      </c>
    </row>
    <row r="5673" spans="1:11" x14ac:dyDescent="0.2">
      <c r="A5673" s="28" t="s">
        <v>53</v>
      </c>
      <c r="B5673" s="24">
        <v>438112</v>
      </c>
      <c r="C5673" s="28" t="s">
        <v>3050</v>
      </c>
      <c r="D5673" s="29">
        <v>35438112</v>
      </c>
      <c r="E5673" s="29" t="s">
        <v>3527</v>
      </c>
      <c r="F5673" s="29">
        <v>264.63</v>
      </c>
      <c r="G5673" s="10">
        <f>SUMIFS('Régua SAEB'!$C:$C,'Régua SAEB'!$B:$B,"LP",'Régua SAEB'!$D:$D,"&lt;="&amp;$F5673,'Régua SAEB'!$E:$E,"&gt;"&amp;$F5673,'Régua SAEB'!$A:$A,$E5673)</f>
        <v>2</v>
      </c>
      <c r="H5673" s="10" t="str">
        <f t="array" ref="H5673">INDEX('Régua SAEB'!$F$1:$F$40,MATCH($E5673&amp;"LP"&amp;$G5673,'Régua SAEB'!$G$1:$G$40,0),1)</f>
        <v>Básico</v>
      </c>
      <c r="I5673" s="29">
        <v>253.75</v>
      </c>
      <c r="J5673" s="10">
        <f>SUMIFS('Régua SAEB'!$C:$C,'Régua SAEB'!$B:$B,"MT",'Régua SAEB'!$D:$D,"&lt;="&amp;$I5673,'Régua SAEB'!$E:$E,"&gt;"&amp;$I5673,'Régua SAEB'!$A:$A,$E5673)</f>
        <v>2</v>
      </c>
      <c r="K5673" s="10" t="str">
        <f t="array" ref="K5673">INDEX('Régua SAEB'!$F$1:$F$40,MATCH($E5673&amp;"MT"&amp;$J5673,'Régua SAEB'!$G$1:$G$40,0),1)</f>
        <v>Insuficiente</v>
      </c>
    </row>
    <row r="5674" spans="1:11" x14ac:dyDescent="0.2">
      <c r="A5674" s="28" t="s">
        <v>53</v>
      </c>
      <c r="B5674" s="24">
        <v>447663</v>
      </c>
      <c r="C5674" s="28" t="s">
        <v>3051</v>
      </c>
      <c r="D5674" s="29">
        <v>35447663</v>
      </c>
      <c r="E5674" s="29" t="s">
        <v>3527</v>
      </c>
      <c r="F5674" s="29">
        <v>285.77</v>
      </c>
      <c r="G5674" s="10">
        <f>SUMIFS('Régua SAEB'!$C:$C,'Régua SAEB'!$B:$B,"LP",'Régua SAEB'!$D:$D,"&lt;="&amp;$F5674,'Régua SAEB'!$E:$E,"&gt;"&amp;$F5674,'Régua SAEB'!$A:$A,$E5674)</f>
        <v>3</v>
      </c>
      <c r="H5674" s="10" t="str">
        <f t="array" ref="H5674">INDEX('Régua SAEB'!$F$1:$F$40,MATCH($E5674&amp;"LP"&amp;$G5674,'Régua SAEB'!$G$1:$G$40,0),1)</f>
        <v>Básico</v>
      </c>
      <c r="I5674" s="29">
        <v>272.17</v>
      </c>
      <c r="J5674" s="10">
        <f>SUMIFS('Régua SAEB'!$C:$C,'Régua SAEB'!$B:$B,"MT",'Régua SAEB'!$D:$D,"&lt;="&amp;$I5674,'Régua SAEB'!$E:$E,"&gt;"&amp;$I5674,'Régua SAEB'!$A:$A,$E5674)</f>
        <v>2</v>
      </c>
      <c r="K5674" s="10" t="str">
        <f t="array" ref="K5674">INDEX('Régua SAEB'!$F$1:$F$40,MATCH($E5674&amp;"MT"&amp;$J5674,'Régua SAEB'!$G$1:$G$40,0),1)</f>
        <v>Insuficiente</v>
      </c>
    </row>
    <row r="5675" spans="1:11" x14ac:dyDescent="0.2">
      <c r="A5675" s="28" t="s">
        <v>90</v>
      </c>
      <c r="B5675" s="24">
        <v>461313</v>
      </c>
      <c r="C5675" s="28" t="s">
        <v>3053</v>
      </c>
      <c r="D5675" s="29">
        <v>35461313</v>
      </c>
      <c r="E5675" s="29" t="s">
        <v>3527</v>
      </c>
      <c r="F5675" s="29">
        <v>315.42</v>
      </c>
      <c r="G5675" s="10">
        <f>SUMIFS('Régua SAEB'!$C:$C,'Régua SAEB'!$B:$B,"LP",'Régua SAEB'!$D:$D,"&lt;="&amp;$F5675,'Régua SAEB'!$E:$E,"&gt;"&amp;$F5675,'Régua SAEB'!$A:$A,$E5675)</f>
        <v>4</v>
      </c>
      <c r="H5675" s="10" t="str">
        <f t="array" ref="H5675">INDEX('Régua SAEB'!$F$1:$F$40,MATCH($E5675&amp;"LP"&amp;$G5675,'Régua SAEB'!$G$1:$G$40,0),1)</f>
        <v>Básico</v>
      </c>
      <c r="I5675" s="29">
        <v>283.43</v>
      </c>
      <c r="J5675" s="10">
        <f>SUMIFS('Régua SAEB'!$C:$C,'Régua SAEB'!$B:$B,"MT",'Régua SAEB'!$D:$D,"&lt;="&amp;$I5675,'Régua SAEB'!$E:$E,"&gt;"&amp;$I5675,'Régua SAEB'!$A:$A,$E5675)</f>
        <v>3</v>
      </c>
      <c r="K5675" s="10" t="str">
        <f t="array" ref="K5675">INDEX('Régua SAEB'!$F$1:$F$40,MATCH($E5675&amp;"MT"&amp;$J5675,'Régua SAEB'!$G$1:$G$40,0),1)</f>
        <v>Básico</v>
      </c>
    </row>
    <row r="5676" spans="1:11" x14ac:dyDescent="0.2">
      <c r="A5676" s="28" t="s">
        <v>91</v>
      </c>
      <c r="B5676" s="24">
        <v>479081</v>
      </c>
      <c r="C5676" s="28" t="s">
        <v>3055</v>
      </c>
      <c r="D5676" s="29">
        <v>35479081</v>
      </c>
      <c r="E5676" s="29" t="s">
        <v>3527</v>
      </c>
      <c r="F5676" s="29">
        <v>256.54000000000002</v>
      </c>
      <c r="G5676" s="10">
        <f>SUMIFS('Régua SAEB'!$C:$C,'Régua SAEB'!$B:$B,"LP",'Régua SAEB'!$D:$D,"&lt;="&amp;$F5676,'Régua SAEB'!$E:$E,"&gt;"&amp;$F5676,'Régua SAEB'!$A:$A,$E5676)</f>
        <v>2</v>
      </c>
      <c r="H5676" s="10" t="str">
        <f t="array" ref="H5676">INDEX('Régua SAEB'!$F$1:$F$40,MATCH($E5676&amp;"LP"&amp;$G5676,'Régua SAEB'!$G$1:$G$40,0),1)</f>
        <v>Básico</v>
      </c>
      <c r="I5676" s="29">
        <v>248.78</v>
      </c>
      <c r="J5676" s="10">
        <f>SUMIFS('Régua SAEB'!$C:$C,'Régua SAEB'!$B:$B,"MT",'Régua SAEB'!$D:$D,"&lt;="&amp;$I5676,'Régua SAEB'!$E:$E,"&gt;"&amp;$I5676,'Régua SAEB'!$A:$A,$E5676)</f>
        <v>1</v>
      </c>
      <c r="K5676" s="10" t="str">
        <f t="array" ref="K5676">INDEX('Régua SAEB'!$F$1:$F$40,MATCH($E5676&amp;"MT"&amp;$J5676,'Régua SAEB'!$G$1:$G$40,0),1)</f>
        <v>Insuficiente</v>
      </c>
    </row>
    <row r="5677" spans="1:11" x14ac:dyDescent="0.2">
      <c r="A5677" s="28" t="s">
        <v>64</v>
      </c>
      <c r="B5677" s="24">
        <v>479500</v>
      </c>
      <c r="C5677" s="28" t="s">
        <v>3056</v>
      </c>
      <c r="D5677" s="29">
        <v>35479500</v>
      </c>
      <c r="E5677" s="29" t="s">
        <v>3527</v>
      </c>
      <c r="F5677" s="29">
        <v>276.06</v>
      </c>
      <c r="G5677" s="10">
        <f>SUMIFS('Régua SAEB'!$C:$C,'Régua SAEB'!$B:$B,"LP",'Régua SAEB'!$D:$D,"&lt;="&amp;$F5677,'Régua SAEB'!$E:$E,"&gt;"&amp;$F5677,'Régua SAEB'!$A:$A,$E5677)</f>
        <v>3</v>
      </c>
      <c r="H5677" s="10" t="str">
        <f t="array" ref="H5677">INDEX('Régua SAEB'!$F$1:$F$40,MATCH($E5677&amp;"LP"&amp;$G5677,'Régua SAEB'!$G$1:$G$40,0),1)</f>
        <v>Básico</v>
      </c>
      <c r="I5677" s="29">
        <v>259.7</v>
      </c>
      <c r="J5677" s="10">
        <f>SUMIFS('Régua SAEB'!$C:$C,'Régua SAEB'!$B:$B,"MT",'Régua SAEB'!$D:$D,"&lt;="&amp;$I5677,'Régua SAEB'!$E:$E,"&gt;"&amp;$I5677,'Régua SAEB'!$A:$A,$E5677)</f>
        <v>2</v>
      </c>
      <c r="K5677" s="10" t="str">
        <f t="array" ref="K5677">INDEX('Régua SAEB'!$F$1:$F$40,MATCH($E5677&amp;"MT"&amp;$J5677,'Régua SAEB'!$G$1:$G$40,0),1)</f>
        <v>Insuficiente</v>
      </c>
    </row>
    <row r="5678" spans="1:11" x14ac:dyDescent="0.2">
      <c r="A5678" s="28" t="s">
        <v>54</v>
      </c>
      <c r="B5678" s="24">
        <v>901702</v>
      </c>
      <c r="C5678" s="28" t="s">
        <v>3062</v>
      </c>
      <c r="D5678" s="29">
        <v>35901702</v>
      </c>
      <c r="E5678" s="29" t="s">
        <v>3527</v>
      </c>
      <c r="F5678" s="29">
        <v>273.85000000000002</v>
      </c>
      <c r="G5678" s="10">
        <f>SUMIFS('Régua SAEB'!$C:$C,'Régua SAEB'!$B:$B,"LP",'Régua SAEB'!$D:$D,"&lt;="&amp;$F5678,'Régua SAEB'!$E:$E,"&gt;"&amp;$F5678,'Régua SAEB'!$A:$A,$E5678)</f>
        <v>2</v>
      </c>
      <c r="H5678" s="10" t="str">
        <f t="array" ref="H5678">INDEX('Régua SAEB'!$F$1:$F$40,MATCH($E5678&amp;"LP"&amp;$G5678,'Régua SAEB'!$G$1:$G$40,0),1)</f>
        <v>Básico</v>
      </c>
      <c r="I5678" s="29">
        <v>262.49</v>
      </c>
      <c r="J5678" s="10">
        <f>SUMIFS('Régua SAEB'!$C:$C,'Régua SAEB'!$B:$B,"MT",'Régua SAEB'!$D:$D,"&lt;="&amp;$I5678,'Régua SAEB'!$E:$E,"&gt;"&amp;$I5678,'Régua SAEB'!$A:$A,$E5678)</f>
        <v>2</v>
      </c>
      <c r="K5678" s="10" t="str">
        <f t="array" ref="K5678">INDEX('Régua SAEB'!$F$1:$F$40,MATCH($E5678&amp;"MT"&amp;$J5678,'Régua SAEB'!$G$1:$G$40,0),1)</f>
        <v>Insuficiente</v>
      </c>
    </row>
    <row r="5679" spans="1:11" x14ac:dyDescent="0.2">
      <c r="A5679" s="28" t="s">
        <v>54</v>
      </c>
      <c r="B5679" s="24">
        <v>901714</v>
      </c>
      <c r="C5679" s="28" t="s">
        <v>3063</v>
      </c>
      <c r="D5679" s="29">
        <v>35901714</v>
      </c>
      <c r="E5679" s="29" t="s">
        <v>3527</v>
      </c>
      <c r="F5679" s="29">
        <v>248.33</v>
      </c>
      <c r="G5679" s="10">
        <f>SUMIFS('Régua SAEB'!$C:$C,'Régua SAEB'!$B:$B,"LP",'Régua SAEB'!$D:$D,"&lt;="&amp;$F5679,'Régua SAEB'!$E:$E,"&gt;"&amp;$F5679,'Régua SAEB'!$A:$A,$E5679)</f>
        <v>1</v>
      </c>
      <c r="H5679" s="10" t="str">
        <f t="array" ref="H5679">INDEX('Régua SAEB'!$F$1:$F$40,MATCH($E5679&amp;"LP"&amp;$G5679,'Régua SAEB'!$G$1:$G$40,0),1)</f>
        <v>Insuficiente</v>
      </c>
      <c r="I5679" s="29">
        <v>247.85</v>
      </c>
      <c r="J5679" s="10">
        <f>SUMIFS('Régua SAEB'!$C:$C,'Régua SAEB'!$B:$B,"MT",'Régua SAEB'!$D:$D,"&lt;="&amp;$I5679,'Régua SAEB'!$E:$E,"&gt;"&amp;$I5679,'Régua SAEB'!$A:$A,$E5679)</f>
        <v>1</v>
      </c>
      <c r="K5679" s="10" t="str">
        <f t="array" ref="K5679">INDEX('Régua SAEB'!$F$1:$F$40,MATCH($E5679&amp;"MT"&amp;$J5679,'Régua SAEB'!$G$1:$G$40,0),1)</f>
        <v>Insuficiente</v>
      </c>
    </row>
    <row r="5680" spans="1:11" x14ac:dyDescent="0.2">
      <c r="A5680" s="28" t="s">
        <v>52</v>
      </c>
      <c r="B5680" s="24">
        <v>901726</v>
      </c>
      <c r="C5680" s="28" t="s">
        <v>3064</v>
      </c>
      <c r="D5680" s="29">
        <v>35901726</v>
      </c>
      <c r="E5680" s="29" t="s">
        <v>3527</v>
      </c>
      <c r="F5680" s="29">
        <v>263.44</v>
      </c>
      <c r="G5680" s="10">
        <f>SUMIFS('Régua SAEB'!$C:$C,'Régua SAEB'!$B:$B,"LP",'Régua SAEB'!$D:$D,"&lt;="&amp;$F5680,'Régua SAEB'!$E:$E,"&gt;"&amp;$F5680,'Régua SAEB'!$A:$A,$E5680)</f>
        <v>2</v>
      </c>
      <c r="H5680" s="10" t="str">
        <f t="array" ref="H5680">INDEX('Régua SAEB'!$F$1:$F$40,MATCH($E5680&amp;"LP"&amp;$G5680,'Régua SAEB'!$G$1:$G$40,0),1)</f>
        <v>Básico</v>
      </c>
      <c r="I5680" s="29">
        <v>253.8</v>
      </c>
      <c r="J5680" s="10">
        <f>SUMIFS('Régua SAEB'!$C:$C,'Régua SAEB'!$B:$B,"MT",'Régua SAEB'!$D:$D,"&lt;="&amp;$I5680,'Régua SAEB'!$E:$E,"&gt;"&amp;$I5680,'Régua SAEB'!$A:$A,$E5680)</f>
        <v>2</v>
      </c>
      <c r="K5680" s="10" t="str">
        <f t="array" ref="K5680">INDEX('Régua SAEB'!$F$1:$F$40,MATCH($E5680&amp;"MT"&amp;$J5680,'Régua SAEB'!$G$1:$G$40,0),1)</f>
        <v>Insuficiente</v>
      </c>
    </row>
    <row r="5681" spans="1:11" x14ac:dyDescent="0.2">
      <c r="A5681" s="28" t="s">
        <v>90</v>
      </c>
      <c r="B5681" s="24">
        <v>901751</v>
      </c>
      <c r="C5681" s="28" t="s">
        <v>3066</v>
      </c>
      <c r="D5681" s="29">
        <v>35901751</v>
      </c>
      <c r="E5681" s="29" t="s">
        <v>3527</v>
      </c>
      <c r="F5681" s="29">
        <v>279.14999999999998</v>
      </c>
      <c r="G5681" s="10">
        <f>SUMIFS('Régua SAEB'!$C:$C,'Régua SAEB'!$B:$B,"LP",'Régua SAEB'!$D:$D,"&lt;="&amp;$F5681,'Régua SAEB'!$E:$E,"&gt;"&amp;$F5681,'Régua SAEB'!$A:$A,$E5681)</f>
        <v>3</v>
      </c>
      <c r="H5681" s="10" t="str">
        <f t="array" ref="H5681">INDEX('Régua SAEB'!$F$1:$F$40,MATCH($E5681&amp;"LP"&amp;$G5681,'Régua SAEB'!$G$1:$G$40,0),1)</f>
        <v>Básico</v>
      </c>
      <c r="I5681" s="29">
        <v>259.38</v>
      </c>
      <c r="J5681" s="10">
        <f>SUMIFS('Régua SAEB'!$C:$C,'Régua SAEB'!$B:$B,"MT",'Régua SAEB'!$D:$D,"&lt;="&amp;$I5681,'Régua SAEB'!$E:$E,"&gt;"&amp;$I5681,'Régua SAEB'!$A:$A,$E5681)</f>
        <v>2</v>
      </c>
      <c r="K5681" s="10" t="str">
        <f t="array" ref="K5681">INDEX('Régua SAEB'!$F$1:$F$40,MATCH($E5681&amp;"MT"&amp;$J5681,'Régua SAEB'!$G$1:$G$40,0),1)</f>
        <v>Insuficiente</v>
      </c>
    </row>
    <row r="5682" spans="1:11" x14ac:dyDescent="0.2">
      <c r="A5682" s="28" t="s">
        <v>91</v>
      </c>
      <c r="B5682" s="24">
        <v>901799</v>
      </c>
      <c r="C5682" s="28" t="s">
        <v>3067</v>
      </c>
      <c r="D5682" s="29">
        <v>35901799</v>
      </c>
      <c r="E5682" s="29" t="s">
        <v>3527</v>
      </c>
      <c r="F5682" s="29">
        <v>263.33</v>
      </c>
      <c r="G5682" s="10">
        <f>SUMIFS('Régua SAEB'!$C:$C,'Régua SAEB'!$B:$B,"LP",'Régua SAEB'!$D:$D,"&lt;="&amp;$F5682,'Régua SAEB'!$E:$E,"&gt;"&amp;$F5682,'Régua SAEB'!$A:$A,$E5682)</f>
        <v>2</v>
      </c>
      <c r="H5682" s="10" t="str">
        <f t="array" ref="H5682">INDEX('Régua SAEB'!$F$1:$F$40,MATCH($E5682&amp;"LP"&amp;$G5682,'Régua SAEB'!$G$1:$G$40,0),1)</f>
        <v>Básico</v>
      </c>
      <c r="I5682" s="29">
        <v>242.06</v>
      </c>
      <c r="J5682" s="10">
        <f>SUMIFS('Régua SAEB'!$C:$C,'Régua SAEB'!$B:$B,"MT",'Régua SAEB'!$D:$D,"&lt;="&amp;$I5682,'Régua SAEB'!$E:$E,"&gt;"&amp;$I5682,'Régua SAEB'!$A:$A,$E5682)</f>
        <v>1</v>
      </c>
      <c r="K5682" s="10" t="str">
        <f t="array" ref="K5682">INDEX('Régua SAEB'!$F$1:$F$40,MATCH($E5682&amp;"MT"&amp;$J5682,'Régua SAEB'!$G$1:$G$40,0),1)</f>
        <v>Insuficiente</v>
      </c>
    </row>
    <row r="5683" spans="1:11" x14ac:dyDescent="0.2">
      <c r="A5683" s="28" t="s">
        <v>54</v>
      </c>
      <c r="B5683" s="24">
        <v>902226</v>
      </c>
      <c r="C5683" s="28" t="s">
        <v>3068</v>
      </c>
      <c r="D5683" s="29">
        <v>35902226</v>
      </c>
      <c r="E5683" s="29" t="s">
        <v>3527</v>
      </c>
      <c r="F5683" s="29">
        <v>263.77</v>
      </c>
      <c r="G5683" s="10">
        <f>SUMIFS('Régua SAEB'!$C:$C,'Régua SAEB'!$B:$B,"LP",'Régua SAEB'!$D:$D,"&lt;="&amp;$F5683,'Régua SAEB'!$E:$E,"&gt;"&amp;$F5683,'Régua SAEB'!$A:$A,$E5683)</f>
        <v>2</v>
      </c>
      <c r="H5683" s="10" t="str">
        <f t="array" ref="H5683">INDEX('Régua SAEB'!$F$1:$F$40,MATCH($E5683&amp;"LP"&amp;$G5683,'Régua SAEB'!$G$1:$G$40,0),1)</f>
        <v>Básico</v>
      </c>
      <c r="I5683" s="29">
        <v>251</v>
      </c>
      <c r="J5683" s="10">
        <f>SUMIFS('Régua SAEB'!$C:$C,'Régua SAEB'!$B:$B,"MT",'Régua SAEB'!$D:$D,"&lt;="&amp;$I5683,'Régua SAEB'!$E:$E,"&gt;"&amp;$I5683,'Régua SAEB'!$A:$A,$E5683)</f>
        <v>2</v>
      </c>
      <c r="K5683" s="10" t="str">
        <f t="array" ref="K5683">INDEX('Régua SAEB'!$F$1:$F$40,MATCH($E5683&amp;"MT"&amp;$J5683,'Régua SAEB'!$G$1:$G$40,0),1)</f>
        <v>Insuficiente</v>
      </c>
    </row>
    <row r="5684" spans="1:11" x14ac:dyDescent="0.2">
      <c r="A5684" s="28" t="s">
        <v>90</v>
      </c>
      <c r="B5684" s="24">
        <v>902263</v>
      </c>
      <c r="C5684" s="28" t="s">
        <v>3069</v>
      </c>
      <c r="D5684" s="29">
        <v>35902263</v>
      </c>
      <c r="E5684" s="29" t="s">
        <v>3527</v>
      </c>
      <c r="F5684" s="29">
        <v>266.01</v>
      </c>
      <c r="G5684" s="10">
        <f>SUMIFS('Régua SAEB'!$C:$C,'Régua SAEB'!$B:$B,"LP",'Régua SAEB'!$D:$D,"&lt;="&amp;$F5684,'Régua SAEB'!$E:$E,"&gt;"&amp;$F5684,'Régua SAEB'!$A:$A,$E5684)</f>
        <v>2</v>
      </c>
      <c r="H5684" s="10" t="str">
        <f t="array" ref="H5684">INDEX('Régua SAEB'!$F$1:$F$40,MATCH($E5684&amp;"LP"&amp;$G5684,'Régua SAEB'!$G$1:$G$40,0),1)</f>
        <v>Básico</v>
      </c>
      <c r="I5684" s="29">
        <v>254.81</v>
      </c>
      <c r="J5684" s="10">
        <f>SUMIFS('Régua SAEB'!$C:$C,'Régua SAEB'!$B:$B,"MT",'Régua SAEB'!$D:$D,"&lt;="&amp;$I5684,'Régua SAEB'!$E:$E,"&gt;"&amp;$I5684,'Régua SAEB'!$A:$A,$E5684)</f>
        <v>2</v>
      </c>
      <c r="K5684" s="10" t="str">
        <f t="array" ref="K5684">INDEX('Régua SAEB'!$F$1:$F$40,MATCH($E5684&amp;"MT"&amp;$J5684,'Régua SAEB'!$G$1:$G$40,0),1)</f>
        <v>Insuficiente</v>
      </c>
    </row>
    <row r="5685" spans="1:11" x14ac:dyDescent="0.2">
      <c r="A5685" s="28" t="s">
        <v>91</v>
      </c>
      <c r="B5685" s="24">
        <v>902287</v>
      </c>
      <c r="C5685" s="28" t="s">
        <v>3070</v>
      </c>
      <c r="D5685" s="29">
        <v>35902287</v>
      </c>
      <c r="E5685" s="29" t="s">
        <v>3527</v>
      </c>
      <c r="F5685" s="29">
        <v>276.02</v>
      </c>
      <c r="G5685" s="10">
        <f>SUMIFS('Régua SAEB'!$C:$C,'Régua SAEB'!$B:$B,"LP",'Régua SAEB'!$D:$D,"&lt;="&amp;$F5685,'Régua SAEB'!$E:$E,"&gt;"&amp;$F5685,'Régua SAEB'!$A:$A,$E5685)</f>
        <v>3</v>
      </c>
      <c r="H5685" s="10" t="str">
        <f t="array" ref="H5685">INDEX('Régua SAEB'!$F$1:$F$40,MATCH($E5685&amp;"LP"&amp;$G5685,'Régua SAEB'!$G$1:$G$40,0),1)</f>
        <v>Básico</v>
      </c>
      <c r="I5685" s="29">
        <v>257.45</v>
      </c>
      <c r="J5685" s="10">
        <f>SUMIFS('Régua SAEB'!$C:$C,'Régua SAEB'!$B:$B,"MT",'Régua SAEB'!$D:$D,"&lt;="&amp;$I5685,'Régua SAEB'!$E:$E,"&gt;"&amp;$I5685,'Régua SAEB'!$A:$A,$E5685)</f>
        <v>2</v>
      </c>
      <c r="K5685" s="10" t="str">
        <f t="array" ref="K5685">INDEX('Régua SAEB'!$F$1:$F$40,MATCH($E5685&amp;"MT"&amp;$J5685,'Régua SAEB'!$G$1:$G$40,0),1)</f>
        <v>Insuficiente</v>
      </c>
    </row>
    <row r="5686" spans="1:11" x14ac:dyDescent="0.2">
      <c r="A5686" s="28" t="s">
        <v>90</v>
      </c>
      <c r="B5686" s="24">
        <v>902305</v>
      </c>
      <c r="C5686" s="28" t="s">
        <v>3071</v>
      </c>
      <c r="D5686" s="29">
        <v>35902305</v>
      </c>
      <c r="E5686" s="29" t="s">
        <v>3527</v>
      </c>
      <c r="F5686" s="29">
        <v>270.52999999999997</v>
      </c>
      <c r="G5686" s="10">
        <f>SUMIFS('Régua SAEB'!$C:$C,'Régua SAEB'!$B:$B,"LP",'Régua SAEB'!$D:$D,"&lt;="&amp;$F5686,'Régua SAEB'!$E:$E,"&gt;"&amp;$F5686,'Régua SAEB'!$A:$A,$E5686)</f>
        <v>2</v>
      </c>
      <c r="H5686" s="10" t="str">
        <f t="array" ref="H5686">INDEX('Régua SAEB'!$F$1:$F$40,MATCH($E5686&amp;"LP"&amp;$G5686,'Régua SAEB'!$G$1:$G$40,0),1)</f>
        <v>Básico</v>
      </c>
      <c r="I5686" s="29">
        <v>258.39</v>
      </c>
      <c r="J5686" s="10">
        <f>SUMIFS('Régua SAEB'!$C:$C,'Régua SAEB'!$B:$B,"MT",'Régua SAEB'!$D:$D,"&lt;="&amp;$I5686,'Régua SAEB'!$E:$E,"&gt;"&amp;$I5686,'Régua SAEB'!$A:$A,$E5686)</f>
        <v>2</v>
      </c>
      <c r="K5686" s="10" t="str">
        <f t="array" ref="K5686">INDEX('Régua SAEB'!$F$1:$F$40,MATCH($E5686&amp;"MT"&amp;$J5686,'Régua SAEB'!$G$1:$G$40,0),1)</f>
        <v>Insuficiente</v>
      </c>
    </row>
    <row r="5687" spans="1:11" x14ac:dyDescent="0.2">
      <c r="A5687" s="28" t="s">
        <v>89</v>
      </c>
      <c r="B5687" s="24">
        <v>902500</v>
      </c>
      <c r="C5687" s="28" t="s">
        <v>3072</v>
      </c>
      <c r="D5687" s="29">
        <v>35902500</v>
      </c>
      <c r="E5687" s="29" t="s">
        <v>3527</v>
      </c>
      <c r="F5687" s="29">
        <v>265.88</v>
      </c>
      <c r="G5687" s="10">
        <f>SUMIFS('Régua SAEB'!$C:$C,'Régua SAEB'!$B:$B,"LP",'Régua SAEB'!$D:$D,"&lt;="&amp;$F5687,'Régua SAEB'!$E:$E,"&gt;"&amp;$F5687,'Régua SAEB'!$A:$A,$E5687)</f>
        <v>2</v>
      </c>
      <c r="H5687" s="10" t="str">
        <f t="array" ref="H5687">INDEX('Régua SAEB'!$F$1:$F$40,MATCH($E5687&amp;"LP"&amp;$G5687,'Régua SAEB'!$G$1:$G$40,0),1)</f>
        <v>Básico</v>
      </c>
      <c r="I5687" s="29">
        <v>251.61</v>
      </c>
      <c r="J5687" s="10">
        <f>SUMIFS('Régua SAEB'!$C:$C,'Régua SAEB'!$B:$B,"MT",'Régua SAEB'!$D:$D,"&lt;="&amp;$I5687,'Régua SAEB'!$E:$E,"&gt;"&amp;$I5687,'Régua SAEB'!$A:$A,$E5687)</f>
        <v>2</v>
      </c>
      <c r="K5687" s="10" t="str">
        <f t="array" ref="K5687">INDEX('Régua SAEB'!$F$1:$F$40,MATCH($E5687&amp;"MT"&amp;$J5687,'Régua SAEB'!$G$1:$G$40,0),1)</f>
        <v>Insuficiente</v>
      </c>
    </row>
    <row r="5688" spans="1:11" x14ac:dyDescent="0.2">
      <c r="A5688" s="28" t="s">
        <v>90</v>
      </c>
      <c r="B5688" s="24">
        <v>902512</v>
      </c>
      <c r="C5688" s="28" t="s">
        <v>3073</v>
      </c>
      <c r="D5688" s="29">
        <v>35902512</v>
      </c>
      <c r="E5688" s="29" t="s">
        <v>3527</v>
      </c>
      <c r="F5688" s="29">
        <v>275.26</v>
      </c>
      <c r="G5688" s="10">
        <f>SUMIFS('Régua SAEB'!$C:$C,'Régua SAEB'!$B:$B,"LP",'Régua SAEB'!$D:$D,"&lt;="&amp;$F5688,'Régua SAEB'!$E:$E,"&gt;"&amp;$F5688,'Régua SAEB'!$A:$A,$E5688)</f>
        <v>3</v>
      </c>
      <c r="H5688" s="10" t="str">
        <f t="array" ref="H5688">INDEX('Régua SAEB'!$F$1:$F$40,MATCH($E5688&amp;"LP"&amp;$G5688,'Régua SAEB'!$G$1:$G$40,0),1)</f>
        <v>Básico</v>
      </c>
      <c r="I5688" s="29">
        <v>258.33999999999997</v>
      </c>
      <c r="J5688" s="10">
        <f>SUMIFS('Régua SAEB'!$C:$C,'Régua SAEB'!$B:$B,"MT",'Régua SAEB'!$D:$D,"&lt;="&amp;$I5688,'Régua SAEB'!$E:$E,"&gt;"&amp;$I5688,'Régua SAEB'!$A:$A,$E5688)</f>
        <v>2</v>
      </c>
      <c r="K5688" s="10" t="str">
        <f t="array" ref="K5688">INDEX('Régua SAEB'!$F$1:$F$40,MATCH($E5688&amp;"MT"&amp;$J5688,'Régua SAEB'!$G$1:$G$40,0),1)</f>
        <v>Insuficiente</v>
      </c>
    </row>
    <row r="5689" spans="1:11" x14ac:dyDescent="0.2">
      <c r="A5689" s="28" t="s">
        <v>54</v>
      </c>
      <c r="B5689" s="24">
        <v>902792</v>
      </c>
      <c r="C5689" s="28" t="s">
        <v>3079</v>
      </c>
      <c r="D5689" s="29">
        <v>35902792</v>
      </c>
      <c r="E5689" s="29" t="s">
        <v>3527</v>
      </c>
      <c r="F5689" s="29">
        <v>280.8</v>
      </c>
      <c r="G5689" s="10">
        <f>SUMIFS('Régua SAEB'!$C:$C,'Régua SAEB'!$B:$B,"LP",'Régua SAEB'!$D:$D,"&lt;="&amp;$F5689,'Régua SAEB'!$E:$E,"&gt;"&amp;$F5689,'Régua SAEB'!$A:$A,$E5689)</f>
        <v>3</v>
      </c>
      <c r="H5689" s="10" t="str">
        <f t="array" ref="H5689">INDEX('Régua SAEB'!$F$1:$F$40,MATCH($E5689&amp;"LP"&amp;$G5689,'Régua SAEB'!$G$1:$G$40,0),1)</f>
        <v>Básico</v>
      </c>
      <c r="I5689" s="29">
        <v>251.59</v>
      </c>
      <c r="J5689" s="10">
        <f>SUMIFS('Régua SAEB'!$C:$C,'Régua SAEB'!$B:$B,"MT",'Régua SAEB'!$D:$D,"&lt;="&amp;$I5689,'Régua SAEB'!$E:$E,"&gt;"&amp;$I5689,'Régua SAEB'!$A:$A,$E5689)</f>
        <v>2</v>
      </c>
      <c r="K5689" s="10" t="str">
        <f t="array" ref="K5689">INDEX('Régua SAEB'!$F$1:$F$40,MATCH($E5689&amp;"MT"&amp;$J5689,'Régua SAEB'!$G$1:$G$40,0),1)</f>
        <v>Insuficiente</v>
      </c>
    </row>
    <row r="5690" spans="1:11" x14ac:dyDescent="0.2">
      <c r="A5690" s="28" t="s">
        <v>54</v>
      </c>
      <c r="B5690" s="24">
        <v>902809</v>
      </c>
      <c r="C5690" s="28" t="s">
        <v>3080</v>
      </c>
      <c r="D5690" s="29">
        <v>35902809</v>
      </c>
      <c r="E5690" s="29" t="s">
        <v>3527</v>
      </c>
      <c r="F5690" s="29">
        <v>265.77</v>
      </c>
      <c r="G5690" s="10">
        <f>SUMIFS('Régua SAEB'!$C:$C,'Régua SAEB'!$B:$B,"LP",'Régua SAEB'!$D:$D,"&lt;="&amp;$F5690,'Régua SAEB'!$E:$E,"&gt;"&amp;$F5690,'Régua SAEB'!$A:$A,$E5690)</f>
        <v>2</v>
      </c>
      <c r="H5690" s="10" t="str">
        <f t="array" ref="H5690">INDEX('Régua SAEB'!$F$1:$F$40,MATCH($E5690&amp;"LP"&amp;$G5690,'Régua SAEB'!$G$1:$G$40,0),1)</f>
        <v>Básico</v>
      </c>
      <c r="I5690" s="29">
        <v>256.25</v>
      </c>
      <c r="J5690" s="10">
        <f>SUMIFS('Régua SAEB'!$C:$C,'Régua SAEB'!$B:$B,"MT",'Régua SAEB'!$D:$D,"&lt;="&amp;$I5690,'Régua SAEB'!$E:$E,"&gt;"&amp;$I5690,'Régua SAEB'!$A:$A,$E5690)</f>
        <v>2</v>
      </c>
      <c r="K5690" s="10" t="str">
        <f t="array" ref="K5690">INDEX('Régua SAEB'!$F$1:$F$40,MATCH($E5690&amp;"MT"&amp;$J5690,'Régua SAEB'!$G$1:$G$40,0),1)</f>
        <v>Insuficiente</v>
      </c>
    </row>
    <row r="5691" spans="1:11" x14ac:dyDescent="0.2">
      <c r="A5691" s="28" t="s">
        <v>54</v>
      </c>
      <c r="B5691" s="24">
        <v>902810</v>
      </c>
      <c r="C5691" s="28" t="s">
        <v>3081</v>
      </c>
      <c r="D5691" s="29">
        <v>35902810</v>
      </c>
      <c r="E5691" s="29" t="s">
        <v>3527</v>
      </c>
      <c r="F5691" s="29">
        <v>273.05</v>
      </c>
      <c r="G5691" s="10">
        <f>SUMIFS('Régua SAEB'!$C:$C,'Régua SAEB'!$B:$B,"LP",'Régua SAEB'!$D:$D,"&lt;="&amp;$F5691,'Régua SAEB'!$E:$E,"&gt;"&amp;$F5691,'Régua SAEB'!$A:$A,$E5691)</f>
        <v>2</v>
      </c>
      <c r="H5691" s="10" t="str">
        <f t="array" ref="H5691">INDEX('Régua SAEB'!$F$1:$F$40,MATCH($E5691&amp;"LP"&amp;$G5691,'Régua SAEB'!$G$1:$G$40,0),1)</f>
        <v>Básico</v>
      </c>
      <c r="I5691" s="29">
        <v>259.33</v>
      </c>
      <c r="J5691" s="10">
        <f>SUMIFS('Régua SAEB'!$C:$C,'Régua SAEB'!$B:$B,"MT",'Régua SAEB'!$D:$D,"&lt;="&amp;$I5691,'Régua SAEB'!$E:$E,"&gt;"&amp;$I5691,'Régua SAEB'!$A:$A,$E5691)</f>
        <v>2</v>
      </c>
      <c r="K5691" s="10" t="str">
        <f t="array" ref="K5691">INDEX('Régua SAEB'!$F$1:$F$40,MATCH($E5691&amp;"MT"&amp;$J5691,'Régua SAEB'!$G$1:$G$40,0),1)</f>
        <v>Insuficiente</v>
      </c>
    </row>
    <row r="5692" spans="1:11" x14ac:dyDescent="0.2">
      <c r="A5692" s="28" t="s">
        <v>52</v>
      </c>
      <c r="B5692" s="24">
        <v>902834</v>
      </c>
      <c r="C5692" s="28" t="s">
        <v>3082</v>
      </c>
      <c r="D5692" s="29">
        <v>35902834</v>
      </c>
      <c r="E5692" s="29" t="s">
        <v>3527</v>
      </c>
      <c r="F5692" s="29">
        <v>266.45</v>
      </c>
      <c r="G5692" s="10">
        <f>SUMIFS('Régua SAEB'!$C:$C,'Régua SAEB'!$B:$B,"LP",'Régua SAEB'!$D:$D,"&lt;="&amp;$F5692,'Régua SAEB'!$E:$E,"&gt;"&amp;$F5692,'Régua SAEB'!$A:$A,$E5692)</f>
        <v>2</v>
      </c>
      <c r="H5692" s="10" t="str">
        <f t="array" ref="H5692">INDEX('Régua SAEB'!$F$1:$F$40,MATCH($E5692&amp;"LP"&amp;$G5692,'Régua SAEB'!$G$1:$G$40,0),1)</f>
        <v>Básico</v>
      </c>
      <c r="I5692" s="29">
        <v>258.33</v>
      </c>
      <c r="J5692" s="10">
        <f>SUMIFS('Régua SAEB'!$C:$C,'Régua SAEB'!$B:$B,"MT",'Régua SAEB'!$D:$D,"&lt;="&amp;$I5692,'Régua SAEB'!$E:$E,"&gt;"&amp;$I5692,'Régua SAEB'!$A:$A,$E5692)</f>
        <v>2</v>
      </c>
      <c r="K5692" s="10" t="str">
        <f t="array" ref="K5692">INDEX('Régua SAEB'!$F$1:$F$40,MATCH($E5692&amp;"MT"&amp;$J5692,'Régua SAEB'!$G$1:$G$40,0),1)</f>
        <v>Insuficiente</v>
      </c>
    </row>
    <row r="5693" spans="1:11" x14ac:dyDescent="0.2">
      <c r="A5693" s="28" t="s">
        <v>52</v>
      </c>
      <c r="B5693" s="24">
        <v>902861</v>
      </c>
      <c r="C5693" s="28" t="s">
        <v>3084</v>
      </c>
      <c r="D5693" s="29">
        <v>35902861</v>
      </c>
      <c r="E5693" s="29" t="s">
        <v>3527</v>
      </c>
      <c r="F5693" s="29">
        <v>278.12</v>
      </c>
      <c r="G5693" s="10">
        <f>SUMIFS('Régua SAEB'!$C:$C,'Régua SAEB'!$B:$B,"LP",'Régua SAEB'!$D:$D,"&lt;="&amp;$F5693,'Régua SAEB'!$E:$E,"&gt;"&amp;$F5693,'Régua SAEB'!$A:$A,$E5693)</f>
        <v>3</v>
      </c>
      <c r="H5693" s="10" t="str">
        <f t="array" ref="H5693">INDEX('Régua SAEB'!$F$1:$F$40,MATCH($E5693&amp;"LP"&amp;$G5693,'Régua SAEB'!$G$1:$G$40,0),1)</f>
        <v>Básico</v>
      </c>
      <c r="I5693" s="29">
        <v>269.39</v>
      </c>
      <c r="J5693" s="10">
        <f>SUMIFS('Régua SAEB'!$C:$C,'Régua SAEB'!$B:$B,"MT",'Régua SAEB'!$D:$D,"&lt;="&amp;$I5693,'Régua SAEB'!$E:$E,"&gt;"&amp;$I5693,'Régua SAEB'!$A:$A,$E5693)</f>
        <v>2</v>
      </c>
      <c r="K5693" s="10" t="str">
        <f t="array" ref="K5693">INDEX('Régua SAEB'!$F$1:$F$40,MATCH($E5693&amp;"MT"&amp;$J5693,'Régua SAEB'!$G$1:$G$40,0),1)</f>
        <v>Insuficiente</v>
      </c>
    </row>
    <row r="5694" spans="1:11" x14ac:dyDescent="0.2">
      <c r="A5694" s="28" t="s">
        <v>91</v>
      </c>
      <c r="B5694" s="24">
        <v>902901</v>
      </c>
      <c r="C5694" s="28" t="s">
        <v>3086</v>
      </c>
      <c r="D5694" s="29">
        <v>35902901</v>
      </c>
      <c r="E5694" s="29" t="s">
        <v>3527</v>
      </c>
      <c r="F5694" s="29">
        <v>269.36</v>
      </c>
      <c r="G5694" s="10">
        <f>SUMIFS('Régua SAEB'!$C:$C,'Régua SAEB'!$B:$B,"LP",'Régua SAEB'!$D:$D,"&lt;="&amp;$F5694,'Régua SAEB'!$E:$E,"&gt;"&amp;$F5694,'Régua SAEB'!$A:$A,$E5694)</f>
        <v>2</v>
      </c>
      <c r="H5694" s="10" t="str">
        <f t="array" ref="H5694">INDEX('Régua SAEB'!$F$1:$F$40,MATCH($E5694&amp;"LP"&amp;$G5694,'Régua SAEB'!$G$1:$G$40,0),1)</f>
        <v>Básico</v>
      </c>
      <c r="I5694" s="29">
        <v>262.88</v>
      </c>
      <c r="J5694" s="10">
        <f>SUMIFS('Régua SAEB'!$C:$C,'Régua SAEB'!$B:$B,"MT",'Régua SAEB'!$D:$D,"&lt;="&amp;$I5694,'Régua SAEB'!$E:$E,"&gt;"&amp;$I5694,'Régua SAEB'!$A:$A,$E5694)</f>
        <v>2</v>
      </c>
      <c r="K5694" s="10" t="str">
        <f t="array" ref="K5694">INDEX('Régua SAEB'!$F$1:$F$40,MATCH($E5694&amp;"MT"&amp;$J5694,'Régua SAEB'!$G$1:$G$40,0),1)</f>
        <v>Insuficiente</v>
      </c>
    </row>
    <row r="5695" spans="1:11" x14ac:dyDescent="0.2">
      <c r="A5695" s="28" t="s">
        <v>91</v>
      </c>
      <c r="B5695" s="24">
        <v>902913</v>
      </c>
      <c r="C5695" s="28" t="s">
        <v>3087</v>
      </c>
      <c r="D5695" s="29">
        <v>35902913</v>
      </c>
      <c r="E5695" s="29" t="s">
        <v>3527</v>
      </c>
      <c r="F5695" s="29">
        <v>274.02999999999997</v>
      </c>
      <c r="G5695" s="10">
        <f>SUMIFS('Régua SAEB'!$C:$C,'Régua SAEB'!$B:$B,"LP",'Régua SAEB'!$D:$D,"&lt;="&amp;$F5695,'Régua SAEB'!$E:$E,"&gt;"&amp;$F5695,'Régua SAEB'!$A:$A,$E5695)</f>
        <v>2</v>
      </c>
      <c r="H5695" s="10" t="str">
        <f t="array" ref="H5695">INDEX('Régua SAEB'!$F$1:$F$40,MATCH($E5695&amp;"LP"&amp;$G5695,'Régua SAEB'!$G$1:$G$40,0),1)</f>
        <v>Básico</v>
      </c>
      <c r="I5695" s="29">
        <v>260.55</v>
      </c>
      <c r="J5695" s="10">
        <f>SUMIFS('Régua SAEB'!$C:$C,'Régua SAEB'!$B:$B,"MT",'Régua SAEB'!$D:$D,"&lt;="&amp;$I5695,'Régua SAEB'!$E:$E,"&gt;"&amp;$I5695,'Régua SAEB'!$A:$A,$E5695)</f>
        <v>2</v>
      </c>
      <c r="K5695" s="10" t="str">
        <f t="array" ref="K5695">INDEX('Régua SAEB'!$F$1:$F$40,MATCH($E5695&amp;"MT"&amp;$J5695,'Régua SAEB'!$G$1:$G$40,0),1)</f>
        <v>Insuficiente</v>
      </c>
    </row>
    <row r="5696" spans="1:11" x14ac:dyDescent="0.2">
      <c r="A5696" s="28" t="s">
        <v>91</v>
      </c>
      <c r="B5696" s="24">
        <v>902925</v>
      </c>
      <c r="C5696" s="28" t="s">
        <v>3088</v>
      </c>
      <c r="D5696" s="29">
        <v>35902925</v>
      </c>
      <c r="E5696" s="29" t="s">
        <v>3527</v>
      </c>
      <c r="F5696" s="29">
        <v>284.85000000000002</v>
      </c>
      <c r="G5696" s="10">
        <f>SUMIFS('Régua SAEB'!$C:$C,'Régua SAEB'!$B:$B,"LP",'Régua SAEB'!$D:$D,"&lt;="&amp;$F5696,'Régua SAEB'!$E:$E,"&gt;"&amp;$F5696,'Régua SAEB'!$A:$A,$E5696)</f>
        <v>3</v>
      </c>
      <c r="H5696" s="10" t="str">
        <f t="array" ref="H5696">INDEX('Régua SAEB'!$F$1:$F$40,MATCH($E5696&amp;"LP"&amp;$G5696,'Régua SAEB'!$G$1:$G$40,0),1)</f>
        <v>Básico</v>
      </c>
      <c r="I5696" s="29">
        <v>274.29000000000002</v>
      </c>
      <c r="J5696" s="10">
        <f>SUMIFS('Régua SAEB'!$C:$C,'Régua SAEB'!$B:$B,"MT",'Régua SAEB'!$D:$D,"&lt;="&amp;$I5696,'Régua SAEB'!$E:$E,"&gt;"&amp;$I5696,'Régua SAEB'!$A:$A,$E5696)</f>
        <v>2</v>
      </c>
      <c r="K5696" s="10" t="str">
        <f t="array" ref="K5696">INDEX('Régua SAEB'!$F$1:$F$40,MATCH($E5696&amp;"MT"&amp;$J5696,'Régua SAEB'!$G$1:$G$40,0),1)</f>
        <v>Insuficiente</v>
      </c>
    </row>
    <row r="5697" spans="1:11" x14ac:dyDescent="0.2">
      <c r="A5697" s="28" t="s">
        <v>30</v>
      </c>
      <c r="B5697" s="24">
        <v>904173</v>
      </c>
      <c r="C5697" s="28" t="s">
        <v>3530</v>
      </c>
      <c r="D5697" s="29">
        <v>35904173</v>
      </c>
      <c r="E5697" s="29" t="s">
        <v>3527</v>
      </c>
      <c r="F5697" s="29">
        <v>251.18</v>
      </c>
      <c r="G5697" s="10">
        <f>SUMIFS('Régua SAEB'!$C:$C,'Régua SAEB'!$B:$B,"LP",'Régua SAEB'!$D:$D,"&lt;="&amp;$F5697,'Régua SAEB'!$E:$E,"&gt;"&amp;$F5697,'Régua SAEB'!$A:$A,$E5697)</f>
        <v>2</v>
      </c>
      <c r="H5697" s="10" t="str">
        <f t="array" ref="H5697">INDEX('Régua SAEB'!$F$1:$F$40,MATCH($E5697&amp;"LP"&amp;$G5697,'Régua SAEB'!$G$1:$G$40,0),1)</f>
        <v>Básico</v>
      </c>
      <c r="I5697" s="29">
        <v>251.36</v>
      </c>
      <c r="J5697" s="10">
        <f>SUMIFS('Régua SAEB'!$C:$C,'Régua SAEB'!$B:$B,"MT",'Régua SAEB'!$D:$D,"&lt;="&amp;$I5697,'Régua SAEB'!$E:$E,"&gt;"&amp;$I5697,'Régua SAEB'!$A:$A,$E5697)</f>
        <v>2</v>
      </c>
      <c r="K5697" s="10" t="str">
        <f t="array" ref="K5697">INDEX('Régua SAEB'!$F$1:$F$40,MATCH($E5697&amp;"MT"&amp;$J5697,'Régua SAEB'!$G$1:$G$40,0),1)</f>
        <v>Insuficiente</v>
      </c>
    </row>
    <row r="5698" spans="1:11" x14ac:dyDescent="0.2">
      <c r="A5698" s="28" t="s">
        <v>64</v>
      </c>
      <c r="B5698" s="24">
        <v>904247</v>
      </c>
      <c r="C5698" s="28" t="s">
        <v>3780</v>
      </c>
      <c r="D5698" s="29">
        <v>35904247</v>
      </c>
      <c r="E5698" s="29" t="s">
        <v>3527</v>
      </c>
      <c r="F5698" s="29">
        <v>276.27</v>
      </c>
      <c r="G5698" s="10">
        <f>SUMIFS('Régua SAEB'!$C:$C,'Régua SAEB'!$B:$B,"LP",'Régua SAEB'!$D:$D,"&lt;="&amp;$F5698,'Régua SAEB'!$E:$E,"&gt;"&amp;$F5698,'Régua SAEB'!$A:$A,$E5698)</f>
        <v>3</v>
      </c>
      <c r="H5698" s="10" t="str">
        <f t="array" ref="H5698">INDEX('Régua SAEB'!$F$1:$F$40,MATCH($E5698&amp;"LP"&amp;$G5698,'Régua SAEB'!$G$1:$G$40,0),1)</f>
        <v>Básico</v>
      </c>
      <c r="I5698" s="29">
        <v>262.39999999999998</v>
      </c>
      <c r="J5698" s="10">
        <f>SUMIFS('Régua SAEB'!$C:$C,'Régua SAEB'!$B:$B,"MT",'Régua SAEB'!$D:$D,"&lt;="&amp;$I5698,'Régua SAEB'!$E:$E,"&gt;"&amp;$I5698,'Régua SAEB'!$A:$A,$E5698)</f>
        <v>2</v>
      </c>
      <c r="K5698" s="10" t="str">
        <f t="array" ref="K5698">INDEX('Régua SAEB'!$F$1:$F$40,MATCH($E5698&amp;"MT"&amp;$J5698,'Régua SAEB'!$G$1:$G$40,0),1)</f>
        <v>Insuficiente</v>
      </c>
    </row>
    <row r="5699" spans="1:11" x14ac:dyDescent="0.2">
      <c r="A5699" s="28" t="s">
        <v>53</v>
      </c>
      <c r="B5699" s="24">
        <v>904296</v>
      </c>
      <c r="C5699" s="28" t="s">
        <v>3090</v>
      </c>
      <c r="D5699" s="29">
        <v>35904296</v>
      </c>
      <c r="E5699" s="29" t="s">
        <v>3527</v>
      </c>
      <c r="F5699" s="29">
        <v>248.14</v>
      </c>
      <c r="G5699" s="10">
        <f>SUMIFS('Régua SAEB'!$C:$C,'Régua SAEB'!$B:$B,"LP",'Régua SAEB'!$D:$D,"&lt;="&amp;$F5699,'Régua SAEB'!$E:$E,"&gt;"&amp;$F5699,'Régua SAEB'!$A:$A,$E5699)</f>
        <v>1</v>
      </c>
      <c r="H5699" s="10" t="str">
        <f t="array" ref="H5699">INDEX('Régua SAEB'!$F$1:$F$40,MATCH($E5699&amp;"LP"&amp;$G5699,'Régua SAEB'!$G$1:$G$40,0),1)</f>
        <v>Insuficiente</v>
      </c>
      <c r="I5699" s="29">
        <v>247.09</v>
      </c>
      <c r="J5699" s="10">
        <f>SUMIFS('Régua SAEB'!$C:$C,'Régua SAEB'!$B:$B,"MT",'Régua SAEB'!$D:$D,"&lt;="&amp;$I5699,'Régua SAEB'!$E:$E,"&gt;"&amp;$I5699,'Régua SAEB'!$A:$A,$E5699)</f>
        <v>1</v>
      </c>
      <c r="K5699" s="10" t="str">
        <f t="array" ref="K5699">INDEX('Régua SAEB'!$F$1:$F$40,MATCH($E5699&amp;"MT"&amp;$J5699,'Régua SAEB'!$G$1:$G$40,0),1)</f>
        <v>Insuficiente</v>
      </c>
    </row>
    <row r="5700" spans="1:11" x14ac:dyDescent="0.2">
      <c r="A5700" s="28" t="s">
        <v>90</v>
      </c>
      <c r="B5700" s="24">
        <v>904879</v>
      </c>
      <c r="C5700" s="28" t="s">
        <v>3095</v>
      </c>
      <c r="D5700" s="29">
        <v>35904879</v>
      </c>
      <c r="E5700" s="29" t="s">
        <v>3527</v>
      </c>
      <c r="F5700" s="29">
        <v>276.17</v>
      </c>
      <c r="G5700" s="10">
        <f>SUMIFS('Régua SAEB'!$C:$C,'Régua SAEB'!$B:$B,"LP",'Régua SAEB'!$D:$D,"&lt;="&amp;$F5700,'Régua SAEB'!$E:$E,"&gt;"&amp;$F5700,'Régua SAEB'!$A:$A,$E5700)</f>
        <v>3</v>
      </c>
      <c r="H5700" s="10" t="str">
        <f t="array" ref="H5700">INDEX('Régua SAEB'!$F$1:$F$40,MATCH($E5700&amp;"LP"&amp;$G5700,'Régua SAEB'!$G$1:$G$40,0),1)</f>
        <v>Básico</v>
      </c>
      <c r="I5700" s="29">
        <v>260.39999999999998</v>
      </c>
      <c r="J5700" s="10">
        <f>SUMIFS('Régua SAEB'!$C:$C,'Régua SAEB'!$B:$B,"MT",'Régua SAEB'!$D:$D,"&lt;="&amp;$I5700,'Régua SAEB'!$E:$E,"&gt;"&amp;$I5700,'Régua SAEB'!$A:$A,$E5700)</f>
        <v>2</v>
      </c>
      <c r="K5700" s="10" t="str">
        <f t="array" ref="K5700">INDEX('Régua SAEB'!$F$1:$F$40,MATCH($E5700&amp;"MT"&amp;$J5700,'Régua SAEB'!$G$1:$G$40,0),1)</f>
        <v>Insuficiente</v>
      </c>
    </row>
    <row r="5701" spans="1:11" x14ac:dyDescent="0.2">
      <c r="A5701" s="28" t="s">
        <v>65</v>
      </c>
      <c r="B5701" s="24">
        <v>906141</v>
      </c>
      <c r="C5701" s="28" t="s">
        <v>3096</v>
      </c>
      <c r="D5701" s="29">
        <v>35906141</v>
      </c>
      <c r="E5701" s="29" t="s">
        <v>3527</v>
      </c>
      <c r="F5701" s="29">
        <v>251.42</v>
      </c>
      <c r="G5701" s="10">
        <f>SUMIFS('Régua SAEB'!$C:$C,'Régua SAEB'!$B:$B,"LP",'Régua SAEB'!$D:$D,"&lt;="&amp;$F5701,'Régua SAEB'!$E:$E,"&gt;"&amp;$F5701,'Régua SAEB'!$A:$A,$E5701)</f>
        <v>2</v>
      </c>
      <c r="H5701" s="10" t="str">
        <f t="array" ref="H5701">INDEX('Régua SAEB'!$F$1:$F$40,MATCH($E5701&amp;"LP"&amp;$G5701,'Régua SAEB'!$G$1:$G$40,0),1)</f>
        <v>Básico</v>
      </c>
      <c r="I5701" s="29">
        <v>247.75</v>
      </c>
      <c r="J5701" s="10">
        <f>SUMIFS('Régua SAEB'!$C:$C,'Régua SAEB'!$B:$B,"MT",'Régua SAEB'!$D:$D,"&lt;="&amp;$I5701,'Régua SAEB'!$E:$E,"&gt;"&amp;$I5701,'Régua SAEB'!$A:$A,$E5701)</f>
        <v>1</v>
      </c>
      <c r="K5701" s="10" t="str">
        <f t="array" ref="K5701">INDEX('Régua SAEB'!$F$1:$F$40,MATCH($E5701&amp;"MT"&amp;$J5701,'Régua SAEB'!$G$1:$G$40,0),1)</f>
        <v>Insuficiente</v>
      </c>
    </row>
    <row r="5702" spans="1:11" x14ac:dyDescent="0.2">
      <c r="A5702" s="28" t="s">
        <v>52</v>
      </c>
      <c r="B5702" s="24">
        <v>906165</v>
      </c>
      <c r="C5702" s="28" t="s">
        <v>3097</v>
      </c>
      <c r="D5702" s="29">
        <v>35906165</v>
      </c>
      <c r="E5702" s="29" t="s">
        <v>3527</v>
      </c>
      <c r="F5702" s="29">
        <v>245.21</v>
      </c>
      <c r="G5702" s="10">
        <f>SUMIFS('Régua SAEB'!$C:$C,'Régua SAEB'!$B:$B,"LP",'Régua SAEB'!$D:$D,"&lt;="&amp;$F5702,'Régua SAEB'!$E:$E,"&gt;"&amp;$F5702,'Régua SAEB'!$A:$A,$E5702)</f>
        <v>1</v>
      </c>
      <c r="H5702" s="10" t="str">
        <f t="array" ref="H5702">INDEX('Régua SAEB'!$F$1:$F$40,MATCH($E5702&amp;"LP"&amp;$G5702,'Régua SAEB'!$G$1:$G$40,0),1)</f>
        <v>Insuficiente</v>
      </c>
      <c r="I5702" s="29">
        <v>242.35</v>
      </c>
      <c r="J5702" s="10">
        <f>SUMIFS('Régua SAEB'!$C:$C,'Régua SAEB'!$B:$B,"MT",'Régua SAEB'!$D:$D,"&lt;="&amp;$I5702,'Régua SAEB'!$E:$E,"&gt;"&amp;$I5702,'Régua SAEB'!$A:$A,$E5702)</f>
        <v>1</v>
      </c>
      <c r="K5702" s="10" t="str">
        <f t="array" ref="K5702">INDEX('Régua SAEB'!$F$1:$F$40,MATCH($E5702&amp;"MT"&amp;$J5702,'Régua SAEB'!$G$1:$G$40,0),1)</f>
        <v>Insuficiente</v>
      </c>
    </row>
    <row r="5703" spans="1:11" x14ac:dyDescent="0.2">
      <c r="A5703" s="28" t="s">
        <v>53</v>
      </c>
      <c r="B5703" s="24">
        <v>906207</v>
      </c>
      <c r="C5703" s="28" t="s">
        <v>3781</v>
      </c>
      <c r="D5703" s="29">
        <v>35906207</v>
      </c>
      <c r="E5703" s="29" t="s">
        <v>3527</v>
      </c>
      <c r="F5703" s="29">
        <v>284.01</v>
      </c>
      <c r="G5703" s="10">
        <f>SUMIFS('Régua SAEB'!$C:$C,'Régua SAEB'!$B:$B,"LP",'Régua SAEB'!$D:$D,"&lt;="&amp;$F5703,'Régua SAEB'!$E:$E,"&gt;"&amp;$F5703,'Régua SAEB'!$A:$A,$E5703)</f>
        <v>3</v>
      </c>
      <c r="H5703" s="10" t="str">
        <f t="array" ref="H5703">INDEX('Régua SAEB'!$F$1:$F$40,MATCH($E5703&amp;"LP"&amp;$G5703,'Régua SAEB'!$G$1:$G$40,0),1)</f>
        <v>Básico</v>
      </c>
      <c r="I5703" s="29">
        <v>276.57</v>
      </c>
      <c r="J5703" s="10">
        <f>SUMIFS('Régua SAEB'!$C:$C,'Régua SAEB'!$B:$B,"MT",'Régua SAEB'!$D:$D,"&lt;="&amp;$I5703,'Régua SAEB'!$E:$E,"&gt;"&amp;$I5703,'Régua SAEB'!$A:$A,$E5703)</f>
        <v>3</v>
      </c>
      <c r="K5703" s="10" t="str">
        <f t="array" ref="K5703">INDEX('Régua SAEB'!$F$1:$F$40,MATCH($E5703&amp;"MT"&amp;$J5703,'Régua SAEB'!$G$1:$G$40,0),1)</f>
        <v>Básico</v>
      </c>
    </row>
    <row r="5704" spans="1:11" x14ac:dyDescent="0.2">
      <c r="A5704" s="28" t="s">
        <v>89</v>
      </c>
      <c r="B5704" s="24">
        <v>906530</v>
      </c>
      <c r="C5704" s="28" t="s">
        <v>3099</v>
      </c>
      <c r="D5704" s="29">
        <v>35906530</v>
      </c>
      <c r="E5704" s="29" t="s">
        <v>3527</v>
      </c>
      <c r="F5704" s="29">
        <v>250.6</v>
      </c>
      <c r="G5704" s="10">
        <f>SUMIFS('Régua SAEB'!$C:$C,'Régua SAEB'!$B:$B,"LP",'Régua SAEB'!$D:$D,"&lt;="&amp;$F5704,'Régua SAEB'!$E:$E,"&gt;"&amp;$F5704,'Régua SAEB'!$A:$A,$E5704)</f>
        <v>2</v>
      </c>
      <c r="H5704" s="10" t="str">
        <f t="array" ref="H5704">INDEX('Régua SAEB'!$F$1:$F$40,MATCH($E5704&amp;"LP"&amp;$G5704,'Régua SAEB'!$G$1:$G$40,0),1)</f>
        <v>Básico</v>
      </c>
      <c r="I5704" s="29">
        <v>242.61</v>
      </c>
      <c r="J5704" s="10">
        <f>SUMIFS('Régua SAEB'!$C:$C,'Régua SAEB'!$B:$B,"MT",'Régua SAEB'!$D:$D,"&lt;="&amp;$I5704,'Régua SAEB'!$E:$E,"&gt;"&amp;$I5704,'Régua SAEB'!$A:$A,$E5704)</f>
        <v>1</v>
      </c>
      <c r="K5704" s="10" t="str">
        <f t="array" ref="K5704">INDEX('Régua SAEB'!$F$1:$F$40,MATCH($E5704&amp;"MT"&amp;$J5704,'Régua SAEB'!$G$1:$G$40,0),1)</f>
        <v>Insuficiente</v>
      </c>
    </row>
    <row r="5705" spans="1:11" x14ac:dyDescent="0.2">
      <c r="A5705" s="28" t="s">
        <v>89</v>
      </c>
      <c r="B5705" s="24">
        <v>906542</v>
      </c>
      <c r="C5705" s="28" t="s">
        <v>3100</v>
      </c>
      <c r="D5705" s="29">
        <v>35906542</v>
      </c>
      <c r="E5705" s="29" t="s">
        <v>3527</v>
      </c>
      <c r="F5705" s="29">
        <v>281.01</v>
      </c>
      <c r="G5705" s="10">
        <f>SUMIFS('Régua SAEB'!$C:$C,'Régua SAEB'!$B:$B,"LP",'Régua SAEB'!$D:$D,"&lt;="&amp;$F5705,'Régua SAEB'!$E:$E,"&gt;"&amp;$F5705,'Régua SAEB'!$A:$A,$E5705)</f>
        <v>3</v>
      </c>
      <c r="H5705" s="10" t="str">
        <f t="array" ref="H5705">INDEX('Régua SAEB'!$F$1:$F$40,MATCH($E5705&amp;"LP"&amp;$G5705,'Régua SAEB'!$G$1:$G$40,0),1)</f>
        <v>Básico</v>
      </c>
      <c r="I5705" s="29">
        <v>278.64999999999998</v>
      </c>
      <c r="J5705" s="10">
        <f>SUMIFS('Régua SAEB'!$C:$C,'Régua SAEB'!$B:$B,"MT",'Régua SAEB'!$D:$D,"&lt;="&amp;$I5705,'Régua SAEB'!$E:$E,"&gt;"&amp;$I5705,'Régua SAEB'!$A:$A,$E5705)</f>
        <v>3</v>
      </c>
      <c r="K5705" s="10" t="str">
        <f t="array" ref="K5705">INDEX('Régua SAEB'!$F$1:$F$40,MATCH($E5705&amp;"MT"&amp;$J5705,'Régua SAEB'!$G$1:$G$40,0),1)</f>
        <v>Básico</v>
      </c>
    </row>
    <row r="5706" spans="1:11" x14ac:dyDescent="0.2">
      <c r="A5706" s="28" t="s">
        <v>90</v>
      </c>
      <c r="B5706" s="24">
        <v>906566</v>
      </c>
      <c r="C5706" s="28" t="s">
        <v>3101</v>
      </c>
      <c r="D5706" s="29">
        <v>35906566</v>
      </c>
      <c r="E5706" s="29" t="s">
        <v>3527</v>
      </c>
      <c r="F5706" s="29">
        <v>268.45</v>
      </c>
      <c r="G5706" s="10">
        <f>SUMIFS('Régua SAEB'!$C:$C,'Régua SAEB'!$B:$B,"LP",'Régua SAEB'!$D:$D,"&lt;="&amp;$F5706,'Régua SAEB'!$E:$E,"&gt;"&amp;$F5706,'Régua SAEB'!$A:$A,$E5706)</f>
        <v>2</v>
      </c>
      <c r="H5706" s="10" t="str">
        <f t="array" ref="H5706">INDEX('Régua SAEB'!$F$1:$F$40,MATCH($E5706&amp;"LP"&amp;$G5706,'Régua SAEB'!$G$1:$G$40,0),1)</f>
        <v>Básico</v>
      </c>
      <c r="I5706" s="29">
        <v>251.03</v>
      </c>
      <c r="J5706" s="10">
        <f>SUMIFS('Régua SAEB'!$C:$C,'Régua SAEB'!$B:$B,"MT",'Régua SAEB'!$D:$D,"&lt;="&amp;$I5706,'Régua SAEB'!$E:$E,"&gt;"&amp;$I5706,'Régua SAEB'!$A:$A,$E5706)</f>
        <v>2</v>
      </c>
      <c r="K5706" s="10" t="str">
        <f t="array" ref="K5706">INDEX('Régua SAEB'!$F$1:$F$40,MATCH($E5706&amp;"MT"&amp;$J5706,'Régua SAEB'!$G$1:$G$40,0),1)</f>
        <v>Insuficiente</v>
      </c>
    </row>
    <row r="5707" spans="1:11" x14ac:dyDescent="0.2">
      <c r="A5707" s="28" t="s">
        <v>91</v>
      </c>
      <c r="B5707" s="24">
        <v>906591</v>
      </c>
      <c r="C5707" s="28" t="s">
        <v>3102</v>
      </c>
      <c r="D5707" s="29">
        <v>35906591</v>
      </c>
      <c r="E5707" s="29" t="s">
        <v>3527</v>
      </c>
      <c r="F5707" s="29">
        <v>270.39999999999998</v>
      </c>
      <c r="G5707" s="10">
        <f>SUMIFS('Régua SAEB'!$C:$C,'Régua SAEB'!$B:$B,"LP",'Régua SAEB'!$D:$D,"&lt;="&amp;$F5707,'Régua SAEB'!$E:$E,"&gt;"&amp;$F5707,'Régua SAEB'!$A:$A,$E5707)</f>
        <v>2</v>
      </c>
      <c r="H5707" s="10" t="str">
        <f t="array" ref="H5707">INDEX('Régua SAEB'!$F$1:$F$40,MATCH($E5707&amp;"LP"&amp;$G5707,'Régua SAEB'!$G$1:$G$40,0),1)</f>
        <v>Básico</v>
      </c>
      <c r="I5707" s="29">
        <v>257.98</v>
      </c>
      <c r="J5707" s="10">
        <f>SUMIFS('Régua SAEB'!$C:$C,'Régua SAEB'!$B:$B,"MT",'Régua SAEB'!$D:$D,"&lt;="&amp;$I5707,'Régua SAEB'!$E:$E,"&gt;"&amp;$I5707,'Régua SAEB'!$A:$A,$E5707)</f>
        <v>2</v>
      </c>
      <c r="K5707" s="10" t="str">
        <f t="array" ref="K5707">INDEX('Régua SAEB'!$F$1:$F$40,MATCH($E5707&amp;"MT"&amp;$J5707,'Régua SAEB'!$G$1:$G$40,0),1)</f>
        <v>Insuficiente</v>
      </c>
    </row>
    <row r="5708" spans="1:11" x14ac:dyDescent="0.2">
      <c r="A5708" s="28" t="s">
        <v>53</v>
      </c>
      <c r="B5708" s="24">
        <v>906967</v>
      </c>
      <c r="C5708" s="28" t="s">
        <v>3782</v>
      </c>
      <c r="D5708" s="29">
        <v>35906967</v>
      </c>
      <c r="E5708" s="29" t="s">
        <v>3527</v>
      </c>
      <c r="F5708" s="29">
        <v>271.61</v>
      </c>
      <c r="G5708" s="10">
        <f>SUMIFS('Régua SAEB'!$C:$C,'Régua SAEB'!$B:$B,"LP",'Régua SAEB'!$D:$D,"&lt;="&amp;$F5708,'Régua SAEB'!$E:$E,"&gt;"&amp;$F5708,'Régua SAEB'!$A:$A,$E5708)</f>
        <v>2</v>
      </c>
      <c r="H5708" s="10" t="str">
        <f t="array" ref="H5708">INDEX('Régua SAEB'!$F$1:$F$40,MATCH($E5708&amp;"LP"&amp;$G5708,'Régua SAEB'!$G$1:$G$40,0),1)</f>
        <v>Básico</v>
      </c>
      <c r="I5708" s="29">
        <v>258.81</v>
      </c>
      <c r="J5708" s="10">
        <f>SUMIFS('Régua SAEB'!$C:$C,'Régua SAEB'!$B:$B,"MT",'Régua SAEB'!$D:$D,"&lt;="&amp;$I5708,'Régua SAEB'!$E:$E,"&gt;"&amp;$I5708,'Régua SAEB'!$A:$A,$E5708)</f>
        <v>2</v>
      </c>
      <c r="K5708" s="10" t="str">
        <f t="array" ref="K5708">INDEX('Régua SAEB'!$F$1:$F$40,MATCH($E5708&amp;"MT"&amp;$J5708,'Régua SAEB'!$G$1:$G$40,0),1)</f>
        <v>Insuficiente</v>
      </c>
    </row>
    <row r="5709" spans="1:11" x14ac:dyDescent="0.2">
      <c r="A5709" s="28" t="s">
        <v>53</v>
      </c>
      <c r="B5709" s="24">
        <v>907017</v>
      </c>
      <c r="C5709" s="28" t="s">
        <v>3104</v>
      </c>
      <c r="D5709" s="29">
        <v>35907017</v>
      </c>
      <c r="E5709" s="29" t="s">
        <v>3527</v>
      </c>
      <c r="F5709" s="29">
        <v>254.76</v>
      </c>
      <c r="G5709" s="10">
        <f>SUMIFS('Régua SAEB'!$C:$C,'Régua SAEB'!$B:$B,"LP",'Régua SAEB'!$D:$D,"&lt;="&amp;$F5709,'Régua SAEB'!$E:$E,"&gt;"&amp;$F5709,'Régua SAEB'!$A:$A,$E5709)</f>
        <v>2</v>
      </c>
      <c r="H5709" s="10" t="str">
        <f t="array" ref="H5709">INDEX('Régua SAEB'!$F$1:$F$40,MATCH($E5709&amp;"LP"&amp;$G5709,'Régua SAEB'!$G$1:$G$40,0),1)</f>
        <v>Básico</v>
      </c>
      <c r="I5709" s="29">
        <v>248.58</v>
      </c>
      <c r="J5709" s="10">
        <f>SUMIFS('Régua SAEB'!$C:$C,'Régua SAEB'!$B:$B,"MT",'Régua SAEB'!$D:$D,"&lt;="&amp;$I5709,'Régua SAEB'!$E:$E,"&gt;"&amp;$I5709,'Régua SAEB'!$A:$A,$E5709)</f>
        <v>1</v>
      </c>
      <c r="K5709" s="10" t="str">
        <f t="array" ref="K5709">INDEX('Régua SAEB'!$F$1:$F$40,MATCH($E5709&amp;"MT"&amp;$J5709,'Régua SAEB'!$G$1:$G$40,0),1)</f>
        <v>Insuficiente</v>
      </c>
    </row>
    <row r="5710" spans="1:11" x14ac:dyDescent="0.2">
      <c r="A5710" s="28" t="s">
        <v>54</v>
      </c>
      <c r="B5710" s="24">
        <v>907112</v>
      </c>
      <c r="C5710" s="28" t="s">
        <v>3105</v>
      </c>
      <c r="D5710" s="29">
        <v>35907112</v>
      </c>
      <c r="E5710" s="29" t="s">
        <v>3527</v>
      </c>
      <c r="F5710" s="29">
        <v>267.52</v>
      </c>
      <c r="G5710" s="10">
        <f>SUMIFS('Régua SAEB'!$C:$C,'Régua SAEB'!$B:$B,"LP",'Régua SAEB'!$D:$D,"&lt;="&amp;$F5710,'Régua SAEB'!$E:$E,"&gt;"&amp;$F5710,'Régua SAEB'!$A:$A,$E5710)</f>
        <v>2</v>
      </c>
      <c r="H5710" s="10" t="str">
        <f t="array" ref="H5710">INDEX('Régua SAEB'!$F$1:$F$40,MATCH($E5710&amp;"LP"&amp;$G5710,'Régua SAEB'!$G$1:$G$40,0),1)</f>
        <v>Básico</v>
      </c>
      <c r="I5710" s="29">
        <v>255.89</v>
      </c>
      <c r="J5710" s="10">
        <f>SUMIFS('Régua SAEB'!$C:$C,'Régua SAEB'!$B:$B,"MT",'Régua SAEB'!$D:$D,"&lt;="&amp;$I5710,'Régua SAEB'!$E:$E,"&gt;"&amp;$I5710,'Régua SAEB'!$A:$A,$E5710)</f>
        <v>2</v>
      </c>
      <c r="K5710" s="10" t="str">
        <f t="array" ref="K5710">INDEX('Régua SAEB'!$F$1:$F$40,MATCH($E5710&amp;"MT"&amp;$J5710,'Régua SAEB'!$G$1:$G$40,0),1)</f>
        <v>Insuficiente</v>
      </c>
    </row>
    <row r="5711" spans="1:11" x14ac:dyDescent="0.2">
      <c r="A5711" s="28" t="s">
        <v>91</v>
      </c>
      <c r="B5711" s="24">
        <v>907194</v>
      </c>
      <c r="C5711" s="28" t="s">
        <v>3107</v>
      </c>
      <c r="D5711" s="29">
        <v>35907194</v>
      </c>
      <c r="E5711" s="29" t="s">
        <v>3527</v>
      </c>
      <c r="F5711" s="29">
        <v>284.14999999999998</v>
      </c>
      <c r="G5711" s="10">
        <f>SUMIFS('Régua SAEB'!$C:$C,'Régua SAEB'!$B:$B,"LP",'Régua SAEB'!$D:$D,"&lt;="&amp;$F5711,'Régua SAEB'!$E:$E,"&gt;"&amp;$F5711,'Régua SAEB'!$A:$A,$E5711)</f>
        <v>3</v>
      </c>
      <c r="H5711" s="10" t="str">
        <f t="array" ref="H5711">INDEX('Régua SAEB'!$F$1:$F$40,MATCH($E5711&amp;"LP"&amp;$G5711,'Régua SAEB'!$G$1:$G$40,0),1)</f>
        <v>Básico</v>
      </c>
      <c r="I5711" s="29">
        <v>266.58</v>
      </c>
      <c r="J5711" s="10">
        <f>SUMIFS('Régua SAEB'!$C:$C,'Régua SAEB'!$B:$B,"MT",'Régua SAEB'!$D:$D,"&lt;="&amp;$I5711,'Régua SAEB'!$E:$E,"&gt;"&amp;$I5711,'Régua SAEB'!$A:$A,$E5711)</f>
        <v>2</v>
      </c>
      <c r="K5711" s="10" t="str">
        <f t="array" ref="K5711">INDEX('Régua SAEB'!$F$1:$F$40,MATCH($E5711&amp;"MT"&amp;$J5711,'Régua SAEB'!$G$1:$G$40,0),1)</f>
        <v>Insuficiente</v>
      </c>
    </row>
    <row r="5712" spans="1:11" x14ac:dyDescent="0.2">
      <c r="A5712" s="28" t="s">
        <v>90</v>
      </c>
      <c r="B5712" s="24">
        <v>908373</v>
      </c>
      <c r="C5712" s="28" t="s">
        <v>3110</v>
      </c>
      <c r="D5712" s="29">
        <v>35908373</v>
      </c>
      <c r="E5712" s="29" t="s">
        <v>3527</v>
      </c>
      <c r="F5712" s="29">
        <v>289.37</v>
      </c>
      <c r="G5712" s="10">
        <f>SUMIFS('Régua SAEB'!$C:$C,'Régua SAEB'!$B:$B,"LP",'Régua SAEB'!$D:$D,"&lt;="&amp;$F5712,'Régua SAEB'!$E:$E,"&gt;"&amp;$F5712,'Régua SAEB'!$A:$A,$E5712)</f>
        <v>3</v>
      </c>
      <c r="H5712" s="10" t="str">
        <f t="array" ref="H5712">INDEX('Régua SAEB'!$F$1:$F$40,MATCH($E5712&amp;"LP"&amp;$G5712,'Régua SAEB'!$G$1:$G$40,0),1)</f>
        <v>Básico</v>
      </c>
      <c r="I5712" s="29">
        <v>273.92</v>
      </c>
      <c r="J5712" s="10">
        <f>SUMIFS('Régua SAEB'!$C:$C,'Régua SAEB'!$B:$B,"MT",'Régua SAEB'!$D:$D,"&lt;="&amp;$I5712,'Régua SAEB'!$E:$E,"&gt;"&amp;$I5712,'Régua SAEB'!$A:$A,$E5712)</f>
        <v>2</v>
      </c>
      <c r="K5712" s="10" t="str">
        <f t="array" ref="K5712">INDEX('Régua SAEB'!$F$1:$F$40,MATCH($E5712&amp;"MT"&amp;$J5712,'Régua SAEB'!$G$1:$G$40,0),1)</f>
        <v>Insuficiente</v>
      </c>
    </row>
    <row r="5713" spans="1:11" x14ac:dyDescent="0.2">
      <c r="A5713" s="28" t="s">
        <v>30</v>
      </c>
      <c r="B5713" s="24">
        <v>908400</v>
      </c>
      <c r="C5713" s="28" t="s">
        <v>3783</v>
      </c>
      <c r="D5713" s="29">
        <v>35908400</v>
      </c>
      <c r="E5713" s="29" t="s">
        <v>3527</v>
      </c>
      <c r="F5713" s="29">
        <v>287.29000000000002</v>
      </c>
      <c r="G5713" s="10">
        <f>SUMIFS('Régua SAEB'!$C:$C,'Régua SAEB'!$B:$B,"LP",'Régua SAEB'!$D:$D,"&lt;="&amp;$F5713,'Régua SAEB'!$E:$E,"&gt;"&amp;$F5713,'Régua SAEB'!$A:$A,$E5713)</f>
        <v>3</v>
      </c>
      <c r="H5713" s="10" t="str">
        <f t="array" ref="H5713">INDEX('Régua SAEB'!$F$1:$F$40,MATCH($E5713&amp;"LP"&amp;$G5713,'Régua SAEB'!$G$1:$G$40,0),1)</f>
        <v>Básico</v>
      </c>
      <c r="I5713" s="29">
        <v>269.41000000000003</v>
      </c>
      <c r="J5713" s="10">
        <f>SUMIFS('Régua SAEB'!$C:$C,'Régua SAEB'!$B:$B,"MT",'Régua SAEB'!$D:$D,"&lt;="&amp;$I5713,'Régua SAEB'!$E:$E,"&gt;"&amp;$I5713,'Régua SAEB'!$A:$A,$E5713)</f>
        <v>2</v>
      </c>
      <c r="K5713" s="10" t="str">
        <f t="array" ref="K5713">INDEX('Régua SAEB'!$F$1:$F$40,MATCH($E5713&amp;"MT"&amp;$J5713,'Régua SAEB'!$G$1:$G$40,0),1)</f>
        <v>Insuficiente</v>
      </c>
    </row>
    <row r="5714" spans="1:11" x14ac:dyDescent="0.2">
      <c r="A5714" s="28" t="s">
        <v>54</v>
      </c>
      <c r="B5714" s="24">
        <v>909105</v>
      </c>
      <c r="C5714" s="28" t="s">
        <v>3113</v>
      </c>
      <c r="D5714" s="29">
        <v>35909105</v>
      </c>
      <c r="E5714" s="29" t="s">
        <v>3527</v>
      </c>
      <c r="F5714" s="29">
        <v>244.63</v>
      </c>
      <c r="G5714" s="10">
        <f>SUMIFS('Régua SAEB'!$C:$C,'Régua SAEB'!$B:$B,"LP",'Régua SAEB'!$D:$D,"&lt;="&amp;$F5714,'Régua SAEB'!$E:$E,"&gt;"&amp;$F5714,'Régua SAEB'!$A:$A,$E5714)</f>
        <v>1</v>
      </c>
      <c r="H5714" s="10" t="str">
        <f t="array" ref="H5714">INDEX('Régua SAEB'!$F$1:$F$40,MATCH($E5714&amp;"LP"&amp;$G5714,'Régua SAEB'!$G$1:$G$40,0),1)</f>
        <v>Insuficiente</v>
      </c>
      <c r="I5714" s="29">
        <v>242.79</v>
      </c>
      <c r="J5714" s="10">
        <f>SUMIFS('Régua SAEB'!$C:$C,'Régua SAEB'!$B:$B,"MT",'Régua SAEB'!$D:$D,"&lt;="&amp;$I5714,'Régua SAEB'!$E:$E,"&gt;"&amp;$I5714,'Régua SAEB'!$A:$A,$E5714)</f>
        <v>1</v>
      </c>
      <c r="K5714" s="10" t="str">
        <f t="array" ref="K5714">INDEX('Régua SAEB'!$F$1:$F$40,MATCH($E5714&amp;"MT"&amp;$J5714,'Régua SAEB'!$G$1:$G$40,0),1)</f>
        <v>Insuficiente</v>
      </c>
    </row>
    <row r="5715" spans="1:11" x14ac:dyDescent="0.2">
      <c r="A5715" s="28" t="s">
        <v>53</v>
      </c>
      <c r="B5715" s="24">
        <v>909166</v>
      </c>
      <c r="C5715" s="28" t="s">
        <v>3117</v>
      </c>
      <c r="D5715" s="29">
        <v>35909166</v>
      </c>
      <c r="E5715" s="29" t="s">
        <v>3527</v>
      </c>
      <c r="F5715" s="29">
        <v>265.02999999999997</v>
      </c>
      <c r="G5715" s="10">
        <f>SUMIFS('Régua SAEB'!$C:$C,'Régua SAEB'!$B:$B,"LP",'Régua SAEB'!$D:$D,"&lt;="&amp;$F5715,'Régua SAEB'!$E:$E,"&gt;"&amp;$F5715,'Régua SAEB'!$A:$A,$E5715)</f>
        <v>2</v>
      </c>
      <c r="H5715" s="10" t="str">
        <f t="array" ref="H5715">INDEX('Régua SAEB'!$F$1:$F$40,MATCH($E5715&amp;"LP"&amp;$G5715,'Régua SAEB'!$G$1:$G$40,0),1)</f>
        <v>Básico</v>
      </c>
      <c r="I5715" s="29">
        <v>255.82</v>
      </c>
      <c r="J5715" s="10">
        <f>SUMIFS('Régua SAEB'!$C:$C,'Régua SAEB'!$B:$B,"MT",'Régua SAEB'!$D:$D,"&lt;="&amp;$I5715,'Régua SAEB'!$E:$E,"&gt;"&amp;$I5715,'Régua SAEB'!$A:$A,$E5715)</f>
        <v>2</v>
      </c>
      <c r="K5715" s="10" t="str">
        <f t="array" ref="K5715">INDEX('Régua SAEB'!$F$1:$F$40,MATCH($E5715&amp;"MT"&amp;$J5715,'Régua SAEB'!$G$1:$G$40,0),1)</f>
        <v>Insuficiente</v>
      </c>
    </row>
    <row r="5716" spans="1:11" x14ac:dyDescent="0.2">
      <c r="A5716" s="28" t="s">
        <v>52</v>
      </c>
      <c r="B5716" s="24">
        <v>909191</v>
      </c>
      <c r="C5716" s="28" t="s">
        <v>3118</v>
      </c>
      <c r="D5716" s="29">
        <v>35909191</v>
      </c>
      <c r="E5716" s="29" t="s">
        <v>3527</v>
      </c>
      <c r="F5716" s="29">
        <v>277.23</v>
      </c>
      <c r="G5716" s="10">
        <f>SUMIFS('Régua SAEB'!$C:$C,'Régua SAEB'!$B:$B,"LP",'Régua SAEB'!$D:$D,"&lt;="&amp;$F5716,'Régua SAEB'!$E:$E,"&gt;"&amp;$F5716,'Régua SAEB'!$A:$A,$E5716)</f>
        <v>3</v>
      </c>
      <c r="H5716" s="10" t="str">
        <f t="array" ref="H5716">INDEX('Régua SAEB'!$F$1:$F$40,MATCH($E5716&amp;"LP"&amp;$G5716,'Régua SAEB'!$G$1:$G$40,0),1)</f>
        <v>Básico</v>
      </c>
      <c r="I5716" s="29">
        <v>262.49</v>
      </c>
      <c r="J5716" s="10">
        <f>SUMIFS('Régua SAEB'!$C:$C,'Régua SAEB'!$B:$B,"MT",'Régua SAEB'!$D:$D,"&lt;="&amp;$I5716,'Régua SAEB'!$E:$E,"&gt;"&amp;$I5716,'Régua SAEB'!$A:$A,$E5716)</f>
        <v>2</v>
      </c>
      <c r="K5716" s="10" t="str">
        <f t="array" ref="K5716">INDEX('Régua SAEB'!$F$1:$F$40,MATCH($E5716&amp;"MT"&amp;$J5716,'Régua SAEB'!$G$1:$G$40,0),1)</f>
        <v>Insuficiente</v>
      </c>
    </row>
    <row r="5717" spans="1:11" x14ac:dyDescent="0.2">
      <c r="A5717" s="28" t="s">
        <v>89</v>
      </c>
      <c r="B5717" s="24">
        <v>910338</v>
      </c>
      <c r="C5717" s="28" t="s">
        <v>3122</v>
      </c>
      <c r="D5717" s="29">
        <v>35910338</v>
      </c>
      <c r="E5717" s="29" t="s">
        <v>3527</v>
      </c>
      <c r="F5717" s="29">
        <v>274.37</v>
      </c>
      <c r="G5717" s="10">
        <f>SUMIFS('Régua SAEB'!$C:$C,'Régua SAEB'!$B:$B,"LP",'Régua SAEB'!$D:$D,"&lt;="&amp;$F5717,'Régua SAEB'!$E:$E,"&gt;"&amp;$F5717,'Régua SAEB'!$A:$A,$E5717)</f>
        <v>2</v>
      </c>
      <c r="H5717" s="10" t="str">
        <f t="array" ref="H5717">INDEX('Régua SAEB'!$F$1:$F$40,MATCH($E5717&amp;"LP"&amp;$G5717,'Régua SAEB'!$G$1:$G$40,0),1)</f>
        <v>Básico</v>
      </c>
      <c r="I5717" s="29">
        <v>276.36</v>
      </c>
      <c r="J5717" s="10">
        <f>SUMIFS('Régua SAEB'!$C:$C,'Régua SAEB'!$B:$B,"MT",'Régua SAEB'!$D:$D,"&lt;="&amp;$I5717,'Régua SAEB'!$E:$E,"&gt;"&amp;$I5717,'Régua SAEB'!$A:$A,$E5717)</f>
        <v>3</v>
      </c>
      <c r="K5717" s="10" t="str">
        <f t="array" ref="K5717">INDEX('Régua SAEB'!$F$1:$F$40,MATCH($E5717&amp;"MT"&amp;$J5717,'Régua SAEB'!$G$1:$G$40,0),1)</f>
        <v>Básico</v>
      </c>
    </row>
    <row r="5718" spans="1:11" x14ac:dyDescent="0.2">
      <c r="A5718" s="28" t="s">
        <v>51</v>
      </c>
      <c r="B5718" s="24">
        <v>910788</v>
      </c>
      <c r="C5718" s="28" t="s">
        <v>3784</v>
      </c>
      <c r="D5718" s="29">
        <v>35910788</v>
      </c>
      <c r="E5718" s="29" t="s">
        <v>3527</v>
      </c>
      <c r="F5718" s="29">
        <v>268.26</v>
      </c>
      <c r="G5718" s="10">
        <f>SUMIFS('Régua SAEB'!$C:$C,'Régua SAEB'!$B:$B,"LP",'Régua SAEB'!$D:$D,"&lt;="&amp;$F5718,'Régua SAEB'!$E:$E,"&gt;"&amp;$F5718,'Régua SAEB'!$A:$A,$E5718)</f>
        <v>2</v>
      </c>
      <c r="H5718" s="10" t="str">
        <f t="array" ref="H5718">INDEX('Régua SAEB'!$F$1:$F$40,MATCH($E5718&amp;"LP"&amp;$G5718,'Régua SAEB'!$G$1:$G$40,0),1)</f>
        <v>Básico</v>
      </c>
      <c r="I5718" s="29">
        <v>275.58</v>
      </c>
      <c r="J5718" s="10">
        <f>SUMIFS('Régua SAEB'!$C:$C,'Régua SAEB'!$B:$B,"MT",'Régua SAEB'!$D:$D,"&lt;="&amp;$I5718,'Régua SAEB'!$E:$E,"&gt;"&amp;$I5718,'Régua SAEB'!$A:$A,$E5718)</f>
        <v>3</v>
      </c>
      <c r="K5718" s="10" t="str">
        <f t="array" ref="K5718">INDEX('Régua SAEB'!$F$1:$F$40,MATCH($E5718&amp;"MT"&amp;$J5718,'Régua SAEB'!$G$1:$G$40,0),1)</f>
        <v>Básico</v>
      </c>
    </row>
    <row r="5719" spans="1:11" x14ac:dyDescent="0.2">
      <c r="A5719" s="28" t="s">
        <v>53</v>
      </c>
      <c r="B5719" s="24">
        <v>910831</v>
      </c>
      <c r="C5719" s="28" t="s">
        <v>3123</v>
      </c>
      <c r="D5719" s="29">
        <v>35910831</v>
      </c>
      <c r="E5719" s="29" t="s">
        <v>3527</v>
      </c>
      <c r="F5719" s="29">
        <v>260.13</v>
      </c>
      <c r="G5719" s="10">
        <f>SUMIFS('Régua SAEB'!$C:$C,'Régua SAEB'!$B:$B,"LP",'Régua SAEB'!$D:$D,"&lt;="&amp;$F5719,'Régua SAEB'!$E:$E,"&gt;"&amp;$F5719,'Régua SAEB'!$A:$A,$E5719)</f>
        <v>2</v>
      </c>
      <c r="H5719" s="10" t="str">
        <f t="array" ref="H5719">INDEX('Régua SAEB'!$F$1:$F$40,MATCH($E5719&amp;"LP"&amp;$G5719,'Régua SAEB'!$G$1:$G$40,0),1)</f>
        <v>Básico</v>
      </c>
      <c r="I5719" s="29">
        <v>248.67</v>
      </c>
      <c r="J5719" s="10">
        <f>SUMIFS('Régua SAEB'!$C:$C,'Régua SAEB'!$B:$B,"MT",'Régua SAEB'!$D:$D,"&lt;="&amp;$I5719,'Régua SAEB'!$E:$E,"&gt;"&amp;$I5719,'Régua SAEB'!$A:$A,$E5719)</f>
        <v>1</v>
      </c>
      <c r="K5719" s="10" t="str">
        <f t="array" ref="K5719">INDEX('Régua SAEB'!$F$1:$F$40,MATCH($E5719&amp;"MT"&amp;$J5719,'Régua SAEB'!$G$1:$G$40,0),1)</f>
        <v>Insuficiente</v>
      </c>
    </row>
    <row r="5720" spans="1:11" x14ac:dyDescent="0.2">
      <c r="A5720" s="28" t="s">
        <v>65</v>
      </c>
      <c r="B5720" s="24">
        <v>911537</v>
      </c>
      <c r="C5720" s="28" t="s">
        <v>3125</v>
      </c>
      <c r="D5720" s="29">
        <v>35911537</v>
      </c>
      <c r="E5720" s="29" t="s">
        <v>3527</v>
      </c>
      <c r="F5720" s="29">
        <v>252.39</v>
      </c>
      <c r="G5720" s="10">
        <f>SUMIFS('Régua SAEB'!$C:$C,'Régua SAEB'!$B:$B,"LP",'Régua SAEB'!$D:$D,"&lt;="&amp;$F5720,'Régua SAEB'!$E:$E,"&gt;"&amp;$F5720,'Régua SAEB'!$A:$A,$E5720)</f>
        <v>2</v>
      </c>
      <c r="H5720" s="10" t="str">
        <f t="array" ref="H5720">INDEX('Régua SAEB'!$F$1:$F$40,MATCH($E5720&amp;"LP"&amp;$G5720,'Régua SAEB'!$G$1:$G$40,0),1)</f>
        <v>Básico</v>
      </c>
      <c r="I5720" s="29">
        <v>237.58</v>
      </c>
      <c r="J5720" s="10">
        <f>SUMIFS('Régua SAEB'!$C:$C,'Régua SAEB'!$B:$B,"MT",'Régua SAEB'!$D:$D,"&lt;="&amp;$I5720,'Régua SAEB'!$E:$E,"&gt;"&amp;$I5720,'Régua SAEB'!$A:$A,$E5720)</f>
        <v>1</v>
      </c>
      <c r="K5720" s="10" t="str">
        <f t="array" ref="K5720">INDEX('Régua SAEB'!$F$1:$F$40,MATCH($E5720&amp;"MT"&amp;$J5720,'Régua SAEB'!$G$1:$G$40,0),1)</f>
        <v>Insuficiente</v>
      </c>
    </row>
    <row r="5721" spans="1:11" x14ac:dyDescent="0.2">
      <c r="A5721" s="28" t="s">
        <v>65</v>
      </c>
      <c r="B5721" s="24">
        <v>913820</v>
      </c>
      <c r="C5721" s="28" t="s">
        <v>3785</v>
      </c>
      <c r="D5721" s="29">
        <v>35913820</v>
      </c>
      <c r="E5721" s="29" t="s">
        <v>3527</v>
      </c>
      <c r="F5721" s="29">
        <v>289.01</v>
      </c>
      <c r="G5721" s="10">
        <f>SUMIFS('Régua SAEB'!$C:$C,'Régua SAEB'!$B:$B,"LP",'Régua SAEB'!$D:$D,"&lt;="&amp;$F5721,'Régua SAEB'!$E:$E,"&gt;"&amp;$F5721,'Régua SAEB'!$A:$A,$E5721)</f>
        <v>3</v>
      </c>
      <c r="H5721" s="10" t="str">
        <f t="array" ref="H5721">INDEX('Régua SAEB'!$F$1:$F$40,MATCH($E5721&amp;"LP"&amp;$G5721,'Régua SAEB'!$G$1:$G$40,0),1)</f>
        <v>Básico</v>
      </c>
      <c r="I5721" s="29">
        <v>272.82</v>
      </c>
      <c r="J5721" s="10">
        <f>SUMIFS('Régua SAEB'!$C:$C,'Régua SAEB'!$B:$B,"MT",'Régua SAEB'!$D:$D,"&lt;="&amp;$I5721,'Régua SAEB'!$E:$E,"&gt;"&amp;$I5721,'Régua SAEB'!$A:$A,$E5721)</f>
        <v>2</v>
      </c>
      <c r="K5721" s="10" t="str">
        <f t="array" ref="K5721">INDEX('Régua SAEB'!$F$1:$F$40,MATCH($E5721&amp;"MT"&amp;$J5721,'Régua SAEB'!$G$1:$G$40,0),1)</f>
        <v>Insuficiente</v>
      </c>
    </row>
    <row r="5722" spans="1:11" x14ac:dyDescent="0.2">
      <c r="A5722" s="28" t="s">
        <v>53</v>
      </c>
      <c r="B5722" s="24">
        <v>914721</v>
      </c>
      <c r="C5722" s="28" t="s">
        <v>3130</v>
      </c>
      <c r="D5722" s="29">
        <v>35914721</v>
      </c>
      <c r="E5722" s="29" t="s">
        <v>3527</v>
      </c>
      <c r="F5722" s="29">
        <v>266.33999999999997</v>
      </c>
      <c r="G5722" s="10">
        <f>SUMIFS('Régua SAEB'!$C:$C,'Régua SAEB'!$B:$B,"LP",'Régua SAEB'!$D:$D,"&lt;="&amp;$F5722,'Régua SAEB'!$E:$E,"&gt;"&amp;$F5722,'Régua SAEB'!$A:$A,$E5722)</f>
        <v>2</v>
      </c>
      <c r="H5722" s="10" t="str">
        <f t="array" ref="H5722">INDEX('Régua SAEB'!$F$1:$F$40,MATCH($E5722&amp;"LP"&amp;$G5722,'Régua SAEB'!$G$1:$G$40,0),1)</f>
        <v>Básico</v>
      </c>
      <c r="I5722" s="29">
        <v>258.04000000000002</v>
      </c>
      <c r="J5722" s="10">
        <f>SUMIFS('Régua SAEB'!$C:$C,'Régua SAEB'!$B:$B,"MT",'Régua SAEB'!$D:$D,"&lt;="&amp;$I5722,'Régua SAEB'!$E:$E,"&gt;"&amp;$I5722,'Régua SAEB'!$A:$A,$E5722)</f>
        <v>2</v>
      </c>
      <c r="K5722" s="10" t="str">
        <f t="array" ref="K5722">INDEX('Régua SAEB'!$F$1:$F$40,MATCH($E5722&amp;"MT"&amp;$J5722,'Régua SAEB'!$G$1:$G$40,0),1)</f>
        <v>Insuficiente</v>
      </c>
    </row>
    <row r="5723" spans="1:11" x14ac:dyDescent="0.2">
      <c r="A5723" s="28" t="s">
        <v>90</v>
      </c>
      <c r="B5723" s="24">
        <v>914733</v>
      </c>
      <c r="C5723" s="28" t="s">
        <v>3131</v>
      </c>
      <c r="D5723" s="29">
        <v>35914733</v>
      </c>
      <c r="E5723" s="29" t="s">
        <v>3527</v>
      </c>
      <c r="F5723" s="29">
        <v>269.05</v>
      </c>
      <c r="G5723" s="10">
        <f>SUMIFS('Régua SAEB'!$C:$C,'Régua SAEB'!$B:$B,"LP",'Régua SAEB'!$D:$D,"&lt;="&amp;$F5723,'Régua SAEB'!$E:$E,"&gt;"&amp;$F5723,'Régua SAEB'!$A:$A,$E5723)</f>
        <v>2</v>
      </c>
      <c r="H5723" s="10" t="str">
        <f t="array" ref="H5723">INDEX('Régua SAEB'!$F$1:$F$40,MATCH($E5723&amp;"LP"&amp;$G5723,'Régua SAEB'!$G$1:$G$40,0),1)</f>
        <v>Básico</v>
      </c>
      <c r="I5723" s="29">
        <v>255.93</v>
      </c>
      <c r="J5723" s="10">
        <f>SUMIFS('Régua SAEB'!$C:$C,'Régua SAEB'!$B:$B,"MT",'Régua SAEB'!$D:$D,"&lt;="&amp;$I5723,'Régua SAEB'!$E:$E,"&gt;"&amp;$I5723,'Régua SAEB'!$A:$A,$E5723)</f>
        <v>2</v>
      </c>
      <c r="K5723" s="10" t="str">
        <f t="array" ref="K5723">INDEX('Régua SAEB'!$F$1:$F$40,MATCH($E5723&amp;"MT"&amp;$J5723,'Régua SAEB'!$G$1:$G$40,0),1)</f>
        <v>Insuficiente</v>
      </c>
    </row>
    <row r="5724" spans="1:11" x14ac:dyDescent="0.2">
      <c r="A5724" s="28" t="s">
        <v>51</v>
      </c>
      <c r="B5724" s="24">
        <v>915671</v>
      </c>
      <c r="C5724" s="28" t="s">
        <v>3135</v>
      </c>
      <c r="D5724" s="29">
        <v>35915671</v>
      </c>
      <c r="E5724" s="29" t="s">
        <v>3527</v>
      </c>
      <c r="F5724" s="29">
        <v>287.77999999999997</v>
      </c>
      <c r="G5724" s="10">
        <f>SUMIFS('Régua SAEB'!$C:$C,'Régua SAEB'!$B:$B,"LP",'Régua SAEB'!$D:$D,"&lt;="&amp;$F5724,'Régua SAEB'!$E:$E,"&gt;"&amp;$F5724,'Régua SAEB'!$A:$A,$E5724)</f>
        <v>3</v>
      </c>
      <c r="H5724" s="10" t="str">
        <f t="array" ref="H5724">INDEX('Régua SAEB'!$F$1:$F$40,MATCH($E5724&amp;"LP"&amp;$G5724,'Régua SAEB'!$G$1:$G$40,0),1)</f>
        <v>Básico</v>
      </c>
      <c r="I5724" s="29">
        <v>274.02</v>
      </c>
      <c r="J5724" s="10">
        <f>SUMIFS('Régua SAEB'!$C:$C,'Régua SAEB'!$B:$B,"MT",'Régua SAEB'!$D:$D,"&lt;="&amp;$I5724,'Régua SAEB'!$E:$E,"&gt;"&amp;$I5724,'Régua SAEB'!$A:$A,$E5724)</f>
        <v>2</v>
      </c>
      <c r="K5724" s="10" t="str">
        <f t="array" ref="K5724">INDEX('Régua SAEB'!$F$1:$F$40,MATCH($E5724&amp;"MT"&amp;$J5724,'Régua SAEB'!$G$1:$G$40,0),1)</f>
        <v>Insuficiente</v>
      </c>
    </row>
    <row r="5725" spans="1:11" x14ac:dyDescent="0.2">
      <c r="A5725" s="28" t="s">
        <v>90</v>
      </c>
      <c r="B5725" s="24">
        <v>915725</v>
      </c>
      <c r="C5725" s="28" t="s">
        <v>3137</v>
      </c>
      <c r="D5725" s="29">
        <v>35915725</v>
      </c>
      <c r="E5725" s="29" t="s">
        <v>3527</v>
      </c>
      <c r="F5725" s="29">
        <v>277.73</v>
      </c>
      <c r="G5725" s="10">
        <f>SUMIFS('Régua SAEB'!$C:$C,'Régua SAEB'!$B:$B,"LP",'Régua SAEB'!$D:$D,"&lt;="&amp;$F5725,'Régua SAEB'!$E:$E,"&gt;"&amp;$F5725,'Régua SAEB'!$A:$A,$E5725)</f>
        <v>3</v>
      </c>
      <c r="H5725" s="10" t="str">
        <f t="array" ref="H5725">INDEX('Régua SAEB'!$F$1:$F$40,MATCH($E5725&amp;"LP"&amp;$G5725,'Régua SAEB'!$G$1:$G$40,0),1)</f>
        <v>Básico</v>
      </c>
      <c r="I5725" s="29">
        <v>264.81</v>
      </c>
      <c r="J5725" s="10">
        <f>SUMIFS('Régua SAEB'!$C:$C,'Régua SAEB'!$B:$B,"MT",'Régua SAEB'!$D:$D,"&lt;="&amp;$I5725,'Régua SAEB'!$E:$E,"&gt;"&amp;$I5725,'Régua SAEB'!$A:$A,$E5725)</f>
        <v>2</v>
      </c>
      <c r="K5725" s="10" t="str">
        <f t="array" ref="K5725">INDEX('Régua SAEB'!$F$1:$F$40,MATCH($E5725&amp;"MT"&amp;$J5725,'Régua SAEB'!$G$1:$G$40,0),1)</f>
        <v>Insuficiente</v>
      </c>
    </row>
    <row r="5726" spans="1:11" x14ac:dyDescent="0.2">
      <c r="A5726" s="28" t="s">
        <v>51</v>
      </c>
      <c r="B5726" s="24">
        <v>916493</v>
      </c>
      <c r="C5726" s="28" t="s">
        <v>3138</v>
      </c>
      <c r="D5726" s="29">
        <v>35916493</v>
      </c>
      <c r="E5726" s="29" t="s">
        <v>3527</v>
      </c>
      <c r="F5726" s="29">
        <v>266</v>
      </c>
      <c r="G5726" s="10">
        <f>SUMIFS('Régua SAEB'!$C:$C,'Régua SAEB'!$B:$B,"LP",'Régua SAEB'!$D:$D,"&lt;="&amp;$F5726,'Régua SAEB'!$E:$E,"&gt;"&amp;$F5726,'Régua SAEB'!$A:$A,$E5726)</f>
        <v>2</v>
      </c>
      <c r="H5726" s="10" t="str">
        <f t="array" ref="H5726">INDEX('Régua SAEB'!$F$1:$F$40,MATCH($E5726&amp;"LP"&amp;$G5726,'Régua SAEB'!$G$1:$G$40,0),1)</f>
        <v>Básico</v>
      </c>
      <c r="I5726" s="29">
        <v>252.64</v>
      </c>
      <c r="J5726" s="10">
        <f>SUMIFS('Régua SAEB'!$C:$C,'Régua SAEB'!$B:$B,"MT",'Régua SAEB'!$D:$D,"&lt;="&amp;$I5726,'Régua SAEB'!$E:$E,"&gt;"&amp;$I5726,'Régua SAEB'!$A:$A,$E5726)</f>
        <v>2</v>
      </c>
      <c r="K5726" s="10" t="str">
        <f t="array" ref="K5726">INDEX('Régua SAEB'!$F$1:$F$40,MATCH($E5726&amp;"MT"&amp;$J5726,'Régua SAEB'!$G$1:$G$40,0),1)</f>
        <v>Insuficiente</v>
      </c>
    </row>
    <row r="5727" spans="1:11" x14ac:dyDescent="0.2">
      <c r="A5727" s="28" t="s">
        <v>65</v>
      </c>
      <c r="B5727" s="24">
        <v>916729</v>
      </c>
      <c r="C5727" s="28" t="s">
        <v>3139</v>
      </c>
      <c r="D5727" s="29">
        <v>35916729</v>
      </c>
      <c r="E5727" s="29" t="s">
        <v>3527</v>
      </c>
      <c r="F5727" s="29">
        <v>261.64</v>
      </c>
      <c r="G5727" s="10">
        <f>SUMIFS('Régua SAEB'!$C:$C,'Régua SAEB'!$B:$B,"LP",'Régua SAEB'!$D:$D,"&lt;="&amp;$F5727,'Régua SAEB'!$E:$E,"&gt;"&amp;$F5727,'Régua SAEB'!$A:$A,$E5727)</f>
        <v>2</v>
      </c>
      <c r="H5727" s="10" t="str">
        <f t="array" ref="H5727">INDEX('Régua SAEB'!$F$1:$F$40,MATCH($E5727&amp;"LP"&amp;$G5727,'Régua SAEB'!$G$1:$G$40,0),1)</f>
        <v>Básico</v>
      </c>
      <c r="I5727" s="29">
        <v>256.36</v>
      </c>
      <c r="J5727" s="10">
        <f>SUMIFS('Régua SAEB'!$C:$C,'Régua SAEB'!$B:$B,"MT",'Régua SAEB'!$D:$D,"&lt;="&amp;$I5727,'Régua SAEB'!$E:$E,"&gt;"&amp;$I5727,'Régua SAEB'!$A:$A,$E5727)</f>
        <v>2</v>
      </c>
      <c r="K5727" s="10" t="str">
        <f t="array" ref="K5727">INDEX('Régua SAEB'!$F$1:$F$40,MATCH($E5727&amp;"MT"&amp;$J5727,'Régua SAEB'!$G$1:$G$40,0),1)</f>
        <v>Insuficiente</v>
      </c>
    </row>
    <row r="5728" spans="1:11" x14ac:dyDescent="0.2">
      <c r="A5728" s="28" t="s">
        <v>53</v>
      </c>
      <c r="B5728" s="24">
        <v>916742</v>
      </c>
      <c r="C5728" s="28" t="s">
        <v>3786</v>
      </c>
      <c r="D5728" s="29">
        <v>35916742</v>
      </c>
      <c r="E5728" s="29" t="s">
        <v>3527</v>
      </c>
      <c r="F5728" s="29">
        <v>271.31</v>
      </c>
      <c r="G5728" s="10">
        <f>SUMIFS('Régua SAEB'!$C:$C,'Régua SAEB'!$B:$B,"LP",'Régua SAEB'!$D:$D,"&lt;="&amp;$F5728,'Régua SAEB'!$E:$E,"&gt;"&amp;$F5728,'Régua SAEB'!$A:$A,$E5728)</f>
        <v>2</v>
      </c>
      <c r="H5728" s="10" t="str">
        <f t="array" ref="H5728">INDEX('Régua SAEB'!$F$1:$F$40,MATCH($E5728&amp;"LP"&amp;$G5728,'Régua SAEB'!$G$1:$G$40,0),1)</f>
        <v>Básico</v>
      </c>
      <c r="I5728" s="29">
        <v>258.26</v>
      </c>
      <c r="J5728" s="10">
        <f>SUMIFS('Régua SAEB'!$C:$C,'Régua SAEB'!$B:$B,"MT",'Régua SAEB'!$D:$D,"&lt;="&amp;$I5728,'Régua SAEB'!$E:$E,"&gt;"&amp;$I5728,'Régua SAEB'!$A:$A,$E5728)</f>
        <v>2</v>
      </c>
      <c r="K5728" s="10" t="str">
        <f t="array" ref="K5728">INDEX('Régua SAEB'!$F$1:$F$40,MATCH($E5728&amp;"MT"&amp;$J5728,'Régua SAEB'!$G$1:$G$40,0),1)</f>
        <v>Insuficiente</v>
      </c>
    </row>
    <row r="5729" spans="1:11" x14ac:dyDescent="0.2">
      <c r="A5729" s="28" t="s">
        <v>52</v>
      </c>
      <c r="B5729" s="24">
        <v>916754</v>
      </c>
      <c r="C5729" s="28" t="s">
        <v>3787</v>
      </c>
      <c r="D5729" s="29">
        <v>35916754</v>
      </c>
      <c r="E5729" s="29" t="s">
        <v>3527</v>
      </c>
      <c r="F5729" s="29">
        <v>269.13</v>
      </c>
      <c r="G5729" s="10">
        <f>SUMIFS('Régua SAEB'!$C:$C,'Régua SAEB'!$B:$B,"LP",'Régua SAEB'!$D:$D,"&lt;="&amp;$F5729,'Régua SAEB'!$E:$E,"&gt;"&amp;$F5729,'Régua SAEB'!$A:$A,$E5729)</f>
        <v>2</v>
      </c>
      <c r="H5729" s="10" t="str">
        <f t="array" ref="H5729">INDEX('Régua SAEB'!$F$1:$F$40,MATCH($E5729&amp;"LP"&amp;$G5729,'Régua SAEB'!$G$1:$G$40,0),1)</f>
        <v>Básico</v>
      </c>
      <c r="I5729" s="29">
        <v>255.78</v>
      </c>
      <c r="J5729" s="10">
        <f>SUMIFS('Régua SAEB'!$C:$C,'Régua SAEB'!$B:$B,"MT",'Régua SAEB'!$D:$D,"&lt;="&amp;$I5729,'Régua SAEB'!$E:$E,"&gt;"&amp;$I5729,'Régua SAEB'!$A:$A,$E5729)</f>
        <v>2</v>
      </c>
      <c r="K5729" s="10" t="str">
        <f t="array" ref="K5729">INDEX('Régua SAEB'!$F$1:$F$40,MATCH($E5729&amp;"MT"&amp;$J5729,'Régua SAEB'!$G$1:$G$40,0),1)</f>
        <v>Insuficiente</v>
      </c>
    </row>
    <row r="5730" spans="1:11" x14ac:dyDescent="0.2">
      <c r="A5730" s="28" t="s">
        <v>90</v>
      </c>
      <c r="B5730" s="24">
        <v>916791</v>
      </c>
      <c r="C5730" s="28" t="s">
        <v>3140</v>
      </c>
      <c r="D5730" s="29">
        <v>35916791</v>
      </c>
      <c r="E5730" s="29" t="s">
        <v>3527</v>
      </c>
      <c r="F5730" s="29">
        <v>269.39999999999998</v>
      </c>
      <c r="G5730" s="10">
        <f>SUMIFS('Régua SAEB'!$C:$C,'Régua SAEB'!$B:$B,"LP",'Régua SAEB'!$D:$D,"&lt;="&amp;$F5730,'Régua SAEB'!$E:$E,"&gt;"&amp;$F5730,'Régua SAEB'!$A:$A,$E5730)</f>
        <v>2</v>
      </c>
      <c r="H5730" s="10" t="str">
        <f t="array" ref="H5730">INDEX('Régua SAEB'!$F$1:$F$40,MATCH($E5730&amp;"LP"&amp;$G5730,'Régua SAEB'!$G$1:$G$40,0),1)</f>
        <v>Básico</v>
      </c>
      <c r="I5730" s="29">
        <v>260.61</v>
      </c>
      <c r="J5730" s="10">
        <f>SUMIFS('Régua SAEB'!$C:$C,'Régua SAEB'!$B:$B,"MT",'Régua SAEB'!$D:$D,"&lt;="&amp;$I5730,'Régua SAEB'!$E:$E,"&gt;"&amp;$I5730,'Régua SAEB'!$A:$A,$E5730)</f>
        <v>2</v>
      </c>
      <c r="K5730" s="10" t="str">
        <f t="array" ref="K5730">INDEX('Régua SAEB'!$F$1:$F$40,MATCH($E5730&amp;"MT"&amp;$J5730,'Régua SAEB'!$G$1:$G$40,0),1)</f>
        <v>Insuficiente</v>
      </c>
    </row>
    <row r="5731" spans="1:11" x14ac:dyDescent="0.2">
      <c r="A5731" s="28" t="s">
        <v>53</v>
      </c>
      <c r="B5731" s="24">
        <v>920277</v>
      </c>
      <c r="C5731" s="28" t="s">
        <v>3788</v>
      </c>
      <c r="D5731" s="29">
        <v>35920277</v>
      </c>
      <c r="E5731" s="29" t="s">
        <v>3527</v>
      </c>
      <c r="F5731" s="29">
        <v>262.05</v>
      </c>
      <c r="G5731" s="10">
        <f>SUMIFS('Régua SAEB'!$C:$C,'Régua SAEB'!$B:$B,"LP",'Régua SAEB'!$D:$D,"&lt;="&amp;$F5731,'Régua SAEB'!$E:$E,"&gt;"&amp;$F5731,'Régua SAEB'!$A:$A,$E5731)</f>
        <v>2</v>
      </c>
      <c r="H5731" s="10" t="str">
        <f t="array" ref="H5731">INDEX('Régua SAEB'!$F$1:$F$40,MATCH($E5731&amp;"LP"&amp;$G5731,'Régua SAEB'!$G$1:$G$40,0),1)</f>
        <v>Básico</v>
      </c>
      <c r="I5731" s="29">
        <v>251.34</v>
      </c>
      <c r="J5731" s="10">
        <f>SUMIFS('Régua SAEB'!$C:$C,'Régua SAEB'!$B:$B,"MT",'Régua SAEB'!$D:$D,"&lt;="&amp;$I5731,'Régua SAEB'!$E:$E,"&gt;"&amp;$I5731,'Régua SAEB'!$A:$A,$E5731)</f>
        <v>2</v>
      </c>
      <c r="K5731" s="10" t="str">
        <f t="array" ref="K5731">INDEX('Régua SAEB'!$F$1:$F$40,MATCH($E5731&amp;"MT"&amp;$J5731,'Régua SAEB'!$G$1:$G$40,0),1)</f>
        <v>Insuficiente</v>
      </c>
    </row>
    <row r="5732" spans="1:11" x14ac:dyDescent="0.2">
      <c r="A5732" s="28" t="s">
        <v>91</v>
      </c>
      <c r="B5732" s="24">
        <v>920997</v>
      </c>
      <c r="C5732" s="28" t="s">
        <v>3144</v>
      </c>
      <c r="D5732" s="29">
        <v>35920997</v>
      </c>
      <c r="E5732" s="29" t="s">
        <v>3527</v>
      </c>
      <c r="F5732" s="29">
        <v>271.64</v>
      </c>
      <c r="G5732" s="10">
        <f>SUMIFS('Régua SAEB'!$C:$C,'Régua SAEB'!$B:$B,"LP",'Régua SAEB'!$D:$D,"&lt;="&amp;$F5732,'Régua SAEB'!$E:$E,"&gt;"&amp;$F5732,'Régua SAEB'!$A:$A,$E5732)</f>
        <v>2</v>
      </c>
      <c r="H5732" s="10" t="str">
        <f t="array" ref="H5732">INDEX('Régua SAEB'!$F$1:$F$40,MATCH($E5732&amp;"LP"&amp;$G5732,'Régua SAEB'!$G$1:$G$40,0),1)</f>
        <v>Básico</v>
      </c>
      <c r="I5732" s="29">
        <v>258.93</v>
      </c>
      <c r="J5732" s="10">
        <f>SUMIFS('Régua SAEB'!$C:$C,'Régua SAEB'!$B:$B,"MT",'Régua SAEB'!$D:$D,"&lt;="&amp;$I5732,'Régua SAEB'!$E:$E,"&gt;"&amp;$I5732,'Régua SAEB'!$A:$A,$E5732)</f>
        <v>2</v>
      </c>
      <c r="K5732" s="10" t="str">
        <f t="array" ref="K5732">INDEX('Régua SAEB'!$F$1:$F$40,MATCH($E5732&amp;"MT"&amp;$J5732,'Régua SAEB'!$G$1:$G$40,0),1)</f>
        <v>Insuficiente</v>
      </c>
    </row>
    <row r="5733" spans="1:11" x14ac:dyDescent="0.2">
      <c r="A5733" s="28" t="s">
        <v>53</v>
      </c>
      <c r="B5733" s="24">
        <v>922146</v>
      </c>
      <c r="C5733" s="28" t="s">
        <v>3147</v>
      </c>
      <c r="D5733" s="29">
        <v>35922146</v>
      </c>
      <c r="E5733" s="29" t="s">
        <v>3527</v>
      </c>
      <c r="F5733" s="29">
        <v>270.07</v>
      </c>
      <c r="G5733" s="10">
        <f>SUMIFS('Régua SAEB'!$C:$C,'Régua SAEB'!$B:$B,"LP",'Régua SAEB'!$D:$D,"&lt;="&amp;$F5733,'Régua SAEB'!$E:$E,"&gt;"&amp;$F5733,'Régua SAEB'!$A:$A,$E5733)</f>
        <v>2</v>
      </c>
      <c r="H5733" s="10" t="str">
        <f t="array" ref="H5733">INDEX('Régua SAEB'!$F$1:$F$40,MATCH($E5733&amp;"LP"&amp;$G5733,'Régua SAEB'!$G$1:$G$40,0),1)</f>
        <v>Básico</v>
      </c>
      <c r="I5733" s="29">
        <v>264.70999999999998</v>
      </c>
      <c r="J5733" s="10">
        <f>SUMIFS('Régua SAEB'!$C:$C,'Régua SAEB'!$B:$B,"MT",'Régua SAEB'!$D:$D,"&lt;="&amp;$I5733,'Régua SAEB'!$E:$E,"&gt;"&amp;$I5733,'Régua SAEB'!$A:$A,$E5733)</f>
        <v>2</v>
      </c>
      <c r="K5733" s="10" t="str">
        <f t="array" ref="K5733">INDEX('Régua SAEB'!$F$1:$F$40,MATCH($E5733&amp;"MT"&amp;$J5733,'Régua SAEB'!$G$1:$G$40,0),1)</f>
        <v>Insuficiente</v>
      </c>
    </row>
    <row r="5734" spans="1:11" x14ac:dyDescent="0.2">
      <c r="A5734" s="28" t="s">
        <v>64</v>
      </c>
      <c r="B5734" s="24">
        <v>922249</v>
      </c>
      <c r="C5734" s="28" t="s">
        <v>3148</v>
      </c>
      <c r="D5734" s="29">
        <v>35922249</v>
      </c>
      <c r="E5734" s="29" t="s">
        <v>3527</v>
      </c>
      <c r="F5734" s="29">
        <v>260.83</v>
      </c>
      <c r="G5734" s="10">
        <f>SUMIFS('Régua SAEB'!$C:$C,'Régua SAEB'!$B:$B,"LP",'Régua SAEB'!$D:$D,"&lt;="&amp;$F5734,'Régua SAEB'!$E:$E,"&gt;"&amp;$F5734,'Régua SAEB'!$A:$A,$E5734)</f>
        <v>2</v>
      </c>
      <c r="H5734" s="10" t="str">
        <f t="array" ref="H5734">INDEX('Régua SAEB'!$F$1:$F$40,MATCH($E5734&amp;"LP"&amp;$G5734,'Régua SAEB'!$G$1:$G$40,0),1)</f>
        <v>Básico</v>
      </c>
      <c r="I5734" s="29">
        <v>248.58</v>
      </c>
      <c r="J5734" s="10">
        <f>SUMIFS('Régua SAEB'!$C:$C,'Régua SAEB'!$B:$B,"MT",'Régua SAEB'!$D:$D,"&lt;="&amp;$I5734,'Régua SAEB'!$E:$E,"&gt;"&amp;$I5734,'Régua SAEB'!$A:$A,$E5734)</f>
        <v>1</v>
      </c>
      <c r="K5734" s="10" t="str">
        <f t="array" ref="K5734">INDEX('Régua SAEB'!$F$1:$F$40,MATCH($E5734&amp;"MT"&amp;$J5734,'Régua SAEB'!$G$1:$G$40,0),1)</f>
        <v>Insuficiente</v>
      </c>
    </row>
    <row r="5735" spans="1:11" x14ac:dyDescent="0.2">
      <c r="A5735" s="28" t="s">
        <v>53</v>
      </c>
      <c r="B5735" s="24">
        <v>922900</v>
      </c>
      <c r="C5735" s="28" t="s">
        <v>3150</v>
      </c>
      <c r="D5735" s="29">
        <v>35922900</v>
      </c>
      <c r="E5735" s="29" t="s">
        <v>3527</v>
      </c>
      <c r="F5735" s="29">
        <v>281.13</v>
      </c>
      <c r="G5735" s="10">
        <f>SUMIFS('Régua SAEB'!$C:$C,'Régua SAEB'!$B:$B,"LP",'Régua SAEB'!$D:$D,"&lt;="&amp;$F5735,'Régua SAEB'!$E:$E,"&gt;"&amp;$F5735,'Régua SAEB'!$A:$A,$E5735)</f>
        <v>3</v>
      </c>
      <c r="H5735" s="10" t="str">
        <f t="array" ref="H5735">INDEX('Régua SAEB'!$F$1:$F$40,MATCH($E5735&amp;"LP"&amp;$G5735,'Régua SAEB'!$G$1:$G$40,0),1)</f>
        <v>Básico</v>
      </c>
      <c r="I5735" s="29">
        <v>263.86</v>
      </c>
      <c r="J5735" s="10">
        <f>SUMIFS('Régua SAEB'!$C:$C,'Régua SAEB'!$B:$B,"MT",'Régua SAEB'!$D:$D,"&lt;="&amp;$I5735,'Régua SAEB'!$E:$E,"&gt;"&amp;$I5735,'Régua SAEB'!$A:$A,$E5735)</f>
        <v>2</v>
      </c>
      <c r="K5735" s="10" t="str">
        <f t="array" ref="K5735">INDEX('Régua SAEB'!$F$1:$F$40,MATCH($E5735&amp;"MT"&amp;$J5735,'Régua SAEB'!$G$1:$G$40,0),1)</f>
        <v>Insuficiente</v>
      </c>
    </row>
    <row r="5736" spans="1:11" x14ac:dyDescent="0.2">
      <c r="A5736" s="28" t="s">
        <v>53</v>
      </c>
      <c r="B5736" s="24">
        <v>922912</v>
      </c>
      <c r="C5736" s="28" t="s">
        <v>3789</v>
      </c>
      <c r="D5736" s="29">
        <v>35922912</v>
      </c>
      <c r="E5736" s="29" t="s">
        <v>3527</v>
      </c>
      <c r="F5736" s="29">
        <v>312.95999999999998</v>
      </c>
      <c r="G5736" s="10">
        <f>SUMIFS('Régua SAEB'!$C:$C,'Régua SAEB'!$B:$B,"LP",'Régua SAEB'!$D:$D,"&lt;="&amp;$F5736,'Régua SAEB'!$E:$E,"&gt;"&amp;$F5736,'Régua SAEB'!$A:$A,$E5736)</f>
        <v>4</v>
      </c>
      <c r="H5736" s="10" t="str">
        <f t="array" ref="H5736">INDEX('Régua SAEB'!$F$1:$F$40,MATCH($E5736&amp;"LP"&amp;$G5736,'Régua SAEB'!$G$1:$G$40,0),1)</f>
        <v>Básico</v>
      </c>
      <c r="I5736" s="29">
        <v>290.89</v>
      </c>
      <c r="J5736" s="10">
        <f>SUMIFS('Régua SAEB'!$C:$C,'Régua SAEB'!$B:$B,"MT",'Régua SAEB'!$D:$D,"&lt;="&amp;$I5736,'Régua SAEB'!$E:$E,"&gt;"&amp;$I5736,'Régua SAEB'!$A:$A,$E5736)</f>
        <v>3</v>
      </c>
      <c r="K5736" s="10" t="str">
        <f t="array" ref="K5736">INDEX('Régua SAEB'!$F$1:$F$40,MATCH($E5736&amp;"MT"&amp;$J5736,'Régua SAEB'!$G$1:$G$40,0),1)</f>
        <v>Básico</v>
      </c>
    </row>
    <row r="5737" spans="1:11" x14ac:dyDescent="0.2">
      <c r="A5737" s="28" t="s">
        <v>53</v>
      </c>
      <c r="B5737" s="24">
        <v>923047</v>
      </c>
      <c r="C5737" s="28" t="s">
        <v>3790</v>
      </c>
      <c r="D5737" s="29">
        <v>35923047</v>
      </c>
      <c r="E5737" s="29" t="s">
        <v>3527</v>
      </c>
      <c r="F5737" s="29">
        <v>280.02</v>
      </c>
      <c r="G5737" s="10">
        <f>SUMIFS('Régua SAEB'!$C:$C,'Régua SAEB'!$B:$B,"LP",'Régua SAEB'!$D:$D,"&lt;="&amp;$F5737,'Régua SAEB'!$E:$E,"&gt;"&amp;$F5737,'Régua SAEB'!$A:$A,$E5737)</f>
        <v>3</v>
      </c>
      <c r="H5737" s="10" t="str">
        <f t="array" ref="H5737">INDEX('Régua SAEB'!$F$1:$F$40,MATCH($E5737&amp;"LP"&amp;$G5737,'Régua SAEB'!$G$1:$G$40,0),1)</f>
        <v>Básico</v>
      </c>
      <c r="I5737" s="29">
        <v>276.02999999999997</v>
      </c>
      <c r="J5737" s="10">
        <f>SUMIFS('Régua SAEB'!$C:$C,'Régua SAEB'!$B:$B,"MT",'Régua SAEB'!$D:$D,"&lt;="&amp;$I5737,'Régua SAEB'!$E:$E,"&gt;"&amp;$I5737,'Régua SAEB'!$A:$A,$E5737)</f>
        <v>3</v>
      </c>
      <c r="K5737" s="10" t="str">
        <f t="array" ref="K5737">INDEX('Régua SAEB'!$F$1:$F$40,MATCH($E5737&amp;"MT"&amp;$J5737,'Régua SAEB'!$G$1:$G$40,0),1)</f>
        <v>Básico</v>
      </c>
    </row>
    <row r="5738" spans="1:11" x14ac:dyDescent="0.2">
      <c r="A5738" s="28" t="s">
        <v>91</v>
      </c>
      <c r="B5738" s="24">
        <v>923059</v>
      </c>
      <c r="C5738" s="28" t="s">
        <v>3151</v>
      </c>
      <c r="D5738" s="29">
        <v>35923059</v>
      </c>
      <c r="E5738" s="29" t="s">
        <v>3527</v>
      </c>
      <c r="F5738" s="29">
        <v>283.42</v>
      </c>
      <c r="G5738" s="10">
        <f>SUMIFS('Régua SAEB'!$C:$C,'Régua SAEB'!$B:$B,"LP",'Régua SAEB'!$D:$D,"&lt;="&amp;$F5738,'Régua SAEB'!$E:$E,"&gt;"&amp;$F5738,'Régua SAEB'!$A:$A,$E5738)</f>
        <v>3</v>
      </c>
      <c r="H5738" s="10" t="str">
        <f t="array" ref="H5738">INDEX('Régua SAEB'!$F$1:$F$40,MATCH($E5738&amp;"LP"&amp;$G5738,'Régua SAEB'!$G$1:$G$40,0),1)</f>
        <v>Básico</v>
      </c>
      <c r="I5738" s="29">
        <v>271.89999999999998</v>
      </c>
      <c r="J5738" s="10">
        <f>SUMIFS('Régua SAEB'!$C:$C,'Régua SAEB'!$B:$B,"MT",'Régua SAEB'!$D:$D,"&lt;="&amp;$I5738,'Régua SAEB'!$E:$E,"&gt;"&amp;$I5738,'Régua SAEB'!$A:$A,$E5738)</f>
        <v>2</v>
      </c>
      <c r="K5738" s="10" t="str">
        <f t="array" ref="K5738">INDEX('Régua SAEB'!$F$1:$F$40,MATCH($E5738&amp;"MT"&amp;$J5738,'Régua SAEB'!$G$1:$G$40,0),1)</f>
        <v>Insuficiente</v>
      </c>
    </row>
    <row r="5739" spans="1:11" x14ac:dyDescent="0.2">
      <c r="A5739" s="28" t="s">
        <v>64</v>
      </c>
      <c r="B5739" s="24">
        <v>923254</v>
      </c>
      <c r="C5739" s="28" t="s">
        <v>3152</v>
      </c>
      <c r="D5739" s="29">
        <v>35923254</v>
      </c>
      <c r="E5739" s="29" t="s">
        <v>3527</v>
      </c>
      <c r="F5739" s="29">
        <v>281.62</v>
      </c>
      <c r="G5739" s="10">
        <f>SUMIFS('Régua SAEB'!$C:$C,'Régua SAEB'!$B:$B,"LP",'Régua SAEB'!$D:$D,"&lt;="&amp;$F5739,'Régua SAEB'!$E:$E,"&gt;"&amp;$F5739,'Régua SAEB'!$A:$A,$E5739)</f>
        <v>3</v>
      </c>
      <c r="H5739" s="10" t="str">
        <f t="array" ref="H5739">INDEX('Régua SAEB'!$F$1:$F$40,MATCH($E5739&amp;"LP"&amp;$G5739,'Régua SAEB'!$G$1:$G$40,0),1)</f>
        <v>Básico</v>
      </c>
      <c r="I5739" s="29">
        <v>265.45</v>
      </c>
      <c r="J5739" s="10">
        <f>SUMIFS('Régua SAEB'!$C:$C,'Régua SAEB'!$B:$B,"MT",'Régua SAEB'!$D:$D,"&lt;="&amp;$I5739,'Régua SAEB'!$E:$E,"&gt;"&amp;$I5739,'Régua SAEB'!$A:$A,$E5739)</f>
        <v>2</v>
      </c>
      <c r="K5739" s="10" t="str">
        <f t="array" ref="K5739">INDEX('Régua SAEB'!$F$1:$F$40,MATCH($E5739&amp;"MT"&amp;$J5739,'Régua SAEB'!$G$1:$G$40,0),1)</f>
        <v>Insuficiente</v>
      </c>
    </row>
    <row r="5740" spans="1:11" x14ac:dyDescent="0.2">
      <c r="A5740" s="28" t="s">
        <v>53</v>
      </c>
      <c r="B5740" s="24">
        <v>923266</v>
      </c>
      <c r="C5740" s="28" t="s">
        <v>3153</v>
      </c>
      <c r="D5740" s="29">
        <v>35923266</v>
      </c>
      <c r="E5740" s="29" t="s">
        <v>3527</v>
      </c>
      <c r="F5740" s="29">
        <v>304.05</v>
      </c>
      <c r="G5740" s="10">
        <f>SUMIFS('Régua SAEB'!$C:$C,'Régua SAEB'!$B:$B,"LP",'Régua SAEB'!$D:$D,"&lt;="&amp;$F5740,'Régua SAEB'!$E:$E,"&gt;"&amp;$F5740,'Régua SAEB'!$A:$A,$E5740)</f>
        <v>4</v>
      </c>
      <c r="H5740" s="10" t="str">
        <f t="array" ref="H5740">INDEX('Régua SAEB'!$F$1:$F$40,MATCH($E5740&amp;"LP"&amp;$G5740,'Régua SAEB'!$G$1:$G$40,0),1)</f>
        <v>Básico</v>
      </c>
      <c r="I5740" s="29">
        <v>286.27999999999997</v>
      </c>
      <c r="J5740" s="10">
        <f>SUMIFS('Régua SAEB'!$C:$C,'Régua SAEB'!$B:$B,"MT",'Régua SAEB'!$D:$D,"&lt;="&amp;$I5740,'Régua SAEB'!$E:$E,"&gt;"&amp;$I5740,'Régua SAEB'!$A:$A,$E5740)</f>
        <v>3</v>
      </c>
      <c r="K5740" s="10" t="str">
        <f t="array" ref="K5740">INDEX('Régua SAEB'!$F$1:$F$40,MATCH($E5740&amp;"MT"&amp;$J5740,'Régua SAEB'!$G$1:$G$40,0),1)</f>
        <v>Básico</v>
      </c>
    </row>
    <row r="5741" spans="1:11" x14ac:dyDescent="0.2">
      <c r="A5741" s="28" t="s">
        <v>91</v>
      </c>
      <c r="B5741" s="24">
        <v>923461</v>
      </c>
      <c r="C5741" s="28" t="s">
        <v>3156</v>
      </c>
      <c r="D5741" s="29">
        <v>35923461</v>
      </c>
      <c r="E5741" s="29" t="s">
        <v>3527</v>
      </c>
      <c r="F5741" s="29">
        <v>277.42</v>
      </c>
      <c r="G5741" s="10">
        <f>SUMIFS('Régua SAEB'!$C:$C,'Régua SAEB'!$B:$B,"LP",'Régua SAEB'!$D:$D,"&lt;="&amp;$F5741,'Régua SAEB'!$E:$E,"&gt;"&amp;$F5741,'Régua SAEB'!$A:$A,$E5741)</f>
        <v>3</v>
      </c>
      <c r="H5741" s="10" t="str">
        <f t="array" ref="H5741">INDEX('Régua SAEB'!$F$1:$F$40,MATCH($E5741&amp;"LP"&amp;$G5741,'Régua SAEB'!$G$1:$G$40,0),1)</f>
        <v>Básico</v>
      </c>
      <c r="I5741" s="29">
        <v>260.88</v>
      </c>
      <c r="J5741" s="10">
        <f>SUMIFS('Régua SAEB'!$C:$C,'Régua SAEB'!$B:$B,"MT",'Régua SAEB'!$D:$D,"&lt;="&amp;$I5741,'Régua SAEB'!$E:$E,"&gt;"&amp;$I5741,'Régua SAEB'!$A:$A,$E5741)</f>
        <v>2</v>
      </c>
      <c r="K5741" s="10" t="str">
        <f t="array" ref="K5741">INDEX('Régua SAEB'!$F$1:$F$40,MATCH($E5741&amp;"MT"&amp;$J5741,'Régua SAEB'!$G$1:$G$40,0),1)</f>
        <v>Insuficiente</v>
      </c>
    </row>
    <row r="5742" spans="1:11" x14ac:dyDescent="0.2">
      <c r="A5742" s="28" t="s">
        <v>90</v>
      </c>
      <c r="B5742" s="24">
        <v>923473</v>
      </c>
      <c r="C5742" s="28" t="s">
        <v>3157</v>
      </c>
      <c r="D5742" s="29">
        <v>35923473</v>
      </c>
      <c r="E5742" s="29" t="s">
        <v>3527</v>
      </c>
      <c r="F5742" s="29">
        <v>281.31</v>
      </c>
      <c r="G5742" s="10">
        <f>SUMIFS('Régua SAEB'!$C:$C,'Régua SAEB'!$B:$B,"LP",'Régua SAEB'!$D:$D,"&lt;="&amp;$F5742,'Régua SAEB'!$E:$E,"&gt;"&amp;$F5742,'Régua SAEB'!$A:$A,$E5742)</f>
        <v>3</v>
      </c>
      <c r="H5742" s="10" t="str">
        <f t="array" ref="H5742">INDEX('Régua SAEB'!$F$1:$F$40,MATCH($E5742&amp;"LP"&amp;$G5742,'Régua SAEB'!$G$1:$G$40,0),1)</f>
        <v>Básico</v>
      </c>
      <c r="I5742" s="29">
        <v>264.48</v>
      </c>
      <c r="J5742" s="10">
        <f>SUMIFS('Régua SAEB'!$C:$C,'Régua SAEB'!$B:$B,"MT",'Régua SAEB'!$D:$D,"&lt;="&amp;$I5742,'Régua SAEB'!$E:$E,"&gt;"&amp;$I5742,'Régua SAEB'!$A:$A,$E5742)</f>
        <v>2</v>
      </c>
      <c r="K5742" s="10" t="str">
        <f t="array" ref="K5742">INDEX('Régua SAEB'!$F$1:$F$40,MATCH($E5742&amp;"MT"&amp;$J5742,'Régua SAEB'!$G$1:$G$40,0),1)</f>
        <v>Insuficiente</v>
      </c>
    </row>
    <row r="5743" spans="1:11" x14ac:dyDescent="0.2">
      <c r="A5743" s="28" t="s">
        <v>89</v>
      </c>
      <c r="B5743" s="24">
        <v>923497</v>
      </c>
      <c r="C5743" s="28" t="s">
        <v>3158</v>
      </c>
      <c r="D5743" s="29">
        <v>35923497</v>
      </c>
      <c r="E5743" s="29" t="s">
        <v>3527</v>
      </c>
      <c r="F5743" s="29">
        <v>282.76</v>
      </c>
      <c r="G5743" s="10">
        <f>SUMIFS('Régua SAEB'!$C:$C,'Régua SAEB'!$B:$B,"LP",'Régua SAEB'!$D:$D,"&lt;="&amp;$F5743,'Régua SAEB'!$E:$E,"&gt;"&amp;$F5743,'Régua SAEB'!$A:$A,$E5743)</f>
        <v>3</v>
      </c>
      <c r="H5743" s="10" t="str">
        <f t="array" ref="H5743">INDEX('Régua SAEB'!$F$1:$F$40,MATCH($E5743&amp;"LP"&amp;$G5743,'Régua SAEB'!$G$1:$G$40,0),1)</f>
        <v>Básico</v>
      </c>
      <c r="I5743" s="29">
        <v>265.16000000000003</v>
      </c>
      <c r="J5743" s="10">
        <f>SUMIFS('Régua SAEB'!$C:$C,'Régua SAEB'!$B:$B,"MT",'Régua SAEB'!$D:$D,"&lt;="&amp;$I5743,'Régua SAEB'!$E:$E,"&gt;"&amp;$I5743,'Régua SAEB'!$A:$A,$E5743)</f>
        <v>2</v>
      </c>
      <c r="K5743" s="10" t="str">
        <f t="array" ref="K5743">INDEX('Régua SAEB'!$F$1:$F$40,MATCH($E5743&amp;"MT"&amp;$J5743,'Régua SAEB'!$G$1:$G$40,0),1)</f>
        <v>Insuficiente</v>
      </c>
    </row>
    <row r="5744" spans="1:11" x14ac:dyDescent="0.2">
      <c r="A5744" s="28" t="s">
        <v>89</v>
      </c>
      <c r="B5744" s="24">
        <v>923503</v>
      </c>
      <c r="C5744" s="28" t="s">
        <v>3159</v>
      </c>
      <c r="D5744" s="29">
        <v>35923503</v>
      </c>
      <c r="E5744" s="29" t="s">
        <v>3527</v>
      </c>
      <c r="F5744" s="29">
        <v>261.79000000000002</v>
      </c>
      <c r="G5744" s="10">
        <f>SUMIFS('Régua SAEB'!$C:$C,'Régua SAEB'!$B:$B,"LP",'Régua SAEB'!$D:$D,"&lt;="&amp;$F5744,'Régua SAEB'!$E:$E,"&gt;"&amp;$F5744,'Régua SAEB'!$A:$A,$E5744)</f>
        <v>2</v>
      </c>
      <c r="H5744" s="10" t="str">
        <f t="array" ref="H5744">INDEX('Régua SAEB'!$F$1:$F$40,MATCH($E5744&amp;"LP"&amp;$G5744,'Régua SAEB'!$G$1:$G$40,0),1)</f>
        <v>Básico</v>
      </c>
      <c r="I5744" s="29">
        <v>250.96</v>
      </c>
      <c r="J5744" s="10">
        <f>SUMIFS('Régua SAEB'!$C:$C,'Régua SAEB'!$B:$B,"MT",'Régua SAEB'!$D:$D,"&lt;="&amp;$I5744,'Régua SAEB'!$E:$E,"&gt;"&amp;$I5744,'Régua SAEB'!$A:$A,$E5744)</f>
        <v>2</v>
      </c>
      <c r="K5744" s="10" t="str">
        <f t="array" ref="K5744">INDEX('Régua SAEB'!$F$1:$F$40,MATCH($E5744&amp;"MT"&amp;$J5744,'Régua SAEB'!$G$1:$G$40,0),1)</f>
        <v>Insuficiente</v>
      </c>
    </row>
    <row r="5745" spans="1:11" x14ac:dyDescent="0.2">
      <c r="A5745" s="28" t="s">
        <v>52</v>
      </c>
      <c r="B5745" s="24">
        <v>923527</v>
      </c>
      <c r="C5745" s="28" t="s">
        <v>3791</v>
      </c>
      <c r="D5745" s="29">
        <v>35923527</v>
      </c>
      <c r="E5745" s="29" t="s">
        <v>3527</v>
      </c>
      <c r="F5745" s="29">
        <v>285.37</v>
      </c>
      <c r="G5745" s="10">
        <f>SUMIFS('Régua SAEB'!$C:$C,'Régua SAEB'!$B:$B,"LP",'Régua SAEB'!$D:$D,"&lt;="&amp;$F5745,'Régua SAEB'!$E:$E,"&gt;"&amp;$F5745,'Régua SAEB'!$A:$A,$E5745)</f>
        <v>3</v>
      </c>
      <c r="H5745" s="10" t="str">
        <f t="array" ref="H5745">INDEX('Régua SAEB'!$F$1:$F$40,MATCH($E5745&amp;"LP"&amp;$G5745,'Régua SAEB'!$G$1:$G$40,0),1)</f>
        <v>Básico</v>
      </c>
      <c r="I5745" s="29">
        <v>276.99</v>
      </c>
      <c r="J5745" s="10">
        <f>SUMIFS('Régua SAEB'!$C:$C,'Régua SAEB'!$B:$B,"MT",'Régua SAEB'!$D:$D,"&lt;="&amp;$I5745,'Régua SAEB'!$E:$E,"&gt;"&amp;$I5745,'Régua SAEB'!$A:$A,$E5745)</f>
        <v>3</v>
      </c>
      <c r="K5745" s="10" t="str">
        <f t="array" ref="K5745">INDEX('Régua SAEB'!$F$1:$F$40,MATCH($E5745&amp;"MT"&amp;$J5745,'Régua SAEB'!$G$1:$G$40,0),1)</f>
        <v>Básico</v>
      </c>
    </row>
    <row r="5746" spans="1:11" x14ac:dyDescent="0.2">
      <c r="A5746" s="28" t="s">
        <v>52</v>
      </c>
      <c r="B5746" s="24">
        <v>923588</v>
      </c>
      <c r="C5746" s="28" t="s">
        <v>3161</v>
      </c>
      <c r="D5746" s="29">
        <v>35923588</v>
      </c>
      <c r="E5746" s="29" t="s">
        <v>3527</v>
      </c>
      <c r="F5746" s="29">
        <v>272.13</v>
      </c>
      <c r="G5746" s="10">
        <f>SUMIFS('Régua SAEB'!$C:$C,'Régua SAEB'!$B:$B,"LP",'Régua SAEB'!$D:$D,"&lt;="&amp;$F5746,'Régua SAEB'!$E:$E,"&gt;"&amp;$F5746,'Régua SAEB'!$A:$A,$E5746)</f>
        <v>2</v>
      </c>
      <c r="H5746" s="10" t="str">
        <f t="array" ref="H5746">INDEX('Régua SAEB'!$F$1:$F$40,MATCH($E5746&amp;"LP"&amp;$G5746,'Régua SAEB'!$G$1:$G$40,0),1)</f>
        <v>Básico</v>
      </c>
      <c r="I5746" s="29">
        <v>265.07</v>
      </c>
      <c r="J5746" s="10">
        <f>SUMIFS('Régua SAEB'!$C:$C,'Régua SAEB'!$B:$B,"MT",'Régua SAEB'!$D:$D,"&lt;="&amp;$I5746,'Régua SAEB'!$E:$E,"&gt;"&amp;$I5746,'Régua SAEB'!$A:$A,$E5746)</f>
        <v>2</v>
      </c>
      <c r="K5746" s="10" t="str">
        <f t="array" ref="K5746">INDEX('Régua SAEB'!$F$1:$F$40,MATCH($E5746&amp;"MT"&amp;$J5746,'Régua SAEB'!$G$1:$G$40,0),1)</f>
        <v>Insuficiente</v>
      </c>
    </row>
    <row r="5747" spans="1:11" x14ac:dyDescent="0.2">
      <c r="A5747" s="28" t="s">
        <v>52</v>
      </c>
      <c r="B5747" s="24">
        <v>923597</v>
      </c>
      <c r="C5747" s="28" t="s">
        <v>3792</v>
      </c>
      <c r="D5747" s="29">
        <v>35923597</v>
      </c>
      <c r="E5747" s="29" t="s">
        <v>3527</v>
      </c>
      <c r="F5747" s="29">
        <v>285.47000000000003</v>
      </c>
      <c r="G5747" s="10">
        <f>SUMIFS('Régua SAEB'!$C:$C,'Régua SAEB'!$B:$B,"LP",'Régua SAEB'!$D:$D,"&lt;="&amp;$F5747,'Régua SAEB'!$E:$E,"&gt;"&amp;$F5747,'Régua SAEB'!$A:$A,$E5747)</f>
        <v>3</v>
      </c>
      <c r="H5747" s="10" t="str">
        <f t="array" ref="H5747">INDEX('Régua SAEB'!$F$1:$F$40,MATCH($E5747&amp;"LP"&amp;$G5747,'Régua SAEB'!$G$1:$G$40,0),1)</f>
        <v>Básico</v>
      </c>
      <c r="I5747" s="29">
        <v>267.79000000000002</v>
      </c>
      <c r="J5747" s="10">
        <f>SUMIFS('Régua SAEB'!$C:$C,'Régua SAEB'!$B:$B,"MT",'Régua SAEB'!$D:$D,"&lt;="&amp;$I5747,'Régua SAEB'!$E:$E,"&gt;"&amp;$I5747,'Régua SAEB'!$A:$A,$E5747)</f>
        <v>2</v>
      </c>
      <c r="K5747" s="10" t="str">
        <f t="array" ref="K5747">INDEX('Régua SAEB'!$F$1:$F$40,MATCH($E5747&amp;"MT"&amp;$J5747,'Régua SAEB'!$G$1:$G$40,0),1)</f>
        <v>Insuficiente</v>
      </c>
    </row>
    <row r="5748" spans="1:11" x14ac:dyDescent="0.2">
      <c r="A5748" s="28" t="s">
        <v>91</v>
      </c>
      <c r="B5748" s="24">
        <v>923679</v>
      </c>
      <c r="C5748" s="28" t="s">
        <v>3793</v>
      </c>
      <c r="D5748" s="29">
        <v>35923679</v>
      </c>
      <c r="E5748" s="29" t="s">
        <v>3527</v>
      </c>
      <c r="F5748" s="29">
        <v>284.64</v>
      </c>
      <c r="G5748" s="10">
        <f>SUMIFS('Régua SAEB'!$C:$C,'Régua SAEB'!$B:$B,"LP",'Régua SAEB'!$D:$D,"&lt;="&amp;$F5748,'Régua SAEB'!$E:$E,"&gt;"&amp;$F5748,'Régua SAEB'!$A:$A,$E5748)</f>
        <v>3</v>
      </c>
      <c r="H5748" s="10" t="str">
        <f t="array" ref="H5748">INDEX('Régua SAEB'!$F$1:$F$40,MATCH($E5748&amp;"LP"&amp;$G5748,'Régua SAEB'!$G$1:$G$40,0),1)</f>
        <v>Básico</v>
      </c>
      <c r="I5748" s="29">
        <v>271.12</v>
      </c>
      <c r="J5748" s="10">
        <f>SUMIFS('Régua SAEB'!$C:$C,'Régua SAEB'!$B:$B,"MT",'Régua SAEB'!$D:$D,"&lt;="&amp;$I5748,'Régua SAEB'!$E:$E,"&gt;"&amp;$I5748,'Régua SAEB'!$A:$A,$E5748)</f>
        <v>2</v>
      </c>
      <c r="K5748" s="10" t="str">
        <f t="array" ref="K5748">INDEX('Régua SAEB'!$F$1:$F$40,MATCH($E5748&amp;"MT"&amp;$J5748,'Régua SAEB'!$G$1:$G$40,0),1)</f>
        <v>Insuficiente</v>
      </c>
    </row>
    <row r="5749" spans="1:11" x14ac:dyDescent="0.2">
      <c r="A5749" s="28" t="s">
        <v>52</v>
      </c>
      <c r="B5749" s="24">
        <v>923795</v>
      </c>
      <c r="C5749" s="28" t="s">
        <v>3794</v>
      </c>
      <c r="D5749" s="29">
        <v>35923795</v>
      </c>
      <c r="E5749" s="29" t="s">
        <v>3527</v>
      </c>
      <c r="F5749" s="29">
        <v>298.38</v>
      </c>
      <c r="G5749" s="10">
        <f>SUMIFS('Régua SAEB'!$C:$C,'Régua SAEB'!$B:$B,"LP",'Régua SAEB'!$D:$D,"&lt;="&amp;$F5749,'Régua SAEB'!$E:$E,"&gt;"&amp;$F5749,'Régua SAEB'!$A:$A,$E5749)</f>
        <v>3</v>
      </c>
      <c r="H5749" s="10" t="str">
        <f t="array" ref="H5749">INDEX('Régua SAEB'!$F$1:$F$40,MATCH($E5749&amp;"LP"&amp;$G5749,'Régua SAEB'!$G$1:$G$40,0),1)</f>
        <v>Básico</v>
      </c>
      <c r="I5749" s="29">
        <v>288.37</v>
      </c>
      <c r="J5749" s="10">
        <f>SUMIFS('Régua SAEB'!$C:$C,'Régua SAEB'!$B:$B,"MT",'Régua SAEB'!$D:$D,"&lt;="&amp;$I5749,'Régua SAEB'!$E:$E,"&gt;"&amp;$I5749,'Régua SAEB'!$A:$A,$E5749)</f>
        <v>3</v>
      </c>
      <c r="K5749" s="10" t="str">
        <f t="array" ref="K5749">INDEX('Régua SAEB'!$F$1:$F$40,MATCH($E5749&amp;"MT"&amp;$J5749,'Régua SAEB'!$G$1:$G$40,0),1)</f>
        <v>Básico</v>
      </c>
    </row>
    <row r="5750" spans="1:11" x14ac:dyDescent="0.2">
      <c r="A5750" s="28" t="s">
        <v>52</v>
      </c>
      <c r="B5750" s="24">
        <v>923990</v>
      </c>
      <c r="C5750" s="28" t="s">
        <v>3164</v>
      </c>
      <c r="D5750" s="29">
        <v>35923990</v>
      </c>
      <c r="E5750" s="29" t="s">
        <v>3527</v>
      </c>
      <c r="F5750" s="29">
        <v>295.11</v>
      </c>
      <c r="G5750" s="10">
        <f>SUMIFS('Régua SAEB'!$C:$C,'Régua SAEB'!$B:$B,"LP",'Régua SAEB'!$D:$D,"&lt;="&amp;$F5750,'Régua SAEB'!$E:$E,"&gt;"&amp;$F5750,'Régua SAEB'!$A:$A,$E5750)</f>
        <v>3</v>
      </c>
      <c r="H5750" s="10" t="str">
        <f t="array" ref="H5750">INDEX('Régua SAEB'!$F$1:$F$40,MATCH($E5750&amp;"LP"&amp;$G5750,'Régua SAEB'!$G$1:$G$40,0),1)</f>
        <v>Básico</v>
      </c>
      <c r="I5750" s="29">
        <v>269.14999999999998</v>
      </c>
      <c r="J5750" s="10">
        <f>SUMIFS('Régua SAEB'!$C:$C,'Régua SAEB'!$B:$B,"MT",'Régua SAEB'!$D:$D,"&lt;="&amp;$I5750,'Régua SAEB'!$E:$E,"&gt;"&amp;$I5750,'Régua SAEB'!$A:$A,$E5750)</f>
        <v>2</v>
      </c>
      <c r="K5750" s="10" t="str">
        <f t="array" ref="K5750">INDEX('Régua SAEB'!$F$1:$F$40,MATCH($E5750&amp;"MT"&amp;$J5750,'Régua SAEB'!$G$1:$G$40,0),1)</f>
        <v>Insuficiente</v>
      </c>
    </row>
    <row r="5751" spans="1:11" x14ac:dyDescent="0.2">
      <c r="A5751" s="28" t="s">
        <v>54</v>
      </c>
      <c r="B5751" s="24">
        <v>924490</v>
      </c>
      <c r="C5751" s="28" t="s">
        <v>3795</v>
      </c>
      <c r="D5751" s="29">
        <v>35924490</v>
      </c>
      <c r="E5751" s="29" t="s">
        <v>3527</v>
      </c>
      <c r="F5751" s="29">
        <v>261.10000000000002</v>
      </c>
      <c r="G5751" s="10">
        <f>SUMIFS('Régua SAEB'!$C:$C,'Régua SAEB'!$B:$B,"LP",'Régua SAEB'!$D:$D,"&lt;="&amp;$F5751,'Régua SAEB'!$E:$E,"&gt;"&amp;$F5751,'Régua SAEB'!$A:$A,$E5751)</f>
        <v>2</v>
      </c>
      <c r="H5751" s="10" t="str">
        <f t="array" ref="H5751">INDEX('Régua SAEB'!$F$1:$F$40,MATCH($E5751&amp;"LP"&amp;$G5751,'Régua SAEB'!$G$1:$G$40,0),1)</f>
        <v>Básico</v>
      </c>
      <c r="I5751" s="29">
        <v>239.54</v>
      </c>
      <c r="J5751" s="10">
        <f>SUMIFS('Régua SAEB'!$C:$C,'Régua SAEB'!$B:$B,"MT",'Régua SAEB'!$D:$D,"&lt;="&amp;$I5751,'Régua SAEB'!$E:$E,"&gt;"&amp;$I5751,'Régua SAEB'!$A:$A,$E5751)</f>
        <v>1</v>
      </c>
      <c r="K5751" s="10" t="str">
        <f t="array" ref="K5751">INDEX('Régua SAEB'!$F$1:$F$40,MATCH($E5751&amp;"MT"&amp;$J5751,'Régua SAEB'!$G$1:$G$40,0),1)</f>
        <v>Insuficiente</v>
      </c>
    </row>
    <row r="5752" spans="1:11" x14ac:dyDescent="0.2">
      <c r="A5752" s="28" t="s">
        <v>54</v>
      </c>
      <c r="B5752" s="24">
        <v>924647</v>
      </c>
      <c r="C5752" s="28" t="s">
        <v>3169</v>
      </c>
      <c r="D5752" s="29">
        <v>35924647</v>
      </c>
      <c r="E5752" s="29" t="s">
        <v>3527</v>
      </c>
      <c r="F5752" s="29">
        <v>261.39999999999998</v>
      </c>
      <c r="G5752" s="10">
        <f>SUMIFS('Régua SAEB'!$C:$C,'Régua SAEB'!$B:$B,"LP",'Régua SAEB'!$D:$D,"&lt;="&amp;$F5752,'Régua SAEB'!$E:$E,"&gt;"&amp;$F5752,'Régua SAEB'!$A:$A,$E5752)</f>
        <v>2</v>
      </c>
      <c r="H5752" s="10" t="str">
        <f t="array" ref="H5752">INDEX('Régua SAEB'!$F$1:$F$40,MATCH($E5752&amp;"LP"&amp;$G5752,'Régua SAEB'!$G$1:$G$40,0),1)</f>
        <v>Básico</v>
      </c>
      <c r="I5752" s="29">
        <v>255.75</v>
      </c>
      <c r="J5752" s="10">
        <f>SUMIFS('Régua SAEB'!$C:$C,'Régua SAEB'!$B:$B,"MT",'Régua SAEB'!$D:$D,"&lt;="&amp;$I5752,'Régua SAEB'!$E:$E,"&gt;"&amp;$I5752,'Régua SAEB'!$A:$A,$E5752)</f>
        <v>2</v>
      </c>
      <c r="K5752" s="10" t="str">
        <f t="array" ref="K5752">INDEX('Régua SAEB'!$F$1:$F$40,MATCH($E5752&amp;"MT"&amp;$J5752,'Régua SAEB'!$G$1:$G$40,0),1)</f>
        <v>Insuficiente</v>
      </c>
    </row>
    <row r="5753" spans="1:11" x14ac:dyDescent="0.2">
      <c r="A5753" s="28" t="s">
        <v>64</v>
      </c>
      <c r="B5753" s="24">
        <v>924763</v>
      </c>
      <c r="C5753" s="28" t="s">
        <v>3171</v>
      </c>
      <c r="D5753" s="29">
        <v>35924763</v>
      </c>
      <c r="E5753" s="29" t="s">
        <v>3527</v>
      </c>
      <c r="F5753" s="29">
        <v>279.60000000000002</v>
      </c>
      <c r="G5753" s="10">
        <f>SUMIFS('Régua SAEB'!$C:$C,'Régua SAEB'!$B:$B,"LP",'Régua SAEB'!$D:$D,"&lt;="&amp;$F5753,'Régua SAEB'!$E:$E,"&gt;"&amp;$F5753,'Régua SAEB'!$A:$A,$E5753)</f>
        <v>3</v>
      </c>
      <c r="H5753" s="10" t="str">
        <f t="array" ref="H5753">INDEX('Régua SAEB'!$F$1:$F$40,MATCH($E5753&amp;"LP"&amp;$G5753,'Régua SAEB'!$G$1:$G$40,0),1)</f>
        <v>Básico</v>
      </c>
      <c r="I5753" s="29">
        <v>269.58999999999997</v>
      </c>
      <c r="J5753" s="10">
        <f>SUMIFS('Régua SAEB'!$C:$C,'Régua SAEB'!$B:$B,"MT",'Régua SAEB'!$D:$D,"&lt;="&amp;$I5753,'Régua SAEB'!$E:$E,"&gt;"&amp;$I5753,'Régua SAEB'!$A:$A,$E5753)</f>
        <v>2</v>
      </c>
      <c r="K5753" s="10" t="str">
        <f t="array" ref="K5753">INDEX('Régua SAEB'!$F$1:$F$40,MATCH($E5753&amp;"MT"&amp;$J5753,'Régua SAEB'!$G$1:$G$40,0),1)</f>
        <v>Insuficiente</v>
      </c>
    </row>
    <row r="5754" spans="1:11" x14ac:dyDescent="0.2">
      <c r="A5754" s="28" t="s">
        <v>91</v>
      </c>
      <c r="B5754" s="24">
        <v>924787</v>
      </c>
      <c r="C5754" s="28" t="s">
        <v>3172</v>
      </c>
      <c r="D5754" s="29">
        <v>35924787</v>
      </c>
      <c r="E5754" s="29" t="s">
        <v>3527</v>
      </c>
      <c r="F5754" s="29">
        <v>267.64</v>
      </c>
      <c r="G5754" s="10">
        <f>SUMIFS('Régua SAEB'!$C:$C,'Régua SAEB'!$B:$B,"LP",'Régua SAEB'!$D:$D,"&lt;="&amp;$F5754,'Régua SAEB'!$E:$E,"&gt;"&amp;$F5754,'Régua SAEB'!$A:$A,$E5754)</f>
        <v>2</v>
      </c>
      <c r="H5754" s="10" t="str">
        <f t="array" ref="H5754">INDEX('Régua SAEB'!$F$1:$F$40,MATCH($E5754&amp;"LP"&amp;$G5754,'Régua SAEB'!$G$1:$G$40,0),1)</f>
        <v>Básico</v>
      </c>
      <c r="I5754" s="29">
        <v>254.07</v>
      </c>
      <c r="J5754" s="10">
        <f>SUMIFS('Régua SAEB'!$C:$C,'Régua SAEB'!$B:$B,"MT",'Régua SAEB'!$D:$D,"&lt;="&amp;$I5754,'Régua SAEB'!$E:$E,"&gt;"&amp;$I5754,'Régua SAEB'!$A:$A,$E5754)</f>
        <v>2</v>
      </c>
      <c r="K5754" s="10" t="str">
        <f t="array" ref="K5754">INDEX('Régua SAEB'!$F$1:$F$40,MATCH($E5754&amp;"MT"&amp;$J5754,'Régua SAEB'!$G$1:$G$40,0),1)</f>
        <v>Insuficiente</v>
      </c>
    </row>
    <row r="5755" spans="1:11" x14ac:dyDescent="0.2">
      <c r="A5755" s="28" t="s">
        <v>91</v>
      </c>
      <c r="B5755" s="24">
        <v>925172</v>
      </c>
      <c r="C5755" s="28" t="s">
        <v>3174</v>
      </c>
      <c r="D5755" s="29">
        <v>35925172</v>
      </c>
      <c r="E5755" s="29" t="s">
        <v>3527</v>
      </c>
      <c r="F5755" s="29">
        <v>268.94</v>
      </c>
      <c r="G5755" s="10">
        <f>SUMIFS('Régua SAEB'!$C:$C,'Régua SAEB'!$B:$B,"LP",'Régua SAEB'!$D:$D,"&lt;="&amp;$F5755,'Régua SAEB'!$E:$E,"&gt;"&amp;$F5755,'Régua SAEB'!$A:$A,$E5755)</f>
        <v>2</v>
      </c>
      <c r="H5755" s="10" t="str">
        <f t="array" ref="H5755">INDEX('Régua SAEB'!$F$1:$F$40,MATCH($E5755&amp;"LP"&amp;$G5755,'Régua SAEB'!$G$1:$G$40,0),1)</f>
        <v>Básico</v>
      </c>
      <c r="I5755" s="29">
        <v>257.33999999999997</v>
      </c>
      <c r="J5755" s="10">
        <f>SUMIFS('Régua SAEB'!$C:$C,'Régua SAEB'!$B:$B,"MT",'Régua SAEB'!$D:$D,"&lt;="&amp;$I5755,'Régua SAEB'!$E:$E,"&gt;"&amp;$I5755,'Régua SAEB'!$A:$A,$E5755)</f>
        <v>2</v>
      </c>
      <c r="K5755" s="10" t="str">
        <f t="array" ref="K5755">INDEX('Régua SAEB'!$F$1:$F$40,MATCH($E5755&amp;"MT"&amp;$J5755,'Régua SAEB'!$G$1:$G$40,0),1)</f>
        <v>Insuficiente</v>
      </c>
    </row>
    <row r="5756" spans="1:11" x14ac:dyDescent="0.2">
      <c r="A5756" s="28" t="s">
        <v>91</v>
      </c>
      <c r="B5756" s="24">
        <v>925317</v>
      </c>
      <c r="C5756" s="28" t="s">
        <v>3176</v>
      </c>
      <c r="D5756" s="29">
        <v>35925317</v>
      </c>
      <c r="E5756" s="29" t="s">
        <v>3527</v>
      </c>
      <c r="F5756" s="29">
        <v>276.83</v>
      </c>
      <c r="G5756" s="10">
        <f>SUMIFS('Régua SAEB'!$C:$C,'Régua SAEB'!$B:$B,"LP",'Régua SAEB'!$D:$D,"&lt;="&amp;$F5756,'Régua SAEB'!$E:$E,"&gt;"&amp;$F5756,'Régua SAEB'!$A:$A,$E5756)</f>
        <v>3</v>
      </c>
      <c r="H5756" s="10" t="str">
        <f t="array" ref="H5756">INDEX('Régua SAEB'!$F$1:$F$40,MATCH($E5756&amp;"LP"&amp;$G5756,'Régua SAEB'!$G$1:$G$40,0),1)</f>
        <v>Básico</v>
      </c>
      <c r="I5756" s="29">
        <v>259.75</v>
      </c>
      <c r="J5756" s="10">
        <f>SUMIFS('Régua SAEB'!$C:$C,'Régua SAEB'!$B:$B,"MT",'Régua SAEB'!$D:$D,"&lt;="&amp;$I5756,'Régua SAEB'!$E:$E,"&gt;"&amp;$I5756,'Régua SAEB'!$A:$A,$E5756)</f>
        <v>2</v>
      </c>
      <c r="K5756" s="10" t="str">
        <f t="array" ref="K5756">INDEX('Régua SAEB'!$F$1:$F$40,MATCH($E5756&amp;"MT"&amp;$J5756,'Régua SAEB'!$G$1:$G$40,0),1)</f>
        <v>Insuficiente</v>
      </c>
    </row>
    <row r="5757" spans="1:11" x14ac:dyDescent="0.2">
      <c r="A5757" s="28" t="s">
        <v>91</v>
      </c>
      <c r="B5757" s="24">
        <v>925330</v>
      </c>
      <c r="C5757" s="28" t="s">
        <v>3177</v>
      </c>
      <c r="D5757" s="29">
        <v>35925330</v>
      </c>
      <c r="E5757" s="29" t="s">
        <v>3527</v>
      </c>
      <c r="F5757" s="29">
        <v>262.12</v>
      </c>
      <c r="G5757" s="10">
        <f>SUMIFS('Régua SAEB'!$C:$C,'Régua SAEB'!$B:$B,"LP",'Régua SAEB'!$D:$D,"&lt;="&amp;$F5757,'Régua SAEB'!$E:$E,"&gt;"&amp;$F5757,'Régua SAEB'!$A:$A,$E5757)</f>
        <v>2</v>
      </c>
      <c r="H5757" s="10" t="str">
        <f t="array" ref="H5757">INDEX('Régua SAEB'!$F$1:$F$40,MATCH($E5757&amp;"LP"&amp;$G5757,'Régua SAEB'!$G$1:$G$40,0),1)</f>
        <v>Básico</v>
      </c>
      <c r="I5757" s="29">
        <v>253.19</v>
      </c>
      <c r="J5757" s="10">
        <f>SUMIFS('Régua SAEB'!$C:$C,'Régua SAEB'!$B:$B,"MT",'Régua SAEB'!$D:$D,"&lt;="&amp;$I5757,'Régua SAEB'!$E:$E,"&gt;"&amp;$I5757,'Régua SAEB'!$A:$A,$E5757)</f>
        <v>2</v>
      </c>
      <c r="K5757" s="10" t="str">
        <f t="array" ref="K5757">INDEX('Régua SAEB'!$F$1:$F$40,MATCH($E5757&amp;"MT"&amp;$J5757,'Régua SAEB'!$G$1:$G$40,0),1)</f>
        <v>Insuficiente</v>
      </c>
    </row>
    <row r="5758" spans="1:11" x14ac:dyDescent="0.2">
      <c r="A5758" s="28" t="s">
        <v>52</v>
      </c>
      <c r="B5758" s="24">
        <v>925391</v>
      </c>
      <c r="C5758" s="28" t="s">
        <v>3179</v>
      </c>
      <c r="D5758" s="29">
        <v>35925391</v>
      </c>
      <c r="E5758" s="29" t="s">
        <v>3527</v>
      </c>
      <c r="F5758" s="29">
        <v>292.36</v>
      </c>
      <c r="G5758" s="10">
        <f>SUMIFS('Régua SAEB'!$C:$C,'Régua SAEB'!$B:$B,"LP",'Régua SAEB'!$D:$D,"&lt;="&amp;$F5758,'Régua SAEB'!$E:$E,"&gt;"&amp;$F5758,'Régua SAEB'!$A:$A,$E5758)</f>
        <v>3</v>
      </c>
      <c r="H5758" s="10" t="str">
        <f t="array" ref="H5758">INDEX('Régua SAEB'!$F$1:$F$40,MATCH($E5758&amp;"LP"&amp;$G5758,'Régua SAEB'!$G$1:$G$40,0),1)</f>
        <v>Básico</v>
      </c>
      <c r="I5758" s="29">
        <v>271.99</v>
      </c>
      <c r="J5758" s="10">
        <f>SUMIFS('Régua SAEB'!$C:$C,'Régua SAEB'!$B:$B,"MT",'Régua SAEB'!$D:$D,"&lt;="&amp;$I5758,'Régua SAEB'!$E:$E,"&gt;"&amp;$I5758,'Régua SAEB'!$A:$A,$E5758)</f>
        <v>2</v>
      </c>
      <c r="K5758" s="10" t="str">
        <f t="array" ref="K5758">INDEX('Régua SAEB'!$F$1:$F$40,MATCH($E5758&amp;"MT"&amp;$J5758,'Régua SAEB'!$G$1:$G$40,0),1)</f>
        <v>Insuficiente</v>
      </c>
    </row>
    <row r="5759" spans="1:11" x14ac:dyDescent="0.2">
      <c r="A5759" s="28" t="s">
        <v>30</v>
      </c>
      <c r="B5759" s="24">
        <v>925433</v>
      </c>
      <c r="C5759" s="28" t="s">
        <v>3180</v>
      </c>
      <c r="D5759" s="29">
        <v>35925433</v>
      </c>
      <c r="E5759" s="29" t="s">
        <v>3527</v>
      </c>
      <c r="F5759" s="29">
        <v>280.11</v>
      </c>
      <c r="G5759" s="10">
        <f>SUMIFS('Régua SAEB'!$C:$C,'Régua SAEB'!$B:$B,"LP",'Régua SAEB'!$D:$D,"&lt;="&amp;$F5759,'Régua SAEB'!$E:$E,"&gt;"&amp;$F5759,'Régua SAEB'!$A:$A,$E5759)</f>
        <v>3</v>
      </c>
      <c r="H5759" s="10" t="str">
        <f t="array" ref="H5759">INDEX('Régua SAEB'!$F$1:$F$40,MATCH($E5759&amp;"LP"&amp;$G5759,'Régua SAEB'!$G$1:$G$40,0),1)</f>
        <v>Básico</v>
      </c>
      <c r="I5759" s="29">
        <v>265.61</v>
      </c>
      <c r="J5759" s="10">
        <f>SUMIFS('Régua SAEB'!$C:$C,'Régua SAEB'!$B:$B,"MT",'Régua SAEB'!$D:$D,"&lt;="&amp;$I5759,'Régua SAEB'!$E:$E,"&gt;"&amp;$I5759,'Régua SAEB'!$A:$A,$E5759)</f>
        <v>2</v>
      </c>
      <c r="K5759" s="10" t="str">
        <f t="array" ref="K5759">INDEX('Régua SAEB'!$F$1:$F$40,MATCH($E5759&amp;"MT"&amp;$J5759,'Régua SAEB'!$G$1:$G$40,0),1)</f>
        <v>Insuficiente</v>
      </c>
    </row>
    <row r="5760" spans="1:11" x14ac:dyDescent="0.2">
      <c r="A5760" s="28" t="s">
        <v>51</v>
      </c>
      <c r="B5760" s="24">
        <v>925457</v>
      </c>
      <c r="C5760" s="28" t="s">
        <v>3181</v>
      </c>
      <c r="D5760" s="29">
        <v>35925457</v>
      </c>
      <c r="E5760" s="29" t="s">
        <v>3527</v>
      </c>
      <c r="F5760" s="29">
        <v>267.73</v>
      </c>
      <c r="G5760" s="10">
        <f>SUMIFS('Régua SAEB'!$C:$C,'Régua SAEB'!$B:$B,"LP",'Régua SAEB'!$D:$D,"&lt;="&amp;$F5760,'Régua SAEB'!$E:$E,"&gt;"&amp;$F5760,'Régua SAEB'!$A:$A,$E5760)</f>
        <v>2</v>
      </c>
      <c r="H5760" s="10" t="str">
        <f t="array" ref="H5760">INDEX('Régua SAEB'!$F$1:$F$40,MATCH($E5760&amp;"LP"&amp;$G5760,'Régua SAEB'!$G$1:$G$40,0),1)</f>
        <v>Básico</v>
      </c>
      <c r="I5760" s="29">
        <v>254.31</v>
      </c>
      <c r="J5760" s="10">
        <f>SUMIFS('Régua SAEB'!$C:$C,'Régua SAEB'!$B:$B,"MT",'Régua SAEB'!$D:$D,"&lt;="&amp;$I5760,'Régua SAEB'!$E:$E,"&gt;"&amp;$I5760,'Régua SAEB'!$A:$A,$E5760)</f>
        <v>2</v>
      </c>
      <c r="K5760" s="10" t="str">
        <f t="array" ref="K5760">INDEX('Régua SAEB'!$F$1:$F$40,MATCH($E5760&amp;"MT"&amp;$J5760,'Régua SAEB'!$G$1:$G$40,0),1)</f>
        <v>Insuficiente</v>
      </c>
    </row>
    <row r="5761" spans="1:11" x14ac:dyDescent="0.2">
      <c r="A5761" s="28" t="s">
        <v>89</v>
      </c>
      <c r="B5761" s="24">
        <v>925469</v>
      </c>
      <c r="C5761" s="28" t="s">
        <v>3182</v>
      </c>
      <c r="D5761" s="29">
        <v>35925469</v>
      </c>
      <c r="E5761" s="29" t="s">
        <v>3527</v>
      </c>
      <c r="F5761" s="29">
        <v>260.17</v>
      </c>
      <c r="G5761" s="10">
        <f>SUMIFS('Régua SAEB'!$C:$C,'Régua SAEB'!$B:$B,"LP",'Régua SAEB'!$D:$D,"&lt;="&amp;$F5761,'Régua SAEB'!$E:$E,"&gt;"&amp;$F5761,'Régua SAEB'!$A:$A,$E5761)</f>
        <v>2</v>
      </c>
      <c r="H5761" s="10" t="str">
        <f t="array" ref="H5761">INDEX('Régua SAEB'!$F$1:$F$40,MATCH($E5761&amp;"LP"&amp;$G5761,'Régua SAEB'!$G$1:$G$40,0),1)</f>
        <v>Básico</v>
      </c>
      <c r="I5761" s="29">
        <v>253.55</v>
      </c>
      <c r="J5761" s="10">
        <f>SUMIFS('Régua SAEB'!$C:$C,'Régua SAEB'!$B:$B,"MT",'Régua SAEB'!$D:$D,"&lt;="&amp;$I5761,'Régua SAEB'!$E:$E,"&gt;"&amp;$I5761,'Régua SAEB'!$A:$A,$E5761)</f>
        <v>2</v>
      </c>
      <c r="K5761" s="10" t="str">
        <f t="array" ref="K5761">INDEX('Régua SAEB'!$F$1:$F$40,MATCH($E5761&amp;"MT"&amp;$J5761,'Régua SAEB'!$G$1:$G$40,0),1)</f>
        <v>Insuficiente</v>
      </c>
    </row>
    <row r="5762" spans="1:11" x14ac:dyDescent="0.2">
      <c r="A5762" s="28" t="s">
        <v>90</v>
      </c>
      <c r="B5762" s="24">
        <v>925524</v>
      </c>
      <c r="C5762" s="28" t="s">
        <v>3184</v>
      </c>
      <c r="D5762" s="29">
        <v>35925524</v>
      </c>
      <c r="E5762" s="29" t="s">
        <v>3527</v>
      </c>
      <c r="F5762" s="29">
        <v>268.08999999999997</v>
      </c>
      <c r="G5762" s="10">
        <f>SUMIFS('Régua SAEB'!$C:$C,'Régua SAEB'!$B:$B,"LP",'Régua SAEB'!$D:$D,"&lt;="&amp;$F5762,'Régua SAEB'!$E:$E,"&gt;"&amp;$F5762,'Régua SAEB'!$A:$A,$E5762)</f>
        <v>2</v>
      </c>
      <c r="H5762" s="10" t="str">
        <f t="array" ref="H5762">INDEX('Régua SAEB'!$F$1:$F$40,MATCH($E5762&amp;"LP"&amp;$G5762,'Régua SAEB'!$G$1:$G$40,0),1)</f>
        <v>Básico</v>
      </c>
      <c r="I5762" s="29">
        <v>258.52</v>
      </c>
      <c r="J5762" s="10">
        <f>SUMIFS('Régua SAEB'!$C:$C,'Régua SAEB'!$B:$B,"MT",'Régua SAEB'!$D:$D,"&lt;="&amp;$I5762,'Régua SAEB'!$E:$E,"&gt;"&amp;$I5762,'Régua SAEB'!$A:$A,$E5762)</f>
        <v>2</v>
      </c>
      <c r="K5762" s="10" t="str">
        <f t="array" ref="K5762">INDEX('Régua SAEB'!$F$1:$F$40,MATCH($E5762&amp;"MT"&amp;$J5762,'Régua SAEB'!$G$1:$G$40,0),1)</f>
        <v>Insuficiente</v>
      </c>
    </row>
    <row r="5763" spans="1:11" x14ac:dyDescent="0.2">
      <c r="A5763" s="28" t="s">
        <v>91</v>
      </c>
      <c r="B5763" s="24">
        <v>925998</v>
      </c>
      <c r="C5763" s="28" t="s">
        <v>3186</v>
      </c>
      <c r="D5763" s="29">
        <v>35925998</v>
      </c>
      <c r="E5763" s="29" t="s">
        <v>3527</v>
      </c>
      <c r="F5763" s="29">
        <v>303.33999999999997</v>
      </c>
      <c r="G5763" s="10">
        <f>SUMIFS('Régua SAEB'!$C:$C,'Régua SAEB'!$B:$B,"LP",'Régua SAEB'!$D:$D,"&lt;="&amp;$F5763,'Régua SAEB'!$E:$E,"&gt;"&amp;$F5763,'Régua SAEB'!$A:$A,$E5763)</f>
        <v>4</v>
      </c>
      <c r="H5763" s="10" t="str">
        <f t="array" ref="H5763">INDEX('Régua SAEB'!$F$1:$F$40,MATCH($E5763&amp;"LP"&amp;$G5763,'Régua SAEB'!$G$1:$G$40,0),1)</f>
        <v>Básico</v>
      </c>
      <c r="I5763" s="29">
        <v>259.20999999999998</v>
      </c>
      <c r="J5763" s="10">
        <f>SUMIFS('Régua SAEB'!$C:$C,'Régua SAEB'!$B:$B,"MT",'Régua SAEB'!$D:$D,"&lt;="&amp;$I5763,'Régua SAEB'!$E:$E,"&gt;"&amp;$I5763,'Régua SAEB'!$A:$A,$E5763)</f>
        <v>2</v>
      </c>
      <c r="K5763" s="10" t="str">
        <f t="array" ref="K5763">INDEX('Régua SAEB'!$F$1:$F$40,MATCH($E5763&amp;"MT"&amp;$J5763,'Régua SAEB'!$G$1:$G$40,0),1)</f>
        <v>Insuficiente</v>
      </c>
    </row>
    <row r="5764" spans="1:11" x14ac:dyDescent="0.2">
      <c r="A5764" s="28" t="s">
        <v>70</v>
      </c>
      <c r="B5764" s="24">
        <v>919354</v>
      </c>
      <c r="C5764" s="28" t="s">
        <v>3796</v>
      </c>
      <c r="D5764" s="29">
        <v>35919354</v>
      </c>
      <c r="E5764" s="29" t="s">
        <v>3527</v>
      </c>
      <c r="F5764" s="29">
        <v>279.02999999999997</v>
      </c>
      <c r="G5764" s="10">
        <f>SUMIFS('Régua SAEB'!$C:$C,'Régua SAEB'!$B:$B,"LP",'Régua SAEB'!$D:$D,"&lt;="&amp;$F5764,'Régua SAEB'!$E:$E,"&gt;"&amp;$F5764,'Régua SAEB'!$A:$A,$E5764)</f>
        <v>3</v>
      </c>
      <c r="H5764" s="10" t="str">
        <f t="array" ref="H5764">INDEX('Régua SAEB'!$F$1:$F$40,MATCH($E5764&amp;"LP"&amp;$G5764,'Régua SAEB'!$G$1:$G$40,0),1)</f>
        <v>Básico</v>
      </c>
      <c r="I5764" s="29">
        <v>275.95999999999998</v>
      </c>
      <c r="J5764" s="10">
        <f>SUMIFS('Régua SAEB'!$C:$C,'Régua SAEB'!$B:$B,"MT",'Régua SAEB'!$D:$D,"&lt;="&amp;$I5764,'Régua SAEB'!$E:$E,"&gt;"&amp;$I5764,'Régua SAEB'!$A:$A,$E5764)</f>
        <v>3</v>
      </c>
      <c r="K5764" s="10" t="str">
        <f t="array" ref="K5764">INDEX('Régua SAEB'!$F$1:$F$40,MATCH($E5764&amp;"MT"&amp;$J5764,'Régua SAEB'!$G$1:$G$40,0),1)</f>
        <v>Básico</v>
      </c>
    </row>
    <row r="5765" spans="1:11" x14ac:dyDescent="0.2">
      <c r="A5765" s="28" t="s">
        <v>26</v>
      </c>
      <c r="B5765" s="24">
        <v>11368</v>
      </c>
      <c r="C5765" s="28" t="s">
        <v>3797</v>
      </c>
      <c r="D5765" s="29">
        <v>35011368</v>
      </c>
      <c r="E5765" s="29" t="s">
        <v>3527</v>
      </c>
      <c r="F5765" s="29">
        <v>272.99</v>
      </c>
      <c r="G5765" s="10">
        <f>SUMIFS('Régua SAEB'!$C:$C,'Régua SAEB'!$B:$B,"LP",'Régua SAEB'!$D:$D,"&lt;="&amp;$F5765,'Régua SAEB'!$E:$E,"&gt;"&amp;$F5765,'Régua SAEB'!$A:$A,$E5765)</f>
        <v>2</v>
      </c>
      <c r="H5765" s="10" t="str">
        <f t="array" ref="H5765">INDEX('Régua SAEB'!$F$1:$F$40,MATCH($E5765&amp;"LP"&amp;$G5765,'Régua SAEB'!$G$1:$G$40,0),1)</f>
        <v>Básico</v>
      </c>
      <c r="I5765" s="29">
        <v>265.35000000000002</v>
      </c>
      <c r="J5765" s="10">
        <f>SUMIFS('Régua SAEB'!$C:$C,'Régua SAEB'!$B:$B,"MT",'Régua SAEB'!$D:$D,"&lt;="&amp;$I5765,'Régua SAEB'!$E:$E,"&gt;"&amp;$I5765,'Régua SAEB'!$A:$A,$E5765)</f>
        <v>2</v>
      </c>
      <c r="K5765" s="10" t="str">
        <f t="array" ref="K5765">INDEX('Régua SAEB'!$F$1:$F$40,MATCH($E5765&amp;"MT"&amp;$J5765,'Régua SAEB'!$G$1:$G$40,0),1)</f>
        <v>Insuficiente</v>
      </c>
    </row>
    <row r="5766" spans="1:11" x14ac:dyDescent="0.2">
      <c r="A5766" s="28" t="s">
        <v>26</v>
      </c>
      <c r="B5766" s="24">
        <v>11373</v>
      </c>
      <c r="C5766" s="28" t="s">
        <v>3798</v>
      </c>
      <c r="D5766" s="29">
        <v>35011373</v>
      </c>
      <c r="E5766" s="29" t="s">
        <v>3527</v>
      </c>
      <c r="F5766" s="29">
        <v>260.98</v>
      </c>
      <c r="G5766" s="10">
        <f>SUMIFS('Régua SAEB'!$C:$C,'Régua SAEB'!$B:$B,"LP",'Régua SAEB'!$D:$D,"&lt;="&amp;$F5766,'Régua SAEB'!$E:$E,"&gt;"&amp;$F5766,'Régua SAEB'!$A:$A,$E5766)</f>
        <v>2</v>
      </c>
      <c r="H5766" s="10" t="str">
        <f t="array" ref="H5766">INDEX('Régua SAEB'!$F$1:$F$40,MATCH($E5766&amp;"LP"&amp;$G5766,'Régua SAEB'!$G$1:$G$40,0),1)</f>
        <v>Básico</v>
      </c>
      <c r="I5766" s="29">
        <v>251.71</v>
      </c>
      <c r="J5766" s="10">
        <f>SUMIFS('Régua SAEB'!$C:$C,'Régua SAEB'!$B:$B,"MT",'Régua SAEB'!$D:$D,"&lt;="&amp;$I5766,'Régua SAEB'!$E:$E,"&gt;"&amp;$I5766,'Régua SAEB'!$A:$A,$E5766)</f>
        <v>2</v>
      </c>
      <c r="K5766" s="10" t="str">
        <f t="array" ref="K5766">INDEX('Régua SAEB'!$F$1:$F$40,MATCH($E5766&amp;"MT"&amp;$J5766,'Régua SAEB'!$G$1:$G$40,0),1)</f>
        <v>Insuficiente</v>
      </c>
    </row>
    <row r="5767" spans="1:11" x14ac:dyDescent="0.2">
      <c r="A5767" s="28" t="s">
        <v>26</v>
      </c>
      <c r="B5767" s="24">
        <v>37230</v>
      </c>
      <c r="C5767" s="28" t="s">
        <v>3799</v>
      </c>
      <c r="D5767" s="29">
        <v>35037230</v>
      </c>
      <c r="E5767" s="29" t="s">
        <v>3527</v>
      </c>
      <c r="F5767" s="29">
        <v>258.33999999999997</v>
      </c>
      <c r="G5767" s="10">
        <f>SUMIFS('Régua SAEB'!$C:$C,'Régua SAEB'!$B:$B,"LP",'Régua SAEB'!$D:$D,"&lt;="&amp;$F5767,'Régua SAEB'!$E:$E,"&gt;"&amp;$F5767,'Régua SAEB'!$A:$A,$E5767)</f>
        <v>2</v>
      </c>
      <c r="H5767" s="10" t="str">
        <f t="array" ref="H5767">INDEX('Régua SAEB'!$F$1:$F$40,MATCH($E5767&amp;"LP"&amp;$G5767,'Régua SAEB'!$G$1:$G$40,0),1)</f>
        <v>Básico</v>
      </c>
      <c r="I5767" s="29">
        <v>251.54</v>
      </c>
      <c r="J5767" s="10">
        <f>SUMIFS('Régua SAEB'!$C:$C,'Régua SAEB'!$B:$B,"MT",'Régua SAEB'!$D:$D,"&lt;="&amp;$I5767,'Régua SAEB'!$E:$E,"&gt;"&amp;$I5767,'Régua SAEB'!$A:$A,$E5767)</f>
        <v>2</v>
      </c>
      <c r="K5767" s="10" t="str">
        <f t="array" ref="K5767">INDEX('Régua SAEB'!$F$1:$F$40,MATCH($E5767&amp;"MT"&amp;$J5767,'Régua SAEB'!$G$1:$G$40,0),1)</f>
        <v>Insuficiente</v>
      </c>
    </row>
    <row r="5768" spans="1:11" x14ac:dyDescent="0.2">
      <c r="A5768" s="28" t="s">
        <v>81</v>
      </c>
      <c r="B5768" s="24">
        <v>19082</v>
      </c>
      <c r="C5768" s="28" t="s">
        <v>3189</v>
      </c>
      <c r="D5768" s="29">
        <v>35019082</v>
      </c>
      <c r="E5768" s="29" t="s">
        <v>3527</v>
      </c>
      <c r="F5768" s="29">
        <v>280.01</v>
      </c>
      <c r="G5768" s="10">
        <f>SUMIFS('Régua SAEB'!$C:$C,'Régua SAEB'!$B:$B,"LP",'Régua SAEB'!$D:$D,"&lt;="&amp;$F5768,'Régua SAEB'!$E:$E,"&gt;"&amp;$F5768,'Régua SAEB'!$A:$A,$E5768)</f>
        <v>3</v>
      </c>
      <c r="H5768" s="10" t="str">
        <f t="array" ref="H5768">INDEX('Régua SAEB'!$F$1:$F$40,MATCH($E5768&amp;"LP"&amp;$G5768,'Régua SAEB'!$G$1:$G$40,0),1)</f>
        <v>Básico</v>
      </c>
      <c r="I5768" s="29">
        <v>261.38</v>
      </c>
      <c r="J5768" s="10">
        <f>SUMIFS('Régua SAEB'!$C:$C,'Régua SAEB'!$B:$B,"MT",'Régua SAEB'!$D:$D,"&lt;="&amp;$I5768,'Régua SAEB'!$E:$E,"&gt;"&amp;$I5768,'Régua SAEB'!$A:$A,$E5768)</f>
        <v>2</v>
      </c>
      <c r="K5768" s="10" t="str">
        <f t="array" ref="K5768">INDEX('Régua SAEB'!$F$1:$F$40,MATCH($E5768&amp;"MT"&amp;$J5768,'Régua SAEB'!$G$1:$G$40,0),1)</f>
        <v>Insuficiente</v>
      </c>
    </row>
    <row r="5769" spans="1:11" x14ac:dyDescent="0.2">
      <c r="A5769" s="28" t="s">
        <v>75</v>
      </c>
      <c r="B5769" s="24">
        <v>24259</v>
      </c>
      <c r="C5769" s="28" t="s">
        <v>3191</v>
      </c>
      <c r="D5769" s="29">
        <v>35024259</v>
      </c>
      <c r="E5769" s="29" t="s">
        <v>3527</v>
      </c>
      <c r="F5769" s="29">
        <v>261.22000000000003</v>
      </c>
      <c r="G5769" s="10">
        <f>SUMIFS('Régua SAEB'!$C:$C,'Régua SAEB'!$B:$B,"LP",'Régua SAEB'!$D:$D,"&lt;="&amp;$F5769,'Régua SAEB'!$E:$E,"&gt;"&amp;$F5769,'Régua SAEB'!$A:$A,$E5769)</f>
        <v>2</v>
      </c>
      <c r="H5769" s="10" t="str">
        <f t="array" ref="H5769">INDEX('Régua SAEB'!$F$1:$F$40,MATCH($E5769&amp;"LP"&amp;$G5769,'Régua SAEB'!$G$1:$G$40,0),1)</f>
        <v>Básico</v>
      </c>
      <c r="I5769" s="29">
        <v>260.97000000000003</v>
      </c>
      <c r="J5769" s="10">
        <f>SUMIFS('Régua SAEB'!$C:$C,'Régua SAEB'!$B:$B,"MT",'Régua SAEB'!$D:$D,"&lt;="&amp;$I5769,'Régua SAEB'!$E:$E,"&gt;"&amp;$I5769,'Régua SAEB'!$A:$A,$E5769)</f>
        <v>2</v>
      </c>
      <c r="K5769" s="10" t="str">
        <f t="array" ref="K5769">INDEX('Régua SAEB'!$F$1:$F$40,MATCH($E5769&amp;"MT"&amp;$J5769,'Régua SAEB'!$G$1:$G$40,0),1)</f>
        <v>Insuficiente</v>
      </c>
    </row>
    <row r="5770" spans="1:11" x14ac:dyDescent="0.2">
      <c r="A5770" s="28" t="s">
        <v>75</v>
      </c>
      <c r="B5770" s="24">
        <v>24375</v>
      </c>
      <c r="C5770" s="28" t="s">
        <v>3192</v>
      </c>
      <c r="D5770" s="29">
        <v>35024375</v>
      </c>
      <c r="E5770" s="29" t="s">
        <v>3527</v>
      </c>
      <c r="F5770" s="29">
        <v>271.45999999999998</v>
      </c>
      <c r="G5770" s="10">
        <f>SUMIFS('Régua SAEB'!$C:$C,'Régua SAEB'!$B:$B,"LP",'Régua SAEB'!$D:$D,"&lt;="&amp;$F5770,'Régua SAEB'!$E:$E,"&gt;"&amp;$F5770,'Régua SAEB'!$A:$A,$E5770)</f>
        <v>2</v>
      </c>
      <c r="H5770" s="10" t="str">
        <f t="array" ref="H5770">INDEX('Régua SAEB'!$F$1:$F$40,MATCH($E5770&amp;"LP"&amp;$G5770,'Régua SAEB'!$G$1:$G$40,0),1)</f>
        <v>Básico</v>
      </c>
      <c r="I5770" s="29">
        <v>263.69</v>
      </c>
      <c r="J5770" s="10">
        <f>SUMIFS('Régua SAEB'!$C:$C,'Régua SAEB'!$B:$B,"MT",'Régua SAEB'!$D:$D,"&lt;="&amp;$I5770,'Régua SAEB'!$E:$E,"&gt;"&amp;$I5770,'Régua SAEB'!$A:$A,$E5770)</f>
        <v>2</v>
      </c>
      <c r="K5770" s="10" t="str">
        <f t="array" ref="K5770">INDEX('Régua SAEB'!$F$1:$F$40,MATCH($E5770&amp;"MT"&amp;$J5770,'Régua SAEB'!$G$1:$G$40,0),1)</f>
        <v>Insuficiente</v>
      </c>
    </row>
    <row r="5771" spans="1:11" x14ac:dyDescent="0.2">
      <c r="A5771" s="28" t="s">
        <v>86</v>
      </c>
      <c r="B5771" s="24">
        <v>12075</v>
      </c>
      <c r="C5771" s="28" t="s">
        <v>3193</v>
      </c>
      <c r="D5771" s="29">
        <v>35012075</v>
      </c>
      <c r="E5771" s="29" t="s">
        <v>3527</v>
      </c>
      <c r="F5771" s="29">
        <v>262.18</v>
      </c>
      <c r="G5771" s="10">
        <f>SUMIFS('Régua SAEB'!$C:$C,'Régua SAEB'!$B:$B,"LP",'Régua SAEB'!$D:$D,"&lt;="&amp;$F5771,'Régua SAEB'!$E:$E,"&gt;"&amp;$F5771,'Régua SAEB'!$A:$A,$E5771)</f>
        <v>2</v>
      </c>
      <c r="H5771" s="10" t="str">
        <f t="array" ref="H5771">INDEX('Régua SAEB'!$F$1:$F$40,MATCH($E5771&amp;"LP"&amp;$G5771,'Régua SAEB'!$G$1:$G$40,0),1)</f>
        <v>Básico</v>
      </c>
      <c r="I5771" s="29">
        <v>250.73</v>
      </c>
      <c r="J5771" s="10">
        <f>SUMIFS('Régua SAEB'!$C:$C,'Régua SAEB'!$B:$B,"MT",'Régua SAEB'!$D:$D,"&lt;="&amp;$I5771,'Régua SAEB'!$E:$E,"&gt;"&amp;$I5771,'Régua SAEB'!$A:$A,$E5771)</f>
        <v>2</v>
      </c>
      <c r="K5771" s="10" t="str">
        <f t="array" ref="K5771">INDEX('Régua SAEB'!$F$1:$F$40,MATCH($E5771&amp;"MT"&amp;$J5771,'Régua SAEB'!$G$1:$G$40,0),1)</f>
        <v>Insuficiente</v>
      </c>
    </row>
    <row r="5772" spans="1:11" x14ac:dyDescent="0.2">
      <c r="A5772" s="28" t="s">
        <v>86</v>
      </c>
      <c r="B5772" s="24">
        <v>12129</v>
      </c>
      <c r="C5772" s="28" t="s">
        <v>3195</v>
      </c>
      <c r="D5772" s="29">
        <v>35012129</v>
      </c>
      <c r="E5772" s="29" t="s">
        <v>3527</v>
      </c>
      <c r="F5772" s="29">
        <v>282.44</v>
      </c>
      <c r="G5772" s="10">
        <f>SUMIFS('Régua SAEB'!$C:$C,'Régua SAEB'!$B:$B,"LP",'Régua SAEB'!$D:$D,"&lt;="&amp;$F5772,'Régua SAEB'!$E:$E,"&gt;"&amp;$F5772,'Régua SAEB'!$A:$A,$E5772)</f>
        <v>3</v>
      </c>
      <c r="H5772" s="10" t="str">
        <f t="array" ref="H5772">INDEX('Régua SAEB'!$F$1:$F$40,MATCH($E5772&amp;"LP"&amp;$G5772,'Régua SAEB'!$G$1:$G$40,0),1)</f>
        <v>Básico</v>
      </c>
      <c r="I5772" s="29">
        <v>266.2</v>
      </c>
      <c r="J5772" s="10">
        <f>SUMIFS('Régua SAEB'!$C:$C,'Régua SAEB'!$B:$B,"MT",'Régua SAEB'!$D:$D,"&lt;="&amp;$I5772,'Régua SAEB'!$E:$E,"&gt;"&amp;$I5772,'Régua SAEB'!$A:$A,$E5772)</f>
        <v>2</v>
      </c>
      <c r="K5772" s="10" t="str">
        <f t="array" ref="K5772">INDEX('Régua SAEB'!$F$1:$F$40,MATCH($E5772&amp;"MT"&amp;$J5772,'Régua SAEB'!$G$1:$G$40,0),1)</f>
        <v>Insuficiente</v>
      </c>
    </row>
    <row r="5773" spans="1:11" x14ac:dyDescent="0.2">
      <c r="A5773" s="28" t="s">
        <v>86</v>
      </c>
      <c r="B5773" s="24">
        <v>12130</v>
      </c>
      <c r="C5773" s="28" t="s">
        <v>3196</v>
      </c>
      <c r="D5773" s="29">
        <v>35012130</v>
      </c>
      <c r="E5773" s="29" t="s">
        <v>3527</v>
      </c>
      <c r="F5773" s="29">
        <v>247.09</v>
      </c>
      <c r="G5773" s="10">
        <f>SUMIFS('Régua SAEB'!$C:$C,'Régua SAEB'!$B:$B,"LP",'Régua SAEB'!$D:$D,"&lt;="&amp;$F5773,'Régua SAEB'!$E:$E,"&gt;"&amp;$F5773,'Régua SAEB'!$A:$A,$E5773)</f>
        <v>1</v>
      </c>
      <c r="H5773" s="10" t="str">
        <f t="array" ref="H5773">INDEX('Régua SAEB'!$F$1:$F$40,MATCH($E5773&amp;"LP"&amp;$G5773,'Régua SAEB'!$G$1:$G$40,0),1)</f>
        <v>Insuficiente</v>
      </c>
      <c r="I5773" s="29">
        <v>239.47</v>
      </c>
      <c r="J5773" s="10">
        <f>SUMIFS('Régua SAEB'!$C:$C,'Régua SAEB'!$B:$B,"MT",'Régua SAEB'!$D:$D,"&lt;="&amp;$I5773,'Régua SAEB'!$E:$E,"&gt;"&amp;$I5773,'Régua SAEB'!$A:$A,$E5773)</f>
        <v>1</v>
      </c>
      <c r="K5773" s="10" t="str">
        <f t="array" ref="K5773">INDEX('Régua SAEB'!$F$1:$F$40,MATCH($E5773&amp;"MT"&amp;$J5773,'Régua SAEB'!$G$1:$G$40,0),1)</f>
        <v>Insuficiente</v>
      </c>
    </row>
    <row r="5774" spans="1:11" x14ac:dyDescent="0.2">
      <c r="A5774" s="28" t="s">
        <v>86</v>
      </c>
      <c r="B5774" s="24">
        <v>12142</v>
      </c>
      <c r="C5774" s="28" t="s">
        <v>3800</v>
      </c>
      <c r="D5774" s="29">
        <v>35012142</v>
      </c>
      <c r="E5774" s="29" t="s">
        <v>3527</v>
      </c>
      <c r="F5774" s="29">
        <v>293.27999999999997</v>
      </c>
      <c r="G5774" s="10">
        <f>SUMIFS('Régua SAEB'!$C:$C,'Régua SAEB'!$B:$B,"LP",'Régua SAEB'!$D:$D,"&lt;="&amp;$F5774,'Régua SAEB'!$E:$E,"&gt;"&amp;$F5774,'Régua SAEB'!$A:$A,$E5774)</f>
        <v>3</v>
      </c>
      <c r="H5774" s="10" t="str">
        <f t="array" ref="H5774">INDEX('Régua SAEB'!$F$1:$F$40,MATCH($E5774&amp;"LP"&amp;$G5774,'Régua SAEB'!$G$1:$G$40,0),1)</f>
        <v>Básico</v>
      </c>
      <c r="I5774" s="29">
        <v>275.19</v>
      </c>
      <c r="J5774" s="10">
        <f>SUMIFS('Régua SAEB'!$C:$C,'Régua SAEB'!$B:$B,"MT",'Régua SAEB'!$D:$D,"&lt;="&amp;$I5774,'Régua SAEB'!$E:$E,"&gt;"&amp;$I5774,'Régua SAEB'!$A:$A,$E5774)</f>
        <v>3</v>
      </c>
      <c r="K5774" s="10" t="str">
        <f t="array" ref="K5774">INDEX('Régua SAEB'!$F$1:$F$40,MATCH($E5774&amp;"MT"&amp;$J5774,'Régua SAEB'!$G$1:$G$40,0),1)</f>
        <v>Básico</v>
      </c>
    </row>
    <row r="5775" spans="1:11" x14ac:dyDescent="0.2">
      <c r="A5775" s="28" t="s">
        <v>86</v>
      </c>
      <c r="B5775" s="24">
        <v>12245</v>
      </c>
      <c r="C5775" s="28" t="s">
        <v>3801</v>
      </c>
      <c r="D5775" s="29">
        <v>35012245</v>
      </c>
      <c r="E5775" s="29" t="s">
        <v>3527</v>
      </c>
      <c r="F5775" s="29">
        <v>253.07</v>
      </c>
      <c r="G5775" s="10">
        <f>SUMIFS('Régua SAEB'!$C:$C,'Régua SAEB'!$B:$B,"LP",'Régua SAEB'!$D:$D,"&lt;="&amp;$F5775,'Régua SAEB'!$E:$E,"&gt;"&amp;$F5775,'Régua SAEB'!$A:$A,$E5775)</f>
        <v>2</v>
      </c>
      <c r="H5775" s="10" t="str">
        <f t="array" ref="H5775">INDEX('Régua SAEB'!$F$1:$F$40,MATCH($E5775&amp;"LP"&amp;$G5775,'Régua SAEB'!$G$1:$G$40,0),1)</f>
        <v>Básico</v>
      </c>
      <c r="I5775" s="29">
        <v>246.88</v>
      </c>
      <c r="J5775" s="10">
        <f>SUMIFS('Régua SAEB'!$C:$C,'Régua SAEB'!$B:$B,"MT",'Régua SAEB'!$D:$D,"&lt;="&amp;$I5775,'Régua SAEB'!$E:$E,"&gt;"&amp;$I5775,'Régua SAEB'!$A:$A,$E5775)</f>
        <v>1</v>
      </c>
      <c r="K5775" s="10" t="str">
        <f t="array" ref="K5775">INDEX('Régua SAEB'!$F$1:$F$40,MATCH($E5775&amp;"MT"&amp;$J5775,'Régua SAEB'!$G$1:$G$40,0),1)</f>
        <v>Insuficiente</v>
      </c>
    </row>
    <row r="5776" spans="1:11" x14ac:dyDescent="0.2">
      <c r="A5776" s="28" t="s">
        <v>86</v>
      </c>
      <c r="B5776" s="24">
        <v>12300</v>
      </c>
      <c r="C5776" s="28" t="s">
        <v>3197</v>
      </c>
      <c r="D5776" s="29">
        <v>35012300</v>
      </c>
      <c r="E5776" s="29" t="s">
        <v>3527</v>
      </c>
      <c r="F5776" s="29">
        <v>246.89</v>
      </c>
      <c r="G5776" s="10">
        <f>SUMIFS('Régua SAEB'!$C:$C,'Régua SAEB'!$B:$B,"LP",'Régua SAEB'!$D:$D,"&lt;="&amp;$F5776,'Régua SAEB'!$E:$E,"&gt;"&amp;$F5776,'Régua SAEB'!$A:$A,$E5776)</f>
        <v>1</v>
      </c>
      <c r="H5776" s="10" t="str">
        <f t="array" ref="H5776">INDEX('Régua SAEB'!$F$1:$F$40,MATCH($E5776&amp;"LP"&amp;$G5776,'Régua SAEB'!$G$1:$G$40,0),1)</f>
        <v>Insuficiente</v>
      </c>
      <c r="I5776" s="29">
        <v>244.03</v>
      </c>
      <c r="J5776" s="10">
        <f>SUMIFS('Régua SAEB'!$C:$C,'Régua SAEB'!$B:$B,"MT",'Régua SAEB'!$D:$D,"&lt;="&amp;$I5776,'Régua SAEB'!$E:$E,"&gt;"&amp;$I5776,'Régua SAEB'!$A:$A,$E5776)</f>
        <v>1</v>
      </c>
      <c r="K5776" s="10" t="str">
        <f t="array" ref="K5776">INDEX('Régua SAEB'!$F$1:$F$40,MATCH($E5776&amp;"MT"&amp;$J5776,'Régua SAEB'!$G$1:$G$40,0),1)</f>
        <v>Insuficiente</v>
      </c>
    </row>
    <row r="5777" spans="1:11" x14ac:dyDescent="0.2">
      <c r="A5777" s="28" t="s">
        <v>86</v>
      </c>
      <c r="B5777" s="24">
        <v>12324</v>
      </c>
      <c r="C5777" s="28" t="s">
        <v>3198</v>
      </c>
      <c r="D5777" s="29">
        <v>35012324</v>
      </c>
      <c r="E5777" s="29" t="s">
        <v>3527</v>
      </c>
      <c r="F5777" s="29">
        <v>257.67</v>
      </c>
      <c r="G5777" s="10">
        <f>SUMIFS('Régua SAEB'!$C:$C,'Régua SAEB'!$B:$B,"LP",'Régua SAEB'!$D:$D,"&lt;="&amp;$F5777,'Régua SAEB'!$E:$E,"&gt;"&amp;$F5777,'Régua SAEB'!$A:$A,$E5777)</f>
        <v>2</v>
      </c>
      <c r="H5777" s="10" t="str">
        <f t="array" ref="H5777">INDEX('Régua SAEB'!$F$1:$F$40,MATCH($E5777&amp;"LP"&amp;$G5777,'Régua SAEB'!$G$1:$G$40,0),1)</f>
        <v>Básico</v>
      </c>
      <c r="I5777" s="29">
        <v>249.1</v>
      </c>
      <c r="J5777" s="10">
        <f>SUMIFS('Régua SAEB'!$C:$C,'Régua SAEB'!$B:$B,"MT",'Régua SAEB'!$D:$D,"&lt;="&amp;$I5777,'Régua SAEB'!$E:$E,"&gt;"&amp;$I5777,'Régua SAEB'!$A:$A,$E5777)</f>
        <v>1</v>
      </c>
      <c r="K5777" s="10" t="str">
        <f t="array" ref="K5777">INDEX('Régua SAEB'!$F$1:$F$40,MATCH($E5777&amp;"MT"&amp;$J5777,'Régua SAEB'!$G$1:$G$40,0),1)</f>
        <v>Insuficiente</v>
      </c>
    </row>
    <row r="5778" spans="1:11" x14ac:dyDescent="0.2">
      <c r="A5778" s="28" t="s">
        <v>86</v>
      </c>
      <c r="B5778" s="24">
        <v>12348</v>
      </c>
      <c r="C5778" s="28" t="s">
        <v>3199</v>
      </c>
      <c r="D5778" s="29">
        <v>35012348</v>
      </c>
      <c r="E5778" s="29" t="s">
        <v>3527</v>
      </c>
      <c r="F5778" s="29">
        <v>266.99</v>
      </c>
      <c r="G5778" s="10">
        <f>SUMIFS('Régua SAEB'!$C:$C,'Régua SAEB'!$B:$B,"LP",'Régua SAEB'!$D:$D,"&lt;="&amp;$F5778,'Régua SAEB'!$E:$E,"&gt;"&amp;$F5778,'Régua SAEB'!$A:$A,$E5778)</f>
        <v>2</v>
      </c>
      <c r="H5778" s="10" t="str">
        <f t="array" ref="H5778">INDEX('Régua SAEB'!$F$1:$F$40,MATCH($E5778&amp;"LP"&amp;$G5778,'Régua SAEB'!$G$1:$G$40,0),1)</f>
        <v>Básico</v>
      </c>
      <c r="I5778" s="29">
        <v>253.54</v>
      </c>
      <c r="J5778" s="10">
        <f>SUMIFS('Régua SAEB'!$C:$C,'Régua SAEB'!$B:$B,"MT",'Régua SAEB'!$D:$D,"&lt;="&amp;$I5778,'Régua SAEB'!$E:$E,"&gt;"&amp;$I5778,'Régua SAEB'!$A:$A,$E5778)</f>
        <v>2</v>
      </c>
      <c r="K5778" s="10" t="str">
        <f t="array" ref="K5778">INDEX('Régua SAEB'!$F$1:$F$40,MATCH($E5778&amp;"MT"&amp;$J5778,'Régua SAEB'!$G$1:$G$40,0),1)</f>
        <v>Insuficiente</v>
      </c>
    </row>
    <row r="5779" spans="1:11" x14ac:dyDescent="0.2">
      <c r="A5779" s="28" t="s">
        <v>86</v>
      </c>
      <c r="B5779" s="24">
        <v>37576</v>
      </c>
      <c r="C5779" s="28" t="s">
        <v>3200</v>
      </c>
      <c r="D5779" s="29">
        <v>35037576</v>
      </c>
      <c r="E5779" s="29" t="s">
        <v>3527</v>
      </c>
      <c r="F5779" s="29">
        <v>284.7</v>
      </c>
      <c r="G5779" s="10">
        <f>SUMIFS('Régua SAEB'!$C:$C,'Régua SAEB'!$B:$B,"LP",'Régua SAEB'!$D:$D,"&lt;="&amp;$F5779,'Régua SAEB'!$E:$E,"&gt;"&amp;$F5779,'Régua SAEB'!$A:$A,$E5779)</f>
        <v>3</v>
      </c>
      <c r="H5779" s="10" t="str">
        <f t="array" ref="H5779">INDEX('Régua SAEB'!$F$1:$F$40,MATCH($E5779&amp;"LP"&amp;$G5779,'Régua SAEB'!$G$1:$G$40,0),1)</f>
        <v>Básico</v>
      </c>
      <c r="I5779" s="29">
        <v>272.31</v>
      </c>
      <c r="J5779" s="10">
        <f>SUMIFS('Régua SAEB'!$C:$C,'Régua SAEB'!$B:$B,"MT",'Régua SAEB'!$D:$D,"&lt;="&amp;$I5779,'Régua SAEB'!$E:$E,"&gt;"&amp;$I5779,'Régua SAEB'!$A:$A,$E5779)</f>
        <v>2</v>
      </c>
      <c r="K5779" s="10" t="str">
        <f t="array" ref="K5779">INDEX('Régua SAEB'!$F$1:$F$40,MATCH($E5779&amp;"MT"&amp;$J5779,'Régua SAEB'!$G$1:$G$40,0),1)</f>
        <v>Insuficiente</v>
      </c>
    </row>
    <row r="5780" spans="1:11" x14ac:dyDescent="0.2">
      <c r="A5780" s="28" t="s">
        <v>86</v>
      </c>
      <c r="B5780" s="24">
        <v>41634</v>
      </c>
      <c r="C5780" s="28" t="s">
        <v>3202</v>
      </c>
      <c r="D5780" s="29">
        <v>35041634</v>
      </c>
      <c r="E5780" s="29" t="s">
        <v>3527</v>
      </c>
      <c r="F5780" s="29">
        <v>257.37</v>
      </c>
      <c r="G5780" s="10">
        <f>SUMIFS('Régua SAEB'!$C:$C,'Régua SAEB'!$B:$B,"LP",'Régua SAEB'!$D:$D,"&lt;="&amp;$F5780,'Régua SAEB'!$E:$E,"&gt;"&amp;$F5780,'Régua SAEB'!$A:$A,$E5780)</f>
        <v>2</v>
      </c>
      <c r="H5780" s="10" t="str">
        <f t="array" ref="H5780">INDEX('Régua SAEB'!$F$1:$F$40,MATCH($E5780&amp;"LP"&amp;$G5780,'Régua SAEB'!$G$1:$G$40,0),1)</f>
        <v>Básico</v>
      </c>
      <c r="I5780" s="29">
        <v>250.96</v>
      </c>
      <c r="J5780" s="10">
        <f>SUMIFS('Régua SAEB'!$C:$C,'Régua SAEB'!$B:$B,"MT",'Régua SAEB'!$D:$D,"&lt;="&amp;$I5780,'Régua SAEB'!$E:$E,"&gt;"&amp;$I5780,'Régua SAEB'!$A:$A,$E5780)</f>
        <v>2</v>
      </c>
      <c r="K5780" s="10" t="str">
        <f t="array" ref="K5780">INDEX('Régua SAEB'!$F$1:$F$40,MATCH($E5780&amp;"MT"&amp;$J5780,'Régua SAEB'!$G$1:$G$40,0),1)</f>
        <v>Insuficiente</v>
      </c>
    </row>
    <row r="5781" spans="1:11" x14ac:dyDescent="0.2">
      <c r="A5781" s="28" t="s">
        <v>86</v>
      </c>
      <c r="B5781" s="24">
        <v>49153</v>
      </c>
      <c r="C5781" s="28" t="s">
        <v>3203</v>
      </c>
      <c r="D5781" s="29">
        <v>35049153</v>
      </c>
      <c r="E5781" s="29" t="s">
        <v>3527</v>
      </c>
      <c r="F5781" s="29">
        <v>258.69</v>
      </c>
      <c r="G5781" s="10">
        <f>SUMIFS('Régua SAEB'!$C:$C,'Régua SAEB'!$B:$B,"LP",'Régua SAEB'!$D:$D,"&lt;="&amp;$F5781,'Régua SAEB'!$E:$E,"&gt;"&amp;$F5781,'Régua SAEB'!$A:$A,$E5781)</f>
        <v>2</v>
      </c>
      <c r="H5781" s="10" t="str">
        <f t="array" ref="H5781">INDEX('Régua SAEB'!$F$1:$F$40,MATCH($E5781&amp;"LP"&amp;$G5781,'Régua SAEB'!$G$1:$G$40,0),1)</f>
        <v>Básico</v>
      </c>
      <c r="I5781" s="29">
        <v>251.03</v>
      </c>
      <c r="J5781" s="10">
        <f>SUMIFS('Régua SAEB'!$C:$C,'Régua SAEB'!$B:$B,"MT",'Régua SAEB'!$D:$D,"&lt;="&amp;$I5781,'Régua SAEB'!$E:$E,"&gt;"&amp;$I5781,'Régua SAEB'!$A:$A,$E5781)</f>
        <v>2</v>
      </c>
      <c r="K5781" s="10" t="str">
        <f t="array" ref="K5781">INDEX('Régua SAEB'!$F$1:$F$40,MATCH($E5781&amp;"MT"&amp;$J5781,'Régua SAEB'!$G$1:$G$40,0),1)</f>
        <v>Insuficiente</v>
      </c>
    </row>
    <row r="5782" spans="1:11" x14ac:dyDescent="0.2">
      <c r="A5782" s="28" t="s">
        <v>86</v>
      </c>
      <c r="B5782" s="24">
        <v>901404</v>
      </c>
      <c r="C5782" s="28" t="s">
        <v>3204</v>
      </c>
      <c r="D5782" s="29">
        <v>35901404</v>
      </c>
      <c r="E5782" s="29" t="s">
        <v>3527</v>
      </c>
      <c r="F5782" s="29">
        <v>278.95</v>
      </c>
      <c r="G5782" s="10">
        <f>SUMIFS('Régua SAEB'!$C:$C,'Régua SAEB'!$B:$B,"LP",'Régua SAEB'!$D:$D,"&lt;="&amp;$F5782,'Régua SAEB'!$E:$E,"&gt;"&amp;$F5782,'Régua SAEB'!$A:$A,$E5782)</f>
        <v>3</v>
      </c>
      <c r="H5782" s="10" t="str">
        <f t="array" ref="H5782">INDEX('Régua SAEB'!$F$1:$F$40,MATCH($E5782&amp;"LP"&amp;$G5782,'Régua SAEB'!$G$1:$G$40,0),1)</f>
        <v>Básico</v>
      </c>
      <c r="I5782" s="29">
        <v>262.87</v>
      </c>
      <c r="J5782" s="10">
        <f>SUMIFS('Régua SAEB'!$C:$C,'Régua SAEB'!$B:$B,"MT",'Régua SAEB'!$D:$D,"&lt;="&amp;$I5782,'Régua SAEB'!$E:$E,"&gt;"&amp;$I5782,'Régua SAEB'!$A:$A,$E5782)</f>
        <v>2</v>
      </c>
      <c r="K5782" s="10" t="str">
        <f t="array" ref="K5782">INDEX('Régua SAEB'!$F$1:$F$40,MATCH($E5782&amp;"MT"&amp;$J5782,'Régua SAEB'!$G$1:$G$40,0),1)</f>
        <v>Insuficiente</v>
      </c>
    </row>
    <row r="5783" spans="1:11" x14ac:dyDescent="0.2">
      <c r="A5783" s="28" t="s">
        <v>86</v>
      </c>
      <c r="B5783" s="24">
        <v>905012</v>
      </c>
      <c r="C5783" s="28" t="s">
        <v>3205</v>
      </c>
      <c r="D5783" s="29">
        <v>35905012</v>
      </c>
      <c r="E5783" s="29" t="s">
        <v>3527</v>
      </c>
      <c r="F5783" s="29">
        <v>276.24</v>
      </c>
      <c r="G5783" s="10">
        <f>SUMIFS('Régua SAEB'!$C:$C,'Régua SAEB'!$B:$B,"LP",'Régua SAEB'!$D:$D,"&lt;="&amp;$F5783,'Régua SAEB'!$E:$E,"&gt;"&amp;$F5783,'Régua SAEB'!$A:$A,$E5783)</f>
        <v>3</v>
      </c>
      <c r="H5783" s="10" t="str">
        <f t="array" ref="H5783">INDEX('Régua SAEB'!$F$1:$F$40,MATCH($E5783&amp;"LP"&amp;$G5783,'Régua SAEB'!$G$1:$G$40,0),1)</f>
        <v>Básico</v>
      </c>
      <c r="I5783" s="29">
        <v>257.7</v>
      </c>
      <c r="J5783" s="10">
        <f>SUMIFS('Régua SAEB'!$C:$C,'Régua SAEB'!$B:$B,"MT",'Régua SAEB'!$D:$D,"&lt;="&amp;$I5783,'Régua SAEB'!$E:$E,"&gt;"&amp;$I5783,'Régua SAEB'!$A:$A,$E5783)</f>
        <v>2</v>
      </c>
      <c r="K5783" s="10" t="str">
        <f t="array" ref="K5783">INDEX('Régua SAEB'!$F$1:$F$40,MATCH($E5783&amp;"MT"&amp;$J5783,'Régua SAEB'!$G$1:$G$40,0),1)</f>
        <v>Insuficiente</v>
      </c>
    </row>
    <row r="5784" spans="1:11" x14ac:dyDescent="0.2">
      <c r="A5784" s="28" t="s">
        <v>86</v>
      </c>
      <c r="B5784" s="24">
        <v>909907</v>
      </c>
      <c r="C5784" s="28" t="s">
        <v>3209</v>
      </c>
      <c r="D5784" s="29">
        <v>35909907</v>
      </c>
      <c r="E5784" s="29" t="s">
        <v>3527</v>
      </c>
      <c r="F5784" s="29">
        <v>271.87</v>
      </c>
      <c r="G5784" s="10">
        <f>SUMIFS('Régua SAEB'!$C:$C,'Régua SAEB'!$B:$B,"LP",'Régua SAEB'!$D:$D,"&lt;="&amp;$F5784,'Régua SAEB'!$E:$E,"&gt;"&amp;$F5784,'Régua SAEB'!$A:$A,$E5784)</f>
        <v>2</v>
      </c>
      <c r="H5784" s="10" t="str">
        <f t="array" ref="H5784">INDEX('Régua SAEB'!$F$1:$F$40,MATCH($E5784&amp;"LP"&amp;$G5784,'Régua SAEB'!$G$1:$G$40,0),1)</f>
        <v>Básico</v>
      </c>
      <c r="I5784" s="29">
        <v>253.32</v>
      </c>
      <c r="J5784" s="10">
        <f>SUMIFS('Régua SAEB'!$C:$C,'Régua SAEB'!$B:$B,"MT",'Régua SAEB'!$D:$D,"&lt;="&amp;$I5784,'Régua SAEB'!$E:$E,"&gt;"&amp;$I5784,'Régua SAEB'!$A:$A,$E5784)</f>
        <v>2</v>
      </c>
      <c r="K5784" s="10" t="str">
        <f t="array" ref="K5784">INDEX('Régua SAEB'!$F$1:$F$40,MATCH($E5784&amp;"MT"&amp;$J5784,'Régua SAEB'!$G$1:$G$40,0),1)</f>
        <v>Insuficiente</v>
      </c>
    </row>
    <row r="5785" spans="1:11" x14ac:dyDescent="0.2">
      <c r="A5785" s="28" t="s">
        <v>86</v>
      </c>
      <c r="B5785" s="24">
        <v>923485</v>
      </c>
      <c r="C5785" s="28" t="s">
        <v>3210</v>
      </c>
      <c r="D5785" s="29">
        <v>35923485</v>
      </c>
      <c r="E5785" s="29" t="s">
        <v>3527</v>
      </c>
      <c r="F5785" s="29">
        <v>274.97000000000003</v>
      </c>
      <c r="G5785" s="10">
        <f>SUMIFS('Régua SAEB'!$C:$C,'Régua SAEB'!$B:$B,"LP",'Régua SAEB'!$D:$D,"&lt;="&amp;$F5785,'Régua SAEB'!$E:$E,"&gt;"&amp;$F5785,'Régua SAEB'!$A:$A,$E5785)</f>
        <v>2</v>
      </c>
      <c r="H5785" s="10" t="str">
        <f t="array" ref="H5785">INDEX('Régua SAEB'!$F$1:$F$40,MATCH($E5785&amp;"LP"&amp;$G5785,'Régua SAEB'!$G$1:$G$40,0),1)</f>
        <v>Básico</v>
      </c>
      <c r="I5785" s="29">
        <v>258.43</v>
      </c>
      <c r="J5785" s="10">
        <f>SUMIFS('Régua SAEB'!$C:$C,'Régua SAEB'!$B:$B,"MT",'Régua SAEB'!$D:$D,"&lt;="&amp;$I5785,'Régua SAEB'!$E:$E,"&gt;"&amp;$I5785,'Régua SAEB'!$A:$A,$E5785)</f>
        <v>2</v>
      </c>
      <c r="K5785" s="10" t="str">
        <f t="array" ref="K5785">INDEX('Régua SAEB'!$F$1:$F$40,MATCH($E5785&amp;"MT"&amp;$J5785,'Régua SAEB'!$G$1:$G$40,0),1)</f>
        <v>Insuficiente</v>
      </c>
    </row>
    <row r="5786" spans="1:11" x14ac:dyDescent="0.2">
      <c r="A5786" s="28" t="s">
        <v>39</v>
      </c>
      <c r="B5786" s="24">
        <v>15124</v>
      </c>
      <c r="C5786" s="28" t="s">
        <v>3211</v>
      </c>
      <c r="D5786" s="29">
        <v>35015124</v>
      </c>
      <c r="E5786" s="29" t="s">
        <v>3527</v>
      </c>
      <c r="F5786" s="29">
        <v>271.33999999999997</v>
      </c>
      <c r="G5786" s="10">
        <f>SUMIFS('Régua SAEB'!$C:$C,'Régua SAEB'!$B:$B,"LP",'Régua SAEB'!$D:$D,"&lt;="&amp;$F5786,'Régua SAEB'!$E:$E,"&gt;"&amp;$F5786,'Régua SAEB'!$A:$A,$E5786)</f>
        <v>2</v>
      </c>
      <c r="H5786" s="10" t="str">
        <f t="array" ref="H5786">INDEX('Régua SAEB'!$F$1:$F$40,MATCH($E5786&amp;"LP"&amp;$G5786,'Régua SAEB'!$G$1:$G$40,0),1)</f>
        <v>Básico</v>
      </c>
      <c r="I5786" s="29">
        <v>264.45</v>
      </c>
      <c r="J5786" s="10">
        <f>SUMIFS('Régua SAEB'!$C:$C,'Régua SAEB'!$B:$B,"MT",'Régua SAEB'!$D:$D,"&lt;="&amp;$I5786,'Régua SAEB'!$E:$E,"&gt;"&amp;$I5786,'Régua SAEB'!$A:$A,$E5786)</f>
        <v>2</v>
      </c>
      <c r="K5786" s="10" t="str">
        <f t="array" ref="K5786">INDEX('Régua SAEB'!$F$1:$F$40,MATCH($E5786&amp;"MT"&amp;$J5786,'Régua SAEB'!$G$1:$G$40,0),1)</f>
        <v>Insuficiente</v>
      </c>
    </row>
    <row r="5787" spans="1:11" x14ac:dyDescent="0.2">
      <c r="A5787" s="28" t="s">
        <v>39</v>
      </c>
      <c r="B5787" s="24">
        <v>908290</v>
      </c>
      <c r="C5787" s="28" t="s">
        <v>3212</v>
      </c>
      <c r="D5787" s="29">
        <v>35908290</v>
      </c>
      <c r="E5787" s="29" t="s">
        <v>3527</v>
      </c>
      <c r="F5787" s="29">
        <v>276.42</v>
      </c>
      <c r="G5787" s="10">
        <f>SUMIFS('Régua SAEB'!$C:$C,'Régua SAEB'!$B:$B,"LP",'Régua SAEB'!$D:$D,"&lt;="&amp;$F5787,'Régua SAEB'!$E:$E,"&gt;"&amp;$F5787,'Régua SAEB'!$A:$A,$E5787)</f>
        <v>3</v>
      </c>
      <c r="H5787" s="10" t="str">
        <f t="array" ref="H5787">INDEX('Régua SAEB'!$F$1:$F$40,MATCH($E5787&amp;"LP"&amp;$G5787,'Régua SAEB'!$G$1:$G$40,0),1)</f>
        <v>Básico</v>
      </c>
      <c r="I5787" s="29">
        <v>274.72000000000003</v>
      </c>
      <c r="J5787" s="10">
        <f>SUMIFS('Régua SAEB'!$C:$C,'Régua SAEB'!$B:$B,"MT",'Régua SAEB'!$D:$D,"&lt;="&amp;$I5787,'Régua SAEB'!$E:$E,"&gt;"&amp;$I5787,'Régua SAEB'!$A:$A,$E5787)</f>
        <v>2</v>
      </c>
      <c r="K5787" s="10" t="str">
        <f t="array" ref="K5787">INDEX('Régua SAEB'!$F$1:$F$40,MATCH($E5787&amp;"MT"&amp;$J5787,'Régua SAEB'!$G$1:$G$40,0),1)</f>
        <v>Insuficiente</v>
      </c>
    </row>
    <row r="5788" spans="1:11" x14ac:dyDescent="0.2">
      <c r="A5788" s="28" t="s">
        <v>99</v>
      </c>
      <c r="B5788" s="24">
        <v>27492</v>
      </c>
      <c r="C5788" s="28" t="s">
        <v>3802</v>
      </c>
      <c r="D5788" s="29">
        <v>35027492</v>
      </c>
      <c r="E5788" s="29" t="s">
        <v>3527</v>
      </c>
      <c r="F5788" s="29">
        <v>268.70999999999998</v>
      </c>
      <c r="G5788" s="10">
        <f>SUMIFS('Régua SAEB'!$C:$C,'Régua SAEB'!$B:$B,"LP",'Régua SAEB'!$D:$D,"&lt;="&amp;$F5788,'Régua SAEB'!$E:$E,"&gt;"&amp;$F5788,'Régua SAEB'!$A:$A,$E5788)</f>
        <v>2</v>
      </c>
      <c r="H5788" s="10" t="str">
        <f t="array" ref="H5788">INDEX('Régua SAEB'!$F$1:$F$40,MATCH($E5788&amp;"LP"&amp;$G5788,'Régua SAEB'!$G$1:$G$40,0),1)</f>
        <v>Básico</v>
      </c>
      <c r="I5788" s="29">
        <v>271.92</v>
      </c>
      <c r="J5788" s="10">
        <f>SUMIFS('Régua SAEB'!$C:$C,'Régua SAEB'!$B:$B,"MT",'Régua SAEB'!$D:$D,"&lt;="&amp;$I5788,'Régua SAEB'!$E:$E,"&gt;"&amp;$I5788,'Régua SAEB'!$A:$A,$E5788)</f>
        <v>2</v>
      </c>
      <c r="K5788" s="10" t="str">
        <f t="array" ref="K5788">INDEX('Régua SAEB'!$F$1:$F$40,MATCH($E5788&amp;"MT"&amp;$J5788,'Régua SAEB'!$G$1:$G$40,0),1)</f>
        <v>Insuficiente</v>
      </c>
    </row>
    <row r="5789" spans="1:11" x14ac:dyDescent="0.2">
      <c r="A5789" s="28" t="s">
        <v>75</v>
      </c>
      <c r="B5789" s="24">
        <v>24296</v>
      </c>
      <c r="C5789" s="28" t="s">
        <v>3214</v>
      </c>
      <c r="D5789" s="29">
        <v>35024296</v>
      </c>
      <c r="E5789" s="29" t="s">
        <v>3527</v>
      </c>
      <c r="F5789" s="29">
        <v>270.64</v>
      </c>
      <c r="G5789" s="10">
        <f>SUMIFS('Régua SAEB'!$C:$C,'Régua SAEB'!$B:$B,"LP",'Régua SAEB'!$D:$D,"&lt;="&amp;$F5789,'Régua SAEB'!$E:$E,"&gt;"&amp;$F5789,'Régua SAEB'!$A:$A,$E5789)</f>
        <v>2</v>
      </c>
      <c r="H5789" s="10" t="str">
        <f t="array" ref="H5789">INDEX('Régua SAEB'!$F$1:$F$40,MATCH($E5789&amp;"LP"&amp;$G5789,'Régua SAEB'!$G$1:$G$40,0),1)</f>
        <v>Básico</v>
      </c>
      <c r="I5789" s="29">
        <v>267.45</v>
      </c>
      <c r="J5789" s="10">
        <f>SUMIFS('Régua SAEB'!$C:$C,'Régua SAEB'!$B:$B,"MT",'Régua SAEB'!$D:$D,"&lt;="&amp;$I5789,'Régua SAEB'!$E:$E,"&gt;"&amp;$I5789,'Régua SAEB'!$A:$A,$E5789)</f>
        <v>2</v>
      </c>
      <c r="K5789" s="10" t="str">
        <f t="array" ref="K5789">INDEX('Régua SAEB'!$F$1:$F$40,MATCH($E5789&amp;"MT"&amp;$J5789,'Régua SAEB'!$G$1:$G$40,0),1)</f>
        <v>Insuficiente</v>
      </c>
    </row>
    <row r="5790" spans="1:11" x14ac:dyDescent="0.2">
      <c r="A5790" s="28" t="s">
        <v>75</v>
      </c>
      <c r="B5790" s="24">
        <v>85397</v>
      </c>
      <c r="C5790" s="28" t="s">
        <v>3215</v>
      </c>
      <c r="D5790" s="29">
        <v>35085397</v>
      </c>
      <c r="E5790" s="29" t="s">
        <v>3527</v>
      </c>
      <c r="F5790" s="29">
        <v>277.04000000000002</v>
      </c>
      <c r="G5790" s="10">
        <f>SUMIFS('Régua SAEB'!$C:$C,'Régua SAEB'!$B:$B,"LP",'Régua SAEB'!$D:$D,"&lt;="&amp;$F5790,'Régua SAEB'!$E:$E,"&gt;"&amp;$F5790,'Régua SAEB'!$A:$A,$E5790)</f>
        <v>3</v>
      </c>
      <c r="H5790" s="10" t="str">
        <f t="array" ref="H5790">INDEX('Régua SAEB'!$F$1:$F$40,MATCH($E5790&amp;"LP"&amp;$G5790,'Régua SAEB'!$G$1:$G$40,0),1)</f>
        <v>Básico</v>
      </c>
      <c r="I5790" s="29">
        <v>271.74</v>
      </c>
      <c r="J5790" s="10">
        <f>SUMIFS('Régua SAEB'!$C:$C,'Régua SAEB'!$B:$B,"MT",'Régua SAEB'!$D:$D,"&lt;="&amp;$I5790,'Régua SAEB'!$E:$E,"&gt;"&amp;$I5790,'Régua SAEB'!$A:$A,$E5790)</f>
        <v>2</v>
      </c>
      <c r="K5790" s="10" t="str">
        <f t="array" ref="K5790">INDEX('Régua SAEB'!$F$1:$F$40,MATCH($E5790&amp;"MT"&amp;$J5790,'Régua SAEB'!$G$1:$G$40,0),1)</f>
        <v>Insuficiente</v>
      </c>
    </row>
    <row r="5791" spans="1:11" x14ac:dyDescent="0.2">
      <c r="A5791" s="28" t="s">
        <v>75</v>
      </c>
      <c r="B5791" s="24">
        <v>23991</v>
      </c>
      <c r="C5791" s="28" t="s">
        <v>3216</v>
      </c>
      <c r="D5791" s="29">
        <v>35023991</v>
      </c>
      <c r="E5791" s="29" t="s">
        <v>3527</v>
      </c>
      <c r="F5791" s="29">
        <v>276.95999999999998</v>
      </c>
      <c r="G5791" s="10">
        <f>SUMIFS('Régua SAEB'!$C:$C,'Régua SAEB'!$B:$B,"LP",'Régua SAEB'!$D:$D,"&lt;="&amp;$F5791,'Régua SAEB'!$E:$E,"&gt;"&amp;$F5791,'Régua SAEB'!$A:$A,$E5791)</f>
        <v>3</v>
      </c>
      <c r="H5791" s="10" t="str">
        <f t="array" ref="H5791">INDEX('Régua SAEB'!$F$1:$F$40,MATCH($E5791&amp;"LP"&amp;$G5791,'Régua SAEB'!$G$1:$G$40,0),1)</f>
        <v>Básico</v>
      </c>
      <c r="I5791" s="29">
        <v>262.07</v>
      </c>
      <c r="J5791" s="10">
        <f>SUMIFS('Régua SAEB'!$C:$C,'Régua SAEB'!$B:$B,"MT",'Régua SAEB'!$D:$D,"&lt;="&amp;$I5791,'Régua SAEB'!$E:$E,"&gt;"&amp;$I5791,'Régua SAEB'!$A:$A,$E5791)</f>
        <v>2</v>
      </c>
      <c r="K5791" s="10" t="str">
        <f t="array" ref="K5791">INDEX('Régua SAEB'!$F$1:$F$40,MATCH($E5791&amp;"MT"&amp;$J5791,'Régua SAEB'!$G$1:$G$40,0),1)</f>
        <v>Insuficiente</v>
      </c>
    </row>
    <row r="5792" spans="1:11" x14ac:dyDescent="0.2">
      <c r="A5792" s="28" t="s">
        <v>75</v>
      </c>
      <c r="B5792" s="24">
        <v>350643</v>
      </c>
      <c r="C5792" s="28" t="s">
        <v>3217</v>
      </c>
      <c r="D5792" s="29">
        <v>35350643</v>
      </c>
      <c r="E5792" s="29" t="s">
        <v>3527</v>
      </c>
      <c r="F5792" s="29">
        <v>307.58999999999997</v>
      </c>
      <c r="G5792" s="10">
        <f>SUMIFS('Régua SAEB'!$C:$C,'Régua SAEB'!$B:$B,"LP",'Régua SAEB'!$D:$D,"&lt;="&amp;$F5792,'Régua SAEB'!$E:$E,"&gt;"&amp;$F5792,'Régua SAEB'!$A:$A,$E5792)</f>
        <v>4</v>
      </c>
      <c r="H5792" s="10" t="str">
        <f t="array" ref="H5792">INDEX('Régua SAEB'!$F$1:$F$40,MATCH($E5792&amp;"LP"&amp;$G5792,'Régua SAEB'!$G$1:$G$40,0),1)</f>
        <v>Básico</v>
      </c>
      <c r="I5792" s="29">
        <v>295.44</v>
      </c>
      <c r="J5792" s="10">
        <f>SUMIFS('Régua SAEB'!$C:$C,'Régua SAEB'!$B:$B,"MT",'Régua SAEB'!$D:$D,"&lt;="&amp;$I5792,'Régua SAEB'!$E:$E,"&gt;"&amp;$I5792,'Régua SAEB'!$A:$A,$E5792)</f>
        <v>3</v>
      </c>
      <c r="K5792" s="10" t="str">
        <f t="array" ref="K5792">INDEX('Régua SAEB'!$F$1:$F$40,MATCH($E5792&amp;"MT"&amp;$J5792,'Régua SAEB'!$G$1:$G$40,0),1)</f>
        <v>Básico</v>
      </c>
    </row>
    <row r="5793" spans="1:11" x14ac:dyDescent="0.2">
      <c r="A5793" s="28" t="s">
        <v>75</v>
      </c>
      <c r="B5793" s="24">
        <v>922687</v>
      </c>
      <c r="C5793" s="28" t="s">
        <v>931</v>
      </c>
      <c r="D5793" s="29">
        <v>35922687</v>
      </c>
      <c r="E5793" s="29" t="s">
        <v>3527</v>
      </c>
      <c r="F5793" s="29">
        <v>249.06</v>
      </c>
      <c r="G5793" s="10">
        <f>SUMIFS('Régua SAEB'!$C:$C,'Régua SAEB'!$B:$B,"LP",'Régua SAEB'!$D:$D,"&lt;="&amp;$F5793,'Régua SAEB'!$E:$E,"&gt;"&amp;$F5793,'Régua SAEB'!$A:$A,$E5793)</f>
        <v>1</v>
      </c>
      <c r="H5793" s="10" t="str">
        <f t="array" ref="H5793">INDEX('Régua SAEB'!$F$1:$F$40,MATCH($E5793&amp;"LP"&amp;$G5793,'Régua SAEB'!$G$1:$G$40,0),1)</f>
        <v>Insuficiente</v>
      </c>
      <c r="I5793" s="29">
        <v>246.69</v>
      </c>
      <c r="J5793" s="10">
        <f>SUMIFS('Régua SAEB'!$C:$C,'Régua SAEB'!$B:$B,"MT",'Régua SAEB'!$D:$D,"&lt;="&amp;$I5793,'Régua SAEB'!$E:$E,"&gt;"&amp;$I5793,'Régua SAEB'!$A:$A,$E5793)</f>
        <v>1</v>
      </c>
      <c r="K5793" s="10" t="str">
        <f t="array" ref="K5793">INDEX('Régua SAEB'!$F$1:$F$40,MATCH($E5793&amp;"MT"&amp;$J5793,'Régua SAEB'!$G$1:$G$40,0),1)</f>
        <v>Insuficiente</v>
      </c>
    </row>
    <row r="5794" spans="1:11" x14ac:dyDescent="0.2">
      <c r="A5794" s="28" t="s">
        <v>63</v>
      </c>
      <c r="B5794" s="24">
        <v>17644</v>
      </c>
      <c r="C5794" s="28" t="s">
        <v>3218</v>
      </c>
      <c r="D5794" s="29">
        <v>35017644</v>
      </c>
      <c r="E5794" s="29" t="s">
        <v>3527</v>
      </c>
      <c r="F5794" s="29">
        <v>266.16000000000003</v>
      </c>
      <c r="G5794" s="10">
        <f>SUMIFS('Régua SAEB'!$C:$C,'Régua SAEB'!$B:$B,"LP",'Régua SAEB'!$D:$D,"&lt;="&amp;$F5794,'Régua SAEB'!$E:$E,"&gt;"&amp;$F5794,'Régua SAEB'!$A:$A,$E5794)</f>
        <v>2</v>
      </c>
      <c r="H5794" s="10" t="str">
        <f t="array" ref="H5794">INDEX('Régua SAEB'!$F$1:$F$40,MATCH($E5794&amp;"LP"&amp;$G5794,'Régua SAEB'!$G$1:$G$40,0),1)</f>
        <v>Básico</v>
      </c>
      <c r="I5794" s="29">
        <v>261.41000000000003</v>
      </c>
      <c r="J5794" s="10">
        <f>SUMIFS('Régua SAEB'!$C:$C,'Régua SAEB'!$B:$B,"MT",'Régua SAEB'!$D:$D,"&lt;="&amp;$I5794,'Régua SAEB'!$E:$E,"&gt;"&amp;$I5794,'Régua SAEB'!$A:$A,$E5794)</f>
        <v>2</v>
      </c>
      <c r="K5794" s="10" t="str">
        <f t="array" ref="K5794">INDEX('Régua SAEB'!$F$1:$F$40,MATCH($E5794&amp;"MT"&amp;$J5794,'Régua SAEB'!$G$1:$G$40,0),1)</f>
        <v>Insuficiente</v>
      </c>
    </row>
    <row r="5795" spans="1:11" x14ac:dyDescent="0.2">
      <c r="A5795" s="28" t="s">
        <v>63</v>
      </c>
      <c r="B5795" s="24">
        <v>921579</v>
      </c>
      <c r="C5795" s="28" t="s">
        <v>3221</v>
      </c>
      <c r="D5795" s="29">
        <v>35921579</v>
      </c>
      <c r="E5795" s="29" t="s">
        <v>3527</v>
      </c>
      <c r="F5795" s="29">
        <v>262.52999999999997</v>
      </c>
      <c r="G5795" s="10">
        <f>SUMIFS('Régua SAEB'!$C:$C,'Régua SAEB'!$B:$B,"LP",'Régua SAEB'!$D:$D,"&lt;="&amp;$F5795,'Régua SAEB'!$E:$E,"&gt;"&amp;$F5795,'Régua SAEB'!$A:$A,$E5795)</f>
        <v>2</v>
      </c>
      <c r="H5795" s="10" t="str">
        <f t="array" ref="H5795">INDEX('Régua SAEB'!$F$1:$F$40,MATCH($E5795&amp;"LP"&amp;$G5795,'Régua SAEB'!$G$1:$G$40,0),1)</f>
        <v>Básico</v>
      </c>
      <c r="I5795" s="29">
        <v>265.66000000000003</v>
      </c>
      <c r="J5795" s="10">
        <f>SUMIFS('Régua SAEB'!$C:$C,'Régua SAEB'!$B:$B,"MT",'Régua SAEB'!$D:$D,"&lt;="&amp;$I5795,'Régua SAEB'!$E:$E,"&gt;"&amp;$I5795,'Régua SAEB'!$A:$A,$E5795)</f>
        <v>2</v>
      </c>
      <c r="K5795" s="10" t="str">
        <f t="array" ref="K5795">INDEX('Régua SAEB'!$F$1:$F$40,MATCH($E5795&amp;"MT"&amp;$J5795,'Régua SAEB'!$G$1:$G$40,0),1)</f>
        <v>Insuficiente</v>
      </c>
    </row>
    <row r="5796" spans="1:11" x14ac:dyDescent="0.2">
      <c r="A5796" s="28" t="s">
        <v>87</v>
      </c>
      <c r="B5796" s="24">
        <v>23486</v>
      </c>
      <c r="C5796" s="28" t="s">
        <v>3222</v>
      </c>
      <c r="D5796" s="29">
        <v>35023486</v>
      </c>
      <c r="E5796" s="29" t="s">
        <v>3527</v>
      </c>
      <c r="F5796" s="29">
        <v>269.63</v>
      </c>
      <c r="G5796" s="10">
        <f>SUMIFS('Régua SAEB'!$C:$C,'Régua SAEB'!$B:$B,"LP",'Régua SAEB'!$D:$D,"&lt;="&amp;$F5796,'Régua SAEB'!$E:$E,"&gt;"&amp;$F5796,'Régua SAEB'!$A:$A,$E5796)</f>
        <v>2</v>
      </c>
      <c r="H5796" s="10" t="str">
        <f t="array" ref="H5796">INDEX('Régua SAEB'!$F$1:$F$40,MATCH($E5796&amp;"LP"&amp;$G5796,'Régua SAEB'!$G$1:$G$40,0),1)</f>
        <v>Básico</v>
      </c>
      <c r="I5796" s="29">
        <v>264.08</v>
      </c>
      <c r="J5796" s="10">
        <f>SUMIFS('Régua SAEB'!$C:$C,'Régua SAEB'!$B:$B,"MT",'Régua SAEB'!$D:$D,"&lt;="&amp;$I5796,'Régua SAEB'!$E:$E,"&gt;"&amp;$I5796,'Régua SAEB'!$A:$A,$E5796)</f>
        <v>2</v>
      </c>
      <c r="K5796" s="10" t="str">
        <f t="array" ref="K5796">INDEX('Régua SAEB'!$F$1:$F$40,MATCH($E5796&amp;"MT"&amp;$J5796,'Régua SAEB'!$G$1:$G$40,0),1)</f>
        <v>Insuficiente</v>
      </c>
    </row>
    <row r="5797" spans="1:11" x14ac:dyDescent="0.2">
      <c r="A5797" s="28" t="s">
        <v>87</v>
      </c>
      <c r="B5797" s="24">
        <v>23553</v>
      </c>
      <c r="C5797" s="28" t="s">
        <v>3803</v>
      </c>
      <c r="D5797" s="29">
        <v>35023553</v>
      </c>
      <c r="E5797" s="29" t="s">
        <v>3527</v>
      </c>
      <c r="F5797" s="29">
        <v>304.97000000000003</v>
      </c>
      <c r="G5797" s="10">
        <f>SUMIFS('Régua SAEB'!$C:$C,'Régua SAEB'!$B:$B,"LP",'Régua SAEB'!$D:$D,"&lt;="&amp;$F5797,'Régua SAEB'!$E:$E,"&gt;"&amp;$F5797,'Régua SAEB'!$A:$A,$E5797)</f>
        <v>4</v>
      </c>
      <c r="H5797" s="10" t="str">
        <f t="array" ref="H5797">INDEX('Régua SAEB'!$F$1:$F$40,MATCH($E5797&amp;"LP"&amp;$G5797,'Régua SAEB'!$G$1:$G$40,0),1)</f>
        <v>Básico</v>
      </c>
      <c r="I5797" s="29">
        <v>293.24</v>
      </c>
      <c r="J5797" s="10">
        <f>SUMIFS('Régua SAEB'!$C:$C,'Régua SAEB'!$B:$B,"MT",'Régua SAEB'!$D:$D,"&lt;="&amp;$I5797,'Régua SAEB'!$E:$E,"&gt;"&amp;$I5797,'Régua SAEB'!$A:$A,$E5797)</f>
        <v>3</v>
      </c>
      <c r="K5797" s="10" t="str">
        <f t="array" ref="K5797">INDEX('Régua SAEB'!$F$1:$F$40,MATCH($E5797&amp;"MT"&amp;$J5797,'Régua SAEB'!$G$1:$G$40,0),1)</f>
        <v>Básico</v>
      </c>
    </row>
    <row r="5798" spans="1:11" x14ac:dyDescent="0.2">
      <c r="A5798" s="28" t="s">
        <v>87</v>
      </c>
      <c r="B5798" s="24">
        <v>23607</v>
      </c>
      <c r="C5798" s="28" t="s">
        <v>3804</v>
      </c>
      <c r="D5798" s="29">
        <v>35023607</v>
      </c>
      <c r="E5798" s="29" t="s">
        <v>3527</v>
      </c>
      <c r="F5798" s="29">
        <v>303.33</v>
      </c>
      <c r="G5798" s="10">
        <f>SUMIFS('Régua SAEB'!$C:$C,'Régua SAEB'!$B:$B,"LP",'Régua SAEB'!$D:$D,"&lt;="&amp;$F5798,'Régua SAEB'!$E:$E,"&gt;"&amp;$F5798,'Régua SAEB'!$A:$A,$E5798)</f>
        <v>4</v>
      </c>
      <c r="H5798" s="10" t="str">
        <f t="array" ref="H5798">INDEX('Régua SAEB'!$F$1:$F$40,MATCH($E5798&amp;"LP"&amp;$G5798,'Régua SAEB'!$G$1:$G$40,0),1)</f>
        <v>Básico</v>
      </c>
      <c r="I5798" s="29">
        <v>292.48</v>
      </c>
      <c r="J5798" s="10">
        <f>SUMIFS('Régua SAEB'!$C:$C,'Régua SAEB'!$B:$B,"MT",'Régua SAEB'!$D:$D,"&lt;="&amp;$I5798,'Régua SAEB'!$E:$E,"&gt;"&amp;$I5798,'Régua SAEB'!$A:$A,$E5798)</f>
        <v>3</v>
      </c>
      <c r="K5798" s="10" t="str">
        <f t="array" ref="K5798">INDEX('Régua SAEB'!$F$1:$F$40,MATCH($E5798&amp;"MT"&amp;$J5798,'Régua SAEB'!$G$1:$G$40,0),1)</f>
        <v>Básico</v>
      </c>
    </row>
    <row r="5799" spans="1:11" x14ac:dyDescent="0.2">
      <c r="A5799" s="28" t="s">
        <v>87</v>
      </c>
      <c r="B5799" s="24">
        <v>23620</v>
      </c>
      <c r="C5799" s="28" t="s">
        <v>3223</v>
      </c>
      <c r="D5799" s="29">
        <v>35023620</v>
      </c>
      <c r="E5799" s="29" t="s">
        <v>3527</v>
      </c>
      <c r="F5799" s="29">
        <v>295.45</v>
      </c>
      <c r="G5799" s="10">
        <f>SUMIFS('Régua SAEB'!$C:$C,'Régua SAEB'!$B:$B,"LP",'Régua SAEB'!$D:$D,"&lt;="&amp;$F5799,'Régua SAEB'!$E:$E,"&gt;"&amp;$F5799,'Régua SAEB'!$A:$A,$E5799)</f>
        <v>3</v>
      </c>
      <c r="H5799" s="10" t="str">
        <f t="array" ref="H5799">INDEX('Régua SAEB'!$F$1:$F$40,MATCH($E5799&amp;"LP"&amp;$G5799,'Régua SAEB'!$G$1:$G$40,0),1)</f>
        <v>Básico</v>
      </c>
      <c r="I5799" s="29">
        <v>275.04000000000002</v>
      </c>
      <c r="J5799" s="10">
        <f>SUMIFS('Régua SAEB'!$C:$C,'Régua SAEB'!$B:$B,"MT",'Régua SAEB'!$D:$D,"&lt;="&amp;$I5799,'Régua SAEB'!$E:$E,"&gt;"&amp;$I5799,'Régua SAEB'!$A:$A,$E5799)</f>
        <v>3</v>
      </c>
      <c r="K5799" s="10" t="str">
        <f t="array" ref="K5799">INDEX('Régua SAEB'!$F$1:$F$40,MATCH($E5799&amp;"MT"&amp;$J5799,'Régua SAEB'!$G$1:$G$40,0),1)</f>
        <v>Básico</v>
      </c>
    </row>
    <row r="5800" spans="1:11" x14ac:dyDescent="0.2">
      <c r="A5800" s="28" t="s">
        <v>87</v>
      </c>
      <c r="B5800" s="24">
        <v>44635</v>
      </c>
      <c r="C5800" s="28" t="s">
        <v>3224</v>
      </c>
      <c r="D5800" s="29">
        <v>35044635</v>
      </c>
      <c r="E5800" s="29" t="s">
        <v>3527</v>
      </c>
      <c r="F5800" s="29">
        <v>274.06</v>
      </c>
      <c r="G5800" s="10">
        <f>SUMIFS('Régua SAEB'!$C:$C,'Régua SAEB'!$B:$B,"LP",'Régua SAEB'!$D:$D,"&lt;="&amp;$F5800,'Régua SAEB'!$E:$E,"&gt;"&amp;$F5800,'Régua SAEB'!$A:$A,$E5800)</f>
        <v>2</v>
      </c>
      <c r="H5800" s="10" t="str">
        <f t="array" ref="H5800">INDEX('Régua SAEB'!$F$1:$F$40,MATCH($E5800&amp;"LP"&amp;$G5800,'Régua SAEB'!$G$1:$G$40,0),1)</f>
        <v>Básico</v>
      </c>
      <c r="I5800" s="29">
        <v>260.94</v>
      </c>
      <c r="J5800" s="10">
        <f>SUMIFS('Régua SAEB'!$C:$C,'Régua SAEB'!$B:$B,"MT",'Régua SAEB'!$D:$D,"&lt;="&amp;$I5800,'Régua SAEB'!$E:$E,"&gt;"&amp;$I5800,'Régua SAEB'!$A:$A,$E5800)</f>
        <v>2</v>
      </c>
      <c r="K5800" s="10" t="str">
        <f t="array" ref="K5800">INDEX('Régua SAEB'!$F$1:$F$40,MATCH($E5800&amp;"MT"&amp;$J5800,'Régua SAEB'!$G$1:$G$40,0),1)</f>
        <v>Insuficiente</v>
      </c>
    </row>
    <row r="5801" spans="1:11" x14ac:dyDescent="0.2">
      <c r="A5801" s="28" t="s">
        <v>87</v>
      </c>
      <c r="B5801" s="24">
        <v>49585</v>
      </c>
      <c r="C5801" s="28" t="s">
        <v>3225</v>
      </c>
      <c r="D5801" s="29">
        <v>35049585</v>
      </c>
      <c r="E5801" s="29" t="s">
        <v>3527</v>
      </c>
      <c r="F5801" s="29">
        <v>275.52</v>
      </c>
      <c r="G5801" s="10">
        <f>SUMIFS('Régua SAEB'!$C:$C,'Régua SAEB'!$B:$B,"LP",'Régua SAEB'!$D:$D,"&lt;="&amp;$F5801,'Régua SAEB'!$E:$E,"&gt;"&amp;$F5801,'Régua SAEB'!$A:$A,$E5801)</f>
        <v>3</v>
      </c>
      <c r="H5801" s="10" t="str">
        <f t="array" ref="H5801">INDEX('Régua SAEB'!$F$1:$F$40,MATCH($E5801&amp;"LP"&amp;$G5801,'Régua SAEB'!$G$1:$G$40,0),1)</f>
        <v>Básico</v>
      </c>
      <c r="I5801" s="29">
        <v>273.73</v>
      </c>
      <c r="J5801" s="10">
        <f>SUMIFS('Régua SAEB'!$C:$C,'Régua SAEB'!$B:$B,"MT",'Régua SAEB'!$D:$D,"&lt;="&amp;$I5801,'Régua SAEB'!$E:$E,"&gt;"&amp;$I5801,'Régua SAEB'!$A:$A,$E5801)</f>
        <v>2</v>
      </c>
      <c r="K5801" s="10" t="str">
        <f t="array" ref="K5801">INDEX('Régua SAEB'!$F$1:$F$40,MATCH($E5801&amp;"MT"&amp;$J5801,'Régua SAEB'!$G$1:$G$40,0),1)</f>
        <v>Insuficiente</v>
      </c>
    </row>
    <row r="5802" spans="1:11" x14ac:dyDescent="0.2">
      <c r="A5802" s="28" t="s">
        <v>87</v>
      </c>
      <c r="B5802" s="24">
        <v>905847</v>
      </c>
      <c r="C5802" s="28" t="s">
        <v>3226</v>
      </c>
      <c r="D5802" s="29">
        <v>35905847</v>
      </c>
      <c r="E5802" s="29" t="s">
        <v>3527</v>
      </c>
      <c r="F5802" s="29">
        <v>271.42</v>
      </c>
      <c r="G5802" s="10">
        <f>SUMIFS('Régua SAEB'!$C:$C,'Régua SAEB'!$B:$B,"LP",'Régua SAEB'!$D:$D,"&lt;="&amp;$F5802,'Régua SAEB'!$E:$E,"&gt;"&amp;$F5802,'Régua SAEB'!$A:$A,$E5802)</f>
        <v>2</v>
      </c>
      <c r="H5802" s="10" t="str">
        <f t="array" ref="H5802">INDEX('Régua SAEB'!$F$1:$F$40,MATCH($E5802&amp;"LP"&amp;$G5802,'Régua SAEB'!$G$1:$G$40,0),1)</f>
        <v>Básico</v>
      </c>
      <c r="I5802" s="29">
        <v>263.33</v>
      </c>
      <c r="J5802" s="10">
        <f>SUMIFS('Régua SAEB'!$C:$C,'Régua SAEB'!$B:$B,"MT",'Régua SAEB'!$D:$D,"&lt;="&amp;$I5802,'Régua SAEB'!$E:$E,"&gt;"&amp;$I5802,'Régua SAEB'!$A:$A,$E5802)</f>
        <v>2</v>
      </c>
      <c r="K5802" s="10" t="str">
        <f t="array" ref="K5802">INDEX('Régua SAEB'!$F$1:$F$40,MATCH($E5802&amp;"MT"&amp;$J5802,'Régua SAEB'!$G$1:$G$40,0),1)</f>
        <v>Insuficiente</v>
      </c>
    </row>
    <row r="5803" spans="1:11" x14ac:dyDescent="0.2">
      <c r="A5803" s="28" t="s">
        <v>87</v>
      </c>
      <c r="B5803" s="24">
        <v>922717</v>
      </c>
      <c r="C5803" s="28" t="s">
        <v>3227</v>
      </c>
      <c r="D5803" s="29">
        <v>35922717</v>
      </c>
      <c r="E5803" s="29" t="s">
        <v>3527</v>
      </c>
      <c r="F5803" s="29">
        <v>270.16000000000003</v>
      </c>
      <c r="G5803" s="10">
        <f>SUMIFS('Régua SAEB'!$C:$C,'Régua SAEB'!$B:$B,"LP",'Régua SAEB'!$D:$D,"&lt;="&amp;$F5803,'Régua SAEB'!$E:$E,"&gt;"&amp;$F5803,'Régua SAEB'!$A:$A,$E5803)</f>
        <v>2</v>
      </c>
      <c r="H5803" s="10" t="str">
        <f t="array" ref="H5803">INDEX('Régua SAEB'!$F$1:$F$40,MATCH($E5803&amp;"LP"&amp;$G5803,'Régua SAEB'!$G$1:$G$40,0),1)</f>
        <v>Básico</v>
      </c>
      <c r="I5803" s="29">
        <v>264.95999999999998</v>
      </c>
      <c r="J5803" s="10">
        <f>SUMIFS('Régua SAEB'!$C:$C,'Régua SAEB'!$B:$B,"MT",'Régua SAEB'!$D:$D,"&lt;="&amp;$I5803,'Régua SAEB'!$E:$E,"&gt;"&amp;$I5803,'Régua SAEB'!$A:$A,$E5803)</f>
        <v>2</v>
      </c>
      <c r="K5803" s="10" t="str">
        <f t="array" ref="K5803">INDEX('Régua SAEB'!$F$1:$F$40,MATCH($E5803&amp;"MT"&amp;$J5803,'Régua SAEB'!$G$1:$G$40,0),1)</f>
        <v>Insuficiente</v>
      </c>
    </row>
    <row r="5804" spans="1:11" x14ac:dyDescent="0.2">
      <c r="A5804" s="28" t="s">
        <v>87</v>
      </c>
      <c r="B5804" s="24">
        <v>923023</v>
      </c>
      <c r="C5804" s="28" t="s">
        <v>3228</v>
      </c>
      <c r="D5804" s="29">
        <v>35923023</v>
      </c>
      <c r="E5804" s="29" t="s">
        <v>3527</v>
      </c>
      <c r="F5804" s="29">
        <v>299.08999999999997</v>
      </c>
      <c r="G5804" s="10">
        <f>SUMIFS('Régua SAEB'!$C:$C,'Régua SAEB'!$B:$B,"LP",'Régua SAEB'!$D:$D,"&lt;="&amp;$F5804,'Régua SAEB'!$E:$E,"&gt;"&amp;$F5804,'Régua SAEB'!$A:$A,$E5804)</f>
        <v>3</v>
      </c>
      <c r="H5804" s="10" t="str">
        <f t="array" ref="H5804">INDEX('Régua SAEB'!$F$1:$F$40,MATCH($E5804&amp;"LP"&amp;$G5804,'Régua SAEB'!$G$1:$G$40,0),1)</f>
        <v>Básico</v>
      </c>
      <c r="I5804" s="29">
        <v>285.37</v>
      </c>
      <c r="J5804" s="10">
        <f>SUMIFS('Régua SAEB'!$C:$C,'Régua SAEB'!$B:$B,"MT",'Régua SAEB'!$D:$D,"&lt;="&amp;$I5804,'Régua SAEB'!$E:$E,"&gt;"&amp;$I5804,'Régua SAEB'!$A:$A,$E5804)</f>
        <v>3</v>
      </c>
      <c r="K5804" s="10" t="str">
        <f t="array" ref="K5804">INDEX('Régua SAEB'!$F$1:$F$40,MATCH($E5804&amp;"MT"&amp;$J5804,'Régua SAEB'!$G$1:$G$40,0),1)</f>
        <v>Básico</v>
      </c>
    </row>
    <row r="5805" spans="1:11" x14ac:dyDescent="0.2">
      <c r="A5805" s="28" t="s">
        <v>74</v>
      </c>
      <c r="B5805" s="24">
        <v>35142</v>
      </c>
      <c r="C5805" s="28" t="s">
        <v>3229</v>
      </c>
      <c r="D5805" s="29">
        <v>35035142</v>
      </c>
      <c r="E5805" s="29" t="s">
        <v>3527</v>
      </c>
      <c r="F5805" s="29">
        <v>290.36</v>
      </c>
      <c r="G5805" s="10">
        <f>SUMIFS('Régua SAEB'!$C:$C,'Régua SAEB'!$B:$B,"LP",'Régua SAEB'!$D:$D,"&lt;="&amp;$F5805,'Régua SAEB'!$E:$E,"&gt;"&amp;$F5805,'Régua SAEB'!$A:$A,$E5805)</f>
        <v>3</v>
      </c>
      <c r="H5805" s="10" t="str">
        <f t="array" ref="H5805">INDEX('Régua SAEB'!$F$1:$F$40,MATCH($E5805&amp;"LP"&amp;$G5805,'Régua SAEB'!$G$1:$G$40,0),1)</f>
        <v>Básico</v>
      </c>
      <c r="I5805" s="29">
        <v>270.79000000000002</v>
      </c>
      <c r="J5805" s="10">
        <f>SUMIFS('Régua SAEB'!$C:$C,'Régua SAEB'!$B:$B,"MT",'Régua SAEB'!$D:$D,"&lt;="&amp;$I5805,'Régua SAEB'!$E:$E,"&gt;"&amp;$I5805,'Régua SAEB'!$A:$A,$E5805)</f>
        <v>2</v>
      </c>
      <c r="K5805" s="10" t="str">
        <f t="array" ref="K5805">INDEX('Régua SAEB'!$F$1:$F$40,MATCH($E5805&amp;"MT"&amp;$J5805,'Régua SAEB'!$G$1:$G$40,0),1)</f>
        <v>Insuficiente</v>
      </c>
    </row>
    <row r="5806" spans="1:11" x14ac:dyDescent="0.2">
      <c r="A5806" s="28" t="s">
        <v>74</v>
      </c>
      <c r="B5806" s="24">
        <v>35154</v>
      </c>
      <c r="C5806" s="28" t="s">
        <v>3230</v>
      </c>
      <c r="D5806" s="29">
        <v>35035154</v>
      </c>
      <c r="E5806" s="29" t="s">
        <v>3527</v>
      </c>
      <c r="F5806" s="29">
        <v>257.79000000000002</v>
      </c>
      <c r="G5806" s="10">
        <f>SUMIFS('Régua SAEB'!$C:$C,'Régua SAEB'!$B:$B,"LP",'Régua SAEB'!$D:$D,"&lt;="&amp;$F5806,'Régua SAEB'!$E:$E,"&gt;"&amp;$F5806,'Régua SAEB'!$A:$A,$E5806)</f>
        <v>2</v>
      </c>
      <c r="H5806" s="10" t="str">
        <f t="array" ref="H5806">INDEX('Régua SAEB'!$F$1:$F$40,MATCH($E5806&amp;"LP"&amp;$G5806,'Régua SAEB'!$G$1:$G$40,0),1)</f>
        <v>Básico</v>
      </c>
      <c r="I5806" s="29">
        <v>259.74</v>
      </c>
      <c r="J5806" s="10">
        <f>SUMIFS('Régua SAEB'!$C:$C,'Régua SAEB'!$B:$B,"MT",'Régua SAEB'!$D:$D,"&lt;="&amp;$I5806,'Régua SAEB'!$E:$E,"&gt;"&amp;$I5806,'Régua SAEB'!$A:$A,$E5806)</f>
        <v>2</v>
      </c>
      <c r="K5806" s="10" t="str">
        <f t="array" ref="K5806">INDEX('Régua SAEB'!$F$1:$F$40,MATCH($E5806&amp;"MT"&amp;$J5806,'Régua SAEB'!$G$1:$G$40,0),1)</f>
        <v>Insuficiente</v>
      </c>
    </row>
    <row r="5807" spans="1:11" x14ac:dyDescent="0.2">
      <c r="A5807" s="28" t="s">
        <v>35</v>
      </c>
      <c r="B5807" s="24">
        <v>12555</v>
      </c>
      <c r="C5807" s="28" t="s">
        <v>3232</v>
      </c>
      <c r="D5807" s="29">
        <v>35012555</v>
      </c>
      <c r="E5807" s="29" t="s">
        <v>3527</v>
      </c>
      <c r="F5807" s="29">
        <v>259.08999999999997</v>
      </c>
      <c r="G5807" s="10">
        <f>SUMIFS('Régua SAEB'!$C:$C,'Régua SAEB'!$B:$B,"LP",'Régua SAEB'!$D:$D,"&lt;="&amp;$F5807,'Régua SAEB'!$E:$E,"&gt;"&amp;$F5807,'Régua SAEB'!$A:$A,$E5807)</f>
        <v>2</v>
      </c>
      <c r="H5807" s="10" t="str">
        <f t="array" ref="H5807">INDEX('Régua SAEB'!$F$1:$F$40,MATCH($E5807&amp;"LP"&amp;$G5807,'Régua SAEB'!$G$1:$G$40,0),1)</f>
        <v>Básico</v>
      </c>
      <c r="I5807" s="29">
        <v>257.64999999999998</v>
      </c>
      <c r="J5807" s="10">
        <f>SUMIFS('Régua SAEB'!$C:$C,'Régua SAEB'!$B:$B,"MT",'Régua SAEB'!$D:$D,"&lt;="&amp;$I5807,'Régua SAEB'!$E:$E,"&gt;"&amp;$I5807,'Régua SAEB'!$A:$A,$E5807)</f>
        <v>2</v>
      </c>
      <c r="K5807" s="10" t="str">
        <f t="array" ref="K5807">INDEX('Régua SAEB'!$F$1:$F$40,MATCH($E5807&amp;"MT"&amp;$J5807,'Régua SAEB'!$G$1:$G$40,0),1)</f>
        <v>Insuficiente</v>
      </c>
    </row>
    <row r="5808" spans="1:11" x14ac:dyDescent="0.2">
      <c r="A5808" s="28" t="s">
        <v>21</v>
      </c>
      <c r="B5808" s="24">
        <v>17711</v>
      </c>
      <c r="C5808" s="28" t="s">
        <v>3233</v>
      </c>
      <c r="D5808" s="29">
        <v>35017711</v>
      </c>
      <c r="E5808" s="29" t="s">
        <v>3527</v>
      </c>
      <c r="F5808" s="29">
        <v>275.19</v>
      </c>
      <c r="G5808" s="10">
        <f>SUMIFS('Régua SAEB'!$C:$C,'Régua SAEB'!$B:$B,"LP",'Régua SAEB'!$D:$D,"&lt;="&amp;$F5808,'Régua SAEB'!$E:$E,"&gt;"&amp;$F5808,'Régua SAEB'!$A:$A,$E5808)</f>
        <v>3</v>
      </c>
      <c r="H5808" s="10" t="str">
        <f t="array" ref="H5808">INDEX('Régua SAEB'!$F$1:$F$40,MATCH($E5808&amp;"LP"&amp;$G5808,'Régua SAEB'!$G$1:$G$40,0),1)</f>
        <v>Básico</v>
      </c>
      <c r="I5808" s="29">
        <v>279.04000000000002</v>
      </c>
      <c r="J5808" s="10">
        <f>SUMIFS('Régua SAEB'!$C:$C,'Régua SAEB'!$B:$B,"MT",'Régua SAEB'!$D:$D,"&lt;="&amp;$I5808,'Régua SAEB'!$E:$E,"&gt;"&amp;$I5808,'Régua SAEB'!$A:$A,$E5808)</f>
        <v>3</v>
      </c>
      <c r="K5808" s="10" t="str">
        <f t="array" ref="K5808">INDEX('Régua SAEB'!$F$1:$F$40,MATCH($E5808&amp;"MT"&amp;$J5808,'Régua SAEB'!$G$1:$G$40,0),1)</f>
        <v>Básico</v>
      </c>
    </row>
    <row r="5809" spans="1:11" x14ac:dyDescent="0.2">
      <c r="A5809" s="28" t="s">
        <v>21</v>
      </c>
      <c r="B5809" s="24">
        <v>17735</v>
      </c>
      <c r="C5809" s="28" t="s">
        <v>3234</v>
      </c>
      <c r="D5809" s="29">
        <v>35017735</v>
      </c>
      <c r="E5809" s="29" t="s">
        <v>3527</v>
      </c>
      <c r="F5809" s="29">
        <v>293.77</v>
      </c>
      <c r="G5809" s="10">
        <f>SUMIFS('Régua SAEB'!$C:$C,'Régua SAEB'!$B:$B,"LP",'Régua SAEB'!$D:$D,"&lt;="&amp;$F5809,'Régua SAEB'!$E:$E,"&gt;"&amp;$F5809,'Régua SAEB'!$A:$A,$E5809)</f>
        <v>3</v>
      </c>
      <c r="H5809" s="10" t="str">
        <f t="array" ref="H5809">INDEX('Régua SAEB'!$F$1:$F$40,MATCH($E5809&amp;"LP"&amp;$G5809,'Régua SAEB'!$G$1:$G$40,0),1)</f>
        <v>Básico</v>
      </c>
      <c r="I5809" s="29">
        <v>282.74</v>
      </c>
      <c r="J5809" s="10">
        <f>SUMIFS('Régua SAEB'!$C:$C,'Régua SAEB'!$B:$B,"MT",'Régua SAEB'!$D:$D,"&lt;="&amp;$I5809,'Régua SAEB'!$E:$E,"&gt;"&amp;$I5809,'Régua SAEB'!$A:$A,$E5809)</f>
        <v>3</v>
      </c>
      <c r="K5809" s="10" t="str">
        <f t="array" ref="K5809">INDEX('Régua SAEB'!$F$1:$F$40,MATCH($E5809&amp;"MT"&amp;$J5809,'Régua SAEB'!$G$1:$G$40,0),1)</f>
        <v>Básico</v>
      </c>
    </row>
    <row r="5810" spans="1:11" x14ac:dyDescent="0.2">
      <c r="A5810" s="28" t="s">
        <v>21</v>
      </c>
      <c r="B5810" s="24">
        <v>17759</v>
      </c>
      <c r="C5810" s="28" t="s">
        <v>3235</v>
      </c>
      <c r="D5810" s="29">
        <v>35017759</v>
      </c>
      <c r="E5810" s="29" t="s">
        <v>3527</v>
      </c>
      <c r="F5810" s="29">
        <v>280.83999999999997</v>
      </c>
      <c r="G5810" s="10">
        <f>SUMIFS('Régua SAEB'!$C:$C,'Régua SAEB'!$B:$B,"LP",'Régua SAEB'!$D:$D,"&lt;="&amp;$F5810,'Régua SAEB'!$E:$E,"&gt;"&amp;$F5810,'Régua SAEB'!$A:$A,$E5810)</f>
        <v>3</v>
      </c>
      <c r="H5810" s="10" t="str">
        <f t="array" ref="H5810">INDEX('Régua SAEB'!$F$1:$F$40,MATCH($E5810&amp;"LP"&amp;$G5810,'Régua SAEB'!$G$1:$G$40,0),1)</f>
        <v>Básico</v>
      </c>
      <c r="I5810" s="29">
        <v>264.36</v>
      </c>
      <c r="J5810" s="10">
        <f>SUMIFS('Régua SAEB'!$C:$C,'Régua SAEB'!$B:$B,"MT",'Régua SAEB'!$D:$D,"&lt;="&amp;$I5810,'Régua SAEB'!$E:$E,"&gt;"&amp;$I5810,'Régua SAEB'!$A:$A,$E5810)</f>
        <v>2</v>
      </c>
      <c r="K5810" s="10" t="str">
        <f t="array" ref="K5810">INDEX('Régua SAEB'!$F$1:$F$40,MATCH($E5810&amp;"MT"&amp;$J5810,'Régua SAEB'!$G$1:$G$40,0),1)</f>
        <v>Insuficiente</v>
      </c>
    </row>
    <row r="5811" spans="1:11" x14ac:dyDescent="0.2">
      <c r="A5811" s="28" t="s">
        <v>21</v>
      </c>
      <c r="B5811" s="24">
        <v>912906</v>
      </c>
      <c r="C5811" s="28" t="s">
        <v>3236</v>
      </c>
      <c r="D5811" s="29">
        <v>35912906</v>
      </c>
      <c r="E5811" s="29" t="s">
        <v>3527</v>
      </c>
      <c r="F5811" s="29">
        <v>256.44</v>
      </c>
      <c r="G5811" s="10">
        <f>SUMIFS('Régua SAEB'!$C:$C,'Régua SAEB'!$B:$B,"LP",'Régua SAEB'!$D:$D,"&lt;="&amp;$F5811,'Régua SAEB'!$E:$E,"&gt;"&amp;$F5811,'Régua SAEB'!$A:$A,$E5811)</f>
        <v>2</v>
      </c>
      <c r="H5811" s="10" t="str">
        <f t="array" ref="H5811">INDEX('Régua SAEB'!$F$1:$F$40,MATCH($E5811&amp;"LP"&amp;$G5811,'Régua SAEB'!$G$1:$G$40,0),1)</f>
        <v>Básico</v>
      </c>
      <c r="I5811" s="29">
        <v>257.26</v>
      </c>
      <c r="J5811" s="10">
        <f>SUMIFS('Régua SAEB'!$C:$C,'Régua SAEB'!$B:$B,"MT",'Régua SAEB'!$D:$D,"&lt;="&amp;$I5811,'Régua SAEB'!$E:$E,"&gt;"&amp;$I5811,'Régua SAEB'!$A:$A,$E5811)</f>
        <v>2</v>
      </c>
      <c r="K5811" s="10" t="str">
        <f t="array" ref="K5811">INDEX('Régua SAEB'!$F$1:$F$40,MATCH($E5811&amp;"MT"&amp;$J5811,'Régua SAEB'!$G$1:$G$40,0),1)</f>
        <v>Insuficiente</v>
      </c>
    </row>
    <row r="5812" spans="1:11" x14ac:dyDescent="0.2">
      <c r="A5812" s="28" t="s">
        <v>21</v>
      </c>
      <c r="B5812" s="24">
        <v>912918</v>
      </c>
      <c r="C5812" s="28" t="s">
        <v>3237</v>
      </c>
      <c r="D5812" s="29">
        <v>35912918</v>
      </c>
      <c r="E5812" s="29" t="s">
        <v>3527</v>
      </c>
      <c r="F5812" s="29">
        <v>298.14</v>
      </c>
      <c r="G5812" s="10">
        <f>SUMIFS('Régua SAEB'!$C:$C,'Régua SAEB'!$B:$B,"LP",'Régua SAEB'!$D:$D,"&lt;="&amp;$F5812,'Régua SAEB'!$E:$E,"&gt;"&amp;$F5812,'Régua SAEB'!$A:$A,$E5812)</f>
        <v>3</v>
      </c>
      <c r="H5812" s="10" t="str">
        <f t="array" ref="H5812">INDEX('Régua SAEB'!$F$1:$F$40,MATCH($E5812&amp;"LP"&amp;$G5812,'Régua SAEB'!$G$1:$G$40,0),1)</f>
        <v>Básico</v>
      </c>
      <c r="I5812" s="29">
        <v>297.95999999999998</v>
      </c>
      <c r="J5812" s="10">
        <f>SUMIFS('Régua SAEB'!$C:$C,'Régua SAEB'!$B:$B,"MT",'Régua SAEB'!$D:$D,"&lt;="&amp;$I5812,'Régua SAEB'!$E:$E,"&gt;"&amp;$I5812,'Régua SAEB'!$A:$A,$E5812)</f>
        <v>3</v>
      </c>
      <c r="K5812" s="10" t="str">
        <f t="array" ref="K5812">INDEX('Régua SAEB'!$F$1:$F$40,MATCH($E5812&amp;"MT"&amp;$J5812,'Régua SAEB'!$G$1:$G$40,0),1)</f>
        <v>Básico</v>
      </c>
    </row>
    <row r="5813" spans="1:11" x14ac:dyDescent="0.2">
      <c r="A5813" s="28" t="s">
        <v>21</v>
      </c>
      <c r="B5813" s="24">
        <v>917746</v>
      </c>
      <c r="C5813" s="28" t="s">
        <v>3238</v>
      </c>
      <c r="D5813" s="29">
        <v>35917746</v>
      </c>
      <c r="E5813" s="29" t="s">
        <v>3527</v>
      </c>
      <c r="F5813" s="29">
        <v>278.47000000000003</v>
      </c>
      <c r="G5813" s="10">
        <f>SUMIFS('Régua SAEB'!$C:$C,'Régua SAEB'!$B:$B,"LP",'Régua SAEB'!$D:$D,"&lt;="&amp;$F5813,'Régua SAEB'!$E:$E,"&gt;"&amp;$F5813,'Régua SAEB'!$A:$A,$E5813)</f>
        <v>3</v>
      </c>
      <c r="H5813" s="10" t="str">
        <f t="array" ref="H5813">INDEX('Régua SAEB'!$F$1:$F$40,MATCH($E5813&amp;"LP"&amp;$G5813,'Régua SAEB'!$G$1:$G$40,0),1)</f>
        <v>Básico</v>
      </c>
      <c r="I5813" s="29">
        <v>282.83</v>
      </c>
      <c r="J5813" s="10">
        <f>SUMIFS('Régua SAEB'!$C:$C,'Régua SAEB'!$B:$B,"MT",'Régua SAEB'!$D:$D,"&lt;="&amp;$I5813,'Régua SAEB'!$E:$E,"&gt;"&amp;$I5813,'Régua SAEB'!$A:$A,$E5813)</f>
        <v>3</v>
      </c>
      <c r="K5813" s="10" t="str">
        <f t="array" ref="K5813">INDEX('Régua SAEB'!$F$1:$F$40,MATCH($E5813&amp;"MT"&amp;$J5813,'Régua SAEB'!$G$1:$G$40,0),1)</f>
        <v>Básico</v>
      </c>
    </row>
    <row r="5814" spans="1:11" x14ac:dyDescent="0.2">
      <c r="A5814" s="28" t="s">
        <v>88</v>
      </c>
      <c r="B5814" s="24">
        <v>16093</v>
      </c>
      <c r="C5814" s="28" t="s">
        <v>3239</v>
      </c>
      <c r="D5814" s="29">
        <v>35016093</v>
      </c>
      <c r="E5814" s="29" t="s">
        <v>3527</v>
      </c>
      <c r="F5814" s="29">
        <v>294.97000000000003</v>
      </c>
      <c r="G5814" s="10">
        <f>SUMIFS('Régua SAEB'!$C:$C,'Régua SAEB'!$B:$B,"LP",'Régua SAEB'!$D:$D,"&lt;="&amp;$F5814,'Régua SAEB'!$E:$E,"&gt;"&amp;$F5814,'Régua SAEB'!$A:$A,$E5814)</f>
        <v>3</v>
      </c>
      <c r="H5814" s="10" t="str">
        <f t="array" ref="H5814">INDEX('Régua SAEB'!$F$1:$F$40,MATCH($E5814&amp;"LP"&amp;$G5814,'Régua SAEB'!$G$1:$G$40,0),1)</f>
        <v>Básico</v>
      </c>
      <c r="I5814" s="29">
        <v>279.13</v>
      </c>
      <c r="J5814" s="10">
        <f>SUMIFS('Régua SAEB'!$C:$C,'Régua SAEB'!$B:$B,"MT",'Régua SAEB'!$D:$D,"&lt;="&amp;$I5814,'Régua SAEB'!$E:$E,"&gt;"&amp;$I5814,'Régua SAEB'!$A:$A,$E5814)</f>
        <v>3</v>
      </c>
      <c r="K5814" s="10" t="str">
        <f t="array" ref="K5814">INDEX('Régua SAEB'!$F$1:$F$40,MATCH($E5814&amp;"MT"&amp;$J5814,'Régua SAEB'!$G$1:$G$40,0),1)</f>
        <v>Básico</v>
      </c>
    </row>
    <row r="5815" spans="1:11" x14ac:dyDescent="0.2">
      <c r="A5815" s="28" t="s">
        <v>88</v>
      </c>
      <c r="B5815" s="24">
        <v>16100</v>
      </c>
      <c r="C5815" s="28" t="s">
        <v>3240</v>
      </c>
      <c r="D5815" s="29">
        <v>35016100</v>
      </c>
      <c r="E5815" s="29" t="s">
        <v>3527</v>
      </c>
      <c r="F5815" s="29">
        <v>293.12</v>
      </c>
      <c r="G5815" s="10">
        <f>SUMIFS('Régua SAEB'!$C:$C,'Régua SAEB'!$B:$B,"LP",'Régua SAEB'!$D:$D,"&lt;="&amp;$F5815,'Régua SAEB'!$E:$E,"&gt;"&amp;$F5815,'Régua SAEB'!$A:$A,$E5815)</f>
        <v>3</v>
      </c>
      <c r="H5815" s="10" t="str">
        <f t="array" ref="H5815">INDEX('Régua SAEB'!$F$1:$F$40,MATCH($E5815&amp;"LP"&amp;$G5815,'Régua SAEB'!$G$1:$G$40,0),1)</f>
        <v>Básico</v>
      </c>
      <c r="I5815" s="29">
        <v>281.43</v>
      </c>
      <c r="J5815" s="10">
        <f>SUMIFS('Régua SAEB'!$C:$C,'Régua SAEB'!$B:$B,"MT",'Régua SAEB'!$D:$D,"&lt;="&amp;$I5815,'Régua SAEB'!$E:$E,"&gt;"&amp;$I5815,'Régua SAEB'!$A:$A,$E5815)</f>
        <v>3</v>
      </c>
      <c r="K5815" s="10" t="str">
        <f t="array" ref="K5815">INDEX('Régua SAEB'!$F$1:$F$40,MATCH($E5815&amp;"MT"&amp;$J5815,'Régua SAEB'!$G$1:$G$40,0),1)</f>
        <v>Básico</v>
      </c>
    </row>
    <row r="5816" spans="1:11" x14ac:dyDescent="0.2">
      <c r="A5816" s="28" t="s">
        <v>88</v>
      </c>
      <c r="B5816" s="24">
        <v>16111</v>
      </c>
      <c r="C5816" s="28" t="s">
        <v>3241</v>
      </c>
      <c r="D5816" s="29">
        <v>35016111</v>
      </c>
      <c r="E5816" s="29" t="s">
        <v>3527</v>
      </c>
      <c r="F5816" s="29">
        <v>290.47000000000003</v>
      </c>
      <c r="G5816" s="10">
        <f>SUMIFS('Régua SAEB'!$C:$C,'Régua SAEB'!$B:$B,"LP",'Régua SAEB'!$D:$D,"&lt;="&amp;$F5816,'Régua SAEB'!$E:$E,"&gt;"&amp;$F5816,'Régua SAEB'!$A:$A,$E5816)</f>
        <v>3</v>
      </c>
      <c r="H5816" s="10" t="str">
        <f t="array" ref="H5816">INDEX('Régua SAEB'!$F$1:$F$40,MATCH($E5816&amp;"LP"&amp;$G5816,'Régua SAEB'!$G$1:$G$40,0),1)</f>
        <v>Básico</v>
      </c>
      <c r="I5816" s="29">
        <v>284.33999999999997</v>
      </c>
      <c r="J5816" s="10">
        <f>SUMIFS('Régua SAEB'!$C:$C,'Régua SAEB'!$B:$B,"MT",'Régua SAEB'!$D:$D,"&lt;="&amp;$I5816,'Régua SAEB'!$E:$E,"&gt;"&amp;$I5816,'Régua SAEB'!$A:$A,$E5816)</f>
        <v>3</v>
      </c>
      <c r="K5816" s="10" t="str">
        <f t="array" ref="K5816">INDEX('Régua SAEB'!$F$1:$F$40,MATCH($E5816&amp;"MT"&amp;$J5816,'Régua SAEB'!$G$1:$G$40,0),1)</f>
        <v>Básico</v>
      </c>
    </row>
    <row r="5817" spans="1:11" x14ac:dyDescent="0.2">
      <c r="A5817" s="28" t="s">
        <v>88</v>
      </c>
      <c r="B5817" s="24">
        <v>16135</v>
      </c>
      <c r="C5817" s="28" t="s">
        <v>3805</v>
      </c>
      <c r="D5817" s="29">
        <v>35016135</v>
      </c>
      <c r="E5817" s="29" t="s">
        <v>3527</v>
      </c>
      <c r="F5817" s="29">
        <v>288.3</v>
      </c>
      <c r="G5817" s="10">
        <f>SUMIFS('Régua SAEB'!$C:$C,'Régua SAEB'!$B:$B,"LP",'Régua SAEB'!$D:$D,"&lt;="&amp;$F5817,'Régua SAEB'!$E:$E,"&gt;"&amp;$F5817,'Régua SAEB'!$A:$A,$E5817)</f>
        <v>3</v>
      </c>
      <c r="H5817" s="10" t="str">
        <f t="array" ref="H5817">INDEX('Régua SAEB'!$F$1:$F$40,MATCH($E5817&amp;"LP"&amp;$G5817,'Régua SAEB'!$G$1:$G$40,0),1)</f>
        <v>Básico</v>
      </c>
      <c r="I5817" s="29">
        <v>275.43</v>
      </c>
      <c r="J5817" s="10">
        <f>SUMIFS('Régua SAEB'!$C:$C,'Régua SAEB'!$B:$B,"MT",'Régua SAEB'!$D:$D,"&lt;="&amp;$I5817,'Régua SAEB'!$E:$E,"&gt;"&amp;$I5817,'Régua SAEB'!$A:$A,$E5817)</f>
        <v>3</v>
      </c>
      <c r="K5817" s="10" t="str">
        <f t="array" ref="K5817">INDEX('Régua SAEB'!$F$1:$F$40,MATCH($E5817&amp;"MT"&amp;$J5817,'Régua SAEB'!$G$1:$G$40,0),1)</f>
        <v>Básico</v>
      </c>
    </row>
    <row r="5818" spans="1:11" x14ac:dyDescent="0.2">
      <c r="A5818" s="28" t="s">
        <v>88</v>
      </c>
      <c r="B5818" s="24">
        <v>16159</v>
      </c>
      <c r="C5818" s="28" t="s">
        <v>3243</v>
      </c>
      <c r="D5818" s="29">
        <v>35016159</v>
      </c>
      <c r="E5818" s="29" t="s">
        <v>3527</v>
      </c>
      <c r="F5818" s="29">
        <v>294.39999999999998</v>
      </c>
      <c r="G5818" s="10">
        <f>SUMIFS('Régua SAEB'!$C:$C,'Régua SAEB'!$B:$B,"LP",'Régua SAEB'!$D:$D,"&lt;="&amp;$F5818,'Régua SAEB'!$E:$E,"&gt;"&amp;$F5818,'Régua SAEB'!$A:$A,$E5818)</f>
        <v>3</v>
      </c>
      <c r="H5818" s="10" t="str">
        <f t="array" ref="H5818">INDEX('Régua SAEB'!$F$1:$F$40,MATCH($E5818&amp;"LP"&amp;$G5818,'Régua SAEB'!$G$1:$G$40,0),1)</f>
        <v>Básico</v>
      </c>
      <c r="I5818" s="29">
        <v>276.33</v>
      </c>
      <c r="J5818" s="10">
        <f>SUMIFS('Régua SAEB'!$C:$C,'Régua SAEB'!$B:$B,"MT",'Régua SAEB'!$D:$D,"&lt;="&amp;$I5818,'Régua SAEB'!$E:$E,"&gt;"&amp;$I5818,'Régua SAEB'!$A:$A,$E5818)</f>
        <v>3</v>
      </c>
      <c r="K5818" s="10" t="str">
        <f t="array" ref="K5818">INDEX('Régua SAEB'!$F$1:$F$40,MATCH($E5818&amp;"MT"&amp;$J5818,'Régua SAEB'!$G$1:$G$40,0),1)</f>
        <v>Básico</v>
      </c>
    </row>
    <row r="5819" spans="1:11" x14ac:dyDescent="0.2">
      <c r="A5819" s="28" t="s">
        <v>88</v>
      </c>
      <c r="B5819" s="24">
        <v>16160</v>
      </c>
      <c r="C5819" s="28" t="s">
        <v>3244</v>
      </c>
      <c r="D5819" s="29">
        <v>35016160</v>
      </c>
      <c r="E5819" s="29" t="s">
        <v>3527</v>
      </c>
      <c r="F5819" s="29">
        <v>310.74</v>
      </c>
      <c r="G5819" s="10">
        <f>SUMIFS('Régua SAEB'!$C:$C,'Régua SAEB'!$B:$B,"LP",'Régua SAEB'!$D:$D,"&lt;="&amp;$F5819,'Régua SAEB'!$E:$E,"&gt;"&amp;$F5819,'Régua SAEB'!$A:$A,$E5819)</f>
        <v>4</v>
      </c>
      <c r="H5819" s="10" t="str">
        <f t="array" ref="H5819">INDEX('Régua SAEB'!$F$1:$F$40,MATCH($E5819&amp;"LP"&amp;$G5819,'Régua SAEB'!$G$1:$G$40,0),1)</f>
        <v>Básico</v>
      </c>
      <c r="I5819" s="29">
        <v>299.26</v>
      </c>
      <c r="J5819" s="10">
        <f>SUMIFS('Régua SAEB'!$C:$C,'Régua SAEB'!$B:$B,"MT",'Régua SAEB'!$D:$D,"&lt;="&amp;$I5819,'Régua SAEB'!$E:$E,"&gt;"&amp;$I5819,'Régua SAEB'!$A:$A,$E5819)</f>
        <v>3</v>
      </c>
      <c r="K5819" s="10" t="str">
        <f t="array" ref="K5819">INDEX('Régua SAEB'!$F$1:$F$40,MATCH($E5819&amp;"MT"&amp;$J5819,'Régua SAEB'!$G$1:$G$40,0),1)</f>
        <v>Básico</v>
      </c>
    </row>
    <row r="5820" spans="1:11" x14ac:dyDescent="0.2">
      <c r="A5820" s="28" t="s">
        <v>88</v>
      </c>
      <c r="B5820" s="24">
        <v>16202</v>
      </c>
      <c r="C5820" s="28" t="s">
        <v>3248</v>
      </c>
      <c r="D5820" s="29">
        <v>35016202</v>
      </c>
      <c r="E5820" s="29" t="s">
        <v>3527</v>
      </c>
      <c r="F5820" s="29">
        <v>291.25</v>
      </c>
      <c r="G5820" s="10">
        <f>SUMIFS('Régua SAEB'!$C:$C,'Régua SAEB'!$B:$B,"LP",'Régua SAEB'!$D:$D,"&lt;="&amp;$F5820,'Régua SAEB'!$E:$E,"&gt;"&amp;$F5820,'Régua SAEB'!$A:$A,$E5820)</f>
        <v>3</v>
      </c>
      <c r="H5820" s="10" t="str">
        <f t="array" ref="H5820">INDEX('Régua SAEB'!$F$1:$F$40,MATCH($E5820&amp;"LP"&amp;$G5820,'Régua SAEB'!$G$1:$G$40,0),1)</f>
        <v>Básico</v>
      </c>
      <c r="I5820" s="29">
        <v>280.31</v>
      </c>
      <c r="J5820" s="10">
        <f>SUMIFS('Régua SAEB'!$C:$C,'Régua SAEB'!$B:$B,"MT",'Régua SAEB'!$D:$D,"&lt;="&amp;$I5820,'Régua SAEB'!$E:$E,"&gt;"&amp;$I5820,'Régua SAEB'!$A:$A,$E5820)</f>
        <v>3</v>
      </c>
      <c r="K5820" s="10" t="str">
        <f t="array" ref="K5820">INDEX('Régua SAEB'!$F$1:$F$40,MATCH($E5820&amp;"MT"&amp;$J5820,'Régua SAEB'!$G$1:$G$40,0),1)</f>
        <v>Básico</v>
      </c>
    </row>
    <row r="5821" spans="1:11" x14ac:dyDescent="0.2">
      <c r="A5821" s="28" t="s">
        <v>88</v>
      </c>
      <c r="B5821" s="24">
        <v>16214</v>
      </c>
      <c r="C5821" s="28" t="s">
        <v>3249</v>
      </c>
      <c r="D5821" s="29">
        <v>35016214</v>
      </c>
      <c r="E5821" s="29" t="s">
        <v>3527</v>
      </c>
      <c r="F5821" s="29">
        <v>276.75</v>
      </c>
      <c r="G5821" s="10">
        <f>SUMIFS('Régua SAEB'!$C:$C,'Régua SAEB'!$B:$B,"LP",'Régua SAEB'!$D:$D,"&lt;="&amp;$F5821,'Régua SAEB'!$E:$E,"&gt;"&amp;$F5821,'Régua SAEB'!$A:$A,$E5821)</f>
        <v>3</v>
      </c>
      <c r="H5821" s="10" t="str">
        <f t="array" ref="H5821">INDEX('Régua SAEB'!$F$1:$F$40,MATCH($E5821&amp;"LP"&amp;$G5821,'Régua SAEB'!$G$1:$G$40,0),1)</f>
        <v>Básico</v>
      </c>
      <c r="I5821" s="29">
        <v>260.97000000000003</v>
      </c>
      <c r="J5821" s="10">
        <f>SUMIFS('Régua SAEB'!$C:$C,'Régua SAEB'!$B:$B,"MT",'Régua SAEB'!$D:$D,"&lt;="&amp;$I5821,'Régua SAEB'!$E:$E,"&gt;"&amp;$I5821,'Régua SAEB'!$A:$A,$E5821)</f>
        <v>2</v>
      </c>
      <c r="K5821" s="10" t="str">
        <f t="array" ref="K5821">INDEX('Régua SAEB'!$F$1:$F$40,MATCH($E5821&amp;"MT"&amp;$J5821,'Régua SAEB'!$G$1:$G$40,0),1)</f>
        <v>Insuficiente</v>
      </c>
    </row>
    <row r="5822" spans="1:11" x14ac:dyDescent="0.2">
      <c r="A5822" s="28" t="s">
        <v>88</v>
      </c>
      <c r="B5822" s="24">
        <v>16251</v>
      </c>
      <c r="C5822" s="28" t="s">
        <v>3252</v>
      </c>
      <c r="D5822" s="29">
        <v>35016251</v>
      </c>
      <c r="E5822" s="29" t="s">
        <v>3527</v>
      </c>
      <c r="F5822" s="29">
        <v>300.31</v>
      </c>
      <c r="G5822" s="10">
        <f>SUMIFS('Régua SAEB'!$C:$C,'Régua SAEB'!$B:$B,"LP",'Régua SAEB'!$D:$D,"&lt;="&amp;$F5822,'Régua SAEB'!$E:$E,"&gt;"&amp;$F5822,'Régua SAEB'!$A:$A,$E5822)</f>
        <v>4</v>
      </c>
      <c r="H5822" s="10" t="str">
        <f t="array" ref="H5822">INDEX('Régua SAEB'!$F$1:$F$40,MATCH($E5822&amp;"LP"&amp;$G5822,'Régua SAEB'!$G$1:$G$40,0),1)</f>
        <v>Básico</v>
      </c>
      <c r="I5822" s="29">
        <v>282.45</v>
      </c>
      <c r="J5822" s="10">
        <f>SUMIFS('Régua SAEB'!$C:$C,'Régua SAEB'!$B:$B,"MT",'Régua SAEB'!$D:$D,"&lt;="&amp;$I5822,'Régua SAEB'!$E:$E,"&gt;"&amp;$I5822,'Régua SAEB'!$A:$A,$E5822)</f>
        <v>3</v>
      </c>
      <c r="K5822" s="10" t="str">
        <f t="array" ref="K5822">INDEX('Régua SAEB'!$F$1:$F$40,MATCH($E5822&amp;"MT"&amp;$J5822,'Régua SAEB'!$G$1:$G$40,0),1)</f>
        <v>Básico</v>
      </c>
    </row>
    <row r="5823" spans="1:11" x14ac:dyDescent="0.2">
      <c r="A5823" s="28" t="s">
        <v>88</v>
      </c>
      <c r="B5823" s="24">
        <v>16263</v>
      </c>
      <c r="C5823" s="28" t="s">
        <v>3253</v>
      </c>
      <c r="D5823" s="29">
        <v>35016263</v>
      </c>
      <c r="E5823" s="29" t="s">
        <v>3527</v>
      </c>
      <c r="F5823" s="29">
        <v>266.3</v>
      </c>
      <c r="G5823" s="10">
        <f>SUMIFS('Régua SAEB'!$C:$C,'Régua SAEB'!$B:$B,"LP",'Régua SAEB'!$D:$D,"&lt;="&amp;$F5823,'Régua SAEB'!$E:$E,"&gt;"&amp;$F5823,'Régua SAEB'!$A:$A,$E5823)</f>
        <v>2</v>
      </c>
      <c r="H5823" s="10" t="str">
        <f t="array" ref="H5823">INDEX('Régua SAEB'!$F$1:$F$40,MATCH($E5823&amp;"LP"&amp;$G5823,'Régua SAEB'!$G$1:$G$40,0),1)</f>
        <v>Básico</v>
      </c>
      <c r="I5823" s="29">
        <v>259.81</v>
      </c>
      <c r="J5823" s="10">
        <f>SUMIFS('Régua SAEB'!$C:$C,'Régua SAEB'!$B:$B,"MT",'Régua SAEB'!$D:$D,"&lt;="&amp;$I5823,'Régua SAEB'!$E:$E,"&gt;"&amp;$I5823,'Régua SAEB'!$A:$A,$E5823)</f>
        <v>2</v>
      </c>
      <c r="K5823" s="10" t="str">
        <f t="array" ref="K5823">INDEX('Régua SAEB'!$F$1:$F$40,MATCH($E5823&amp;"MT"&amp;$J5823,'Régua SAEB'!$G$1:$G$40,0),1)</f>
        <v>Insuficiente</v>
      </c>
    </row>
    <row r="5824" spans="1:11" x14ac:dyDescent="0.2">
      <c r="A5824" s="28" t="s">
        <v>88</v>
      </c>
      <c r="B5824" s="24">
        <v>16275</v>
      </c>
      <c r="C5824" s="28" t="s">
        <v>3254</v>
      </c>
      <c r="D5824" s="29">
        <v>35016275</v>
      </c>
      <c r="E5824" s="29" t="s">
        <v>3527</v>
      </c>
      <c r="F5824" s="29">
        <v>270.20999999999998</v>
      </c>
      <c r="G5824" s="10">
        <f>SUMIFS('Régua SAEB'!$C:$C,'Régua SAEB'!$B:$B,"LP",'Régua SAEB'!$D:$D,"&lt;="&amp;$F5824,'Régua SAEB'!$E:$E,"&gt;"&amp;$F5824,'Régua SAEB'!$A:$A,$E5824)</f>
        <v>2</v>
      </c>
      <c r="H5824" s="10" t="str">
        <f t="array" ref="H5824">INDEX('Régua SAEB'!$F$1:$F$40,MATCH($E5824&amp;"LP"&amp;$G5824,'Régua SAEB'!$G$1:$G$40,0),1)</f>
        <v>Básico</v>
      </c>
      <c r="I5824" s="29">
        <v>251.59</v>
      </c>
      <c r="J5824" s="10">
        <f>SUMIFS('Régua SAEB'!$C:$C,'Régua SAEB'!$B:$B,"MT",'Régua SAEB'!$D:$D,"&lt;="&amp;$I5824,'Régua SAEB'!$E:$E,"&gt;"&amp;$I5824,'Régua SAEB'!$A:$A,$E5824)</f>
        <v>2</v>
      </c>
      <c r="K5824" s="10" t="str">
        <f t="array" ref="K5824">INDEX('Régua SAEB'!$F$1:$F$40,MATCH($E5824&amp;"MT"&amp;$J5824,'Régua SAEB'!$G$1:$G$40,0),1)</f>
        <v>Insuficiente</v>
      </c>
    </row>
    <row r="5825" spans="1:11" x14ac:dyDescent="0.2">
      <c r="A5825" s="28" t="s">
        <v>88</v>
      </c>
      <c r="B5825" s="24">
        <v>16287</v>
      </c>
      <c r="C5825" s="28" t="s">
        <v>3255</v>
      </c>
      <c r="D5825" s="29">
        <v>35016287</v>
      </c>
      <c r="E5825" s="29" t="s">
        <v>3527</v>
      </c>
      <c r="F5825" s="29">
        <v>273.56</v>
      </c>
      <c r="G5825" s="10">
        <f>SUMIFS('Régua SAEB'!$C:$C,'Régua SAEB'!$B:$B,"LP",'Régua SAEB'!$D:$D,"&lt;="&amp;$F5825,'Régua SAEB'!$E:$E,"&gt;"&amp;$F5825,'Régua SAEB'!$A:$A,$E5825)</f>
        <v>2</v>
      </c>
      <c r="H5825" s="10" t="str">
        <f t="array" ref="H5825">INDEX('Régua SAEB'!$F$1:$F$40,MATCH($E5825&amp;"LP"&amp;$G5825,'Régua SAEB'!$G$1:$G$40,0),1)</f>
        <v>Básico</v>
      </c>
      <c r="I5825" s="29">
        <v>271.68</v>
      </c>
      <c r="J5825" s="10">
        <f>SUMIFS('Régua SAEB'!$C:$C,'Régua SAEB'!$B:$B,"MT",'Régua SAEB'!$D:$D,"&lt;="&amp;$I5825,'Régua SAEB'!$E:$E,"&gt;"&amp;$I5825,'Régua SAEB'!$A:$A,$E5825)</f>
        <v>2</v>
      </c>
      <c r="K5825" s="10" t="str">
        <f t="array" ref="K5825">INDEX('Régua SAEB'!$F$1:$F$40,MATCH($E5825&amp;"MT"&amp;$J5825,'Régua SAEB'!$G$1:$G$40,0),1)</f>
        <v>Insuficiente</v>
      </c>
    </row>
    <row r="5826" spans="1:11" x14ac:dyDescent="0.2">
      <c r="A5826" s="28" t="s">
        <v>88</v>
      </c>
      <c r="B5826" s="24">
        <v>16299</v>
      </c>
      <c r="C5826" s="28" t="s">
        <v>3256</v>
      </c>
      <c r="D5826" s="29">
        <v>35016299</v>
      </c>
      <c r="E5826" s="29" t="s">
        <v>3527</v>
      </c>
      <c r="F5826" s="29">
        <v>303.58</v>
      </c>
      <c r="G5826" s="10">
        <f>SUMIFS('Régua SAEB'!$C:$C,'Régua SAEB'!$B:$B,"LP",'Régua SAEB'!$D:$D,"&lt;="&amp;$F5826,'Régua SAEB'!$E:$E,"&gt;"&amp;$F5826,'Régua SAEB'!$A:$A,$E5826)</f>
        <v>4</v>
      </c>
      <c r="H5826" s="10" t="str">
        <f t="array" ref="H5826">INDEX('Régua SAEB'!$F$1:$F$40,MATCH($E5826&amp;"LP"&amp;$G5826,'Régua SAEB'!$G$1:$G$40,0),1)</f>
        <v>Básico</v>
      </c>
      <c r="I5826" s="29">
        <v>285.39999999999998</v>
      </c>
      <c r="J5826" s="10">
        <f>SUMIFS('Régua SAEB'!$C:$C,'Régua SAEB'!$B:$B,"MT",'Régua SAEB'!$D:$D,"&lt;="&amp;$I5826,'Régua SAEB'!$E:$E,"&gt;"&amp;$I5826,'Régua SAEB'!$A:$A,$E5826)</f>
        <v>3</v>
      </c>
      <c r="K5826" s="10" t="str">
        <f t="array" ref="K5826">INDEX('Régua SAEB'!$F$1:$F$40,MATCH($E5826&amp;"MT"&amp;$J5826,'Régua SAEB'!$G$1:$G$40,0),1)</f>
        <v>Básico</v>
      </c>
    </row>
    <row r="5827" spans="1:11" x14ac:dyDescent="0.2">
      <c r="A5827" s="28" t="s">
        <v>88</v>
      </c>
      <c r="B5827" s="24">
        <v>16317</v>
      </c>
      <c r="C5827" s="28" t="s">
        <v>3258</v>
      </c>
      <c r="D5827" s="29">
        <v>35016317</v>
      </c>
      <c r="E5827" s="29" t="s">
        <v>3527</v>
      </c>
      <c r="F5827" s="29">
        <v>300.52</v>
      </c>
      <c r="G5827" s="10">
        <f>SUMIFS('Régua SAEB'!$C:$C,'Régua SAEB'!$B:$B,"LP",'Régua SAEB'!$D:$D,"&lt;="&amp;$F5827,'Régua SAEB'!$E:$E,"&gt;"&amp;$F5827,'Régua SAEB'!$A:$A,$E5827)</f>
        <v>4</v>
      </c>
      <c r="H5827" s="10" t="str">
        <f t="array" ref="H5827">INDEX('Régua SAEB'!$F$1:$F$40,MATCH($E5827&amp;"LP"&amp;$G5827,'Régua SAEB'!$G$1:$G$40,0),1)</f>
        <v>Básico</v>
      </c>
      <c r="I5827" s="29">
        <v>288.31</v>
      </c>
      <c r="J5827" s="10">
        <f>SUMIFS('Régua SAEB'!$C:$C,'Régua SAEB'!$B:$B,"MT",'Régua SAEB'!$D:$D,"&lt;="&amp;$I5827,'Régua SAEB'!$E:$E,"&gt;"&amp;$I5827,'Régua SAEB'!$A:$A,$E5827)</f>
        <v>3</v>
      </c>
      <c r="K5827" s="10" t="str">
        <f t="array" ref="K5827">INDEX('Régua SAEB'!$F$1:$F$40,MATCH($E5827&amp;"MT"&amp;$J5827,'Régua SAEB'!$G$1:$G$40,0),1)</f>
        <v>Básico</v>
      </c>
    </row>
    <row r="5828" spans="1:11" x14ac:dyDescent="0.2">
      <c r="A5828" s="28" t="s">
        <v>88</v>
      </c>
      <c r="B5828" s="24">
        <v>16329</v>
      </c>
      <c r="C5828" s="28" t="s">
        <v>3259</v>
      </c>
      <c r="D5828" s="29">
        <v>35016329</v>
      </c>
      <c r="E5828" s="29" t="s">
        <v>3527</v>
      </c>
      <c r="F5828" s="29">
        <v>295.45</v>
      </c>
      <c r="G5828" s="10">
        <f>SUMIFS('Régua SAEB'!$C:$C,'Régua SAEB'!$B:$B,"LP",'Régua SAEB'!$D:$D,"&lt;="&amp;$F5828,'Régua SAEB'!$E:$E,"&gt;"&amp;$F5828,'Régua SAEB'!$A:$A,$E5828)</f>
        <v>3</v>
      </c>
      <c r="H5828" s="10" t="str">
        <f t="array" ref="H5828">INDEX('Régua SAEB'!$F$1:$F$40,MATCH($E5828&amp;"LP"&amp;$G5828,'Régua SAEB'!$G$1:$G$40,0),1)</f>
        <v>Básico</v>
      </c>
      <c r="I5828" s="29">
        <v>275.33</v>
      </c>
      <c r="J5828" s="10">
        <f>SUMIFS('Régua SAEB'!$C:$C,'Régua SAEB'!$B:$B,"MT",'Régua SAEB'!$D:$D,"&lt;="&amp;$I5828,'Régua SAEB'!$E:$E,"&gt;"&amp;$I5828,'Régua SAEB'!$A:$A,$E5828)</f>
        <v>3</v>
      </c>
      <c r="K5828" s="10" t="str">
        <f t="array" ref="K5828">INDEX('Régua SAEB'!$F$1:$F$40,MATCH($E5828&amp;"MT"&amp;$J5828,'Régua SAEB'!$G$1:$G$40,0),1)</f>
        <v>Básico</v>
      </c>
    </row>
    <row r="5829" spans="1:11" x14ac:dyDescent="0.2">
      <c r="A5829" s="28" t="s">
        <v>88</v>
      </c>
      <c r="B5829" s="24">
        <v>16330</v>
      </c>
      <c r="C5829" s="28" t="s">
        <v>3260</v>
      </c>
      <c r="D5829" s="29">
        <v>35016330</v>
      </c>
      <c r="E5829" s="29" t="s">
        <v>3527</v>
      </c>
      <c r="F5829" s="29">
        <v>301.77</v>
      </c>
      <c r="G5829" s="10">
        <f>SUMIFS('Régua SAEB'!$C:$C,'Régua SAEB'!$B:$B,"LP",'Régua SAEB'!$D:$D,"&lt;="&amp;$F5829,'Régua SAEB'!$E:$E,"&gt;"&amp;$F5829,'Régua SAEB'!$A:$A,$E5829)</f>
        <v>4</v>
      </c>
      <c r="H5829" s="10" t="str">
        <f t="array" ref="H5829">INDEX('Régua SAEB'!$F$1:$F$40,MATCH($E5829&amp;"LP"&amp;$G5829,'Régua SAEB'!$G$1:$G$40,0),1)</f>
        <v>Básico</v>
      </c>
      <c r="I5829" s="29">
        <v>281.86</v>
      </c>
      <c r="J5829" s="10">
        <f>SUMIFS('Régua SAEB'!$C:$C,'Régua SAEB'!$B:$B,"MT",'Régua SAEB'!$D:$D,"&lt;="&amp;$I5829,'Régua SAEB'!$E:$E,"&gt;"&amp;$I5829,'Régua SAEB'!$A:$A,$E5829)</f>
        <v>3</v>
      </c>
      <c r="K5829" s="10" t="str">
        <f t="array" ref="K5829">INDEX('Régua SAEB'!$F$1:$F$40,MATCH($E5829&amp;"MT"&amp;$J5829,'Régua SAEB'!$G$1:$G$40,0),1)</f>
        <v>Básico</v>
      </c>
    </row>
    <row r="5830" spans="1:11" x14ac:dyDescent="0.2">
      <c r="A5830" s="28" t="s">
        <v>88</v>
      </c>
      <c r="B5830" s="24">
        <v>16378</v>
      </c>
      <c r="C5830" s="28" t="s">
        <v>3262</v>
      </c>
      <c r="D5830" s="29">
        <v>35016378</v>
      </c>
      <c r="E5830" s="29" t="s">
        <v>3527</v>
      </c>
      <c r="F5830" s="29">
        <v>292.75</v>
      </c>
      <c r="G5830" s="10">
        <f>SUMIFS('Régua SAEB'!$C:$C,'Régua SAEB'!$B:$B,"LP",'Régua SAEB'!$D:$D,"&lt;="&amp;$F5830,'Régua SAEB'!$E:$E,"&gt;"&amp;$F5830,'Régua SAEB'!$A:$A,$E5830)</f>
        <v>3</v>
      </c>
      <c r="H5830" s="10" t="str">
        <f t="array" ref="H5830">INDEX('Régua SAEB'!$F$1:$F$40,MATCH($E5830&amp;"LP"&amp;$G5830,'Régua SAEB'!$G$1:$G$40,0),1)</f>
        <v>Básico</v>
      </c>
      <c r="I5830" s="29">
        <v>278.66000000000003</v>
      </c>
      <c r="J5830" s="10">
        <f>SUMIFS('Régua SAEB'!$C:$C,'Régua SAEB'!$B:$B,"MT",'Régua SAEB'!$D:$D,"&lt;="&amp;$I5830,'Régua SAEB'!$E:$E,"&gt;"&amp;$I5830,'Régua SAEB'!$A:$A,$E5830)</f>
        <v>3</v>
      </c>
      <c r="K5830" s="10" t="str">
        <f t="array" ref="K5830">INDEX('Régua SAEB'!$F$1:$F$40,MATCH($E5830&amp;"MT"&amp;$J5830,'Régua SAEB'!$G$1:$G$40,0),1)</f>
        <v>Básico</v>
      </c>
    </row>
    <row r="5831" spans="1:11" x14ac:dyDescent="0.2">
      <c r="A5831" s="28" t="s">
        <v>88</v>
      </c>
      <c r="B5831" s="24">
        <v>16412</v>
      </c>
      <c r="C5831" s="28" t="s">
        <v>3265</v>
      </c>
      <c r="D5831" s="29">
        <v>35016412</v>
      </c>
      <c r="E5831" s="29" t="s">
        <v>3527</v>
      </c>
      <c r="F5831" s="29">
        <v>300.56</v>
      </c>
      <c r="G5831" s="10">
        <f>SUMIFS('Régua SAEB'!$C:$C,'Régua SAEB'!$B:$B,"LP",'Régua SAEB'!$D:$D,"&lt;="&amp;$F5831,'Régua SAEB'!$E:$E,"&gt;"&amp;$F5831,'Régua SAEB'!$A:$A,$E5831)</f>
        <v>4</v>
      </c>
      <c r="H5831" s="10" t="str">
        <f t="array" ref="H5831">INDEX('Régua SAEB'!$F$1:$F$40,MATCH($E5831&amp;"LP"&amp;$G5831,'Régua SAEB'!$G$1:$G$40,0),1)</f>
        <v>Básico</v>
      </c>
      <c r="I5831" s="29">
        <v>276.45999999999998</v>
      </c>
      <c r="J5831" s="10">
        <f>SUMIFS('Régua SAEB'!$C:$C,'Régua SAEB'!$B:$B,"MT",'Régua SAEB'!$D:$D,"&lt;="&amp;$I5831,'Régua SAEB'!$E:$E,"&gt;"&amp;$I5831,'Régua SAEB'!$A:$A,$E5831)</f>
        <v>3</v>
      </c>
      <c r="K5831" s="10" t="str">
        <f t="array" ref="K5831">INDEX('Régua SAEB'!$F$1:$F$40,MATCH($E5831&amp;"MT"&amp;$J5831,'Régua SAEB'!$G$1:$G$40,0),1)</f>
        <v>Básico</v>
      </c>
    </row>
    <row r="5832" spans="1:11" x14ac:dyDescent="0.2">
      <c r="A5832" s="28" t="s">
        <v>88</v>
      </c>
      <c r="B5832" s="24">
        <v>16421</v>
      </c>
      <c r="C5832" s="28" t="s">
        <v>3266</v>
      </c>
      <c r="D5832" s="29">
        <v>35016421</v>
      </c>
      <c r="E5832" s="29" t="s">
        <v>3527</v>
      </c>
      <c r="F5832" s="29">
        <v>289.68</v>
      </c>
      <c r="G5832" s="10">
        <f>SUMIFS('Régua SAEB'!$C:$C,'Régua SAEB'!$B:$B,"LP",'Régua SAEB'!$D:$D,"&lt;="&amp;$F5832,'Régua SAEB'!$E:$E,"&gt;"&amp;$F5832,'Régua SAEB'!$A:$A,$E5832)</f>
        <v>3</v>
      </c>
      <c r="H5832" s="10" t="str">
        <f t="array" ref="H5832">INDEX('Régua SAEB'!$F$1:$F$40,MATCH($E5832&amp;"LP"&amp;$G5832,'Régua SAEB'!$G$1:$G$40,0),1)</f>
        <v>Básico</v>
      </c>
      <c r="I5832" s="29">
        <v>276.83999999999997</v>
      </c>
      <c r="J5832" s="10">
        <f>SUMIFS('Régua SAEB'!$C:$C,'Régua SAEB'!$B:$B,"MT",'Régua SAEB'!$D:$D,"&lt;="&amp;$I5832,'Régua SAEB'!$E:$E,"&gt;"&amp;$I5832,'Régua SAEB'!$A:$A,$E5832)</f>
        <v>3</v>
      </c>
      <c r="K5832" s="10" t="str">
        <f t="array" ref="K5832">INDEX('Régua SAEB'!$F$1:$F$40,MATCH($E5832&amp;"MT"&amp;$J5832,'Régua SAEB'!$G$1:$G$40,0),1)</f>
        <v>Básico</v>
      </c>
    </row>
    <row r="5833" spans="1:11" x14ac:dyDescent="0.2">
      <c r="A5833" s="28" t="s">
        <v>88</v>
      </c>
      <c r="B5833" s="24">
        <v>16433</v>
      </c>
      <c r="C5833" s="28" t="s">
        <v>3267</v>
      </c>
      <c r="D5833" s="29">
        <v>35016433</v>
      </c>
      <c r="E5833" s="29" t="s">
        <v>3527</v>
      </c>
      <c r="F5833" s="29">
        <v>286.48</v>
      </c>
      <c r="G5833" s="10">
        <f>SUMIFS('Régua SAEB'!$C:$C,'Régua SAEB'!$B:$B,"LP",'Régua SAEB'!$D:$D,"&lt;="&amp;$F5833,'Régua SAEB'!$E:$E,"&gt;"&amp;$F5833,'Régua SAEB'!$A:$A,$E5833)</f>
        <v>3</v>
      </c>
      <c r="H5833" s="10" t="str">
        <f t="array" ref="H5833">INDEX('Régua SAEB'!$F$1:$F$40,MATCH($E5833&amp;"LP"&amp;$G5833,'Régua SAEB'!$G$1:$G$40,0),1)</f>
        <v>Básico</v>
      </c>
      <c r="I5833" s="29">
        <v>271.41000000000003</v>
      </c>
      <c r="J5833" s="10">
        <f>SUMIFS('Régua SAEB'!$C:$C,'Régua SAEB'!$B:$B,"MT",'Régua SAEB'!$D:$D,"&lt;="&amp;$I5833,'Régua SAEB'!$E:$E,"&gt;"&amp;$I5833,'Régua SAEB'!$A:$A,$E5833)</f>
        <v>2</v>
      </c>
      <c r="K5833" s="10" t="str">
        <f t="array" ref="K5833">INDEX('Régua SAEB'!$F$1:$F$40,MATCH($E5833&amp;"MT"&amp;$J5833,'Régua SAEB'!$G$1:$G$40,0),1)</f>
        <v>Insuficiente</v>
      </c>
    </row>
    <row r="5834" spans="1:11" x14ac:dyDescent="0.2">
      <c r="A5834" s="28" t="s">
        <v>88</v>
      </c>
      <c r="B5834" s="24">
        <v>36651</v>
      </c>
      <c r="C5834" s="28" t="s">
        <v>3268</v>
      </c>
      <c r="D5834" s="29">
        <v>35036651</v>
      </c>
      <c r="E5834" s="29" t="s">
        <v>3527</v>
      </c>
      <c r="F5834" s="29">
        <v>273.41000000000003</v>
      </c>
      <c r="G5834" s="10">
        <f>SUMIFS('Régua SAEB'!$C:$C,'Régua SAEB'!$B:$B,"LP",'Régua SAEB'!$D:$D,"&lt;="&amp;$F5834,'Régua SAEB'!$E:$E,"&gt;"&amp;$F5834,'Régua SAEB'!$A:$A,$E5834)</f>
        <v>2</v>
      </c>
      <c r="H5834" s="10" t="str">
        <f t="array" ref="H5834">INDEX('Régua SAEB'!$F$1:$F$40,MATCH($E5834&amp;"LP"&amp;$G5834,'Régua SAEB'!$G$1:$G$40,0),1)</f>
        <v>Básico</v>
      </c>
      <c r="I5834" s="29">
        <v>268.23</v>
      </c>
      <c r="J5834" s="10">
        <f>SUMIFS('Régua SAEB'!$C:$C,'Régua SAEB'!$B:$B,"MT",'Régua SAEB'!$D:$D,"&lt;="&amp;$I5834,'Régua SAEB'!$E:$E,"&gt;"&amp;$I5834,'Régua SAEB'!$A:$A,$E5834)</f>
        <v>2</v>
      </c>
      <c r="K5834" s="10" t="str">
        <f t="array" ref="K5834">INDEX('Régua SAEB'!$F$1:$F$40,MATCH($E5834&amp;"MT"&amp;$J5834,'Régua SAEB'!$G$1:$G$40,0),1)</f>
        <v>Insuficiente</v>
      </c>
    </row>
    <row r="5835" spans="1:11" x14ac:dyDescent="0.2">
      <c r="A5835" s="28" t="s">
        <v>88</v>
      </c>
      <c r="B5835" s="24">
        <v>43497</v>
      </c>
      <c r="C5835" s="28" t="s">
        <v>3272</v>
      </c>
      <c r="D5835" s="29">
        <v>35043497</v>
      </c>
      <c r="E5835" s="29" t="s">
        <v>3527</v>
      </c>
      <c r="F5835" s="29">
        <v>282.55</v>
      </c>
      <c r="G5835" s="10">
        <f>SUMIFS('Régua SAEB'!$C:$C,'Régua SAEB'!$B:$B,"LP",'Régua SAEB'!$D:$D,"&lt;="&amp;$F5835,'Régua SAEB'!$E:$E,"&gt;"&amp;$F5835,'Régua SAEB'!$A:$A,$E5835)</f>
        <v>3</v>
      </c>
      <c r="H5835" s="10" t="str">
        <f t="array" ref="H5835">INDEX('Régua SAEB'!$F$1:$F$40,MATCH($E5835&amp;"LP"&amp;$G5835,'Régua SAEB'!$G$1:$G$40,0),1)</f>
        <v>Básico</v>
      </c>
      <c r="I5835" s="29">
        <v>279.72000000000003</v>
      </c>
      <c r="J5835" s="10">
        <f>SUMIFS('Régua SAEB'!$C:$C,'Régua SAEB'!$B:$B,"MT",'Régua SAEB'!$D:$D,"&lt;="&amp;$I5835,'Régua SAEB'!$E:$E,"&gt;"&amp;$I5835,'Régua SAEB'!$A:$A,$E5835)</f>
        <v>3</v>
      </c>
      <c r="K5835" s="10" t="str">
        <f t="array" ref="K5835">INDEX('Régua SAEB'!$F$1:$F$40,MATCH($E5835&amp;"MT"&amp;$J5835,'Régua SAEB'!$G$1:$G$40,0),1)</f>
        <v>Básico</v>
      </c>
    </row>
    <row r="5836" spans="1:11" x14ac:dyDescent="0.2">
      <c r="A5836" s="28" t="s">
        <v>88</v>
      </c>
      <c r="B5836" s="24">
        <v>70282</v>
      </c>
      <c r="C5836" s="28" t="s">
        <v>3273</v>
      </c>
      <c r="D5836" s="29">
        <v>35070282</v>
      </c>
      <c r="E5836" s="29" t="s">
        <v>3527</v>
      </c>
      <c r="F5836" s="29">
        <v>288.27999999999997</v>
      </c>
      <c r="G5836" s="10">
        <f>SUMIFS('Régua SAEB'!$C:$C,'Régua SAEB'!$B:$B,"LP",'Régua SAEB'!$D:$D,"&lt;="&amp;$F5836,'Régua SAEB'!$E:$E,"&gt;"&amp;$F5836,'Régua SAEB'!$A:$A,$E5836)</f>
        <v>3</v>
      </c>
      <c r="H5836" s="10" t="str">
        <f t="array" ref="H5836">INDEX('Régua SAEB'!$F$1:$F$40,MATCH($E5836&amp;"LP"&amp;$G5836,'Régua SAEB'!$G$1:$G$40,0),1)</f>
        <v>Básico</v>
      </c>
      <c r="I5836" s="29">
        <v>274.02999999999997</v>
      </c>
      <c r="J5836" s="10">
        <f>SUMIFS('Régua SAEB'!$C:$C,'Régua SAEB'!$B:$B,"MT",'Régua SAEB'!$D:$D,"&lt;="&amp;$I5836,'Régua SAEB'!$E:$E,"&gt;"&amp;$I5836,'Régua SAEB'!$A:$A,$E5836)</f>
        <v>2</v>
      </c>
      <c r="K5836" s="10" t="str">
        <f t="array" ref="K5836">INDEX('Régua SAEB'!$F$1:$F$40,MATCH($E5836&amp;"MT"&amp;$J5836,'Régua SAEB'!$G$1:$G$40,0),1)</f>
        <v>Insuficiente</v>
      </c>
    </row>
    <row r="5837" spans="1:11" x14ac:dyDescent="0.2">
      <c r="A5837" s="28" t="s">
        <v>88</v>
      </c>
      <c r="B5837" s="24">
        <v>478912</v>
      </c>
      <c r="C5837" s="28" t="s">
        <v>3274</v>
      </c>
      <c r="D5837" s="29">
        <v>35478912</v>
      </c>
      <c r="E5837" s="29" t="s">
        <v>3527</v>
      </c>
      <c r="F5837" s="29">
        <v>270.32</v>
      </c>
      <c r="G5837" s="10">
        <f>SUMIFS('Régua SAEB'!$C:$C,'Régua SAEB'!$B:$B,"LP",'Régua SAEB'!$D:$D,"&lt;="&amp;$F5837,'Régua SAEB'!$E:$E,"&gt;"&amp;$F5837,'Régua SAEB'!$A:$A,$E5837)</f>
        <v>2</v>
      </c>
      <c r="H5837" s="10" t="str">
        <f t="array" ref="H5837">INDEX('Régua SAEB'!$F$1:$F$40,MATCH($E5837&amp;"LP"&amp;$G5837,'Régua SAEB'!$G$1:$G$40,0),1)</f>
        <v>Básico</v>
      </c>
      <c r="I5837" s="29">
        <v>256.49</v>
      </c>
      <c r="J5837" s="10">
        <f>SUMIFS('Régua SAEB'!$C:$C,'Régua SAEB'!$B:$B,"MT",'Régua SAEB'!$D:$D,"&lt;="&amp;$I5837,'Régua SAEB'!$E:$E,"&gt;"&amp;$I5837,'Régua SAEB'!$A:$A,$E5837)</f>
        <v>2</v>
      </c>
      <c r="K5837" s="10" t="str">
        <f t="array" ref="K5837">INDEX('Régua SAEB'!$F$1:$F$40,MATCH($E5837&amp;"MT"&amp;$J5837,'Régua SAEB'!$G$1:$G$40,0),1)</f>
        <v>Insuficiente</v>
      </c>
    </row>
    <row r="5838" spans="1:11" x14ac:dyDescent="0.2">
      <c r="A5838" s="28" t="s">
        <v>88</v>
      </c>
      <c r="B5838" s="24">
        <v>518591</v>
      </c>
      <c r="C5838" s="28" t="s">
        <v>3276</v>
      </c>
      <c r="D5838" s="29">
        <v>35518591</v>
      </c>
      <c r="E5838" s="29" t="s">
        <v>3527</v>
      </c>
      <c r="F5838" s="29">
        <v>282.68</v>
      </c>
      <c r="G5838" s="10">
        <f>SUMIFS('Régua SAEB'!$C:$C,'Régua SAEB'!$B:$B,"LP",'Régua SAEB'!$D:$D,"&lt;="&amp;$F5838,'Régua SAEB'!$E:$E,"&gt;"&amp;$F5838,'Régua SAEB'!$A:$A,$E5838)</f>
        <v>3</v>
      </c>
      <c r="H5838" s="10" t="str">
        <f t="array" ref="H5838">INDEX('Régua SAEB'!$F$1:$F$40,MATCH($E5838&amp;"LP"&amp;$G5838,'Régua SAEB'!$G$1:$G$40,0),1)</f>
        <v>Básico</v>
      </c>
      <c r="I5838" s="29">
        <v>275.10000000000002</v>
      </c>
      <c r="J5838" s="10">
        <f>SUMIFS('Régua SAEB'!$C:$C,'Régua SAEB'!$B:$B,"MT",'Régua SAEB'!$D:$D,"&lt;="&amp;$I5838,'Régua SAEB'!$E:$E,"&gt;"&amp;$I5838,'Régua SAEB'!$A:$A,$E5838)</f>
        <v>3</v>
      </c>
      <c r="K5838" s="10" t="str">
        <f t="array" ref="K5838">INDEX('Régua SAEB'!$F$1:$F$40,MATCH($E5838&amp;"MT"&amp;$J5838,'Régua SAEB'!$G$1:$G$40,0),1)</f>
        <v>Básico</v>
      </c>
    </row>
    <row r="5839" spans="1:11" x14ac:dyDescent="0.2">
      <c r="A5839" s="28" t="s">
        <v>88</v>
      </c>
      <c r="B5839" s="24">
        <v>560510</v>
      </c>
      <c r="C5839" s="28" t="s">
        <v>3277</v>
      </c>
      <c r="D5839" s="29">
        <v>35560510</v>
      </c>
      <c r="E5839" s="29" t="s">
        <v>3527</v>
      </c>
      <c r="F5839" s="29">
        <v>311.19</v>
      </c>
      <c r="G5839" s="10">
        <f>SUMIFS('Régua SAEB'!$C:$C,'Régua SAEB'!$B:$B,"LP",'Régua SAEB'!$D:$D,"&lt;="&amp;$F5839,'Régua SAEB'!$E:$E,"&gt;"&amp;$F5839,'Régua SAEB'!$A:$A,$E5839)</f>
        <v>4</v>
      </c>
      <c r="H5839" s="10" t="str">
        <f t="array" ref="H5839">INDEX('Régua SAEB'!$F$1:$F$40,MATCH($E5839&amp;"LP"&amp;$G5839,'Régua SAEB'!$G$1:$G$40,0),1)</f>
        <v>Básico</v>
      </c>
      <c r="I5839" s="29">
        <v>290.18</v>
      </c>
      <c r="J5839" s="10">
        <f>SUMIFS('Régua SAEB'!$C:$C,'Régua SAEB'!$B:$B,"MT",'Régua SAEB'!$D:$D,"&lt;="&amp;$I5839,'Régua SAEB'!$E:$E,"&gt;"&amp;$I5839,'Régua SAEB'!$A:$A,$E5839)</f>
        <v>3</v>
      </c>
      <c r="K5839" s="10" t="str">
        <f t="array" ref="K5839">INDEX('Régua SAEB'!$F$1:$F$40,MATCH($E5839&amp;"MT"&amp;$J5839,'Régua SAEB'!$G$1:$G$40,0),1)</f>
        <v>Básico</v>
      </c>
    </row>
    <row r="5840" spans="1:11" x14ac:dyDescent="0.2">
      <c r="A5840" s="28" t="s">
        <v>88</v>
      </c>
      <c r="B5840" s="24">
        <v>564953</v>
      </c>
      <c r="C5840" s="28" t="s">
        <v>3278</v>
      </c>
      <c r="D5840" s="29">
        <v>35564953</v>
      </c>
      <c r="E5840" s="29" t="s">
        <v>3527</v>
      </c>
      <c r="F5840" s="29">
        <v>284.72000000000003</v>
      </c>
      <c r="G5840" s="10">
        <f>SUMIFS('Régua SAEB'!$C:$C,'Régua SAEB'!$B:$B,"LP",'Régua SAEB'!$D:$D,"&lt;="&amp;$F5840,'Régua SAEB'!$E:$E,"&gt;"&amp;$F5840,'Régua SAEB'!$A:$A,$E5840)</f>
        <v>3</v>
      </c>
      <c r="H5840" s="10" t="str">
        <f t="array" ref="H5840">INDEX('Régua SAEB'!$F$1:$F$40,MATCH($E5840&amp;"LP"&amp;$G5840,'Régua SAEB'!$G$1:$G$40,0),1)</f>
        <v>Básico</v>
      </c>
      <c r="I5840" s="29">
        <v>282.20999999999998</v>
      </c>
      <c r="J5840" s="10">
        <f>SUMIFS('Régua SAEB'!$C:$C,'Régua SAEB'!$B:$B,"MT",'Régua SAEB'!$D:$D,"&lt;="&amp;$I5840,'Régua SAEB'!$E:$E,"&gt;"&amp;$I5840,'Régua SAEB'!$A:$A,$E5840)</f>
        <v>3</v>
      </c>
      <c r="K5840" s="10" t="str">
        <f t="array" ref="K5840">INDEX('Régua SAEB'!$F$1:$F$40,MATCH($E5840&amp;"MT"&amp;$J5840,'Régua SAEB'!$G$1:$G$40,0),1)</f>
        <v>Básico</v>
      </c>
    </row>
    <row r="5841" spans="1:11" x14ac:dyDescent="0.2">
      <c r="A5841" s="28" t="s">
        <v>88</v>
      </c>
      <c r="B5841" s="24">
        <v>900345</v>
      </c>
      <c r="C5841" s="28" t="s">
        <v>3279</v>
      </c>
      <c r="D5841" s="29">
        <v>35900345</v>
      </c>
      <c r="E5841" s="29" t="s">
        <v>3527</v>
      </c>
      <c r="F5841" s="29">
        <v>297.74</v>
      </c>
      <c r="G5841" s="10">
        <f>SUMIFS('Régua SAEB'!$C:$C,'Régua SAEB'!$B:$B,"LP",'Régua SAEB'!$D:$D,"&lt;="&amp;$F5841,'Régua SAEB'!$E:$E,"&gt;"&amp;$F5841,'Régua SAEB'!$A:$A,$E5841)</f>
        <v>3</v>
      </c>
      <c r="H5841" s="10" t="str">
        <f t="array" ref="H5841">INDEX('Régua SAEB'!$F$1:$F$40,MATCH($E5841&amp;"LP"&amp;$G5841,'Régua SAEB'!$G$1:$G$40,0),1)</f>
        <v>Básico</v>
      </c>
      <c r="I5841" s="29">
        <v>282.32</v>
      </c>
      <c r="J5841" s="10">
        <f>SUMIFS('Régua SAEB'!$C:$C,'Régua SAEB'!$B:$B,"MT",'Régua SAEB'!$D:$D,"&lt;="&amp;$I5841,'Régua SAEB'!$E:$E,"&gt;"&amp;$I5841,'Régua SAEB'!$A:$A,$E5841)</f>
        <v>3</v>
      </c>
      <c r="K5841" s="10" t="str">
        <f t="array" ref="K5841">INDEX('Régua SAEB'!$F$1:$F$40,MATCH($E5841&amp;"MT"&amp;$J5841,'Régua SAEB'!$G$1:$G$40,0),1)</f>
        <v>Básico</v>
      </c>
    </row>
    <row r="5842" spans="1:11" x14ac:dyDescent="0.2">
      <c r="A5842" s="28" t="s">
        <v>88</v>
      </c>
      <c r="B5842" s="24">
        <v>900357</v>
      </c>
      <c r="C5842" s="28" t="s">
        <v>3280</v>
      </c>
      <c r="D5842" s="29">
        <v>35900357</v>
      </c>
      <c r="E5842" s="29" t="s">
        <v>3527</v>
      </c>
      <c r="F5842" s="29">
        <v>276.49</v>
      </c>
      <c r="G5842" s="10">
        <f>SUMIFS('Régua SAEB'!$C:$C,'Régua SAEB'!$B:$B,"LP",'Régua SAEB'!$D:$D,"&lt;="&amp;$F5842,'Régua SAEB'!$E:$E,"&gt;"&amp;$F5842,'Régua SAEB'!$A:$A,$E5842)</f>
        <v>3</v>
      </c>
      <c r="H5842" s="10" t="str">
        <f t="array" ref="H5842">INDEX('Régua SAEB'!$F$1:$F$40,MATCH($E5842&amp;"LP"&amp;$G5842,'Régua SAEB'!$G$1:$G$40,0),1)</f>
        <v>Básico</v>
      </c>
      <c r="I5842" s="29">
        <v>269.42</v>
      </c>
      <c r="J5842" s="10">
        <f>SUMIFS('Régua SAEB'!$C:$C,'Régua SAEB'!$B:$B,"MT",'Régua SAEB'!$D:$D,"&lt;="&amp;$I5842,'Régua SAEB'!$E:$E,"&gt;"&amp;$I5842,'Régua SAEB'!$A:$A,$E5842)</f>
        <v>2</v>
      </c>
      <c r="K5842" s="10" t="str">
        <f t="array" ref="K5842">INDEX('Régua SAEB'!$F$1:$F$40,MATCH($E5842&amp;"MT"&amp;$J5842,'Régua SAEB'!$G$1:$G$40,0),1)</f>
        <v>Insuficiente</v>
      </c>
    </row>
    <row r="5843" spans="1:11" x14ac:dyDescent="0.2">
      <c r="A5843" s="28" t="s">
        <v>88</v>
      </c>
      <c r="B5843" s="24">
        <v>900382</v>
      </c>
      <c r="C5843" s="28" t="s">
        <v>3283</v>
      </c>
      <c r="D5843" s="29">
        <v>35900382</v>
      </c>
      <c r="E5843" s="29" t="s">
        <v>3527</v>
      </c>
      <c r="F5843" s="29">
        <v>274.44</v>
      </c>
      <c r="G5843" s="10">
        <f>SUMIFS('Régua SAEB'!$C:$C,'Régua SAEB'!$B:$B,"LP",'Régua SAEB'!$D:$D,"&lt;="&amp;$F5843,'Régua SAEB'!$E:$E,"&gt;"&amp;$F5843,'Régua SAEB'!$A:$A,$E5843)</f>
        <v>2</v>
      </c>
      <c r="H5843" s="10" t="str">
        <f t="array" ref="H5843">INDEX('Régua SAEB'!$F$1:$F$40,MATCH($E5843&amp;"LP"&amp;$G5843,'Régua SAEB'!$G$1:$G$40,0),1)</f>
        <v>Básico</v>
      </c>
      <c r="I5843" s="29">
        <v>268.73</v>
      </c>
      <c r="J5843" s="10">
        <f>SUMIFS('Régua SAEB'!$C:$C,'Régua SAEB'!$B:$B,"MT",'Régua SAEB'!$D:$D,"&lt;="&amp;$I5843,'Régua SAEB'!$E:$E,"&gt;"&amp;$I5843,'Régua SAEB'!$A:$A,$E5843)</f>
        <v>2</v>
      </c>
      <c r="K5843" s="10" t="str">
        <f t="array" ref="K5843">INDEX('Régua SAEB'!$F$1:$F$40,MATCH($E5843&amp;"MT"&amp;$J5843,'Régua SAEB'!$G$1:$G$40,0),1)</f>
        <v>Insuficiente</v>
      </c>
    </row>
    <row r="5844" spans="1:11" x14ac:dyDescent="0.2">
      <c r="A5844" s="28" t="s">
        <v>88</v>
      </c>
      <c r="B5844" s="24">
        <v>903255</v>
      </c>
      <c r="C5844" s="28" t="s">
        <v>3285</v>
      </c>
      <c r="D5844" s="29">
        <v>35903255</v>
      </c>
      <c r="E5844" s="29" t="s">
        <v>3527</v>
      </c>
      <c r="F5844" s="29">
        <v>284.27999999999997</v>
      </c>
      <c r="G5844" s="10">
        <f>SUMIFS('Régua SAEB'!$C:$C,'Régua SAEB'!$B:$B,"LP",'Régua SAEB'!$D:$D,"&lt;="&amp;$F5844,'Régua SAEB'!$E:$E,"&gt;"&amp;$F5844,'Régua SAEB'!$A:$A,$E5844)</f>
        <v>3</v>
      </c>
      <c r="H5844" s="10" t="str">
        <f t="array" ref="H5844">INDEX('Régua SAEB'!$F$1:$F$40,MATCH($E5844&amp;"LP"&amp;$G5844,'Régua SAEB'!$G$1:$G$40,0),1)</f>
        <v>Básico</v>
      </c>
      <c r="I5844" s="29">
        <v>271.07</v>
      </c>
      <c r="J5844" s="10">
        <f>SUMIFS('Régua SAEB'!$C:$C,'Régua SAEB'!$B:$B,"MT",'Régua SAEB'!$D:$D,"&lt;="&amp;$I5844,'Régua SAEB'!$E:$E,"&gt;"&amp;$I5844,'Régua SAEB'!$A:$A,$E5844)</f>
        <v>2</v>
      </c>
      <c r="K5844" s="10" t="str">
        <f t="array" ref="K5844">INDEX('Régua SAEB'!$F$1:$F$40,MATCH($E5844&amp;"MT"&amp;$J5844,'Régua SAEB'!$G$1:$G$40,0),1)</f>
        <v>Insuficiente</v>
      </c>
    </row>
    <row r="5845" spans="1:11" x14ac:dyDescent="0.2">
      <c r="A5845" s="28" t="s">
        <v>88</v>
      </c>
      <c r="B5845" s="24">
        <v>903267</v>
      </c>
      <c r="C5845" s="28" t="s">
        <v>3286</v>
      </c>
      <c r="D5845" s="29">
        <v>35903267</v>
      </c>
      <c r="E5845" s="29" t="s">
        <v>3527</v>
      </c>
      <c r="F5845" s="29">
        <v>275.77999999999997</v>
      </c>
      <c r="G5845" s="10">
        <f>SUMIFS('Régua SAEB'!$C:$C,'Régua SAEB'!$B:$B,"LP",'Régua SAEB'!$D:$D,"&lt;="&amp;$F5845,'Régua SAEB'!$E:$E,"&gt;"&amp;$F5845,'Régua SAEB'!$A:$A,$E5845)</f>
        <v>3</v>
      </c>
      <c r="H5845" s="10" t="str">
        <f t="array" ref="H5845">INDEX('Régua SAEB'!$F$1:$F$40,MATCH($E5845&amp;"LP"&amp;$G5845,'Régua SAEB'!$G$1:$G$40,0),1)</f>
        <v>Básico</v>
      </c>
      <c r="I5845" s="29">
        <v>265.81</v>
      </c>
      <c r="J5845" s="10">
        <f>SUMIFS('Régua SAEB'!$C:$C,'Régua SAEB'!$B:$B,"MT",'Régua SAEB'!$D:$D,"&lt;="&amp;$I5845,'Régua SAEB'!$E:$E,"&gt;"&amp;$I5845,'Régua SAEB'!$A:$A,$E5845)</f>
        <v>2</v>
      </c>
      <c r="K5845" s="10" t="str">
        <f t="array" ref="K5845">INDEX('Régua SAEB'!$F$1:$F$40,MATCH($E5845&amp;"MT"&amp;$J5845,'Régua SAEB'!$G$1:$G$40,0),1)</f>
        <v>Insuficiente</v>
      </c>
    </row>
    <row r="5846" spans="1:11" x14ac:dyDescent="0.2">
      <c r="A5846" s="28" t="s">
        <v>88</v>
      </c>
      <c r="B5846" s="24">
        <v>905297</v>
      </c>
      <c r="C5846" s="28" t="s">
        <v>3289</v>
      </c>
      <c r="D5846" s="29">
        <v>35905297</v>
      </c>
      <c r="E5846" s="29" t="s">
        <v>3527</v>
      </c>
      <c r="F5846" s="29">
        <v>298.85000000000002</v>
      </c>
      <c r="G5846" s="10">
        <f>SUMIFS('Régua SAEB'!$C:$C,'Régua SAEB'!$B:$B,"LP",'Régua SAEB'!$D:$D,"&lt;="&amp;$F5846,'Régua SAEB'!$E:$E,"&gt;"&amp;$F5846,'Régua SAEB'!$A:$A,$E5846)</f>
        <v>3</v>
      </c>
      <c r="H5846" s="10" t="str">
        <f t="array" ref="H5846">INDEX('Régua SAEB'!$F$1:$F$40,MATCH($E5846&amp;"LP"&amp;$G5846,'Régua SAEB'!$G$1:$G$40,0),1)</f>
        <v>Básico</v>
      </c>
      <c r="I5846" s="29">
        <v>283.31</v>
      </c>
      <c r="J5846" s="10">
        <f>SUMIFS('Régua SAEB'!$C:$C,'Régua SAEB'!$B:$B,"MT",'Régua SAEB'!$D:$D,"&lt;="&amp;$I5846,'Régua SAEB'!$E:$E,"&gt;"&amp;$I5846,'Régua SAEB'!$A:$A,$E5846)</f>
        <v>3</v>
      </c>
      <c r="K5846" s="10" t="str">
        <f t="array" ref="K5846">INDEX('Régua SAEB'!$F$1:$F$40,MATCH($E5846&amp;"MT"&amp;$J5846,'Régua SAEB'!$G$1:$G$40,0),1)</f>
        <v>Básico</v>
      </c>
    </row>
    <row r="5847" spans="1:11" x14ac:dyDescent="0.2">
      <c r="A5847" s="28" t="s">
        <v>88</v>
      </c>
      <c r="B5847" s="24">
        <v>905306</v>
      </c>
      <c r="C5847" s="28" t="s">
        <v>3290</v>
      </c>
      <c r="D5847" s="29">
        <v>35905306</v>
      </c>
      <c r="E5847" s="29" t="s">
        <v>3527</v>
      </c>
      <c r="F5847" s="29">
        <v>264.25</v>
      </c>
      <c r="G5847" s="10">
        <f>SUMIFS('Régua SAEB'!$C:$C,'Régua SAEB'!$B:$B,"LP",'Régua SAEB'!$D:$D,"&lt;="&amp;$F5847,'Régua SAEB'!$E:$E,"&gt;"&amp;$F5847,'Régua SAEB'!$A:$A,$E5847)</f>
        <v>2</v>
      </c>
      <c r="H5847" s="10" t="str">
        <f t="array" ref="H5847">INDEX('Régua SAEB'!$F$1:$F$40,MATCH($E5847&amp;"LP"&amp;$G5847,'Régua SAEB'!$G$1:$G$40,0),1)</f>
        <v>Básico</v>
      </c>
      <c r="I5847" s="29">
        <v>260.33999999999997</v>
      </c>
      <c r="J5847" s="10">
        <f>SUMIFS('Régua SAEB'!$C:$C,'Régua SAEB'!$B:$B,"MT",'Régua SAEB'!$D:$D,"&lt;="&amp;$I5847,'Régua SAEB'!$E:$E,"&gt;"&amp;$I5847,'Régua SAEB'!$A:$A,$E5847)</f>
        <v>2</v>
      </c>
      <c r="K5847" s="10" t="str">
        <f t="array" ref="K5847">INDEX('Régua SAEB'!$F$1:$F$40,MATCH($E5847&amp;"MT"&amp;$J5847,'Régua SAEB'!$G$1:$G$40,0),1)</f>
        <v>Insuficiente</v>
      </c>
    </row>
    <row r="5848" spans="1:11" x14ac:dyDescent="0.2">
      <c r="A5848" s="28" t="s">
        <v>88</v>
      </c>
      <c r="B5848" s="24">
        <v>914605</v>
      </c>
      <c r="C5848" s="28" t="s">
        <v>3292</v>
      </c>
      <c r="D5848" s="29">
        <v>35914605</v>
      </c>
      <c r="E5848" s="29" t="s">
        <v>3527</v>
      </c>
      <c r="F5848" s="29">
        <v>249.86</v>
      </c>
      <c r="G5848" s="10">
        <f>SUMIFS('Régua SAEB'!$C:$C,'Régua SAEB'!$B:$B,"LP",'Régua SAEB'!$D:$D,"&lt;="&amp;$F5848,'Régua SAEB'!$E:$E,"&gt;"&amp;$F5848,'Régua SAEB'!$A:$A,$E5848)</f>
        <v>1</v>
      </c>
      <c r="H5848" s="10" t="str">
        <f t="array" ref="H5848">INDEX('Régua SAEB'!$F$1:$F$40,MATCH($E5848&amp;"LP"&amp;$G5848,'Régua SAEB'!$G$1:$G$40,0),1)</f>
        <v>Insuficiente</v>
      </c>
      <c r="I5848" s="29">
        <v>251.07</v>
      </c>
      <c r="J5848" s="10">
        <f>SUMIFS('Régua SAEB'!$C:$C,'Régua SAEB'!$B:$B,"MT",'Régua SAEB'!$D:$D,"&lt;="&amp;$I5848,'Régua SAEB'!$E:$E,"&gt;"&amp;$I5848,'Régua SAEB'!$A:$A,$E5848)</f>
        <v>2</v>
      </c>
      <c r="K5848" s="10" t="str">
        <f t="array" ref="K5848">INDEX('Régua SAEB'!$F$1:$F$40,MATCH($E5848&amp;"MT"&amp;$J5848,'Régua SAEB'!$G$1:$G$40,0),1)</f>
        <v>Insuficiente</v>
      </c>
    </row>
    <row r="5849" spans="1:11" x14ac:dyDescent="0.2">
      <c r="A5849" s="28" t="s">
        <v>88</v>
      </c>
      <c r="B5849" s="24">
        <v>914617</v>
      </c>
      <c r="C5849" s="28" t="s">
        <v>3293</v>
      </c>
      <c r="D5849" s="29">
        <v>35914617</v>
      </c>
      <c r="E5849" s="29" t="s">
        <v>3527</v>
      </c>
      <c r="F5849" s="29">
        <v>268.48</v>
      </c>
      <c r="G5849" s="10">
        <f>SUMIFS('Régua SAEB'!$C:$C,'Régua SAEB'!$B:$B,"LP",'Régua SAEB'!$D:$D,"&lt;="&amp;$F5849,'Régua SAEB'!$E:$E,"&gt;"&amp;$F5849,'Régua SAEB'!$A:$A,$E5849)</f>
        <v>2</v>
      </c>
      <c r="H5849" s="10" t="str">
        <f t="array" ref="H5849">INDEX('Régua SAEB'!$F$1:$F$40,MATCH($E5849&amp;"LP"&amp;$G5849,'Régua SAEB'!$G$1:$G$40,0),1)</f>
        <v>Básico</v>
      </c>
      <c r="I5849" s="29">
        <v>253.37</v>
      </c>
      <c r="J5849" s="10">
        <f>SUMIFS('Régua SAEB'!$C:$C,'Régua SAEB'!$B:$B,"MT",'Régua SAEB'!$D:$D,"&lt;="&amp;$I5849,'Régua SAEB'!$E:$E,"&gt;"&amp;$I5849,'Régua SAEB'!$A:$A,$E5849)</f>
        <v>2</v>
      </c>
      <c r="K5849" s="10" t="str">
        <f t="array" ref="K5849">INDEX('Régua SAEB'!$F$1:$F$40,MATCH($E5849&amp;"MT"&amp;$J5849,'Régua SAEB'!$G$1:$G$40,0),1)</f>
        <v>Insuficiente</v>
      </c>
    </row>
    <row r="5850" spans="1:11" x14ac:dyDescent="0.2">
      <c r="A5850" s="28" t="s">
        <v>88</v>
      </c>
      <c r="B5850" s="24">
        <v>914630</v>
      </c>
      <c r="C5850" s="28" t="s">
        <v>3295</v>
      </c>
      <c r="D5850" s="29">
        <v>35914630</v>
      </c>
      <c r="E5850" s="29" t="s">
        <v>3527</v>
      </c>
      <c r="F5850" s="29">
        <v>296.69</v>
      </c>
      <c r="G5850" s="10">
        <f>SUMIFS('Régua SAEB'!$C:$C,'Régua SAEB'!$B:$B,"LP",'Régua SAEB'!$D:$D,"&lt;="&amp;$F5850,'Régua SAEB'!$E:$E,"&gt;"&amp;$F5850,'Régua SAEB'!$A:$A,$E5850)</f>
        <v>3</v>
      </c>
      <c r="H5850" s="10" t="str">
        <f t="array" ref="H5850">INDEX('Régua SAEB'!$F$1:$F$40,MATCH($E5850&amp;"LP"&amp;$G5850,'Régua SAEB'!$G$1:$G$40,0),1)</f>
        <v>Básico</v>
      </c>
      <c r="I5850" s="29">
        <v>280.19</v>
      </c>
      <c r="J5850" s="10">
        <f>SUMIFS('Régua SAEB'!$C:$C,'Régua SAEB'!$B:$B,"MT",'Régua SAEB'!$D:$D,"&lt;="&amp;$I5850,'Régua SAEB'!$E:$E,"&gt;"&amp;$I5850,'Régua SAEB'!$A:$A,$E5850)</f>
        <v>3</v>
      </c>
      <c r="K5850" s="10" t="str">
        <f t="array" ref="K5850">INDEX('Régua SAEB'!$F$1:$F$40,MATCH($E5850&amp;"MT"&amp;$J5850,'Régua SAEB'!$G$1:$G$40,0),1)</f>
        <v>Básico</v>
      </c>
    </row>
    <row r="5851" spans="1:11" x14ac:dyDescent="0.2">
      <c r="A5851" s="28" t="s">
        <v>88</v>
      </c>
      <c r="B5851" s="24">
        <v>918593</v>
      </c>
      <c r="C5851" s="28" t="s">
        <v>3296</v>
      </c>
      <c r="D5851" s="29">
        <v>35918593</v>
      </c>
      <c r="E5851" s="29" t="s">
        <v>3527</v>
      </c>
      <c r="F5851" s="29">
        <v>286.10000000000002</v>
      </c>
      <c r="G5851" s="10">
        <f>SUMIFS('Régua SAEB'!$C:$C,'Régua SAEB'!$B:$B,"LP",'Régua SAEB'!$D:$D,"&lt;="&amp;$F5851,'Régua SAEB'!$E:$E,"&gt;"&amp;$F5851,'Régua SAEB'!$A:$A,$E5851)</f>
        <v>3</v>
      </c>
      <c r="H5851" s="10" t="str">
        <f t="array" ref="H5851">INDEX('Régua SAEB'!$F$1:$F$40,MATCH($E5851&amp;"LP"&amp;$G5851,'Régua SAEB'!$G$1:$G$40,0),1)</f>
        <v>Básico</v>
      </c>
      <c r="I5851" s="29">
        <v>263.89999999999998</v>
      </c>
      <c r="J5851" s="10">
        <f>SUMIFS('Régua SAEB'!$C:$C,'Régua SAEB'!$B:$B,"MT",'Régua SAEB'!$D:$D,"&lt;="&amp;$I5851,'Régua SAEB'!$E:$E,"&gt;"&amp;$I5851,'Régua SAEB'!$A:$A,$E5851)</f>
        <v>2</v>
      </c>
      <c r="K5851" s="10" t="str">
        <f t="array" ref="K5851">INDEX('Régua SAEB'!$F$1:$F$40,MATCH($E5851&amp;"MT"&amp;$J5851,'Régua SAEB'!$G$1:$G$40,0),1)</f>
        <v>Insuficiente</v>
      </c>
    </row>
    <row r="5852" spans="1:11" x14ac:dyDescent="0.2">
      <c r="A5852" s="28" t="s">
        <v>88</v>
      </c>
      <c r="B5852" s="24">
        <v>919913</v>
      </c>
      <c r="C5852" s="28" t="s">
        <v>3297</v>
      </c>
      <c r="D5852" s="29">
        <v>35919913</v>
      </c>
      <c r="E5852" s="29" t="s">
        <v>3527</v>
      </c>
      <c r="F5852" s="29">
        <v>275.04000000000002</v>
      </c>
      <c r="G5852" s="10">
        <f>SUMIFS('Régua SAEB'!$C:$C,'Régua SAEB'!$B:$B,"LP",'Régua SAEB'!$D:$D,"&lt;="&amp;$F5852,'Régua SAEB'!$E:$E,"&gt;"&amp;$F5852,'Régua SAEB'!$A:$A,$E5852)</f>
        <v>3</v>
      </c>
      <c r="H5852" s="10" t="str">
        <f t="array" ref="H5852">INDEX('Régua SAEB'!$F$1:$F$40,MATCH($E5852&amp;"LP"&amp;$G5852,'Régua SAEB'!$G$1:$G$40,0),1)</f>
        <v>Básico</v>
      </c>
      <c r="I5852" s="29">
        <v>269.75</v>
      </c>
      <c r="J5852" s="10">
        <f>SUMIFS('Régua SAEB'!$C:$C,'Régua SAEB'!$B:$B,"MT",'Régua SAEB'!$D:$D,"&lt;="&amp;$I5852,'Régua SAEB'!$E:$E,"&gt;"&amp;$I5852,'Régua SAEB'!$A:$A,$E5852)</f>
        <v>2</v>
      </c>
      <c r="K5852" s="10" t="str">
        <f t="array" ref="K5852">INDEX('Régua SAEB'!$F$1:$F$40,MATCH($E5852&amp;"MT"&amp;$J5852,'Régua SAEB'!$G$1:$G$40,0),1)</f>
        <v>Insuficiente</v>
      </c>
    </row>
    <row r="5853" spans="1:11" x14ac:dyDescent="0.2">
      <c r="A5853" s="28" t="s">
        <v>88</v>
      </c>
      <c r="B5853" s="24">
        <v>920228</v>
      </c>
      <c r="C5853" s="28" t="s">
        <v>3298</v>
      </c>
      <c r="D5853" s="29">
        <v>35920228</v>
      </c>
      <c r="E5853" s="29" t="s">
        <v>3527</v>
      </c>
      <c r="F5853" s="29">
        <v>298.38</v>
      </c>
      <c r="G5853" s="10">
        <f>SUMIFS('Régua SAEB'!$C:$C,'Régua SAEB'!$B:$B,"LP",'Régua SAEB'!$D:$D,"&lt;="&amp;$F5853,'Régua SAEB'!$E:$E,"&gt;"&amp;$F5853,'Régua SAEB'!$A:$A,$E5853)</f>
        <v>3</v>
      </c>
      <c r="H5853" s="10" t="str">
        <f t="array" ref="H5853">INDEX('Régua SAEB'!$F$1:$F$40,MATCH($E5853&amp;"LP"&amp;$G5853,'Régua SAEB'!$G$1:$G$40,0),1)</f>
        <v>Básico</v>
      </c>
      <c r="I5853" s="29">
        <v>277.94</v>
      </c>
      <c r="J5853" s="10">
        <f>SUMIFS('Régua SAEB'!$C:$C,'Régua SAEB'!$B:$B,"MT",'Régua SAEB'!$D:$D,"&lt;="&amp;$I5853,'Régua SAEB'!$E:$E,"&gt;"&amp;$I5853,'Régua SAEB'!$A:$A,$E5853)</f>
        <v>3</v>
      </c>
      <c r="K5853" s="10" t="str">
        <f t="array" ref="K5853">INDEX('Régua SAEB'!$F$1:$F$40,MATCH($E5853&amp;"MT"&amp;$J5853,'Régua SAEB'!$G$1:$G$40,0),1)</f>
        <v>Básico</v>
      </c>
    </row>
    <row r="5854" spans="1:11" x14ac:dyDescent="0.2">
      <c r="A5854" s="28" t="s">
        <v>88</v>
      </c>
      <c r="B5854" s="24">
        <v>920236</v>
      </c>
      <c r="C5854" s="28" t="s">
        <v>3299</v>
      </c>
      <c r="D5854" s="29">
        <v>35920236</v>
      </c>
      <c r="E5854" s="29" t="s">
        <v>3527</v>
      </c>
      <c r="F5854" s="29">
        <v>282.14</v>
      </c>
      <c r="G5854" s="10">
        <f>SUMIFS('Régua SAEB'!$C:$C,'Régua SAEB'!$B:$B,"LP",'Régua SAEB'!$D:$D,"&lt;="&amp;$F5854,'Régua SAEB'!$E:$E,"&gt;"&amp;$F5854,'Régua SAEB'!$A:$A,$E5854)</f>
        <v>3</v>
      </c>
      <c r="H5854" s="10" t="str">
        <f t="array" ref="H5854">INDEX('Régua SAEB'!$F$1:$F$40,MATCH($E5854&amp;"LP"&amp;$G5854,'Régua SAEB'!$G$1:$G$40,0),1)</f>
        <v>Básico</v>
      </c>
      <c r="I5854" s="29">
        <v>266.75</v>
      </c>
      <c r="J5854" s="10">
        <f>SUMIFS('Régua SAEB'!$C:$C,'Régua SAEB'!$B:$B,"MT",'Régua SAEB'!$D:$D,"&lt;="&amp;$I5854,'Régua SAEB'!$E:$E,"&gt;"&amp;$I5854,'Régua SAEB'!$A:$A,$E5854)</f>
        <v>2</v>
      </c>
      <c r="K5854" s="10" t="str">
        <f t="array" ref="K5854">INDEX('Régua SAEB'!$F$1:$F$40,MATCH($E5854&amp;"MT"&amp;$J5854,'Régua SAEB'!$G$1:$G$40,0),1)</f>
        <v>Insuficiente</v>
      </c>
    </row>
    <row r="5855" spans="1:11" x14ac:dyDescent="0.2">
      <c r="A5855" s="28" t="s">
        <v>88</v>
      </c>
      <c r="B5855" s="24">
        <v>922031</v>
      </c>
      <c r="C5855" s="28" t="s">
        <v>3300</v>
      </c>
      <c r="D5855" s="29">
        <v>35922031</v>
      </c>
      <c r="E5855" s="29" t="s">
        <v>3527</v>
      </c>
      <c r="F5855" s="29">
        <v>277.12</v>
      </c>
      <c r="G5855" s="10">
        <f>SUMIFS('Régua SAEB'!$C:$C,'Régua SAEB'!$B:$B,"LP",'Régua SAEB'!$D:$D,"&lt;="&amp;$F5855,'Régua SAEB'!$E:$E,"&gt;"&amp;$F5855,'Régua SAEB'!$A:$A,$E5855)</f>
        <v>3</v>
      </c>
      <c r="H5855" s="10" t="str">
        <f t="array" ref="H5855">INDEX('Régua SAEB'!$F$1:$F$40,MATCH($E5855&amp;"LP"&amp;$G5855,'Régua SAEB'!$G$1:$G$40,0),1)</f>
        <v>Básico</v>
      </c>
      <c r="I5855" s="29">
        <v>263.87</v>
      </c>
      <c r="J5855" s="10">
        <f>SUMIFS('Régua SAEB'!$C:$C,'Régua SAEB'!$B:$B,"MT",'Régua SAEB'!$D:$D,"&lt;="&amp;$I5855,'Régua SAEB'!$E:$E,"&gt;"&amp;$I5855,'Régua SAEB'!$A:$A,$E5855)</f>
        <v>2</v>
      </c>
      <c r="K5855" s="10" t="str">
        <f t="array" ref="K5855">INDEX('Régua SAEB'!$F$1:$F$40,MATCH($E5855&amp;"MT"&amp;$J5855,'Régua SAEB'!$G$1:$G$40,0),1)</f>
        <v>Insuficiente</v>
      </c>
    </row>
    <row r="5856" spans="1:11" x14ac:dyDescent="0.2">
      <c r="A5856" s="28" t="s">
        <v>88</v>
      </c>
      <c r="B5856" s="24">
        <v>922742</v>
      </c>
      <c r="C5856" s="28" t="s">
        <v>3806</v>
      </c>
      <c r="D5856" s="29">
        <v>35922742</v>
      </c>
      <c r="E5856" s="29" t="s">
        <v>3527</v>
      </c>
      <c r="F5856" s="29">
        <v>270.19</v>
      </c>
      <c r="G5856" s="10">
        <f>SUMIFS('Régua SAEB'!$C:$C,'Régua SAEB'!$B:$B,"LP",'Régua SAEB'!$D:$D,"&lt;="&amp;$F5856,'Régua SAEB'!$E:$E,"&gt;"&amp;$F5856,'Régua SAEB'!$A:$A,$E5856)</f>
        <v>2</v>
      </c>
      <c r="H5856" s="10" t="str">
        <f t="array" ref="H5856">INDEX('Régua SAEB'!$F$1:$F$40,MATCH($E5856&amp;"LP"&amp;$G5856,'Régua SAEB'!$G$1:$G$40,0),1)</f>
        <v>Básico</v>
      </c>
      <c r="I5856" s="29">
        <v>265.79000000000002</v>
      </c>
      <c r="J5856" s="10">
        <f>SUMIFS('Régua SAEB'!$C:$C,'Régua SAEB'!$B:$B,"MT",'Régua SAEB'!$D:$D,"&lt;="&amp;$I5856,'Régua SAEB'!$E:$E,"&gt;"&amp;$I5856,'Régua SAEB'!$A:$A,$E5856)</f>
        <v>2</v>
      </c>
      <c r="K5856" s="10" t="str">
        <f t="array" ref="K5856">INDEX('Régua SAEB'!$F$1:$F$40,MATCH($E5856&amp;"MT"&amp;$J5856,'Régua SAEB'!$G$1:$G$40,0),1)</f>
        <v>Insuficiente</v>
      </c>
    </row>
    <row r="5857" spans="1:11" x14ac:dyDescent="0.2">
      <c r="A5857" s="28" t="s">
        <v>88</v>
      </c>
      <c r="B5857" s="24">
        <v>922754</v>
      </c>
      <c r="C5857" s="28" t="s">
        <v>3301</v>
      </c>
      <c r="D5857" s="29">
        <v>35922754</v>
      </c>
      <c r="E5857" s="29" t="s">
        <v>3527</v>
      </c>
      <c r="F5857" s="29">
        <v>265.89999999999998</v>
      </c>
      <c r="G5857" s="10">
        <f>SUMIFS('Régua SAEB'!$C:$C,'Régua SAEB'!$B:$B,"LP",'Régua SAEB'!$D:$D,"&lt;="&amp;$F5857,'Régua SAEB'!$E:$E,"&gt;"&amp;$F5857,'Régua SAEB'!$A:$A,$E5857)</f>
        <v>2</v>
      </c>
      <c r="H5857" s="10" t="str">
        <f t="array" ref="H5857">INDEX('Régua SAEB'!$F$1:$F$40,MATCH($E5857&amp;"LP"&amp;$G5857,'Régua SAEB'!$G$1:$G$40,0),1)</f>
        <v>Básico</v>
      </c>
      <c r="I5857" s="29">
        <v>255.62</v>
      </c>
      <c r="J5857" s="10">
        <f>SUMIFS('Régua SAEB'!$C:$C,'Régua SAEB'!$B:$B,"MT",'Régua SAEB'!$D:$D,"&lt;="&amp;$I5857,'Régua SAEB'!$E:$E,"&gt;"&amp;$I5857,'Régua SAEB'!$A:$A,$E5857)</f>
        <v>2</v>
      </c>
      <c r="K5857" s="10" t="str">
        <f t="array" ref="K5857">INDEX('Régua SAEB'!$F$1:$F$40,MATCH($E5857&amp;"MT"&amp;$J5857,'Régua SAEB'!$G$1:$G$40,0),1)</f>
        <v>Insuficiente</v>
      </c>
    </row>
    <row r="5858" spans="1:11" x14ac:dyDescent="0.2">
      <c r="A5858" s="28" t="s">
        <v>88</v>
      </c>
      <c r="B5858" s="24">
        <v>924106</v>
      </c>
      <c r="C5858" s="28" t="s">
        <v>3302</v>
      </c>
      <c r="D5858" s="29">
        <v>35924106</v>
      </c>
      <c r="E5858" s="29" t="s">
        <v>3527</v>
      </c>
      <c r="F5858" s="29">
        <v>294.70999999999998</v>
      </c>
      <c r="G5858" s="10">
        <f>SUMIFS('Régua SAEB'!$C:$C,'Régua SAEB'!$B:$B,"LP",'Régua SAEB'!$D:$D,"&lt;="&amp;$F5858,'Régua SAEB'!$E:$E,"&gt;"&amp;$F5858,'Régua SAEB'!$A:$A,$E5858)</f>
        <v>3</v>
      </c>
      <c r="H5858" s="10" t="str">
        <f t="array" ref="H5858">INDEX('Régua SAEB'!$F$1:$F$40,MATCH($E5858&amp;"LP"&amp;$G5858,'Régua SAEB'!$G$1:$G$40,0),1)</f>
        <v>Básico</v>
      </c>
      <c r="I5858" s="29">
        <v>281.13</v>
      </c>
      <c r="J5858" s="10">
        <f>SUMIFS('Régua SAEB'!$C:$C,'Régua SAEB'!$B:$B,"MT",'Régua SAEB'!$D:$D,"&lt;="&amp;$I5858,'Régua SAEB'!$E:$E,"&gt;"&amp;$I5858,'Régua SAEB'!$A:$A,$E5858)</f>
        <v>3</v>
      </c>
      <c r="K5858" s="10" t="str">
        <f t="array" ref="K5858">INDEX('Régua SAEB'!$F$1:$F$40,MATCH($E5858&amp;"MT"&amp;$J5858,'Régua SAEB'!$G$1:$G$40,0),1)</f>
        <v>Básico</v>
      </c>
    </row>
    <row r="5859" spans="1:11" x14ac:dyDescent="0.2">
      <c r="A5859" s="28" t="s">
        <v>88</v>
      </c>
      <c r="B5859" s="24">
        <v>924885</v>
      </c>
      <c r="C5859" s="28" t="s">
        <v>3303</v>
      </c>
      <c r="D5859" s="29">
        <v>35924885</v>
      </c>
      <c r="E5859" s="29" t="s">
        <v>3527</v>
      </c>
      <c r="F5859" s="29">
        <v>257.58</v>
      </c>
      <c r="G5859" s="10">
        <f>SUMIFS('Régua SAEB'!$C:$C,'Régua SAEB'!$B:$B,"LP",'Régua SAEB'!$D:$D,"&lt;="&amp;$F5859,'Régua SAEB'!$E:$E,"&gt;"&amp;$F5859,'Régua SAEB'!$A:$A,$E5859)</f>
        <v>2</v>
      </c>
      <c r="H5859" s="10" t="str">
        <f t="array" ref="H5859">INDEX('Régua SAEB'!$F$1:$F$40,MATCH($E5859&amp;"LP"&amp;$G5859,'Régua SAEB'!$G$1:$G$40,0),1)</f>
        <v>Básico</v>
      </c>
      <c r="I5859" s="29">
        <v>248.62</v>
      </c>
      <c r="J5859" s="10">
        <f>SUMIFS('Régua SAEB'!$C:$C,'Régua SAEB'!$B:$B,"MT",'Régua SAEB'!$D:$D,"&lt;="&amp;$I5859,'Régua SAEB'!$E:$E,"&gt;"&amp;$I5859,'Régua SAEB'!$A:$A,$E5859)</f>
        <v>1</v>
      </c>
      <c r="K5859" s="10" t="str">
        <f t="array" ref="K5859">INDEX('Régua SAEB'!$F$1:$F$40,MATCH($E5859&amp;"MT"&amp;$J5859,'Régua SAEB'!$G$1:$G$40,0),1)</f>
        <v>Insuficiente</v>
      </c>
    </row>
    <row r="5860" spans="1:11" x14ac:dyDescent="0.2">
      <c r="A5860" s="28" t="s">
        <v>11</v>
      </c>
      <c r="B5860" s="24">
        <v>30673</v>
      </c>
      <c r="C5860" s="28" t="s">
        <v>3807</v>
      </c>
      <c r="D5860" s="29">
        <v>35030673</v>
      </c>
      <c r="E5860" s="29" t="s">
        <v>3527</v>
      </c>
      <c r="F5860" s="29">
        <v>277.01</v>
      </c>
      <c r="G5860" s="10">
        <f>SUMIFS('Régua SAEB'!$C:$C,'Régua SAEB'!$B:$B,"LP",'Régua SAEB'!$D:$D,"&lt;="&amp;$F5860,'Régua SAEB'!$E:$E,"&gt;"&amp;$F5860,'Régua SAEB'!$A:$A,$E5860)</f>
        <v>3</v>
      </c>
      <c r="H5860" s="10" t="str">
        <f t="array" ref="H5860">INDEX('Régua SAEB'!$F$1:$F$40,MATCH($E5860&amp;"LP"&amp;$G5860,'Régua SAEB'!$G$1:$G$40,0),1)</f>
        <v>Básico</v>
      </c>
      <c r="I5860" s="29">
        <v>277.39</v>
      </c>
      <c r="J5860" s="10">
        <f>SUMIFS('Régua SAEB'!$C:$C,'Régua SAEB'!$B:$B,"MT",'Régua SAEB'!$D:$D,"&lt;="&amp;$I5860,'Régua SAEB'!$E:$E,"&gt;"&amp;$I5860,'Régua SAEB'!$A:$A,$E5860)</f>
        <v>3</v>
      </c>
      <c r="K5860" s="10" t="str">
        <f t="array" ref="K5860">INDEX('Régua SAEB'!$F$1:$F$40,MATCH($E5860&amp;"MT"&amp;$J5860,'Régua SAEB'!$G$1:$G$40,0),1)</f>
        <v>Básico</v>
      </c>
    </row>
    <row r="5861" spans="1:11" x14ac:dyDescent="0.2">
      <c r="A5861" s="28" t="s">
        <v>92</v>
      </c>
      <c r="B5861" s="24">
        <v>17036</v>
      </c>
      <c r="C5861" s="28" t="s">
        <v>3808</v>
      </c>
      <c r="D5861" s="29">
        <v>35017036</v>
      </c>
      <c r="E5861" s="29" t="s">
        <v>3527</v>
      </c>
      <c r="F5861" s="29">
        <v>309.35000000000002</v>
      </c>
      <c r="G5861" s="10">
        <f>SUMIFS('Régua SAEB'!$C:$C,'Régua SAEB'!$B:$B,"LP",'Régua SAEB'!$D:$D,"&lt;="&amp;$F5861,'Régua SAEB'!$E:$E,"&gt;"&amp;$F5861,'Régua SAEB'!$A:$A,$E5861)</f>
        <v>4</v>
      </c>
      <c r="H5861" s="10" t="str">
        <f t="array" ref="H5861">INDEX('Régua SAEB'!$F$1:$F$40,MATCH($E5861&amp;"LP"&amp;$G5861,'Régua SAEB'!$G$1:$G$40,0),1)</f>
        <v>Básico</v>
      </c>
      <c r="I5861" s="29">
        <v>283.69</v>
      </c>
      <c r="J5861" s="10">
        <f>SUMIFS('Régua SAEB'!$C:$C,'Régua SAEB'!$B:$B,"MT",'Régua SAEB'!$D:$D,"&lt;="&amp;$I5861,'Régua SAEB'!$E:$E,"&gt;"&amp;$I5861,'Régua SAEB'!$A:$A,$E5861)</f>
        <v>3</v>
      </c>
      <c r="K5861" s="10" t="str">
        <f t="array" ref="K5861">INDEX('Régua SAEB'!$F$1:$F$40,MATCH($E5861&amp;"MT"&amp;$J5861,'Régua SAEB'!$G$1:$G$40,0),1)</f>
        <v>Básico</v>
      </c>
    </row>
    <row r="5862" spans="1:11" x14ac:dyDescent="0.2">
      <c r="A5862" s="28" t="s">
        <v>92</v>
      </c>
      <c r="B5862" s="24">
        <v>17243</v>
      </c>
      <c r="C5862" s="28" t="s">
        <v>3304</v>
      </c>
      <c r="D5862" s="29">
        <v>35017243</v>
      </c>
      <c r="E5862" s="29" t="s">
        <v>3527</v>
      </c>
      <c r="F5862" s="29">
        <v>279.3</v>
      </c>
      <c r="G5862" s="10">
        <f>SUMIFS('Régua SAEB'!$C:$C,'Régua SAEB'!$B:$B,"LP",'Régua SAEB'!$D:$D,"&lt;="&amp;$F5862,'Régua SAEB'!$E:$E,"&gt;"&amp;$F5862,'Régua SAEB'!$A:$A,$E5862)</f>
        <v>3</v>
      </c>
      <c r="H5862" s="10" t="str">
        <f t="array" ref="H5862">INDEX('Régua SAEB'!$F$1:$F$40,MATCH($E5862&amp;"LP"&amp;$G5862,'Régua SAEB'!$G$1:$G$40,0),1)</f>
        <v>Básico</v>
      </c>
      <c r="I5862" s="29">
        <v>266.60000000000002</v>
      </c>
      <c r="J5862" s="10">
        <f>SUMIFS('Régua SAEB'!$C:$C,'Régua SAEB'!$B:$B,"MT",'Régua SAEB'!$D:$D,"&lt;="&amp;$I5862,'Régua SAEB'!$E:$E,"&gt;"&amp;$I5862,'Régua SAEB'!$A:$A,$E5862)</f>
        <v>2</v>
      </c>
      <c r="K5862" s="10" t="str">
        <f t="array" ref="K5862">INDEX('Régua SAEB'!$F$1:$F$40,MATCH($E5862&amp;"MT"&amp;$J5862,'Régua SAEB'!$G$1:$G$40,0),1)</f>
        <v>Insuficiente</v>
      </c>
    </row>
    <row r="5863" spans="1:11" x14ac:dyDescent="0.2">
      <c r="A5863" s="28" t="s">
        <v>92</v>
      </c>
      <c r="B5863" s="24">
        <v>17267</v>
      </c>
      <c r="C5863" s="28" t="s">
        <v>3305</v>
      </c>
      <c r="D5863" s="29">
        <v>35017267</v>
      </c>
      <c r="E5863" s="29" t="s">
        <v>3527</v>
      </c>
      <c r="F5863" s="29">
        <v>254.64</v>
      </c>
      <c r="G5863" s="10">
        <f>SUMIFS('Régua SAEB'!$C:$C,'Régua SAEB'!$B:$B,"LP",'Régua SAEB'!$D:$D,"&lt;="&amp;$F5863,'Régua SAEB'!$E:$E,"&gt;"&amp;$F5863,'Régua SAEB'!$A:$A,$E5863)</f>
        <v>2</v>
      </c>
      <c r="H5863" s="10" t="str">
        <f t="array" ref="H5863">INDEX('Régua SAEB'!$F$1:$F$40,MATCH($E5863&amp;"LP"&amp;$G5863,'Régua SAEB'!$G$1:$G$40,0),1)</f>
        <v>Básico</v>
      </c>
      <c r="I5863" s="29">
        <v>247.65</v>
      </c>
      <c r="J5863" s="10">
        <f>SUMIFS('Régua SAEB'!$C:$C,'Régua SAEB'!$B:$B,"MT",'Régua SAEB'!$D:$D,"&lt;="&amp;$I5863,'Régua SAEB'!$E:$E,"&gt;"&amp;$I5863,'Régua SAEB'!$A:$A,$E5863)</f>
        <v>1</v>
      </c>
      <c r="K5863" s="10" t="str">
        <f t="array" ref="K5863">INDEX('Régua SAEB'!$F$1:$F$40,MATCH($E5863&amp;"MT"&amp;$J5863,'Régua SAEB'!$G$1:$G$40,0),1)</f>
        <v>Insuficiente</v>
      </c>
    </row>
    <row r="5864" spans="1:11" x14ac:dyDescent="0.2">
      <c r="A5864" s="28" t="s">
        <v>92</v>
      </c>
      <c r="B5864" s="24">
        <v>35981</v>
      </c>
      <c r="C5864" s="28" t="s">
        <v>3809</v>
      </c>
      <c r="D5864" s="29">
        <v>35035981</v>
      </c>
      <c r="E5864" s="29" t="s">
        <v>3527</v>
      </c>
      <c r="F5864" s="29">
        <v>308.14</v>
      </c>
      <c r="G5864" s="10">
        <f>SUMIFS('Régua SAEB'!$C:$C,'Régua SAEB'!$B:$B,"LP",'Régua SAEB'!$D:$D,"&lt;="&amp;$F5864,'Régua SAEB'!$E:$E,"&gt;"&amp;$F5864,'Régua SAEB'!$A:$A,$E5864)</f>
        <v>4</v>
      </c>
      <c r="H5864" s="10" t="str">
        <f t="array" ref="H5864">INDEX('Régua SAEB'!$F$1:$F$40,MATCH($E5864&amp;"LP"&amp;$G5864,'Régua SAEB'!$G$1:$G$40,0),1)</f>
        <v>Básico</v>
      </c>
      <c r="I5864" s="29">
        <v>294.61</v>
      </c>
      <c r="J5864" s="10">
        <f>SUMIFS('Régua SAEB'!$C:$C,'Régua SAEB'!$B:$B,"MT",'Régua SAEB'!$D:$D,"&lt;="&amp;$I5864,'Régua SAEB'!$E:$E,"&gt;"&amp;$I5864,'Régua SAEB'!$A:$A,$E5864)</f>
        <v>3</v>
      </c>
      <c r="K5864" s="10" t="str">
        <f t="array" ref="K5864">INDEX('Régua SAEB'!$F$1:$F$40,MATCH($E5864&amp;"MT"&amp;$J5864,'Régua SAEB'!$G$1:$G$40,0),1)</f>
        <v>Básico</v>
      </c>
    </row>
    <row r="5865" spans="1:11" x14ac:dyDescent="0.2">
      <c r="A5865" s="28" t="s">
        <v>92</v>
      </c>
      <c r="B5865" s="24">
        <v>42500</v>
      </c>
      <c r="C5865" s="28" t="s">
        <v>3810</v>
      </c>
      <c r="D5865" s="29">
        <v>35042500</v>
      </c>
      <c r="E5865" s="29" t="s">
        <v>3527</v>
      </c>
      <c r="F5865" s="29">
        <v>298.18</v>
      </c>
      <c r="G5865" s="10">
        <f>SUMIFS('Régua SAEB'!$C:$C,'Régua SAEB'!$B:$B,"LP",'Régua SAEB'!$D:$D,"&lt;="&amp;$F5865,'Régua SAEB'!$E:$E,"&gt;"&amp;$F5865,'Régua SAEB'!$A:$A,$E5865)</f>
        <v>3</v>
      </c>
      <c r="H5865" s="10" t="str">
        <f t="array" ref="H5865">INDEX('Régua SAEB'!$F$1:$F$40,MATCH($E5865&amp;"LP"&amp;$G5865,'Régua SAEB'!$G$1:$G$40,0),1)</f>
        <v>Básico</v>
      </c>
      <c r="I5865" s="29">
        <v>296</v>
      </c>
      <c r="J5865" s="10">
        <f>SUMIFS('Régua SAEB'!$C:$C,'Régua SAEB'!$B:$B,"MT",'Régua SAEB'!$D:$D,"&lt;="&amp;$I5865,'Régua SAEB'!$E:$E,"&gt;"&amp;$I5865,'Régua SAEB'!$A:$A,$E5865)</f>
        <v>3</v>
      </c>
      <c r="K5865" s="10" t="str">
        <f t="array" ref="K5865">INDEX('Régua SAEB'!$F$1:$F$40,MATCH($E5865&amp;"MT"&amp;$J5865,'Régua SAEB'!$G$1:$G$40,0),1)</f>
        <v>Básico</v>
      </c>
    </row>
    <row r="5866" spans="1:11" x14ac:dyDescent="0.2">
      <c r="A5866" s="28" t="s">
        <v>92</v>
      </c>
      <c r="B5866" s="24">
        <v>42523</v>
      </c>
      <c r="C5866" s="28" t="s">
        <v>3309</v>
      </c>
      <c r="D5866" s="29">
        <v>35042523</v>
      </c>
      <c r="E5866" s="29" t="s">
        <v>3527</v>
      </c>
      <c r="F5866" s="29">
        <v>297.95999999999998</v>
      </c>
      <c r="G5866" s="10">
        <f>SUMIFS('Régua SAEB'!$C:$C,'Régua SAEB'!$B:$B,"LP",'Régua SAEB'!$D:$D,"&lt;="&amp;$F5866,'Régua SAEB'!$E:$E,"&gt;"&amp;$F5866,'Régua SAEB'!$A:$A,$E5866)</f>
        <v>3</v>
      </c>
      <c r="H5866" s="10" t="str">
        <f t="array" ref="H5866">INDEX('Régua SAEB'!$F$1:$F$40,MATCH($E5866&amp;"LP"&amp;$G5866,'Régua SAEB'!$G$1:$G$40,0),1)</f>
        <v>Básico</v>
      </c>
      <c r="I5866" s="29">
        <v>276.38</v>
      </c>
      <c r="J5866" s="10">
        <f>SUMIFS('Régua SAEB'!$C:$C,'Régua SAEB'!$B:$B,"MT",'Régua SAEB'!$D:$D,"&lt;="&amp;$I5866,'Régua SAEB'!$E:$E,"&gt;"&amp;$I5866,'Régua SAEB'!$A:$A,$E5866)</f>
        <v>3</v>
      </c>
      <c r="K5866" s="10" t="str">
        <f t="array" ref="K5866">INDEX('Régua SAEB'!$F$1:$F$40,MATCH($E5866&amp;"MT"&amp;$J5866,'Régua SAEB'!$G$1:$G$40,0),1)</f>
        <v>Básico</v>
      </c>
    </row>
    <row r="5867" spans="1:11" x14ac:dyDescent="0.2">
      <c r="A5867" s="28" t="s">
        <v>92</v>
      </c>
      <c r="B5867" s="24">
        <v>42559</v>
      </c>
      <c r="C5867" s="28" t="s">
        <v>3311</v>
      </c>
      <c r="D5867" s="29">
        <v>35042559</v>
      </c>
      <c r="E5867" s="29" t="s">
        <v>3527</v>
      </c>
      <c r="F5867" s="29">
        <v>293.95</v>
      </c>
      <c r="G5867" s="10">
        <f>SUMIFS('Régua SAEB'!$C:$C,'Régua SAEB'!$B:$B,"LP",'Régua SAEB'!$D:$D,"&lt;="&amp;$F5867,'Régua SAEB'!$E:$E,"&gt;"&amp;$F5867,'Régua SAEB'!$A:$A,$E5867)</f>
        <v>3</v>
      </c>
      <c r="H5867" s="10" t="str">
        <f t="array" ref="H5867">INDEX('Régua SAEB'!$F$1:$F$40,MATCH($E5867&amp;"LP"&amp;$G5867,'Régua SAEB'!$G$1:$G$40,0),1)</f>
        <v>Básico</v>
      </c>
      <c r="I5867" s="29">
        <v>290.94</v>
      </c>
      <c r="J5867" s="10">
        <f>SUMIFS('Régua SAEB'!$C:$C,'Régua SAEB'!$B:$B,"MT",'Régua SAEB'!$D:$D,"&lt;="&amp;$I5867,'Régua SAEB'!$E:$E,"&gt;"&amp;$I5867,'Régua SAEB'!$A:$A,$E5867)</f>
        <v>3</v>
      </c>
      <c r="K5867" s="10" t="str">
        <f t="array" ref="K5867">INDEX('Régua SAEB'!$F$1:$F$40,MATCH($E5867&amp;"MT"&amp;$J5867,'Régua SAEB'!$G$1:$G$40,0),1)</f>
        <v>Básico</v>
      </c>
    </row>
    <row r="5868" spans="1:11" x14ac:dyDescent="0.2">
      <c r="A5868" s="28" t="s">
        <v>92</v>
      </c>
      <c r="B5868" s="24">
        <v>42560</v>
      </c>
      <c r="C5868" s="28" t="s">
        <v>3312</v>
      </c>
      <c r="D5868" s="29">
        <v>35042560</v>
      </c>
      <c r="E5868" s="29" t="s">
        <v>3527</v>
      </c>
      <c r="F5868" s="29">
        <v>268.89999999999998</v>
      </c>
      <c r="G5868" s="10">
        <f>SUMIFS('Régua SAEB'!$C:$C,'Régua SAEB'!$B:$B,"LP",'Régua SAEB'!$D:$D,"&lt;="&amp;$F5868,'Régua SAEB'!$E:$E,"&gt;"&amp;$F5868,'Régua SAEB'!$A:$A,$E5868)</f>
        <v>2</v>
      </c>
      <c r="H5868" s="10" t="str">
        <f t="array" ref="H5868">INDEX('Régua SAEB'!$F$1:$F$40,MATCH($E5868&amp;"LP"&amp;$G5868,'Régua SAEB'!$G$1:$G$40,0),1)</f>
        <v>Básico</v>
      </c>
      <c r="I5868" s="29">
        <v>257.3</v>
      </c>
      <c r="J5868" s="10">
        <f>SUMIFS('Régua SAEB'!$C:$C,'Régua SAEB'!$B:$B,"MT",'Régua SAEB'!$D:$D,"&lt;="&amp;$I5868,'Régua SAEB'!$E:$E,"&gt;"&amp;$I5868,'Régua SAEB'!$A:$A,$E5868)</f>
        <v>2</v>
      </c>
      <c r="K5868" s="10" t="str">
        <f t="array" ref="K5868">INDEX('Régua SAEB'!$F$1:$F$40,MATCH($E5868&amp;"MT"&amp;$J5868,'Régua SAEB'!$G$1:$G$40,0),1)</f>
        <v>Insuficiente</v>
      </c>
    </row>
    <row r="5869" spans="1:11" x14ac:dyDescent="0.2">
      <c r="A5869" s="28" t="s">
        <v>92</v>
      </c>
      <c r="B5869" s="24">
        <v>42572</v>
      </c>
      <c r="C5869" s="28" t="s">
        <v>3313</v>
      </c>
      <c r="D5869" s="29">
        <v>35042572</v>
      </c>
      <c r="E5869" s="29" t="s">
        <v>3527</v>
      </c>
      <c r="F5869" s="29">
        <v>265.85000000000002</v>
      </c>
      <c r="G5869" s="10">
        <f>SUMIFS('Régua SAEB'!$C:$C,'Régua SAEB'!$B:$B,"LP",'Régua SAEB'!$D:$D,"&lt;="&amp;$F5869,'Régua SAEB'!$E:$E,"&gt;"&amp;$F5869,'Régua SAEB'!$A:$A,$E5869)</f>
        <v>2</v>
      </c>
      <c r="H5869" s="10" t="str">
        <f t="array" ref="H5869">INDEX('Régua SAEB'!$F$1:$F$40,MATCH($E5869&amp;"LP"&amp;$G5869,'Régua SAEB'!$G$1:$G$40,0),1)</f>
        <v>Básico</v>
      </c>
      <c r="I5869" s="29">
        <v>257.08</v>
      </c>
      <c r="J5869" s="10">
        <f>SUMIFS('Régua SAEB'!$C:$C,'Régua SAEB'!$B:$B,"MT",'Régua SAEB'!$D:$D,"&lt;="&amp;$I5869,'Régua SAEB'!$E:$E,"&gt;"&amp;$I5869,'Régua SAEB'!$A:$A,$E5869)</f>
        <v>2</v>
      </c>
      <c r="K5869" s="10" t="str">
        <f t="array" ref="K5869">INDEX('Régua SAEB'!$F$1:$F$40,MATCH($E5869&amp;"MT"&amp;$J5869,'Régua SAEB'!$G$1:$G$40,0),1)</f>
        <v>Insuficiente</v>
      </c>
    </row>
    <row r="5870" spans="1:11" x14ac:dyDescent="0.2">
      <c r="A5870" s="28" t="s">
        <v>92</v>
      </c>
      <c r="B5870" s="24">
        <v>45536</v>
      </c>
      <c r="C5870" s="28" t="s">
        <v>3314</v>
      </c>
      <c r="D5870" s="29">
        <v>35045536</v>
      </c>
      <c r="E5870" s="29" t="s">
        <v>3527</v>
      </c>
      <c r="F5870" s="29">
        <v>268.26</v>
      </c>
      <c r="G5870" s="10">
        <f>SUMIFS('Régua SAEB'!$C:$C,'Régua SAEB'!$B:$B,"LP",'Régua SAEB'!$D:$D,"&lt;="&amp;$F5870,'Régua SAEB'!$E:$E,"&gt;"&amp;$F5870,'Régua SAEB'!$A:$A,$E5870)</f>
        <v>2</v>
      </c>
      <c r="H5870" s="10" t="str">
        <f t="array" ref="H5870">INDEX('Régua SAEB'!$F$1:$F$40,MATCH($E5870&amp;"LP"&amp;$G5870,'Régua SAEB'!$G$1:$G$40,0),1)</f>
        <v>Básico</v>
      </c>
      <c r="I5870" s="29">
        <v>262.64</v>
      </c>
      <c r="J5870" s="10">
        <f>SUMIFS('Régua SAEB'!$C:$C,'Régua SAEB'!$B:$B,"MT",'Régua SAEB'!$D:$D,"&lt;="&amp;$I5870,'Régua SAEB'!$E:$E,"&gt;"&amp;$I5870,'Régua SAEB'!$A:$A,$E5870)</f>
        <v>2</v>
      </c>
      <c r="K5870" s="10" t="str">
        <f t="array" ref="K5870">INDEX('Régua SAEB'!$F$1:$F$40,MATCH($E5870&amp;"MT"&amp;$J5870,'Régua SAEB'!$G$1:$G$40,0),1)</f>
        <v>Insuficiente</v>
      </c>
    </row>
    <row r="5871" spans="1:11" x14ac:dyDescent="0.2">
      <c r="A5871" s="28" t="s">
        <v>92</v>
      </c>
      <c r="B5871" s="24">
        <v>45548</v>
      </c>
      <c r="C5871" s="28" t="s">
        <v>3315</v>
      </c>
      <c r="D5871" s="29">
        <v>35045548</v>
      </c>
      <c r="E5871" s="29" t="s">
        <v>3527</v>
      </c>
      <c r="F5871" s="29">
        <v>285.74</v>
      </c>
      <c r="G5871" s="10">
        <f>SUMIFS('Régua SAEB'!$C:$C,'Régua SAEB'!$B:$B,"LP",'Régua SAEB'!$D:$D,"&lt;="&amp;$F5871,'Régua SAEB'!$E:$E,"&gt;"&amp;$F5871,'Régua SAEB'!$A:$A,$E5871)</f>
        <v>3</v>
      </c>
      <c r="H5871" s="10" t="str">
        <f t="array" ref="H5871">INDEX('Régua SAEB'!$F$1:$F$40,MATCH($E5871&amp;"LP"&amp;$G5871,'Régua SAEB'!$G$1:$G$40,0),1)</f>
        <v>Básico</v>
      </c>
      <c r="I5871" s="29">
        <v>273.52999999999997</v>
      </c>
      <c r="J5871" s="10">
        <f>SUMIFS('Régua SAEB'!$C:$C,'Régua SAEB'!$B:$B,"MT",'Régua SAEB'!$D:$D,"&lt;="&amp;$I5871,'Régua SAEB'!$E:$E,"&gt;"&amp;$I5871,'Régua SAEB'!$A:$A,$E5871)</f>
        <v>2</v>
      </c>
      <c r="K5871" s="10" t="str">
        <f t="array" ref="K5871">INDEX('Régua SAEB'!$F$1:$F$40,MATCH($E5871&amp;"MT"&amp;$J5871,'Régua SAEB'!$G$1:$G$40,0),1)</f>
        <v>Insuficiente</v>
      </c>
    </row>
    <row r="5872" spans="1:11" x14ac:dyDescent="0.2">
      <c r="A5872" s="28" t="s">
        <v>92</v>
      </c>
      <c r="B5872" s="24">
        <v>45561</v>
      </c>
      <c r="C5872" s="28" t="s">
        <v>3316</v>
      </c>
      <c r="D5872" s="29">
        <v>35045561</v>
      </c>
      <c r="E5872" s="29" t="s">
        <v>3527</v>
      </c>
      <c r="F5872" s="29">
        <v>259.13</v>
      </c>
      <c r="G5872" s="10">
        <f>SUMIFS('Régua SAEB'!$C:$C,'Régua SAEB'!$B:$B,"LP",'Régua SAEB'!$D:$D,"&lt;="&amp;$F5872,'Régua SAEB'!$E:$E,"&gt;"&amp;$F5872,'Régua SAEB'!$A:$A,$E5872)</f>
        <v>2</v>
      </c>
      <c r="H5872" s="10" t="str">
        <f t="array" ref="H5872">INDEX('Régua SAEB'!$F$1:$F$40,MATCH($E5872&amp;"LP"&amp;$G5872,'Régua SAEB'!$G$1:$G$40,0),1)</f>
        <v>Básico</v>
      </c>
      <c r="I5872" s="29">
        <v>259.68</v>
      </c>
      <c r="J5872" s="10">
        <f>SUMIFS('Régua SAEB'!$C:$C,'Régua SAEB'!$B:$B,"MT",'Régua SAEB'!$D:$D,"&lt;="&amp;$I5872,'Régua SAEB'!$E:$E,"&gt;"&amp;$I5872,'Régua SAEB'!$A:$A,$E5872)</f>
        <v>2</v>
      </c>
      <c r="K5872" s="10" t="str">
        <f t="array" ref="K5872">INDEX('Régua SAEB'!$F$1:$F$40,MATCH($E5872&amp;"MT"&amp;$J5872,'Régua SAEB'!$G$1:$G$40,0),1)</f>
        <v>Insuficiente</v>
      </c>
    </row>
    <row r="5873" spans="1:11" x14ac:dyDescent="0.2">
      <c r="A5873" s="28" t="s">
        <v>92</v>
      </c>
      <c r="B5873" s="24">
        <v>45585</v>
      </c>
      <c r="C5873" s="28" t="s">
        <v>3318</v>
      </c>
      <c r="D5873" s="29">
        <v>35045585</v>
      </c>
      <c r="E5873" s="29" t="s">
        <v>3527</v>
      </c>
      <c r="F5873" s="29">
        <v>301.24</v>
      </c>
      <c r="G5873" s="10">
        <f>SUMIFS('Régua SAEB'!$C:$C,'Régua SAEB'!$B:$B,"LP",'Régua SAEB'!$D:$D,"&lt;="&amp;$F5873,'Régua SAEB'!$E:$E,"&gt;"&amp;$F5873,'Régua SAEB'!$A:$A,$E5873)</f>
        <v>4</v>
      </c>
      <c r="H5873" s="10" t="str">
        <f t="array" ref="H5873">INDEX('Régua SAEB'!$F$1:$F$40,MATCH($E5873&amp;"LP"&amp;$G5873,'Régua SAEB'!$G$1:$G$40,0),1)</f>
        <v>Básico</v>
      </c>
      <c r="I5873" s="29">
        <v>284.63</v>
      </c>
      <c r="J5873" s="10">
        <f>SUMIFS('Régua SAEB'!$C:$C,'Régua SAEB'!$B:$B,"MT",'Régua SAEB'!$D:$D,"&lt;="&amp;$I5873,'Régua SAEB'!$E:$E,"&gt;"&amp;$I5873,'Régua SAEB'!$A:$A,$E5873)</f>
        <v>3</v>
      </c>
      <c r="K5873" s="10" t="str">
        <f t="array" ref="K5873">INDEX('Régua SAEB'!$F$1:$F$40,MATCH($E5873&amp;"MT"&amp;$J5873,'Régua SAEB'!$G$1:$G$40,0),1)</f>
        <v>Básico</v>
      </c>
    </row>
    <row r="5874" spans="1:11" x14ac:dyDescent="0.2">
      <c r="A5874" s="28" t="s">
        <v>92</v>
      </c>
      <c r="B5874" s="24">
        <v>576670</v>
      </c>
      <c r="C5874" s="28" t="s">
        <v>3321</v>
      </c>
      <c r="D5874" s="29">
        <v>35576670</v>
      </c>
      <c r="E5874" s="29" t="s">
        <v>3527</v>
      </c>
      <c r="F5874" s="29">
        <v>281.63</v>
      </c>
      <c r="G5874" s="10">
        <f>SUMIFS('Régua SAEB'!$C:$C,'Régua SAEB'!$B:$B,"LP",'Régua SAEB'!$D:$D,"&lt;="&amp;$F5874,'Régua SAEB'!$E:$E,"&gt;"&amp;$F5874,'Régua SAEB'!$A:$A,$E5874)</f>
        <v>3</v>
      </c>
      <c r="H5874" s="10" t="str">
        <f t="array" ref="H5874">INDEX('Régua SAEB'!$F$1:$F$40,MATCH($E5874&amp;"LP"&amp;$G5874,'Régua SAEB'!$G$1:$G$40,0),1)</f>
        <v>Básico</v>
      </c>
      <c r="I5874" s="29">
        <v>279.8</v>
      </c>
      <c r="J5874" s="10">
        <f>SUMIFS('Régua SAEB'!$C:$C,'Régua SAEB'!$B:$B,"MT",'Régua SAEB'!$D:$D,"&lt;="&amp;$I5874,'Régua SAEB'!$E:$E,"&gt;"&amp;$I5874,'Régua SAEB'!$A:$A,$E5874)</f>
        <v>3</v>
      </c>
      <c r="K5874" s="10" t="str">
        <f t="array" ref="K5874">INDEX('Régua SAEB'!$F$1:$F$40,MATCH($E5874&amp;"MT"&amp;$J5874,'Régua SAEB'!$G$1:$G$40,0),1)</f>
        <v>Básico</v>
      </c>
    </row>
    <row r="5875" spans="1:11" x14ac:dyDescent="0.2">
      <c r="A5875" s="28" t="s">
        <v>92</v>
      </c>
      <c r="B5875" s="24">
        <v>905636</v>
      </c>
      <c r="C5875" s="28" t="s">
        <v>3811</v>
      </c>
      <c r="D5875" s="29">
        <v>35905636</v>
      </c>
      <c r="E5875" s="29" t="s">
        <v>3527</v>
      </c>
      <c r="F5875" s="29">
        <v>275.74</v>
      </c>
      <c r="G5875" s="10">
        <f>SUMIFS('Régua SAEB'!$C:$C,'Régua SAEB'!$B:$B,"LP",'Régua SAEB'!$D:$D,"&lt;="&amp;$F5875,'Régua SAEB'!$E:$E,"&gt;"&amp;$F5875,'Régua SAEB'!$A:$A,$E5875)</f>
        <v>3</v>
      </c>
      <c r="H5875" s="10" t="str">
        <f t="array" ref="H5875">INDEX('Régua SAEB'!$F$1:$F$40,MATCH($E5875&amp;"LP"&amp;$G5875,'Régua SAEB'!$G$1:$G$40,0),1)</f>
        <v>Básico</v>
      </c>
      <c r="I5875" s="29">
        <v>259.87</v>
      </c>
      <c r="J5875" s="10">
        <f>SUMIFS('Régua SAEB'!$C:$C,'Régua SAEB'!$B:$B,"MT",'Régua SAEB'!$D:$D,"&lt;="&amp;$I5875,'Régua SAEB'!$E:$E,"&gt;"&amp;$I5875,'Régua SAEB'!$A:$A,$E5875)</f>
        <v>2</v>
      </c>
      <c r="K5875" s="10" t="str">
        <f t="array" ref="K5875">INDEX('Régua SAEB'!$F$1:$F$40,MATCH($E5875&amp;"MT"&amp;$J5875,'Régua SAEB'!$G$1:$G$40,0),1)</f>
        <v>Insuficiente</v>
      </c>
    </row>
    <row r="5876" spans="1:11" x14ac:dyDescent="0.2">
      <c r="A5876" s="28" t="s">
        <v>92</v>
      </c>
      <c r="B5876" s="24">
        <v>905641</v>
      </c>
      <c r="C5876" s="28" t="s">
        <v>3323</v>
      </c>
      <c r="D5876" s="29">
        <v>35905641</v>
      </c>
      <c r="E5876" s="29" t="s">
        <v>3527</v>
      </c>
      <c r="F5876" s="29">
        <v>272.18</v>
      </c>
      <c r="G5876" s="10">
        <f>SUMIFS('Régua SAEB'!$C:$C,'Régua SAEB'!$B:$B,"LP",'Régua SAEB'!$D:$D,"&lt;="&amp;$F5876,'Régua SAEB'!$E:$E,"&gt;"&amp;$F5876,'Régua SAEB'!$A:$A,$E5876)</f>
        <v>2</v>
      </c>
      <c r="H5876" s="10" t="str">
        <f t="array" ref="H5876">INDEX('Régua SAEB'!$F$1:$F$40,MATCH($E5876&amp;"LP"&amp;$G5876,'Régua SAEB'!$G$1:$G$40,0),1)</f>
        <v>Básico</v>
      </c>
      <c r="I5876" s="29">
        <v>272.91000000000003</v>
      </c>
      <c r="J5876" s="10">
        <f>SUMIFS('Régua SAEB'!$C:$C,'Régua SAEB'!$B:$B,"MT",'Régua SAEB'!$D:$D,"&lt;="&amp;$I5876,'Régua SAEB'!$E:$E,"&gt;"&amp;$I5876,'Régua SAEB'!$A:$A,$E5876)</f>
        <v>2</v>
      </c>
      <c r="K5876" s="10" t="str">
        <f t="array" ref="K5876">INDEX('Régua SAEB'!$F$1:$F$40,MATCH($E5876&amp;"MT"&amp;$J5876,'Régua SAEB'!$G$1:$G$40,0),1)</f>
        <v>Insuficiente</v>
      </c>
    </row>
    <row r="5877" spans="1:11" x14ac:dyDescent="0.2">
      <c r="A5877" s="28" t="s">
        <v>92</v>
      </c>
      <c r="B5877" s="24">
        <v>925731</v>
      </c>
      <c r="C5877" s="28" t="s">
        <v>3328</v>
      </c>
      <c r="D5877" s="29">
        <v>35925731</v>
      </c>
      <c r="E5877" s="29" t="s">
        <v>3527</v>
      </c>
      <c r="F5877" s="29">
        <v>294.64</v>
      </c>
      <c r="G5877" s="10">
        <f>SUMIFS('Régua SAEB'!$C:$C,'Régua SAEB'!$B:$B,"LP",'Régua SAEB'!$D:$D,"&lt;="&amp;$F5877,'Régua SAEB'!$E:$E,"&gt;"&amp;$F5877,'Régua SAEB'!$A:$A,$E5877)</f>
        <v>3</v>
      </c>
      <c r="H5877" s="10" t="str">
        <f t="array" ref="H5877">INDEX('Régua SAEB'!$F$1:$F$40,MATCH($E5877&amp;"LP"&amp;$G5877,'Régua SAEB'!$G$1:$G$40,0),1)</f>
        <v>Básico</v>
      </c>
      <c r="I5877" s="29">
        <v>282.58999999999997</v>
      </c>
      <c r="J5877" s="10">
        <f>SUMIFS('Régua SAEB'!$C:$C,'Régua SAEB'!$B:$B,"MT",'Régua SAEB'!$D:$D,"&lt;="&amp;$I5877,'Régua SAEB'!$E:$E,"&gt;"&amp;$I5877,'Régua SAEB'!$A:$A,$E5877)</f>
        <v>3</v>
      </c>
      <c r="K5877" s="10" t="str">
        <f t="array" ref="K5877">INDEX('Régua SAEB'!$F$1:$F$40,MATCH($E5877&amp;"MT"&amp;$J5877,'Régua SAEB'!$G$1:$G$40,0),1)</f>
        <v>Básico</v>
      </c>
    </row>
    <row r="5878" spans="1:11" x14ac:dyDescent="0.2">
      <c r="A5878" s="28" t="s">
        <v>93</v>
      </c>
      <c r="B5878" s="24">
        <v>6973</v>
      </c>
      <c r="C5878" s="28" t="s">
        <v>3329</v>
      </c>
      <c r="D5878" s="29">
        <v>35006973</v>
      </c>
      <c r="E5878" s="29" t="s">
        <v>3527</v>
      </c>
      <c r="F5878" s="29">
        <v>266.42</v>
      </c>
      <c r="G5878" s="10">
        <f>SUMIFS('Régua SAEB'!$C:$C,'Régua SAEB'!$B:$B,"LP",'Régua SAEB'!$D:$D,"&lt;="&amp;$F5878,'Régua SAEB'!$E:$E,"&gt;"&amp;$F5878,'Régua SAEB'!$A:$A,$E5878)</f>
        <v>2</v>
      </c>
      <c r="H5878" s="10" t="str">
        <f t="array" ref="H5878">INDEX('Régua SAEB'!$F$1:$F$40,MATCH($E5878&amp;"LP"&amp;$G5878,'Régua SAEB'!$G$1:$G$40,0),1)</f>
        <v>Básico</v>
      </c>
      <c r="I5878" s="29">
        <v>255.21</v>
      </c>
      <c r="J5878" s="10">
        <f>SUMIFS('Régua SAEB'!$C:$C,'Régua SAEB'!$B:$B,"MT",'Régua SAEB'!$D:$D,"&lt;="&amp;$I5878,'Régua SAEB'!$E:$E,"&gt;"&amp;$I5878,'Régua SAEB'!$A:$A,$E5878)</f>
        <v>2</v>
      </c>
      <c r="K5878" s="10" t="str">
        <f t="array" ref="K5878">INDEX('Régua SAEB'!$F$1:$F$40,MATCH($E5878&amp;"MT"&amp;$J5878,'Régua SAEB'!$G$1:$G$40,0),1)</f>
        <v>Insuficiente</v>
      </c>
    </row>
    <row r="5879" spans="1:11" x14ac:dyDescent="0.2">
      <c r="A5879" s="28" t="s">
        <v>93</v>
      </c>
      <c r="B5879" s="24">
        <v>6981</v>
      </c>
      <c r="C5879" s="28" t="s">
        <v>3330</v>
      </c>
      <c r="D5879" s="29">
        <v>35006981</v>
      </c>
      <c r="E5879" s="29" t="s">
        <v>3527</v>
      </c>
      <c r="F5879" s="29">
        <v>290.52</v>
      </c>
      <c r="G5879" s="10">
        <f>SUMIFS('Régua SAEB'!$C:$C,'Régua SAEB'!$B:$B,"LP",'Régua SAEB'!$D:$D,"&lt;="&amp;$F5879,'Régua SAEB'!$E:$E,"&gt;"&amp;$F5879,'Régua SAEB'!$A:$A,$E5879)</f>
        <v>3</v>
      </c>
      <c r="H5879" s="10" t="str">
        <f t="array" ref="H5879">INDEX('Régua SAEB'!$F$1:$F$40,MATCH($E5879&amp;"LP"&amp;$G5879,'Régua SAEB'!$G$1:$G$40,0),1)</f>
        <v>Básico</v>
      </c>
      <c r="I5879" s="29">
        <v>280.73</v>
      </c>
      <c r="J5879" s="10">
        <f>SUMIFS('Régua SAEB'!$C:$C,'Régua SAEB'!$B:$B,"MT",'Régua SAEB'!$D:$D,"&lt;="&amp;$I5879,'Régua SAEB'!$E:$E,"&gt;"&amp;$I5879,'Régua SAEB'!$A:$A,$E5879)</f>
        <v>3</v>
      </c>
      <c r="K5879" s="10" t="str">
        <f t="array" ref="K5879">INDEX('Régua SAEB'!$F$1:$F$40,MATCH($E5879&amp;"MT"&amp;$J5879,'Régua SAEB'!$G$1:$G$40,0),1)</f>
        <v>Básico</v>
      </c>
    </row>
    <row r="5880" spans="1:11" x14ac:dyDescent="0.2">
      <c r="A5880" s="28" t="s">
        <v>93</v>
      </c>
      <c r="B5880" s="24">
        <v>7055</v>
      </c>
      <c r="C5880" s="28" t="s">
        <v>3332</v>
      </c>
      <c r="D5880" s="29">
        <v>35007055</v>
      </c>
      <c r="E5880" s="29" t="s">
        <v>3527</v>
      </c>
      <c r="F5880" s="29">
        <v>261.58999999999997</v>
      </c>
      <c r="G5880" s="10">
        <f>SUMIFS('Régua SAEB'!$C:$C,'Régua SAEB'!$B:$B,"LP",'Régua SAEB'!$D:$D,"&lt;="&amp;$F5880,'Régua SAEB'!$E:$E,"&gt;"&amp;$F5880,'Régua SAEB'!$A:$A,$E5880)</f>
        <v>2</v>
      </c>
      <c r="H5880" s="10" t="str">
        <f t="array" ref="H5880">INDEX('Régua SAEB'!$F$1:$F$40,MATCH($E5880&amp;"LP"&amp;$G5880,'Régua SAEB'!$G$1:$G$40,0),1)</f>
        <v>Básico</v>
      </c>
      <c r="I5880" s="29">
        <v>257.58</v>
      </c>
      <c r="J5880" s="10">
        <f>SUMIFS('Régua SAEB'!$C:$C,'Régua SAEB'!$B:$B,"MT",'Régua SAEB'!$D:$D,"&lt;="&amp;$I5880,'Régua SAEB'!$E:$E,"&gt;"&amp;$I5880,'Régua SAEB'!$A:$A,$E5880)</f>
        <v>2</v>
      </c>
      <c r="K5880" s="10" t="str">
        <f t="array" ref="K5880">INDEX('Régua SAEB'!$F$1:$F$40,MATCH($E5880&amp;"MT"&amp;$J5880,'Régua SAEB'!$G$1:$G$40,0),1)</f>
        <v>Insuficiente</v>
      </c>
    </row>
    <row r="5881" spans="1:11" x14ac:dyDescent="0.2">
      <c r="A5881" s="28" t="s">
        <v>93</v>
      </c>
      <c r="B5881" s="24">
        <v>7158</v>
      </c>
      <c r="C5881" s="28" t="s">
        <v>3334</v>
      </c>
      <c r="D5881" s="29">
        <v>35007158</v>
      </c>
      <c r="E5881" s="29" t="s">
        <v>3527</v>
      </c>
      <c r="F5881" s="29">
        <v>271.29000000000002</v>
      </c>
      <c r="G5881" s="10">
        <f>SUMIFS('Régua SAEB'!$C:$C,'Régua SAEB'!$B:$B,"LP",'Régua SAEB'!$D:$D,"&lt;="&amp;$F5881,'Régua SAEB'!$E:$E,"&gt;"&amp;$F5881,'Régua SAEB'!$A:$A,$E5881)</f>
        <v>2</v>
      </c>
      <c r="H5881" s="10" t="str">
        <f t="array" ref="H5881">INDEX('Régua SAEB'!$F$1:$F$40,MATCH($E5881&amp;"LP"&amp;$G5881,'Régua SAEB'!$G$1:$G$40,0),1)</f>
        <v>Básico</v>
      </c>
      <c r="I5881" s="29">
        <v>265.70999999999998</v>
      </c>
      <c r="J5881" s="10">
        <f>SUMIFS('Régua SAEB'!$C:$C,'Régua SAEB'!$B:$B,"MT",'Régua SAEB'!$D:$D,"&lt;="&amp;$I5881,'Régua SAEB'!$E:$E,"&gt;"&amp;$I5881,'Régua SAEB'!$A:$A,$E5881)</f>
        <v>2</v>
      </c>
      <c r="K5881" s="10" t="str">
        <f t="array" ref="K5881">INDEX('Régua SAEB'!$F$1:$F$40,MATCH($E5881&amp;"MT"&amp;$J5881,'Régua SAEB'!$G$1:$G$40,0),1)</f>
        <v>Insuficiente</v>
      </c>
    </row>
    <row r="5882" spans="1:11" x14ac:dyDescent="0.2">
      <c r="A5882" s="28" t="s">
        <v>93</v>
      </c>
      <c r="B5882" s="24">
        <v>7171</v>
      </c>
      <c r="C5882" s="28" t="s">
        <v>3336</v>
      </c>
      <c r="D5882" s="29">
        <v>35007171</v>
      </c>
      <c r="E5882" s="29" t="s">
        <v>3527</v>
      </c>
      <c r="F5882" s="29">
        <v>277.13</v>
      </c>
      <c r="G5882" s="10">
        <f>SUMIFS('Régua SAEB'!$C:$C,'Régua SAEB'!$B:$B,"LP",'Régua SAEB'!$D:$D,"&lt;="&amp;$F5882,'Régua SAEB'!$E:$E,"&gt;"&amp;$F5882,'Régua SAEB'!$A:$A,$E5882)</f>
        <v>3</v>
      </c>
      <c r="H5882" s="10" t="str">
        <f t="array" ref="H5882">INDEX('Régua SAEB'!$F$1:$F$40,MATCH($E5882&amp;"LP"&amp;$G5882,'Régua SAEB'!$G$1:$G$40,0),1)</f>
        <v>Básico</v>
      </c>
      <c r="I5882" s="29">
        <v>265.5</v>
      </c>
      <c r="J5882" s="10">
        <f>SUMIFS('Régua SAEB'!$C:$C,'Régua SAEB'!$B:$B,"MT",'Régua SAEB'!$D:$D,"&lt;="&amp;$I5882,'Régua SAEB'!$E:$E,"&gt;"&amp;$I5882,'Régua SAEB'!$A:$A,$E5882)</f>
        <v>2</v>
      </c>
      <c r="K5882" s="10" t="str">
        <f t="array" ref="K5882">INDEX('Régua SAEB'!$F$1:$F$40,MATCH($E5882&amp;"MT"&amp;$J5882,'Régua SAEB'!$G$1:$G$40,0),1)</f>
        <v>Insuficiente</v>
      </c>
    </row>
    <row r="5883" spans="1:11" x14ac:dyDescent="0.2">
      <c r="A5883" s="28" t="s">
        <v>93</v>
      </c>
      <c r="B5883" s="24">
        <v>40514</v>
      </c>
      <c r="C5883" s="28" t="s">
        <v>3339</v>
      </c>
      <c r="D5883" s="29">
        <v>35040514</v>
      </c>
      <c r="E5883" s="29" t="s">
        <v>3527</v>
      </c>
      <c r="F5883" s="29">
        <v>286.26</v>
      </c>
      <c r="G5883" s="10">
        <f>SUMIFS('Régua SAEB'!$C:$C,'Régua SAEB'!$B:$B,"LP",'Régua SAEB'!$D:$D,"&lt;="&amp;$F5883,'Régua SAEB'!$E:$E,"&gt;"&amp;$F5883,'Régua SAEB'!$A:$A,$E5883)</f>
        <v>3</v>
      </c>
      <c r="H5883" s="10" t="str">
        <f t="array" ref="H5883">INDEX('Régua SAEB'!$F$1:$F$40,MATCH($E5883&amp;"LP"&amp;$G5883,'Régua SAEB'!$G$1:$G$40,0),1)</f>
        <v>Básico</v>
      </c>
      <c r="I5883" s="29">
        <v>271.85000000000002</v>
      </c>
      <c r="J5883" s="10">
        <f>SUMIFS('Régua SAEB'!$C:$C,'Régua SAEB'!$B:$B,"MT",'Régua SAEB'!$D:$D,"&lt;="&amp;$I5883,'Régua SAEB'!$E:$E,"&gt;"&amp;$I5883,'Régua SAEB'!$A:$A,$E5883)</f>
        <v>2</v>
      </c>
      <c r="K5883" s="10" t="str">
        <f t="array" ref="K5883">INDEX('Régua SAEB'!$F$1:$F$40,MATCH($E5883&amp;"MT"&amp;$J5883,'Régua SAEB'!$G$1:$G$40,0),1)</f>
        <v>Insuficiente</v>
      </c>
    </row>
    <row r="5884" spans="1:11" x14ac:dyDescent="0.2">
      <c r="A5884" s="28" t="s">
        <v>93</v>
      </c>
      <c r="B5884" s="24">
        <v>46197</v>
      </c>
      <c r="C5884" s="28" t="s">
        <v>3341</v>
      </c>
      <c r="D5884" s="29">
        <v>35046197</v>
      </c>
      <c r="E5884" s="29" t="s">
        <v>3527</v>
      </c>
      <c r="F5884" s="29">
        <v>260.01</v>
      </c>
      <c r="G5884" s="10">
        <f>SUMIFS('Régua SAEB'!$C:$C,'Régua SAEB'!$B:$B,"LP",'Régua SAEB'!$D:$D,"&lt;="&amp;$F5884,'Régua SAEB'!$E:$E,"&gt;"&amp;$F5884,'Régua SAEB'!$A:$A,$E5884)</f>
        <v>2</v>
      </c>
      <c r="H5884" s="10" t="str">
        <f t="array" ref="H5884">INDEX('Régua SAEB'!$F$1:$F$40,MATCH($E5884&amp;"LP"&amp;$G5884,'Régua SAEB'!$G$1:$G$40,0),1)</f>
        <v>Básico</v>
      </c>
      <c r="I5884" s="29">
        <v>254.12</v>
      </c>
      <c r="J5884" s="10">
        <f>SUMIFS('Régua SAEB'!$C:$C,'Régua SAEB'!$B:$B,"MT",'Régua SAEB'!$D:$D,"&lt;="&amp;$I5884,'Régua SAEB'!$E:$E,"&gt;"&amp;$I5884,'Régua SAEB'!$A:$A,$E5884)</f>
        <v>2</v>
      </c>
      <c r="K5884" s="10" t="str">
        <f t="array" ref="K5884">INDEX('Régua SAEB'!$F$1:$F$40,MATCH($E5884&amp;"MT"&amp;$J5884,'Régua SAEB'!$G$1:$G$40,0),1)</f>
        <v>Insuficiente</v>
      </c>
    </row>
    <row r="5885" spans="1:11" x14ac:dyDescent="0.2">
      <c r="A5885" s="28" t="s">
        <v>93</v>
      </c>
      <c r="B5885" s="24">
        <v>284361</v>
      </c>
      <c r="C5885" s="28" t="s">
        <v>3344</v>
      </c>
      <c r="D5885" s="29">
        <v>35284361</v>
      </c>
      <c r="E5885" s="29" t="s">
        <v>3527</v>
      </c>
      <c r="F5885" s="29">
        <v>287.20999999999998</v>
      </c>
      <c r="G5885" s="10">
        <f>SUMIFS('Régua SAEB'!$C:$C,'Régua SAEB'!$B:$B,"LP",'Régua SAEB'!$D:$D,"&lt;="&amp;$F5885,'Régua SAEB'!$E:$E,"&gt;"&amp;$F5885,'Régua SAEB'!$A:$A,$E5885)</f>
        <v>3</v>
      </c>
      <c r="H5885" s="10" t="str">
        <f t="array" ref="H5885">INDEX('Régua SAEB'!$F$1:$F$40,MATCH($E5885&amp;"LP"&amp;$G5885,'Régua SAEB'!$G$1:$G$40,0),1)</f>
        <v>Básico</v>
      </c>
      <c r="I5885" s="29">
        <v>278.38</v>
      </c>
      <c r="J5885" s="10">
        <f>SUMIFS('Régua SAEB'!$C:$C,'Régua SAEB'!$B:$B,"MT",'Régua SAEB'!$D:$D,"&lt;="&amp;$I5885,'Régua SAEB'!$E:$E,"&gt;"&amp;$I5885,'Régua SAEB'!$A:$A,$E5885)</f>
        <v>3</v>
      </c>
      <c r="K5885" s="10" t="str">
        <f t="array" ref="K5885">INDEX('Régua SAEB'!$F$1:$F$40,MATCH($E5885&amp;"MT"&amp;$J5885,'Régua SAEB'!$G$1:$G$40,0),1)</f>
        <v>Básico</v>
      </c>
    </row>
    <row r="5886" spans="1:11" x14ac:dyDescent="0.2">
      <c r="A5886" s="28" t="s">
        <v>93</v>
      </c>
      <c r="B5886" s="24">
        <v>902937</v>
      </c>
      <c r="C5886" s="28" t="s">
        <v>3347</v>
      </c>
      <c r="D5886" s="29">
        <v>35902937</v>
      </c>
      <c r="E5886" s="29" t="s">
        <v>3527</v>
      </c>
      <c r="F5886" s="29">
        <v>270.27</v>
      </c>
      <c r="G5886" s="10">
        <f>SUMIFS('Régua SAEB'!$C:$C,'Régua SAEB'!$B:$B,"LP",'Régua SAEB'!$D:$D,"&lt;="&amp;$F5886,'Régua SAEB'!$E:$E,"&gt;"&amp;$F5886,'Régua SAEB'!$A:$A,$E5886)</f>
        <v>2</v>
      </c>
      <c r="H5886" s="10" t="str">
        <f t="array" ref="H5886">INDEX('Régua SAEB'!$F$1:$F$40,MATCH($E5886&amp;"LP"&amp;$G5886,'Régua SAEB'!$G$1:$G$40,0),1)</f>
        <v>Básico</v>
      </c>
      <c r="I5886" s="29">
        <v>253.94</v>
      </c>
      <c r="J5886" s="10">
        <f>SUMIFS('Régua SAEB'!$C:$C,'Régua SAEB'!$B:$B,"MT",'Régua SAEB'!$D:$D,"&lt;="&amp;$I5886,'Régua SAEB'!$E:$E,"&gt;"&amp;$I5886,'Régua SAEB'!$A:$A,$E5886)</f>
        <v>2</v>
      </c>
      <c r="K5886" s="10" t="str">
        <f t="array" ref="K5886">INDEX('Régua SAEB'!$F$1:$F$40,MATCH($E5886&amp;"MT"&amp;$J5886,'Régua SAEB'!$G$1:$G$40,0),1)</f>
        <v>Insuficiente</v>
      </c>
    </row>
    <row r="5887" spans="1:11" x14ac:dyDescent="0.2">
      <c r="A5887" s="28" t="s">
        <v>93</v>
      </c>
      <c r="B5887" s="24">
        <v>906281</v>
      </c>
      <c r="C5887" s="28" t="s">
        <v>3350</v>
      </c>
      <c r="D5887" s="29">
        <v>35906281</v>
      </c>
      <c r="E5887" s="29" t="s">
        <v>3527</v>
      </c>
      <c r="F5887" s="29">
        <v>267.91000000000003</v>
      </c>
      <c r="G5887" s="10">
        <f>SUMIFS('Régua SAEB'!$C:$C,'Régua SAEB'!$B:$B,"LP",'Régua SAEB'!$D:$D,"&lt;="&amp;$F5887,'Régua SAEB'!$E:$E,"&gt;"&amp;$F5887,'Régua SAEB'!$A:$A,$E5887)</f>
        <v>2</v>
      </c>
      <c r="H5887" s="10" t="str">
        <f t="array" ref="H5887">INDEX('Régua SAEB'!$F$1:$F$40,MATCH($E5887&amp;"LP"&amp;$G5887,'Régua SAEB'!$G$1:$G$40,0),1)</f>
        <v>Básico</v>
      </c>
      <c r="I5887" s="29">
        <v>257.06</v>
      </c>
      <c r="J5887" s="10">
        <f>SUMIFS('Régua SAEB'!$C:$C,'Régua SAEB'!$B:$B,"MT",'Régua SAEB'!$D:$D,"&lt;="&amp;$I5887,'Régua SAEB'!$E:$E,"&gt;"&amp;$I5887,'Régua SAEB'!$A:$A,$E5887)</f>
        <v>2</v>
      </c>
      <c r="K5887" s="10" t="str">
        <f t="array" ref="K5887">INDEX('Régua SAEB'!$F$1:$F$40,MATCH($E5887&amp;"MT"&amp;$J5887,'Régua SAEB'!$G$1:$G$40,0),1)</f>
        <v>Insuficiente</v>
      </c>
    </row>
    <row r="5888" spans="1:11" x14ac:dyDescent="0.2">
      <c r="A5888" s="28" t="s">
        <v>93</v>
      </c>
      <c r="B5888" s="24">
        <v>906300</v>
      </c>
      <c r="C5888" s="28" t="s">
        <v>3352</v>
      </c>
      <c r="D5888" s="29">
        <v>35906300</v>
      </c>
      <c r="E5888" s="29" t="s">
        <v>3527</v>
      </c>
      <c r="F5888" s="29">
        <v>262.70999999999998</v>
      </c>
      <c r="G5888" s="10">
        <f>SUMIFS('Régua SAEB'!$C:$C,'Régua SAEB'!$B:$B,"LP",'Régua SAEB'!$D:$D,"&lt;="&amp;$F5888,'Régua SAEB'!$E:$E,"&gt;"&amp;$F5888,'Régua SAEB'!$A:$A,$E5888)</f>
        <v>2</v>
      </c>
      <c r="H5888" s="10" t="str">
        <f t="array" ref="H5888">INDEX('Régua SAEB'!$F$1:$F$40,MATCH($E5888&amp;"LP"&amp;$G5888,'Régua SAEB'!$G$1:$G$40,0),1)</f>
        <v>Básico</v>
      </c>
      <c r="I5888" s="29">
        <v>260.73</v>
      </c>
      <c r="J5888" s="10">
        <f>SUMIFS('Régua SAEB'!$C:$C,'Régua SAEB'!$B:$B,"MT",'Régua SAEB'!$D:$D,"&lt;="&amp;$I5888,'Régua SAEB'!$E:$E,"&gt;"&amp;$I5888,'Régua SAEB'!$A:$A,$E5888)</f>
        <v>2</v>
      </c>
      <c r="K5888" s="10" t="str">
        <f t="array" ref="K5888">INDEX('Régua SAEB'!$F$1:$F$40,MATCH($E5888&amp;"MT"&amp;$J5888,'Régua SAEB'!$G$1:$G$40,0),1)</f>
        <v>Insuficiente</v>
      </c>
    </row>
    <row r="5889" spans="1:11" x14ac:dyDescent="0.2">
      <c r="A5889" s="28" t="s">
        <v>93</v>
      </c>
      <c r="B5889" s="24">
        <v>908484</v>
      </c>
      <c r="C5889" s="28" t="s">
        <v>3354</v>
      </c>
      <c r="D5889" s="29">
        <v>35908484</v>
      </c>
      <c r="E5889" s="29" t="s">
        <v>3527</v>
      </c>
      <c r="F5889" s="29">
        <v>272.16000000000003</v>
      </c>
      <c r="G5889" s="10">
        <f>SUMIFS('Régua SAEB'!$C:$C,'Régua SAEB'!$B:$B,"LP",'Régua SAEB'!$D:$D,"&lt;="&amp;$F5889,'Régua SAEB'!$E:$E,"&gt;"&amp;$F5889,'Régua SAEB'!$A:$A,$E5889)</f>
        <v>2</v>
      </c>
      <c r="H5889" s="10" t="str">
        <f t="array" ref="H5889">INDEX('Régua SAEB'!$F$1:$F$40,MATCH($E5889&amp;"LP"&amp;$G5889,'Régua SAEB'!$G$1:$G$40,0),1)</f>
        <v>Básico</v>
      </c>
      <c r="I5889" s="29">
        <v>265.76</v>
      </c>
      <c r="J5889" s="10">
        <f>SUMIFS('Régua SAEB'!$C:$C,'Régua SAEB'!$B:$B,"MT",'Régua SAEB'!$D:$D,"&lt;="&amp;$I5889,'Régua SAEB'!$E:$E,"&gt;"&amp;$I5889,'Régua SAEB'!$A:$A,$E5889)</f>
        <v>2</v>
      </c>
      <c r="K5889" s="10" t="str">
        <f t="array" ref="K5889">INDEX('Régua SAEB'!$F$1:$F$40,MATCH($E5889&amp;"MT"&amp;$J5889,'Régua SAEB'!$G$1:$G$40,0),1)</f>
        <v>Insuficiente</v>
      </c>
    </row>
    <row r="5890" spans="1:11" x14ac:dyDescent="0.2">
      <c r="A5890" s="28" t="s">
        <v>93</v>
      </c>
      <c r="B5890" s="24">
        <v>908915</v>
      </c>
      <c r="C5890" s="28" t="s">
        <v>3355</v>
      </c>
      <c r="D5890" s="29">
        <v>35908915</v>
      </c>
      <c r="E5890" s="29" t="s">
        <v>3527</v>
      </c>
      <c r="F5890" s="29">
        <v>274.63</v>
      </c>
      <c r="G5890" s="10">
        <f>SUMIFS('Régua SAEB'!$C:$C,'Régua SAEB'!$B:$B,"LP",'Régua SAEB'!$D:$D,"&lt;="&amp;$F5890,'Régua SAEB'!$E:$E,"&gt;"&amp;$F5890,'Régua SAEB'!$A:$A,$E5890)</f>
        <v>2</v>
      </c>
      <c r="H5890" s="10" t="str">
        <f t="array" ref="H5890">INDEX('Régua SAEB'!$F$1:$F$40,MATCH($E5890&amp;"LP"&amp;$G5890,'Régua SAEB'!$G$1:$G$40,0),1)</f>
        <v>Básico</v>
      </c>
      <c r="I5890" s="29">
        <v>261.20999999999998</v>
      </c>
      <c r="J5890" s="10">
        <f>SUMIFS('Régua SAEB'!$C:$C,'Régua SAEB'!$B:$B,"MT",'Régua SAEB'!$D:$D,"&lt;="&amp;$I5890,'Régua SAEB'!$E:$E,"&gt;"&amp;$I5890,'Régua SAEB'!$A:$A,$E5890)</f>
        <v>2</v>
      </c>
      <c r="K5890" s="10" t="str">
        <f t="array" ref="K5890">INDEX('Régua SAEB'!$F$1:$F$40,MATCH($E5890&amp;"MT"&amp;$J5890,'Régua SAEB'!$G$1:$G$40,0),1)</f>
        <v>Insuficiente</v>
      </c>
    </row>
    <row r="5891" spans="1:11" x14ac:dyDescent="0.2">
      <c r="A5891" s="28" t="s">
        <v>93</v>
      </c>
      <c r="B5891" s="24">
        <v>923448</v>
      </c>
      <c r="C5891" s="28" t="s">
        <v>3360</v>
      </c>
      <c r="D5891" s="29">
        <v>35923448</v>
      </c>
      <c r="E5891" s="29" t="s">
        <v>3527</v>
      </c>
      <c r="F5891" s="29">
        <v>280.05</v>
      </c>
      <c r="G5891" s="10">
        <f>SUMIFS('Régua SAEB'!$C:$C,'Régua SAEB'!$B:$B,"LP",'Régua SAEB'!$D:$D,"&lt;="&amp;$F5891,'Régua SAEB'!$E:$E,"&gt;"&amp;$F5891,'Régua SAEB'!$A:$A,$E5891)</f>
        <v>3</v>
      </c>
      <c r="H5891" s="10" t="str">
        <f t="array" ref="H5891">INDEX('Régua SAEB'!$F$1:$F$40,MATCH($E5891&amp;"LP"&amp;$G5891,'Régua SAEB'!$G$1:$G$40,0),1)</f>
        <v>Básico</v>
      </c>
      <c r="I5891" s="29">
        <v>269.66000000000003</v>
      </c>
      <c r="J5891" s="10">
        <f>SUMIFS('Régua SAEB'!$C:$C,'Régua SAEB'!$B:$B,"MT",'Régua SAEB'!$D:$D,"&lt;="&amp;$I5891,'Régua SAEB'!$E:$E,"&gt;"&amp;$I5891,'Régua SAEB'!$A:$A,$E5891)</f>
        <v>2</v>
      </c>
      <c r="K5891" s="10" t="str">
        <f t="array" ref="K5891">INDEX('Régua SAEB'!$F$1:$F$40,MATCH($E5891&amp;"MT"&amp;$J5891,'Régua SAEB'!$G$1:$G$40,0),1)</f>
        <v>Insuficiente</v>
      </c>
    </row>
    <row r="5892" spans="1:11" x14ac:dyDescent="0.2">
      <c r="A5892" s="28" t="s">
        <v>47</v>
      </c>
      <c r="B5892" s="24">
        <v>30582</v>
      </c>
      <c r="C5892" s="28" t="s">
        <v>3364</v>
      </c>
      <c r="D5892" s="29">
        <v>35030582</v>
      </c>
      <c r="E5892" s="29" t="s">
        <v>3527</v>
      </c>
      <c r="F5892" s="29">
        <v>280.01</v>
      </c>
      <c r="G5892" s="10">
        <f>SUMIFS('Régua SAEB'!$C:$C,'Régua SAEB'!$B:$B,"LP",'Régua SAEB'!$D:$D,"&lt;="&amp;$F5892,'Régua SAEB'!$E:$E,"&gt;"&amp;$F5892,'Régua SAEB'!$A:$A,$E5892)</f>
        <v>3</v>
      </c>
      <c r="H5892" s="10" t="str">
        <f t="array" ref="H5892">INDEX('Régua SAEB'!$F$1:$F$40,MATCH($E5892&amp;"LP"&amp;$G5892,'Régua SAEB'!$G$1:$G$40,0),1)</f>
        <v>Básico</v>
      </c>
      <c r="I5892" s="29">
        <v>256.37</v>
      </c>
      <c r="J5892" s="10">
        <f>SUMIFS('Régua SAEB'!$C:$C,'Régua SAEB'!$B:$B,"MT",'Régua SAEB'!$D:$D,"&lt;="&amp;$I5892,'Régua SAEB'!$E:$E,"&gt;"&amp;$I5892,'Régua SAEB'!$A:$A,$E5892)</f>
        <v>2</v>
      </c>
      <c r="K5892" s="10" t="str">
        <f t="array" ref="K5892">INDEX('Régua SAEB'!$F$1:$F$40,MATCH($E5892&amp;"MT"&amp;$J5892,'Régua SAEB'!$G$1:$G$40,0),1)</f>
        <v>Insuficiente</v>
      </c>
    </row>
    <row r="5893" spans="1:11" x14ac:dyDescent="0.2">
      <c r="A5893" s="28" t="s">
        <v>28</v>
      </c>
      <c r="B5893" s="24">
        <v>28162</v>
      </c>
      <c r="C5893" s="28" t="s">
        <v>3365</v>
      </c>
      <c r="D5893" s="29">
        <v>35028162</v>
      </c>
      <c r="E5893" s="29" t="s">
        <v>3527</v>
      </c>
      <c r="F5893" s="29">
        <v>276.60000000000002</v>
      </c>
      <c r="G5893" s="10">
        <f>SUMIFS('Régua SAEB'!$C:$C,'Régua SAEB'!$B:$B,"LP",'Régua SAEB'!$D:$D,"&lt;="&amp;$F5893,'Régua SAEB'!$E:$E,"&gt;"&amp;$F5893,'Régua SAEB'!$A:$A,$E5893)</f>
        <v>3</v>
      </c>
      <c r="H5893" s="10" t="str">
        <f t="array" ref="H5893">INDEX('Régua SAEB'!$F$1:$F$40,MATCH($E5893&amp;"LP"&amp;$G5893,'Régua SAEB'!$G$1:$G$40,0),1)</f>
        <v>Básico</v>
      </c>
      <c r="I5893" s="29">
        <v>264.94</v>
      </c>
      <c r="J5893" s="10">
        <f>SUMIFS('Régua SAEB'!$C:$C,'Régua SAEB'!$B:$B,"MT",'Régua SAEB'!$D:$D,"&lt;="&amp;$I5893,'Régua SAEB'!$E:$E,"&gt;"&amp;$I5893,'Régua SAEB'!$A:$A,$E5893)</f>
        <v>2</v>
      </c>
      <c r="K5893" s="10" t="str">
        <f t="array" ref="K5893">INDEX('Régua SAEB'!$F$1:$F$40,MATCH($E5893&amp;"MT"&amp;$J5893,'Régua SAEB'!$G$1:$G$40,0),1)</f>
        <v>Insuficiente</v>
      </c>
    </row>
    <row r="5894" spans="1:11" x14ac:dyDescent="0.2">
      <c r="A5894" s="28" t="s">
        <v>95</v>
      </c>
      <c r="B5894" s="24">
        <v>22056</v>
      </c>
      <c r="C5894" s="28" t="s">
        <v>3366</v>
      </c>
      <c r="D5894" s="29">
        <v>35022056</v>
      </c>
      <c r="E5894" s="29" t="s">
        <v>3527</v>
      </c>
      <c r="F5894" s="29">
        <v>301.33999999999997</v>
      </c>
      <c r="G5894" s="10">
        <f>SUMIFS('Régua SAEB'!$C:$C,'Régua SAEB'!$B:$B,"LP",'Régua SAEB'!$D:$D,"&lt;="&amp;$F5894,'Régua SAEB'!$E:$E,"&gt;"&amp;$F5894,'Régua SAEB'!$A:$A,$E5894)</f>
        <v>4</v>
      </c>
      <c r="H5894" s="10" t="str">
        <f t="array" ref="H5894">INDEX('Régua SAEB'!$F$1:$F$40,MATCH($E5894&amp;"LP"&amp;$G5894,'Régua SAEB'!$G$1:$G$40,0),1)</f>
        <v>Básico</v>
      </c>
      <c r="I5894" s="29">
        <v>311.02999999999997</v>
      </c>
      <c r="J5894" s="10">
        <f>SUMIFS('Régua SAEB'!$C:$C,'Régua SAEB'!$B:$B,"MT",'Régua SAEB'!$D:$D,"&lt;="&amp;$I5894,'Régua SAEB'!$E:$E,"&gt;"&amp;$I5894,'Régua SAEB'!$A:$A,$E5894)</f>
        <v>4</v>
      </c>
      <c r="K5894" s="10" t="str">
        <f t="array" ref="K5894">INDEX('Régua SAEB'!$F$1:$F$40,MATCH($E5894&amp;"MT"&amp;$J5894,'Régua SAEB'!$G$1:$G$40,0),1)</f>
        <v>Básico</v>
      </c>
    </row>
    <row r="5895" spans="1:11" x14ac:dyDescent="0.2">
      <c r="A5895" s="28" t="s">
        <v>95</v>
      </c>
      <c r="B5895" s="24">
        <v>22100</v>
      </c>
      <c r="C5895" s="28" t="s">
        <v>3367</v>
      </c>
      <c r="D5895" s="29">
        <v>35022100</v>
      </c>
      <c r="E5895" s="29" t="s">
        <v>3527</v>
      </c>
      <c r="F5895" s="29">
        <v>275.05</v>
      </c>
      <c r="G5895" s="10">
        <f>SUMIFS('Régua SAEB'!$C:$C,'Régua SAEB'!$B:$B,"LP",'Régua SAEB'!$D:$D,"&lt;="&amp;$F5895,'Régua SAEB'!$E:$E,"&gt;"&amp;$F5895,'Régua SAEB'!$A:$A,$E5895)</f>
        <v>3</v>
      </c>
      <c r="H5895" s="10" t="str">
        <f t="array" ref="H5895">INDEX('Régua SAEB'!$F$1:$F$40,MATCH($E5895&amp;"LP"&amp;$G5895,'Régua SAEB'!$G$1:$G$40,0),1)</f>
        <v>Básico</v>
      </c>
      <c r="I5895" s="29">
        <v>274.69</v>
      </c>
      <c r="J5895" s="10">
        <f>SUMIFS('Régua SAEB'!$C:$C,'Régua SAEB'!$B:$B,"MT",'Régua SAEB'!$D:$D,"&lt;="&amp;$I5895,'Régua SAEB'!$E:$E,"&gt;"&amp;$I5895,'Régua SAEB'!$A:$A,$E5895)</f>
        <v>2</v>
      </c>
      <c r="K5895" s="10" t="str">
        <f t="array" ref="K5895">INDEX('Régua SAEB'!$F$1:$F$40,MATCH($E5895&amp;"MT"&amp;$J5895,'Régua SAEB'!$G$1:$G$40,0),1)</f>
        <v>Insuficiente</v>
      </c>
    </row>
    <row r="5896" spans="1:11" x14ac:dyDescent="0.2">
      <c r="A5896" s="28" t="s">
        <v>94</v>
      </c>
      <c r="B5896" s="24">
        <v>10169</v>
      </c>
      <c r="C5896" s="28" t="s">
        <v>3368</v>
      </c>
      <c r="D5896" s="29">
        <v>35010169</v>
      </c>
      <c r="E5896" s="29" t="s">
        <v>3527</v>
      </c>
      <c r="F5896" s="29">
        <v>266.47000000000003</v>
      </c>
      <c r="G5896" s="10">
        <f>SUMIFS('Régua SAEB'!$C:$C,'Régua SAEB'!$B:$B,"LP",'Régua SAEB'!$D:$D,"&lt;="&amp;$F5896,'Régua SAEB'!$E:$E,"&gt;"&amp;$F5896,'Régua SAEB'!$A:$A,$E5896)</f>
        <v>2</v>
      </c>
      <c r="H5896" s="10" t="str">
        <f t="array" ref="H5896">INDEX('Régua SAEB'!$F$1:$F$40,MATCH($E5896&amp;"LP"&amp;$G5896,'Régua SAEB'!$G$1:$G$40,0),1)</f>
        <v>Básico</v>
      </c>
      <c r="I5896" s="29">
        <v>257.82</v>
      </c>
      <c r="J5896" s="10">
        <f>SUMIFS('Régua SAEB'!$C:$C,'Régua SAEB'!$B:$B,"MT",'Régua SAEB'!$D:$D,"&lt;="&amp;$I5896,'Régua SAEB'!$E:$E,"&gt;"&amp;$I5896,'Régua SAEB'!$A:$A,$E5896)</f>
        <v>2</v>
      </c>
      <c r="K5896" s="10" t="str">
        <f t="array" ref="K5896">INDEX('Régua SAEB'!$F$1:$F$40,MATCH($E5896&amp;"MT"&amp;$J5896,'Régua SAEB'!$G$1:$G$40,0),1)</f>
        <v>Insuficiente</v>
      </c>
    </row>
    <row r="5897" spans="1:11" x14ac:dyDescent="0.2">
      <c r="A5897" s="28" t="s">
        <v>94</v>
      </c>
      <c r="B5897" s="24">
        <v>10182</v>
      </c>
      <c r="C5897" s="28" t="s">
        <v>3370</v>
      </c>
      <c r="D5897" s="29">
        <v>35010182</v>
      </c>
      <c r="E5897" s="29" t="s">
        <v>3527</v>
      </c>
      <c r="F5897" s="29">
        <v>239.83</v>
      </c>
      <c r="G5897" s="10">
        <f>SUMIFS('Régua SAEB'!$C:$C,'Régua SAEB'!$B:$B,"LP",'Régua SAEB'!$D:$D,"&lt;="&amp;$F5897,'Régua SAEB'!$E:$E,"&gt;"&amp;$F5897,'Régua SAEB'!$A:$A,$E5897)</f>
        <v>1</v>
      </c>
      <c r="H5897" s="10" t="str">
        <f t="array" ref="H5897">INDEX('Régua SAEB'!$F$1:$F$40,MATCH($E5897&amp;"LP"&amp;$G5897,'Régua SAEB'!$G$1:$G$40,0),1)</f>
        <v>Insuficiente</v>
      </c>
      <c r="I5897" s="29">
        <v>246.98</v>
      </c>
      <c r="J5897" s="10">
        <f>SUMIFS('Régua SAEB'!$C:$C,'Régua SAEB'!$B:$B,"MT",'Régua SAEB'!$D:$D,"&lt;="&amp;$I5897,'Régua SAEB'!$E:$E,"&gt;"&amp;$I5897,'Régua SAEB'!$A:$A,$E5897)</f>
        <v>1</v>
      </c>
      <c r="K5897" s="10" t="str">
        <f t="array" ref="K5897">INDEX('Régua SAEB'!$F$1:$F$40,MATCH($E5897&amp;"MT"&amp;$J5897,'Régua SAEB'!$G$1:$G$40,0),1)</f>
        <v>Insuficiente</v>
      </c>
    </row>
    <row r="5898" spans="1:11" x14ac:dyDescent="0.2">
      <c r="A5898" s="28" t="s">
        <v>94</v>
      </c>
      <c r="B5898" s="24">
        <v>10194</v>
      </c>
      <c r="C5898" s="28" t="s">
        <v>3371</v>
      </c>
      <c r="D5898" s="29">
        <v>35010194</v>
      </c>
      <c r="E5898" s="29" t="s">
        <v>3527</v>
      </c>
      <c r="F5898" s="29">
        <v>276.39</v>
      </c>
      <c r="G5898" s="10">
        <f>SUMIFS('Régua SAEB'!$C:$C,'Régua SAEB'!$B:$B,"LP",'Régua SAEB'!$D:$D,"&lt;="&amp;$F5898,'Régua SAEB'!$E:$E,"&gt;"&amp;$F5898,'Régua SAEB'!$A:$A,$E5898)</f>
        <v>3</v>
      </c>
      <c r="H5898" s="10" t="str">
        <f t="array" ref="H5898">INDEX('Régua SAEB'!$F$1:$F$40,MATCH($E5898&amp;"LP"&amp;$G5898,'Régua SAEB'!$G$1:$G$40,0),1)</f>
        <v>Básico</v>
      </c>
      <c r="I5898" s="29">
        <v>262.01</v>
      </c>
      <c r="J5898" s="10">
        <f>SUMIFS('Régua SAEB'!$C:$C,'Régua SAEB'!$B:$B,"MT",'Régua SAEB'!$D:$D,"&lt;="&amp;$I5898,'Régua SAEB'!$E:$E,"&gt;"&amp;$I5898,'Régua SAEB'!$A:$A,$E5898)</f>
        <v>2</v>
      </c>
      <c r="K5898" s="10" t="str">
        <f t="array" ref="K5898">INDEX('Régua SAEB'!$F$1:$F$40,MATCH($E5898&amp;"MT"&amp;$J5898,'Régua SAEB'!$G$1:$G$40,0),1)</f>
        <v>Insuficiente</v>
      </c>
    </row>
    <row r="5899" spans="1:11" x14ac:dyDescent="0.2">
      <c r="A5899" s="28" t="s">
        <v>94</v>
      </c>
      <c r="B5899" s="24">
        <v>10236</v>
      </c>
      <c r="C5899" s="28" t="s">
        <v>3372</v>
      </c>
      <c r="D5899" s="29">
        <v>35010236</v>
      </c>
      <c r="E5899" s="29" t="s">
        <v>3527</v>
      </c>
      <c r="F5899" s="29">
        <v>269.02</v>
      </c>
      <c r="G5899" s="10">
        <f>SUMIFS('Régua SAEB'!$C:$C,'Régua SAEB'!$B:$B,"LP",'Régua SAEB'!$D:$D,"&lt;="&amp;$F5899,'Régua SAEB'!$E:$E,"&gt;"&amp;$F5899,'Régua SAEB'!$A:$A,$E5899)</f>
        <v>2</v>
      </c>
      <c r="H5899" s="10" t="str">
        <f t="array" ref="H5899">INDEX('Régua SAEB'!$F$1:$F$40,MATCH($E5899&amp;"LP"&amp;$G5899,'Régua SAEB'!$G$1:$G$40,0),1)</f>
        <v>Básico</v>
      </c>
      <c r="I5899" s="29">
        <v>250.42</v>
      </c>
      <c r="J5899" s="10">
        <f>SUMIFS('Régua SAEB'!$C:$C,'Régua SAEB'!$B:$B,"MT",'Régua SAEB'!$D:$D,"&lt;="&amp;$I5899,'Régua SAEB'!$E:$E,"&gt;"&amp;$I5899,'Régua SAEB'!$A:$A,$E5899)</f>
        <v>2</v>
      </c>
      <c r="K5899" s="10" t="str">
        <f t="array" ref="K5899">INDEX('Régua SAEB'!$F$1:$F$40,MATCH($E5899&amp;"MT"&amp;$J5899,'Régua SAEB'!$G$1:$G$40,0),1)</f>
        <v>Insuficiente</v>
      </c>
    </row>
    <row r="5900" spans="1:11" x14ac:dyDescent="0.2">
      <c r="A5900" s="28" t="s">
        <v>94</v>
      </c>
      <c r="B5900" s="24">
        <v>10248</v>
      </c>
      <c r="C5900" s="28" t="s">
        <v>3373</v>
      </c>
      <c r="D5900" s="29">
        <v>35010248</v>
      </c>
      <c r="E5900" s="29" t="s">
        <v>3527</v>
      </c>
      <c r="F5900" s="29">
        <v>278.36</v>
      </c>
      <c r="G5900" s="10">
        <f>SUMIFS('Régua SAEB'!$C:$C,'Régua SAEB'!$B:$B,"LP",'Régua SAEB'!$D:$D,"&lt;="&amp;$F5900,'Régua SAEB'!$E:$E,"&gt;"&amp;$F5900,'Régua SAEB'!$A:$A,$E5900)</f>
        <v>3</v>
      </c>
      <c r="H5900" s="10" t="str">
        <f t="array" ref="H5900">INDEX('Régua SAEB'!$F$1:$F$40,MATCH($E5900&amp;"LP"&amp;$G5900,'Régua SAEB'!$G$1:$G$40,0),1)</f>
        <v>Básico</v>
      </c>
      <c r="I5900" s="29">
        <v>258.54000000000002</v>
      </c>
      <c r="J5900" s="10">
        <f>SUMIFS('Régua SAEB'!$C:$C,'Régua SAEB'!$B:$B,"MT",'Régua SAEB'!$D:$D,"&lt;="&amp;$I5900,'Régua SAEB'!$E:$E,"&gt;"&amp;$I5900,'Régua SAEB'!$A:$A,$E5900)</f>
        <v>2</v>
      </c>
      <c r="K5900" s="10" t="str">
        <f t="array" ref="K5900">INDEX('Régua SAEB'!$F$1:$F$40,MATCH($E5900&amp;"MT"&amp;$J5900,'Régua SAEB'!$G$1:$G$40,0),1)</f>
        <v>Insuficiente</v>
      </c>
    </row>
    <row r="5901" spans="1:11" x14ac:dyDescent="0.2">
      <c r="A5901" s="28" t="s">
        <v>94</v>
      </c>
      <c r="B5901" s="24">
        <v>10259</v>
      </c>
      <c r="C5901" s="28" t="s">
        <v>3374</v>
      </c>
      <c r="D5901" s="29">
        <v>35010259</v>
      </c>
      <c r="E5901" s="29" t="s">
        <v>3527</v>
      </c>
      <c r="F5901" s="29">
        <v>293.47000000000003</v>
      </c>
      <c r="G5901" s="10">
        <f>SUMIFS('Régua SAEB'!$C:$C,'Régua SAEB'!$B:$B,"LP",'Régua SAEB'!$D:$D,"&lt;="&amp;$F5901,'Régua SAEB'!$E:$E,"&gt;"&amp;$F5901,'Régua SAEB'!$A:$A,$E5901)</f>
        <v>3</v>
      </c>
      <c r="H5901" s="10" t="str">
        <f t="array" ref="H5901">INDEX('Régua SAEB'!$F$1:$F$40,MATCH($E5901&amp;"LP"&amp;$G5901,'Régua SAEB'!$G$1:$G$40,0),1)</f>
        <v>Básico</v>
      </c>
      <c r="I5901" s="29">
        <v>276.67</v>
      </c>
      <c r="J5901" s="10">
        <f>SUMIFS('Régua SAEB'!$C:$C,'Régua SAEB'!$B:$B,"MT",'Régua SAEB'!$D:$D,"&lt;="&amp;$I5901,'Régua SAEB'!$E:$E,"&gt;"&amp;$I5901,'Régua SAEB'!$A:$A,$E5901)</f>
        <v>3</v>
      </c>
      <c r="K5901" s="10" t="str">
        <f t="array" ref="K5901">INDEX('Régua SAEB'!$F$1:$F$40,MATCH($E5901&amp;"MT"&amp;$J5901,'Régua SAEB'!$G$1:$G$40,0),1)</f>
        <v>Básico</v>
      </c>
    </row>
    <row r="5902" spans="1:11" x14ac:dyDescent="0.2">
      <c r="A5902" s="28" t="s">
        <v>94</v>
      </c>
      <c r="B5902" s="24">
        <v>10261</v>
      </c>
      <c r="C5902" s="28" t="s">
        <v>3375</v>
      </c>
      <c r="D5902" s="29">
        <v>35010261</v>
      </c>
      <c r="E5902" s="29" t="s">
        <v>3527</v>
      </c>
      <c r="F5902" s="29">
        <v>279.43</v>
      </c>
      <c r="G5902" s="10">
        <f>SUMIFS('Régua SAEB'!$C:$C,'Régua SAEB'!$B:$B,"LP",'Régua SAEB'!$D:$D,"&lt;="&amp;$F5902,'Régua SAEB'!$E:$E,"&gt;"&amp;$F5902,'Régua SAEB'!$A:$A,$E5902)</f>
        <v>3</v>
      </c>
      <c r="H5902" s="10" t="str">
        <f t="array" ref="H5902">INDEX('Régua SAEB'!$F$1:$F$40,MATCH($E5902&amp;"LP"&amp;$G5902,'Régua SAEB'!$G$1:$G$40,0),1)</f>
        <v>Básico</v>
      </c>
      <c r="I5902" s="29">
        <v>265.10000000000002</v>
      </c>
      <c r="J5902" s="10">
        <f>SUMIFS('Régua SAEB'!$C:$C,'Régua SAEB'!$B:$B,"MT",'Régua SAEB'!$D:$D,"&lt;="&amp;$I5902,'Régua SAEB'!$E:$E,"&gt;"&amp;$I5902,'Régua SAEB'!$A:$A,$E5902)</f>
        <v>2</v>
      </c>
      <c r="K5902" s="10" t="str">
        <f t="array" ref="K5902">INDEX('Régua SAEB'!$F$1:$F$40,MATCH($E5902&amp;"MT"&amp;$J5902,'Régua SAEB'!$G$1:$G$40,0),1)</f>
        <v>Insuficiente</v>
      </c>
    </row>
    <row r="5903" spans="1:11" x14ac:dyDescent="0.2">
      <c r="A5903" s="28" t="s">
        <v>94</v>
      </c>
      <c r="B5903" s="24">
        <v>10297</v>
      </c>
      <c r="C5903" s="28" t="s">
        <v>3376</v>
      </c>
      <c r="D5903" s="29">
        <v>35010297</v>
      </c>
      <c r="E5903" s="29" t="s">
        <v>3527</v>
      </c>
      <c r="F5903" s="29">
        <v>261.95</v>
      </c>
      <c r="G5903" s="10">
        <f>SUMIFS('Régua SAEB'!$C:$C,'Régua SAEB'!$B:$B,"LP",'Régua SAEB'!$D:$D,"&lt;="&amp;$F5903,'Régua SAEB'!$E:$E,"&gt;"&amp;$F5903,'Régua SAEB'!$A:$A,$E5903)</f>
        <v>2</v>
      </c>
      <c r="H5903" s="10" t="str">
        <f t="array" ref="H5903">INDEX('Régua SAEB'!$F$1:$F$40,MATCH($E5903&amp;"LP"&amp;$G5903,'Régua SAEB'!$G$1:$G$40,0),1)</f>
        <v>Básico</v>
      </c>
      <c r="I5903" s="29">
        <v>248.09</v>
      </c>
      <c r="J5903" s="10">
        <f>SUMIFS('Régua SAEB'!$C:$C,'Régua SAEB'!$B:$B,"MT",'Régua SAEB'!$D:$D,"&lt;="&amp;$I5903,'Régua SAEB'!$E:$E,"&gt;"&amp;$I5903,'Régua SAEB'!$A:$A,$E5903)</f>
        <v>1</v>
      </c>
      <c r="K5903" s="10" t="str">
        <f t="array" ref="K5903">INDEX('Régua SAEB'!$F$1:$F$40,MATCH($E5903&amp;"MT"&amp;$J5903,'Régua SAEB'!$G$1:$G$40,0),1)</f>
        <v>Insuficiente</v>
      </c>
    </row>
    <row r="5904" spans="1:11" x14ac:dyDescent="0.2">
      <c r="A5904" s="28" t="s">
        <v>94</v>
      </c>
      <c r="B5904" s="24">
        <v>10352</v>
      </c>
      <c r="C5904" s="28" t="s">
        <v>3377</v>
      </c>
      <c r="D5904" s="29">
        <v>35010352</v>
      </c>
      <c r="E5904" s="29" t="s">
        <v>3527</v>
      </c>
      <c r="F5904" s="29">
        <v>293.73</v>
      </c>
      <c r="G5904" s="10">
        <f>SUMIFS('Régua SAEB'!$C:$C,'Régua SAEB'!$B:$B,"LP",'Régua SAEB'!$D:$D,"&lt;="&amp;$F5904,'Régua SAEB'!$E:$E,"&gt;"&amp;$F5904,'Régua SAEB'!$A:$A,$E5904)</f>
        <v>3</v>
      </c>
      <c r="H5904" s="10" t="str">
        <f t="array" ref="H5904">INDEX('Régua SAEB'!$F$1:$F$40,MATCH($E5904&amp;"LP"&amp;$G5904,'Régua SAEB'!$G$1:$G$40,0),1)</f>
        <v>Básico</v>
      </c>
      <c r="I5904" s="29">
        <v>277.26</v>
      </c>
      <c r="J5904" s="10">
        <f>SUMIFS('Régua SAEB'!$C:$C,'Régua SAEB'!$B:$B,"MT",'Régua SAEB'!$D:$D,"&lt;="&amp;$I5904,'Régua SAEB'!$E:$E,"&gt;"&amp;$I5904,'Régua SAEB'!$A:$A,$E5904)</f>
        <v>3</v>
      </c>
      <c r="K5904" s="10" t="str">
        <f t="array" ref="K5904">INDEX('Régua SAEB'!$F$1:$F$40,MATCH($E5904&amp;"MT"&amp;$J5904,'Régua SAEB'!$G$1:$G$40,0),1)</f>
        <v>Básico</v>
      </c>
    </row>
    <row r="5905" spans="1:11" x14ac:dyDescent="0.2">
      <c r="A5905" s="28" t="s">
        <v>94</v>
      </c>
      <c r="B5905" s="24">
        <v>40769</v>
      </c>
      <c r="C5905" s="28" t="s">
        <v>3378</v>
      </c>
      <c r="D5905" s="29">
        <v>35040769</v>
      </c>
      <c r="E5905" s="29" t="s">
        <v>3527</v>
      </c>
      <c r="F5905" s="29">
        <v>291.68</v>
      </c>
      <c r="G5905" s="10">
        <f>SUMIFS('Régua SAEB'!$C:$C,'Régua SAEB'!$B:$B,"LP",'Régua SAEB'!$D:$D,"&lt;="&amp;$F5905,'Régua SAEB'!$E:$E,"&gt;"&amp;$F5905,'Régua SAEB'!$A:$A,$E5905)</f>
        <v>3</v>
      </c>
      <c r="H5905" s="10" t="str">
        <f t="array" ref="H5905">INDEX('Régua SAEB'!$F$1:$F$40,MATCH($E5905&amp;"LP"&amp;$G5905,'Régua SAEB'!$G$1:$G$40,0),1)</f>
        <v>Básico</v>
      </c>
      <c r="I5905" s="29">
        <v>278.86</v>
      </c>
      <c r="J5905" s="10">
        <f>SUMIFS('Régua SAEB'!$C:$C,'Régua SAEB'!$B:$B,"MT",'Régua SAEB'!$D:$D,"&lt;="&amp;$I5905,'Régua SAEB'!$E:$E,"&gt;"&amp;$I5905,'Régua SAEB'!$A:$A,$E5905)</f>
        <v>3</v>
      </c>
      <c r="K5905" s="10" t="str">
        <f t="array" ref="K5905">INDEX('Régua SAEB'!$F$1:$F$40,MATCH($E5905&amp;"MT"&amp;$J5905,'Régua SAEB'!$G$1:$G$40,0),1)</f>
        <v>Básico</v>
      </c>
    </row>
    <row r="5906" spans="1:11" x14ac:dyDescent="0.2">
      <c r="A5906" s="28" t="s">
        <v>94</v>
      </c>
      <c r="B5906" s="24">
        <v>42067</v>
      </c>
      <c r="C5906" s="28" t="s">
        <v>3379</v>
      </c>
      <c r="D5906" s="29">
        <v>35042067</v>
      </c>
      <c r="E5906" s="29" t="s">
        <v>3527</v>
      </c>
      <c r="F5906" s="29">
        <v>279.94</v>
      </c>
      <c r="G5906" s="10">
        <f>SUMIFS('Régua SAEB'!$C:$C,'Régua SAEB'!$B:$B,"LP",'Régua SAEB'!$D:$D,"&lt;="&amp;$F5906,'Régua SAEB'!$E:$E,"&gt;"&amp;$F5906,'Régua SAEB'!$A:$A,$E5906)</f>
        <v>3</v>
      </c>
      <c r="H5906" s="10" t="str">
        <f t="array" ref="H5906">INDEX('Régua SAEB'!$F$1:$F$40,MATCH($E5906&amp;"LP"&amp;$G5906,'Régua SAEB'!$G$1:$G$40,0),1)</f>
        <v>Básico</v>
      </c>
      <c r="I5906" s="29">
        <v>270.41000000000003</v>
      </c>
      <c r="J5906" s="10">
        <f>SUMIFS('Régua SAEB'!$C:$C,'Régua SAEB'!$B:$B,"MT",'Régua SAEB'!$D:$D,"&lt;="&amp;$I5906,'Régua SAEB'!$E:$E,"&gt;"&amp;$I5906,'Régua SAEB'!$A:$A,$E5906)</f>
        <v>2</v>
      </c>
      <c r="K5906" s="10" t="str">
        <f t="array" ref="K5906">INDEX('Régua SAEB'!$F$1:$F$40,MATCH($E5906&amp;"MT"&amp;$J5906,'Régua SAEB'!$G$1:$G$40,0),1)</f>
        <v>Insuficiente</v>
      </c>
    </row>
    <row r="5907" spans="1:11" x14ac:dyDescent="0.2">
      <c r="A5907" s="28" t="s">
        <v>94</v>
      </c>
      <c r="B5907" s="24">
        <v>44885</v>
      </c>
      <c r="C5907" s="28" t="s">
        <v>3380</v>
      </c>
      <c r="D5907" s="29">
        <v>35044885</v>
      </c>
      <c r="E5907" s="29" t="s">
        <v>3527</v>
      </c>
      <c r="F5907" s="29">
        <v>277.47000000000003</v>
      </c>
      <c r="G5907" s="10">
        <f>SUMIFS('Régua SAEB'!$C:$C,'Régua SAEB'!$B:$B,"LP",'Régua SAEB'!$D:$D,"&lt;="&amp;$F5907,'Régua SAEB'!$E:$E,"&gt;"&amp;$F5907,'Régua SAEB'!$A:$A,$E5907)</f>
        <v>3</v>
      </c>
      <c r="H5907" s="10" t="str">
        <f t="array" ref="H5907">INDEX('Régua SAEB'!$F$1:$F$40,MATCH($E5907&amp;"LP"&amp;$G5907,'Régua SAEB'!$G$1:$G$40,0),1)</f>
        <v>Básico</v>
      </c>
      <c r="I5907" s="29">
        <v>267.52999999999997</v>
      </c>
      <c r="J5907" s="10">
        <f>SUMIFS('Régua SAEB'!$C:$C,'Régua SAEB'!$B:$B,"MT",'Régua SAEB'!$D:$D,"&lt;="&amp;$I5907,'Régua SAEB'!$E:$E,"&gt;"&amp;$I5907,'Régua SAEB'!$A:$A,$E5907)</f>
        <v>2</v>
      </c>
      <c r="K5907" s="10" t="str">
        <f t="array" ref="K5907">INDEX('Régua SAEB'!$F$1:$F$40,MATCH($E5907&amp;"MT"&amp;$J5907,'Régua SAEB'!$G$1:$G$40,0),1)</f>
        <v>Insuficiente</v>
      </c>
    </row>
    <row r="5908" spans="1:11" x14ac:dyDescent="0.2">
      <c r="A5908" s="28" t="s">
        <v>94</v>
      </c>
      <c r="B5908" s="24">
        <v>46565</v>
      </c>
      <c r="C5908" s="28" t="s">
        <v>3381</v>
      </c>
      <c r="D5908" s="29">
        <v>35046565</v>
      </c>
      <c r="E5908" s="29" t="s">
        <v>3527</v>
      </c>
      <c r="F5908" s="29">
        <v>277.58999999999997</v>
      </c>
      <c r="G5908" s="10">
        <f>SUMIFS('Régua SAEB'!$C:$C,'Régua SAEB'!$B:$B,"LP",'Régua SAEB'!$D:$D,"&lt;="&amp;$F5908,'Régua SAEB'!$E:$E,"&gt;"&amp;$F5908,'Régua SAEB'!$A:$A,$E5908)</f>
        <v>3</v>
      </c>
      <c r="H5908" s="10" t="str">
        <f t="array" ref="H5908">INDEX('Régua SAEB'!$F$1:$F$40,MATCH($E5908&amp;"LP"&amp;$G5908,'Régua SAEB'!$G$1:$G$40,0),1)</f>
        <v>Básico</v>
      </c>
      <c r="I5908" s="29">
        <v>262.20999999999998</v>
      </c>
      <c r="J5908" s="10">
        <f>SUMIFS('Régua SAEB'!$C:$C,'Régua SAEB'!$B:$B,"MT",'Régua SAEB'!$D:$D,"&lt;="&amp;$I5908,'Régua SAEB'!$E:$E,"&gt;"&amp;$I5908,'Régua SAEB'!$A:$A,$E5908)</f>
        <v>2</v>
      </c>
      <c r="K5908" s="10" t="str">
        <f t="array" ref="K5908">INDEX('Régua SAEB'!$F$1:$F$40,MATCH($E5908&amp;"MT"&amp;$J5908,'Régua SAEB'!$G$1:$G$40,0),1)</f>
        <v>Insuficiente</v>
      </c>
    </row>
    <row r="5909" spans="1:11" x14ac:dyDescent="0.2">
      <c r="A5909" s="28" t="s">
        <v>94</v>
      </c>
      <c r="B5909" s="24">
        <v>49104</v>
      </c>
      <c r="C5909" s="28" t="s">
        <v>3382</v>
      </c>
      <c r="D5909" s="29">
        <v>35049104</v>
      </c>
      <c r="E5909" s="29" t="s">
        <v>3527</v>
      </c>
      <c r="F5909" s="29">
        <v>266.42</v>
      </c>
      <c r="G5909" s="10">
        <f>SUMIFS('Régua SAEB'!$C:$C,'Régua SAEB'!$B:$B,"LP",'Régua SAEB'!$D:$D,"&lt;="&amp;$F5909,'Régua SAEB'!$E:$E,"&gt;"&amp;$F5909,'Régua SAEB'!$A:$A,$E5909)</f>
        <v>2</v>
      </c>
      <c r="H5909" s="10" t="str">
        <f t="array" ref="H5909">INDEX('Régua SAEB'!$F$1:$F$40,MATCH($E5909&amp;"LP"&amp;$G5909,'Régua SAEB'!$G$1:$G$40,0),1)</f>
        <v>Básico</v>
      </c>
      <c r="I5909" s="29">
        <v>254.18</v>
      </c>
      <c r="J5909" s="10">
        <f>SUMIFS('Régua SAEB'!$C:$C,'Régua SAEB'!$B:$B,"MT",'Régua SAEB'!$D:$D,"&lt;="&amp;$I5909,'Régua SAEB'!$E:$E,"&gt;"&amp;$I5909,'Régua SAEB'!$A:$A,$E5909)</f>
        <v>2</v>
      </c>
      <c r="K5909" s="10" t="str">
        <f t="array" ref="K5909">INDEX('Régua SAEB'!$F$1:$F$40,MATCH($E5909&amp;"MT"&amp;$J5909,'Régua SAEB'!$G$1:$G$40,0),1)</f>
        <v>Insuficiente</v>
      </c>
    </row>
    <row r="5910" spans="1:11" x14ac:dyDescent="0.2">
      <c r="A5910" s="28" t="s">
        <v>94</v>
      </c>
      <c r="B5910" s="24">
        <v>902494</v>
      </c>
      <c r="C5910" s="28" t="s">
        <v>3383</v>
      </c>
      <c r="D5910" s="29">
        <v>35902494</v>
      </c>
      <c r="E5910" s="29" t="s">
        <v>3527</v>
      </c>
      <c r="F5910" s="29">
        <v>289.22000000000003</v>
      </c>
      <c r="G5910" s="10">
        <f>SUMIFS('Régua SAEB'!$C:$C,'Régua SAEB'!$B:$B,"LP",'Régua SAEB'!$D:$D,"&lt;="&amp;$F5910,'Régua SAEB'!$E:$E,"&gt;"&amp;$F5910,'Régua SAEB'!$A:$A,$E5910)</f>
        <v>3</v>
      </c>
      <c r="H5910" s="10" t="str">
        <f t="array" ref="H5910">INDEX('Régua SAEB'!$F$1:$F$40,MATCH($E5910&amp;"LP"&amp;$G5910,'Régua SAEB'!$G$1:$G$40,0),1)</f>
        <v>Básico</v>
      </c>
      <c r="I5910" s="29">
        <v>278.64</v>
      </c>
      <c r="J5910" s="10">
        <f>SUMIFS('Régua SAEB'!$C:$C,'Régua SAEB'!$B:$B,"MT",'Régua SAEB'!$D:$D,"&lt;="&amp;$I5910,'Régua SAEB'!$E:$E,"&gt;"&amp;$I5910,'Régua SAEB'!$A:$A,$E5910)</f>
        <v>3</v>
      </c>
      <c r="K5910" s="10" t="str">
        <f t="array" ref="K5910">INDEX('Régua SAEB'!$F$1:$F$40,MATCH($E5910&amp;"MT"&amp;$J5910,'Régua SAEB'!$G$1:$G$40,0),1)</f>
        <v>Básico</v>
      </c>
    </row>
    <row r="5911" spans="1:11" x14ac:dyDescent="0.2">
      <c r="A5911" s="28" t="s">
        <v>94</v>
      </c>
      <c r="B5911" s="24">
        <v>903061</v>
      </c>
      <c r="C5911" s="28" t="s">
        <v>3384</v>
      </c>
      <c r="D5911" s="29">
        <v>35903061</v>
      </c>
      <c r="E5911" s="29" t="s">
        <v>3527</v>
      </c>
      <c r="F5911" s="29">
        <v>262.74</v>
      </c>
      <c r="G5911" s="10">
        <f>SUMIFS('Régua SAEB'!$C:$C,'Régua SAEB'!$B:$B,"LP",'Régua SAEB'!$D:$D,"&lt;="&amp;$F5911,'Régua SAEB'!$E:$E,"&gt;"&amp;$F5911,'Régua SAEB'!$A:$A,$E5911)</f>
        <v>2</v>
      </c>
      <c r="H5911" s="10" t="str">
        <f t="array" ref="H5911">INDEX('Régua SAEB'!$F$1:$F$40,MATCH($E5911&amp;"LP"&amp;$G5911,'Régua SAEB'!$G$1:$G$40,0),1)</f>
        <v>Básico</v>
      </c>
      <c r="I5911" s="29">
        <v>259.02999999999997</v>
      </c>
      <c r="J5911" s="10">
        <f>SUMIFS('Régua SAEB'!$C:$C,'Régua SAEB'!$B:$B,"MT",'Régua SAEB'!$D:$D,"&lt;="&amp;$I5911,'Régua SAEB'!$E:$E,"&gt;"&amp;$I5911,'Régua SAEB'!$A:$A,$E5911)</f>
        <v>2</v>
      </c>
      <c r="K5911" s="10" t="str">
        <f t="array" ref="K5911">INDEX('Régua SAEB'!$F$1:$F$40,MATCH($E5911&amp;"MT"&amp;$J5911,'Régua SAEB'!$G$1:$G$40,0),1)</f>
        <v>Insuficiente</v>
      </c>
    </row>
    <row r="5912" spans="1:11" x14ac:dyDescent="0.2">
      <c r="A5912" s="28" t="s">
        <v>94</v>
      </c>
      <c r="B5912" s="24">
        <v>906426</v>
      </c>
      <c r="C5912" s="28" t="s">
        <v>3385</v>
      </c>
      <c r="D5912" s="29">
        <v>35906426</v>
      </c>
      <c r="E5912" s="29" t="s">
        <v>3527</v>
      </c>
      <c r="F5912" s="29">
        <v>290.93</v>
      </c>
      <c r="G5912" s="10">
        <f>SUMIFS('Régua SAEB'!$C:$C,'Régua SAEB'!$B:$B,"LP",'Régua SAEB'!$D:$D,"&lt;="&amp;$F5912,'Régua SAEB'!$E:$E,"&gt;"&amp;$F5912,'Régua SAEB'!$A:$A,$E5912)</f>
        <v>3</v>
      </c>
      <c r="H5912" s="10" t="str">
        <f t="array" ref="H5912">INDEX('Régua SAEB'!$F$1:$F$40,MATCH($E5912&amp;"LP"&amp;$G5912,'Régua SAEB'!$G$1:$G$40,0),1)</f>
        <v>Básico</v>
      </c>
      <c r="I5912" s="29">
        <v>272.89999999999998</v>
      </c>
      <c r="J5912" s="10">
        <f>SUMIFS('Régua SAEB'!$C:$C,'Régua SAEB'!$B:$B,"MT",'Régua SAEB'!$D:$D,"&lt;="&amp;$I5912,'Régua SAEB'!$E:$E,"&gt;"&amp;$I5912,'Régua SAEB'!$A:$A,$E5912)</f>
        <v>2</v>
      </c>
      <c r="K5912" s="10" t="str">
        <f t="array" ref="K5912">INDEX('Régua SAEB'!$F$1:$F$40,MATCH($E5912&amp;"MT"&amp;$J5912,'Régua SAEB'!$G$1:$G$40,0),1)</f>
        <v>Insuficiente</v>
      </c>
    </row>
    <row r="5913" spans="1:11" x14ac:dyDescent="0.2">
      <c r="A5913" s="28" t="s">
        <v>94</v>
      </c>
      <c r="B5913" s="24">
        <v>906438</v>
      </c>
      <c r="C5913" s="28" t="s">
        <v>3386</v>
      </c>
      <c r="D5913" s="29">
        <v>35906438</v>
      </c>
      <c r="E5913" s="29" t="s">
        <v>3527</v>
      </c>
      <c r="F5913" s="29">
        <v>277.20999999999998</v>
      </c>
      <c r="G5913" s="10">
        <f>SUMIFS('Régua SAEB'!$C:$C,'Régua SAEB'!$B:$B,"LP",'Régua SAEB'!$D:$D,"&lt;="&amp;$F5913,'Régua SAEB'!$E:$E,"&gt;"&amp;$F5913,'Régua SAEB'!$A:$A,$E5913)</f>
        <v>3</v>
      </c>
      <c r="H5913" s="10" t="str">
        <f t="array" ref="H5913">INDEX('Régua SAEB'!$F$1:$F$40,MATCH($E5913&amp;"LP"&amp;$G5913,'Régua SAEB'!$G$1:$G$40,0),1)</f>
        <v>Básico</v>
      </c>
      <c r="I5913" s="29">
        <v>264.57</v>
      </c>
      <c r="J5913" s="10">
        <f>SUMIFS('Régua SAEB'!$C:$C,'Régua SAEB'!$B:$B,"MT",'Régua SAEB'!$D:$D,"&lt;="&amp;$I5913,'Régua SAEB'!$E:$E,"&gt;"&amp;$I5913,'Régua SAEB'!$A:$A,$E5913)</f>
        <v>2</v>
      </c>
      <c r="K5913" s="10" t="str">
        <f t="array" ref="K5913">INDEX('Régua SAEB'!$F$1:$F$40,MATCH($E5913&amp;"MT"&amp;$J5913,'Régua SAEB'!$G$1:$G$40,0),1)</f>
        <v>Insuficiente</v>
      </c>
    </row>
    <row r="5914" spans="1:11" x14ac:dyDescent="0.2">
      <c r="A5914" s="28" t="s">
        <v>94</v>
      </c>
      <c r="B5914" s="24">
        <v>906448</v>
      </c>
      <c r="C5914" s="28" t="s">
        <v>3387</v>
      </c>
      <c r="D5914" s="29">
        <v>35906448</v>
      </c>
      <c r="E5914" s="29" t="s">
        <v>3527</v>
      </c>
      <c r="F5914" s="29">
        <v>266.74</v>
      </c>
      <c r="G5914" s="10">
        <f>SUMIFS('Régua SAEB'!$C:$C,'Régua SAEB'!$B:$B,"LP",'Régua SAEB'!$D:$D,"&lt;="&amp;$F5914,'Régua SAEB'!$E:$E,"&gt;"&amp;$F5914,'Régua SAEB'!$A:$A,$E5914)</f>
        <v>2</v>
      </c>
      <c r="H5914" s="10" t="str">
        <f t="array" ref="H5914">INDEX('Régua SAEB'!$F$1:$F$40,MATCH($E5914&amp;"LP"&amp;$G5914,'Régua SAEB'!$G$1:$G$40,0),1)</f>
        <v>Básico</v>
      </c>
      <c r="I5914" s="29">
        <v>259.51</v>
      </c>
      <c r="J5914" s="10">
        <f>SUMIFS('Régua SAEB'!$C:$C,'Régua SAEB'!$B:$B,"MT",'Régua SAEB'!$D:$D,"&lt;="&amp;$I5914,'Régua SAEB'!$E:$E,"&gt;"&amp;$I5914,'Régua SAEB'!$A:$A,$E5914)</f>
        <v>2</v>
      </c>
      <c r="K5914" s="10" t="str">
        <f t="array" ref="K5914">INDEX('Régua SAEB'!$F$1:$F$40,MATCH($E5914&amp;"MT"&amp;$J5914,'Régua SAEB'!$G$1:$G$40,0),1)</f>
        <v>Insuficiente</v>
      </c>
    </row>
    <row r="5915" spans="1:11" x14ac:dyDescent="0.2">
      <c r="A5915" s="28" t="s">
        <v>94</v>
      </c>
      <c r="B5915" s="24">
        <v>906463</v>
      </c>
      <c r="C5915" s="28" t="s">
        <v>3388</v>
      </c>
      <c r="D5915" s="29">
        <v>35906463</v>
      </c>
      <c r="E5915" s="29" t="s">
        <v>3527</v>
      </c>
      <c r="F5915" s="29">
        <v>267.14999999999998</v>
      </c>
      <c r="G5915" s="10">
        <f>SUMIFS('Régua SAEB'!$C:$C,'Régua SAEB'!$B:$B,"LP",'Régua SAEB'!$D:$D,"&lt;="&amp;$F5915,'Régua SAEB'!$E:$E,"&gt;"&amp;$F5915,'Régua SAEB'!$A:$A,$E5915)</f>
        <v>2</v>
      </c>
      <c r="H5915" s="10" t="str">
        <f t="array" ref="H5915">INDEX('Régua SAEB'!$F$1:$F$40,MATCH($E5915&amp;"LP"&amp;$G5915,'Régua SAEB'!$G$1:$G$40,0),1)</f>
        <v>Básico</v>
      </c>
      <c r="I5915" s="29">
        <v>255.69</v>
      </c>
      <c r="J5915" s="10">
        <f>SUMIFS('Régua SAEB'!$C:$C,'Régua SAEB'!$B:$B,"MT",'Régua SAEB'!$D:$D,"&lt;="&amp;$I5915,'Régua SAEB'!$E:$E,"&gt;"&amp;$I5915,'Régua SAEB'!$A:$A,$E5915)</f>
        <v>2</v>
      </c>
      <c r="K5915" s="10" t="str">
        <f t="array" ref="K5915">INDEX('Régua SAEB'!$F$1:$F$40,MATCH($E5915&amp;"MT"&amp;$J5915,'Régua SAEB'!$G$1:$G$40,0),1)</f>
        <v>Insuficiente</v>
      </c>
    </row>
    <row r="5916" spans="1:11" x14ac:dyDescent="0.2">
      <c r="A5916" s="28" t="s">
        <v>94</v>
      </c>
      <c r="B5916" s="24">
        <v>908708</v>
      </c>
      <c r="C5916" s="28" t="s">
        <v>3389</v>
      </c>
      <c r="D5916" s="29">
        <v>35908708</v>
      </c>
      <c r="E5916" s="29" t="s">
        <v>3527</v>
      </c>
      <c r="F5916" s="29">
        <v>275.76</v>
      </c>
      <c r="G5916" s="10">
        <f>SUMIFS('Régua SAEB'!$C:$C,'Régua SAEB'!$B:$B,"LP",'Régua SAEB'!$D:$D,"&lt;="&amp;$F5916,'Régua SAEB'!$E:$E,"&gt;"&amp;$F5916,'Régua SAEB'!$A:$A,$E5916)</f>
        <v>3</v>
      </c>
      <c r="H5916" s="10" t="str">
        <f t="array" ref="H5916">INDEX('Régua SAEB'!$F$1:$F$40,MATCH($E5916&amp;"LP"&amp;$G5916,'Régua SAEB'!$G$1:$G$40,0),1)</f>
        <v>Básico</v>
      </c>
      <c r="I5916" s="29">
        <v>268.08999999999997</v>
      </c>
      <c r="J5916" s="10">
        <f>SUMIFS('Régua SAEB'!$C:$C,'Régua SAEB'!$B:$B,"MT",'Régua SAEB'!$D:$D,"&lt;="&amp;$I5916,'Régua SAEB'!$E:$E,"&gt;"&amp;$I5916,'Régua SAEB'!$A:$A,$E5916)</f>
        <v>2</v>
      </c>
      <c r="K5916" s="10" t="str">
        <f t="array" ref="K5916">INDEX('Régua SAEB'!$F$1:$F$40,MATCH($E5916&amp;"MT"&amp;$J5916,'Régua SAEB'!$G$1:$G$40,0),1)</f>
        <v>Insuficiente</v>
      </c>
    </row>
    <row r="5917" spans="1:11" x14ac:dyDescent="0.2">
      <c r="A5917" s="28" t="s">
        <v>94</v>
      </c>
      <c r="B5917" s="24">
        <v>912585</v>
      </c>
      <c r="C5917" s="28" t="s">
        <v>3390</v>
      </c>
      <c r="D5917" s="29">
        <v>35912585</v>
      </c>
      <c r="E5917" s="29" t="s">
        <v>3527</v>
      </c>
      <c r="F5917" s="29">
        <v>278.20999999999998</v>
      </c>
      <c r="G5917" s="10">
        <f>SUMIFS('Régua SAEB'!$C:$C,'Régua SAEB'!$B:$B,"LP",'Régua SAEB'!$D:$D,"&lt;="&amp;$F5917,'Régua SAEB'!$E:$E,"&gt;"&amp;$F5917,'Régua SAEB'!$A:$A,$E5917)</f>
        <v>3</v>
      </c>
      <c r="H5917" s="10" t="str">
        <f t="array" ref="H5917">INDEX('Régua SAEB'!$F$1:$F$40,MATCH($E5917&amp;"LP"&amp;$G5917,'Régua SAEB'!$G$1:$G$40,0),1)</f>
        <v>Básico</v>
      </c>
      <c r="I5917" s="29">
        <v>269.58</v>
      </c>
      <c r="J5917" s="10">
        <f>SUMIFS('Régua SAEB'!$C:$C,'Régua SAEB'!$B:$B,"MT",'Régua SAEB'!$D:$D,"&lt;="&amp;$I5917,'Régua SAEB'!$E:$E,"&gt;"&amp;$I5917,'Régua SAEB'!$A:$A,$E5917)</f>
        <v>2</v>
      </c>
      <c r="K5917" s="10" t="str">
        <f t="array" ref="K5917">INDEX('Régua SAEB'!$F$1:$F$40,MATCH($E5917&amp;"MT"&amp;$J5917,'Régua SAEB'!$G$1:$G$40,0),1)</f>
        <v>Insuficiente</v>
      </c>
    </row>
    <row r="5918" spans="1:11" x14ac:dyDescent="0.2">
      <c r="A5918" s="28" t="s">
        <v>94</v>
      </c>
      <c r="B5918" s="24">
        <v>912682</v>
      </c>
      <c r="C5918" s="28" t="s">
        <v>3391</v>
      </c>
      <c r="D5918" s="29">
        <v>35912682</v>
      </c>
      <c r="E5918" s="29" t="s">
        <v>3527</v>
      </c>
      <c r="F5918" s="29">
        <v>269.05</v>
      </c>
      <c r="G5918" s="10">
        <f>SUMIFS('Régua SAEB'!$C:$C,'Régua SAEB'!$B:$B,"LP",'Régua SAEB'!$D:$D,"&lt;="&amp;$F5918,'Régua SAEB'!$E:$E,"&gt;"&amp;$F5918,'Régua SAEB'!$A:$A,$E5918)</f>
        <v>2</v>
      </c>
      <c r="H5918" s="10" t="str">
        <f t="array" ref="H5918">INDEX('Régua SAEB'!$F$1:$F$40,MATCH($E5918&amp;"LP"&amp;$G5918,'Régua SAEB'!$G$1:$G$40,0),1)</f>
        <v>Básico</v>
      </c>
      <c r="I5918" s="29">
        <v>253.87</v>
      </c>
      <c r="J5918" s="10">
        <f>SUMIFS('Régua SAEB'!$C:$C,'Régua SAEB'!$B:$B,"MT",'Régua SAEB'!$D:$D,"&lt;="&amp;$I5918,'Régua SAEB'!$E:$E,"&gt;"&amp;$I5918,'Régua SAEB'!$A:$A,$E5918)</f>
        <v>2</v>
      </c>
      <c r="K5918" s="10" t="str">
        <f t="array" ref="K5918">INDEX('Régua SAEB'!$F$1:$F$40,MATCH($E5918&amp;"MT"&amp;$J5918,'Régua SAEB'!$G$1:$G$40,0),1)</f>
        <v>Insuficiente</v>
      </c>
    </row>
    <row r="5919" spans="1:11" x14ac:dyDescent="0.2">
      <c r="A5919" s="28" t="s">
        <v>94</v>
      </c>
      <c r="B5919" s="24">
        <v>918799</v>
      </c>
      <c r="C5919" s="28" t="s">
        <v>3392</v>
      </c>
      <c r="D5919" s="29">
        <v>35918799</v>
      </c>
      <c r="E5919" s="29" t="s">
        <v>3527</v>
      </c>
      <c r="F5919" s="29">
        <v>270.39999999999998</v>
      </c>
      <c r="G5919" s="10">
        <f>SUMIFS('Régua SAEB'!$C:$C,'Régua SAEB'!$B:$B,"LP",'Régua SAEB'!$D:$D,"&lt;="&amp;$F5919,'Régua SAEB'!$E:$E,"&gt;"&amp;$F5919,'Régua SAEB'!$A:$A,$E5919)</f>
        <v>2</v>
      </c>
      <c r="H5919" s="10" t="str">
        <f t="array" ref="H5919">INDEX('Régua SAEB'!$F$1:$F$40,MATCH($E5919&amp;"LP"&amp;$G5919,'Régua SAEB'!$G$1:$G$40,0),1)</f>
        <v>Básico</v>
      </c>
      <c r="I5919" s="29">
        <v>259.63</v>
      </c>
      <c r="J5919" s="10">
        <f>SUMIFS('Régua SAEB'!$C:$C,'Régua SAEB'!$B:$B,"MT",'Régua SAEB'!$D:$D,"&lt;="&amp;$I5919,'Régua SAEB'!$E:$E,"&gt;"&amp;$I5919,'Régua SAEB'!$A:$A,$E5919)</f>
        <v>2</v>
      </c>
      <c r="K5919" s="10" t="str">
        <f t="array" ref="K5919">INDEX('Régua SAEB'!$F$1:$F$40,MATCH($E5919&amp;"MT"&amp;$J5919,'Régua SAEB'!$G$1:$G$40,0),1)</f>
        <v>Insuficiente</v>
      </c>
    </row>
    <row r="5920" spans="1:11" x14ac:dyDescent="0.2">
      <c r="A5920" s="28" t="s">
        <v>94</v>
      </c>
      <c r="B5920" s="24">
        <v>921154</v>
      </c>
      <c r="C5920" s="28" t="s">
        <v>3393</v>
      </c>
      <c r="D5920" s="29">
        <v>35921154</v>
      </c>
      <c r="E5920" s="29" t="s">
        <v>3527</v>
      </c>
      <c r="F5920" s="29">
        <v>293.7</v>
      </c>
      <c r="G5920" s="10">
        <f>SUMIFS('Régua SAEB'!$C:$C,'Régua SAEB'!$B:$B,"LP",'Régua SAEB'!$D:$D,"&lt;="&amp;$F5920,'Régua SAEB'!$E:$E,"&gt;"&amp;$F5920,'Régua SAEB'!$A:$A,$E5920)</f>
        <v>3</v>
      </c>
      <c r="H5920" s="10" t="str">
        <f t="array" ref="H5920">INDEX('Régua SAEB'!$F$1:$F$40,MATCH($E5920&amp;"LP"&amp;$G5920,'Régua SAEB'!$G$1:$G$40,0),1)</f>
        <v>Básico</v>
      </c>
      <c r="I5920" s="29">
        <v>280.64999999999998</v>
      </c>
      <c r="J5920" s="10">
        <f>SUMIFS('Régua SAEB'!$C:$C,'Régua SAEB'!$B:$B,"MT",'Régua SAEB'!$D:$D,"&lt;="&amp;$I5920,'Régua SAEB'!$E:$E,"&gt;"&amp;$I5920,'Régua SAEB'!$A:$A,$E5920)</f>
        <v>3</v>
      </c>
      <c r="K5920" s="10" t="str">
        <f t="array" ref="K5920">INDEX('Régua SAEB'!$F$1:$F$40,MATCH($E5920&amp;"MT"&amp;$J5920,'Régua SAEB'!$G$1:$G$40,0),1)</f>
        <v>Básico</v>
      </c>
    </row>
    <row r="5921" spans="1:11" x14ac:dyDescent="0.2">
      <c r="A5921" s="28" t="s">
        <v>94</v>
      </c>
      <c r="B5921" s="24">
        <v>923886</v>
      </c>
      <c r="C5921" s="28" t="s">
        <v>3394</v>
      </c>
      <c r="D5921" s="29">
        <v>35923886</v>
      </c>
      <c r="E5921" s="29" t="s">
        <v>3527</v>
      </c>
      <c r="F5921" s="29">
        <v>288.74</v>
      </c>
      <c r="G5921" s="10">
        <f>SUMIFS('Régua SAEB'!$C:$C,'Régua SAEB'!$B:$B,"LP",'Régua SAEB'!$D:$D,"&lt;="&amp;$F5921,'Régua SAEB'!$E:$E,"&gt;"&amp;$F5921,'Régua SAEB'!$A:$A,$E5921)</f>
        <v>3</v>
      </c>
      <c r="H5921" s="10" t="str">
        <f t="array" ref="H5921">INDEX('Régua SAEB'!$F$1:$F$40,MATCH($E5921&amp;"LP"&amp;$G5921,'Régua SAEB'!$G$1:$G$40,0),1)</f>
        <v>Básico</v>
      </c>
      <c r="I5921" s="29">
        <v>263.94</v>
      </c>
      <c r="J5921" s="10">
        <f>SUMIFS('Régua SAEB'!$C:$C,'Régua SAEB'!$B:$B,"MT",'Régua SAEB'!$D:$D,"&lt;="&amp;$I5921,'Régua SAEB'!$E:$E,"&gt;"&amp;$I5921,'Régua SAEB'!$A:$A,$E5921)</f>
        <v>2</v>
      </c>
      <c r="K5921" s="10" t="str">
        <f t="array" ref="K5921">INDEX('Régua SAEB'!$F$1:$F$40,MATCH($E5921&amp;"MT"&amp;$J5921,'Régua SAEB'!$G$1:$G$40,0),1)</f>
        <v>Insuficiente</v>
      </c>
    </row>
    <row r="5922" spans="1:11" x14ac:dyDescent="0.2">
      <c r="A5922" s="28" t="s">
        <v>73</v>
      </c>
      <c r="B5922" s="24">
        <v>32657</v>
      </c>
      <c r="C5922" s="28" t="s">
        <v>3395</v>
      </c>
      <c r="D5922" s="29">
        <v>35032657</v>
      </c>
      <c r="E5922" s="29" t="s">
        <v>3527</v>
      </c>
      <c r="F5922" s="29">
        <v>262.02999999999997</v>
      </c>
      <c r="G5922" s="10">
        <f>SUMIFS('Régua SAEB'!$C:$C,'Régua SAEB'!$B:$B,"LP",'Régua SAEB'!$D:$D,"&lt;="&amp;$F5922,'Régua SAEB'!$E:$E,"&gt;"&amp;$F5922,'Régua SAEB'!$A:$A,$E5922)</f>
        <v>2</v>
      </c>
      <c r="H5922" s="10" t="str">
        <f t="array" ref="H5922">INDEX('Régua SAEB'!$F$1:$F$40,MATCH($E5922&amp;"LP"&amp;$G5922,'Régua SAEB'!$G$1:$G$40,0),1)</f>
        <v>Básico</v>
      </c>
      <c r="I5922" s="29">
        <v>257.58999999999997</v>
      </c>
      <c r="J5922" s="10">
        <f>SUMIFS('Régua SAEB'!$C:$C,'Régua SAEB'!$B:$B,"MT",'Régua SAEB'!$D:$D,"&lt;="&amp;$I5922,'Régua SAEB'!$E:$E,"&gt;"&amp;$I5922,'Régua SAEB'!$A:$A,$E5922)</f>
        <v>2</v>
      </c>
      <c r="K5922" s="10" t="str">
        <f t="array" ref="K5922">INDEX('Régua SAEB'!$F$1:$F$40,MATCH($E5922&amp;"MT"&amp;$J5922,'Régua SAEB'!$G$1:$G$40,0),1)</f>
        <v>Insuficiente</v>
      </c>
    </row>
    <row r="5923" spans="1:11" x14ac:dyDescent="0.2">
      <c r="A5923" s="28" t="s">
        <v>71</v>
      </c>
      <c r="B5923" s="24">
        <v>34241</v>
      </c>
      <c r="C5923" s="28" t="s">
        <v>3396</v>
      </c>
      <c r="D5923" s="29">
        <v>35034241</v>
      </c>
      <c r="E5923" s="29" t="s">
        <v>3527</v>
      </c>
      <c r="F5923" s="29">
        <v>283.64</v>
      </c>
      <c r="G5923" s="10">
        <f>SUMIFS('Régua SAEB'!$C:$C,'Régua SAEB'!$B:$B,"LP",'Régua SAEB'!$D:$D,"&lt;="&amp;$F5923,'Régua SAEB'!$E:$E,"&gt;"&amp;$F5923,'Régua SAEB'!$A:$A,$E5923)</f>
        <v>3</v>
      </c>
      <c r="H5923" s="10" t="str">
        <f t="array" ref="H5923">INDEX('Régua SAEB'!$F$1:$F$40,MATCH($E5923&amp;"LP"&amp;$G5923,'Régua SAEB'!$G$1:$G$40,0),1)</f>
        <v>Básico</v>
      </c>
      <c r="I5923" s="29">
        <v>280.91000000000003</v>
      </c>
      <c r="J5923" s="10">
        <f>SUMIFS('Régua SAEB'!$C:$C,'Régua SAEB'!$B:$B,"MT",'Régua SAEB'!$D:$D,"&lt;="&amp;$I5923,'Régua SAEB'!$E:$E,"&gt;"&amp;$I5923,'Régua SAEB'!$A:$A,$E5923)</f>
        <v>3</v>
      </c>
      <c r="K5923" s="10" t="str">
        <f t="array" ref="K5923">INDEX('Régua SAEB'!$F$1:$F$40,MATCH($E5923&amp;"MT"&amp;$J5923,'Régua SAEB'!$G$1:$G$40,0),1)</f>
        <v>Básico</v>
      </c>
    </row>
    <row r="5924" spans="1:11" x14ac:dyDescent="0.2">
      <c r="A5924" s="28" t="s">
        <v>45</v>
      </c>
      <c r="B5924" s="24">
        <v>22500</v>
      </c>
      <c r="C5924" s="28" t="s">
        <v>3397</v>
      </c>
      <c r="D5924" s="29">
        <v>35022500</v>
      </c>
      <c r="E5924" s="29" t="s">
        <v>3527</v>
      </c>
      <c r="F5924" s="29">
        <v>280.58999999999997</v>
      </c>
      <c r="G5924" s="10">
        <f>SUMIFS('Régua SAEB'!$C:$C,'Régua SAEB'!$B:$B,"LP",'Régua SAEB'!$D:$D,"&lt;="&amp;$F5924,'Régua SAEB'!$E:$E,"&gt;"&amp;$F5924,'Régua SAEB'!$A:$A,$E5924)</f>
        <v>3</v>
      </c>
      <c r="H5924" s="10" t="str">
        <f t="array" ref="H5924">INDEX('Régua SAEB'!$F$1:$F$40,MATCH($E5924&amp;"LP"&amp;$G5924,'Régua SAEB'!$G$1:$G$40,0),1)</f>
        <v>Básico</v>
      </c>
      <c r="I5924" s="29">
        <v>265.95</v>
      </c>
      <c r="J5924" s="10">
        <f>SUMIFS('Régua SAEB'!$C:$C,'Régua SAEB'!$B:$B,"MT",'Régua SAEB'!$D:$D,"&lt;="&amp;$I5924,'Régua SAEB'!$E:$E,"&gt;"&amp;$I5924,'Régua SAEB'!$A:$A,$E5924)</f>
        <v>2</v>
      </c>
      <c r="K5924" s="10" t="str">
        <f t="array" ref="K5924">INDEX('Régua SAEB'!$F$1:$F$40,MATCH($E5924&amp;"MT"&amp;$J5924,'Régua SAEB'!$G$1:$G$40,0),1)</f>
        <v>Insuficiente</v>
      </c>
    </row>
    <row r="5925" spans="1:11" x14ac:dyDescent="0.2">
      <c r="A5925" s="28" t="s">
        <v>45</v>
      </c>
      <c r="B5925" s="24">
        <v>22512</v>
      </c>
      <c r="C5925" s="28" t="s">
        <v>3398</v>
      </c>
      <c r="D5925" s="29">
        <v>35022512</v>
      </c>
      <c r="E5925" s="29" t="s">
        <v>3527</v>
      </c>
      <c r="F5925" s="29">
        <v>286.43</v>
      </c>
      <c r="G5925" s="10">
        <f>SUMIFS('Régua SAEB'!$C:$C,'Régua SAEB'!$B:$B,"LP",'Régua SAEB'!$D:$D,"&lt;="&amp;$F5925,'Régua SAEB'!$E:$E,"&gt;"&amp;$F5925,'Régua SAEB'!$A:$A,$E5925)</f>
        <v>3</v>
      </c>
      <c r="H5925" s="10" t="str">
        <f t="array" ref="H5925">INDEX('Régua SAEB'!$F$1:$F$40,MATCH($E5925&amp;"LP"&amp;$G5925,'Régua SAEB'!$G$1:$G$40,0),1)</f>
        <v>Básico</v>
      </c>
      <c r="I5925" s="29">
        <v>285.45</v>
      </c>
      <c r="J5925" s="10">
        <f>SUMIFS('Régua SAEB'!$C:$C,'Régua SAEB'!$B:$B,"MT",'Régua SAEB'!$D:$D,"&lt;="&amp;$I5925,'Régua SAEB'!$E:$E,"&gt;"&amp;$I5925,'Régua SAEB'!$A:$A,$E5925)</f>
        <v>3</v>
      </c>
      <c r="K5925" s="10" t="str">
        <f t="array" ref="K5925">INDEX('Régua SAEB'!$F$1:$F$40,MATCH($E5925&amp;"MT"&amp;$J5925,'Régua SAEB'!$G$1:$G$40,0),1)</f>
        <v>Básico</v>
      </c>
    </row>
    <row r="5926" spans="1:11" x14ac:dyDescent="0.2">
      <c r="A5926" s="28" t="s">
        <v>81</v>
      </c>
      <c r="B5926" s="24">
        <v>19008</v>
      </c>
      <c r="C5926" s="28" t="s">
        <v>3812</v>
      </c>
      <c r="D5926" s="29">
        <v>35019008</v>
      </c>
      <c r="E5926" s="29" t="s">
        <v>3527</v>
      </c>
      <c r="F5926" s="29">
        <v>273.39</v>
      </c>
      <c r="G5926" s="10">
        <f>SUMIFS('Régua SAEB'!$C:$C,'Régua SAEB'!$B:$B,"LP",'Régua SAEB'!$D:$D,"&lt;="&amp;$F5926,'Régua SAEB'!$E:$E,"&gt;"&amp;$F5926,'Régua SAEB'!$A:$A,$E5926)</f>
        <v>2</v>
      </c>
      <c r="H5926" s="10" t="str">
        <f t="array" ref="H5926">INDEX('Régua SAEB'!$F$1:$F$40,MATCH($E5926&amp;"LP"&amp;$G5926,'Régua SAEB'!$G$1:$G$40,0),1)</f>
        <v>Básico</v>
      </c>
      <c r="I5926" s="29">
        <v>263.97000000000003</v>
      </c>
      <c r="J5926" s="10">
        <f>SUMIFS('Régua SAEB'!$C:$C,'Régua SAEB'!$B:$B,"MT",'Régua SAEB'!$D:$D,"&lt;="&amp;$I5926,'Régua SAEB'!$E:$E,"&gt;"&amp;$I5926,'Régua SAEB'!$A:$A,$E5926)</f>
        <v>2</v>
      </c>
      <c r="K5926" s="10" t="str">
        <f t="array" ref="K5926">INDEX('Régua SAEB'!$F$1:$F$40,MATCH($E5926&amp;"MT"&amp;$J5926,'Régua SAEB'!$G$1:$G$40,0),1)</f>
        <v>Insuficiente</v>
      </c>
    </row>
    <row r="5927" spans="1:11" x14ac:dyDescent="0.2">
      <c r="A5927" s="28" t="s">
        <v>81</v>
      </c>
      <c r="B5927" s="24">
        <v>49487</v>
      </c>
      <c r="C5927" s="28" t="s">
        <v>3400</v>
      </c>
      <c r="D5927" s="29">
        <v>35049487</v>
      </c>
      <c r="E5927" s="29" t="s">
        <v>3527</v>
      </c>
      <c r="F5927" s="29">
        <v>285.10000000000002</v>
      </c>
      <c r="G5927" s="10">
        <f>SUMIFS('Régua SAEB'!$C:$C,'Régua SAEB'!$B:$B,"LP",'Régua SAEB'!$D:$D,"&lt;="&amp;$F5927,'Régua SAEB'!$E:$E,"&gt;"&amp;$F5927,'Régua SAEB'!$A:$A,$E5927)</f>
        <v>3</v>
      </c>
      <c r="H5927" s="10" t="str">
        <f t="array" ref="H5927">INDEX('Régua SAEB'!$F$1:$F$40,MATCH($E5927&amp;"LP"&amp;$G5927,'Régua SAEB'!$G$1:$G$40,0),1)</f>
        <v>Básico</v>
      </c>
      <c r="I5927" s="29">
        <v>273</v>
      </c>
      <c r="J5927" s="10">
        <f>SUMIFS('Régua SAEB'!$C:$C,'Régua SAEB'!$B:$B,"MT",'Régua SAEB'!$D:$D,"&lt;="&amp;$I5927,'Régua SAEB'!$E:$E,"&gt;"&amp;$I5927,'Régua SAEB'!$A:$A,$E5927)</f>
        <v>2</v>
      </c>
      <c r="K5927" s="10" t="str">
        <f t="array" ref="K5927">INDEX('Régua SAEB'!$F$1:$F$40,MATCH($E5927&amp;"MT"&amp;$J5927,'Régua SAEB'!$G$1:$G$40,0),1)</f>
        <v>Insuficiente</v>
      </c>
    </row>
    <row r="5928" spans="1:11" x14ac:dyDescent="0.2">
      <c r="A5928" s="28" t="s">
        <v>49</v>
      </c>
      <c r="B5928" s="24">
        <v>28940</v>
      </c>
      <c r="C5928" s="28" t="s">
        <v>3401</v>
      </c>
      <c r="D5928" s="29">
        <v>35028940</v>
      </c>
      <c r="E5928" s="29" t="s">
        <v>3527</v>
      </c>
      <c r="F5928" s="29">
        <v>269.04000000000002</v>
      </c>
      <c r="G5928" s="10">
        <f>SUMIFS('Régua SAEB'!$C:$C,'Régua SAEB'!$B:$B,"LP",'Régua SAEB'!$D:$D,"&lt;="&amp;$F5928,'Régua SAEB'!$E:$E,"&gt;"&amp;$F5928,'Régua SAEB'!$A:$A,$E5928)</f>
        <v>2</v>
      </c>
      <c r="H5928" s="10" t="str">
        <f t="array" ref="H5928">INDEX('Régua SAEB'!$F$1:$F$40,MATCH($E5928&amp;"LP"&amp;$G5928,'Régua SAEB'!$G$1:$G$40,0),1)</f>
        <v>Básico</v>
      </c>
      <c r="I5928" s="29">
        <v>267.93</v>
      </c>
      <c r="J5928" s="10">
        <f>SUMIFS('Régua SAEB'!$C:$C,'Régua SAEB'!$B:$B,"MT",'Régua SAEB'!$D:$D,"&lt;="&amp;$I5928,'Régua SAEB'!$E:$E,"&gt;"&amp;$I5928,'Régua SAEB'!$A:$A,$E5928)</f>
        <v>2</v>
      </c>
      <c r="K5928" s="10" t="str">
        <f t="array" ref="K5928">INDEX('Régua SAEB'!$F$1:$F$40,MATCH($E5928&amp;"MT"&amp;$J5928,'Régua SAEB'!$G$1:$G$40,0),1)</f>
        <v>Insuficiente</v>
      </c>
    </row>
    <row r="5929" spans="1:11" x14ac:dyDescent="0.2">
      <c r="A5929" s="28" t="s">
        <v>98</v>
      </c>
      <c r="B5929" s="24">
        <v>16871</v>
      </c>
      <c r="C5929" s="28" t="s">
        <v>3403</v>
      </c>
      <c r="D5929" s="29">
        <v>35016871</v>
      </c>
      <c r="E5929" s="29" t="s">
        <v>3527</v>
      </c>
      <c r="F5929" s="29">
        <v>296.06</v>
      </c>
      <c r="G5929" s="10">
        <f>SUMIFS('Régua SAEB'!$C:$C,'Régua SAEB'!$B:$B,"LP",'Régua SAEB'!$D:$D,"&lt;="&amp;$F5929,'Régua SAEB'!$E:$E,"&gt;"&amp;$F5929,'Régua SAEB'!$A:$A,$E5929)</f>
        <v>3</v>
      </c>
      <c r="H5929" s="10" t="str">
        <f t="array" ref="H5929">INDEX('Régua SAEB'!$F$1:$F$40,MATCH($E5929&amp;"LP"&amp;$G5929,'Régua SAEB'!$G$1:$G$40,0),1)</f>
        <v>Básico</v>
      </c>
      <c r="I5929" s="29">
        <v>276.69</v>
      </c>
      <c r="J5929" s="10">
        <f>SUMIFS('Régua SAEB'!$C:$C,'Régua SAEB'!$B:$B,"MT",'Régua SAEB'!$D:$D,"&lt;="&amp;$I5929,'Régua SAEB'!$E:$E,"&gt;"&amp;$I5929,'Régua SAEB'!$A:$A,$E5929)</f>
        <v>3</v>
      </c>
      <c r="K5929" s="10" t="str">
        <f t="array" ref="K5929">INDEX('Régua SAEB'!$F$1:$F$40,MATCH($E5929&amp;"MT"&amp;$J5929,'Régua SAEB'!$G$1:$G$40,0),1)</f>
        <v>Básico</v>
      </c>
    </row>
    <row r="5930" spans="1:11" x14ac:dyDescent="0.2">
      <c r="A5930" s="28" t="s">
        <v>98</v>
      </c>
      <c r="B5930" s="24">
        <v>498403</v>
      </c>
      <c r="C5930" s="28" t="s">
        <v>3404</v>
      </c>
      <c r="D5930" s="29">
        <v>35498403</v>
      </c>
      <c r="E5930" s="29" t="s">
        <v>3527</v>
      </c>
      <c r="F5930" s="29">
        <v>264.01</v>
      </c>
      <c r="G5930" s="10">
        <f>SUMIFS('Régua SAEB'!$C:$C,'Régua SAEB'!$B:$B,"LP",'Régua SAEB'!$D:$D,"&lt;="&amp;$F5930,'Régua SAEB'!$E:$E,"&gt;"&amp;$F5930,'Régua SAEB'!$A:$A,$E5930)</f>
        <v>2</v>
      </c>
      <c r="H5930" s="10" t="str">
        <f t="array" ref="H5930">INDEX('Régua SAEB'!$F$1:$F$40,MATCH($E5930&amp;"LP"&amp;$G5930,'Régua SAEB'!$G$1:$G$40,0),1)</f>
        <v>Básico</v>
      </c>
      <c r="I5930" s="29">
        <v>256.95999999999998</v>
      </c>
      <c r="J5930" s="10">
        <f>SUMIFS('Régua SAEB'!$C:$C,'Régua SAEB'!$B:$B,"MT",'Régua SAEB'!$D:$D,"&lt;="&amp;$I5930,'Régua SAEB'!$E:$E,"&gt;"&amp;$I5930,'Régua SAEB'!$A:$A,$E5930)</f>
        <v>2</v>
      </c>
      <c r="K5930" s="10" t="str">
        <f t="array" ref="K5930">INDEX('Régua SAEB'!$F$1:$F$40,MATCH($E5930&amp;"MT"&amp;$J5930,'Régua SAEB'!$G$1:$G$40,0),1)</f>
        <v>Insuficiente</v>
      </c>
    </row>
    <row r="5931" spans="1:11" x14ac:dyDescent="0.2">
      <c r="A5931" s="28" t="s">
        <v>45</v>
      </c>
      <c r="B5931" s="24">
        <v>22652</v>
      </c>
      <c r="C5931" s="28" t="s">
        <v>3405</v>
      </c>
      <c r="D5931" s="29">
        <v>35022652</v>
      </c>
      <c r="E5931" s="29" t="s">
        <v>3527</v>
      </c>
      <c r="F5931" s="29">
        <v>263.20999999999998</v>
      </c>
      <c r="G5931" s="10">
        <f>SUMIFS('Régua SAEB'!$C:$C,'Régua SAEB'!$B:$B,"LP",'Régua SAEB'!$D:$D,"&lt;="&amp;$F5931,'Régua SAEB'!$E:$E,"&gt;"&amp;$F5931,'Régua SAEB'!$A:$A,$E5931)</f>
        <v>2</v>
      </c>
      <c r="H5931" s="10" t="str">
        <f t="array" ref="H5931">INDEX('Régua SAEB'!$F$1:$F$40,MATCH($E5931&amp;"LP"&amp;$G5931,'Régua SAEB'!$G$1:$G$40,0),1)</f>
        <v>Básico</v>
      </c>
      <c r="I5931" s="29">
        <v>262.45</v>
      </c>
      <c r="J5931" s="10">
        <f>SUMIFS('Régua SAEB'!$C:$C,'Régua SAEB'!$B:$B,"MT",'Régua SAEB'!$D:$D,"&lt;="&amp;$I5931,'Régua SAEB'!$E:$E,"&gt;"&amp;$I5931,'Régua SAEB'!$A:$A,$E5931)</f>
        <v>2</v>
      </c>
      <c r="K5931" s="10" t="str">
        <f t="array" ref="K5931">INDEX('Régua SAEB'!$F$1:$F$40,MATCH($E5931&amp;"MT"&amp;$J5931,'Régua SAEB'!$G$1:$G$40,0),1)</f>
        <v>Insuficiente</v>
      </c>
    </row>
    <row r="5932" spans="1:11" x14ac:dyDescent="0.2">
      <c r="A5932" s="28" t="s">
        <v>95</v>
      </c>
      <c r="B5932" s="24">
        <v>24880</v>
      </c>
      <c r="C5932" s="28" t="s">
        <v>776</v>
      </c>
      <c r="D5932" s="29">
        <v>35024880</v>
      </c>
      <c r="E5932" s="29" t="s">
        <v>3527</v>
      </c>
      <c r="F5932" s="29">
        <v>336.71</v>
      </c>
      <c r="G5932" s="10">
        <f>SUMIFS('Régua SAEB'!$C:$C,'Régua SAEB'!$B:$B,"LP",'Régua SAEB'!$D:$D,"&lt;="&amp;$F5932,'Régua SAEB'!$E:$E,"&gt;"&amp;$F5932,'Régua SAEB'!$A:$A,$E5932)</f>
        <v>5</v>
      </c>
      <c r="H5932" s="10" t="str">
        <f t="array" ref="H5932">INDEX('Régua SAEB'!$F$1:$F$40,MATCH($E5932&amp;"LP"&amp;$G5932,'Régua SAEB'!$G$1:$G$40,0),1)</f>
        <v>Proficiente</v>
      </c>
      <c r="I5932" s="29">
        <v>371.51</v>
      </c>
      <c r="J5932" s="10">
        <f>SUMIFS('Régua SAEB'!$C:$C,'Régua SAEB'!$B:$B,"MT",'Régua SAEB'!$D:$D,"&lt;="&amp;$I5932,'Régua SAEB'!$E:$E,"&gt;"&amp;$I5932,'Régua SAEB'!$A:$A,$E5932)</f>
        <v>6</v>
      </c>
      <c r="K5932" s="10" t="str">
        <f t="array" ref="K5932">INDEX('Régua SAEB'!$F$1:$F$40,MATCH($E5932&amp;"MT"&amp;$J5932,'Régua SAEB'!$G$1:$G$40,0),1)</f>
        <v>Proficiente</v>
      </c>
    </row>
    <row r="5933" spans="1:11" x14ac:dyDescent="0.2">
      <c r="A5933" s="28" t="s">
        <v>95</v>
      </c>
      <c r="B5933" s="24">
        <v>25159</v>
      </c>
      <c r="C5933" s="28" t="s">
        <v>3408</v>
      </c>
      <c r="D5933" s="29">
        <v>35025159</v>
      </c>
      <c r="E5933" s="29" t="s">
        <v>3527</v>
      </c>
      <c r="F5933" s="29">
        <v>245.68</v>
      </c>
      <c r="G5933" s="10">
        <f>SUMIFS('Régua SAEB'!$C:$C,'Régua SAEB'!$B:$B,"LP",'Régua SAEB'!$D:$D,"&lt;="&amp;$F5933,'Régua SAEB'!$E:$E,"&gt;"&amp;$F5933,'Régua SAEB'!$A:$A,$E5933)</f>
        <v>1</v>
      </c>
      <c r="H5933" s="10" t="str">
        <f t="array" ref="H5933">INDEX('Régua SAEB'!$F$1:$F$40,MATCH($E5933&amp;"LP"&amp;$G5933,'Régua SAEB'!$G$1:$G$40,0),1)</f>
        <v>Insuficiente</v>
      </c>
      <c r="I5933" s="29">
        <v>256.18</v>
      </c>
      <c r="J5933" s="10">
        <f>SUMIFS('Régua SAEB'!$C:$C,'Régua SAEB'!$B:$B,"MT",'Régua SAEB'!$D:$D,"&lt;="&amp;$I5933,'Régua SAEB'!$E:$E,"&gt;"&amp;$I5933,'Régua SAEB'!$A:$A,$E5933)</f>
        <v>2</v>
      </c>
      <c r="K5933" s="10" t="str">
        <f t="array" ref="K5933">INDEX('Régua SAEB'!$F$1:$F$40,MATCH($E5933&amp;"MT"&amp;$J5933,'Régua SAEB'!$G$1:$G$40,0),1)</f>
        <v>Insuficiente</v>
      </c>
    </row>
    <row r="5934" spans="1:11" x14ac:dyDescent="0.2">
      <c r="A5934" s="28" t="s">
        <v>95</v>
      </c>
      <c r="B5934" s="24">
        <v>48379</v>
      </c>
      <c r="C5934" s="28" t="s">
        <v>3409</v>
      </c>
      <c r="D5934" s="29">
        <v>35048379</v>
      </c>
      <c r="E5934" s="29" t="s">
        <v>3527</v>
      </c>
      <c r="F5934" s="29">
        <v>272.27</v>
      </c>
      <c r="G5934" s="10">
        <f>SUMIFS('Régua SAEB'!$C:$C,'Régua SAEB'!$B:$B,"LP",'Régua SAEB'!$D:$D,"&lt;="&amp;$F5934,'Régua SAEB'!$E:$E,"&gt;"&amp;$F5934,'Régua SAEB'!$A:$A,$E5934)</f>
        <v>2</v>
      </c>
      <c r="H5934" s="10" t="str">
        <f t="array" ref="H5934">INDEX('Régua SAEB'!$F$1:$F$40,MATCH($E5934&amp;"LP"&amp;$G5934,'Régua SAEB'!$G$1:$G$40,0),1)</f>
        <v>Básico</v>
      </c>
      <c r="I5934" s="29">
        <v>280.87</v>
      </c>
      <c r="J5934" s="10">
        <f>SUMIFS('Régua SAEB'!$C:$C,'Régua SAEB'!$B:$B,"MT",'Régua SAEB'!$D:$D,"&lt;="&amp;$I5934,'Régua SAEB'!$E:$E,"&gt;"&amp;$I5934,'Régua SAEB'!$A:$A,$E5934)</f>
        <v>3</v>
      </c>
      <c r="K5934" s="10" t="str">
        <f t="array" ref="K5934">INDEX('Régua SAEB'!$F$1:$F$40,MATCH($E5934&amp;"MT"&amp;$J5934,'Régua SAEB'!$G$1:$G$40,0),1)</f>
        <v>Básico</v>
      </c>
    </row>
    <row r="5935" spans="1:11" x14ac:dyDescent="0.2">
      <c r="A5935" s="28" t="s">
        <v>16</v>
      </c>
      <c r="B5935" s="24">
        <v>14540</v>
      </c>
      <c r="C5935" s="28" t="s">
        <v>3410</v>
      </c>
      <c r="D5935" s="29">
        <v>35014540</v>
      </c>
      <c r="E5935" s="29" t="s">
        <v>3527</v>
      </c>
      <c r="F5935" s="29">
        <v>293.07</v>
      </c>
      <c r="G5935" s="10">
        <f>SUMIFS('Régua SAEB'!$C:$C,'Régua SAEB'!$B:$B,"LP",'Régua SAEB'!$D:$D,"&lt;="&amp;$F5935,'Régua SAEB'!$E:$E,"&gt;"&amp;$F5935,'Régua SAEB'!$A:$A,$E5935)</f>
        <v>3</v>
      </c>
      <c r="H5935" s="10" t="str">
        <f t="array" ref="H5935">INDEX('Régua SAEB'!$F$1:$F$40,MATCH($E5935&amp;"LP"&amp;$G5935,'Régua SAEB'!$G$1:$G$40,0),1)</f>
        <v>Básico</v>
      </c>
      <c r="I5935" s="29">
        <v>276.77</v>
      </c>
      <c r="J5935" s="10">
        <f>SUMIFS('Régua SAEB'!$C:$C,'Régua SAEB'!$B:$B,"MT",'Régua SAEB'!$D:$D,"&lt;="&amp;$I5935,'Régua SAEB'!$E:$E,"&gt;"&amp;$I5935,'Régua SAEB'!$A:$A,$E5935)</f>
        <v>3</v>
      </c>
      <c r="K5935" s="10" t="str">
        <f t="array" ref="K5935">INDEX('Régua SAEB'!$F$1:$F$40,MATCH($E5935&amp;"MT"&amp;$J5935,'Régua SAEB'!$G$1:$G$40,0),1)</f>
        <v>Básico</v>
      </c>
    </row>
    <row r="5936" spans="1:11" x14ac:dyDescent="0.2">
      <c r="A5936" s="28" t="s">
        <v>16</v>
      </c>
      <c r="B5936" s="24">
        <v>900424</v>
      </c>
      <c r="C5936" s="28" t="s">
        <v>3411</v>
      </c>
      <c r="D5936" s="29">
        <v>35900424</v>
      </c>
      <c r="E5936" s="29" t="s">
        <v>3527</v>
      </c>
      <c r="F5936" s="29">
        <v>279.17</v>
      </c>
      <c r="G5936" s="10">
        <f>SUMIFS('Régua SAEB'!$C:$C,'Régua SAEB'!$B:$B,"LP",'Régua SAEB'!$D:$D,"&lt;="&amp;$F5936,'Régua SAEB'!$E:$E,"&gt;"&amp;$F5936,'Régua SAEB'!$A:$A,$E5936)</f>
        <v>3</v>
      </c>
      <c r="H5936" s="10" t="str">
        <f t="array" ref="H5936">INDEX('Régua SAEB'!$F$1:$F$40,MATCH($E5936&amp;"LP"&amp;$G5936,'Régua SAEB'!$G$1:$G$40,0),1)</f>
        <v>Básico</v>
      </c>
      <c r="I5936" s="29">
        <v>276.58</v>
      </c>
      <c r="J5936" s="10">
        <f>SUMIFS('Régua SAEB'!$C:$C,'Régua SAEB'!$B:$B,"MT",'Régua SAEB'!$D:$D,"&lt;="&amp;$I5936,'Régua SAEB'!$E:$E,"&gt;"&amp;$I5936,'Régua SAEB'!$A:$A,$E5936)</f>
        <v>3</v>
      </c>
      <c r="K5936" s="10" t="str">
        <f t="array" ref="K5936">INDEX('Régua SAEB'!$F$1:$F$40,MATCH($E5936&amp;"MT"&amp;$J5936,'Régua SAEB'!$G$1:$G$40,0),1)</f>
        <v>Básico</v>
      </c>
    </row>
    <row r="5937" spans="1:11" x14ac:dyDescent="0.2">
      <c r="A5937" s="28" t="s">
        <v>16</v>
      </c>
      <c r="B5937" s="24">
        <v>910119</v>
      </c>
      <c r="C5937" s="28" t="s">
        <v>3412</v>
      </c>
      <c r="D5937" s="29">
        <v>35910119</v>
      </c>
      <c r="E5937" s="29" t="s">
        <v>3527</v>
      </c>
      <c r="F5937" s="29">
        <v>250.29</v>
      </c>
      <c r="G5937" s="10">
        <f>SUMIFS('Régua SAEB'!$C:$C,'Régua SAEB'!$B:$B,"LP",'Régua SAEB'!$D:$D,"&lt;="&amp;$F5937,'Régua SAEB'!$E:$E,"&gt;"&amp;$F5937,'Régua SAEB'!$A:$A,$E5937)</f>
        <v>2</v>
      </c>
      <c r="H5937" s="10" t="str">
        <f t="array" ref="H5937">INDEX('Régua SAEB'!$F$1:$F$40,MATCH($E5937&amp;"LP"&amp;$G5937,'Régua SAEB'!$G$1:$G$40,0),1)</f>
        <v>Básico</v>
      </c>
      <c r="I5937" s="29">
        <v>251.99</v>
      </c>
      <c r="J5937" s="10">
        <f>SUMIFS('Régua SAEB'!$C:$C,'Régua SAEB'!$B:$B,"MT",'Régua SAEB'!$D:$D,"&lt;="&amp;$I5937,'Régua SAEB'!$E:$E,"&gt;"&amp;$I5937,'Régua SAEB'!$A:$A,$E5937)</f>
        <v>2</v>
      </c>
      <c r="K5937" s="10" t="str">
        <f t="array" ref="K5937">INDEX('Régua SAEB'!$F$1:$F$40,MATCH($E5937&amp;"MT"&amp;$J5937,'Régua SAEB'!$G$1:$G$40,0),1)</f>
        <v>Insuficiente</v>
      </c>
    </row>
    <row r="5938" spans="1:11" x14ac:dyDescent="0.2">
      <c r="A5938" s="28" t="s">
        <v>15</v>
      </c>
      <c r="B5938" s="24">
        <v>33133</v>
      </c>
      <c r="C5938" s="28" t="s">
        <v>3414</v>
      </c>
      <c r="D5938" s="29">
        <v>35033133</v>
      </c>
      <c r="E5938" s="29" t="s">
        <v>3527</v>
      </c>
      <c r="F5938" s="29">
        <v>268.76</v>
      </c>
      <c r="G5938" s="10">
        <f>SUMIFS('Régua SAEB'!$C:$C,'Régua SAEB'!$B:$B,"LP",'Régua SAEB'!$D:$D,"&lt;="&amp;$F5938,'Régua SAEB'!$E:$E,"&gt;"&amp;$F5938,'Régua SAEB'!$A:$A,$E5938)</f>
        <v>2</v>
      </c>
      <c r="H5938" s="10" t="str">
        <f t="array" ref="H5938">INDEX('Régua SAEB'!$F$1:$F$40,MATCH($E5938&amp;"LP"&amp;$G5938,'Régua SAEB'!$G$1:$G$40,0),1)</f>
        <v>Básico</v>
      </c>
      <c r="I5938" s="29">
        <v>247.64</v>
      </c>
      <c r="J5938" s="10">
        <f>SUMIFS('Régua SAEB'!$C:$C,'Régua SAEB'!$B:$B,"MT",'Régua SAEB'!$D:$D,"&lt;="&amp;$I5938,'Régua SAEB'!$E:$E,"&gt;"&amp;$I5938,'Régua SAEB'!$A:$A,$E5938)</f>
        <v>1</v>
      </c>
      <c r="K5938" s="10" t="str">
        <f t="array" ref="K5938">INDEX('Régua SAEB'!$F$1:$F$40,MATCH($E5938&amp;"MT"&amp;$J5938,'Régua SAEB'!$G$1:$G$40,0),1)</f>
        <v>Insuficiente</v>
      </c>
    </row>
    <row r="5939" spans="1:11" x14ac:dyDescent="0.2">
      <c r="A5939" s="28" t="s">
        <v>15</v>
      </c>
      <c r="B5939" s="24">
        <v>906815</v>
      </c>
      <c r="C5939" s="28" t="s">
        <v>3416</v>
      </c>
      <c r="D5939" s="29">
        <v>35906815</v>
      </c>
      <c r="E5939" s="29" t="s">
        <v>3527</v>
      </c>
      <c r="F5939" s="29">
        <v>273.17</v>
      </c>
      <c r="G5939" s="10">
        <f>SUMIFS('Régua SAEB'!$C:$C,'Régua SAEB'!$B:$B,"LP",'Régua SAEB'!$D:$D,"&lt;="&amp;$F5939,'Régua SAEB'!$E:$E,"&gt;"&amp;$F5939,'Régua SAEB'!$A:$A,$E5939)</f>
        <v>2</v>
      </c>
      <c r="H5939" s="10" t="str">
        <f t="array" ref="H5939">INDEX('Régua SAEB'!$F$1:$F$40,MATCH($E5939&amp;"LP"&amp;$G5939,'Régua SAEB'!$G$1:$G$40,0),1)</f>
        <v>Básico</v>
      </c>
      <c r="I5939" s="29">
        <v>265.86</v>
      </c>
      <c r="J5939" s="10">
        <f>SUMIFS('Régua SAEB'!$C:$C,'Régua SAEB'!$B:$B,"MT",'Régua SAEB'!$D:$D,"&lt;="&amp;$I5939,'Régua SAEB'!$E:$E,"&gt;"&amp;$I5939,'Régua SAEB'!$A:$A,$E5939)</f>
        <v>2</v>
      </c>
      <c r="K5939" s="10" t="str">
        <f t="array" ref="K5939">INDEX('Régua SAEB'!$F$1:$F$40,MATCH($E5939&amp;"MT"&amp;$J5939,'Régua SAEB'!$G$1:$G$40,0),1)</f>
        <v>Insuficiente</v>
      </c>
    </row>
    <row r="5940" spans="1:11" x14ac:dyDescent="0.2">
      <c r="A5940" s="28" t="s">
        <v>39</v>
      </c>
      <c r="B5940" s="24">
        <v>16627</v>
      </c>
      <c r="C5940" s="28" t="s">
        <v>3418</v>
      </c>
      <c r="D5940" s="29">
        <v>35016627</v>
      </c>
      <c r="E5940" s="29" t="s">
        <v>3527</v>
      </c>
      <c r="F5940" s="29">
        <v>299.61</v>
      </c>
      <c r="G5940" s="10">
        <f>SUMIFS('Régua SAEB'!$C:$C,'Régua SAEB'!$B:$B,"LP",'Régua SAEB'!$D:$D,"&lt;="&amp;$F5940,'Régua SAEB'!$E:$E,"&gt;"&amp;$F5940,'Régua SAEB'!$A:$A,$E5940)</f>
        <v>3</v>
      </c>
      <c r="H5940" s="10" t="str">
        <f t="array" ref="H5940">INDEX('Régua SAEB'!$F$1:$F$40,MATCH($E5940&amp;"LP"&amp;$G5940,'Régua SAEB'!$G$1:$G$40,0),1)</f>
        <v>Básico</v>
      </c>
      <c r="I5940" s="29">
        <v>291.17</v>
      </c>
      <c r="J5940" s="10">
        <f>SUMIFS('Régua SAEB'!$C:$C,'Régua SAEB'!$B:$B,"MT",'Régua SAEB'!$D:$D,"&lt;="&amp;$I5940,'Régua SAEB'!$E:$E,"&gt;"&amp;$I5940,'Régua SAEB'!$A:$A,$E5940)</f>
        <v>3</v>
      </c>
      <c r="K5940" s="10" t="str">
        <f t="array" ref="K5940">INDEX('Régua SAEB'!$F$1:$F$40,MATCH($E5940&amp;"MT"&amp;$J5940,'Régua SAEB'!$G$1:$G$40,0),1)</f>
        <v>Básico</v>
      </c>
    </row>
    <row r="5941" spans="1:11" x14ac:dyDescent="0.2">
      <c r="A5941" s="28" t="s">
        <v>39</v>
      </c>
      <c r="B5941" s="24">
        <v>16639</v>
      </c>
      <c r="C5941" s="28" t="s">
        <v>3419</v>
      </c>
      <c r="D5941" s="29">
        <v>35016639</v>
      </c>
      <c r="E5941" s="29" t="s">
        <v>3527</v>
      </c>
      <c r="F5941" s="29">
        <v>276.66000000000003</v>
      </c>
      <c r="G5941" s="10">
        <f>SUMIFS('Régua SAEB'!$C:$C,'Régua SAEB'!$B:$B,"LP",'Régua SAEB'!$D:$D,"&lt;="&amp;$F5941,'Régua SAEB'!$E:$E,"&gt;"&amp;$F5941,'Régua SAEB'!$A:$A,$E5941)</f>
        <v>3</v>
      </c>
      <c r="H5941" s="10" t="str">
        <f t="array" ref="H5941">INDEX('Régua SAEB'!$F$1:$F$40,MATCH($E5941&amp;"LP"&amp;$G5941,'Régua SAEB'!$G$1:$G$40,0),1)</f>
        <v>Básico</v>
      </c>
      <c r="I5941" s="29">
        <v>264.79000000000002</v>
      </c>
      <c r="J5941" s="10">
        <f>SUMIFS('Régua SAEB'!$C:$C,'Régua SAEB'!$B:$B,"MT",'Régua SAEB'!$D:$D,"&lt;="&amp;$I5941,'Régua SAEB'!$E:$E,"&gt;"&amp;$I5941,'Régua SAEB'!$A:$A,$E5941)</f>
        <v>2</v>
      </c>
      <c r="K5941" s="10" t="str">
        <f t="array" ref="K5941">INDEX('Régua SAEB'!$F$1:$F$40,MATCH($E5941&amp;"MT"&amp;$J5941,'Régua SAEB'!$G$1:$G$40,0),1)</f>
        <v>Insuficiente</v>
      </c>
    </row>
    <row r="5942" spans="1:11" x14ac:dyDescent="0.2">
      <c r="A5942" s="28" t="s">
        <v>39</v>
      </c>
      <c r="B5942" s="24">
        <v>16676</v>
      </c>
      <c r="C5942" s="28" t="s">
        <v>3420</v>
      </c>
      <c r="D5942" s="29">
        <v>35016676</v>
      </c>
      <c r="E5942" s="29" t="s">
        <v>3527</v>
      </c>
      <c r="F5942" s="29">
        <v>268.44</v>
      </c>
      <c r="G5942" s="10">
        <f>SUMIFS('Régua SAEB'!$C:$C,'Régua SAEB'!$B:$B,"LP",'Régua SAEB'!$D:$D,"&lt;="&amp;$F5942,'Régua SAEB'!$E:$E,"&gt;"&amp;$F5942,'Régua SAEB'!$A:$A,$E5942)</f>
        <v>2</v>
      </c>
      <c r="H5942" s="10" t="str">
        <f t="array" ref="H5942">INDEX('Régua SAEB'!$F$1:$F$40,MATCH($E5942&amp;"LP"&amp;$G5942,'Régua SAEB'!$G$1:$G$40,0),1)</f>
        <v>Básico</v>
      </c>
      <c r="I5942" s="29">
        <v>254.13</v>
      </c>
      <c r="J5942" s="10">
        <f>SUMIFS('Régua SAEB'!$C:$C,'Régua SAEB'!$B:$B,"MT",'Régua SAEB'!$D:$D,"&lt;="&amp;$I5942,'Régua SAEB'!$E:$E,"&gt;"&amp;$I5942,'Régua SAEB'!$A:$A,$E5942)</f>
        <v>2</v>
      </c>
      <c r="K5942" s="10" t="str">
        <f t="array" ref="K5942">INDEX('Régua SAEB'!$F$1:$F$40,MATCH($E5942&amp;"MT"&amp;$J5942,'Régua SAEB'!$G$1:$G$40,0),1)</f>
        <v>Insuficiente</v>
      </c>
    </row>
    <row r="5943" spans="1:11" x14ac:dyDescent="0.2">
      <c r="A5943" s="28" t="s">
        <v>39</v>
      </c>
      <c r="B5943" s="24">
        <v>916432</v>
      </c>
      <c r="C5943" s="28" t="s">
        <v>3423</v>
      </c>
      <c r="D5943" s="29">
        <v>35916432</v>
      </c>
      <c r="E5943" s="29" t="s">
        <v>3527</v>
      </c>
      <c r="F5943" s="29">
        <v>294.45</v>
      </c>
      <c r="G5943" s="10">
        <f>SUMIFS('Régua SAEB'!$C:$C,'Régua SAEB'!$B:$B,"LP",'Régua SAEB'!$D:$D,"&lt;="&amp;$F5943,'Régua SAEB'!$E:$E,"&gt;"&amp;$F5943,'Régua SAEB'!$A:$A,$E5943)</f>
        <v>3</v>
      </c>
      <c r="H5943" s="10" t="str">
        <f t="array" ref="H5943">INDEX('Régua SAEB'!$F$1:$F$40,MATCH($E5943&amp;"LP"&amp;$G5943,'Régua SAEB'!$G$1:$G$40,0),1)</f>
        <v>Básico</v>
      </c>
      <c r="I5943" s="29">
        <v>274.83999999999997</v>
      </c>
      <c r="J5943" s="10">
        <f>SUMIFS('Régua SAEB'!$C:$C,'Régua SAEB'!$B:$B,"MT",'Régua SAEB'!$D:$D,"&lt;="&amp;$I5943,'Régua SAEB'!$E:$E,"&gt;"&amp;$I5943,'Régua SAEB'!$A:$A,$E5943)</f>
        <v>2</v>
      </c>
      <c r="K5943" s="10" t="str">
        <f t="array" ref="K5943">INDEX('Régua SAEB'!$F$1:$F$40,MATCH($E5943&amp;"MT"&amp;$J5943,'Régua SAEB'!$G$1:$G$40,0),1)</f>
        <v>Insuficiente</v>
      </c>
    </row>
    <row r="5944" spans="1:11" x14ac:dyDescent="0.2">
      <c r="A5944" s="28" t="s">
        <v>39</v>
      </c>
      <c r="B5944" s="24">
        <v>923035</v>
      </c>
      <c r="C5944" s="28" t="s">
        <v>3424</v>
      </c>
      <c r="D5944" s="29">
        <v>35923035</v>
      </c>
      <c r="E5944" s="29" t="s">
        <v>3527</v>
      </c>
      <c r="F5944" s="29">
        <v>283.68</v>
      </c>
      <c r="G5944" s="10">
        <f>SUMIFS('Régua SAEB'!$C:$C,'Régua SAEB'!$B:$B,"LP",'Régua SAEB'!$D:$D,"&lt;="&amp;$F5944,'Régua SAEB'!$E:$E,"&gt;"&amp;$F5944,'Régua SAEB'!$A:$A,$E5944)</f>
        <v>3</v>
      </c>
      <c r="H5944" s="10" t="str">
        <f t="array" ref="H5944">INDEX('Régua SAEB'!$F$1:$F$40,MATCH($E5944&amp;"LP"&amp;$G5944,'Régua SAEB'!$G$1:$G$40,0),1)</f>
        <v>Básico</v>
      </c>
      <c r="I5944" s="29">
        <v>268.24</v>
      </c>
      <c r="J5944" s="10">
        <f>SUMIFS('Régua SAEB'!$C:$C,'Régua SAEB'!$B:$B,"MT",'Régua SAEB'!$D:$D,"&lt;="&amp;$I5944,'Régua SAEB'!$E:$E,"&gt;"&amp;$I5944,'Régua SAEB'!$A:$A,$E5944)</f>
        <v>2</v>
      </c>
      <c r="K5944" s="10" t="str">
        <f t="array" ref="K5944">INDEX('Régua SAEB'!$F$1:$F$40,MATCH($E5944&amp;"MT"&amp;$J5944,'Régua SAEB'!$G$1:$G$40,0),1)</f>
        <v>Insuficiente</v>
      </c>
    </row>
    <row r="5945" spans="1:11" x14ac:dyDescent="0.2">
      <c r="A5945" s="28" t="s">
        <v>96</v>
      </c>
      <c r="B5945" s="24">
        <v>14000</v>
      </c>
      <c r="C5945" s="28" t="s">
        <v>3426</v>
      </c>
      <c r="D5945" s="29">
        <v>35014000</v>
      </c>
      <c r="E5945" s="29" t="s">
        <v>3527</v>
      </c>
      <c r="F5945" s="29">
        <v>305.99</v>
      </c>
      <c r="G5945" s="10">
        <f>SUMIFS('Régua SAEB'!$C:$C,'Régua SAEB'!$B:$B,"LP",'Régua SAEB'!$D:$D,"&lt;="&amp;$F5945,'Régua SAEB'!$E:$E,"&gt;"&amp;$F5945,'Régua SAEB'!$A:$A,$E5945)</f>
        <v>4</v>
      </c>
      <c r="H5945" s="10" t="str">
        <f t="array" ref="H5945">INDEX('Régua SAEB'!$F$1:$F$40,MATCH($E5945&amp;"LP"&amp;$G5945,'Régua SAEB'!$G$1:$G$40,0),1)</f>
        <v>Básico</v>
      </c>
      <c r="I5945" s="29">
        <v>285.68</v>
      </c>
      <c r="J5945" s="10">
        <f>SUMIFS('Régua SAEB'!$C:$C,'Régua SAEB'!$B:$B,"MT",'Régua SAEB'!$D:$D,"&lt;="&amp;$I5945,'Régua SAEB'!$E:$E,"&gt;"&amp;$I5945,'Régua SAEB'!$A:$A,$E5945)</f>
        <v>3</v>
      </c>
      <c r="K5945" s="10" t="str">
        <f t="array" ref="K5945">INDEX('Régua SAEB'!$F$1:$F$40,MATCH($E5945&amp;"MT"&amp;$J5945,'Régua SAEB'!$G$1:$G$40,0),1)</f>
        <v>Básico</v>
      </c>
    </row>
    <row r="5946" spans="1:11" x14ac:dyDescent="0.2">
      <c r="A5946" s="28" t="s">
        <v>96</v>
      </c>
      <c r="B5946" s="24">
        <v>14126</v>
      </c>
      <c r="C5946" s="28" t="s">
        <v>3813</v>
      </c>
      <c r="D5946" s="29">
        <v>35014126</v>
      </c>
      <c r="E5946" s="29" t="s">
        <v>3527</v>
      </c>
      <c r="F5946" s="29">
        <v>275.97000000000003</v>
      </c>
      <c r="G5946" s="10">
        <f>SUMIFS('Régua SAEB'!$C:$C,'Régua SAEB'!$B:$B,"LP",'Régua SAEB'!$D:$D,"&lt;="&amp;$F5946,'Régua SAEB'!$E:$E,"&gt;"&amp;$F5946,'Régua SAEB'!$A:$A,$E5946)</f>
        <v>3</v>
      </c>
      <c r="H5946" s="10" t="str">
        <f t="array" ref="H5946">INDEX('Régua SAEB'!$F$1:$F$40,MATCH($E5946&amp;"LP"&amp;$G5946,'Régua SAEB'!$G$1:$G$40,0),1)</f>
        <v>Básico</v>
      </c>
      <c r="I5946" s="29">
        <v>266.70999999999998</v>
      </c>
      <c r="J5946" s="10">
        <f>SUMIFS('Régua SAEB'!$C:$C,'Régua SAEB'!$B:$B,"MT",'Régua SAEB'!$D:$D,"&lt;="&amp;$I5946,'Régua SAEB'!$E:$E,"&gt;"&amp;$I5946,'Régua SAEB'!$A:$A,$E5946)</f>
        <v>2</v>
      </c>
      <c r="K5946" s="10" t="str">
        <f t="array" ref="K5946">INDEX('Régua SAEB'!$F$1:$F$40,MATCH($E5946&amp;"MT"&amp;$J5946,'Régua SAEB'!$G$1:$G$40,0),1)</f>
        <v>Insuficiente</v>
      </c>
    </row>
    <row r="5947" spans="1:11" x14ac:dyDescent="0.2">
      <c r="A5947" s="28" t="s">
        <v>96</v>
      </c>
      <c r="B5947" s="24">
        <v>14175</v>
      </c>
      <c r="C5947" s="28" t="s">
        <v>3814</v>
      </c>
      <c r="D5947" s="29">
        <v>35014175</v>
      </c>
      <c r="E5947" s="29" t="s">
        <v>3527</v>
      </c>
      <c r="F5947" s="29">
        <v>285.60000000000002</v>
      </c>
      <c r="G5947" s="10">
        <f>SUMIFS('Régua SAEB'!$C:$C,'Régua SAEB'!$B:$B,"LP",'Régua SAEB'!$D:$D,"&lt;="&amp;$F5947,'Régua SAEB'!$E:$E,"&gt;"&amp;$F5947,'Régua SAEB'!$A:$A,$E5947)</f>
        <v>3</v>
      </c>
      <c r="H5947" s="10" t="str">
        <f t="array" ref="H5947">INDEX('Régua SAEB'!$F$1:$F$40,MATCH($E5947&amp;"LP"&amp;$G5947,'Régua SAEB'!$G$1:$G$40,0),1)</f>
        <v>Básico</v>
      </c>
      <c r="I5947" s="29">
        <v>284.02</v>
      </c>
      <c r="J5947" s="10">
        <f>SUMIFS('Régua SAEB'!$C:$C,'Régua SAEB'!$B:$B,"MT",'Régua SAEB'!$D:$D,"&lt;="&amp;$I5947,'Régua SAEB'!$E:$E,"&gt;"&amp;$I5947,'Régua SAEB'!$A:$A,$E5947)</f>
        <v>3</v>
      </c>
      <c r="K5947" s="10" t="str">
        <f t="array" ref="K5947">INDEX('Régua SAEB'!$F$1:$F$40,MATCH($E5947&amp;"MT"&amp;$J5947,'Régua SAEB'!$G$1:$G$40,0),1)</f>
        <v>Básico</v>
      </c>
    </row>
    <row r="5948" spans="1:11" x14ac:dyDescent="0.2">
      <c r="A5948" s="28" t="s">
        <v>96</v>
      </c>
      <c r="B5948" s="24">
        <v>14254</v>
      </c>
      <c r="C5948" s="28" t="s">
        <v>3255</v>
      </c>
      <c r="D5948" s="29">
        <v>35014254</v>
      </c>
      <c r="E5948" s="29" t="s">
        <v>3527</v>
      </c>
      <c r="F5948" s="29">
        <v>302.52</v>
      </c>
      <c r="G5948" s="10">
        <f>SUMIFS('Régua SAEB'!$C:$C,'Régua SAEB'!$B:$B,"LP",'Régua SAEB'!$D:$D,"&lt;="&amp;$F5948,'Régua SAEB'!$E:$E,"&gt;"&amp;$F5948,'Régua SAEB'!$A:$A,$E5948)</f>
        <v>4</v>
      </c>
      <c r="H5948" s="10" t="str">
        <f t="array" ref="H5948">INDEX('Régua SAEB'!$F$1:$F$40,MATCH($E5948&amp;"LP"&amp;$G5948,'Régua SAEB'!$G$1:$G$40,0),1)</f>
        <v>Básico</v>
      </c>
      <c r="I5948" s="29">
        <v>278.66000000000003</v>
      </c>
      <c r="J5948" s="10">
        <f>SUMIFS('Régua SAEB'!$C:$C,'Régua SAEB'!$B:$B,"MT",'Régua SAEB'!$D:$D,"&lt;="&amp;$I5948,'Régua SAEB'!$E:$E,"&gt;"&amp;$I5948,'Régua SAEB'!$A:$A,$E5948)</f>
        <v>3</v>
      </c>
      <c r="K5948" s="10" t="str">
        <f t="array" ref="K5948">INDEX('Régua SAEB'!$F$1:$F$40,MATCH($E5948&amp;"MT"&amp;$J5948,'Régua SAEB'!$G$1:$G$40,0),1)</f>
        <v>Básico</v>
      </c>
    </row>
    <row r="5949" spans="1:11" x14ac:dyDescent="0.2">
      <c r="A5949" s="28" t="s">
        <v>96</v>
      </c>
      <c r="B5949" s="24">
        <v>14266</v>
      </c>
      <c r="C5949" s="28" t="s">
        <v>3815</v>
      </c>
      <c r="D5949" s="29">
        <v>35014266</v>
      </c>
      <c r="E5949" s="29" t="s">
        <v>3527</v>
      </c>
      <c r="F5949" s="29">
        <v>296.8</v>
      </c>
      <c r="G5949" s="10">
        <f>SUMIFS('Régua SAEB'!$C:$C,'Régua SAEB'!$B:$B,"LP",'Régua SAEB'!$D:$D,"&lt;="&amp;$F5949,'Régua SAEB'!$E:$E,"&gt;"&amp;$F5949,'Régua SAEB'!$A:$A,$E5949)</f>
        <v>3</v>
      </c>
      <c r="H5949" s="10" t="str">
        <f t="array" ref="H5949">INDEX('Régua SAEB'!$F$1:$F$40,MATCH($E5949&amp;"LP"&amp;$G5949,'Régua SAEB'!$G$1:$G$40,0),1)</f>
        <v>Básico</v>
      </c>
      <c r="I5949" s="29">
        <v>277.04000000000002</v>
      </c>
      <c r="J5949" s="10">
        <f>SUMIFS('Régua SAEB'!$C:$C,'Régua SAEB'!$B:$B,"MT",'Régua SAEB'!$D:$D,"&lt;="&amp;$I5949,'Régua SAEB'!$E:$E,"&gt;"&amp;$I5949,'Régua SAEB'!$A:$A,$E5949)</f>
        <v>3</v>
      </c>
      <c r="K5949" s="10" t="str">
        <f t="array" ref="K5949">INDEX('Régua SAEB'!$F$1:$F$40,MATCH($E5949&amp;"MT"&amp;$J5949,'Régua SAEB'!$G$1:$G$40,0),1)</f>
        <v>Básico</v>
      </c>
    </row>
    <row r="5950" spans="1:11" x14ac:dyDescent="0.2">
      <c r="A5950" s="28" t="s">
        <v>96</v>
      </c>
      <c r="B5950" s="24">
        <v>14278</v>
      </c>
      <c r="C5950" s="28" t="s">
        <v>3816</v>
      </c>
      <c r="D5950" s="29">
        <v>35014278</v>
      </c>
      <c r="E5950" s="29" t="s">
        <v>3527</v>
      </c>
      <c r="F5950" s="29">
        <v>258.95</v>
      </c>
      <c r="G5950" s="10">
        <f>SUMIFS('Régua SAEB'!$C:$C,'Régua SAEB'!$B:$B,"LP",'Régua SAEB'!$D:$D,"&lt;="&amp;$F5950,'Régua SAEB'!$E:$E,"&gt;"&amp;$F5950,'Régua SAEB'!$A:$A,$E5950)</f>
        <v>2</v>
      </c>
      <c r="H5950" s="10" t="str">
        <f t="array" ref="H5950">INDEX('Régua SAEB'!$F$1:$F$40,MATCH($E5950&amp;"LP"&amp;$G5950,'Régua SAEB'!$G$1:$G$40,0),1)</f>
        <v>Básico</v>
      </c>
      <c r="I5950" s="29">
        <v>257.58999999999997</v>
      </c>
      <c r="J5950" s="10">
        <f>SUMIFS('Régua SAEB'!$C:$C,'Régua SAEB'!$B:$B,"MT",'Régua SAEB'!$D:$D,"&lt;="&amp;$I5950,'Régua SAEB'!$E:$E,"&gt;"&amp;$I5950,'Régua SAEB'!$A:$A,$E5950)</f>
        <v>2</v>
      </c>
      <c r="K5950" s="10" t="str">
        <f t="array" ref="K5950">INDEX('Régua SAEB'!$F$1:$F$40,MATCH($E5950&amp;"MT"&amp;$J5950,'Régua SAEB'!$G$1:$G$40,0),1)</f>
        <v>Insuficiente</v>
      </c>
    </row>
    <row r="5951" spans="1:11" x14ac:dyDescent="0.2">
      <c r="A5951" s="28" t="s">
        <v>96</v>
      </c>
      <c r="B5951" s="24">
        <v>14285</v>
      </c>
      <c r="C5951" s="28" t="s">
        <v>3817</v>
      </c>
      <c r="D5951" s="29">
        <v>35014285</v>
      </c>
      <c r="E5951" s="29" t="s">
        <v>3527</v>
      </c>
      <c r="F5951" s="29">
        <v>295.83</v>
      </c>
      <c r="G5951" s="10">
        <f>SUMIFS('Régua SAEB'!$C:$C,'Régua SAEB'!$B:$B,"LP",'Régua SAEB'!$D:$D,"&lt;="&amp;$F5951,'Régua SAEB'!$E:$E,"&gt;"&amp;$F5951,'Régua SAEB'!$A:$A,$E5951)</f>
        <v>3</v>
      </c>
      <c r="H5951" s="10" t="str">
        <f t="array" ref="H5951">INDEX('Régua SAEB'!$F$1:$F$40,MATCH($E5951&amp;"LP"&amp;$G5951,'Régua SAEB'!$G$1:$G$40,0),1)</f>
        <v>Básico</v>
      </c>
      <c r="I5951" s="29">
        <v>283.01</v>
      </c>
      <c r="J5951" s="10">
        <f>SUMIFS('Régua SAEB'!$C:$C,'Régua SAEB'!$B:$B,"MT",'Régua SAEB'!$D:$D,"&lt;="&amp;$I5951,'Régua SAEB'!$E:$E,"&gt;"&amp;$I5951,'Régua SAEB'!$A:$A,$E5951)</f>
        <v>3</v>
      </c>
      <c r="K5951" s="10" t="str">
        <f t="array" ref="K5951">INDEX('Régua SAEB'!$F$1:$F$40,MATCH($E5951&amp;"MT"&amp;$J5951,'Régua SAEB'!$G$1:$G$40,0),1)</f>
        <v>Básico</v>
      </c>
    </row>
    <row r="5952" spans="1:11" x14ac:dyDescent="0.2">
      <c r="A5952" s="28" t="s">
        <v>96</v>
      </c>
      <c r="B5952" s="24">
        <v>37898</v>
      </c>
      <c r="C5952" s="28" t="s">
        <v>3818</v>
      </c>
      <c r="D5952" s="29">
        <v>35037898</v>
      </c>
      <c r="E5952" s="29" t="s">
        <v>3527</v>
      </c>
      <c r="F5952" s="29">
        <v>255.09</v>
      </c>
      <c r="G5952" s="10">
        <f>SUMIFS('Régua SAEB'!$C:$C,'Régua SAEB'!$B:$B,"LP",'Régua SAEB'!$D:$D,"&lt;="&amp;$F5952,'Régua SAEB'!$E:$E,"&gt;"&amp;$F5952,'Régua SAEB'!$A:$A,$E5952)</f>
        <v>2</v>
      </c>
      <c r="H5952" s="10" t="str">
        <f t="array" ref="H5952">INDEX('Régua SAEB'!$F$1:$F$40,MATCH($E5952&amp;"LP"&amp;$G5952,'Régua SAEB'!$G$1:$G$40,0),1)</f>
        <v>Básico</v>
      </c>
      <c r="I5952" s="29">
        <v>250.46</v>
      </c>
      <c r="J5952" s="10">
        <f>SUMIFS('Régua SAEB'!$C:$C,'Régua SAEB'!$B:$B,"MT",'Régua SAEB'!$D:$D,"&lt;="&amp;$I5952,'Régua SAEB'!$E:$E,"&gt;"&amp;$I5952,'Régua SAEB'!$A:$A,$E5952)</f>
        <v>2</v>
      </c>
      <c r="K5952" s="10" t="str">
        <f t="array" ref="K5952">INDEX('Régua SAEB'!$F$1:$F$40,MATCH($E5952&amp;"MT"&amp;$J5952,'Régua SAEB'!$G$1:$G$40,0),1)</f>
        <v>Insuficiente</v>
      </c>
    </row>
    <row r="5953" spans="1:11" x14ac:dyDescent="0.2">
      <c r="A5953" s="28" t="s">
        <v>96</v>
      </c>
      <c r="B5953" s="24">
        <v>39664</v>
      </c>
      <c r="C5953" s="28" t="s">
        <v>3819</v>
      </c>
      <c r="D5953" s="29">
        <v>35039664</v>
      </c>
      <c r="E5953" s="29" t="s">
        <v>3527</v>
      </c>
      <c r="F5953" s="29">
        <v>290.52</v>
      </c>
      <c r="G5953" s="10">
        <f>SUMIFS('Régua SAEB'!$C:$C,'Régua SAEB'!$B:$B,"LP",'Régua SAEB'!$D:$D,"&lt;="&amp;$F5953,'Régua SAEB'!$E:$E,"&gt;"&amp;$F5953,'Régua SAEB'!$A:$A,$E5953)</f>
        <v>3</v>
      </c>
      <c r="H5953" s="10" t="str">
        <f t="array" ref="H5953">INDEX('Régua SAEB'!$F$1:$F$40,MATCH($E5953&amp;"LP"&amp;$G5953,'Régua SAEB'!$G$1:$G$40,0),1)</f>
        <v>Básico</v>
      </c>
      <c r="I5953" s="29">
        <v>279.12</v>
      </c>
      <c r="J5953" s="10">
        <f>SUMIFS('Régua SAEB'!$C:$C,'Régua SAEB'!$B:$B,"MT",'Régua SAEB'!$D:$D,"&lt;="&amp;$I5953,'Régua SAEB'!$E:$E,"&gt;"&amp;$I5953,'Régua SAEB'!$A:$A,$E5953)</f>
        <v>3</v>
      </c>
      <c r="K5953" s="10" t="str">
        <f t="array" ref="K5953">INDEX('Régua SAEB'!$F$1:$F$40,MATCH($E5953&amp;"MT"&amp;$J5953,'Régua SAEB'!$G$1:$G$40,0),1)</f>
        <v>Básico</v>
      </c>
    </row>
    <row r="5954" spans="1:11" x14ac:dyDescent="0.2">
      <c r="A5954" s="28" t="s">
        <v>96</v>
      </c>
      <c r="B5954" s="24">
        <v>43916</v>
      </c>
      <c r="C5954" s="28" t="s">
        <v>3820</v>
      </c>
      <c r="D5954" s="29">
        <v>35043916</v>
      </c>
      <c r="E5954" s="29" t="s">
        <v>3527</v>
      </c>
      <c r="F5954" s="29">
        <v>284.43</v>
      </c>
      <c r="G5954" s="10">
        <f>SUMIFS('Régua SAEB'!$C:$C,'Régua SAEB'!$B:$B,"LP",'Régua SAEB'!$D:$D,"&lt;="&amp;$F5954,'Régua SAEB'!$E:$E,"&gt;"&amp;$F5954,'Régua SAEB'!$A:$A,$E5954)</f>
        <v>3</v>
      </c>
      <c r="H5954" s="10" t="str">
        <f t="array" ref="H5954">INDEX('Régua SAEB'!$F$1:$F$40,MATCH($E5954&amp;"LP"&amp;$G5954,'Régua SAEB'!$G$1:$G$40,0),1)</f>
        <v>Básico</v>
      </c>
      <c r="I5954" s="29">
        <v>275.24</v>
      </c>
      <c r="J5954" s="10">
        <f>SUMIFS('Régua SAEB'!$C:$C,'Régua SAEB'!$B:$B,"MT",'Régua SAEB'!$D:$D,"&lt;="&amp;$I5954,'Régua SAEB'!$E:$E,"&gt;"&amp;$I5954,'Régua SAEB'!$A:$A,$E5954)</f>
        <v>3</v>
      </c>
      <c r="K5954" s="10" t="str">
        <f t="array" ref="K5954">INDEX('Régua SAEB'!$F$1:$F$40,MATCH($E5954&amp;"MT"&amp;$J5954,'Régua SAEB'!$G$1:$G$40,0),1)</f>
        <v>Básico</v>
      </c>
    </row>
    <row r="5955" spans="1:11" x14ac:dyDescent="0.2">
      <c r="A5955" s="28" t="s">
        <v>96</v>
      </c>
      <c r="B5955" s="24">
        <v>46838</v>
      </c>
      <c r="C5955" s="28" t="s">
        <v>3821</v>
      </c>
      <c r="D5955" s="29">
        <v>35046838</v>
      </c>
      <c r="E5955" s="29" t="s">
        <v>3527</v>
      </c>
      <c r="F5955" s="29">
        <v>273.91000000000003</v>
      </c>
      <c r="G5955" s="10">
        <f>SUMIFS('Régua SAEB'!$C:$C,'Régua SAEB'!$B:$B,"LP",'Régua SAEB'!$D:$D,"&lt;="&amp;$F5955,'Régua SAEB'!$E:$E,"&gt;"&amp;$F5955,'Régua SAEB'!$A:$A,$E5955)</f>
        <v>2</v>
      </c>
      <c r="H5955" s="10" t="str">
        <f t="array" ref="H5955">INDEX('Régua SAEB'!$F$1:$F$40,MATCH($E5955&amp;"LP"&amp;$G5955,'Régua SAEB'!$G$1:$G$40,0),1)</f>
        <v>Básico</v>
      </c>
      <c r="I5955" s="29">
        <v>268</v>
      </c>
      <c r="J5955" s="10">
        <f>SUMIFS('Régua SAEB'!$C:$C,'Régua SAEB'!$B:$B,"MT",'Régua SAEB'!$D:$D,"&lt;="&amp;$I5955,'Régua SAEB'!$E:$E,"&gt;"&amp;$I5955,'Régua SAEB'!$A:$A,$E5955)</f>
        <v>2</v>
      </c>
      <c r="K5955" s="10" t="str">
        <f t="array" ref="K5955">INDEX('Régua SAEB'!$F$1:$F$40,MATCH($E5955&amp;"MT"&amp;$J5955,'Régua SAEB'!$G$1:$G$40,0),1)</f>
        <v>Insuficiente</v>
      </c>
    </row>
    <row r="5956" spans="1:11" x14ac:dyDescent="0.2">
      <c r="A5956" s="28" t="s">
        <v>96</v>
      </c>
      <c r="B5956" s="24">
        <v>49220</v>
      </c>
      <c r="C5956" s="28" t="s">
        <v>3822</v>
      </c>
      <c r="D5956" s="29">
        <v>35049220</v>
      </c>
      <c r="E5956" s="29" t="s">
        <v>3527</v>
      </c>
      <c r="F5956" s="29">
        <v>276.17</v>
      </c>
      <c r="G5956" s="10">
        <f>SUMIFS('Régua SAEB'!$C:$C,'Régua SAEB'!$B:$B,"LP",'Régua SAEB'!$D:$D,"&lt;="&amp;$F5956,'Régua SAEB'!$E:$E,"&gt;"&amp;$F5956,'Régua SAEB'!$A:$A,$E5956)</f>
        <v>3</v>
      </c>
      <c r="H5956" s="10" t="str">
        <f t="array" ref="H5956">INDEX('Régua SAEB'!$F$1:$F$40,MATCH($E5956&amp;"LP"&amp;$G5956,'Régua SAEB'!$G$1:$G$40,0),1)</f>
        <v>Básico</v>
      </c>
      <c r="I5956" s="29">
        <v>268.27999999999997</v>
      </c>
      <c r="J5956" s="10">
        <f>SUMIFS('Régua SAEB'!$C:$C,'Régua SAEB'!$B:$B,"MT",'Régua SAEB'!$D:$D,"&lt;="&amp;$I5956,'Régua SAEB'!$E:$E,"&gt;"&amp;$I5956,'Régua SAEB'!$A:$A,$E5956)</f>
        <v>2</v>
      </c>
      <c r="K5956" s="10" t="str">
        <f t="array" ref="K5956">INDEX('Régua SAEB'!$F$1:$F$40,MATCH($E5956&amp;"MT"&amp;$J5956,'Régua SAEB'!$G$1:$G$40,0),1)</f>
        <v>Insuficiente</v>
      </c>
    </row>
    <row r="5957" spans="1:11" x14ac:dyDescent="0.2">
      <c r="A5957" s="28" t="s">
        <v>96</v>
      </c>
      <c r="B5957" s="24">
        <v>901600</v>
      </c>
      <c r="C5957" s="28" t="s">
        <v>3823</v>
      </c>
      <c r="D5957" s="29">
        <v>35901600</v>
      </c>
      <c r="E5957" s="29" t="s">
        <v>3527</v>
      </c>
      <c r="F5957" s="29">
        <v>248.69</v>
      </c>
      <c r="G5957" s="10">
        <f>SUMIFS('Régua SAEB'!$C:$C,'Régua SAEB'!$B:$B,"LP",'Régua SAEB'!$D:$D,"&lt;="&amp;$F5957,'Régua SAEB'!$E:$E,"&gt;"&amp;$F5957,'Régua SAEB'!$A:$A,$E5957)</f>
        <v>1</v>
      </c>
      <c r="H5957" s="10" t="str">
        <f t="array" ref="H5957">INDEX('Régua SAEB'!$F$1:$F$40,MATCH($E5957&amp;"LP"&amp;$G5957,'Régua SAEB'!$G$1:$G$40,0),1)</f>
        <v>Insuficiente</v>
      </c>
      <c r="I5957" s="29">
        <v>249.01</v>
      </c>
      <c r="J5957" s="10">
        <f>SUMIFS('Régua SAEB'!$C:$C,'Régua SAEB'!$B:$B,"MT",'Régua SAEB'!$D:$D,"&lt;="&amp;$I5957,'Régua SAEB'!$E:$E,"&gt;"&amp;$I5957,'Régua SAEB'!$A:$A,$E5957)</f>
        <v>1</v>
      </c>
      <c r="K5957" s="10" t="str">
        <f t="array" ref="K5957">INDEX('Régua SAEB'!$F$1:$F$40,MATCH($E5957&amp;"MT"&amp;$J5957,'Régua SAEB'!$G$1:$G$40,0),1)</f>
        <v>Insuficiente</v>
      </c>
    </row>
    <row r="5958" spans="1:11" x14ac:dyDescent="0.2">
      <c r="A5958" s="28" t="s">
        <v>96</v>
      </c>
      <c r="B5958" s="24">
        <v>905148</v>
      </c>
      <c r="C5958" s="28" t="s">
        <v>3824</v>
      </c>
      <c r="D5958" s="29">
        <v>35905148</v>
      </c>
      <c r="E5958" s="29" t="s">
        <v>3527</v>
      </c>
      <c r="F5958" s="29">
        <v>264.13</v>
      </c>
      <c r="G5958" s="10">
        <f>SUMIFS('Régua SAEB'!$C:$C,'Régua SAEB'!$B:$B,"LP",'Régua SAEB'!$D:$D,"&lt;="&amp;$F5958,'Régua SAEB'!$E:$E,"&gt;"&amp;$F5958,'Régua SAEB'!$A:$A,$E5958)</f>
        <v>2</v>
      </c>
      <c r="H5958" s="10" t="str">
        <f t="array" ref="H5958">INDEX('Régua SAEB'!$F$1:$F$40,MATCH($E5958&amp;"LP"&amp;$G5958,'Régua SAEB'!$G$1:$G$40,0),1)</f>
        <v>Básico</v>
      </c>
      <c r="I5958" s="29">
        <v>264.06</v>
      </c>
      <c r="J5958" s="10">
        <f>SUMIFS('Régua SAEB'!$C:$C,'Régua SAEB'!$B:$B,"MT",'Régua SAEB'!$D:$D,"&lt;="&amp;$I5958,'Régua SAEB'!$E:$E,"&gt;"&amp;$I5958,'Régua SAEB'!$A:$A,$E5958)</f>
        <v>2</v>
      </c>
      <c r="K5958" s="10" t="str">
        <f t="array" ref="K5958">INDEX('Régua SAEB'!$F$1:$F$40,MATCH($E5958&amp;"MT"&amp;$J5958,'Régua SAEB'!$G$1:$G$40,0),1)</f>
        <v>Insuficiente</v>
      </c>
    </row>
    <row r="5959" spans="1:11" x14ac:dyDescent="0.2">
      <c r="A5959" s="28" t="s">
        <v>96</v>
      </c>
      <c r="B5959" s="24">
        <v>914460</v>
      </c>
      <c r="C5959" s="28" t="s">
        <v>3825</v>
      </c>
      <c r="D5959" s="29">
        <v>35914460</v>
      </c>
      <c r="E5959" s="29" t="s">
        <v>3527</v>
      </c>
      <c r="F5959" s="29">
        <v>266.33</v>
      </c>
      <c r="G5959" s="10">
        <f>SUMIFS('Régua SAEB'!$C:$C,'Régua SAEB'!$B:$B,"LP",'Régua SAEB'!$D:$D,"&lt;="&amp;$F5959,'Régua SAEB'!$E:$E,"&gt;"&amp;$F5959,'Régua SAEB'!$A:$A,$E5959)</f>
        <v>2</v>
      </c>
      <c r="H5959" s="10" t="str">
        <f t="array" ref="H5959">INDEX('Régua SAEB'!$F$1:$F$40,MATCH($E5959&amp;"LP"&amp;$G5959,'Régua SAEB'!$G$1:$G$40,0),1)</f>
        <v>Básico</v>
      </c>
      <c r="I5959" s="29">
        <v>259.10000000000002</v>
      </c>
      <c r="J5959" s="10">
        <f>SUMIFS('Régua SAEB'!$C:$C,'Régua SAEB'!$B:$B,"MT",'Régua SAEB'!$D:$D,"&lt;="&amp;$I5959,'Régua SAEB'!$E:$E,"&gt;"&amp;$I5959,'Régua SAEB'!$A:$A,$E5959)</f>
        <v>2</v>
      </c>
      <c r="K5959" s="10" t="str">
        <f t="array" ref="K5959">INDEX('Régua SAEB'!$F$1:$F$40,MATCH($E5959&amp;"MT"&amp;$J5959,'Régua SAEB'!$G$1:$G$40,0),1)</f>
        <v>Insuficiente</v>
      </c>
    </row>
    <row r="5960" spans="1:11" x14ac:dyDescent="0.2">
      <c r="A5960" s="28" t="s">
        <v>96</v>
      </c>
      <c r="B5960" s="24">
        <v>916675</v>
      </c>
      <c r="C5960" s="28" t="s">
        <v>3826</v>
      </c>
      <c r="D5960" s="29">
        <v>35916675</v>
      </c>
      <c r="E5960" s="29" t="s">
        <v>3527</v>
      </c>
      <c r="F5960" s="29">
        <v>269.32</v>
      </c>
      <c r="G5960" s="10">
        <f>SUMIFS('Régua SAEB'!$C:$C,'Régua SAEB'!$B:$B,"LP",'Régua SAEB'!$D:$D,"&lt;="&amp;$F5960,'Régua SAEB'!$E:$E,"&gt;"&amp;$F5960,'Régua SAEB'!$A:$A,$E5960)</f>
        <v>2</v>
      </c>
      <c r="H5960" s="10" t="str">
        <f t="array" ref="H5960">INDEX('Régua SAEB'!$F$1:$F$40,MATCH($E5960&amp;"LP"&amp;$G5960,'Régua SAEB'!$G$1:$G$40,0),1)</f>
        <v>Básico</v>
      </c>
      <c r="I5960" s="29">
        <v>263.22000000000003</v>
      </c>
      <c r="J5960" s="10">
        <f>SUMIFS('Régua SAEB'!$C:$C,'Régua SAEB'!$B:$B,"MT",'Régua SAEB'!$D:$D,"&lt;="&amp;$I5960,'Régua SAEB'!$E:$E,"&gt;"&amp;$I5960,'Régua SAEB'!$A:$A,$E5960)</f>
        <v>2</v>
      </c>
      <c r="K5960" s="10" t="str">
        <f t="array" ref="K5960">INDEX('Régua SAEB'!$F$1:$F$40,MATCH($E5960&amp;"MT"&amp;$J5960,'Régua SAEB'!$G$1:$G$40,0),1)</f>
        <v>Insuficiente</v>
      </c>
    </row>
    <row r="5961" spans="1:11" x14ac:dyDescent="0.2">
      <c r="A5961" s="28" t="s">
        <v>71</v>
      </c>
      <c r="B5961" s="24">
        <v>34236</v>
      </c>
      <c r="C5961" s="28" t="s">
        <v>3427</v>
      </c>
      <c r="D5961" s="29">
        <v>35034236</v>
      </c>
      <c r="E5961" s="29" t="s">
        <v>3527</v>
      </c>
      <c r="F5961" s="29">
        <v>272.61</v>
      </c>
      <c r="G5961" s="10">
        <f>SUMIFS('Régua SAEB'!$C:$C,'Régua SAEB'!$B:$B,"LP",'Régua SAEB'!$D:$D,"&lt;="&amp;$F5961,'Régua SAEB'!$E:$E,"&gt;"&amp;$F5961,'Régua SAEB'!$A:$A,$E5961)</f>
        <v>2</v>
      </c>
      <c r="H5961" s="10" t="str">
        <f t="array" ref="H5961">INDEX('Régua SAEB'!$F$1:$F$40,MATCH($E5961&amp;"LP"&amp;$G5961,'Régua SAEB'!$G$1:$G$40,0),1)</f>
        <v>Básico</v>
      </c>
      <c r="I5961" s="29">
        <v>263.76</v>
      </c>
      <c r="J5961" s="10">
        <f>SUMIFS('Régua SAEB'!$C:$C,'Régua SAEB'!$B:$B,"MT",'Régua SAEB'!$D:$D,"&lt;="&amp;$I5961,'Régua SAEB'!$E:$E,"&gt;"&amp;$I5961,'Régua SAEB'!$A:$A,$E5961)</f>
        <v>2</v>
      </c>
      <c r="K5961" s="10" t="str">
        <f t="array" ref="K5961">INDEX('Régua SAEB'!$F$1:$F$40,MATCH($E5961&amp;"MT"&amp;$J5961,'Régua SAEB'!$G$1:$G$40,0),1)</f>
        <v>Insuficiente</v>
      </c>
    </row>
    <row r="5962" spans="1:11" x14ac:dyDescent="0.2">
      <c r="A5962" s="28" t="s">
        <v>61</v>
      </c>
      <c r="B5962" s="24">
        <v>32177</v>
      </c>
      <c r="C5962" s="28" t="s">
        <v>3429</v>
      </c>
      <c r="D5962" s="29">
        <v>35032177</v>
      </c>
      <c r="E5962" s="29" t="s">
        <v>3527</v>
      </c>
      <c r="F5962" s="29">
        <v>263.25</v>
      </c>
      <c r="G5962" s="10">
        <f>SUMIFS('Régua SAEB'!$C:$C,'Régua SAEB'!$B:$B,"LP",'Régua SAEB'!$D:$D,"&lt;="&amp;$F5962,'Régua SAEB'!$E:$E,"&gt;"&amp;$F5962,'Régua SAEB'!$A:$A,$E5962)</f>
        <v>2</v>
      </c>
      <c r="H5962" s="10" t="str">
        <f t="array" ref="H5962">INDEX('Régua SAEB'!$F$1:$F$40,MATCH($E5962&amp;"LP"&amp;$G5962,'Régua SAEB'!$G$1:$G$40,0),1)</f>
        <v>Básico</v>
      </c>
      <c r="I5962" s="29">
        <v>256.47000000000003</v>
      </c>
      <c r="J5962" s="10">
        <f>SUMIFS('Régua SAEB'!$C:$C,'Régua SAEB'!$B:$B,"MT",'Régua SAEB'!$D:$D,"&lt;="&amp;$I5962,'Régua SAEB'!$E:$E,"&gt;"&amp;$I5962,'Régua SAEB'!$A:$A,$E5962)</f>
        <v>2</v>
      </c>
      <c r="K5962" s="10" t="str">
        <f t="array" ref="K5962">INDEX('Régua SAEB'!$F$1:$F$40,MATCH($E5962&amp;"MT"&amp;$J5962,'Régua SAEB'!$G$1:$G$40,0),1)</f>
        <v>Insuficiente</v>
      </c>
    </row>
    <row r="5963" spans="1:11" x14ac:dyDescent="0.2">
      <c r="A5963" s="28" t="s">
        <v>61</v>
      </c>
      <c r="B5963" s="24">
        <v>32273</v>
      </c>
      <c r="C5963" s="28" t="s">
        <v>3430</v>
      </c>
      <c r="D5963" s="29">
        <v>35032273</v>
      </c>
      <c r="E5963" s="29" t="s">
        <v>3527</v>
      </c>
      <c r="F5963" s="29">
        <v>244.26</v>
      </c>
      <c r="G5963" s="10">
        <f>SUMIFS('Régua SAEB'!$C:$C,'Régua SAEB'!$B:$B,"LP",'Régua SAEB'!$D:$D,"&lt;="&amp;$F5963,'Régua SAEB'!$E:$E,"&gt;"&amp;$F5963,'Régua SAEB'!$A:$A,$E5963)</f>
        <v>1</v>
      </c>
      <c r="H5963" s="10" t="str">
        <f t="array" ref="H5963">INDEX('Régua SAEB'!$F$1:$F$40,MATCH($E5963&amp;"LP"&amp;$G5963,'Régua SAEB'!$G$1:$G$40,0),1)</f>
        <v>Insuficiente</v>
      </c>
      <c r="I5963" s="29">
        <v>257.22000000000003</v>
      </c>
      <c r="J5963" s="10">
        <f>SUMIFS('Régua SAEB'!$C:$C,'Régua SAEB'!$B:$B,"MT",'Régua SAEB'!$D:$D,"&lt;="&amp;$I5963,'Régua SAEB'!$E:$E,"&gt;"&amp;$I5963,'Régua SAEB'!$A:$A,$E5963)</f>
        <v>2</v>
      </c>
      <c r="K5963" s="10" t="str">
        <f t="array" ref="K5963">INDEX('Régua SAEB'!$F$1:$F$40,MATCH($E5963&amp;"MT"&amp;$J5963,'Régua SAEB'!$G$1:$G$40,0),1)</f>
        <v>Insuficiente</v>
      </c>
    </row>
    <row r="5964" spans="1:11" x14ac:dyDescent="0.2">
      <c r="A5964" s="28" t="s">
        <v>61</v>
      </c>
      <c r="B5964" s="24">
        <v>32372</v>
      </c>
      <c r="C5964" s="28" t="s">
        <v>3431</v>
      </c>
      <c r="D5964" s="29">
        <v>35032372</v>
      </c>
      <c r="E5964" s="29" t="s">
        <v>3527</v>
      </c>
      <c r="F5964" s="29">
        <v>270.2</v>
      </c>
      <c r="G5964" s="10">
        <f>SUMIFS('Régua SAEB'!$C:$C,'Régua SAEB'!$B:$B,"LP",'Régua SAEB'!$D:$D,"&lt;="&amp;$F5964,'Régua SAEB'!$E:$E,"&gt;"&amp;$F5964,'Régua SAEB'!$A:$A,$E5964)</f>
        <v>2</v>
      </c>
      <c r="H5964" s="10" t="str">
        <f t="array" ref="H5964">INDEX('Régua SAEB'!$F$1:$F$40,MATCH($E5964&amp;"LP"&amp;$G5964,'Régua SAEB'!$G$1:$G$40,0),1)</f>
        <v>Básico</v>
      </c>
      <c r="I5964" s="29">
        <v>275.45999999999998</v>
      </c>
      <c r="J5964" s="10">
        <f>SUMIFS('Régua SAEB'!$C:$C,'Régua SAEB'!$B:$B,"MT",'Régua SAEB'!$D:$D,"&lt;="&amp;$I5964,'Régua SAEB'!$E:$E,"&gt;"&amp;$I5964,'Régua SAEB'!$A:$A,$E5964)</f>
        <v>3</v>
      </c>
      <c r="K5964" s="10" t="str">
        <f t="array" ref="K5964">INDEX('Régua SAEB'!$F$1:$F$40,MATCH($E5964&amp;"MT"&amp;$J5964,'Régua SAEB'!$G$1:$G$40,0),1)</f>
        <v>Básico</v>
      </c>
    </row>
    <row r="5965" spans="1:11" x14ac:dyDescent="0.2">
      <c r="A5965" s="28" t="s">
        <v>44</v>
      </c>
      <c r="B5965" s="24">
        <v>16469</v>
      </c>
      <c r="C5965" s="28" t="s">
        <v>3827</v>
      </c>
      <c r="D5965" s="29">
        <v>35016469</v>
      </c>
      <c r="E5965" s="29" t="s">
        <v>3527</v>
      </c>
      <c r="F5965" s="29">
        <v>267.52999999999997</v>
      </c>
      <c r="G5965" s="10">
        <f>SUMIFS('Régua SAEB'!$C:$C,'Régua SAEB'!$B:$B,"LP",'Régua SAEB'!$D:$D,"&lt;="&amp;$F5965,'Régua SAEB'!$E:$E,"&gt;"&amp;$F5965,'Régua SAEB'!$A:$A,$E5965)</f>
        <v>2</v>
      </c>
      <c r="H5965" s="10" t="str">
        <f t="array" ref="H5965">INDEX('Régua SAEB'!$F$1:$F$40,MATCH($E5965&amp;"LP"&amp;$G5965,'Régua SAEB'!$G$1:$G$40,0),1)</f>
        <v>Básico</v>
      </c>
      <c r="I5965" s="29">
        <v>259.89</v>
      </c>
      <c r="J5965" s="10">
        <f>SUMIFS('Régua SAEB'!$C:$C,'Régua SAEB'!$B:$B,"MT",'Régua SAEB'!$D:$D,"&lt;="&amp;$I5965,'Régua SAEB'!$E:$E,"&gt;"&amp;$I5965,'Régua SAEB'!$A:$A,$E5965)</f>
        <v>2</v>
      </c>
      <c r="K5965" s="10" t="str">
        <f t="array" ref="K5965">INDEX('Régua SAEB'!$F$1:$F$40,MATCH($E5965&amp;"MT"&amp;$J5965,'Régua SAEB'!$G$1:$G$40,0),1)</f>
        <v>Insuficiente</v>
      </c>
    </row>
    <row r="5966" spans="1:11" x14ac:dyDescent="0.2">
      <c r="A5966" s="28" t="s">
        <v>71</v>
      </c>
      <c r="B5966" s="24">
        <v>34095</v>
      </c>
      <c r="C5966" s="28" t="s">
        <v>3433</v>
      </c>
      <c r="D5966" s="29">
        <v>35034095</v>
      </c>
      <c r="E5966" s="29" t="s">
        <v>3527</v>
      </c>
      <c r="F5966" s="29">
        <v>288.77</v>
      </c>
      <c r="G5966" s="10">
        <f>SUMIFS('Régua SAEB'!$C:$C,'Régua SAEB'!$B:$B,"LP",'Régua SAEB'!$D:$D,"&lt;="&amp;$F5966,'Régua SAEB'!$E:$E,"&gt;"&amp;$F5966,'Régua SAEB'!$A:$A,$E5966)</f>
        <v>3</v>
      </c>
      <c r="H5966" s="10" t="str">
        <f t="array" ref="H5966">INDEX('Régua SAEB'!$F$1:$F$40,MATCH($E5966&amp;"LP"&amp;$G5966,'Régua SAEB'!$G$1:$G$40,0),1)</f>
        <v>Básico</v>
      </c>
      <c r="I5966" s="29">
        <v>286.10000000000002</v>
      </c>
      <c r="J5966" s="10">
        <f>SUMIFS('Régua SAEB'!$C:$C,'Régua SAEB'!$B:$B,"MT",'Régua SAEB'!$D:$D,"&lt;="&amp;$I5966,'Régua SAEB'!$E:$E,"&gt;"&amp;$I5966,'Régua SAEB'!$A:$A,$E5966)</f>
        <v>3</v>
      </c>
      <c r="K5966" s="10" t="str">
        <f t="array" ref="K5966">INDEX('Régua SAEB'!$F$1:$F$40,MATCH($E5966&amp;"MT"&amp;$J5966,'Régua SAEB'!$G$1:$G$40,0),1)</f>
        <v>Básico</v>
      </c>
    </row>
    <row r="5967" spans="1:11" x14ac:dyDescent="0.2">
      <c r="A5967" s="28" t="s">
        <v>20</v>
      </c>
      <c r="B5967" s="24">
        <v>16615</v>
      </c>
      <c r="C5967" s="28" t="s">
        <v>3828</v>
      </c>
      <c r="D5967" s="29">
        <v>35016615</v>
      </c>
      <c r="E5967" s="29" t="s">
        <v>3527</v>
      </c>
      <c r="F5967" s="29">
        <v>280.56</v>
      </c>
      <c r="G5967" s="10">
        <f>SUMIFS('Régua SAEB'!$C:$C,'Régua SAEB'!$B:$B,"LP",'Régua SAEB'!$D:$D,"&lt;="&amp;$F5967,'Régua SAEB'!$E:$E,"&gt;"&amp;$F5967,'Régua SAEB'!$A:$A,$E5967)</f>
        <v>3</v>
      </c>
      <c r="H5967" s="10" t="str">
        <f t="array" ref="H5967">INDEX('Régua SAEB'!$F$1:$F$40,MATCH($E5967&amp;"LP"&amp;$G5967,'Régua SAEB'!$G$1:$G$40,0),1)</f>
        <v>Básico</v>
      </c>
      <c r="I5967" s="29">
        <v>274.75</v>
      </c>
      <c r="J5967" s="10">
        <f>SUMIFS('Régua SAEB'!$C:$C,'Régua SAEB'!$B:$B,"MT",'Régua SAEB'!$D:$D,"&lt;="&amp;$I5967,'Régua SAEB'!$E:$E,"&gt;"&amp;$I5967,'Régua SAEB'!$A:$A,$E5967)</f>
        <v>2</v>
      </c>
      <c r="K5967" s="10" t="str">
        <f t="array" ref="K5967">INDEX('Régua SAEB'!$F$1:$F$40,MATCH($E5967&amp;"MT"&amp;$J5967,'Régua SAEB'!$G$1:$G$40,0),1)</f>
        <v>Insuficiente</v>
      </c>
    </row>
    <row r="5968" spans="1:11" x14ac:dyDescent="0.2">
      <c r="A5968" s="28" t="s">
        <v>48</v>
      </c>
      <c r="B5968" s="24">
        <v>21714</v>
      </c>
      <c r="C5968" s="28" t="s">
        <v>3434</v>
      </c>
      <c r="D5968" s="29">
        <v>35021714</v>
      </c>
      <c r="E5968" s="29" t="s">
        <v>3527</v>
      </c>
      <c r="F5968" s="29">
        <v>274.54000000000002</v>
      </c>
      <c r="G5968" s="10">
        <f>SUMIFS('Régua SAEB'!$C:$C,'Régua SAEB'!$B:$B,"LP",'Régua SAEB'!$D:$D,"&lt;="&amp;$F5968,'Régua SAEB'!$E:$E,"&gt;"&amp;$F5968,'Régua SAEB'!$A:$A,$E5968)</f>
        <v>2</v>
      </c>
      <c r="H5968" s="10" t="str">
        <f t="array" ref="H5968">INDEX('Régua SAEB'!$F$1:$F$40,MATCH($E5968&amp;"LP"&amp;$G5968,'Régua SAEB'!$G$1:$G$40,0),1)</f>
        <v>Básico</v>
      </c>
      <c r="I5968" s="29">
        <v>273.42</v>
      </c>
      <c r="J5968" s="10">
        <f>SUMIFS('Régua SAEB'!$C:$C,'Régua SAEB'!$B:$B,"MT",'Régua SAEB'!$D:$D,"&lt;="&amp;$I5968,'Régua SAEB'!$E:$E,"&gt;"&amp;$I5968,'Régua SAEB'!$A:$A,$E5968)</f>
        <v>2</v>
      </c>
      <c r="K5968" s="10" t="str">
        <f t="array" ref="K5968">INDEX('Régua SAEB'!$F$1:$F$40,MATCH($E5968&amp;"MT"&amp;$J5968,'Régua SAEB'!$G$1:$G$40,0),1)</f>
        <v>Insuficiente</v>
      </c>
    </row>
    <row r="5969" spans="1:11" x14ac:dyDescent="0.2">
      <c r="A5969" s="28" t="s">
        <v>69</v>
      </c>
      <c r="B5969" s="24">
        <v>14230</v>
      </c>
      <c r="C5969" s="28" t="s">
        <v>3829</v>
      </c>
      <c r="D5969" s="29">
        <v>35014230</v>
      </c>
      <c r="E5969" s="29" t="s">
        <v>3527</v>
      </c>
      <c r="F5969" s="29">
        <v>292.38</v>
      </c>
      <c r="G5969" s="10">
        <f>SUMIFS('Régua SAEB'!$C:$C,'Régua SAEB'!$B:$B,"LP",'Régua SAEB'!$D:$D,"&lt;="&amp;$F5969,'Régua SAEB'!$E:$E,"&gt;"&amp;$F5969,'Régua SAEB'!$A:$A,$E5969)</f>
        <v>3</v>
      </c>
      <c r="H5969" s="10" t="str">
        <f t="array" ref="H5969">INDEX('Régua SAEB'!$F$1:$F$40,MATCH($E5969&amp;"LP"&amp;$G5969,'Régua SAEB'!$G$1:$G$40,0),1)</f>
        <v>Básico</v>
      </c>
      <c r="I5969" s="29">
        <v>290.73</v>
      </c>
      <c r="J5969" s="10">
        <f>SUMIFS('Régua SAEB'!$C:$C,'Régua SAEB'!$B:$B,"MT",'Régua SAEB'!$D:$D,"&lt;="&amp;$I5969,'Régua SAEB'!$E:$E,"&gt;"&amp;$I5969,'Régua SAEB'!$A:$A,$E5969)</f>
        <v>3</v>
      </c>
      <c r="K5969" s="10" t="str">
        <f t="array" ref="K5969">INDEX('Régua SAEB'!$F$1:$F$40,MATCH($E5969&amp;"MT"&amp;$J5969,'Régua SAEB'!$G$1:$G$40,0),1)</f>
        <v>Básico</v>
      </c>
    </row>
    <row r="5970" spans="1:11" x14ac:dyDescent="0.2">
      <c r="A5970" s="28" t="s">
        <v>47</v>
      </c>
      <c r="B5970" s="24">
        <v>28319</v>
      </c>
      <c r="C5970" s="28" t="s">
        <v>3435</v>
      </c>
      <c r="D5970" s="29">
        <v>35028319</v>
      </c>
      <c r="E5970" s="29" t="s">
        <v>3527</v>
      </c>
      <c r="F5970" s="29">
        <v>271.27999999999997</v>
      </c>
      <c r="G5970" s="10">
        <f>SUMIFS('Régua SAEB'!$C:$C,'Régua SAEB'!$B:$B,"LP",'Régua SAEB'!$D:$D,"&lt;="&amp;$F5970,'Régua SAEB'!$E:$E,"&gt;"&amp;$F5970,'Régua SAEB'!$A:$A,$E5970)</f>
        <v>2</v>
      </c>
      <c r="H5970" s="10" t="str">
        <f t="array" ref="H5970">INDEX('Régua SAEB'!$F$1:$F$40,MATCH($E5970&amp;"LP"&amp;$G5970,'Régua SAEB'!$G$1:$G$40,0),1)</f>
        <v>Básico</v>
      </c>
      <c r="I5970" s="29">
        <v>263.49</v>
      </c>
      <c r="J5970" s="10">
        <f>SUMIFS('Régua SAEB'!$C:$C,'Régua SAEB'!$B:$B,"MT",'Régua SAEB'!$D:$D,"&lt;="&amp;$I5970,'Régua SAEB'!$E:$E,"&gt;"&amp;$I5970,'Régua SAEB'!$A:$A,$E5970)</f>
        <v>2</v>
      </c>
      <c r="K5970" s="10" t="str">
        <f t="array" ref="K5970">INDEX('Régua SAEB'!$F$1:$F$40,MATCH($E5970&amp;"MT"&amp;$J5970,'Régua SAEB'!$G$1:$G$40,0),1)</f>
        <v>Insuficiente</v>
      </c>
    </row>
    <row r="5971" spans="1:11" x14ac:dyDescent="0.2">
      <c r="A5971" s="28" t="s">
        <v>97</v>
      </c>
      <c r="B5971" s="24">
        <v>34551</v>
      </c>
      <c r="C5971" s="28" t="s">
        <v>3436</v>
      </c>
      <c r="D5971" s="29">
        <v>35034551</v>
      </c>
      <c r="E5971" s="29" t="s">
        <v>3527</v>
      </c>
      <c r="F5971" s="29">
        <v>265.94</v>
      </c>
      <c r="G5971" s="10">
        <f>SUMIFS('Régua SAEB'!$C:$C,'Régua SAEB'!$B:$B,"LP",'Régua SAEB'!$D:$D,"&lt;="&amp;$F5971,'Régua SAEB'!$E:$E,"&gt;"&amp;$F5971,'Régua SAEB'!$A:$A,$E5971)</f>
        <v>2</v>
      </c>
      <c r="H5971" s="10" t="str">
        <f t="array" ref="H5971">INDEX('Régua SAEB'!$F$1:$F$40,MATCH($E5971&amp;"LP"&amp;$G5971,'Régua SAEB'!$G$1:$G$40,0),1)</f>
        <v>Básico</v>
      </c>
      <c r="I5971" s="29">
        <v>260.45</v>
      </c>
      <c r="J5971" s="10">
        <f>SUMIFS('Régua SAEB'!$C:$C,'Régua SAEB'!$B:$B,"MT",'Régua SAEB'!$D:$D,"&lt;="&amp;$I5971,'Régua SAEB'!$E:$E,"&gt;"&amp;$I5971,'Régua SAEB'!$A:$A,$E5971)</f>
        <v>2</v>
      </c>
      <c r="K5971" s="10" t="str">
        <f t="array" ref="K5971">INDEX('Régua SAEB'!$F$1:$F$40,MATCH($E5971&amp;"MT"&amp;$J5971,'Régua SAEB'!$G$1:$G$40,0),1)</f>
        <v>Insuficiente</v>
      </c>
    </row>
    <row r="5972" spans="1:11" x14ac:dyDescent="0.2">
      <c r="A5972" s="28" t="s">
        <v>97</v>
      </c>
      <c r="B5972" s="24">
        <v>34575</v>
      </c>
      <c r="C5972" s="28" t="s">
        <v>3437</v>
      </c>
      <c r="D5972" s="29">
        <v>35034575</v>
      </c>
      <c r="E5972" s="29" t="s">
        <v>3527</v>
      </c>
      <c r="F5972" s="29">
        <v>268.86</v>
      </c>
      <c r="G5972" s="10">
        <f>SUMIFS('Régua SAEB'!$C:$C,'Régua SAEB'!$B:$B,"LP",'Régua SAEB'!$D:$D,"&lt;="&amp;$F5972,'Régua SAEB'!$E:$E,"&gt;"&amp;$F5972,'Régua SAEB'!$A:$A,$E5972)</f>
        <v>2</v>
      </c>
      <c r="H5972" s="10" t="str">
        <f t="array" ref="H5972">INDEX('Régua SAEB'!$F$1:$F$40,MATCH($E5972&amp;"LP"&amp;$G5972,'Régua SAEB'!$G$1:$G$40,0),1)</f>
        <v>Básico</v>
      </c>
      <c r="I5972" s="29">
        <v>262.91000000000003</v>
      </c>
      <c r="J5972" s="10">
        <f>SUMIFS('Régua SAEB'!$C:$C,'Régua SAEB'!$B:$B,"MT",'Régua SAEB'!$D:$D,"&lt;="&amp;$I5972,'Régua SAEB'!$E:$E,"&gt;"&amp;$I5972,'Régua SAEB'!$A:$A,$E5972)</f>
        <v>2</v>
      </c>
      <c r="K5972" s="10" t="str">
        <f t="array" ref="K5972">INDEX('Régua SAEB'!$F$1:$F$40,MATCH($E5972&amp;"MT"&amp;$J5972,'Régua SAEB'!$G$1:$G$40,0),1)</f>
        <v>Insuficiente</v>
      </c>
    </row>
    <row r="5973" spans="1:11" x14ac:dyDescent="0.2">
      <c r="A5973" s="28" t="s">
        <v>97</v>
      </c>
      <c r="B5973" s="24">
        <v>34587</v>
      </c>
      <c r="C5973" s="28" t="s">
        <v>3438</v>
      </c>
      <c r="D5973" s="29">
        <v>35034587</v>
      </c>
      <c r="E5973" s="29" t="s">
        <v>3527</v>
      </c>
      <c r="F5973" s="29">
        <v>296.86</v>
      </c>
      <c r="G5973" s="10">
        <f>SUMIFS('Régua SAEB'!$C:$C,'Régua SAEB'!$B:$B,"LP",'Régua SAEB'!$D:$D,"&lt;="&amp;$F5973,'Régua SAEB'!$E:$E,"&gt;"&amp;$F5973,'Régua SAEB'!$A:$A,$E5973)</f>
        <v>3</v>
      </c>
      <c r="H5973" s="10" t="str">
        <f t="array" ref="H5973">INDEX('Régua SAEB'!$F$1:$F$40,MATCH($E5973&amp;"LP"&amp;$G5973,'Régua SAEB'!$G$1:$G$40,0),1)</f>
        <v>Básico</v>
      </c>
      <c r="I5973" s="29">
        <v>289.55</v>
      </c>
      <c r="J5973" s="10">
        <f>SUMIFS('Régua SAEB'!$C:$C,'Régua SAEB'!$B:$B,"MT",'Régua SAEB'!$D:$D,"&lt;="&amp;$I5973,'Régua SAEB'!$E:$E,"&gt;"&amp;$I5973,'Régua SAEB'!$A:$A,$E5973)</f>
        <v>3</v>
      </c>
      <c r="K5973" s="10" t="str">
        <f t="array" ref="K5973">INDEX('Régua SAEB'!$F$1:$F$40,MATCH($E5973&amp;"MT"&amp;$J5973,'Régua SAEB'!$G$1:$G$40,0),1)</f>
        <v>Básico</v>
      </c>
    </row>
    <row r="5974" spans="1:11" x14ac:dyDescent="0.2">
      <c r="A5974" s="28" t="s">
        <v>97</v>
      </c>
      <c r="B5974" s="24">
        <v>34617</v>
      </c>
      <c r="C5974" s="28" t="s">
        <v>3440</v>
      </c>
      <c r="D5974" s="29">
        <v>35034617</v>
      </c>
      <c r="E5974" s="29" t="s">
        <v>3527</v>
      </c>
      <c r="F5974" s="29">
        <v>265.23</v>
      </c>
      <c r="G5974" s="10">
        <f>SUMIFS('Régua SAEB'!$C:$C,'Régua SAEB'!$B:$B,"LP",'Régua SAEB'!$D:$D,"&lt;="&amp;$F5974,'Régua SAEB'!$E:$E,"&gt;"&amp;$F5974,'Régua SAEB'!$A:$A,$E5974)</f>
        <v>2</v>
      </c>
      <c r="H5974" s="10" t="str">
        <f t="array" ref="H5974">INDEX('Régua SAEB'!$F$1:$F$40,MATCH($E5974&amp;"LP"&amp;$G5974,'Régua SAEB'!$G$1:$G$40,0),1)</f>
        <v>Básico</v>
      </c>
      <c r="I5974" s="29">
        <v>263.95</v>
      </c>
      <c r="J5974" s="10">
        <f>SUMIFS('Régua SAEB'!$C:$C,'Régua SAEB'!$B:$B,"MT",'Régua SAEB'!$D:$D,"&lt;="&amp;$I5974,'Régua SAEB'!$E:$E,"&gt;"&amp;$I5974,'Régua SAEB'!$A:$A,$E5974)</f>
        <v>2</v>
      </c>
      <c r="K5974" s="10" t="str">
        <f t="array" ref="K5974">INDEX('Régua SAEB'!$F$1:$F$40,MATCH($E5974&amp;"MT"&amp;$J5974,'Régua SAEB'!$G$1:$G$40,0),1)</f>
        <v>Insuficiente</v>
      </c>
    </row>
    <row r="5975" spans="1:11" x14ac:dyDescent="0.2">
      <c r="A5975" s="28" t="s">
        <v>19</v>
      </c>
      <c r="B5975" s="24">
        <v>30247</v>
      </c>
      <c r="C5975" s="28" t="s">
        <v>3442</v>
      </c>
      <c r="D5975" s="29">
        <v>35030247</v>
      </c>
      <c r="E5975" s="29" t="s">
        <v>3527</v>
      </c>
      <c r="F5975" s="29">
        <v>282.36</v>
      </c>
      <c r="G5975" s="10">
        <f>SUMIFS('Régua SAEB'!$C:$C,'Régua SAEB'!$B:$B,"LP",'Régua SAEB'!$D:$D,"&lt;="&amp;$F5975,'Régua SAEB'!$E:$E,"&gt;"&amp;$F5975,'Régua SAEB'!$A:$A,$E5975)</f>
        <v>3</v>
      </c>
      <c r="H5975" s="10" t="str">
        <f t="array" ref="H5975">INDEX('Régua SAEB'!$F$1:$F$40,MATCH($E5975&amp;"LP"&amp;$G5975,'Régua SAEB'!$G$1:$G$40,0),1)</f>
        <v>Básico</v>
      </c>
      <c r="I5975" s="29">
        <v>272.52</v>
      </c>
      <c r="J5975" s="10">
        <f>SUMIFS('Régua SAEB'!$C:$C,'Régua SAEB'!$B:$B,"MT",'Régua SAEB'!$D:$D,"&lt;="&amp;$I5975,'Régua SAEB'!$E:$E,"&gt;"&amp;$I5975,'Régua SAEB'!$A:$A,$E5975)</f>
        <v>2</v>
      </c>
      <c r="K5975" s="10" t="str">
        <f t="array" ref="K5975">INDEX('Régua SAEB'!$F$1:$F$40,MATCH($E5975&amp;"MT"&amp;$J5975,'Régua SAEB'!$G$1:$G$40,0),1)</f>
        <v>Insuficiente</v>
      </c>
    </row>
    <row r="5976" spans="1:11" x14ac:dyDescent="0.2">
      <c r="A5976" s="28" t="s">
        <v>33</v>
      </c>
      <c r="B5976" s="24">
        <v>27091</v>
      </c>
      <c r="C5976" s="28" t="s">
        <v>3443</v>
      </c>
      <c r="D5976" s="29">
        <v>35027091</v>
      </c>
      <c r="E5976" s="29" t="s">
        <v>3527</v>
      </c>
      <c r="F5976" s="29">
        <v>264.82</v>
      </c>
      <c r="G5976" s="10">
        <f>SUMIFS('Régua SAEB'!$C:$C,'Régua SAEB'!$B:$B,"LP",'Régua SAEB'!$D:$D,"&lt;="&amp;$F5976,'Régua SAEB'!$E:$E,"&gt;"&amp;$F5976,'Régua SAEB'!$A:$A,$E5976)</f>
        <v>2</v>
      </c>
      <c r="H5976" s="10" t="str">
        <f t="array" ref="H5976">INDEX('Régua SAEB'!$F$1:$F$40,MATCH($E5976&amp;"LP"&amp;$G5976,'Régua SAEB'!$G$1:$G$40,0),1)</f>
        <v>Básico</v>
      </c>
      <c r="I5976" s="29">
        <v>276.11</v>
      </c>
      <c r="J5976" s="10">
        <f>SUMIFS('Régua SAEB'!$C:$C,'Régua SAEB'!$B:$B,"MT",'Régua SAEB'!$D:$D,"&lt;="&amp;$I5976,'Régua SAEB'!$E:$E,"&gt;"&amp;$I5976,'Régua SAEB'!$A:$A,$E5976)</f>
        <v>3</v>
      </c>
      <c r="K5976" s="10" t="str">
        <f t="array" ref="K5976">INDEX('Régua SAEB'!$F$1:$F$40,MATCH($E5976&amp;"MT"&amp;$J5976,'Régua SAEB'!$G$1:$G$40,0),1)</f>
        <v>Básico</v>
      </c>
    </row>
    <row r="5977" spans="1:11" x14ac:dyDescent="0.2">
      <c r="A5977" s="28" t="s">
        <v>26</v>
      </c>
      <c r="B5977" s="24">
        <v>11162</v>
      </c>
      <c r="C5977" s="28" t="s">
        <v>3445</v>
      </c>
      <c r="D5977" s="29">
        <v>35011162</v>
      </c>
      <c r="E5977" s="29" t="s">
        <v>3527</v>
      </c>
      <c r="F5977" s="29">
        <v>251.32</v>
      </c>
      <c r="G5977" s="10">
        <f>SUMIFS('Régua SAEB'!$C:$C,'Régua SAEB'!$B:$B,"LP",'Régua SAEB'!$D:$D,"&lt;="&amp;$F5977,'Régua SAEB'!$E:$E,"&gt;"&amp;$F5977,'Régua SAEB'!$A:$A,$E5977)</f>
        <v>2</v>
      </c>
      <c r="H5977" s="10" t="str">
        <f t="array" ref="H5977">INDEX('Régua SAEB'!$F$1:$F$40,MATCH($E5977&amp;"LP"&amp;$G5977,'Régua SAEB'!$G$1:$G$40,0),1)</f>
        <v>Básico</v>
      </c>
      <c r="I5977" s="29">
        <v>247.82</v>
      </c>
      <c r="J5977" s="10">
        <f>SUMIFS('Régua SAEB'!$C:$C,'Régua SAEB'!$B:$B,"MT",'Régua SAEB'!$D:$D,"&lt;="&amp;$I5977,'Régua SAEB'!$E:$E,"&gt;"&amp;$I5977,'Régua SAEB'!$A:$A,$E5977)</f>
        <v>1</v>
      </c>
      <c r="K5977" s="10" t="str">
        <f t="array" ref="K5977">INDEX('Régua SAEB'!$F$1:$F$40,MATCH($E5977&amp;"MT"&amp;$J5977,'Régua SAEB'!$G$1:$G$40,0),1)</f>
        <v>Insuficiente</v>
      </c>
    </row>
    <row r="5978" spans="1:11" x14ac:dyDescent="0.2">
      <c r="A5978" s="28" t="s">
        <v>26</v>
      </c>
      <c r="B5978" s="24">
        <v>11186</v>
      </c>
      <c r="C5978" s="28" t="s">
        <v>3446</v>
      </c>
      <c r="D5978" s="29">
        <v>35011186</v>
      </c>
      <c r="E5978" s="29" t="s">
        <v>3527</v>
      </c>
      <c r="F5978" s="29">
        <v>273.42</v>
      </c>
      <c r="G5978" s="10">
        <f>SUMIFS('Régua SAEB'!$C:$C,'Régua SAEB'!$B:$B,"LP",'Régua SAEB'!$D:$D,"&lt;="&amp;$F5978,'Régua SAEB'!$E:$E,"&gt;"&amp;$F5978,'Régua SAEB'!$A:$A,$E5978)</f>
        <v>2</v>
      </c>
      <c r="H5978" s="10" t="str">
        <f t="array" ref="H5978">INDEX('Régua SAEB'!$F$1:$F$40,MATCH($E5978&amp;"LP"&amp;$G5978,'Régua SAEB'!$G$1:$G$40,0),1)</f>
        <v>Básico</v>
      </c>
      <c r="I5978" s="29">
        <v>256.44</v>
      </c>
      <c r="J5978" s="10">
        <f>SUMIFS('Régua SAEB'!$C:$C,'Régua SAEB'!$B:$B,"MT",'Régua SAEB'!$D:$D,"&lt;="&amp;$I5978,'Régua SAEB'!$E:$E,"&gt;"&amp;$I5978,'Régua SAEB'!$A:$A,$E5978)</f>
        <v>2</v>
      </c>
      <c r="K5978" s="10" t="str">
        <f t="array" ref="K5978">INDEX('Régua SAEB'!$F$1:$F$40,MATCH($E5978&amp;"MT"&amp;$J5978,'Régua SAEB'!$G$1:$G$40,0),1)</f>
        <v>Insuficiente</v>
      </c>
    </row>
    <row r="5979" spans="1:11" x14ac:dyDescent="0.2">
      <c r="A5979" s="28" t="s">
        <v>26</v>
      </c>
      <c r="B5979" s="24">
        <v>11216</v>
      </c>
      <c r="C5979" s="28" t="s">
        <v>3830</v>
      </c>
      <c r="D5979" s="29">
        <v>35011216</v>
      </c>
      <c r="E5979" s="29" t="s">
        <v>3527</v>
      </c>
      <c r="F5979" s="29">
        <v>267.92</v>
      </c>
      <c r="G5979" s="10">
        <f>SUMIFS('Régua SAEB'!$C:$C,'Régua SAEB'!$B:$B,"LP",'Régua SAEB'!$D:$D,"&lt;="&amp;$F5979,'Régua SAEB'!$E:$E,"&gt;"&amp;$F5979,'Régua SAEB'!$A:$A,$E5979)</f>
        <v>2</v>
      </c>
      <c r="H5979" s="10" t="str">
        <f t="array" ref="H5979">INDEX('Régua SAEB'!$F$1:$F$40,MATCH($E5979&amp;"LP"&amp;$G5979,'Régua SAEB'!$G$1:$G$40,0),1)</f>
        <v>Básico</v>
      </c>
      <c r="I5979" s="29">
        <v>262.62</v>
      </c>
      <c r="J5979" s="10">
        <f>SUMIFS('Régua SAEB'!$C:$C,'Régua SAEB'!$B:$B,"MT",'Régua SAEB'!$D:$D,"&lt;="&amp;$I5979,'Régua SAEB'!$E:$E,"&gt;"&amp;$I5979,'Régua SAEB'!$A:$A,$E5979)</f>
        <v>2</v>
      </c>
      <c r="K5979" s="10" t="str">
        <f t="array" ref="K5979">INDEX('Régua SAEB'!$F$1:$F$40,MATCH($E5979&amp;"MT"&amp;$J5979,'Régua SAEB'!$G$1:$G$40,0),1)</f>
        <v>Insuficiente</v>
      </c>
    </row>
    <row r="5980" spans="1:11" x14ac:dyDescent="0.2">
      <c r="A5980" s="28" t="s">
        <v>26</v>
      </c>
      <c r="B5980" s="24">
        <v>38751</v>
      </c>
      <c r="C5980" s="28" t="s">
        <v>3449</v>
      </c>
      <c r="D5980" s="29">
        <v>35038751</v>
      </c>
      <c r="E5980" s="29" t="s">
        <v>3527</v>
      </c>
      <c r="F5980" s="29">
        <v>275.16000000000003</v>
      </c>
      <c r="G5980" s="10">
        <f>SUMIFS('Régua SAEB'!$C:$C,'Régua SAEB'!$B:$B,"LP",'Régua SAEB'!$D:$D,"&lt;="&amp;$F5980,'Régua SAEB'!$E:$E,"&gt;"&amp;$F5980,'Régua SAEB'!$A:$A,$E5980)</f>
        <v>3</v>
      </c>
      <c r="H5980" s="10" t="str">
        <f t="array" ref="H5980">INDEX('Régua SAEB'!$F$1:$F$40,MATCH($E5980&amp;"LP"&amp;$G5980,'Régua SAEB'!$G$1:$G$40,0),1)</f>
        <v>Básico</v>
      </c>
      <c r="I5980" s="29">
        <v>281.51</v>
      </c>
      <c r="J5980" s="10">
        <f>SUMIFS('Régua SAEB'!$C:$C,'Régua SAEB'!$B:$B,"MT",'Régua SAEB'!$D:$D,"&lt;="&amp;$I5980,'Régua SAEB'!$E:$E,"&gt;"&amp;$I5980,'Régua SAEB'!$A:$A,$E5980)</f>
        <v>3</v>
      </c>
      <c r="K5980" s="10" t="str">
        <f t="array" ref="K5980">INDEX('Régua SAEB'!$F$1:$F$40,MATCH($E5980&amp;"MT"&amp;$J5980,'Régua SAEB'!$G$1:$G$40,0),1)</f>
        <v>Básico</v>
      </c>
    </row>
    <row r="5981" spans="1:11" x14ac:dyDescent="0.2">
      <c r="A5981" s="28" t="s">
        <v>26</v>
      </c>
      <c r="B5981" s="24">
        <v>45123</v>
      </c>
      <c r="C5981" s="28" t="s">
        <v>3451</v>
      </c>
      <c r="D5981" s="29">
        <v>35045123</v>
      </c>
      <c r="E5981" s="29" t="s">
        <v>3527</v>
      </c>
      <c r="F5981" s="29">
        <v>267.25</v>
      </c>
      <c r="G5981" s="10">
        <f>SUMIFS('Régua SAEB'!$C:$C,'Régua SAEB'!$B:$B,"LP",'Régua SAEB'!$D:$D,"&lt;="&amp;$F5981,'Régua SAEB'!$E:$E,"&gt;"&amp;$F5981,'Régua SAEB'!$A:$A,$E5981)</f>
        <v>2</v>
      </c>
      <c r="H5981" s="10" t="str">
        <f t="array" ref="H5981">INDEX('Régua SAEB'!$F$1:$F$40,MATCH($E5981&amp;"LP"&amp;$G5981,'Régua SAEB'!$G$1:$G$40,0),1)</f>
        <v>Básico</v>
      </c>
      <c r="I5981" s="29">
        <v>260.14</v>
      </c>
      <c r="J5981" s="10">
        <f>SUMIFS('Régua SAEB'!$C:$C,'Régua SAEB'!$B:$B,"MT",'Régua SAEB'!$D:$D,"&lt;="&amp;$I5981,'Régua SAEB'!$E:$E,"&gt;"&amp;$I5981,'Régua SAEB'!$A:$A,$E5981)</f>
        <v>2</v>
      </c>
      <c r="K5981" s="10" t="str">
        <f t="array" ref="K5981">INDEX('Régua SAEB'!$F$1:$F$40,MATCH($E5981&amp;"MT"&amp;$J5981,'Régua SAEB'!$G$1:$G$40,0),1)</f>
        <v>Insuficiente</v>
      </c>
    </row>
    <row r="5982" spans="1:11" x14ac:dyDescent="0.2">
      <c r="A5982" s="28" t="s">
        <v>26</v>
      </c>
      <c r="B5982" s="24">
        <v>46747</v>
      </c>
      <c r="C5982" s="28" t="s">
        <v>3452</v>
      </c>
      <c r="D5982" s="29">
        <v>35046747</v>
      </c>
      <c r="E5982" s="29" t="s">
        <v>3527</v>
      </c>
      <c r="F5982" s="29">
        <v>272.47000000000003</v>
      </c>
      <c r="G5982" s="10">
        <f>SUMIFS('Régua SAEB'!$C:$C,'Régua SAEB'!$B:$B,"LP",'Régua SAEB'!$D:$D,"&lt;="&amp;$F5982,'Régua SAEB'!$E:$E,"&gt;"&amp;$F5982,'Régua SAEB'!$A:$A,$E5982)</f>
        <v>2</v>
      </c>
      <c r="H5982" s="10" t="str">
        <f t="array" ref="H5982">INDEX('Régua SAEB'!$F$1:$F$40,MATCH($E5982&amp;"LP"&amp;$G5982,'Régua SAEB'!$G$1:$G$40,0),1)</f>
        <v>Básico</v>
      </c>
      <c r="I5982" s="29">
        <v>264.24</v>
      </c>
      <c r="J5982" s="10">
        <f>SUMIFS('Régua SAEB'!$C:$C,'Régua SAEB'!$B:$B,"MT",'Régua SAEB'!$D:$D,"&lt;="&amp;$I5982,'Régua SAEB'!$E:$E,"&gt;"&amp;$I5982,'Régua SAEB'!$A:$A,$E5982)</f>
        <v>2</v>
      </c>
      <c r="K5982" s="10" t="str">
        <f t="array" ref="K5982">INDEX('Régua SAEB'!$F$1:$F$40,MATCH($E5982&amp;"MT"&amp;$J5982,'Régua SAEB'!$G$1:$G$40,0),1)</f>
        <v>Insuficiente</v>
      </c>
    </row>
    <row r="5983" spans="1:11" x14ac:dyDescent="0.2">
      <c r="A5983" s="28" t="s">
        <v>26</v>
      </c>
      <c r="B5983" s="24">
        <v>47824</v>
      </c>
      <c r="C5983" s="28" t="s">
        <v>3453</v>
      </c>
      <c r="D5983" s="29">
        <v>35047824</v>
      </c>
      <c r="E5983" s="29" t="s">
        <v>3527</v>
      </c>
      <c r="F5983" s="29">
        <v>274.72000000000003</v>
      </c>
      <c r="G5983" s="10">
        <f>SUMIFS('Régua SAEB'!$C:$C,'Régua SAEB'!$B:$B,"LP",'Régua SAEB'!$D:$D,"&lt;="&amp;$F5983,'Régua SAEB'!$E:$E,"&gt;"&amp;$F5983,'Régua SAEB'!$A:$A,$E5983)</f>
        <v>2</v>
      </c>
      <c r="H5983" s="10" t="str">
        <f t="array" ref="H5983">INDEX('Régua SAEB'!$F$1:$F$40,MATCH($E5983&amp;"LP"&amp;$G5983,'Régua SAEB'!$G$1:$G$40,0),1)</f>
        <v>Básico</v>
      </c>
      <c r="I5983" s="29">
        <v>266.54000000000002</v>
      </c>
      <c r="J5983" s="10">
        <f>SUMIFS('Régua SAEB'!$C:$C,'Régua SAEB'!$B:$B,"MT",'Régua SAEB'!$D:$D,"&lt;="&amp;$I5983,'Régua SAEB'!$E:$E,"&gt;"&amp;$I5983,'Régua SAEB'!$A:$A,$E5983)</f>
        <v>2</v>
      </c>
      <c r="K5983" s="10" t="str">
        <f t="array" ref="K5983">INDEX('Régua SAEB'!$F$1:$F$40,MATCH($E5983&amp;"MT"&amp;$J5983,'Régua SAEB'!$G$1:$G$40,0),1)</f>
        <v>Insuficiente</v>
      </c>
    </row>
    <row r="5984" spans="1:11" x14ac:dyDescent="0.2">
      <c r="A5984" s="28" t="s">
        <v>49</v>
      </c>
      <c r="B5984" s="24">
        <v>27455</v>
      </c>
      <c r="C5984" s="28" t="s">
        <v>3454</v>
      </c>
      <c r="D5984" s="29">
        <v>35027455</v>
      </c>
      <c r="E5984" s="29" t="s">
        <v>3527</v>
      </c>
      <c r="F5984" s="29">
        <v>266.58</v>
      </c>
      <c r="G5984" s="10">
        <f>SUMIFS('Régua SAEB'!$C:$C,'Régua SAEB'!$B:$B,"LP",'Régua SAEB'!$D:$D,"&lt;="&amp;$F5984,'Régua SAEB'!$E:$E,"&gt;"&amp;$F5984,'Régua SAEB'!$A:$A,$E5984)</f>
        <v>2</v>
      </c>
      <c r="H5984" s="10" t="str">
        <f t="array" ref="H5984">INDEX('Régua SAEB'!$F$1:$F$40,MATCH($E5984&amp;"LP"&amp;$G5984,'Régua SAEB'!$G$1:$G$40,0),1)</f>
        <v>Básico</v>
      </c>
      <c r="I5984" s="29">
        <v>263.64999999999998</v>
      </c>
      <c r="J5984" s="10">
        <f>SUMIFS('Régua SAEB'!$C:$C,'Régua SAEB'!$B:$B,"MT",'Régua SAEB'!$D:$D,"&lt;="&amp;$I5984,'Régua SAEB'!$E:$E,"&gt;"&amp;$I5984,'Régua SAEB'!$A:$A,$E5984)</f>
        <v>2</v>
      </c>
      <c r="K5984" s="10" t="str">
        <f t="array" ref="K5984">INDEX('Régua SAEB'!$F$1:$F$40,MATCH($E5984&amp;"MT"&amp;$J5984,'Régua SAEB'!$G$1:$G$40,0),1)</f>
        <v>Insuficiente</v>
      </c>
    </row>
    <row r="5985" spans="1:11" x14ac:dyDescent="0.2">
      <c r="A5985" s="28" t="s">
        <v>47</v>
      </c>
      <c r="B5985" s="24">
        <v>27248</v>
      </c>
      <c r="C5985" s="28" t="s">
        <v>3455</v>
      </c>
      <c r="D5985" s="29">
        <v>35027248</v>
      </c>
      <c r="E5985" s="29" t="s">
        <v>3527</v>
      </c>
      <c r="F5985" s="29">
        <v>285.36</v>
      </c>
      <c r="G5985" s="10">
        <f>SUMIFS('Régua SAEB'!$C:$C,'Régua SAEB'!$B:$B,"LP",'Régua SAEB'!$D:$D,"&lt;="&amp;$F5985,'Régua SAEB'!$E:$E,"&gt;"&amp;$F5985,'Régua SAEB'!$A:$A,$E5985)</f>
        <v>3</v>
      </c>
      <c r="H5985" s="10" t="str">
        <f t="array" ref="H5985">INDEX('Régua SAEB'!$F$1:$F$40,MATCH($E5985&amp;"LP"&amp;$G5985,'Régua SAEB'!$G$1:$G$40,0),1)</f>
        <v>Básico</v>
      </c>
      <c r="I5985" s="29">
        <v>287.97000000000003</v>
      </c>
      <c r="J5985" s="10">
        <f>SUMIFS('Régua SAEB'!$C:$C,'Régua SAEB'!$B:$B,"MT",'Régua SAEB'!$D:$D,"&lt;="&amp;$I5985,'Régua SAEB'!$E:$E,"&gt;"&amp;$I5985,'Régua SAEB'!$A:$A,$E5985)</f>
        <v>3</v>
      </c>
      <c r="K5985" s="10" t="str">
        <f t="array" ref="K5985">INDEX('Régua SAEB'!$F$1:$F$40,MATCH($E5985&amp;"MT"&amp;$J5985,'Régua SAEB'!$G$1:$G$40,0),1)</f>
        <v>Básico</v>
      </c>
    </row>
    <row r="5986" spans="1:11" x14ac:dyDescent="0.2">
      <c r="A5986" s="28" t="s">
        <v>99</v>
      </c>
      <c r="B5986" s="24">
        <v>28976</v>
      </c>
      <c r="C5986" s="28" t="s">
        <v>3457</v>
      </c>
      <c r="D5986" s="29">
        <v>35028976</v>
      </c>
      <c r="E5986" s="29" t="s">
        <v>3527</v>
      </c>
      <c r="F5986" s="29">
        <v>285.29000000000002</v>
      </c>
      <c r="G5986" s="10">
        <f>SUMIFS('Régua SAEB'!$C:$C,'Régua SAEB'!$B:$B,"LP",'Régua SAEB'!$D:$D,"&lt;="&amp;$F5986,'Régua SAEB'!$E:$E,"&gt;"&amp;$F5986,'Régua SAEB'!$A:$A,$E5986)</f>
        <v>3</v>
      </c>
      <c r="H5986" s="10" t="str">
        <f t="array" ref="H5986">INDEX('Régua SAEB'!$F$1:$F$40,MATCH($E5986&amp;"LP"&amp;$G5986,'Régua SAEB'!$G$1:$G$40,0),1)</f>
        <v>Básico</v>
      </c>
      <c r="I5986" s="29">
        <v>271.52</v>
      </c>
      <c r="J5986" s="10">
        <f>SUMIFS('Régua SAEB'!$C:$C,'Régua SAEB'!$B:$B,"MT",'Régua SAEB'!$D:$D,"&lt;="&amp;$I5986,'Régua SAEB'!$E:$E,"&gt;"&amp;$I5986,'Régua SAEB'!$A:$A,$E5986)</f>
        <v>2</v>
      </c>
      <c r="K5986" s="10" t="str">
        <f t="array" ref="K5986">INDEX('Régua SAEB'!$F$1:$F$40,MATCH($E5986&amp;"MT"&amp;$J5986,'Régua SAEB'!$G$1:$G$40,0),1)</f>
        <v>Insuficiente</v>
      </c>
    </row>
    <row r="5987" spans="1:11" x14ac:dyDescent="0.2">
      <c r="A5987" s="28" t="s">
        <v>24</v>
      </c>
      <c r="B5987" s="24">
        <v>18089</v>
      </c>
      <c r="C5987" s="28" t="s">
        <v>3458</v>
      </c>
      <c r="D5987" s="29">
        <v>35018089</v>
      </c>
      <c r="E5987" s="29" t="s">
        <v>3527</v>
      </c>
      <c r="F5987" s="29">
        <v>285.91000000000003</v>
      </c>
      <c r="G5987" s="10">
        <f>SUMIFS('Régua SAEB'!$C:$C,'Régua SAEB'!$B:$B,"LP",'Régua SAEB'!$D:$D,"&lt;="&amp;$F5987,'Régua SAEB'!$E:$E,"&gt;"&amp;$F5987,'Régua SAEB'!$A:$A,$E5987)</f>
        <v>3</v>
      </c>
      <c r="H5987" s="10" t="str">
        <f t="array" ref="H5987">INDEX('Régua SAEB'!$F$1:$F$40,MATCH($E5987&amp;"LP"&amp;$G5987,'Régua SAEB'!$G$1:$G$40,0),1)</f>
        <v>Básico</v>
      </c>
      <c r="I5987" s="29">
        <v>273.67</v>
      </c>
      <c r="J5987" s="10">
        <f>SUMIFS('Régua SAEB'!$C:$C,'Régua SAEB'!$B:$B,"MT",'Régua SAEB'!$D:$D,"&lt;="&amp;$I5987,'Régua SAEB'!$E:$E,"&gt;"&amp;$I5987,'Régua SAEB'!$A:$A,$E5987)</f>
        <v>2</v>
      </c>
      <c r="K5987" s="10" t="str">
        <f t="array" ref="K5987">INDEX('Régua SAEB'!$F$1:$F$40,MATCH($E5987&amp;"MT"&amp;$J5987,'Régua SAEB'!$G$1:$G$40,0),1)</f>
        <v>Insuficiente</v>
      </c>
    </row>
    <row r="5988" spans="1:11" x14ac:dyDescent="0.2">
      <c r="A5988" s="28" t="s">
        <v>24</v>
      </c>
      <c r="B5988" s="24">
        <v>18132</v>
      </c>
      <c r="C5988" s="28" t="s">
        <v>3831</v>
      </c>
      <c r="D5988" s="29">
        <v>35018132</v>
      </c>
      <c r="E5988" s="29" t="s">
        <v>3527</v>
      </c>
      <c r="F5988" s="29">
        <v>285.61</v>
      </c>
      <c r="G5988" s="10">
        <f>SUMIFS('Régua SAEB'!$C:$C,'Régua SAEB'!$B:$B,"LP",'Régua SAEB'!$D:$D,"&lt;="&amp;$F5988,'Régua SAEB'!$E:$E,"&gt;"&amp;$F5988,'Régua SAEB'!$A:$A,$E5988)</f>
        <v>3</v>
      </c>
      <c r="H5988" s="10" t="str">
        <f t="array" ref="H5988">INDEX('Régua SAEB'!$F$1:$F$40,MATCH($E5988&amp;"LP"&amp;$G5988,'Régua SAEB'!$G$1:$G$40,0),1)</f>
        <v>Básico</v>
      </c>
      <c r="I5988" s="29">
        <v>274.56</v>
      </c>
      <c r="J5988" s="10">
        <f>SUMIFS('Régua SAEB'!$C:$C,'Régua SAEB'!$B:$B,"MT",'Régua SAEB'!$D:$D,"&lt;="&amp;$I5988,'Régua SAEB'!$E:$E,"&gt;"&amp;$I5988,'Régua SAEB'!$A:$A,$E5988)</f>
        <v>2</v>
      </c>
      <c r="K5988" s="10" t="str">
        <f t="array" ref="K5988">INDEX('Régua SAEB'!$F$1:$F$40,MATCH($E5988&amp;"MT"&amp;$J5988,'Régua SAEB'!$G$1:$G$40,0),1)</f>
        <v>Insuficiente</v>
      </c>
    </row>
    <row r="5989" spans="1:11" x14ac:dyDescent="0.2">
      <c r="A5989" s="28" t="s">
        <v>24</v>
      </c>
      <c r="B5989" s="24">
        <v>18168</v>
      </c>
      <c r="C5989" s="28" t="s">
        <v>3459</v>
      </c>
      <c r="D5989" s="29">
        <v>35018168</v>
      </c>
      <c r="E5989" s="29" t="s">
        <v>3527</v>
      </c>
      <c r="F5989" s="29">
        <v>283.38</v>
      </c>
      <c r="G5989" s="10">
        <f>SUMIFS('Régua SAEB'!$C:$C,'Régua SAEB'!$B:$B,"LP",'Régua SAEB'!$D:$D,"&lt;="&amp;$F5989,'Régua SAEB'!$E:$E,"&gt;"&amp;$F5989,'Régua SAEB'!$A:$A,$E5989)</f>
        <v>3</v>
      </c>
      <c r="H5989" s="10" t="str">
        <f t="array" ref="H5989">INDEX('Régua SAEB'!$F$1:$F$40,MATCH($E5989&amp;"LP"&amp;$G5989,'Régua SAEB'!$G$1:$G$40,0),1)</f>
        <v>Básico</v>
      </c>
      <c r="I5989" s="29">
        <v>302.83</v>
      </c>
      <c r="J5989" s="10">
        <f>SUMIFS('Régua SAEB'!$C:$C,'Régua SAEB'!$B:$B,"MT",'Régua SAEB'!$D:$D,"&lt;="&amp;$I5989,'Régua SAEB'!$E:$E,"&gt;"&amp;$I5989,'Régua SAEB'!$A:$A,$E5989)</f>
        <v>4</v>
      </c>
      <c r="K5989" s="10" t="str">
        <f t="array" ref="K5989">INDEX('Régua SAEB'!$F$1:$F$40,MATCH($E5989&amp;"MT"&amp;$J5989,'Régua SAEB'!$G$1:$G$40,0),1)</f>
        <v>Básico</v>
      </c>
    </row>
    <row r="5990" spans="1:11" x14ac:dyDescent="0.2">
      <c r="A5990" s="28" t="s">
        <v>24</v>
      </c>
      <c r="B5990" s="24">
        <v>40400</v>
      </c>
      <c r="C5990" s="28" t="s">
        <v>3461</v>
      </c>
      <c r="D5990" s="29">
        <v>35040400</v>
      </c>
      <c r="E5990" s="29" t="s">
        <v>3527</v>
      </c>
      <c r="F5990" s="29">
        <v>302.33</v>
      </c>
      <c r="G5990" s="10">
        <f>SUMIFS('Régua SAEB'!$C:$C,'Régua SAEB'!$B:$B,"LP",'Régua SAEB'!$D:$D,"&lt;="&amp;$F5990,'Régua SAEB'!$E:$E,"&gt;"&amp;$F5990,'Régua SAEB'!$A:$A,$E5990)</f>
        <v>4</v>
      </c>
      <c r="H5990" s="10" t="str">
        <f t="array" ref="H5990">INDEX('Régua SAEB'!$F$1:$F$40,MATCH($E5990&amp;"LP"&amp;$G5990,'Régua SAEB'!$G$1:$G$40,0),1)</f>
        <v>Básico</v>
      </c>
      <c r="I5990" s="29">
        <v>295.43</v>
      </c>
      <c r="J5990" s="10">
        <f>SUMIFS('Régua SAEB'!$C:$C,'Régua SAEB'!$B:$B,"MT",'Régua SAEB'!$D:$D,"&lt;="&amp;$I5990,'Régua SAEB'!$E:$E,"&gt;"&amp;$I5990,'Régua SAEB'!$A:$A,$E5990)</f>
        <v>3</v>
      </c>
      <c r="K5990" s="10" t="str">
        <f t="array" ref="K5990">INDEX('Régua SAEB'!$F$1:$F$40,MATCH($E5990&amp;"MT"&amp;$J5990,'Régua SAEB'!$G$1:$G$40,0),1)</f>
        <v>Básico</v>
      </c>
    </row>
    <row r="5991" spans="1:11" x14ac:dyDescent="0.2">
      <c r="A5991" s="28" t="s">
        <v>24</v>
      </c>
      <c r="B5991" s="24">
        <v>920630</v>
      </c>
      <c r="C5991" s="28" t="s">
        <v>3462</v>
      </c>
      <c r="D5991" s="29">
        <v>35920630</v>
      </c>
      <c r="E5991" s="29" t="s">
        <v>3527</v>
      </c>
      <c r="F5991" s="29">
        <v>280.44</v>
      </c>
      <c r="G5991" s="10">
        <f>SUMIFS('Régua SAEB'!$C:$C,'Régua SAEB'!$B:$B,"LP",'Régua SAEB'!$D:$D,"&lt;="&amp;$F5991,'Régua SAEB'!$E:$E,"&gt;"&amp;$F5991,'Régua SAEB'!$A:$A,$E5991)</f>
        <v>3</v>
      </c>
      <c r="H5991" s="10" t="str">
        <f t="array" ref="H5991">INDEX('Régua SAEB'!$F$1:$F$40,MATCH($E5991&amp;"LP"&amp;$G5991,'Régua SAEB'!$G$1:$G$40,0),1)</f>
        <v>Básico</v>
      </c>
      <c r="I5991" s="29">
        <v>254.43</v>
      </c>
      <c r="J5991" s="10">
        <f>SUMIFS('Régua SAEB'!$C:$C,'Régua SAEB'!$B:$B,"MT",'Régua SAEB'!$D:$D,"&lt;="&amp;$I5991,'Régua SAEB'!$E:$E,"&gt;"&amp;$I5991,'Régua SAEB'!$A:$A,$E5991)</f>
        <v>2</v>
      </c>
      <c r="K5991" s="10" t="str">
        <f t="array" ref="K5991">INDEX('Régua SAEB'!$F$1:$F$40,MATCH($E5991&amp;"MT"&amp;$J5991,'Régua SAEB'!$G$1:$G$40,0),1)</f>
        <v>Insuficiente</v>
      </c>
    </row>
    <row r="5992" spans="1:11" x14ac:dyDescent="0.2">
      <c r="A5992" s="28" t="s">
        <v>13</v>
      </c>
      <c r="B5992" s="24">
        <v>29973</v>
      </c>
      <c r="C5992" s="28" t="s">
        <v>3463</v>
      </c>
      <c r="D5992" s="29">
        <v>35029973</v>
      </c>
      <c r="E5992" s="29" t="s">
        <v>3527</v>
      </c>
      <c r="F5992" s="29">
        <v>265.61</v>
      </c>
      <c r="G5992" s="10">
        <f>SUMIFS('Régua SAEB'!$C:$C,'Régua SAEB'!$B:$B,"LP",'Régua SAEB'!$D:$D,"&lt;="&amp;$F5992,'Régua SAEB'!$E:$E,"&gt;"&amp;$F5992,'Régua SAEB'!$A:$A,$E5992)</f>
        <v>2</v>
      </c>
      <c r="H5992" s="10" t="str">
        <f t="array" ref="H5992">INDEX('Régua SAEB'!$F$1:$F$40,MATCH($E5992&amp;"LP"&amp;$G5992,'Régua SAEB'!$G$1:$G$40,0),1)</f>
        <v>Básico</v>
      </c>
      <c r="I5992" s="29">
        <v>259.66000000000003</v>
      </c>
      <c r="J5992" s="10">
        <f>SUMIFS('Régua SAEB'!$C:$C,'Régua SAEB'!$B:$B,"MT",'Régua SAEB'!$D:$D,"&lt;="&amp;$I5992,'Régua SAEB'!$E:$E,"&gt;"&amp;$I5992,'Régua SAEB'!$A:$A,$E5992)</f>
        <v>2</v>
      </c>
      <c r="K5992" s="10" t="str">
        <f t="array" ref="K5992">INDEX('Régua SAEB'!$F$1:$F$40,MATCH($E5992&amp;"MT"&amp;$J5992,'Régua SAEB'!$G$1:$G$40,0),1)</f>
        <v>Insuficiente</v>
      </c>
    </row>
    <row r="5993" spans="1:11" x14ac:dyDescent="0.2">
      <c r="A5993" s="28" t="s">
        <v>13</v>
      </c>
      <c r="B5993" s="24">
        <v>29981</v>
      </c>
      <c r="C5993" s="28" t="s">
        <v>3464</v>
      </c>
      <c r="D5993" s="29">
        <v>35029981</v>
      </c>
      <c r="E5993" s="29" t="s">
        <v>3527</v>
      </c>
      <c r="F5993" s="29">
        <v>275.94</v>
      </c>
      <c r="G5993" s="10">
        <f>SUMIFS('Régua SAEB'!$C:$C,'Régua SAEB'!$B:$B,"LP",'Régua SAEB'!$D:$D,"&lt;="&amp;$F5993,'Régua SAEB'!$E:$E,"&gt;"&amp;$F5993,'Régua SAEB'!$A:$A,$E5993)</f>
        <v>3</v>
      </c>
      <c r="H5993" s="10" t="str">
        <f t="array" ref="H5993">INDEX('Régua SAEB'!$F$1:$F$40,MATCH($E5993&amp;"LP"&amp;$G5993,'Régua SAEB'!$G$1:$G$40,0),1)</f>
        <v>Básico</v>
      </c>
      <c r="I5993" s="29">
        <v>262</v>
      </c>
      <c r="J5993" s="10">
        <f>SUMIFS('Régua SAEB'!$C:$C,'Régua SAEB'!$B:$B,"MT",'Régua SAEB'!$D:$D,"&lt;="&amp;$I5993,'Régua SAEB'!$E:$E,"&gt;"&amp;$I5993,'Régua SAEB'!$A:$A,$E5993)</f>
        <v>2</v>
      </c>
      <c r="K5993" s="10" t="str">
        <f t="array" ref="K5993">INDEX('Régua SAEB'!$F$1:$F$40,MATCH($E5993&amp;"MT"&amp;$J5993,'Régua SAEB'!$G$1:$G$40,0),1)</f>
        <v>Insuficiente</v>
      </c>
    </row>
    <row r="5994" spans="1:11" x14ac:dyDescent="0.2">
      <c r="A5994" s="28" t="s">
        <v>81</v>
      </c>
      <c r="B5994" s="24">
        <v>19057</v>
      </c>
      <c r="C5994" s="28" t="s">
        <v>3468</v>
      </c>
      <c r="D5994" s="29">
        <v>35019057</v>
      </c>
      <c r="E5994" s="29" t="s">
        <v>3527</v>
      </c>
      <c r="F5994" s="29">
        <v>278.95999999999998</v>
      </c>
      <c r="G5994" s="10">
        <f>SUMIFS('Régua SAEB'!$C:$C,'Régua SAEB'!$B:$B,"LP",'Régua SAEB'!$D:$D,"&lt;="&amp;$F5994,'Régua SAEB'!$E:$E,"&gt;"&amp;$F5994,'Régua SAEB'!$A:$A,$E5994)</f>
        <v>3</v>
      </c>
      <c r="H5994" s="10" t="str">
        <f t="array" ref="H5994">INDEX('Régua SAEB'!$F$1:$F$40,MATCH($E5994&amp;"LP"&amp;$G5994,'Régua SAEB'!$G$1:$G$40,0),1)</f>
        <v>Básico</v>
      </c>
      <c r="I5994" s="29">
        <v>272.70999999999998</v>
      </c>
      <c r="J5994" s="10">
        <f>SUMIFS('Régua SAEB'!$C:$C,'Régua SAEB'!$B:$B,"MT",'Régua SAEB'!$D:$D,"&lt;="&amp;$I5994,'Régua SAEB'!$E:$E,"&gt;"&amp;$I5994,'Régua SAEB'!$A:$A,$E5994)</f>
        <v>2</v>
      </c>
      <c r="K5994" s="10" t="str">
        <f t="array" ref="K5994">INDEX('Régua SAEB'!$F$1:$F$40,MATCH($E5994&amp;"MT"&amp;$J5994,'Régua SAEB'!$G$1:$G$40,0),1)</f>
        <v>Insuficiente</v>
      </c>
    </row>
    <row r="5995" spans="1:11" x14ac:dyDescent="0.2">
      <c r="A5995" s="28" t="s">
        <v>81</v>
      </c>
      <c r="B5995" s="24">
        <v>900576</v>
      </c>
      <c r="C5995" s="28" t="s">
        <v>3469</v>
      </c>
      <c r="D5995" s="29">
        <v>35900576</v>
      </c>
      <c r="E5995" s="29" t="s">
        <v>3527</v>
      </c>
      <c r="F5995" s="29">
        <v>269.38</v>
      </c>
      <c r="G5995" s="10">
        <f>SUMIFS('Régua SAEB'!$C:$C,'Régua SAEB'!$B:$B,"LP",'Régua SAEB'!$D:$D,"&lt;="&amp;$F5995,'Régua SAEB'!$E:$E,"&gt;"&amp;$F5995,'Régua SAEB'!$A:$A,$E5995)</f>
        <v>2</v>
      </c>
      <c r="H5995" s="10" t="str">
        <f t="array" ref="H5995">INDEX('Régua SAEB'!$F$1:$F$40,MATCH($E5995&amp;"LP"&amp;$G5995,'Régua SAEB'!$G$1:$G$40,0),1)</f>
        <v>Básico</v>
      </c>
      <c r="I5995" s="29">
        <v>252.24</v>
      </c>
      <c r="J5995" s="10">
        <f>SUMIFS('Régua SAEB'!$C:$C,'Régua SAEB'!$B:$B,"MT",'Régua SAEB'!$D:$D,"&lt;="&amp;$I5995,'Régua SAEB'!$E:$E,"&gt;"&amp;$I5995,'Régua SAEB'!$A:$A,$E5995)</f>
        <v>2</v>
      </c>
      <c r="K5995" s="10" t="str">
        <f t="array" ref="K5995">INDEX('Régua SAEB'!$F$1:$F$40,MATCH($E5995&amp;"MT"&amp;$J5995,'Régua SAEB'!$G$1:$G$40,0),1)</f>
        <v>Insuficiente</v>
      </c>
    </row>
    <row r="5996" spans="1:11" x14ac:dyDescent="0.2">
      <c r="A5996" s="28" t="s">
        <v>85</v>
      </c>
      <c r="B5996" s="24">
        <v>10406</v>
      </c>
      <c r="C5996" s="28" t="s">
        <v>3470</v>
      </c>
      <c r="D5996" s="29">
        <v>35010406</v>
      </c>
      <c r="E5996" s="29" t="s">
        <v>3527</v>
      </c>
      <c r="F5996" s="29">
        <v>282.20999999999998</v>
      </c>
      <c r="G5996" s="10">
        <f>SUMIFS('Régua SAEB'!$C:$C,'Régua SAEB'!$B:$B,"LP",'Régua SAEB'!$D:$D,"&lt;="&amp;$F5996,'Régua SAEB'!$E:$E,"&gt;"&amp;$F5996,'Régua SAEB'!$A:$A,$E5996)</f>
        <v>3</v>
      </c>
      <c r="H5996" s="10" t="str">
        <f t="array" ref="H5996">INDEX('Régua SAEB'!$F$1:$F$40,MATCH($E5996&amp;"LP"&amp;$G5996,'Régua SAEB'!$G$1:$G$40,0),1)</f>
        <v>Básico</v>
      </c>
      <c r="I5996" s="29">
        <v>258.02</v>
      </c>
      <c r="J5996" s="10">
        <f>SUMIFS('Régua SAEB'!$C:$C,'Régua SAEB'!$B:$B,"MT",'Régua SAEB'!$D:$D,"&lt;="&amp;$I5996,'Régua SAEB'!$E:$E,"&gt;"&amp;$I5996,'Régua SAEB'!$A:$A,$E5996)</f>
        <v>2</v>
      </c>
      <c r="K5996" s="10" t="str">
        <f t="array" ref="K5996">INDEX('Régua SAEB'!$F$1:$F$40,MATCH($E5996&amp;"MT"&amp;$J5996,'Régua SAEB'!$G$1:$G$40,0),1)</f>
        <v>Insuficiente</v>
      </c>
    </row>
    <row r="5997" spans="1:11" x14ac:dyDescent="0.2">
      <c r="A5997" s="28" t="s">
        <v>85</v>
      </c>
      <c r="B5997" s="24">
        <v>10534</v>
      </c>
      <c r="C5997" s="28" t="s">
        <v>3471</v>
      </c>
      <c r="D5997" s="29">
        <v>35010534</v>
      </c>
      <c r="E5997" s="29" t="s">
        <v>3527</v>
      </c>
      <c r="F5997" s="29">
        <v>286.33999999999997</v>
      </c>
      <c r="G5997" s="10">
        <f>SUMIFS('Régua SAEB'!$C:$C,'Régua SAEB'!$B:$B,"LP",'Régua SAEB'!$D:$D,"&lt;="&amp;$F5997,'Régua SAEB'!$E:$E,"&gt;"&amp;$F5997,'Régua SAEB'!$A:$A,$E5997)</f>
        <v>3</v>
      </c>
      <c r="H5997" s="10" t="str">
        <f t="array" ref="H5997">INDEX('Régua SAEB'!$F$1:$F$40,MATCH($E5997&amp;"LP"&amp;$G5997,'Régua SAEB'!$G$1:$G$40,0),1)</f>
        <v>Básico</v>
      </c>
      <c r="I5997" s="29">
        <v>278.02</v>
      </c>
      <c r="J5997" s="10">
        <f>SUMIFS('Régua SAEB'!$C:$C,'Régua SAEB'!$B:$B,"MT",'Régua SAEB'!$D:$D,"&lt;="&amp;$I5997,'Régua SAEB'!$E:$E,"&gt;"&amp;$I5997,'Régua SAEB'!$A:$A,$E5997)</f>
        <v>3</v>
      </c>
      <c r="K5997" s="10" t="str">
        <f t="array" ref="K5997">INDEX('Régua SAEB'!$F$1:$F$40,MATCH($E5997&amp;"MT"&amp;$J5997,'Régua SAEB'!$G$1:$G$40,0),1)</f>
        <v>Básico</v>
      </c>
    </row>
    <row r="5998" spans="1:11" x14ac:dyDescent="0.2">
      <c r="A5998" s="28" t="s">
        <v>85</v>
      </c>
      <c r="B5998" s="24">
        <v>10637</v>
      </c>
      <c r="C5998" s="28" t="s">
        <v>3472</v>
      </c>
      <c r="D5998" s="29">
        <v>35010637</v>
      </c>
      <c r="E5998" s="29" t="s">
        <v>3527</v>
      </c>
      <c r="F5998" s="29">
        <v>302.82</v>
      </c>
      <c r="G5998" s="10">
        <f>SUMIFS('Régua SAEB'!$C:$C,'Régua SAEB'!$B:$B,"LP",'Régua SAEB'!$D:$D,"&lt;="&amp;$F5998,'Régua SAEB'!$E:$E,"&gt;"&amp;$F5998,'Régua SAEB'!$A:$A,$E5998)</f>
        <v>4</v>
      </c>
      <c r="H5998" s="10" t="str">
        <f t="array" ref="H5998">INDEX('Régua SAEB'!$F$1:$F$40,MATCH($E5998&amp;"LP"&amp;$G5998,'Régua SAEB'!$G$1:$G$40,0),1)</f>
        <v>Básico</v>
      </c>
      <c r="I5998" s="29">
        <v>300.14999999999998</v>
      </c>
      <c r="J5998" s="10">
        <f>SUMIFS('Régua SAEB'!$C:$C,'Régua SAEB'!$B:$B,"MT",'Régua SAEB'!$D:$D,"&lt;="&amp;$I5998,'Régua SAEB'!$E:$E,"&gt;"&amp;$I5998,'Régua SAEB'!$A:$A,$E5998)</f>
        <v>4</v>
      </c>
      <c r="K5998" s="10" t="str">
        <f t="array" ref="K5998">INDEX('Régua SAEB'!$F$1:$F$40,MATCH($E5998&amp;"MT"&amp;$J5998,'Régua SAEB'!$G$1:$G$40,0),1)</f>
        <v>Básico</v>
      </c>
    </row>
    <row r="5999" spans="1:11" x14ac:dyDescent="0.2">
      <c r="A5999" s="28" t="s">
        <v>85</v>
      </c>
      <c r="B5999" s="24">
        <v>36663</v>
      </c>
      <c r="C5999" s="28" t="s">
        <v>3473</v>
      </c>
      <c r="D5999" s="29">
        <v>35036663</v>
      </c>
      <c r="E5999" s="29" t="s">
        <v>3527</v>
      </c>
      <c r="F5999" s="29">
        <v>277.07</v>
      </c>
      <c r="G5999" s="10">
        <f>SUMIFS('Régua SAEB'!$C:$C,'Régua SAEB'!$B:$B,"LP",'Régua SAEB'!$D:$D,"&lt;="&amp;$F5999,'Régua SAEB'!$E:$E,"&gt;"&amp;$F5999,'Régua SAEB'!$A:$A,$E5999)</f>
        <v>3</v>
      </c>
      <c r="H5999" s="10" t="str">
        <f t="array" ref="H5999">INDEX('Régua SAEB'!$F$1:$F$40,MATCH($E5999&amp;"LP"&amp;$G5999,'Régua SAEB'!$G$1:$G$40,0),1)</f>
        <v>Básico</v>
      </c>
      <c r="I5999" s="29">
        <v>266.75</v>
      </c>
      <c r="J5999" s="10">
        <f>SUMIFS('Régua SAEB'!$C:$C,'Régua SAEB'!$B:$B,"MT",'Régua SAEB'!$D:$D,"&lt;="&amp;$I5999,'Régua SAEB'!$E:$E,"&gt;"&amp;$I5999,'Régua SAEB'!$A:$A,$E5999)</f>
        <v>2</v>
      </c>
      <c r="K5999" s="10" t="str">
        <f t="array" ref="K5999">INDEX('Régua SAEB'!$F$1:$F$40,MATCH($E5999&amp;"MT"&amp;$J5999,'Régua SAEB'!$G$1:$G$40,0),1)</f>
        <v>Insuficiente</v>
      </c>
    </row>
    <row r="6000" spans="1:11" x14ac:dyDescent="0.2">
      <c r="A6000" s="28" t="s">
        <v>85</v>
      </c>
      <c r="B6000" s="24">
        <v>48148</v>
      </c>
      <c r="C6000" s="28" t="s">
        <v>3474</v>
      </c>
      <c r="D6000" s="29">
        <v>35048148</v>
      </c>
      <c r="E6000" s="29" t="s">
        <v>3527</v>
      </c>
      <c r="F6000" s="29">
        <v>272.54000000000002</v>
      </c>
      <c r="G6000" s="10">
        <f>SUMIFS('Régua SAEB'!$C:$C,'Régua SAEB'!$B:$B,"LP",'Régua SAEB'!$D:$D,"&lt;="&amp;$F6000,'Régua SAEB'!$E:$E,"&gt;"&amp;$F6000,'Régua SAEB'!$A:$A,$E6000)</f>
        <v>2</v>
      </c>
      <c r="H6000" s="10" t="str">
        <f t="array" ref="H6000">INDEX('Régua SAEB'!$F$1:$F$40,MATCH($E6000&amp;"LP"&amp;$G6000,'Régua SAEB'!$G$1:$G$40,0),1)</f>
        <v>Básico</v>
      </c>
      <c r="I6000" s="29">
        <v>259.45</v>
      </c>
      <c r="J6000" s="10">
        <f>SUMIFS('Régua SAEB'!$C:$C,'Régua SAEB'!$B:$B,"MT",'Régua SAEB'!$D:$D,"&lt;="&amp;$I6000,'Régua SAEB'!$E:$E,"&gt;"&amp;$I6000,'Régua SAEB'!$A:$A,$E6000)</f>
        <v>2</v>
      </c>
      <c r="K6000" s="10" t="str">
        <f t="array" ref="K6000">INDEX('Régua SAEB'!$F$1:$F$40,MATCH($E6000&amp;"MT"&amp;$J6000,'Régua SAEB'!$G$1:$G$40,0),1)</f>
        <v>Insuficiente</v>
      </c>
    </row>
    <row r="6001" spans="1:11" x14ac:dyDescent="0.2">
      <c r="A6001" s="28" t="s">
        <v>85</v>
      </c>
      <c r="B6001" s="24">
        <v>903012</v>
      </c>
      <c r="C6001" s="28" t="s">
        <v>3475</v>
      </c>
      <c r="D6001" s="29">
        <v>35903012</v>
      </c>
      <c r="E6001" s="29" t="s">
        <v>3527</v>
      </c>
      <c r="F6001" s="29">
        <v>308.54000000000002</v>
      </c>
      <c r="G6001" s="10">
        <f>SUMIFS('Régua SAEB'!$C:$C,'Régua SAEB'!$B:$B,"LP",'Régua SAEB'!$D:$D,"&lt;="&amp;$F6001,'Régua SAEB'!$E:$E,"&gt;"&amp;$F6001,'Régua SAEB'!$A:$A,$E6001)</f>
        <v>4</v>
      </c>
      <c r="H6001" s="10" t="str">
        <f t="array" ref="H6001">INDEX('Régua SAEB'!$F$1:$F$40,MATCH($E6001&amp;"LP"&amp;$G6001,'Régua SAEB'!$G$1:$G$40,0),1)</f>
        <v>Básico</v>
      </c>
      <c r="I6001" s="29">
        <v>291.42</v>
      </c>
      <c r="J6001" s="10">
        <f>SUMIFS('Régua SAEB'!$C:$C,'Régua SAEB'!$B:$B,"MT",'Régua SAEB'!$D:$D,"&lt;="&amp;$I6001,'Régua SAEB'!$E:$E,"&gt;"&amp;$I6001,'Régua SAEB'!$A:$A,$E6001)</f>
        <v>3</v>
      </c>
      <c r="K6001" s="10" t="str">
        <f t="array" ref="K6001">INDEX('Régua SAEB'!$F$1:$F$40,MATCH($E6001&amp;"MT"&amp;$J6001,'Régua SAEB'!$G$1:$G$40,0),1)</f>
        <v>Básico</v>
      </c>
    </row>
    <row r="6002" spans="1:11" x14ac:dyDescent="0.2">
      <c r="A6002" s="28" t="s">
        <v>85</v>
      </c>
      <c r="B6002" s="24">
        <v>906414</v>
      </c>
      <c r="C6002" s="28" t="s">
        <v>3476</v>
      </c>
      <c r="D6002" s="29">
        <v>35906414</v>
      </c>
      <c r="E6002" s="29" t="s">
        <v>3527</v>
      </c>
      <c r="F6002" s="29">
        <v>269.61</v>
      </c>
      <c r="G6002" s="10">
        <f>SUMIFS('Régua SAEB'!$C:$C,'Régua SAEB'!$B:$B,"LP",'Régua SAEB'!$D:$D,"&lt;="&amp;$F6002,'Régua SAEB'!$E:$E,"&gt;"&amp;$F6002,'Régua SAEB'!$A:$A,$E6002)</f>
        <v>2</v>
      </c>
      <c r="H6002" s="10" t="str">
        <f t="array" ref="H6002">INDEX('Régua SAEB'!$F$1:$F$40,MATCH($E6002&amp;"LP"&amp;$G6002,'Régua SAEB'!$G$1:$G$40,0),1)</f>
        <v>Básico</v>
      </c>
      <c r="I6002" s="29">
        <v>269.02999999999997</v>
      </c>
      <c r="J6002" s="10">
        <f>SUMIFS('Régua SAEB'!$C:$C,'Régua SAEB'!$B:$B,"MT",'Régua SAEB'!$D:$D,"&lt;="&amp;$I6002,'Régua SAEB'!$E:$E,"&gt;"&amp;$I6002,'Régua SAEB'!$A:$A,$E6002)</f>
        <v>2</v>
      </c>
      <c r="K6002" s="10" t="str">
        <f t="array" ref="K6002">INDEX('Régua SAEB'!$F$1:$F$40,MATCH($E6002&amp;"MT"&amp;$J6002,'Régua SAEB'!$G$1:$G$40,0),1)</f>
        <v>Insuficiente</v>
      </c>
    </row>
    <row r="6003" spans="1:11" x14ac:dyDescent="0.2">
      <c r="A6003" s="28" t="s">
        <v>85</v>
      </c>
      <c r="B6003" s="24">
        <v>924313</v>
      </c>
      <c r="C6003" s="28" t="s">
        <v>3477</v>
      </c>
      <c r="D6003" s="29">
        <v>35924313</v>
      </c>
      <c r="E6003" s="29" t="s">
        <v>3527</v>
      </c>
      <c r="F6003" s="29">
        <v>269.62</v>
      </c>
      <c r="G6003" s="10">
        <f>SUMIFS('Régua SAEB'!$C:$C,'Régua SAEB'!$B:$B,"LP",'Régua SAEB'!$D:$D,"&lt;="&amp;$F6003,'Régua SAEB'!$E:$E,"&gt;"&amp;$F6003,'Régua SAEB'!$A:$A,$E6003)</f>
        <v>2</v>
      </c>
      <c r="H6003" s="10" t="str">
        <f t="array" ref="H6003">INDEX('Régua SAEB'!$F$1:$F$40,MATCH($E6003&amp;"LP"&amp;$G6003,'Régua SAEB'!$G$1:$G$40,0),1)</f>
        <v>Básico</v>
      </c>
      <c r="I6003" s="29">
        <v>257.32</v>
      </c>
      <c r="J6003" s="10">
        <f>SUMIFS('Régua SAEB'!$C:$C,'Régua SAEB'!$B:$B,"MT",'Régua SAEB'!$D:$D,"&lt;="&amp;$I6003,'Régua SAEB'!$E:$E,"&gt;"&amp;$I6003,'Régua SAEB'!$A:$A,$E6003)</f>
        <v>2</v>
      </c>
      <c r="K6003" s="10" t="str">
        <f t="array" ref="K6003">INDEX('Régua SAEB'!$F$1:$F$40,MATCH($E6003&amp;"MT"&amp;$J6003,'Régua SAEB'!$G$1:$G$40,0),1)</f>
        <v>Insuficiente</v>
      </c>
    </row>
    <row r="6004" spans="1:11" x14ac:dyDescent="0.2">
      <c r="A6004" s="28" t="s">
        <v>50</v>
      </c>
      <c r="B6004" s="24">
        <v>19471</v>
      </c>
      <c r="C6004" s="28" t="s">
        <v>3479</v>
      </c>
      <c r="D6004" s="29">
        <v>35019471</v>
      </c>
      <c r="E6004" s="29" t="s">
        <v>3527</v>
      </c>
      <c r="F6004" s="29">
        <v>284.11</v>
      </c>
      <c r="G6004" s="10">
        <f>SUMIFS('Régua SAEB'!$C:$C,'Régua SAEB'!$B:$B,"LP",'Régua SAEB'!$D:$D,"&lt;="&amp;$F6004,'Régua SAEB'!$E:$E,"&gt;"&amp;$F6004,'Régua SAEB'!$A:$A,$E6004)</f>
        <v>3</v>
      </c>
      <c r="H6004" s="10" t="str">
        <f t="array" ref="H6004">INDEX('Régua SAEB'!$F$1:$F$40,MATCH($E6004&amp;"LP"&amp;$G6004,'Régua SAEB'!$G$1:$G$40,0),1)</f>
        <v>Básico</v>
      </c>
      <c r="I6004" s="29">
        <v>266.49</v>
      </c>
      <c r="J6004" s="10">
        <f>SUMIFS('Régua SAEB'!$C:$C,'Régua SAEB'!$B:$B,"MT",'Régua SAEB'!$D:$D,"&lt;="&amp;$I6004,'Régua SAEB'!$E:$E,"&gt;"&amp;$I6004,'Régua SAEB'!$A:$A,$E6004)</f>
        <v>2</v>
      </c>
      <c r="K6004" s="10" t="str">
        <f t="array" ref="K6004">INDEX('Régua SAEB'!$F$1:$F$40,MATCH($E6004&amp;"MT"&amp;$J6004,'Régua SAEB'!$G$1:$G$40,0),1)</f>
        <v>Insuficiente</v>
      </c>
    </row>
    <row r="6005" spans="1:11" x14ac:dyDescent="0.2">
      <c r="A6005" s="28" t="s">
        <v>50</v>
      </c>
      <c r="B6005" s="24">
        <v>19483</v>
      </c>
      <c r="C6005" s="28" t="s">
        <v>3480</v>
      </c>
      <c r="D6005" s="29">
        <v>35019483</v>
      </c>
      <c r="E6005" s="29" t="s">
        <v>3527</v>
      </c>
      <c r="F6005" s="29">
        <v>298.73</v>
      </c>
      <c r="G6005" s="10">
        <f>SUMIFS('Régua SAEB'!$C:$C,'Régua SAEB'!$B:$B,"LP",'Régua SAEB'!$D:$D,"&lt;="&amp;$F6005,'Régua SAEB'!$E:$E,"&gt;"&amp;$F6005,'Régua SAEB'!$A:$A,$E6005)</f>
        <v>3</v>
      </c>
      <c r="H6005" s="10" t="str">
        <f t="array" ref="H6005">INDEX('Régua SAEB'!$F$1:$F$40,MATCH($E6005&amp;"LP"&amp;$G6005,'Régua SAEB'!$G$1:$G$40,0),1)</f>
        <v>Básico</v>
      </c>
      <c r="I6005" s="29">
        <v>287.43</v>
      </c>
      <c r="J6005" s="10">
        <f>SUMIFS('Régua SAEB'!$C:$C,'Régua SAEB'!$B:$B,"MT",'Régua SAEB'!$D:$D,"&lt;="&amp;$I6005,'Régua SAEB'!$E:$E,"&gt;"&amp;$I6005,'Régua SAEB'!$A:$A,$E6005)</f>
        <v>3</v>
      </c>
      <c r="K6005" s="10" t="str">
        <f t="array" ref="K6005">INDEX('Régua SAEB'!$F$1:$F$40,MATCH($E6005&amp;"MT"&amp;$J6005,'Régua SAEB'!$G$1:$G$40,0),1)</f>
        <v>Básico</v>
      </c>
    </row>
    <row r="6006" spans="1:11" x14ac:dyDescent="0.2">
      <c r="A6006" s="28" t="s">
        <v>50</v>
      </c>
      <c r="B6006" s="24">
        <v>19495</v>
      </c>
      <c r="C6006" s="28" t="s">
        <v>3481</v>
      </c>
      <c r="D6006" s="29">
        <v>35019495</v>
      </c>
      <c r="E6006" s="29" t="s">
        <v>3527</v>
      </c>
      <c r="F6006" s="29">
        <v>276.33999999999997</v>
      </c>
      <c r="G6006" s="10">
        <f>SUMIFS('Régua SAEB'!$C:$C,'Régua SAEB'!$B:$B,"LP",'Régua SAEB'!$D:$D,"&lt;="&amp;$F6006,'Régua SAEB'!$E:$E,"&gt;"&amp;$F6006,'Régua SAEB'!$A:$A,$E6006)</f>
        <v>3</v>
      </c>
      <c r="H6006" s="10" t="str">
        <f t="array" ref="H6006">INDEX('Régua SAEB'!$F$1:$F$40,MATCH($E6006&amp;"LP"&amp;$G6006,'Régua SAEB'!$G$1:$G$40,0),1)</f>
        <v>Básico</v>
      </c>
      <c r="I6006" s="29">
        <v>263.52999999999997</v>
      </c>
      <c r="J6006" s="10">
        <f>SUMIFS('Régua SAEB'!$C:$C,'Régua SAEB'!$B:$B,"MT",'Régua SAEB'!$D:$D,"&lt;="&amp;$I6006,'Régua SAEB'!$E:$E,"&gt;"&amp;$I6006,'Régua SAEB'!$A:$A,$E6006)</f>
        <v>2</v>
      </c>
      <c r="K6006" s="10" t="str">
        <f t="array" ref="K6006">INDEX('Régua SAEB'!$F$1:$F$40,MATCH($E6006&amp;"MT"&amp;$J6006,'Régua SAEB'!$G$1:$G$40,0),1)</f>
        <v>Insuficiente</v>
      </c>
    </row>
    <row r="6007" spans="1:11" x14ac:dyDescent="0.2">
      <c r="A6007" s="28" t="s">
        <v>50</v>
      </c>
      <c r="B6007" s="24">
        <v>47259</v>
      </c>
      <c r="C6007" s="28" t="s">
        <v>3482</v>
      </c>
      <c r="D6007" s="29">
        <v>35047259</v>
      </c>
      <c r="E6007" s="29" t="s">
        <v>3527</v>
      </c>
      <c r="F6007" s="29">
        <v>249.22</v>
      </c>
      <c r="G6007" s="10">
        <f>SUMIFS('Régua SAEB'!$C:$C,'Régua SAEB'!$B:$B,"LP",'Régua SAEB'!$D:$D,"&lt;="&amp;$F6007,'Régua SAEB'!$E:$E,"&gt;"&amp;$F6007,'Régua SAEB'!$A:$A,$E6007)</f>
        <v>1</v>
      </c>
      <c r="H6007" s="10" t="str">
        <f t="array" ref="H6007">INDEX('Régua SAEB'!$F$1:$F$40,MATCH($E6007&amp;"LP"&amp;$G6007,'Régua SAEB'!$G$1:$G$40,0),1)</f>
        <v>Insuficiente</v>
      </c>
      <c r="I6007" s="29">
        <v>250.89</v>
      </c>
      <c r="J6007" s="10">
        <f>SUMIFS('Régua SAEB'!$C:$C,'Régua SAEB'!$B:$B,"MT",'Régua SAEB'!$D:$D,"&lt;="&amp;$I6007,'Régua SAEB'!$E:$E,"&gt;"&amp;$I6007,'Régua SAEB'!$A:$A,$E6007)</f>
        <v>2</v>
      </c>
      <c r="K6007" s="10" t="str">
        <f t="array" ref="K6007">INDEX('Régua SAEB'!$F$1:$F$40,MATCH($E6007&amp;"MT"&amp;$J6007,'Régua SAEB'!$G$1:$G$40,0),1)</f>
        <v>Insuficiente</v>
      </c>
    </row>
    <row r="6008" spans="1:11" x14ac:dyDescent="0.2">
      <c r="A6008" s="28" t="s">
        <v>50</v>
      </c>
      <c r="B6008" s="24">
        <v>49505</v>
      </c>
      <c r="C6008" s="28" t="s">
        <v>3483</v>
      </c>
      <c r="D6008" s="29">
        <v>35049505</v>
      </c>
      <c r="E6008" s="29" t="s">
        <v>3527</v>
      </c>
      <c r="F6008" s="29">
        <v>279.58999999999997</v>
      </c>
      <c r="G6008" s="10">
        <f>SUMIFS('Régua SAEB'!$C:$C,'Régua SAEB'!$B:$B,"LP",'Régua SAEB'!$D:$D,"&lt;="&amp;$F6008,'Régua SAEB'!$E:$E,"&gt;"&amp;$F6008,'Régua SAEB'!$A:$A,$E6008)</f>
        <v>3</v>
      </c>
      <c r="H6008" s="10" t="str">
        <f t="array" ref="H6008">INDEX('Régua SAEB'!$F$1:$F$40,MATCH($E6008&amp;"LP"&amp;$G6008,'Régua SAEB'!$G$1:$G$40,0),1)</f>
        <v>Básico</v>
      </c>
      <c r="I6008" s="29">
        <v>269.19</v>
      </c>
      <c r="J6008" s="10">
        <f>SUMIFS('Régua SAEB'!$C:$C,'Régua SAEB'!$B:$B,"MT",'Régua SAEB'!$D:$D,"&lt;="&amp;$I6008,'Régua SAEB'!$E:$E,"&gt;"&amp;$I6008,'Régua SAEB'!$A:$A,$E6008)</f>
        <v>2</v>
      </c>
      <c r="K6008" s="10" t="str">
        <f t="array" ref="K6008">INDEX('Régua SAEB'!$F$1:$F$40,MATCH($E6008&amp;"MT"&amp;$J6008,'Régua SAEB'!$G$1:$G$40,0),1)</f>
        <v>Insuficiente</v>
      </c>
    </row>
    <row r="6009" spans="1:11" x14ac:dyDescent="0.2">
      <c r="A6009" s="28" t="s">
        <v>50</v>
      </c>
      <c r="B6009" s="24">
        <v>900588</v>
      </c>
      <c r="C6009" s="28" t="s">
        <v>3484</v>
      </c>
      <c r="D6009" s="29">
        <v>35900588</v>
      </c>
      <c r="E6009" s="29" t="s">
        <v>3527</v>
      </c>
      <c r="F6009" s="29">
        <v>282.04000000000002</v>
      </c>
      <c r="G6009" s="10">
        <f>SUMIFS('Régua SAEB'!$C:$C,'Régua SAEB'!$B:$B,"LP",'Régua SAEB'!$D:$D,"&lt;="&amp;$F6009,'Régua SAEB'!$E:$E,"&gt;"&amp;$F6009,'Régua SAEB'!$A:$A,$E6009)</f>
        <v>3</v>
      </c>
      <c r="H6009" s="10" t="str">
        <f t="array" ref="H6009">INDEX('Régua SAEB'!$F$1:$F$40,MATCH($E6009&amp;"LP"&amp;$G6009,'Régua SAEB'!$G$1:$G$40,0),1)</f>
        <v>Básico</v>
      </c>
      <c r="I6009" s="29">
        <v>268.44</v>
      </c>
      <c r="J6009" s="10">
        <f>SUMIFS('Régua SAEB'!$C:$C,'Régua SAEB'!$B:$B,"MT",'Régua SAEB'!$D:$D,"&lt;="&amp;$I6009,'Régua SAEB'!$E:$E,"&gt;"&amp;$I6009,'Régua SAEB'!$A:$A,$E6009)</f>
        <v>2</v>
      </c>
      <c r="K6009" s="10" t="str">
        <f t="array" ref="K6009">INDEX('Régua SAEB'!$F$1:$F$40,MATCH($E6009&amp;"MT"&amp;$J6009,'Régua SAEB'!$G$1:$G$40,0),1)</f>
        <v>Insuficiente</v>
      </c>
    </row>
    <row r="6010" spans="1:11" x14ac:dyDescent="0.2">
      <c r="A6010" s="28" t="s">
        <v>50</v>
      </c>
      <c r="B6010" s="24">
        <v>911112</v>
      </c>
      <c r="C6010" s="28" t="s">
        <v>3486</v>
      </c>
      <c r="D6010" s="29">
        <v>35911112</v>
      </c>
      <c r="E6010" s="29" t="s">
        <v>3527</v>
      </c>
      <c r="F6010" s="29">
        <v>298.64</v>
      </c>
      <c r="G6010" s="10">
        <f>SUMIFS('Régua SAEB'!$C:$C,'Régua SAEB'!$B:$B,"LP",'Régua SAEB'!$D:$D,"&lt;="&amp;$F6010,'Régua SAEB'!$E:$E,"&gt;"&amp;$F6010,'Régua SAEB'!$A:$A,$E6010)</f>
        <v>3</v>
      </c>
      <c r="H6010" s="10" t="str">
        <f t="array" ref="H6010">INDEX('Régua SAEB'!$F$1:$F$40,MATCH($E6010&amp;"LP"&amp;$G6010,'Régua SAEB'!$G$1:$G$40,0),1)</f>
        <v>Básico</v>
      </c>
      <c r="I6010" s="29">
        <v>272.64</v>
      </c>
      <c r="J6010" s="10">
        <f>SUMIFS('Régua SAEB'!$C:$C,'Régua SAEB'!$B:$B,"MT",'Régua SAEB'!$D:$D,"&lt;="&amp;$I6010,'Régua SAEB'!$E:$E,"&gt;"&amp;$I6010,'Régua SAEB'!$A:$A,$E6010)</f>
        <v>2</v>
      </c>
      <c r="K6010" s="10" t="str">
        <f t="array" ref="K6010">INDEX('Régua SAEB'!$F$1:$F$40,MATCH($E6010&amp;"MT"&amp;$J6010,'Régua SAEB'!$G$1:$G$40,0),1)</f>
        <v>Insuficiente</v>
      </c>
    </row>
    <row r="6011" spans="1:11" x14ac:dyDescent="0.2">
      <c r="A6011" s="28" t="s">
        <v>50</v>
      </c>
      <c r="B6011" s="24">
        <v>919299</v>
      </c>
      <c r="C6011" s="28" t="s">
        <v>3487</v>
      </c>
      <c r="D6011" s="29">
        <v>35919299</v>
      </c>
      <c r="E6011" s="29" t="s">
        <v>3527</v>
      </c>
      <c r="F6011" s="29">
        <v>251.42</v>
      </c>
      <c r="G6011" s="10">
        <f>SUMIFS('Régua SAEB'!$C:$C,'Régua SAEB'!$B:$B,"LP",'Régua SAEB'!$D:$D,"&lt;="&amp;$F6011,'Régua SAEB'!$E:$E,"&gt;"&amp;$F6011,'Régua SAEB'!$A:$A,$E6011)</f>
        <v>2</v>
      </c>
      <c r="H6011" s="10" t="str">
        <f t="array" ref="H6011">INDEX('Régua SAEB'!$F$1:$F$40,MATCH($E6011&amp;"LP"&amp;$G6011,'Régua SAEB'!$G$1:$G$40,0),1)</f>
        <v>Básico</v>
      </c>
      <c r="I6011" s="29">
        <v>246.82</v>
      </c>
      <c r="J6011" s="10">
        <f>SUMIFS('Régua SAEB'!$C:$C,'Régua SAEB'!$B:$B,"MT",'Régua SAEB'!$D:$D,"&lt;="&amp;$I6011,'Régua SAEB'!$E:$E,"&gt;"&amp;$I6011,'Régua SAEB'!$A:$A,$E6011)</f>
        <v>1</v>
      </c>
      <c r="K6011" s="10" t="str">
        <f t="array" ref="K6011">INDEX('Régua SAEB'!$F$1:$F$40,MATCH($E6011&amp;"MT"&amp;$J6011,'Régua SAEB'!$G$1:$G$40,0),1)</f>
        <v>Insuficiente</v>
      </c>
    </row>
    <row r="6012" spans="1:11" x14ac:dyDescent="0.2">
      <c r="A6012" s="28" t="s">
        <v>50</v>
      </c>
      <c r="B6012" s="24">
        <v>924465</v>
      </c>
      <c r="C6012" s="28" t="s">
        <v>3488</v>
      </c>
      <c r="D6012" s="29">
        <v>35924465</v>
      </c>
      <c r="E6012" s="29" t="s">
        <v>3527</v>
      </c>
      <c r="F6012" s="29">
        <v>297.64</v>
      </c>
      <c r="G6012" s="10">
        <f>SUMIFS('Régua SAEB'!$C:$C,'Régua SAEB'!$B:$B,"LP",'Régua SAEB'!$D:$D,"&lt;="&amp;$F6012,'Régua SAEB'!$E:$E,"&gt;"&amp;$F6012,'Régua SAEB'!$A:$A,$E6012)</f>
        <v>3</v>
      </c>
      <c r="H6012" s="10" t="str">
        <f t="array" ref="H6012">INDEX('Régua SAEB'!$F$1:$F$40,MATCH($E6012&amp;"LP"&amp;$G6012,'Régua SAEB'!$G$1:$G$40,0),1)</f>
        <v>Básico</v>
      </c>
      <c r="I6012" s="29">
        <v>282.82</v>
      </c>
      <c r="J6012" s="10">
        <f>SUMIFS('Régua SAEB'!$C:$C,'Régua SAEB'!$B:$B,"MT",'Régua SAEB'!$D:$D,"&lt;="&amp;$I6012,'Régua SAEB'!$E:$E,"&gt;"&amp;$I6012,'Régua SAEB'!$A:$A,$E6012)</f>
        <v>3</v>
      </c>
      <c r="K6012" s="10" t="str">
        <f t="array" ref="K6012">INDEX('Régua SAEB'!$F$1:$F$40,MATCH($E6012&amp;"MT"&amp;$J6012,'Régua SAEB'!$G$1:$G$40,0),1)</f>
        <v>Básico</v>
      </c>
    </row>
    <row r="6013" spans="1:11" x14ac:dyDescent="0.2">
      <c r="A6013" s="28" t="s">
        <v>58</v>
      </c>
      <c r="B6013" s="24">
        <v>33558</v>
      </c>
      <c r="C6013" s="28" t="s">
        <v>3489</v>
      </c>
      <c r="D6013" s="29">
        <v>35033558</v>
      </c>
      <c r="E6013" s="29" t="s">
        <v>3527</v>
      </c>
      <c r="F6013" s="29">
        <v>272.37</v>
      </c>
      <c r="G6013" s="10">
        <f>SUMIFS('Régua SAEB'!$C:$C,'Régua SAEB'!$B:$B,"LP",'Régua SAEB'!$D:$D,"&lt;="&amp;$F6013,'Régua SAEB'!$E:$E,"&gt;"&amp;$F6013,'Régua SAEB'!$A:$A,$E6013)</f>
        <v>2</v>
      </c>
      <c r="H6013" s="10" t="str">
        <f t="array" ref="H6013">INDEX('Régua SAEB'!$F$1:$F$40,MATCH($E6013&amp;"LP"&amp;$G6013,'Régua SAEB'!$G$1:$G$40,0),1)</f>
        <v>Básico</v>
      </c>
      <c r="I6013" s="29">
        <v>262.77</v>
      </c>
      <c r="J6013" s="10">
        <f>SUMIFS('Régua SAEB'!$C:$C,'Régua SAEB'!$B:$B,"MT",'Régua SAEB'!$D:$D,"&lt;="&amp;$I6013,'Régua SAEB'!$E:$E,"&gt;"&amp;$I6013,'Régua SAEB'!$A:$A,$E6013)</f>
        <v>2</v>
      </c>
      <c r="K6013" s="10" t="str">
        <f t="array" ref="K6013">INDEX('Régua SAEB'!$F$1:$F$40,MATCH($E6013&amp;"MT"&amp;$J6013,'Régua SAEB'!$G$1:$G$40,0),1)</f>
        <v>Insuficiente</v>
      </c>
    </row>
    <row r="6014" spans="1:11" x14ac:dyDescent="0.2">
      <c r="A6014" s="28" t="s">
        <v>24</v>
      </c>
      <c r="B6014" s="24">
        <v>18417</v>
      </c>
      <c r="C6014" s="28" t="s">
        <v>3832</v>
      </c>
      <c r="D6014" s="29">
        <v>35018417</v>
      </c>
      <c r="E6014" s="29" t="s">
        <v>3527</v>
      </c>
      <c r="F6014" s="29">
        <v>315.24</v>
      </c>
      <c r="G6014" s="10">
        <f>SUMIFS('Régua SAEB'!$C:$C,'Régua SAEB'!$B:$B,"LP",'Régua SAEB'!$D:$D,"&lt;="&amp;$F6014,'Régua SAEB'!$E:$E,"&gt;"&amp;$F6014,'Régua SAEB'!$A:$A,$E6014)</f>
        <v>4</v>
      </c>
      <c r="H6014" s="10" t="str">
        <f t="array" ref="H6014">INDEX('Régua SAEB'!$F$1:$F$40,MATCH($E6014&amp;"LP"&amp;$G6014,'Régua SAEB'!$G$1:$G$40,0),1)</f>
        <v>Básico</v>
      </c>
      <c r="I6014" s="29">
        <v>288.87</v>
      </c>
      <c r="J6014" s="10">
        <f>SUMIFS('Régua SAEB'!$C:$C,'Régua SAEB'!$B:$B,"MT",'Régua SAEB'!$D:$D,"&lt;="&amp;$I6014,'Régua SAEB'!$E:$E,"&gt;"&amp;$I6014,'Régua SAEB'!$A:$A,$E6014)</f>
        <v>3</v>
      </c>
      <c r="K6014" s="10" t="str">
        <f t="array" ref="K6014">INDEX('Régua SAEB'!$F$1:$F$40,MATCH($E6014&amp;"MT"&amp;$J6014,'Régua SAEB'!$G$1:$G$40,0),1)</f>
        <v>Básico</v>
      </c>
    </row>
    <row r="6015" spans="1:11" x14ac:dyDescent="0.2">
      <c r="A6015" s="28" t="s">
        <v>24</v>
      </c>
      <c r="B6015" s="24">
        <v>45640</v>
      </c>
      <c r="C6015" s="28" t="s">
        <v>3833</v>
      </c>
      <c r="D6015" s="29">
        <v>35045640</v>
      </c>
      <c r="E6015" s="29" t="s">
        <v>3527</v>
      </c>
      <c r="F6015" s="29">
        <v>288.77</v>
      </c>
      <c r="G6015" s="10">
        <f>SUMIFS('Régua SAEB'!$C:$C,'Régua SAEB'!$B:$B,"LP",'Régua SAEB'!$D:$D,"&lt;="&amp;$F6015,'Régua SAEB'!$E:$E,"&gt;"&amp;$F6015,'Régua SAEB'!$A:$A,$E6015)</f>
        <v>3</v>
      </c>
      <c r="H6015" s="10" t="str">
        <f t="array" ref="H6015">INDEX('Régua SAEB'!$F$1:$F$40,MATCH($E6015&amp;"LP"&amp;$G6015,'Régua SAEB'!$G$1:$G$40,0),1)</f>
        <v>Básico</v>
      </c>
      <c r="I6015" s="29">
        <v>277.06</v>
      </c>
      <c r="J6015" s="10">
        <f>SUMIFS('Régua SAEB'!$C:$C,'Régua SAEB'!$B:$B,"MT",'Régua SAEB'!$D:$D,"&lt;="&amp;$I6015,'Régua SAEB'!$E:$E,"&gt;"&amp;$I6015,'Régua SAEB'!$A:$A,$E6015)</f>
        <v>3</v>
      </c>
      <c r="K6015" s="10" t="str">
        <f t="array" ref="K6015">INDEX('Régua SAEB'!$F$1:$F$40,MATCH($E6015&amp;"MT"&amp;$J6015,'Régua SAEB'!$G$1:$G$40,0),1)</f>
        <v>Básico</v>
      </c>
    </row>
    <row r="6016" spans="1:11" x14ac:dyDescent="0.2">
      <c r="A6016" s="28" t="s">
        <v>24</v>
      </c>
      <c r="B6016" s="24">
        <v>920642</v>
      </c>
      <c r="C6016" s="28" t="s">
        <v>3834</v>
      </c>
      <c r="D6016" s="29">
        <v>35920642</v>
      </c>
      <c r="E6016" s="29" t="s">
        <v>3527</v>
      </c>
      <c r="F6016" s="29">
        <v>298.83</v>
      </c>
      <c r="G6016" s="10">
        <f>SUMIFS('Régua SAEB'!$C:$C,'Régua SAEB'!$B:$B,"LP",'Régua SAEB'!$D:$D,"&lt;="&amp;$F6016,'Régua SAEB'!$E:$E,"&gt;"&amp;$F6016,'Régua SAEB'!$A:$A,$E6016)</f>
        <v>3</v>
      </c>
      <c r="H6016" s="10" t="str">
        <f t="array" ref="H6016">INDEX('Régua SAEB'!$F$1:$F$40,MATCH($E6016&amp;"LP"&amp;$G6016,'Régua SAEB'!$G$1:$G$40,0),1)</f>
        <v>Básico</v>
      </c>
      <c r="I6016" s="29">
        <v>283.76</v>
      </c>
      <c r="J6016" s="10">
        <f>SUMIFS('Régua SAEB'!$C:$C,'Régua SAEB'!$B:$B,"MT",'Régua SAEB'!$D:$D,"&lt;="&amp;$I6016,'Régua SAEB'!$E:$E,"&gt;"&amp;$I6016,'Régua SAEB'!$A:$A,$E6016)</f>
        <v>3</v>
      </c>
      <c r="K6016" s="10" t="str">
        <f t="array" ref="K6016">INDEX('Régua SAEB'!$F$1:$F$40,MATCH($E6016&amp;"MT"&amp;$J6016,'Régua SAEB'!$G$1:$G$40,0),1)</f>
        <v>Básico</v>
      </c>
    </row>
    <row r="6017" spans="1:11" x14ac:dyDescent="0.2">
      <c r="A6017" s="28" t="s">
        <v>87</v>
      </c>
      <c r="B6017" s="24">
        <v>22585</v>
      </c>
      <c r="C6017" s="28" t="s">
        <v>3490</v>
      </c>
      <c r="D6017" s="29">
        <v>35022585</v>
      </c>
      <c r="E6017" s="29" t="s">
        <v>3527</v>
      </c>
      <c r="F6017" s="29">
        <v>260.20999999999998</v>
      </c>
      <c r="G6017" s="10">
        <f>SUMIFS('Régua SAEB'!$C:$C,'Régua SAEB'!$B:$B,"LP",'Régua SAEB'!$D:$D,"&lt;="&amp;$F6017,'Régua SAEB'!$E:$E,"&gt;"&amp;$F6017,'Régua SAEB'!$A:$A,$E6017)</f>
        <v>2</v>
      </c>
      <c r="H6017" s="10" t="str">
        <f t="array" ref="H6017">INDEX('Régua SAEB'!$F$1:$F$40,MATCH($E6017&amp;"LP"&amp;$G6017,'Régua SAEB'!$G$1:$G$40,0),1)</f>
        <v>Básico</v>
      </c>
      <c r="I6017" s="29">
        <v>252.43</v>
      </c>
      <c r="J6017" s="10">
        <f>SUMIFS('Régua SAEB'!$C:$C,'Régua SAEB'!$B:$B,"MT",'Régua SAEB'!$D:$D,"&lt;="&amp;$I6017,'Régua SAEB'!$E:$E,"&gt;"&amp;$I6017,'Régua SAEB'!$A:$A,$E6017)</f>
        <v>2</v>
      </c>
      <c r="K6017" s="10" t="str">
        <f t="array" ref="K6017">INDEX('Régua SAEB'!$F$1:$F$40,MATCH($E6017&amp;"MT"&amp;$J6017,'Régua SAEB'!$G$1:$G$40,0),1)</f>
        <v>Insuficiente</v>
      </c>
    </row>
    <row r="6018" spans="1:11" x14ac:dyDescent="0.2">
      <c r="A6018" s="28" t="s">
        <v>95</v>
      </c>
      <c r="B6018" s="24">
        <v>23589</v>
      </c>
      <c r="C6018" s="28" t="s">
        <v>3491</v>
      </c>
      <c r="D6018" s="29">
        <v>35023589</v>
      </c>
      <c r="E6018" s="29" t="s">
        <v>3527</v>
      </c>
      <c r="F6018" s="29">
        <v>287.27</v>
      </c>
      <c r="G6018" s="10">
        <f>SUMIFS('Régua SAEB'!$C:$C,'Régua SAEB'!$B:$B,"LP",'Régua SAEB'!$D:$D,"&lt;="&amp;$F6018,'Régua SAEB'!$E:$E,"&gt;"&amp;$F6018,'Régua SAEB'!$A:$A,$E6018)</f>
        <v>3</v>
      </c>
      <c r="H6018" s="10" t="str">
        <f t="array" ref="H6018">INDEX('Régua SAEB'!$F$1:$F$40,MATCH($E6018&amp;"LP"&amp;$G6018,'Régua SAEB'!$G$1:$G$40,0),1)</f>
        <v>Básico</v>
      </c>
      <c r="I6018" s="29">
        <v>281.58</v>
      </c>
      <c r="J6018" s="10">
        <f>SUMIFS('Régua SAEB'!$C:$C,'Régua SAEB'!$B:$B,"MT",'Régua SAEB'!$D:$D,"&lt;="&amp;$I6018,'Régua SAEB'!$E:$E,"&gt;"&amp;$I6018,'Régua SAEB'!$A:$A,$E6018)</f>
        <v>3</v>
      </c>
      <c r="K6018" s="10" t="str">
        <f t="array" ref="K6018">INDEX('Régua SAEB'!$F$1:$F$40,MATCH($E6018&amp;"MT"&amp;$J6018,'Régua SAEB'!$G$1:$G$40,0),1)</f>
        <v>Básico</v>
      </c>
    </row>
    <row r="6019" spans="1:11" x14ac:dyDescent="0.2">
      <c r="A6019" s="28" t="s">
        <v>47</v>
      </c>
      <c r="B6019" s="24">
        <v>27169</v>
      </c>
      <c r="C6019" s="28" t="s">
        <v>3492</v>
      </c>
      <c r="D6019" s="29">
        <v>35027169</v>
      </c>
      <c r="E6019" s="29" t="s">
        <v>3527</v>
      </c>
      <c r="F6019" s="29">
        <v>291.14</v>
      </c>
      <c r="G6019" s="10">
        <f>SUMIFS('Régua SAEB'!$C:$C,'Régua SAEB'!$B:$B,"LP",'Régua SAEB'!$D:$D,"&lt;="&amp;$F6019,'Régua SAEB'!$E:$E,"&gt;"&amp;$F6019,'Régua SAEB'!$A:$A,$E6019)</f>
        <v>3</v>
      </c>
      <c r="H6019" s="10" t="str">
        <f t="array" ref="H6019">INDEX('Régua SAEB'!$F$1:$F$40,MATCH($E6019&amp;"LP"&amp;$G6019,'Régua SAEB'!$G$1:$G$40,0),1)</f>
        <v>Básico</v>
      </c>
      <c r="I6019" s="29">
        <v>282.42</v>
      </c>
      <c r="J6019" s="10">
        <f>SUMIFS('Régua SAEB'!$C:$C,'Régua SAEB'!$B:$B,"MT",'Régua SAEB'!$D:$D,"&lt;="&amp;$I6019,'Régua SAEB'!$E:$E,"&gt;"&amp;$I6019,'Régua SAEB'!$A:$A,$E6019)</f>
        <v>3</v>
      </c>
      <c r="K6019" s="10" t="str">
        <f t="array" ref="K6019">INDEX('Régua SAEB'!$F$1:$F$40,MATCH($E6019&amp;"MT"&amp;$J6019,'Régua SAEB'!$G$1:$G$40,0),1)</f>
        <v>Básico</v>
      </c>
    </row>
    <row r="6020" spans="1:11" x14ac:dyDescent="0.2">
      <c r="A6020" s="28" t="s">
        <v>98</v>
      </c>
      <c r="B6020" s="24">
        <v>4039</v>
      </c>
      <c r="C6020" s="28" t="s">
        <v>3493</v>
      </c>
      <c r="D6020" s="29">
        <v>35004039</v>
      </c>
      <c r="E6020" s="29" t="s">
        <v>3527</v>
      </c>
      <c r="F6020" s="29">
        <v>251.87</v>
      </c>
      <c r="G6020" s="10">
        <f>SUMIFS('Régua SAEB'!$C:$C,'Régua SAEB'!$B:$B,"LP",'Régua SAEB'!$D:$D,"&lt;="&amp;$F6020,'Régua SAEB'!$E:$E,"&gt;"&amp;$F6020,'Régua SAEB'!$A:$A,$E6020)</f>
        <v>2</v>
      </c>
      <c r="H6020" s="10" t="str">
        <f t="array" ref="H6020">INDEX('Régua SAEB'!$F$1:$F$40,MATCH($E6020&amp;"LP"&amp;$G6020,'Régua SAEB'!$G$1:$G$40,0),1)</f>
        <v>Básico</v>
      </c>
      <c r="I6020" s="29">
        <v>252.28</v>
      </c>
      <c r="J6020" s="10">
        <f>SUMIFS('Régua SAEB'!$C:$C,'Régua SAEB'!$B:$B,"MT",'Régua SAEB'!$D:$D,"&lt;="&amp;$I6020,'Régua SAEB'!$E:$E,"&gt;"&amp;$I6020,'Régua SAEB'!$A:$A,$E6020)</f>
        <v>2</v>
      </c>
      <c r="K6020" s="10" t="str">
        <f t="array" ref="K6020">INDEX('Régua SAEB'!$F$1:$F$40,MATCH($E6020&amp;"MT"&amp;$J6020,'Régua SAEB'!$G$1:$G$40,0),1)</f>
        <v>Insuficiente</v>
      </c>
    </row>
    <row r="6021" spans="1:11" x14ac:dyDescent="0.2">
      <c r="A6021" s="28" t="s">
        <v>98</v>
      </c>
      <c r="B6021" s="24">
        <v>16743</v>
      </c>
      <c r="C6021" s="28" t="s">
        <v>3494</v>
      </c>
      <c r="D6021" s="29">
        <v>35016743</v>
      </c>
      <c r="E6021" s="29" t="s">
        <v>3527</v>
      </c>
      <c r="F6021" s="29">
        <v>286.64</v>
      </c>
      <c r="G6021" s="10">
        <f>SUMIFS('Régua SAEB'!$C:$C,'Régua SAEB'!$B:$B,"LP",'Régua SAEB'!$D:$D,"&lt;="&amp;$F6021,'Régua SAEB'!$E:$E,"&gt;"&amp;$F6021,'Régua SAEB'!$A:$A,$E6021)</f>
        <v>3</v>
      </c>
      <c r="H6021" s="10" t="str">
        <f t="array" ref="H6021">INDEX('Régua SAEB'!$F$1:$F$40,MATCH($E6021&amp;"LP"&amp;$G6021,'Régua SAEB'!$G$1:$G$40,0),1)</f>
        <v>Básico</v>
      </c>
      <c r="I6021" s="29">
        <v>270.23</v>
      </c>
      <c r="J6021" s="10">
        <f>SUMIFS('Régua SAEB'!$C:$C,'Régua SAEB'!$B:$B,"MT",'Régua SAEB'!$D:$D,"&lt;="&amp;$I6021,'Régua SAEB'!$E:$E,"&gt;"&amp;$I6021,'Régua SAEB'!$A:$A,$E6021)</f>
        <v>2</v>
      </c>
      <c r="K6021" s="10" t="str">
        <f t="array" ref="K6021">INDEX('Régua SAEB'!$F$1:$F$40,MATCH($E6021&amp;"MT"&amp;$J6021,'Régua SAEB'!$G$1:$G$40,0),1)</f>
        <v>Insuficiente</v>
      </c>
    </row>
    <row r="6022" spans="1:11" x14ac:dyDescent="0.2">
      <c r="A6022" s="28" t="s">
        <v>98</v>
      </c>
      <c r="B6022" s="24">
        <v>16755</v>
      </c>
      <c r="C6022" s="28" t="s">
        <v>3495</v>
      </c>
      <c r="D6022" s="29">
        <v>35016755</v>
      </c>
      <c r="E6022" s="29" t="s">
        <v>3527</v>
      </c>
      <c r="F6022" s="29">
        <v>275.61</v>
      </c>
      <c r="G6022" s="10">
        <f>SUMIFS('Régua SAEB'!$C:$C,'Régua SAEB'!$B:$B,"LP",'Régua SAEB'!$D:$D,"&lt;="&amp;$F6022,'Régua SAEB'!$E:$E,"&gt;"&amp;$F6022,'Régua SAEB'!$A:$A,$E6022)</f>
        <v>3</v>
      </c>
      <c r="H6022" s="10" t="str">
        <f t="array" ref="H6022">INDEX('Régua SAEB'!$F$1:$F$40,MATCH($E6022&amp;"LP"&amp;$G6022,'Régua SAEB'!$G$1:$G$40,0),1)</f>
        <v>Básico</v>
      </c>
      <c r="I6022" s="29">
        <v>263.20999999999998</v>
      </c>
      <c r="J6022" s="10">
        <f>SUMIFS('Régua SAEB'!$C:$C,'Régua SAEB'!$B:$B,"MT",'Régua SAEB'!$D:$D,"&lt;="&amp;$I6022,'Régua SAEB'!$E:$E,"&gt;"&amp;$I6022,'Régua SAEB'!$A:$A,$E6022)</f>
        <v>2</v>
      </c>
      <c r="K6022" s="10" t="str">
        <f t="array" ref="K6022">INDEX('Régua SAEB'!$F$1:$F$40,MATCH($E6022&amp;"MT"&amp;$J6022,'Régua SAEB'!$G$1:$G$40,0),1)</f>
        <v>Insuficiente</v>
      </c>
    </row>
    <row r="6023" spans="1:11" x14ac:dyDescent="0.2">
      <c r="A6023" s="28" t="s">
        <v>98</v>
      </c>
      <c r="B6023" s="24">
        <v>16809</v>
      </c>
      <c r="C6023" s="28" t="s">
        <v>3496</v>
      </c>
      <c r="D6023" s="29">
        <v>35016809</v>
      </c>
      <c r="E6023" s="29" t="s">
        <v>3527</v>
      </c>
      <c r="F6023" s="29">
        <v>281.52</v>
      </c>
      <c r="G6023" s="10">
        <f>SUMIFS('Régua SAEB'!$C:$C,'Régua SAEB'!$B:$B,"LP",'Régua SAEB'!$D:$D,"&lt;="&amp;$F6023,'Régua SAEB'!$E:$E,"&gt;"&amp;$F6023,'Régua SAEB'!$A:$A,$E6023)</f>
        <v>3</v>
      </c>
      <c r="H6023" s="10" t="str">
        <f t="array" ref="H6023">INDEX('Régua SAEB'!$F$1:$F$40,MATCH($E6023&amp;"LP"&amp;$G6023,'Régua SAEB'!$G$1:$G$40,0),1)</f>
        <v>Básico</v>
      </c>
      <c r="I6023" s="29">
        <v>270.7</v>
      </c>
      <c r="J6023" s="10">
        <f>SUMIFS('Régua SAEB'!$C:$C,'Régua SAEB'!$B:$B,"MT",'Régua SAEB'!$D:$D,"&lt;="&amp;$I6023,'Régua SAEB'!$E:$E,"&gt;"&amp;$I6023,'Régua SAEB'!$A:$A,$E6023)</f>
        <v>2</v>
      </c>
      <c r="K6023" s="10" t="str">
        <f t="array" ref="K6023">INDEX('Régua SAEB'!$F$1:$F$40,MATCH($E6023&amp;"MT"&amp;$J6023,'Régua SAEB'!$G$1:$G$40,0),1)</f>
        <v>Insuficiente</v>
      </c>
    </row>
    <row r="6024" spans="1:11" x14ac:dyDescent="0.2">
      <c r="A6024" s="28" t="s">
        <v>98</v>
      </c>
      <c r="B6024" s="24">
        <v>16937</v>
      </c>
      <c r="C6024" s="28" t="s">
        <v>3497</v>
      </c>
      <c r="D6024" s="29">
        <v>35016937</v>
      </c>
      <c r="E6024" s="29" t="s">
        <v>3527</v>
      </c>
      <c r="F6024" s="29">
        <v>271.58999999999997</v>
      </c>
      <c r="G6024" s="10">
        <f>SUMIFS('Régua SAEB'!$C:$C,'Régua SAEB'!$B:$B,"LP",'Régua SAEB'!$D:$D,"&lt;="&amp;$F6024,'Régua SAEB'!$E:$E,"&gt;"&amp;$F6024,'Régua SAEB'!$A:$A,$E6024)</f>
        <v>2</v>
      </c>
      <c r="H6024" s="10" t="str">
        <f t="array" ref="H6024">INDEX('Régua SAEB'!$F$1:$F$40,MATCH($E6024&amp;"LP"&amp;$G6024,'Régua SAEB'!$G$1:$G$40,0),1)</f>
        <v>Básico</v>
      </c>
      <c r="I6024" s="29">
        <v>263.67</v>
      </c>
      <c r="J6024" s="10">
        <f>SUMIFS('Régua SAEB'!$C:$C,'Régua SAEB'!$B:$B,"MT",'Régua SAEB'!$D:$D,"&lt;="&amp;$I6024,'Régua SAEB'!$E:$E,"&gt;"&amp;$I6024,'Régua SAEB'!$A:$A,$E6024)</f>
        <v>2</v>
      </c>
      <c r="K6024" s="10" t="str">
        <f t="array" ref="K6024">INDEX('Régua SAEB'!$F$1:$F$40,MATCH($E6024&amp;"MT"&amp;$J6024,'Régua SAEB'!$G$1:$G$40,0),1)</f>
        <v>Insuficiente</v>
      </c>
    </row>
    <row r="6025" spans="1:11" x14ac:dyDescent="0.2">
      <c r="A6025" s="28" t="s">
        <v>98</v>
      </c>
      <c r="B6025" s="24">
        <v>39809</v>
      </c>
      <c r="C6025" s="28" t="s">
        <v>3498</v>
      </c>
      <c r="D6025" s="29">
        <v>35039809</v>
      </c>
      <c r="E6025" s="29" t="s">
        <v>3527</v>
      </c>
      <c r="F6025" s="29">
        <v>278.29000000000002</v>
      </c>
      <c r="G6025" s="10">
        <f>SUMIFS('Régua SAEB'!$C:$C,'Régua SAEB'!$B:$B,"LP",'Régua SAEB'!$D:$D,"&lt;="&amp;$F6025,'Régua SAEB'!$E:$E,"&gt;"&amp;$F6025,'Régua SAEB'!$A:$A,$E6025)</f>
        <v>3</v>
      </c>
      <c r="H6025" s="10" t="str">
        <f t="array" ref="H6025">INDEX('Régua SAEB'!$F$1:$F$40,MATCH($E6025&amp;"LP"&amp;$G6025,'Régua SAEB'!$G$1:$G$40,0),1)</f>
        <v>Básico</v>
      </c>
      <c r="I6025" s="29">
        <v>259.62</v>
      </c>
      <c r="J6025" s="10">
        <f>SUMIFS('Régua SAEB'!$C:$C,'Régua SAEB'!$B:$B,"MT",'Régua SAEB'!$D:$D,"&lt;="&amp;$I6025,'Régua SAEB'!$E:$E,"&gt;"&amp;$I6025,'Régua SAEB'!$A:$A,$E6025)</f>
        <v>2</v>
      </c>
      <c r="K6025" s="10" t="str">
        <f t="array" ref="K6025">INDEX('Régua SAEB'!$F$1:$F$40,MATCH($E6025&amp;"MT"&amp;$J6025,'Régua SAEB'!$G$1:$G$40,0),1)</f>
        <v>Insuficiente</v>
      </c>
    </row>
    <row r="6026" spans="1:11" x14ac:dyDescent="0.2">
      <c r="A6026" s="28" t="s">
        <v>98</v>
      </c>
      <c r="B6026" s="24">
        <v>42468</v>
      </c>
      <c r="C6026" s="28" t="s">
        <v>3499</v>
      </c>
      <c r="D6026" s="29">
        <v>35042468</v>
      </c>
      <c r="E6026" s="29" t="s">
        <v>3527</v>
      </c>
      <c r="F6026" s="29">
        <v>277.52</v>
      </c>
      <c r="G6026" s="10">
        <f>SUMIFS('Régua SAEB'!$C:$C,'Régua SAEB'!$B:$B,"LP",'Régua SAEB'!$D:$D,"&lt;="&amp;$F6026,'Régua SAEB'!$E:$E,"&gt;"&amp;$F6026,'Régua SAEB'!$A:$A,$E6026)</f>
        <v>3</v>
      </c>
      <c r="H6026" s="10" t="str">
        <f t="array" ref="H6026">INDEX('Régua SAEB'!$F$1:$F$40,MATCH($E6026&amp;"LP"&amp;$G6026,'Régua SAEB'!$G$1:$G$40,0),1)</f>
        <v>Básico</v>
      </c>
      <c r="I6026" s="29">
        <v>282.04000000000002</v>
      </c>
      <c r="J6026" s="10">
        <f>SUMIFS('Régua SAEB'!$C:$C,'Régua SAEB'!$B:$B,"MT",'Régua SAEB'!$D:$D,"&lt;="&amp;$I6026,'Régua SAEB'!$E:$E,"&gt;"&amp;$I6026,'Régua SAEB'!$A:$A,$E6026)</f>
        <v>3</v>
      </c>
      <c r="K6026" s="10" t="str">
        <f t="array" ref="K6026">INDEX('Régua SAEB'!$F$1:$F$40,MATCH($E6026&amp;"MT"&amp;$J6026,'Régua SAEB'!$G$1:$G$40,0),1)</f>
        <v>Básico</v>
      </c>
    </row>
    <row r="6027" spans="1:11" x14ac:dyDescent="0.2">
      <c r="A6027" s="28" t="s">
        <v>98</v>
      </c>
      <c r="B6027" s="24">
        <v>900436</v>
      </c>
      <c r="C6027" s="28" t="s">
        <v>3500</v>
      </c>
      <c r="D6027" s="29">
        <v>35900436</v>
      </c>
      <c r="E6027" s="29" t="s">
        <v>3527</v>
      </c>
      <c r="F6027" s="29">
        <v>294.26</v>
      </c>
      <c r="G6027" s="10">
        <f>SUMIFS('Régua SAEB'!$C:$C,'Régua SAEB'!$B:$B,"LP",'Régua SAEB'!$D:$D,"&lt;="&amp;$F6027,'Régua SAEB'!$E:$E,"&gt;"&amp;$F6027,'Régua SAEB'!$A:$A,$E6027)</f>
        <v>3</v>
      </c>
      <c r="H6027" s="10" t="str">
        <f t="array" ref="H6027">INDEX('Régua SAEB'!$F$1:$F$40,MATCH($E6027&amp;"LP"&amp;$G6027,'Régua SAEB'!$G$1:$G$40,0),1)</f>
        <v>Básico</v>
      </c>
      <c r="I6027" s="29">
        <v>292.77</v>
      </c>
      <c r="J6027" s="10">
        <f>SUMIFS('Régua SAEB'!$C:$C,'Régua SAEB'!$B:$B,"MT",'Régua SAEB'!$D:$D,"&lt;="&amp;$I6027,'Régua SAEB'!$E:$E,"&gt;"&amp;$I6027,'Régua SAEB'!$A:$A,$E6027)</f>
        <v>3</v>
      </c>
      <c r="K6027" s="10" t="str">
        <f t="array" ref="K6027">INDEX('Régua SAEB'!$F$1:$F$40,MATCH($E6027&amp;"MT"&amp;$J6027,'Régua SAEB'!$G$1:$G$40,0),1)</f>
        <v>Básico</v>
      </c>
    </row>
    <row r="6028" spans="1:11" x14ac:dyDescent="0.2">
      <c r="A6028" s="28" t="s">
        <v>98</v>
      </c>
      <c r="B6028" s="24">
        <v>908320</v>
      </c>
      <c r="C6028" s="28" t="s">
        <v>3501</v>
      </c>
      <c r="D6028" s="29">
        <v>35908320</v>
      </c>
      <c r="E6028" s="29" t="s">
        <v>3527</v>
      </c>
      <c r="F6028" s="29">
        <v>277.81</v>
      </c>
      <c r="G6028" s="10">
        <f>SUMIFS('Régua SAEB'!$C:$C,'Régua SAEB'!$B:$B,"LP",'Régua SAEB'!$D:$D,"&lt;="&amp;$F6028,'Régua SAEB'!$E:$E,"&gt;"&amp;$F6028,'Régua SAEB'!$A:$A,$E6028)</f>
        <v>3</v>
      </c>
      <c r="H6028" s="10" t="str">
        <f t="array" ref="H6028">INDEX('Régua SAEB'!$F$1:$F$40,MATCH($E6028&amp;"LP"&amp;$G6028,'Régua SAEB'!$G$1:$G$40,0),1)</f>
        <v>Básico</v>
      </c>
      <c r="I6028" s="29">
        <v>266.02</v>
      </c>
      <c r="J6028" s="10">
        <f>SUMIFS('Régua SAEB'!$C:$C,'Régua SAEB'!$B:$B,"MT",'Régua SAEB'!$D:$D,"&lt;="&amp;$I6028,'Régua SAEB'!$E:$E,"&gt;"&amp;$I6028,'Régua SAEB'!$A:$A,$E6028)</f>
        <v>2</v>
      </c>
      <c r="K6028" s="10" t="str">
        <f t="array" ref="K6028">INDEX('Régua SAEB'!$F$1:$F$40,MATCH($E6028&amp;"MT"&amp;$J6028,'Régua SAEB'!$G$1:$G$40,0),1)</f>
        <v>Insuficiente</v>
      </c>
    </row>
    <row r="6029" spans="1:11" x14ac:dyDescent="0.2">
      <c r="A6029" s="28" t="s">
        <v>98</v>
      </c>
      <c r="B6029" s="24">
        <v>924143</v>
      </c>
      <c r="C6029" s="28" t="s">
        <v>3503</v>
      </c>
      <c r="D6029" s="29">
        <v>35924143</v>
      </c>
      <c r="E6029" s="29" t="s">
        <v>3527</v>
      </c>
      <c r="F6029" s="29">
        <v>281.3</v>
      </c>
      <c r="G6029" s="10">
        <f>SUMIFS('Régua SAEB'!$C:$C,'Régua SAEB'!$B:$B,"LP",'Régua SAEB'!$D:$D,"&lt;="&amp;$F6029,'Régua SAEB'!$E:$E,"&gt;"&amp;$F6029,'Régua SAEB'!$A:$A,$E6029)</f>
        <v>3</v>
      </c>
      <c r="H6029" s="10" t="str">
        <f t="array" ref="H6029">INDEX('Régua SAEB'!$F$1:$F$40,MATCH($E6029&amp;"LP"&amp;$G6029,'Régua SAEB'!$G$1:$G$40,0),1)</f>
        <v>Básico</v>
      </c>
      <c r="I6029" s="29">
        <v>276.37</v>
      </c>
      <c r="J6029" s="10">
        <f>SUMIFS('Régua SAEB'!$C:$C,'Régua SAEB'!$B:$B,"MT",'Régua SAEB'!$D:$D,"&lt;="&amp;$I6029,'Régua SAEB'!$E:$E,"&gt;"&amp;$I6029,'Régua SAEB'!$A:$A,$E6029)</f>
        <v>3</v>
      </c>
      <c r="K6029" s="10" t="str">
        <f t="array" ref="K6029">INDEX('Régua SAEB'!$F$1:$F$40,MATCH($E6029&amp;"MT"&amp;$J6029,'Régua SAEB'!$G$1:$G$40,0),1)</f>
        <v>Básico</v>
      </c>
    </row>
    <row r="6030" spans="1:11" x14ac:dyDescent="0.2">
      <c r="A6030" s="28" t="s">
        <v>99</v>
      </c>
      <c r="B6030" s="24">
        <v>29105</v>
      </c>
      <c r="C6030" s="28" t="s">
        <v>3506</v>
      </c>
      <c r="D6030" s="29">
        <v>35029105</v>
      </c>
      <c r="E6030" s="29" t="s">
        <v>3527</v>
      </c>
      <c r="F6030" s="29">
        <v>282.62</v>
      </c>
      <c r="G6030" s="10">
        <f>SUMIFS('Régua SAEB'!$C:$C,'Régua SAEB'!$B:$B,"LP",'Régua SAEB'!$D:$D,"&lt;="&amp;$F6030,'Régua SAEB'!$E:$E,"&gt;"&amp;$F6030,'Régua SAEB'!$A:$A,$E6030)</f>
        <v>3</v>
      </c>
      <c r="H6030" s="10" t="str">
        <f t="array" ref="H6030">INDEX('Régua SAEB'!$F$1:$F$40,MATCH($E6030&amp;"LP"&amp;$G6030,'Régua SAEB'!$G$1:$G$40,0),1)</f>
        <v>Básico</v>
      </c>
      <c r="I6030" s="29">
        <v>272.56</v>
      </c>
      <c r="J6030" s="10">
        <f>SUMIFS('Régua SAEB'!$C:$C,'Régua SAEB'!$B:$B,"MT",'Régua SAEB'!$D:$D,"&lt;="&amp;$I6030,'Régua SAEB'!$E:$E,"&gt;"&amp;$I6030,'Régua SAEB'!$A:$A,$E6030)</f>
        <v>2</v>
      </c>
      <c r="K6030" s="10" t="str">
        <f t="array" ref="K6030">INDEX('Régua SAEB'!$F$1:$F$40,MATCH($E6030&amp;"MT"&amp;$J6030,'Régua SAEB'!$G$1:$G$40,0),1)</f>
        <v>Insuficiente</v>
      </c>
    </row>
    <row r="6031" spans="1:11" x14ac:dyDescent="0.2">
      <c r="A6031" s="28" t="s">
        <v>99</v>
      </c>
      <c r="B6031" s="24">
        <v>29208</v>
      </c>
      <c r="C6031" s="28" t="s">
        <v>3508</v>
      </c>
      <c r="D6031" s="29">
        <v>35029208</v>
      </c>
      <c r="E6031" s="29" t="s">
        <v>3527</v>
      </c>
      <c r="F6031" s="29">
        <v>270.27999999999997</v>
      </c>
      <c r="G6031" s="10">
        <f>SUMIFS('Régua SAEB'!$C:$C,'Régua SAEB'!$B:$B,"LP",'Régua SAEB'!$D:$D,"&lt;="&amp;$F6031,'Régua SAEB'!$E:$E,"&gt;"&amp;$F6031,'Régua SAEB'!$A:$A,$E6031)</f>
        <v>2</v>
      </c>
      <c r="H6031" s="10" t="str">
        <f t="array" ref="H6031">INDEX('Régua SAEB'!$F$1:$F$40,MATCH($E6031&amp;"LP"&amp;$G6031,'Régua SAEB'!$G$1:$G$40,0),1)</f>
        <v>Básico</v>
      </c>
      <c r="I6031" s="29">
        <v>260.26</v>
      </c>
      <c r="J6031" s="10">
        <f>SUMIFS('Régua SAEB'!$C:$C,'Régua SAEB'!$B:$B,"MT",'Régua SAEB'!$D:$D,"&lt;="&amp;$I6031,'Régua SAEB'!$E:$E,"&gt;"&amp;$I6031,'Régua SAEB'!$A:$A,$E6031)</f>
        <v>2</v>
      </c>
      <c r="K6031" s="10" t="str">
        <f t="array" ref="K6031">INDEX('Régua SAEB'!$F$1:$F$40,MATCH($E6031&amp;"MT"&amp;$J6031,'Régua SAEB'!$G$1:$G$40,0),1)</f>
        <v>Insuficiente</v>
      </c>
    </row>
    <row r="6032" spans="1:11" x14ac:dyDescent="0.2">
      <c r="A6032" s="28" t="s">
        <v>99</v>
      </c>
      <c r="B6032" s="24">
        <v>44167</v>
      </c>
      <c r="C6032" s="28" t="s">
        <v>3509</v>
      </c>
      <c r="D6032" s="29">
        <v>35044167</v>
      </c>
      <c r="E6032" s="29" t="s">
        <v>3527</v>
      </c>
      <c r="F6032" s="29">
        <v>275.69</v>
      </c>
      <c r="G6032" s="10">
        <f>SUMIFS('Régua SAEB'!$C:$C,'Régua SAEB'!$B:$B,"LP",'Régua SAEB'!$D:$D,"&lt;="&amp;$F6032,'Régua SAEB'!$E:$E,"&gt;"&amp;$F6032,'Régua SAEB'!$A:$A,$E6032)</f>
        <v>3</v>
      </c>
      <c r="H6032" s="10" t="str">
        <f t="array" ref="H6032">INDEX('Régua SAEB'!$F$1:$F$40,MATCH($E6032&amp;"LP"&amp;$G6032,'Régua SAEB'!$G$1:$G$40,0),1)</f>
        <v>Básico</v>
      </c>
      <c r="I6032" s="29">
        <v>267.08</v>
      </c>
      <c r="J6032" s="10">
        <f>SUMIFS('Régua SAEB'!$C:$C,'Régua SAEB'!$B:$B,"MT",'Régua SAEB'!$D:$D,"&lt;="&amp;$I6032,'Régua SAEB'!$E:$E,"&gt;"&amp;$I6032,'Régua SAEB'!$A:$A,$E6032)</f>
        <v>2</v>
      </c>
      <c r="K6032" s="10" t="str">
        <f t="array" ref="K6032">INDEX('Régua SAEB'!$F$1:$F$40,MATCH($E6032&amp;"MT"&amp;$J6032,'Régua SAEB'!$G$1:$G$40,0),1)</f>
        <v>Insuficiente</v>
      </c>
    </row>
    <row r="6033" spans="1:11" x14ac:dyDescent="0.2">
      <c r="A6033" s="28" t="s">
        <v>99</v>
      </c>
      <c r="B6033" s="24">
        <v>908162</v>
      </c>
      <c r="C6033" s="28" t="s">
        <v>3510</v>
      </c>
      <c r="D6033" s="29">
        <v>35908162</v>
      </c>
      <c r="E6033" s="29" t="s">
        <v>3527</v>
      </c>
      <c r="F6033" s="29">
        <v>316.60000000000002</v>
      </c>
      <c r="G6033" s="10">
        <f>SUMIFS('Régua SAEB'!$C:$C,'Régua SAEB'!$B:$B,"LP",'Régua SAEB'!$D:$D,"&lt;="&amp;$F6033,'Régua SAEB'!$E:$E,"&gt;"&amp;$F6033,'Régua SAEB'!$A:$A,$E6033)</f>
        <v>4</v>
      </c>
      <c r="H6033" s="10" t="str">
        <f t="array" ref="H6033">INDEX('Régua SAEB'!$F$1:$F$40,MATCH($E6033&amp;"LP"&amp;$G6033,'Régua SAEB'!$G$1:$G$40,0),1)</f>
        <v>Básico</v>
      </c>
      <c r="I6033" s="29">
        <v>304.33999999999997</v>
      </c>
      <c r="J6033" s="10">
        <f>SUMIFS('Régua SAEB'!$C:$C,'Régua SAEB'!$B:$B,"MT",'Régua SAEB'!$D:$D,"&lt;="&amp;$I6033,'Régua SAEB'!$E:$E,"&gt;"&amp;$I6033,'Régua SAEB'!$A:$A,$E6033)</f>
        <v>4</v>
      </c>
      <c r="K6033" s="10" t="str">
        <f t="array" ref="K6033">INDEX('Régua SAEB'!$F$1:$F$40,MATCH($E6033&amp;"MT"&amp;$J6033,'Régua SAEB'!$G$1:$G$40,0),1)</f>
        <v>Básico</v>
      </c>
    </row>
    <row r="6034" spans="1:11" x14ac:dyDescent="0.2">
      <c r="A6034" s="28" t="s">
        <v>99</v>
      </c>
      <c r="B6034" s="24">
        <v>919697</v>
      </c>
      <c r="C6034" s="28" t="s">
        <v>3512</v>
      </c>
      <c r="D6034" s="29">
        <v>35919697</v>
      </c>
      <c r="E6034" s="29" t="s">
        <v>3527</v>
      </c>
      <c r="F6034" s="29">
        <v>310.69</v>
      </c>
      <c r="G6034" s="10">
        <f>SUMIFS('Régua SAEB'!$C:$C,'Régua SAEB'!$B:$B,"LP",'Régua SAEB'!$D:$D,"&lt;="&amp;$F6034,'Régua SAEB'!$E:$E,"&gt;"&amp;$F6034,'Régua SAEB'!$A:$A,$E6034)</f>
        <v>4</v>
      </c>
      <c r="H6034" s="10" t="str">
        <f t="array" ref="H6034">INDEX('Régua SAEB'!$F$1:$F$40,MATCH($E6034&amp;"LP"&amp;$G6034,'Régua SAEB'!$G$1:$G$40,0),1)</f>
        <v>Básico</v>
      </c>
      <c r="I6034" s="29">
        <v>294.02</v>
      </c>
      <c r="J6034" s="10">
        <f>SUMIFS('Régua SAEB'!$C:$C,'Régua SAEB'!$B:$B,"MT",'Régua SAEB'!$D:$D,"&lt;="&amp;$I6034,'Régua SAEB'!$E:$E,"&gt;"&amp;$I6034,'Régua SAEB'!$A:$A,$E6034)</f>
        <v>3</v>
      </c>
      <c r="K6034" s="10" t="str">
        <f t="array" ref="K6034">INDEX('Régua SAEB'!$F$1:$F$40,MATCH($E6034&amp;"MT"&amp;$J6034,'Régua SAEB'!$G$1:$G$40,0),1)</f>
        <v>Básico</v>
      </c>
    </row>
    <row r="6035" spans="1:11" x14ac:dyDescent="0.2">
      <c r="A6035" s="28" t="s">
        <v>49</v>
      </c>
      <c r="B6035" s="24">
        <v>27418</v>
      </c>
      <c r="C6035" s="28" t="s">
        <v>3513</v>
      </c>
      <c r="D6035" s="29">
        <v>35027418</v>
      </c>
      <c r="E6035" s="29" t="s">
        <v>3527</v>
      </c>
      <c r="F6035" s="29">
        <v>289.5</v>
      </c>
      <c r="G6035" s="10">
        <f>SUMIFS('Régua SAEB'!$C:$C,'Régua SAEB'!$B:$B,"LP",'Régua SAEB'!$D:$D,"&lt;="&amp;$F6035,'Régua SAEB'!$E:$E,"&gt;"&amp;$F6035,'Régua SAEB'!$A:$A,$E6035)</f>
        <v>3</v>
      </c>
      <c r="H6035" s="10" t="str">
        <f t="array" ref="H6035">INDEX('Régua SAEB'!$F$1:$F$40,MATCH($E6035&amp;"LP"&amp;$G6035,'Régua SAEB'!$G$1:$G$40,0),1)</f>
        <v>Básico</v>
      </c>
      <c r="I6035" s="29">
        <v>288.10000000000002</v>
      </c>
      <c r="J6035" s="10">
        <f>SUMIFS('Régua SAEB'!$C:$C,'Régua SAEB'!$B:$B,"MT",'Régua SAEB'!$D:$D,"&lt;="&amp;$I6035,'Régua SAEB'!$E:$E,"&gt;"&amp;$I6035,'Régua SAEB'!$A:$A,$E6035)</f>
        <v>3</v>
      </c>
      <c r="K6035" s="10" t="str">
        <f t="array" ref="K6035">INDEX('Régua SAEB'!$F$1:$F$40,MATCH($E6035&amp;"MT"&amp;$J6035,'Régua SAEB'!$G$1:$G$40,0),1)</f>
        <v>Básico</v>
      </c>
    </row>
    <row r="6036" spans="1:11" x14ac:dyDescent="0.2">
      <c r="A6036" s="28" t="s">
        <v>67</v>
      </c>
      <c r="B6036" s="24">
        <v>33893</v>
      </c>
      <c r="C6036" s="28" t="s">
        <v>3514</v>
      </c>
      <c r="D6036" s="29">
        <v>35033893</v>
      </c>
      <c r="E6036" s="29" t="s">
        <v>3527</v>
      </c>
      <c r="F6036" s="29">
        <v>252.6</v>
      </c>
      <c r="G6036" s="10">
        <f>SUMIFS('Régua SAEB'!$C:$C,'Régua SAEB'!$B:$B,"LP",'Régua SAEB'!$D:$D,"&lt;="&amp;$F6036,'Régua SAEB'!$E:$E,"&gt;"&amp;$F6036,'Régua SAEB'!$A:$A,$E6036)</f>
        <v>2</v>
      </c>
      <c r="H6036" s="10" t="str">
        <f t="array" ref="H6036">INDEX('Régua SAEB'!$F$1:$F$40,MATCH($E6036&amp;"LP"&amp;$G6036,'Régua SAEB'!$G$1:$G$40,0),1)</f>
        <v>Básico</v>
      </c>
      <c r="I6036" s="29">
        <v>248.38</v>
      </c>
      <c r="J6036" s="10">
        <f>SUMIFS('Régua SAEB'!$C:$C,'Régua SAEB'!$B:$B,"MT",'Régua SAEB'!$D:$D,"&lt;="&amp;$I6036,'Régua SAEB'!$E:$E,"&gt;"&amp;$I6036,'Régua SAEB'!$A:$A,$E6036)</f>
        <v>1</v>
      </c>
      <c r="K6036" s="10" t="str">
        <f t="array" ref="K6036">INDEX('Régua SAEB'!$F$1:$F$40,MATCH($E6036&amp;"MT"&amp;$J6036,'Régua SAEB'!$G$1:$G$40,0),1)</f>
        <v>Insuficiente</v>
      </c>
    </row>
    <row r="6037" spans="1:11" x14ac:dyDescent="0.2">
      <c r="A6037" s="28" t="s">
        <v>69</v>
      </c>
      <c r="B6037" s="24">
        <v>13365</v>
      </c>
      <c r="C6037" s="28" t="s">
        <v>3835</v>
      </c>
      <c r="D6037" s="29">
        <v>35013365</v>
      </c>
      <c r="E6037" s="29" t="s">
        <v>3527</v>
      </c>
      <c r="F6037" s="29">
        <v>303.69</v>
      </c>
      <c r="G6037" s="10">
        <f>SUMIFS('Régua SAEB'!$C:$C,'Régua SAEB'!$B:$B,"LP",'Régua SAEB'!$D:$D,"&lt;="&amp;$F6037,'Régua SAEB'!$E:$E,"&gt;"&amp;$F6037,'Régua SAEB'!$A:$A,$E6037)</f>
        <v>4</v>
      </c>
      <c r="H6037" s="10" t="str">
        <f t="array" ref="H6037">INDEX('Régua SAEB'!$F$1:$F$40,MATCH($E6037&amp;"LP"&amp;$G6037,'Régua SAEB'!$G$1:$G$40,0),1)</f>
        <v>Básico</v>
      </c>
      <c r="I6037" s="29">
        <v>288.14999999999998</v>
      </c>
      <c r="J6037" s="10">
        <f>SUMIFS('Régua SAEB'!$C:$C,'Régua SAEB'!$B:$B,"MT",'Régua SAEB'!$D:$D,"&lt;="&amp;$I6037,'Régua SAEB'!$E:$E,"&gt;"&amp;$I6037,'Régua SAEB'!$A:$A,$E6037)</f>
        <v>3</v>
      </c>
      <c r="K6037" s="10" t="str">
        <f t="array" ref="K6037">INDEX('Régua SAEB'!$F$1:$F$40,MATCH($E6037&amp;"MT"&amp;$J6037,'Régua SAEB'!$G$1:$G$40,0),1)</f>
        <v>Básico</v>
      </c>
    </row>
    <row r="6038" spans="1:11" x14ac:dyDescent="0.2">
      <c r="A6038" s="28" t="s">
        <v>59</v>
      </c>
      <c r="B6038" s="24">
        <v>910200</v>
      </c>
      <c r="C6038" s="28" t="s">
        <v>3518</v>
      </c>
      <c r="D6038" s="29">
        <v>35910200</v>
      </c>
      <c r="E6038" s="29" t="s">
        <v>3527</v>
      </c>
      <c r="F6038" s="29">
        <v>291.26</v>
      </c>
      <c r="G6038" s="10">
        <f>SUMIFS('Régua SAEB'!$C:$C,'Régua SAEB'!$B:$B,"LP",'Régua SAEB'!$D:$D,"&lt;="&amp;$F6038,'Régua SAEB'!$E:$E,"&gt;"&amp;$F6038,'Régua SAEB'!$A:$A,$E6038)</f>
        <v>3</v>
      </c>
      <c r="H6038" s="10" t="str">
        <f t="array" ref="H6038">INDEX('Régua SAEB'!$F$1:$F$40,MATCH($E6038&amp;"LP"&amp;$G6038,'Régua SAEB'!$G$1:$G$40,0),1)</f>
        <v>Básico</v>
      </c>
      <c r="I6038" s="29">
        <v>276.32</v>
      </c>
      <c r="J6038" s="10">
        <f>SUMIFS('Régua SAEB'!$C:$C,'Régua SAEB'!$B:$B,"MT",'Régua SAEB'!$D:$D,"&lt;="&amp;$I6038,'Régua SAEB'!$E:$E,"&gt;"&amp;$I6038,'Régua SAEB'!$A:$A,$E6038)</f>
        <v>3</v>
      </c>
      <c r="K6038" s="10" t="str">
        <f t="array" ref="K6038">INDEX('Régua SAEB'!$F$1:$F$40,MATCH($E6038&amp;"MT"&amp;$J6038,'Régua SAEB'!$G$1:$G$40,0),1)</f>
        <v>Básico</v>
      </c>
    </row>
    <row r="6039" spans="1:11" x14ac:dyDescent="0.2">
      <c r="A6039" s="28" t="s">
        <v>84</v>
      </c>
      <c r="B6039" s="24">
        <v>912712</v>
      </c>
      <c r="C6039" s="28" t="s">
        <v>3836</v>
      </c>
      <c r="D6039" s="29">
        <v>35912712</v>
      </c>
      <c r="E6039" s="29" t="s">
        <v>3527</v>
      </c>
      <c r="F6039" s="29">
        <v>298.08</v>
      </c>
      <c r="G6039" s="10">
        <f>SUMIFS('Régua SAEB'!$C:$C,'Régua SAEB'!$B:$B,"LP",'Régua SAEB'!$D:$D,"&lt;="&amp;$F6039,'Régua SAEB'!$E:$E,"&gt;"&amp;$F6039,'Régua SAEB'!$A:$A,$E6039)</f>
        <v>3</v>
      </c>
      <c r="H6039" s="10" t="str">
        <f t="array" ref="H6039">INDEX('Régua SAEB'!$F$1:$F$40,MATCH($E6039&amp;"LP"&amp;$G6039,'Régua SAEB'!$G$1:$G$40,0),1)</f>
        <v>Básico</v>
      </c>
      <c r="I6039" s="29">
        <v>283.45</v>
      </c>
      <c r="J6039" s="10">
        <f>SUMIFS('Régua SAEB'!$C:$C,'Régua SAEB'!$B:$B,"MT",'Régua SAEB'!$D:$D,"&lt;="&amp;$I6039,'Régua SAEB'!$E:$E,"&gt;"&amp;$I6039,'Régua SAEB'!$A:$A,$E6039)</f>
        <v>3</v>
      </c>
      <c r="K6039" s="10" t="str">
        <f t="array" ref="K6039">INDEX('Régua SAEB'!$F$1:$F$40,MATCH($E6039&amp;"MT"&amp;$J6039,'Régua SAEB'!$G$1:$G$40,0),1)</f>
        <v>Básico</v>
      </c>
    </row>
    <row r="6040" spans="1:11" x14ac:dyDescent="0.2">
      <c r="A6040" s="28" t="s">
        <v>52</v>
      </c>
      <c r="B6040" s="24">
        <v>2860</v>
      </c>
      <c r="C6040" s="28" t="s">
        <v>3837</v>
      </c>
      <c r="D6040" s="29">
        <v>35002860</v>
      </c>
      <c r="E6040" s="29" t="s">
        <v>3527</v>
      </c>
      <c r="F6040" s="29">
        <v>283.81</v>
      </c>
      <c r="G6040" s="10">
        <f>SUMIFS('Régua SAEB'!$C:$C,'Régua SAEB'!$B:$B,"LP",'Régua SAEB'!$D:$D,"&lt;="&amp;$F6040,'Régua SAEB'!$E:$E,"&gt;"&amp;$F6040,'Régua SAEB'!$A:$A,$E6040)</f>
        <v>3</v>
      </c>
      <c r="H6040" s="10" t="str">
        <f t="array" ref="H6040">INDEX('Régua SAEB'!$F$1:$F$40,MATCH($E6040&amp;"LP"&amp;$G6040,'Régua SAEB'!$G$1:$G$40,0),1)</f>
        <v>Básico</v>
      </c>
      <c r="I6040" s="29">
        <v>266.60000000000002</v>
      </c>
      <c r="J6040" s="10">
        <f>SUMIFS('Régua SAEB'!$C:$C,'Régua SAEB'!$B:$B,"MT",'Régua SAEB'!$D:$D,"&lt;="&amp;$I6040,'Régua SAEB'!$E:$E,"&gt;"&amp;$I6040,'Régua SAEB'!$A:$A,$E6040)</f>
        <v>2</v>
      </c>
      <c r="K6040" s="10" t="str">
        <f t="array" ref="K6040">INDEX('Régua SAEB'!$F$1:$F$40,MATCH($E6040&amp;"MT"&amp;$J6040,'Régua SAEB'!$G$1:$G$40,0),1)</f>
        <v>Insuficiente</v>
      </c>
    </row>
    <row r="6041" spans="1:11" x14ac:dyDescent="0.2">
      <c r="A6041" s="28" t="s">
        <v>52</v>
      </c>
      <c r="B6041" s="24">
        <v>46309</v>
      </c>
      <c r="C6041" s="28" t="s">
        <v>3838</v>
      </c>
      <c r="D6041" s="29">
        <v>35046309</v>
      </c>
      <c r="E6041" s="29" t="s">
        <v>3527</v>
      </c>
      <c r="F6041" s="29">
        <v>311.98</v>
      </c>
      <c r="G6041" s="10">
        <f>SUMIFS('Régua SAEB'!$C:$C,'Régua SAEB'!$B:$B,"LP",'Régua SAEB'!$D:$D,"&lt;="&amp;$F6041,'Régua SAEB'!$E:$E,"&gt;"&amp;$F6041,'Régua SAEB'!$A:$A,$E6041)</f>
        <v>4</v>
      </c>
      <c r="H6041" s="10" t="str">
        <f t="array" ref="H6041">INDEX('Régua SAEB'!$F$1:$F$40,MATCH($E6041&amp;"LP"&amp;$G6041,'Régua SAEB'!$G$1:$G$40,0),1)</f>
        <v>Básico</v>
      </c>
      <c r="I6041" s="29">
        <v>296.97000000000003</v>
      </c>
      <c r="J6041" s="10">
        <f>SUMIFS('Régua SAEB'!$C:$C,'Régua SAEB'!$B:$B,"MT",'Régua SAEB'!$D:$D,"&lt;="&amp;$I6041,'Régua SAEB'!$E:$E,"&gt;"&amp;$I6041,'Régua SAEB'!$A:$A,$E6041)</f>
        <v>3</v>
      </c>
      <c r="K6041" s="10" t="str">
        <f t="array" ref="K6041">INDEX('Régua SAEB'!$F$1:$F$40,MATCH($E6041&amp;"MT"&amp;$J6041,'Régua SAEB'!$G$1:$G$40,0),1)</f>
        <v>Básico</v>
      </c>
    </row>
    <row r="6042" spans="1:11" x14ac:dyDescent="0.2">
      <c r="A6042" s="28" t="s">
        <v>53</v>
      </c>
      <c r="B6042" s="24">
        <v>904284</v>
      </c>
      <c r="C6042" s="28" t="s">
        <v>3839</v>
      </c>
      <c r="D6042" s="29">
        <v>35904284</v>
      </c>
      <c r="E6042" s="29" t="s">
        <v>3527</v>
      </c>
      <c r="F6042" s="29">
        <v>279.95999999999998</v>
      </c>
      <c r="G6042" s="10">
        <f>SUMIFS('Régua SAEB'!$C:$C,'Régua SAEB'!$B:$B,"LP",'Régua SAEB'!$D:$D,"&lt;="&amp;$F6042,'Régua SAEB'!$E:$E,"&gt;"&amp;$F6042,'Régua SAEB'!$A:$A,$E6042)</f>
        <v>3</v>
      </c>
      <c r="H6042" s="10" t="str">
        <f t="array" ref="H6042">INDEX('Régua SAEB'!$F$1:$F$40,MATCH($E6042&amp;"LP"&amp;$G6042,'Régua SAEB'!$G$1:$G$40,0),1)</f>
        <v>Básico</v>
      </c>
      <c r="I6042" s="29">
        <v>268.94</v>
      </c>
      <c r="J6042" s="10">
        <f>SUMIFS('Régua SAEB'!$C:$C,'Régua SAEB'!$B:$B,"MT",'Régua SAEB'!$D:$D,"&lt;="&amp;$I6042,'Régua SAEB'!$E:$E,"&gt;"&amp;$I6042,'Régua SAEB'!$A:$A,$E6042)</f>
        <v>2</v>
      </c>
      <c r="K6042" s="10" t="str">
        <f t="array" ref="K6042">INDEX('Régua SAEB'!$F$1:$F$40,MATCH($E6042&amp;"MT"&amp;$J6042,'Régua SAEB'!$G$1:$G$40,0),1)</f>
        <v>Insuficiente</v>
      </c>
    </row>
    <row r="6043" spans="1:11" x14ac:dyDescent="0.2">
      <c r="A6043" s="28" t="s">
        <v>9</v>
      </c>
      <c r="B6043" s="24">
        <v>30806</v>
      </c>
      <c r="C6043" s="28" t="s">
        <v>3521</v>
      </c>
      <c r="D6043" s="29">
        <v>35030806</v>
      </c>
      <c r="E6043" s="29" t="s">
        <v>3527</v>
      </c>
      <c r="F6043" s="29">
        <v>277.33999999999997</v>
      </c>
      <c r="G6043" s="10">
        <f>SUMIFS('Régua SAEB'!$C:$C,'Régua SAEB'!$B:$B,"LP",'Régua SAEB'!$D:$D,"&lt;="&amp;$F6043,'Régua SAEB'!$E:$E,"&gt;"&amp;$F6043,'Régua SAEB'!$A:$A,$E6043)</f>
        <v>3</v>
      </c>
      <c r="H6043" s="10" t="str">
        <f t="array" ref="H6043">INDEX('Régua SAEB'!$F$1:$F$40,MATCH($E6043&amp;"LP"&amp;$G6043,'Régua SAEB'!$G$1:$G$40,0),1)</f>
        <v>Básico</v>
      </c>
      <c r="I6043" s="29">
        <v>262.99</v>
      </c>
      <c r="J6043" s="10">
        <f>SUMIFS('Régua SAEB'!$C:$C,'Régua SAEB'!$B:$B,"MT",'Régua SAEB'!$D:$D,"&lt;="&amp;$I6043,'Régua SAEB'!$E:$E,"&gt;"&amp;$I6043,'Régua SAEB'!$A:$A,$E6043)</f>
        <v>2</v>
      </c>
      <c r="K6043" s="10" t="str">
        <f t="array" ref="K6043">INDEX('Régua SAEB'!$F$1:$F$40,MATCH($E6043&amp;"MT"&amp;$J6043,'Régua SAEB'!$G$1:$G$40,0),1)</f>
        <v>Insuficiente</v>
      </c>
    </row>
    <row r="6044" spans="1:11" x14ac:dyDescent="0.2">
      <c r="A6044" s="28" t="s">
        <v>3777</v>
      </c>
      <c r="B6044" s="24">
        <v>31082</v>
      </c>
      <c r="C6044" s="28" t="s">
        <v>3840</v>
      </c>
      <c r="D6044" s="29">
        <v>35031082</v>
      </c>
      <c r="E6044" s="29" t="s">
        <v>3527</v>
      </c>
      <c r="F6044" s="29">
        <v>302.47000000000003</v>
      </c>
      <c r="G6044" s="10">
        <f>SUMIFS('Régua SAEB'!$C:$C,'Régua SAEB'!$B:$B,"LP",'Régua SAEB'!$D:$D,"&lt;="&amp;$F6044,'Régua SAEB'!$E:$E,"&gt;"&amp;$F6044,'Régua SAEB'!$A:$A,$E6044)</f>
        <v>4</v>
      </c>
      <c r="H6044" s="10" t="str">
        <f t="array" ref="H6044">INDEX('Régua SAEB'!$F$1:$F$40,MATCH($E6044&amp;"LP"&amp;$G6044,'Régua SAEB'!$G$1:$G$40,0),1)</f>
        <v>Básico</v>
      </c>
      <c r="I6044" s="29">
        <v>290.82</v>
      </c>
      <c r="J6044" s="10">
        <f>SUMIFS('Régua SAEB'!$C:$C,'Régua SAEB'!$B:$B,"MT",'Régua SAEB'!$D:$D,"&lt;="&amp;$I6044,'Régua SAEB'!$E:$E,"&gt;"&amp;$I6044,'Régua SAEB'!$A:$A,$E6044)</f>
        <v>3</v>
      </c>
      <c r="K6044" s="10" t="str">
        <f t="array" ref="K6044">INDEX('Régua SAEB'!$F$1:$F$40,MATCH($E6044&amp;"MT"&amp;$J6044,'Régua SAEB'!$G$1:$G$40,0),1)</f>
        <v>Básico</v>
      </c>
    </row>
    <row r="6045" spans="1:11" x14ac:dyDescent="0.2">
      <c r="A6045" s="28" t="s">
        <v>3777</v>
      </c>
      <c r="B6045" s="24">
        <v>31100</v>
      </c>
      <c r="C6045" s="28" t="s">
        <v>3841</v>
      </c>
      <c r="D6045" s="29">
        <v>35031100</v>
      </c>
      <c r="E6045" s="29" t="s">
        <v>3527</v>
      </c>
      <c r="F6045" s="29">
        <v>252.07</v>
      </c>
      <c r="G6045" s="10">
        <f>SUMIFS('Régua SAEB'!$C:$C,'Régua SAEB'!$B:$B,"LP",'Régua SAEB'!$D:$D,"&lt;="&amp;$F6045,'Régua SAEB'!$E:$E,"&gt;"&amp;$F6045,'Régua SAEB'!$A:$A,$E6045)</f>
        <v>2</v>
      </c>
      <c r="H6045" s="10" t="str">
        <f t="array" ref="H6045">INDEX('Régua SAEB'!$F$1:$F$40,MATCH($E6045&amp;"LP"&amp;$G6045,'Régua SAEB'!$G$1:$G$40,0),1)</f>
        <v>Básico</v>
      </c>
      <c r="I6045" s="29">
        <v>263.43</v>
      </c>
      <c r="J6045" s="10">
        <f>SUMIFS('Régua SAEB'!$C:$C,'Régua SAEB'!$B:$B,"MT",'Régua SAEB'!$D:$D,"&lt;="&amp;$I6045,'Régua SAEB'!$E:$E,"&gt;"&amp;$I6045,'Régua SAEB'!$A:$A,$E6045)</f>
        <v>2</v>
      </c>
      <c r="K6045" s="10" t="str">
        <f t="array" ref="K6045">INDEX('Régua SAEB'!$F$1:$F$40,MATCH($E6045&amp;"MT"&amp;$J6045,'Régua SAEB'!$G$1:$G$40,0),1)</f>
        <v>Insuficiente</v>
      </c>
    </row>
    <row r="6046" spans="1:11" x14ac:dyDescent="0.2">
      <c r="A6046" s="28" t="s">
        <v>49</v>
      </c>
      <c r="B6046" s="24">
        <v>27352</v>
      </c>
      <c r="C6046" s="28" t="s">
        <v>3842</v>
      </c>
      <c r="D6046" s="29">
        <v>35027352</v>
      </c>
      <c r="E6046" s="29" t="s">
        <v>3527</v>
      </c>
      <c r="F6046" s="29">
        <v>285.39999999999998</v>
      </c>
      <c r="G6046" s="10">
        <f>SUMIFS('Régua SAEB'!$C:$C,'Régua SAEB'!$B:$B,"LP",'Régua SAEB'!$D:$D,"&lt;="&amp;$F6046,'Régua SAEB'!$E:$E,"&gt;"&amp;$F6046,'Régua SAEB'!$A:$A,$E6046)</f>
        <v>3</v>
      </c>
      <c r="H6046" s="10" t="str">
        <f t="array" ref="H6046">INDEX('Régua SAEB'!$F$1:$F$40,MATCH($E6046&amp;"LP"&amp;$G6046,'Régua SAEB'!$G$1:$G$40,0),1)</f>
        <v>Básico</v>
      </c>
      <c r="I6046" s="29">
        <v>280.04000000000002</v>
      </c>
      <c r="J6046" s="10">
        <f>SUMIFS('Régua SAEB'!$C:$C,'Régua SAEB'!$B:$B,"MT",'Régua SAEB'!$D:$D,"&lt;="&amp;$I6046,'Régua SAEB'!$E:$E,"&gt;"&amp;$I6046,'Régua SAEB'!$A:$A,$E6046)</f>
        <v>3</v>
      </c>
      <c r="K6046" s="10" t="str">
        <f t="array" ref="K6046">INDEX('Régua SAEB'!$F$1:$F$40,MATCH($E6046&amp;"MT"&amp;$J6046,'Régua SAEB'!$G$1:$G$40,0),1)</f>
        <v>Básico</v>
      </c>
    </row>
    <row r="6047" spans="1:11" x14ac:dyDescent="0.2">
      <c r="A6047" s="28" t="s">
        <v>3777</v>
      </c>
      <c r="B6047" s="24">
        <v>434565</v>
      </c>
      <c r="C6047" s="28" t="s">
        <v>3843</v>
      </c>
      <c r="D6047" s="29">
        <v>35434565</v>
      </c>
      <c r="E6047" s="29" t="s">
        <v>3527</v>
      </c>
      <c r="F6047" s="29">
        <v>296.32</v>
      </c>
      <c r="G6047" s="10">
        <f>SUMIFS('Régua SAEB'!$C:$C,'Régua SAEB'!$B:$B,"LP",'Régua SAEB'!$D:$D,"&lt;="&amp;$F6047,'Régua SAEB'!$E:$E,"&gt;"&amp;$F6047,'Régua SAEB'!$A:$A,$E6047)</f>
        <v>3</v>
      </c>
      <c r="H6047" s="10" t="str">
        <f t="array" ref="H6047">INDEX('Régua SAEB'!$F$1:$F$40,MATCH($E6047&amp;"LP"&amp;$G6047,'Régua SAEB'!$G$1:$G$40,0),1)</f>
        <v>Básico</v>
      </c>
      <c r="I6047" s="29">
        <v>276.37</v>
      </c>
      <c r="J6047" s="10">
        <f>SUMIFS('Régua SAEB'!$C:$C,'Régua SAEB'!$B:$B,"MT",'Régua SAEB'!$D:$D,"&lt;="&amp;$I6047,'Régua SAEB'!$E:$E,"&gt;"&amp;$I6047,'Régua SAEB'!$A:$A,$E6047)</f>
        <v>3</v>
      </c>
      <c r="K6047" s="10" t="str">
        <f t="array" ref="K6047">INDEX('Régua SAEB'!$F$1:$F$40,MATCH($E6047&amp;"MT"&amp;$J6047,'Régua SAEB'!$G$1:$G$40,0),1)</f>
        <v>Básico</v>
      </c>
    </row>
    <row r="6048" spans="1:11" x14ac:dyDescent="0.2">
      <c r="A6048" s="28" t="s">
        <v>70</v>
      </c>
      <c r="B6048" s="24">
        <v>21234</v>
      </c>
      <c r="C6048" s="28" t="s">
        <v>3844</v>
      </c>
      <c r="D6048" s="29">
        <v>35021234</v>
      </c>
      <c r="E6048" s="29" t="s">
        <v>3527</v>
      </c>
      <c r="F6048" s="29">
        <v>288.43</v>
      </c>
      <c r="G6048" s="10">
        <f>SUMIFS('Régua SAEB'!$C:$C,'Régua SAEB'!$B:$B,"LP",'Régua SAEB'!$D:$D,"&lt;="&amp;$F6048,'Régua SAEB'!$E:$E,"&gt;"&amp;$F6048,'Régua SAEB'!$A:$A,$E6048)</f>
        <v>3</v>
      </c>
      <c r="H6048" s="10" t="str">
        <f t="array" ref="H6048">INDEX('Régua SAEB'!$F$1:$F$40,MATCH($E6048&amp;"LP"&amp;$G6048,'Régua SAEB'!$G$1:$G$40,0),1)</f>
        <v>Básico</v>
      </c>
      <c r="I6048" s="29">
        <v>278.75</v>
      </c>
      <c r="J6048" s="10">
        <f>SUMIFS('Régua SAEB'!$C:$C,'Régua SAEB'!$B:$B,"MT",'Régua SAEB'!$D:$D,"&lt;="&amp;$I6048,'Régua SAEB'!$E:$E,"&gt;"&amp;$I6048,'Régua SAEB'!$A:$A,$E6048)</f>
        <v>3</v>
      </c>
      <c r="K6048" s="10" t="str">
        <f t="array" ref="K6048">INDEX('Régua SAEB'!$F$1:$F$40,MATCH($E6048&amp;"MT"&amp;$J6048,'Régua SAEB'!$G$1:$G$40,0),1)</f>
        <v>Básico</v>
      </c>
    </row>
    <row r="6049" spans="1:11" x14ac:dyDescent="0.2">
      <c r="A6049" s="28" t="s">
        <v>85</v>
      </c>
      <c r="B6049" s="24">
        <v>16020</v>
      </c>
      <c r="C6049" s="28" t="s">
        <v>3845</v>
      </c>
      <c r="D6049" s="29">
        <v>35016020</v>
      </c>
      <c r="E6049" s="29" t="s">
        <v>3527</v>
      </c>
      <c r="F6049" s="29">
        <v>267.75</v>
      </c>
      <c r="G6049" s="10">
        <f>SUMIFS('Régua SAEB'!$C:$C,'Régua SAEB'!$B:$B,"LP",'Régua SAEB'!$D:$D,"&lt;="&amp;$F6049,'Régua SAEB'!$E:$E,"&gt;"&amp;$F6049,'Régua SAEB'!$A:$A,$E6049)</f>
        <v>2</v>
      </c>
      <c r="H6049" s="10" t="str">
        <f t="array" ref="H6049">INDEX('Régua SAEB'!$F$1:$F$40,MATCH($E6049&amp;"LP"&amp;$G6049,'Régua SAEB'!$G$1:$G$40,0),1)</f>
        <v>Básico</v>
      </c>
      <c r="I6049" s="29">
        <v>263.39999999999998</v>
      </c>
      <c r="J6049" s="10">
        <f>SUMIFS('Régua SAEB'!$C:$C,'Régua SAEB'!$B:$B,"MT",'Régua SAEB'!$D:$D,"&lt;="&amp;$I6049,'Régua SAEB'!$E:$E,"&gt;"&amp;$I6049,'Régua SAEB'!$A:$A,$E6049)</f>
        <v>2</v>
      </c>
      <c r="K6049" s="10" t="str">
        <f t="array" ref="K6049">INDEX('Régua SAEB'!$F$1:$F$40,MATCH($E6049&amp;"MT"&amp;$J6049,'Régua SAEB'!$G$1:$G$40,0),1)</f>
        <v>Insuficiente</v>
      </c>
    </row>
    <row r="6050" spans="1:11" x14ac:dyDescent="0.2">
      <c r="A6050" s="28" t="s">
        <v>73</v>
      </c>
      <c r="B6050" s="24">
        <v>43138</v>
      </c>
      <c r="C6050" s="28" t="s">
        <v>3846</v>
      </c>
      <c r="D6050" s="29">
        <v>35043138</v>
      </c>
      <c r="E6050" s="29" t="s">
        <v>3527</v>
      </c>
      <c r="F6050" s="29">
        <v>248.65</v>
      </c>
      <c r="G6050" s="10">
        <f>SUMIFS('Régua SAEB'!$C:$C,'Régua SAEB'!$B:$B,"LP",'Régua SAEB'!$D:$D,"&lt;="&amp;$F6050,'Régua SAEB'!$E:$E,"&gt;"&amp;$F6050,'Régua SAEB'!$A:$A,$E6050)</f>
        <v>1</v>
      </c>
      <c r="H6050" s="10" t="str">
        <f t="array" ref="H6050">INDEX('Régua SAEB'!$F$1:$F$40,MATCH($E6050&amp;"LP"&amp;$G6050,'Régua SAEB'!$G$1:$G$40,0),1)</f>
        <v>Insuficiente</v>
      </c>
      <c r="I6050" s="29">
        <v>257.48</v>
      </c>
      <c r="J6050" s="10">
        <f>SUMIFS('Régua SAEB'!$C:$C,'Régua SAEB'!$B:$B,"MT",'Régua SAEB'!$D:$D,"&lt;="&amp;$I6050,'Régua SAEB'!$E:$E,"&gt;"&amp;$I6050,'Régua SAEB'!$A:$A,$E6050)</f>
        <v>2</v>
      </c>
      <c r="K6050" s="10" t="str">
        <f t="array" ref="K6050">INDEX('Régua SAEB'!$F$1:$F$40,MATCH($E6050&amp;"MT"&amp;$J6050,'Régua SAEB'!$G$1:$G$40,0),1)</f>
        <v>Insuficiente</v>
      </c>
    </row>
    <row r="6051" spans="1:11" x14ac:dyDescent="0.2">
      <c r="A6051" s="28" t="s">
        <v>3777</v>
      </c>
      <c r="B6051" s="24">
        <v>45962</v>
      </c>
      <c r="C6051" s="28" t="s">
        <v>3847</v>
      </c>
      <c r="D6051" s="29">
        <v>35045962</v>
      </c>
      <c r="E6051" s="29" t="s">
        <v>3527</v>
      </c>
      <c r="F6051" s="29">
        <v>311.94</v>
      </c>
      <c r="G6051" s="10">
        <f>SUMIFS('Régua SAEB'!$C:$C,'Régua SAEB'!$B:$B,"LP",'Régua SAEB'!$D:$D,"&lt;="&amp;$F6051,'Régua SAEB'!$E:$E,"&gt;"&amp;$F6051,'Régua SAEB'!$A:$A,$E6051)</f>
        <v>4</v>
      </c>
      <c r="H6051" s="10" t="str">
        <f t="array" ref="H6051">INDEX('Régua SAEB'!$F$1:$F$40,MATCH($E6051&amp;"LP"&amp;$G6051,'Régua SAEB'!$G$1:$G$40,0),1)</f>
        <v>Básico</v>
      </c>
      <c r="I6051" s="29">
        <v>306.45</v>
      </c>
      <c r="J6051" s="10">
        <f>SUMIFS('Régua SAEB'!$C:$C,'Régua SAEB'!$B:$B,"MT",'Régua SAEB'!$D:$D,"&lt;="&amp;$I6051,'Régua SAEB'!$E:$E,"&gt;"&amp;$I6051,'Régua SAEB'!$A:$A,$E6051)</f>
        <v>4</v>
      </c>
      <c r="K6051" s="10" t="str">
        <f t="array" ref="K6051">INDEX('Régua SAEB'!$F$1:$F$40,MATCH($E6051&amp;"MT"&amp;$J6051,'Régua SAEB'!$G$1:$G$40,0),1)</f>
        <v>Básico</v>
      </c>
    </row>
    <row r="6052" spans="1:11" x14ac:dyDescent="0.2">
      <c r="A6052" s="28" t="s">
        <v>10</v>
      </c>
      <c r="B6052" s="24">
        <v>578587</v>
      </c>
      <c r="C6052" s="28" t="s">
        <v>3848</v>
      </c>
      <c r="D6052" s="29">
        <v>35578587</v>
      </c>
      <c r="E6052" s="29" t="s">
        <v>3527</v>
      </c>
      <c r="F6052" s="29">
        <v>310.64999999999998</v>
      </c>
      <c r="G6052" s="10">
        <f>SUMIFS('Régua SAEB'!$C:$C,'Régua SAEB'!$B:$B,"LP",'Régua SAEB'!$D:$D,"&lt;="&amp;$F6052,'Régua SAEB'!$E:$E,"&gt;"&amp;$F6052,'Régua SAEB'!$A:$A,$E6052)</f>
        <v>4</v>
      </c>
      <c r="H6052" s="10" t="str">
        <f t="array" ref="H6052">INDEX('Régua SAEB'!$F$1:$F$40,MATCH($E6052&amp;"LP"&amp;$G6052,'Régua SAEB'!$G$1:$G$40,0),1)</f>
        <v>Básico</v>
      </c>
      <c r="I6052" s="29">
        <v>311.3</v>
      </c>
      <c r="J6052" s="10">
        <f>SUMIFS('Régua SAEB'!$C:$C,'Régua SAEB'!$B:$B,"MT",'Régua SAEB'!$D:$D,"&lt;="&amp;$I6052,'Régua SAEB'!$E:$E,"&gt;"&amp;$I6052,'Régua SAEB'!$A:$A,$E6052)</f>
        <v>4</v>
      </c>
      <c r="K6052" s="10" t="str">
        <f t="array" ref="K6052">INDEX('Régua SAEB'!$F$1:$F$40,MATCH($E6052&amp;"MT"&amp;$J6052,'Régua SAEB'!$G$1:$G$40,0),1)</f>
        <v>Básico</v>
      </c>
    </row>
    <row r="6053" spans="1:11" x14ac:dyDescent="0.2">
      <c r="A6053" s="28" t="s">
        <v>3777</v>
      </c>
      <c r="B6053" s="24">
        <v>17589</v>
      </c>
      <c r="C6053" s="28" t="s">
        <v>3849</v>
      </c>
      <c r="D6053" s="29">
        <v>35017589</v>
      </c>
      <c r="E6053" s="29" t="s">
        <v>3527</v>
      </c>
      <c r="F6053" s="29">
        <v>323.13</v>
      </c>
      <c r="G6053" s="10">
        <f>SUMIFS('Régua SAEB'!$C:$C,'Régua SAEB'!$B:$B,"LP",'Régua SAEB'!$D:$D,"&lt;="&amp;$F6053,'Régua SAEB'!$E:$E,"&gt;"&amp;$F6053,'Régua SAEB'!$A:$A,$E6053)</f>
        <v>4</v>
      </c>
      <c r="H6053" s="10" t="str">
        <f t="array" ref="H6053">INDEX('Régua SAEB'!$F$1:$F$40,MATCH($E6053&amp;"LP"&amp;$G6053,'Régua SAEB'!$G$1:$G$40,0),1)</f>
        <v>Básico</v>
      </c>
      <c r="I6053" s="29">
        <v>321</v>
      </c>
      <c r="J6053" s="10">
        <f>SUMIFS('Régua SAEB'!$C:$C,'Régua SAEB'!$B:$B,"MT",'Régua SAEB'!$D:$D,"&lt;="&amp;$I6053,'Régua SAEB'!$E:$E,"&gt;"&amp;$I6053,'Régua SAEB'!$A:$A,$E6053)</f>
        <v>4</v>
      </c>
      <c r="K6053" s="10" t="str">
        <f t="array" ref="K6053">INDEX('Régua SAEB'!$F$1:$F$40,MATCH($E6053&amp;"MT"&amp;$J6053,'Régua SAEB'!$G$1:$G$40,0),1)</f>
        <v>Básico</v>
      </c>
    </row>
    <row r="6054" spans="1:11" x14ac:dyDescent="0.2">
      <c r="A6054" s="28" t="s">
        <v>72</v>
      </c>
      <c r="B6054" s="24">
        <v>21301</v>
      </c>
      <c r="C6054" s="28" t="s">
        <v>3850</v>
      </c>
      <c r="D6054" s="29">
        <v>35021301</v>
      </c>
      <c r="E6054" s="29" t="s">
        <v>3527</v>
      </c>
      <c r="F6054" s="29">
        <v>281.29000000000002</v>
      </c>
      <c r="G6054" s="10">
        <f>SUMIFS('Régua SAEB'!$C:$C,'Régua SAEB'!$B:$B,"LP",'Régua SAEB'!$D:$D,"&lt;="&amp;$F6054,'Régua SAEB'!$E:$E,"&gt;"&amp;$F6054,'Régua SAEB'!$A:$A,$E6054)</f>
        <v>3</v>
      </c>
      <c r="H6054" s="10" t="str">
        <f t="array" ref="H6054">INDEX('Régua SAEB'!$F$1:$F$40,MATCH($E6054&amp;"LP"&amp;$G6054,'Régua SAEB'!$G$1:$G$40,0),1)</f>
        <v>Básico</v>
      </c>
      <c r="I6054" s="29">
        <v>280.67</v>
      </c>
      <c r="J6054" s="10">
        <f>SUMIFS('Régua SAEB'!$C:$C,'Régua SAEB'!$B:$B,"MT",'Régua SAEB'!$D:$D,"&lt;="&amp;$I6054,'Régua SAEB'!$E:$E,"&gt;"&amp;$I6054,'Régua SAEB'!$A:$A,$E6054)</f>
        <v>3</v>
      </c>
      <c r="K6054" s="10" t="str">
        <f t="array" ref="K6054">INDEX('Régua SAEB'!$F$1:$F$40,MATCH($E6054&amp;"MT"&amp;$J6054,'Régua SAEB'!$G$1:$G$40,0),1)</f>
        <v>Básico</v>
      </c>
    </row>
    <row r="6055" spans="1:11" x14ac:dyDescent="0.2">
      <c r="A6055" s="28" t="s">
        <v>35</v>
      </c>
      <c r="B6055" s="24">
        <v>12580</v>
      </c>
      <c r="C6055" s="28" t="s">
        <v>3851</v>
      </c>
      <c r="D6055" s="29">
        <v>35012580</v>
      </c>
      <c r="E6055" s="29" t="s">
        <v>3527</v>
      </c>
      <c r="F6055" s="29">
        <v>297.29000000000002</v>
      </c>
      <c r="G6055" s="10">
        <f>SUMIFS('Régua SAEB'!$C:$C,'Régua SAEB'!$B:$B,"LP",'Régua SAEB'!$D:$D,"&lt;="&amp;$F6055,'Régua SAEB'!$E:$E,"&gt;"&amp;$F6055,'Régua SAEB'!$A:$A,$E6055)</f>
        <v>3</v>
      </c>
      <c r="H6055" s="10" t="str">
        <f t="array" ref="H6055">INDEX('Régua SAEB'!$F$1:$F$40,MATCH($E6055&amp;"LP"&amp;$G6055,'Régua SAEB'!$G$1:$G$40,0),1)</f>
        <v>Básico</v>
      </c>
      <c r="I6055" s="29">
        <v>255.58</v>
      </c>
      <c r="J6055" s="10">
        <f>SUMIFS('Régua SAEB'!$C:$C,'Régua SAEB'!$B:$B,"MT",'Régua SAEB'!$D:$D,"&lt;="&amp;$I6055,'Régua SAEB'!$E:$E,"&gt;"&amp;$I6055,'Régua SAEB'!$A:$A,$E6055)</f>
        <v>2</v>
      </c>
      <c r="K6055" s="10" t="str">
        <f t="array" ref="K6055">INDEX('Régua SAEB'!$F$1:$F$40,MATCH($E6055&amp;"MT"&amp;$J6055,'Régua SAEB'!$G$1:$G$40,0),1)</f>
        <v>Insuficiente</v>
      </c>
    </row>
    <row r="6056" spans="1:11" x14ac:dyDescent="0.2">
      <c r="A6056" s="28" t="s">
        <v>3777</v>
      </c>
      <c r="B6056" s="24">
        <v>564916</v>
      </c>
      <c r="C6056" s="28" t="s">
        <v>3852</v>
      </c>
      <c r="D6056" s="29">
        <v>35564916</v>
      </c>
      <c r="E6056" s="29" t="s">
        <v>3527</v>
      </c>
      <c r="F6056" s="29">
        <v>306.8</v>
      </c>
      <c r="G6056" s="10">
        <f>SUMIFS('Régua SAEB'!$C:$C,'Régua SAEB'!$B:$B,"LP",'Régua SAEB'!$D:$D,"&lt;="&amp;$F6056,'Régua SAEB'!$E:$E,"&gt;"&amp;$F6056,'Régua SAEB'!$A:$A,$E6056)</f>
        <v>4</v>
      </c>
      <c r="H6056" s="10" t="str">
        <f t="array" ref="H6056">INDEX('Régua SAEB'!$F$1:$F$40,MATCH($E6056&amp;"LP"&amp;$G6056,'Régua SAEB'!$G$1:$G$40,0),1)</f>
        <v>Básico</v>
      </c>
      <c r="I6056" s="29">
        <v>280.39999999999998</v>
      </c>
      <c r="J6056" s="10">
        <f>SUMIFS('Régua SAEB'!$C:$C,'Régua SAEB'!$B:$B,"MT",'Régua SAEB'!$D:$D,"&lt;="&amp;$I6056,'Régua SAEB'!$E:$E,"&gt;"&amp;$I6056,'Régua SAEB'!$A:$A,$E6056)</f>
        <v>3</v>
      </c>
      <c r="K6056" s="10" t="str">
        <f t="array" ref="K6056">INDEX('Régua SAEB'!$F$1:$F$40,MATCH($E6056&amp;"MT"&amp;$J6056,'Régua SAEB'!$G$1:$G$40,0),1)</f>
        <v>Básico</v>
      </c>
    </row>
    <row r="6057" spans="1:11" x14ac:dyDescent="0.2">
      <c r="A6057" s="28" t="s">
        <v>85</v>
      </c>
      <c r="B6057" s="24">
        <v>15921</v>
      </c>
      <c r="C6057" s="28" t="s">
        <v>3853</v>
      </c>
      <c r="D6057" s="29">
        <v>35015921</v>
      </c>
      <c r="E6057" s="29" t="s">
        <v>3527</v>
      </c>
      <c r="F6057" s="29">
        <v>271.77999999999997</v>
      </c>
      <c r="G6057" s="10">
        <f>SUMIFS('Régua SAEB'!$C:$C,'Régua SAEB'!$B:$B,"LP",'Régua SAEB'!$D:$D,"&lt;="&amp;$F6057,'Régua SAEB'!$E:$E,"&gt;"&amp;$F6057,'Régua SAEB'!$A:$A,$E6057)</f>
        <v>2</v>
      </c>
      <c r="H6057" s="10" t="str">
        <f t="array" ref="H6057">INDEX('Régua SAEB'!$F$1:$F$40,MATCH($E6057&amp;"LP"&amp;$G6057,'Régua SAEB'!$G$1:$G$40,0),1)</f>
        <v>Básico</v>
      </c>
      <c r="I6057" s="29">
        <v>254.78</v>
      </c>
      <c r="J6057" s="10">
        <f>SUMIFS('Régua SAEB'!$C:$C,'Régua SAEB'!$B:$B,"MT",'Régua SAEB'!$D:$D,"&lt;="&amp;$I6057,'Régua SAEB'!$E:$E,"&gt;"&amp;$I6057,'Régua SAEB'!$A:$A,$E6057)</f>
        <v>2</v>
      </c>
      <c r="K6057" s="10" t="str">
        <f t="array" ref="K6057">INDEX('Régua SAEB'!$F$1:$F$40,MATCH($E6057&amp;"MT"&amp;$J6057,'Régua SAEB'!$G$1:$G$40,0),1)</f>
        <v>Insuficiente</v>
      </c>
    </row>
    <row r="6058" spans="1:11" x14ac:dyDescent="0.2">
      <c r="A6058" s="28" t="s">
        <v>98</v>
      </c>
      <c r="B6058" s="24">
        <v>16901</v>
      </c>
      <c r="C6058" s="28" t="s">
        <v>3854</v>
      </c>
      <c r="D6058" s="29">
        <v>35016901</v>
      </c>
      <c r="E6058" s="29" t="s">
        <v>3527</v>
      </c>
      <c r="F6058" s="29">
        <v>266.48</v>
      </c>
      <c r="G6058" s="10">
        <f>SUMIFS('Régua SAEB'!$C:$C,'Régua SAEB'!$B:$B,"LP",'Régua SAEB'!$D:$D,"&lt;="&amp;$F6058,'Régua SAEB'!$E:$E,"&gt;"&amp;$F6058,'Régua SAEB'!$A:$A,$E6058)</f>
        <v>2</v>
      </c>
      <c r="H6058" s="10" t="str">
        <f t="array" ref="H6058">INDEX('Régua SAEB'!$F$1:$F$40,MATCH($E6058&amp;"LP"&amp;$G6058,'Régua SAEB'!$G$1:$G$40,0),1)</f>
        <v>Básico</v>
      </c>
      <c r="I6058" s="29">
        <v>263.74</v>
      </c>
      <c r="J6058" s="10">
        <f>SUMIFS('Régua SAEB'!$C:$C,'Régua SAEB'!$B:$B,"MT",'Régua SAEB'!$D:$D,"&lt;="&amp;$I6058,'Régua SAEB'!$E:$E,"&gt;"&amp;$I6058,'Régua SAEB'!$A:$A,$E6058)</f>
        <v>2</v>
      </c>
      <c r="K6058" s="10" t="str">
        <f t="array" ref="K6058">INDEX('Régua SAEB'!$F$1:$F$40,MATCH($E6058&amp;"MT"&amp;$J6058,'Régua SAEB'!$G$1:$G$40,0),1)</f>
        <v>Insuficiente</v>
      </c>
    </row>
    <row r="6059" spans="1:11" x14ac:dyDescent="0.2">
      <c r="A6059" s="28" t="s">
        <v>98</v>
      </c>
      <c r="B6059" s="24">
        <v>563043</v>
      </c>
      <c r="C6059" s="28" t="s">
        <v>3855</v>
      </c>
      <c r="D6059" s="29">
        <v>35563043</v>
      </c>
      <c r="E6059" s="29" t="s">
        <v>3527</v>
      </c>
      <c r="F6059" s="29">
        <v>276.69</v>
      </c>
      <c r="G6059" s="10">
        <f>SUMIFS('Régua SAEB'!$C:$C,'Régua SAEB'!$B:$B,"LP",'Régua SAEB'!$D:$D,"&lt;="&amp;$F6059,'Régua SAEB'!$E:$E,"&gt;"&amp;$F6059,'Régua SAEB'!$A:$A,$E6059)</f>
        <v>3</v>
      </c>
      <c r="H6059" s="10" t="str">
        <f t="array" ref="H6059">INDEX('Régua SAEB'!$F$1:$F$40,MATCH($E6059&amp;"LP"&amp;$G6059,'Régua SAEB'!$G$1:$G$40,0),1)</f>
        <v>Básico</v>
      </c>
      <c r="I6059" s="29">
        <v>267.2</v>
      </c>
      <c r="J6059" s="10">
        <f>SUMIFS('Régua SAEB'!$C:$C,'Régua SAEB'!$B:$B,"MT",'Régua SAEB'!$D:$D,"&lt;="&amp;$I6059,'Régua SAEB'!$E:$E,"&gt;"&amp;$I6059,'Régua SAEB'!$A:$A,$E6059)</f>
        <v>2</v>
      </c>
      <c r="K6059" s="10" t="str">
        <f t="array" ref="K6059">INDEX('Régua SAEB'!$F$1:$F$40,MATCH($E6059&amp;"MT"&amp;$J6059,'Régua SAEB'!$G$1:$G$40,0),1)</f>
        <v>Insuficiente</v>
      </c>
    </row>
    <row r="6060" spans="1:11" x14ac:dyDescent="0.2">
      <c r="A6060" s="28" t="s">
        <v>35</v>
      </c>
      <c r="B6060" s="24">
        <v>12488</v>
      </c>
      <c r="C6060" s="28" t="s">
        <v>3856</v>
      </c>
      <c r="D6060" s="29">
        <v>35012488</v>
      </c>
      <c r="E6060" s="29" t="s">
        <v>3527</v>
      </c>
      <c r="F6060" s="29">
        <v>255.92</v>
      </c>
      <c r="G6060" s="10">
        <f>SUMIFS('Régua SAEB'!$C:$C,'Régua SAEB'!$B:$B,"LP",'Régua SAEB'!$D:$D,"&lt;="&amp;$F6060,'Régua SAEB'!$E:$E,"&gt;"&amp;$F6060,'Régua SAEB'!$A:$A,$E6060)</f>
        <v>2</v>
      </c>
      <c r="H6060" s="10" t="str">
        <f t="array" ref="H6060">INDEX('Régua SAEB'!$F$1:$F$40,MATCH($E6060&amp;"LP"&amp;$G6060,'Régua SAEB'!$G$1:$G$40,0),1)</f>
        <v>Básico</v>
      </c>
      <c r="I6060" s="29">
        <v>270.12</v>
      </c>
      <c r="J6060" s="10">
        <f>SUMIFS('Régua SAEB'!$C:$C,'Régua SAEB'!$B:$B,"MT",'Régua SAEB'!$D:$D,"&lt;="&amp;$I6060,'Régua SAEB'!$E:$E,"&gt;"&amp;$I6060,'Régua SAEB'!$A:$A,$E6060)</f>
        <v>2</v>
      </c>
      <c r="K6060" s="10" t="str">
        <f t="array" ref="K6060">INDEX('Régua SAEB'!$F$1:$F$40,MATCH($E6060&amp;"MT"&amp;$J6060,'Régua SAEB'!$G$1:$G$40,0),1)</f>
        <v>Insuficiente</v>
      </c>
    </row>
    <row r="6061" spans="1:11" x14ac:dyDescent="0.2">
      <c r="A6061" s="28" t="s">
        <v>3777</v>
      </c>
      <c r="B6061" s="24">
        <v>21842</v>
      </c>
      <c r="C6061" s="28" t="s">
        <v>3857</v>
      </c>
      <c r="D6061" s="29">
        <v>35021842</v>
      </c>
      <c r="E6061" s="29" t="s">
        <v>3527</v>
      </c>
      <c r="F6061" s="29">
        <v>321.08</v>
      </c>
      <c r="G6061" s="10">
        <f>SUMIFS('Régua SAEB'!$C:$C,'Régua SAEB'!$B:$B,"LP",'Régua SAEB'!$D:$D,"&lt;="&amp;$F6061,'Régua SAEB'!$E:$E,"&gt;"&amp;$F6061,'Régua SAEB'!$A:$A,$E6061)</f>
        <v>4</v>
      </c>
      <c r="H6061" s="10" t="str">
        <f t="array" ref="H6061">INDEX('Régua SAEB'!$F$1:$F$40,MATCH($E6061&amp;"LP"&amp;$G6061,'Régua SAEB'!$G$1:$G$40,0),1)</f>
        <v>Básico</v>
      </c>
      <c r="I6061" s="29">
        <v>318.95</v>
      </c>
      <c r="J6061" s="10">
        <f>SUMIFS('Régua SAEB'!$C:$C,'Régua SAEB'!$B:$B,"MT",'Régua SAEB'!$D:$D,"&lt;="&amp;$I6061,'Régua SAEB'!$E:$E,"&gt;"&amp;$I6061,'Régua SAEB'!$A:$A,$E6061)</f>
        <v>4</v>
      </c>
      <c r="K6061" s="10" t="str">
        <f t="array" ref="K6061">INDEX('Régua SAEB'!$F$1:$F$40,MATCH($E6061&amp;"MT"&amp;$J6061,'Régua SAEB'!$G$1:$G$40,0),1)</f>
        <v>Básico</v>
      </c>
    </row>
    <row r="6062" spans="1:11" x14ac:dyDescent="0.2">
      <c r="A6062" s="28" t="s">
        <v>14</v>
      </c>
      <c r="B6062" s="24">
        <v>462330</v>
      </c>
      <c r="C6062" s="28" t="s">
        <v>3858</v>
      </c>
      <c r="D6062" s="29">
        <v>35462330</v>
      </c>
      <c r="E6062" s="29" t="s">
        <v>3527</v>
      </c>
      <c r="F6062" s="29">
        <v>298.52</v>
      </c>
      <c r="G6062" s="10">
        <f>SUMIFS('Régua SAEB'!$C:$C,'Régua SAEB'!$B:$B,"LP",'Régua SAEB'!$D:$D,"&lt;="&amp;$F6062,'Régua SAEB'!$E:$E,"&gt;"&amp;$F6062,'Régua SAEB'!$A:$A,$E6062)</f>
        <v>3</v>
      </c>
      <c r="H6062" s="10" t="str">
        <f t="array" ref="H6062">INDEX('Régua SAEB'!$F$1:$F$40,MATCH($E6062&amp;"LP"&amp;$G6062,'Régua SAEB'!$G$1:$G$40,0),1)</f>
        <v>Básico</v>
      </c>
      <c r="I6062" s="29">
        <v>287.32</v>
      </c>
      <c r="J6062" s="10">
        <f>SUMIFS('Régua SAEB'!$C:$C,'Régua SAEB'!$B:$B,"MT",'Régua SAEB'!$D:$D,"&lt;="&amp;$I6062,'Régua SAEB'!$E:$E,"&gt;"&amp;$I6062,'Régua SAEB'!$A:$A,$E6062)</f>
        <v>3</v>
      </c>
      <c r="K6062" s="10" t="str">
        <f t="array" ref="K6062">INDEX('Régua SAEB'!$F$1:$F$40,MATCH($E6062&amp;"MT"&amp;$J6062,'Régua SAEB'!$G$1:$G$40,0),1)</f>
        <v>Básico</v>
      </c>
    </row>
    <row r="6063" spans="1:11" x14ac:dyDescent="0.2">
      <c r="A6063" s="28" t="s">
        <v>3777</v>
      </c>
      <c r="B6063" s="24">
        <v>19926</v>
      </c>
      <c r="C6063" s="28" t="s">
        <v>3859</v>
      </c>
      <c r="D6063" s="29">
        <v>35019926</v>
      </c>
      <c r="E6063" s="29" t="s">
        <v>3527</v>
      </c>
      <c r="F6063" s="29">
        <v>330.66</v>
      </c>
      <c r="G6063" s="10">
        <f>SUMIFS('Régua SAEB'!$C:$C,'Régua SAEB'!$B:$B,"LP",'Régua SAEB'!$D:$D,"&lt;="&amp;$F6063,'Régua SAEB'!$E:$E,"&gt;"&amp;$F6063,'Régua SAEB'!$A:$A,$E6063)</f>
        <v>5</v>
      </c>
      <c r="H6063" s="10" t="str">
        <f t="array" ref="H6063">INDEX('Régua SAEB'!$F$1:$F$40,MATCH($E6063&amp;"LP"&amp;$G6063,'Régua SAEB'!$G$1:$G$40,0),1)</f>
        <v>Proficiente</v>
      </c>
      <c r="I6063" s="29">
        <v>318.08</v>
      </c>
      <c r="J6063" s="10">
        <f>SUMIFS('Régua SAEB'!$C:$C,'Régua SAEB'!$B:$B,"MT",'Régua SAEB'!$D:$D,"&lt;="&amp;$I6063,'Régua SAEB'!$E:$E,"&gt;"&amp;$I6063,'Régua SAEB'!$A:$A,$E6063)</f>
        <v>4</v>
      </c>
      <c r="K6063" s="10" t="str">
        <f t="array" ref="K6063">INDEX('Régua SAEB'!$F$1:$F$40,MATCH($E6063&amp;"MT"&amp;$J6063,'Régua SAEB'!$G$1:$G$40,0),1)</f>
        <v>Básico</v>
      </c>
    </row>
    <row r="6064" spans="1:11" x14ac:dyDescent="0.2">
      <c r="A6064" s="28" t="s">
        <v>35</v>
      </c>
      <c r="B6064" s="24">
        <v>12543</v>
      </c>
      <c r="C6064" s="28" t="s">
        <v>3860</v>
      </c>
      <c r="D6064" s="29">
        <v>35012543</v>
      </c>
      <c r="E6064" s="29" t="s">
        <v>3527</v>
      </c>
      <c r="F6064" s="29">
        <v>279.87</v>
      </c>
      <c r="G6064" s="10">
        <f>SUMIFS('Régua SAEB'!$C:$C,'Régua SAEB'!$B:$B,"LP",'Régua SAEB'!$D:$D,"&lt;="&amp;$F6064,'Régua SAEB'!$E:$E,"&gt;"&amp;$F6064,'Régua SAEB'!$A:$A,$E6064)</f>
        <v>3</v>
      </c>
      <c r="H6064" s="10" t="str">
        <f t="array" ref="H6064">INDEX('Régua SAEB'!$F$1:$F$40,MATCH($E6064&amp;"LP"&amp;$G6064,'Régua SAEB'!$G$1:$G$40,0),1)</f>
        <v>Básico</v>
      </c>
      <c r="I6064" s="29">
        <v>280.52999999999997</v>
      </c>
      <c r="J6064" s="10">
        <f>SUMIFS('Régua SAEB'!$C:$C,'Régua SAEB'!$B:$B,"MT",'Régua SAEB'!$D:$D,"&lt;="&amp;$I6064,'Régua SAEB'!$E:$E,"&gt;"&amp;$I6064,'Régua SAEB'!$A:$A,$E6064)</f>
        <v>3</v>
      </c>
      <c r="K6064" s="10" t="str">
        <f t="array" ref="K6064">INDEX('Régua SAEB'!$F$1:$F$40,MATCH($E6064&amp;"MT"&amp;$J6064,'Régua SAEB'!$G$1:$G$40,0),1)</f>
        <v>Básico</v>
      </c>
    </row>
    <row r="6065" spans="1:11" x14ac:dyDescent="0.2">
      <c r="A6065" s="28" t="s">
        <v>20</v>
      </c>
      <c r="B6065" s="24">
        <v>14904</v>
      </c>
      <c r="C6065" s="28" t="s">
        <v>3861</v>
      </c>
      <c r="D6065" s="29">
        <v>35014904</v>
      </c>
      <c r="E6065" s="29" t="s">
        <v>3527</v>
      </c>
      <c r="F6065" s="29">
        <v>257.13</v>
      </c>
      <c r="G6065" s="10">
        <f>SUMIFS('Régua SAEB'!$C:$C,'Régua SAEB'!$B:$B,"LP",'Régua SAEB'!$D:$D,"&lt;="&amp;$F6065,'Régua SAEB'!$E:$E,"&gt;"&amp;$F6065,'Régua SAEB'!$A:$A,$E6065)</f>
        <v>2</v>
      </c>
      <c r="H6065" s="10" t="str">
        <f t="array" ref="H6065">INDEX('Régua SAEB'!$F$1:$F$40,MATCH($E6065&amp;"LP"&amp;$G6065,'Régua SAEB'!$G$1:$G$40,0),1)</f>
        <v>Básico</v>
      </c>
      <c r="I6065" s="29">
        <v>254.92</v>
      </c>
      <c r="J6065" s="10">
        <f>SUMIFS('Régua SAEB'!$C:$C,'Régua SAEB'!$B:$B,"MT",'Régua SAEB'!$D:$D,"&lt;="&amp;$I6065,'Régua SAEB'!$E:$E,"&gt;"&amp;$I6065,'Régua SAEB'!$A:$A,$E6065)</f>
        <v>2</v>
      </c>
      <c r="K6065" s="10" t="str">
        <f t="array" ref="K6065">INDEX('Régua SAEB'!$F$1:$F$40,MATCH($E6065&amp;"MT"&amp;$J6065,'Régua SAEB'!$G$1:$G$40,0),1)</f>
        <v>Insuficiente</v>
      </c>
    </row>
    <row r="6066" spans="1:11" x14ac:dyDescent="0.2">
      <c r="A6066" s="28" t="s">
        <v>3777</v>
      </c>
      <c r="B6066" s="24">
        <v>562282</v>
      </c>
      <c r="C6066" s="28" t="s">
        <v>3862</v>
      </c>
      <c r="D6066" s="29">
        <v>35562282</v>
      </c>
      <c r="E6066" s="29" t="s">
        <v>3527</v>
      </c>
      <c r="F6066" s="29">
        <v>329.1</v>
      </c>
      <c r="G6066" s="10">
        <f>SUMIFS('Régua SAEB'!$C:$C,'Régua SAEB'!$B:$B,"LP",'Régua SAEB'!$D:$D,"&lt;="&amp;$F6066,'Régua SAEB'!$E:$E,"&gt;"&amp;$F6066,'Régua SAEB'!$A:$A,$E6066)</f>
        <v>5</v>
      </c>
      <c r="H6066" s="10" t="str">
        <f t="array" ref="H6066">INDEX('Régua SAEB'!$F$1:$F$40,MATCH($E6066&amp;"LP"&amp;$G6066,'Régua SAEB'!$G$1:$G$40,0),1)</f>
        <v>Proficiente</v>
      </c>
      <c r="I6066" s="29">
        <v>312.7</v>
      </c>
      <c r="J6066" s="10">
        <f>SUMIFS('Régua SAEB'!$C:$C,'Régua SAEB'!$B:$B,"MT",'Régua SAEB'!$D:$D,"&lt;="&amp;$I6066,'Régua SAEB'!$E:$E,"&gt;"&amp;$I6066,'Régua SAEB'!$A:$A,$E6066)</f>
        <v>4</v>
      </c>
      <c r="K6066" s="10" t="str">
        <f t="array" ref="K6066">INDEX('Régua SAEB'!$F$1:$F$40,MATCH($E6066&amp;"MT"&amp;$J6066,'Régua SAEB'!$G$1:$G$40,0),1)</f>
        <v>Básico</v>
      </c>
    </row>
    <row r="6067" spans="1:11" x14ac:dyDescent="0.2">
      <c r="A6067" s="28" t="s">
        <v>3777</v>
      </c>
      <c r="B6067" s="24">
        <v>33169</v>
      </c>
      <c r="C6067" s="28" t="s">
        <v>3863</v>
      </c>
      <c r="D6067" s="29">
        <v>35033169</v>
      </c>
      <c r="E6067" s="29" t="s">
        <v>3527</v>
      </c>
      <c r="F6067" s="29">
        <v>326.58</v>
      </c>
      <c r="G6067" s="10">
        <f>SUMIFS('Régua SAEB'!$C:$C,'Régua SAEB'!$B:$B,"LP",'Régua SAEB'!$D:$D,"&lt;="&amp;$F6067,'Régua SAEB'!$E:$E,"&gt;"&amp;$F6067,'Régua SAEB'!$A:$A,$E6067)</f>
        <v>5</v>
      </c>
      <c r="H6067" s="10" t="str">
        <f t="array" ref="H6067">INDEX('Régua SAEB'!$F$1:$F$40,MATCH($E6067&amp;"LP"&amp;$G6067,'Régua SAEB'!$G$1:$G$40,0),1)</f>
        <v>Proficiente</v>
      </c>
      <c r="I6067" s="29">
        <v>317.77999999999997</v>
      </c>
      <c r="J6067" s="10">
        <f>SUMIFS('Régua SAEB'!$C:$C,'Régua SAEB'!$B:$B,"MT",'Régua SAEB'!$D:$D,"&lt;="&amp;$I6067,'Régua SAEB'!$E:$E,"&gt;"&amp;$I6067,'Régua SAEB'!$A:$A,$E6067)</f>
        <v>4</v>
      </c>
      <c r="K6067" s="10" t="str">
        <f t="array" ref="K6067">INDEX('Régua SAEB'!$F$1:$F$40,MATCH($E6067&amp;"MT"&amp;$J6067,'Régua SAEB'!$G$1:$G$40,0),1)</f>
        <v>Básico</v>
      </c>
    </row>
    <row r="6068" spans="1:11" x14ac:dyDescent="0.2">
      <c r="A6068" s="28" t="s">
        <v>3777</v>
      </c>
      <c r="B6068" s="24">
        <v>290713</v>
      </c>
      <c r="C6068" s="28" t="s">
        <v>3864</v>
      </c>
      <c r="D6068" s="29">
        <v>35290713</v>
      </c>
      <c r="E6068" s="29" t="s">
        <v>3527</v>
      </c>
      <c r="F6068" s="29">
        <v>317.66000000000003</v>
      </c>
      <c r="G6068" s="10">
        <f>SUMIFS('Régua SAEB'!$C:$C,'Régua SAEB'!$B:$B,"LP",'Régua SAEB'!$D:$D,"&lt;="&amp;$F6068,'Régua SAEB'!$E:$E,"&gt;"&amp;$F6068,'Régua SAEB'!$A:$A,$E6068)</f>
        <v>4</v>
      </c>
      <c r="H6068" s="10" t="str">
        <f t="array" ref="H6068">INDEX('Régua SAEB'!$F$1:$F$40,MATCH($E6068&amp;"LP"&amp;$G6068,'Régua SAEB'!$G$1:$G$40,0),1)</f>
        <v>Básico</v>
      </c>
      <c r="I6068" s="29">
        <v>300.58999999999997</v>
      </c>
      <c r="J6068" s="10">
        <f>SUMIFS('Régua SAEB'!$C:$C,'Régua SAEB'!$B:$B,"MT",'Régua SAEB'!$D:$D,"&lt;="&amp;$I6068,'Régua SAEB'!$E:$E,"&gt;"&amp;$I6068,'Régua SAEB'!$A:$A,$E6068)</f>
        <v>4</v>
      </c>
      <c r="K6068" s="10" t="str">
        <f t="array" ref="K6068">INDEX('Régua SAEB'!$F$1:$F$40,MATCH($E6068&amp;"MT"&amp;$J6068,'Régua SAEB'!$G$1:$G$40,0),1)</f>
        <v>Básico</v>
      </c>
    </row>
    <row r="6069" spans="1:11" x14ac:dyDescent="0.2">
      <c r="A6069" s="28" t="s">
        <v>35</v>
      </c>
      <c r="B6069" s="24">
        <v>12464</v>
      </c>
      <c r="C6069" s="28" t="s">
        <v>3865</v>
      </c>
      <c r="D6069" s="29">
        <v>35012464</v>
      </c>
      <c r="E6069" s="29" t="s">
        <v>3527</v>
      </c>
      <c r="F6069" s="29">
        <v>269.45</v>
      </c>
      <c r="G6069" s="10">
        <f>SUMIFS('Régua SAEB'!$C:$C,'Régua SAEB'!$B:$B,"LP",'Régua SAEB'!$D:$D,"&lt;="&amp;$F6069,'Régua SAEB'!$E:$E,"&gt;"&amp;$F6069,'Régua SAEB'!$A:$A,$E6069)</f>
        <v>2</v>
      </c>
      <c r="H6069" s="10" t="str">
        <f t="array" ref="H6069">INDEX('Régua SAEB'!$F$1:$F$40,MATCH($E6069&amp;"LP"&amp;$G6069,'Régua SAEB'!$G$1:$G$40,0),1)</f>
        <v>Básico</v>
      </c>
      <c r="I6069" s="29">
        <v>269</v>
      </c>
      <c r="J6069" s="10">
        <f>SUMIFS('Régua SAEB'!$C:$C,'Régua SAEB'!$B:$B,"MT",'Régua SAEB'!$D:$D,"&lt;="&amp;$I6069,'Régua SAEB'!$E:$E,"&gt;"&amp;$I6069,'Régua SAEB'!$A:$A,$E6069)</f>
        <v>2</v>
      </c>
      <c r="K6069" s="10" t="str">
        <f t="array" ref="K6069">INDEX('Régua SAEB'!$F$1:$F$40,MATCH($E6069&amp;"MT"&amp;$J6069,'Régua SAEB'!$G$1:$G$40,0),1)</f>
        <v>Insuficiente</v>
      </c>
    </row>
    <row r="6070" spans="1:11" x14ac:dyDescent="0.2">
      <c r="A6070" s="28" t="s">
        <v>3777</v>
      </c>
      <c r="B6070" s="24">
        <v>920538</v>
      </c>
      <c r="C6070" s="28" t="s">
        <v>3866</v>
      </c>
      <c r="D6070" s="29">
        <v>35920538</v>
      </c>
      <c r="E6070" s="29" t="s">
        <v>3527</v>
      </c>
      <c r="F6070" s="29">
        <v>344.57</v>
      </c>
      <c r="G6070" s="10">
        <f>SUMIFS('Régua SAEB'!$C:$C,'Régua SAEB'!$B:$B,"LP",'Régua SAEB'!$D:$D,"&lt;="&amp;$F6070,'Régua SAEB'!$E:$E,"&gt;"&amp;$F6070,'Régua SAEB'!$A:$A,$E6070)</f>
        <v>5</v>
      </c>
      <c r="H6070" s="10" t="str">
        <f t="array" ref="H6070">INDEX('Régua SAEB'!$F$1:$F$40,MATCH($E6070&amp;"LP"&amp;$G6070,'Régua SAEB'!$G$1:$G$40,0),1)</f>
        <v>Proficiente</v>
      </c>
      <c r="I6070" s="29">
        <v>331.37</v>
      </c>
      <c r="J6070" s="10">
        <f>SUMIFS('Régua SAEB'!$C:$C,'Régua SAEB'!$B:$B,"MT",'Régua SAEB'!$D:$D,"&lt;="&amp;$I6070,'Régua SAEB'!$E:$E,"&gt;"&amp;$I6070,'Régua SAEB'!$A:$A,$E6070)</f>
        <v>5</v>
      </c>
      <c r="K6070" s="10" t="str">
        <f t="array" ref="K6070">INDEX('Régua SAEB'!$F$1:$F$40,MATCH($E6070&amp;"MT"&amp;$J6070,'Régua SAEB'!$G$1:$G$40,0),1)</f>
        <v>Básico</v>
      </c>
    </row>
    <row r="6071" spans="1:11" x14ac:dyDescent="0.2">
      <c r="A6071" s="28" t="s">
        <v>3777</v>
      </c>
      <c r="B6071" s="24">
        <v>22248</v>
      </c>
      <c r="C6071" s="28" t="s">
        <v>3867</v>
      </c>
      <c r="D6071" s="29">
        <v>35022248</v>
      </c>
      <c r="E6071" s="29" t="s">
        <v>3527</v>
      </c>
      <c r="F6071" s="29">
        <v>302.57</v>
      </c>
      <c r="G6071" s="10">
        <f>SUMIFS('Régua SAEB'!$C:$C,'Régua SAEB'!$B:$B,"LP",'Régua SAEB'!$D:$D,"&lt;="&amp;$F6071,'Régua SAEB'!$E:$E,"&gt;"&amp;$F6071,'Régua SAEB'!$A:$A,$E6071)</f>
        <v>4</v>
      </c>
      <c r="H6071" s="10" t="str">
        <f t="array" ref="H6071">INDEX('Régua SAEB'!$F$1:$F$40,MATCH($E6071&amp;"LP"&amp;$G6071,'Régua SAEB'!$G$1:$G$40,0),1)</f>
        <v>Básico</v>
      </c>
      <c r="I6071" s="29">
        <v>290.91000000000003</v>
      </c>
      <c r="J6071" s="10">
        <f>SUMIFS('Régua SAEB'!$C:$C,'Régua SAEB'!$B:$B,"MT",'Régua SAEB'!$D:$D,"&lt;="&amp;$I6071,'Régua SAEB'!$E:$E,"&gt;"&amp;$I6071,'Régua SAEB'!$A:$A,$E6071)</f>
        <v>3</v>
      </c>
      <c r="K6071" s="10" t="str">
        <f t="array" ref="K6071">INDEX('Régua SAEB'!$F$1:$F$40,MATCH($E6071&amp;"MT"&amp;$J6071,'Régua SAEB'!$G$1:$G$40,0),1)</f>
        <v>Básico</v>
      </c>
    </row>
    <row r="6072" spans="1:11" x14ac:dyDescent="0.2">
      <c r="A6072" s="28" t="s">
        <v>17</v>
      </c>
      <c r="B6072" s="24">
        <v>579889</v>
      </c>
      <c r="C6072" s="28" t="s">
        <v>3868</v>
      </c>
      <c r="D6072" s="29">
        <v>35579889</v>
      </c>
      <c r="E6072" s="29" t="s">
        <v>3527</v>
      </c>
      <c r="F6072" s="29">
        <v>271.56</v>
      </c>
      <c r="G6072" s="10">
        <f>SUMIFS('Régua SAEB'!$C:$C,'Régua SAEB'!$B:$B,"LP",'Régua SAEB'!$D:$D,"&lt;="&amp;$F6072,'Régua SAEB'!$E:$E,"&gt;"&amp;$F6072,'Régua SAEB'!$A:$A,$E6072)</f>
        <v>2</v>
      </c>
      <c r="H6072" s="10" t="str">
        <f t="array" ref="H6072">INDEX('Régua SAEB'!$F$1:$F$40,MATCH($E6072&amp;"LP"&amp;$G6072,'Régua SAEB'!$G$1:$G$40,0),1)</f>
        <v>Básico</v>
      </c>
      <c r="I6072" s="29">
        <v>262.13</v>
      </c>
      <c r="J6072" s="10">
        <f>SUMIFS('Régua SAEB'!$C:$C,'Régua SAEB'!$B:$B,"MT",'Régua SAEB'!$D:$D,"&lt;="&amp;$I6072,'Régua SAEB'!$E:$E,"&gt;"&amp;$I6072,'Régua SAEB'!$A:$A,$E6072)</f>
        <v>2</v>
      </c>
      <c r="K6072" s="10" t="str">
        <f t="array" ref="K6072">INDEX('Régua SAEB'!$F$1:$F$40,MATCH($E6072&amp;"MT"&amp;$J6072,'Régua SAEB'!$G$1:$G$40,0),1)</f>
        <v>Insuficiente</v>
      </c>
    </row>
    <row r="6073" spans="1:11" x14ac:dyDescent="0.2">
      <c r="A6073" s="28" t="s">
        <v>87</v>
      </c>
      <c r="B6073" s="24">
        <v>915002</v>
      </c>
      <c r="C6073" s="28" t="s">
        <v>3869</v>
      </c>
      <c r="D6073" s="29">
        <v>35915002</v>
      </c>
      <c r="E6073" s="29" t="s">
        <v>3527</v>
      </c>
      <c r="F6073" s="29">
        <v>273.91000000000003</v>
      </c>
      <c r="G6073" s="10">
        <f>SUMIFS('Régua SAEB'!$C:$C,'Régua SAEB'!$B:$B,"LP",'Régua SAEB'!$D:$D,"&lt;="&amp;$F6073,'Régua SAEB'!$E:$E,"&gt;"&amp;$F6073,'Régua SAEB'!$A:$A,$E6073)</f>
        <v>2</v>
      </c>
      <c r="H6073" s="10" t="str">
        <f t="array" ref="H6073">INDEX('Régua SAEB'!$F$1:$F$40,MATCH($E6073&amp;"LP"&amp;$G6073,'Régua SAEB'!$G$1:$G$40,0),1)</f>
        <v>Básico</v>
      </c>
      <c r="I6073" s="29">
        <v>262.33</v>
      </c>
      <c r="J6073" s="10">
        <f>SUMIFS('Régua SAEB'!$C:$C,'Régua SAEB'!$B:$B,"MT",'Régua SAEB'!$D:$D,"&lt;="&amp;$I6073,'Régua SAEB'!$E:$E,"&gt;"&amp;$I6073,'Régua SAEB'!$A:$A,$E6073)</f>
        <v>2</v>
      </c>
      <c r="K6073" s="10" t="str">
        <f t="array" ref="K6073">INDEX('Régua SAEB'!$F$1:$F$40,MATCH($E6073&amp;"MT"&amp;$J6073,'Régua SAEB'!$G$1:$G$40,0),1)</f>
        <v>Insuficiente</v>
      </c>
    </row>
    <row r="6074" spans="1:11" x14ac:dyDescent="0.2">
      <c r="A6074" s="28" t="s">
        <v>41</v>
      </c>
      <c r="B6074" s="24">
        <v>9787</v>
      </c>
      <c r="C6074" s="28" t="s">
        <v>3870</v>
      </c>
      <c r="D6074" s="29">
        <v>35009787</v>
      </c>
      <c r="E6074" s="29" t="s">
        <v>3527</v>
      </c>
      <c r="F6074" s="29">
        <v>279.37</v>
      </c>
      <c r="G6074" s="10">
        <f>SUMIFS('Régua SAEB'!$C:$C,'Régua SAEB'!$B:$B,"LP",'Régua SAEB'!$D:$D,"&lt;="&amp;$F6074,'Régua SAEB'!$E:$E,"&gt;"&amp;$F6074,'Régua SAEB'!$A:$A,$E6074)</f>
        <v>3</v>
      </c>
      <c r="H6074" s="10" t="str">
        <f t="array" ref="H6074">INDEX('Régua SAEB'!$F$1:$F$40,MATCH($E6074&amp;"LP"&amp;$G6074,'Régua SAEB'!$G$1:$G$40,0),1)</f>
        <v>Básico</v>
      </c>
      <c r="I6074" s="29">
        <v>273.39999999999998</v>
      </c>
      <c r="J6074" s="10">
        <f>SUMIFS('Régua SAEB'!$C:$C,'Régua SAEB'!$B:$B,"MT",'Régua SAEB'!$D:$D,"&lt;="&amp;$I6074,'Régua SAEB'!$E:$E,"&gt;"&amp;$I6074,'Régua SAEB'!$A:$A,$E6074)</f>
        <v>2</v>
      </c>
      <c r="K6074" s="10" t="str">
        <f t="array" ref="K6074">INDEX('Régua SAEB'!$F$1:$F$40,MATCH($E6074&amp;"MT"&amp;$J6074,'Régua SAEB'!$G$1:$G$40,0),1)</f>
        <v>Insuficiente</v>
      </c>
    </row>
    <row r="6075" spans="1:11" x14ac:dyDescent="0.2">
      <c r="A6075" s="28" t="s">
        <v>41</v>
      </c>
      <c r="B6075" s="24">
        <v>9799</v>
      </c>
      <c r="C6075" s="28" t="s">
        <v>3871</v>
      </c>
      <c r="D6075" s="29">
        <v>35009799</v>
      </c>
      <c r="E6075" s="29" t="s">
        <v>3527</v>
      </c>
      <c r="F6075" s="29">
        <v>270.45</v>
      </c>
      <c r="G6075" s="10">
        <f>SUMIFS('Régua SAEB'!$C:$C,'Régua SAEB'!$B:$B,"LP",'Régua SAEB'!$D:$D,"&lt;="&amp;$F6075,'Régua SAEB'!$E:$E,"&gt;"&amp;$F6075,'Régua SAEB'!$A:$A,$E6075)</f>
        <v>2</v>
      </c>
      <c r="H6075" s="10" t="str">
        <f t="array" ref="H6075">INDEX('Régua SAEB'!$F$1:$F$40,MATCH($E6075&amp;"LP"&amp;$G6075,'Régua SAEB'!$G$1:$G$40,0),1)</f>
        <v>Básico</v>
      </c>
      <c r="I6075" s="29">
        <v>257.25</v>
      </c>
      <c r="J6075" s="10">
        <f>SUMIFS('Régua SAEB'!$C:$C,'Régua SAEB'!$B:$B,"MT",'Régua SAEB'!$D:$D,"&lt;="&amp;$I6075,'Régua SAEB'!$E:$E,"&gt;"&amp;$I6075,'Régua SAEB'!$A:$A,$E6075)</f>
        <v>2</v>
      </c>
      <c r="K6075" s="10" t="str">
        <f t="array" ref="K6075">INDEX('Régua SAEB'!$F$1:$F$40,MATCH($E6075&amp;"MT"&amp;$J6075,'Régua SAEB'!$G$1:$G$40,0),1)</f>
        <v>Insuficiente</v>
      </c>
    </row>
    <row r="6076" spans="1:11" x14ac:dyDescent="0.2">
      <c r="A6076" s="28" t="s">
        <v>41</v>
      </c>
      <c r="B6076" s="24">
        <v>9830</v>
      </c>
      <c r="C6076" s="28" t="s">
        <v>3872</v>
      </c>
      <c r="D6076" s="29">
        <v>35009830</v>
      </c>
      <c r="E6076" s="29" t="s">
        <v>3527</v>
      </c>
      <c r="F6076" s="29">
        <v>274.64999999999998</v>
      </c>
      <c r="G6076" s="10">
        <f>SUMIFS('Régua SAEB'!$C:$C,'Régua SAEB'!$B:$B,"LP",'Régua SAEB'!$D:$D,"&lt;="&amp;$F6076,'Régua SAEB'!$E:$E,"&gt;"&amp;$F6076,'Régua SAEB'!$A:$A,$E6076)</f>
        <v>2</v>
      </c>
      <c r="H6076" s="10" t="str">
        <f t="array" ref="H6076">INDEX('Régua SAEB'!$F$1:$F$40,MATCH($E6076&amp;"LP"&amp;$G6076,'Régua SAEB'!$G$1:$G$40,0),1)</f>
        <v>Básico</v>
      </c>
      <c r="I6076" s="29">
        <v>249.8</v>
      </c>
      <c r="J6076" s="10">
        <f>SUMIFS('Régua SAEB'!$C:$C,'Régua SAEB'!$B:$B,"MT",'Régua SAEB'!$D:$D,"&lt;="&amp;$I6076,'Régua SAEB'!$E:$E,"&gt;"&amp;$I6076,'Régua SAEB'!$A:$A,$E6076)</f>
        <v>1</v>
      </c>
      <c r="K6076" s="10" t="str">
        <f t="array" ref="K6076">INDEX('Régua SAEB'!$F$1:$F$40,MATCH($E6076&amp;"MT"&amp;$J6076,'Régua SAEB'!$G$1:$G$40,0),1)</f>
        <v>Insuficiente</v>
      </c>
    </row>
    <row r="6077" spans="1:11" x14ac:dyDescent="0.2">
      <c r="A6077" s="28" t="s">
        <v>41</v>
      </c>
      <c r="B6077" s="24">
        <v>9878</v>
      </c>
      <c r="C6077" s="28" t="s">
        <v>3873</v>
      </c>
      <c r="D6077" s="29">
        <v>35009878</v>
      </c>
      <c r="E6077" s="29" t="s">
        <v>3527</v>
      </c>
      <c r="F6077" s="29">
        <v>270.89</v>
      </c>
      <c r="G6077" s="10">
        <f>SUMIFS('Régua SAEB'!$C:$C,'Régua SAEB'!$B:$B,"LP",'Régua SAEB'!$D:$D,"&lt;="&amp;$F6077,'Régua SAEB'!$E:$E,"&gt;"&amp;$F6077,'Régua SAEB'!$A:$A,$E6077)</f>
        <v>2</v>
      </c>
      <c r="H6077" s="10" t="str">
        <f t="array" ref="H6077">INDEX('Régua SAEB'!$F$1:$F$40,MATCH($E6077&amp;"LP"&amp;$G6077,'Régua SAEB'!$G$1:$G$40,0),1)</f>
        <v>Básico</v>
      </c>
      <c r="I6077" s="29">
        <v>254.16</v>
      </c>
      <c r="J6077" s="10">
        <f>SUMIFS('Régua SAEB'!$C:$C,'Régua SAEB'!$B:$B,"MT",'Régua SAEB'!$D:$D,"&lt;="&amp;$I6077,'Régua SAEB'!$E:$E,"&gt;"&amp;$I6077,'Régua SAEB'!$A:$A,$E6077)</f>
        <v>2</v>
      </c>
      <c r="K6077" s="10" t="str">
        <f t="array" ref="K6077">INDEX('Régua SAEB'!$F$1:$F$40,MATCH($E6077&amp;"MT"&amp;$J6077,'Régua SAEB'!$G$1:$G$40,0),1)</f>
        <v>Insuficiente</v>
      </c>
    </row>
    <row r="6078" spans="1:11" x14ac:dyDescent="0.2">
      <c r="A6078" s="28" t="s">
        <v>41</v>
      </c>
      <c r="B6078" s="24">
        <v>9891</v>
      </c>
      <c r="C6078" s="28" t="s">
        <v>3874</v>
      </c>
      <c r="D6078" s="29">
        <v>35009891</v>
      </c>
      <c r="E6078" s="29" t="s">
        <v>3527</v>
      </c>
      <c r="F6078" s="29">
        <v>278.27999999999997</v>
      </c>
      <c r="G6078" s="10">
        <f>SUMIFS('Régua SAEB'!$C:$C,'Régua SAEB'!$B:$B,"LP",'Régua SAEB'!$D:$D,"&lt;="&amp;$F6078,'Régua SAEB'!$E:$E,"&gt;"&amp;$F6078,'Régua SAEB'!$A:$A,$E6078)</f>
        <v>3</v>
      </c>
      <c r="H6078" s="10" t="str">
        <f t="array" ref="H6078">INDEX('Régua SAEB'!$F$1:$F$40,MATCH($E6078&amp;"LP"&amp;$G6078,'Régua SAEB'!$G$1:$G$40,0),1)</f>
        <v>Básico</v>
      </c>
      <c r="I6078" s="29">
        <v>260.33</v>
      </c>
      <c r="J6078" s="10">
        <f>SUMIFS('Régua SAEB'!$C:$C,'Régua SAEB'!$B:$B,"MT",'Régua SAEB'!$D:$D,"&lt;="&amp;$I6078,'Régua SAEB'!$E:$E,"&gt;"&amp;$I6078,'Régua SAEB'!$A:$A,$E6078)</f>
        <v>2</v>
      </c>
      <c r="K6078" s="10" t="str">
        <f t="array" ref="K6078">INDEX('Régua SAEB'!$F$1:$F$40,MATCH($E6078&amp;"MT"&amp;$J6078,'Régua SAEB'!$G$1:$G$40,0),1)</f>
        <v>Insuficiente</v>
      </c>
    </row>
    <row r="6079" spans="1:11" x14ac:dyDescent="0.2">
      <c r="A6079" s="28" t="s">
        <v>41</v>
      </c>
      <c r="B6079" s="24">
        <v>9912</v>
      </c>
      <c r="C6079" s="28" t="s">
        <v>3875</v>
      </c>
      <c r="D6079" s="29">
        <v>35009912</v>
      </c>
      <c r="E6079" s="29" t="s">
        <v>3527</v>
      </c>
      <c r="F6079" s="29">
        <v>274.33</v>
      </c>
      <c r="G6079" s="10">
        <f>SUMIFS('Régua SAEB'!$C:$C,'Régua SAEB'!$B:$B,"LP",'Régua SAEB'!$D:$D,"&lt;="&amp;$F6079,'Régua SAEB'!$E:$E,"&gt;"&amp;$F6079,'Régua SAEB'!$A:$A,$E6079)</f>
        <v>2</v>
      </c>
      <c r="H6079" s="10" t="str">
        <f t="array" ref="H6079">INDEX('Régua SAEB'!$F$1:$F$40,MATCH($E6079&amp;"LP"&amp;$G6079,'Régua SAEB'!$G$1:$G$40,0),1)</f>
        <v>Básico</v>
      </c>
      <c r="I6079" s="29">
        <v>269.24</v>
      </c>
      <c r="J6079" s="10">
        <f>SUMIFS('Régua SAEB'!$C:$C,'Régua SAEB'!$B:$B,"MT",'Régua SAEB'!$D:$D,"&lt;="&amp;$I6079,'Régua SAEB'!$E:$E,"&gt;"&amp;$I6079,'Régua SAEB'!$A:$A,$E6079)</f>
        <v>2</v>
      </c>
      <c r="K6079" s="10" t="str">
        <f t="array" ref="K6079">INDEX('Régua SAEB'!$F$1:$F$40,MATCH($E6079&amp;"MT"&amp;$J6079,'Régua SAEB'!$G$1:$G$40,0),1)</f>
        <v>Insuficiente</v>
      </c>
    </row>
    <row r="6080" spans="1:11" x14ac:dyDescent="0.2">
      <c r="A6080" s="28" t="s">
        <v>41</v>
      </c>
      <c r="B6080" s="24">
        <v>9921</v>
      </c>
      <c r="C6080" s="28" t="s">
        <v>3876</v>
      </c>
      <c r="D6080" s="29">
        <v>35009921</v>
      </c>
      <c r="E6080" s="29" t="s">
        <v>3527</v>
      </c>
      <c r="F6080" s="29">
        <v>271.95999999999998</v>
      </c>
      <c r="G6080" s="10">
        <f>SUMIFS('Régua SAEB'!$C:$C,'Régua SAEB'!$B:$B,"LP",'Régua SAEB'!$D:$D,"&lt;="&amp;$F6080,'Régua SAEB'!$E:$E,"&gt;"&amp;$F6080,'Régua SAEB'!$A:$A,$E6080)</f>
        <v>2</v>
      </c>
      <c r="H6080" s="10" t="str">
        <f t="array" ref="H6080">INDEX('Régua SAEB'!$F$1:$F$40,MATCH($E6080&amp;"LP"&amp;$G6080,'Régua SAEB'!$G$1:$G$40,0),1)</f>
        <v>Básico</v>
      </c>
      <c r="I6080" s="29">
        <v>261.55</v>
      </c>
      <c r="J6080" s="10">
        <f>SUMIFS('Régua SAEB'!$C:$C,'Régua SAEB'!$B:$B,"MT",'Régua SAEB'!$D:$D,"&lt;="&amp;$I6080,'Régua SAEB'!$E:$E,"&gt;"&amp;$I6080,'Régua SAEB'!$A:$A,$E6080)</f>
        <v>2</v>
      </c>
      <c r="K6080" s="10" t="str">
        <f t="array" ref="K6080">INDEX('Régua SAEB'!$F$1:$F$40,MATCH($E6080&amp;"MT"&amp;$J6080,'Régua SAEB'!$G$1:$G$40,0),1)</f>
        <v>Insuficiente</v>
      </c>
    </row>
    <row r="6081" spans="1:11" x14ac:dyDescent="0.2">
      <c r="A6081" s="28" t="s">
        <v>41</v>
      </c>
      <c r="B6081" s="24">
        <v>35440</v>
      </c>
      <c r="C6081" s="28" t="s">
        <v>3877</v>
      </c>
      <c r="D6081" s="29">
        <v>35035440</v>
      </c>
      <c r="E6081" s="29" t="s">
        <v>3527</v>
      </c>
      <c r="F6081" s="29">
        <v>284.02999999999997</v>
      </c>
      <c r="G6081" s="10">
        <f>SUMIFS('Régua SAEB'!$C:$C,'Régua SAEB'!$B:$B,"LP",'Régua SAEB'!$D:$D,"&lt;="&amp;$F6081,'Régua SAEB'!$E:$E,"&gt;"&amp;$F6081,'Régua SAEB'!$A:$A,$E6081)</f>
        <v>3</v>
      </c>
      <c r="H6081" s="10" t="str">
        <f t="array" ref="H6081">INDEX('Régua SAEB'!$F$1:$F$40,MATCH($E6081&amp;"LP"&amp;$G6081,'Régua SAEB'!$G$1:$G$40,0),1)</f>
        <v>Básico</v>
      </c>
      <c r="I6081" s="29">
        <v>262.69</v>
      </c>
      <c r="J6081" s="10">
        <f>SUMIFS('Régua SAEB'!$C:$C,'Régua SAEB'!$B:$B,"MT",'Régua SAEB'!$D:$D,"&lt;="&amp;$I6081,'Régua SAEB'!$E:$E,"&gt;"&amp;$I6081,'Régua SAEB'!$A:$A,$E6081)</f>
        <v>2</v>
      </c>
      <c r="K6081" s="10" t="str">
        <f t="array" ref="K6081">INDEX('Régua SAEB'!$F$1:$F$40,MATCH($E6081&amp;"MT"&amp;$J6081,'Régua SAEB'!$G$1:$G$40,0),1)</f>
        <v>Insuficiente</v>
      </c>
    </row>
    <row r="6082" spans="1:11" x14ac:dyDescent="0.2">
      <c r="A6082" s="28" t="s">
        <v>41</v>
      </c>
      <c r="B6082" s="24">
        <v>40548</v>
      </c>
      <c r="C6082" s="28" t="s">
        <v>3878</v>
      </c>
      <c r="D6082" s="29">
        <v>35040548</v>
      </c>
      <c r="E6082" s="29" t="s">
        <v>3527</v>
      </c>
      <c r="F6082" s="29">
        <v>304.95999999999998</v>
      </c>
      <c r="G6082" s="10">
        <f>SUMIFS('Régua SAEB'!$C:$C,'Régua SAEB'!$B:$B,"LP",'Régua SAEB'!$D:$D,"&lt;="&amp;$F6082,'Régua SAEB'!$E:$E,"&gt;"&amp;$F6082,'Régua SAEB'!$A:$A,$E6082)</f>
        <v>4</v>
      </c>
      <c r="H6082" s="10" t="str">
        <f t="array" ref="H6082">INDEX('Régua SAEB'!$F$1:$F$40,MATCH($E6082&amp;"LP"&amp;$G6082,'Régua SAEB'!$G$1:$G$40,0),1)</f>
        <v>Básico</v>
      </c>
      <c r="I6082" s="29">
        <v>293.02999999999997</v>
      </c>
      <c r="J6082" s="10">
        <f>SUMIFS('Régua SAEB'!$C:$C,'Régua SAEB'!$B:$B,"MT",'Régua SAEB'!$D:$D,"&lt;="&amp;$I6082,'Régua SAEB'!$E:$E,"&gt;"&amp;$I6082,'Régua SAEB'!$A:$A,$E6082)</f>
        <v>3</v>
      </c>
      <c r="K6082" s="10" t="str">
        <f t="array" ref="K6082">INDEX('Régua SAEB'!$F$1:$F$40,MATCH($E6082&amp;"MT"&amp;$J6082,'Régua SAEB'!$G$1:$G$40,0),1)</f>
        <v>Básico</v>
      </c>
    </row>
    <row r="6083" spans="1:11" x14ac:dyDescent="0.2">
      <c r="A6083" s="28" t="s">
        <v>41</v>
      </c>
      <c r="B6083" s="24">
        <v>40551</v>
      </c>
      <c r="C6083" s="28" t="s">
        <v>3879</v>
      </c>
      <c r="D6083" s="29">
        <v>35040551</v>
      </c>
      <c r="E6083" s="29" t="s">
        <v>3527</v>
      </c>
      <c r="F6083" s="29">
        <v>259.95</v>
      </c>
      <c r="G6083" s="10">
        <f>SUMIFS('Régua SAEB'!$C:$C,'Régua SAEB'!$B:$B,"LP",'Régua SAEB'!$D:$D,"&lt;="&amp;$F6083,'Régua SAEB'!$E:$E,"&gt;"&amp;$F6083,'Régua SAEB'!$A:$A,$E6083)</f>
        <v>2</v>
      </c>
      <c r="H6083" s="10" t="str">
        <f t="array" ref="H6083">INDEX('Régua SAEB'!$F$1:$F$40,MATCH($E6083&amp;"LP"&amp;$G6083,'Régua SAEB'!$G$1:$G$40,0),1)</f>
        <v>Básico</v>
      </c>
      <c r="I6083" s="29">
        <v>251.29</v>
      </c>
      <c r="J6083" s="10">
        <f>SUMIFS('Régua SAEB'!$C:$C,'Régua SAEB'!$B:$B,"MT",'Régua SAEB'!$D:$D,"&lt;="&amp;$I6083,'Régua SAEB'!$E:$E,"&gt;"&amp;$I6083,'Régua SAEB'!$A:$A,$E6083)</f>
        <v>2</v>
      </c>
      <c r="K6083" s="10" t="str">
        <f t="array" ref="K6083">INDEX('Régua SAEB'!$F$1:$F$40,MATCH($E6083&amp;"MT"&amp;$J6083,'Régua SAEB'!$G$1:$G$40,0),1)</f>
        <v>Insuficiente</v>
      </c>
    </row>
    <row r="6084" spans="1:11" x14ac:dyDescent="0.2">
      <c r="A6084" s="28" t="s">
        <v>41</v>
      </c>
      <c r="B6084" s="24">
        <v>44921</v>
      </c>
      <c r="C6084" s="28" t="s">
        <v>3880</v>
      </c>
      <c r="D6084" s="29">
        <v>35044921</v>
      </c>
      <c r="E6084" s="29" t="s">
        <v>3527</v>
      </c>
      <c r="F6084" s="29">
        <v>278.38</v>
      </c>
      <c r="G6084" s="10">
        <f>SUMIFS('Régua SAEB'!$C:$C,'Régua SAEB'!$B:$B,"LP",'Régua SAEB'!$D:$D,"&lt;="&amp;$F6084,'Régua SAEB'!$E:$E,"&gt;"&amp;$F6084,'Régua SAEB'!$A:$A,$E6084)</f>
        <v>3</v>
      </c>
      <c r="H6084" s="10" t="str">
        <f t="array" ref="H6084">INDEX('Régua SAEB'!$F$1:$F$40,MATCH($E6084&amp;"LP"&amp;$G6084,'Régua SAEB'!$G$1:$G$40,0),1)</f>
        <v>Básico</v>
      </c>
      <c r="I6084" s="29">
        <v>263.68</v>
      </c>
      <c r="J6084" s="10">
        <f>SUMIFS('Régua SAEB'!$C:$C,'Régua SAEB'!$B:$B,"MT",'Régua SAEB'!$D:$D,"&lt;="&amp;$I6084,'Régua SAEB'!$E:$E,"&gt;"&amp;$I6084,'Régua SAEB'!$A:$A,$E6084)</f>
        <v>2</v>
      </c>
      <c r="K6084" s="10" t="str">
        <f t="array" ref="K6084">INDEX('Régua SAEB'!$F$1:$F$40,MATCH($E6084&amp;"MT"&amp;$J6084,'Régua SAEB'!$G$1:$G$40,0),1)</f>
        <v>Insuficiente</v>
      </c>
    </row>
    <row r="6085" spans="1:11" x14ac:dyDescent="0.2">
      <c r="A6085" s="28" t="s">
        <v>41</v>
      </c>
      <c r="B6085" s="24">
        <v>44933</v>
      </c>
      <c r="C6085" s="28" t="s">
        <v>3881</v>
      </c>
      <c r="D6085" s="29">
        <v>35044933</v>
      </c>
      <c r="E6085" s="29" t="s">
        <v>3527</v>
      </c>
      <c r="F6085" s="29">
        <v>266.07</v>
      </c>
      <c r="G6085" s="10">
        <f>SUMIFS('Régua SAEB'!$C:$C,'Régua SAEB'!$B:$B,"LP",'Régua SAEB'!$D:$D,"&lt;="&amp;$F6085,'Régua SAEB'!$E:$E,"&gt;"&amp;$F6085,'Régua SAEB'!$A:$A,$E6085)</f>
        <v>2</v>
      </c>
      <c r="H6085" s="10" t="str">
        <f t="array" ref="H6085">INDEX('Régua SAEB'!$F$1:$F$40,MATCH($E6085&amp;"LP"&amp;$G6085,'Régua SAEB'!$G$1:$G$40,0),1)</f>
        <v>Básico</v>
      </c>
      <c r="I6085" s="29">
        <v>250.96</v>
      </c>
      <c r="J6085" s="10">
        <f>SUMIFS('Régua SAEB'!$C:$C,'Régua SAEB'!$B:$B,"MT",'Régua SAEB'!$D:$D,"&lt;="&amp;$I6085,'Régua SAEB'!$E:$E,"&gt;"&amp;$I6085,'Régua SAEB'!$A:$A,$E6085)</f>
        <v>2</v>
      </c>
      <c r="K6085" s="10" t="str">
        <f t="array" ref="K6085">INDEX('Régua SAEB'!$F$1:$F$40,MATCH($E6085&amp;"MT"&amp;$J6085,'Régua SAEB'!$G$1:$G$40,0),1)</f>
        <v>Insuficiente</v>
      </c>
    </row>
    <row r="6086" spans="1:11" x14ac:dyDescent="0.2">
      <c r="A6086" s="28" t="s">
        <v>41</v>
      </c>
      <c r="B6086" s="24">
        <v>290075</v>
      </c>
      <c r="C6086" s="28" t="s">
        <v>3882</v>
      </c>
      <c r="D6086" s="29">
        <v>35290075</v>
      </c>
      <c r="E6086" s="29" t="s">
        <v>3527</v>
      </c>
      <c r="F6086" s="29">
        <v>274.76</v>
      </c>
      <c r="G6086" s="10">
        <f>SUMIFS('Régua SAEB'!$C:$C,'Régua SAEB'!$B:$B,"LP",'Régua SAEB'!$D:$D,"&lt;="&amp;$F6086,'Régua SAEB'!$E:$E,"&gt;"&amp;$F6086,'Régua SAEB'!$A:$A,$E6086)</f>
        <v>2</v>
      </c>
      <c r="H6086" s="10" t="str">
        <f t="array" ref="H6086">INDEX('Régua SAEB'!$F$1:$F$40,MATCH($E6086&amp;"LP"&amp;$G6086,'Régua SAEB'!$G$1:$G$40,0),1)</f>
        <v>Básico</v>
      </c>
      <c r="I6086" s="29">
        <v>264.86</v>
      </c>
      <c r="J6086" s="10">
        <f>SUMIFS('Régua SAEB'!$C:$C,'Régua SAEB'!$B:$B,"MT",'Régua SAEB'!$D:$D,"&lt;="&amp;$I6086,'Régua SAEB'!$E:$E,"&gt;"&amp;$I6086,'Régua SAEB'!$A:$A,$E6086)</f>
        <v>2</v>
      </c>
      <c r="K6086" s="10" t="str">
        <f t="array" ref="K6086">INDEX('Régua SAEB'!$F$1:$F$40,MATCH($E6086&amp;"MT"&amp;$J6086,'Régua SAEB'!$G$1:$G$40,0),1)</f>
        <v>Insuficiente</v>
      </c>
    </row>
    <row r="6087" spans="1:11" x14ac:dyDescent="0.2">
      <c r="A6087" s="28" t="s">
        <v>3777</v>
      </c>
      <c r="B6087" s="24">
        <v>448285</v>
      </c>
      <c r="C6087" s="28" t="s">
        <v>3883</v>
      </c>
      <c r="D6087" s="29">
        <v>35448285</v>
      </c>
      <c r="E6087" s="29" t="s">
        <v>3527</v>
      </c>
      <c r="F6087" s="29">
        <v>316.18</v>
      </c>
      <c r="G6087" s="10">
        <f>SUMIFS('Régua SAEB'!$C:$C,'Régua SAEB'!$B:$B,"LP",'Régua SAEB'!$D:$D,"&lt;="&amp;$F6087,'Régua SAEB'!$E:$E,"&gt;"&amp;$F6087,'Régua SAEB'!$A:$A,$E6087)</f>
        <v>4</v>
      </c>
      <c r="H6087" s="10" t="str">
        <f t="array" ref="H6087">INDEX('Régua SAEB'!$F$1:$F$40,MATCH($E6087&amp;"LP"&amp;$G6087,'Régua SAEB'!$G$1:$G$40,0),1)</f>
        <v>Básico</v>
      </c>
      <c r="I6087" s="29">
        <v>309.06</v>
      </c>
      <c r="J6087" s="10">
        <f>SUMIFS('Régua SAEB'!$C:$C,'Régua SAEB'!$B:$B,"MT",'Régua SAEB'!$D:$D,"&lt;="&amp;$I6087,'Régua SAEB'!$E:$E,"&gt;"&amp;$I6087,'Régua SAEB'!$A:$A,$E6087)</f>
        <v>4</v>
      </c>
      <c r="K6087" s="10" t="str">
        <f t="array" ref="K6087">INDEX('Régua SAEB'!$F$1:$F$40,MATCH($E6087&amp;"MT"&amp;$J6087,'Régua SAEB'!$G$1:$G$40,0),1)</f>
        <v>Básico</v>
      </c>
    </row>
    <row r="6088" spans="1:11" x14ac:dyDescent="0.2">
      <c r="A6088" s="28" t="s">
        <v>41</v>
      </c>
      <c r="B6088" s="24">
        <v>908617</v>
      </c>
      <c r="C6088" s="28" t="s">
        <v>3884</v>
      </c>
      <c r="D6088" s="29">
        <v>35908617</v>
      </c>
      <c r="E6088" s="29" t="s">
        <v>3527</v>
      </c>
      <c r="F6088" s="29">
        <v>255.85</v>
      </c>
      <c r="G6088" s="10">
        <f>SUMIFS('Régua SAEB'!$C:$C,'Régua SAEB'!$B:$B,"LP",'Régua SAEB'!$D:$D,"&lt;="&amp;$F6088,'Régua SAEB'!$E:$E,"&gt;"&amp;$F6088,'Régua SAEB'!$A:$A,$E6088)</f>
        <v>2</v>
      </c>
      <c r="H6088" s="10" t="str">
        <f t="array" ref="H6088">INDEX('Régua SAEB'!$F$1:$F$40,MATCH($E6088&amp;"LP"&amp;$G6088,'Régua SAEB'!$G$1:$G$40,0),1)</f>
        <v>Básico</v>
      </c>
      <c r="I6088" s="29">
        <v>249.89</v>
      </c>
      <c r="J6088" s="10">
        <f>SUMIFS('Régua SAEB'!$C:$C,'Régua SAEB'!$B:$B,"MT",'Régua SAEB'!$D:$D,"&lt;="&amp;$I6088,'Régua SAEB'!$E:$E,"&gt;"&amp;$I6088,'Régua SAEB'!$A:$A,$E6088)</f>
        <v>1</v>
      </c>
      <c r="K6088" s="10" t="str">
        <f t="array" ref="K6088">INDEX('Régua SAEB'!$F$1:$F$40,MATCH($E6088&amp;"MT"&amp;$J6088,'Régua SAEB'!$G$1:$G$40,0),1)</f>
        <v>Insuficiente</v>
      </c>
    </row>
    <row r="6089" spans="1:11" x14ac:dyDescent="0.2">
      <c r="A6089" s="28" t="s">
        <v>41</v>
      </c>
      <c r="B6089" s="24">
        <v>908836</v>
      </c>
      <c r="C6089" s="28" t="s">
        <v>3885</v>
      </c>
      <c r="D6089" s="29">
        <v>35908836</v>
      </c>
      <c r="E6089" s="29" t="s">
        <v>3527</v>
      </c>
      <c r="F6089" s="29">
        <v>294.08999999999997</v>
      </c>
      <c r="G6089" s="10">
        <f>SUMIFS('Régua SAEB'!$C:$C,'Régua SAEB'!$B:$B,"LP",'Régua SAEB'!$D:$D,"&lt;="&amp;$F6089,'Régua SAEB'!$E:$E,"&gt;"&amp;$F6089,'Régua SAEB'!$A:$A,$E6089)</f>
        <v>3</v>
      </c>
      <c r="H6089" s="10" t="str">
        <f t="array" ref="H6089">INDEX('Régua SAEB'!$F$1:$F$40,MATCH($E6089&amp;"LP"&amp;$G6089,'Régua SAEB'!$G$1:$G$40,0),1)</f>
        <v>Básico</v>
      </c>
      <c r="I6089" s="29">
        <v>276.64</v>
      </c>
      <c r="J6089" s="10">
        <f>SUMIFS('Régua SAEB'!$C:$C,'Régua SAEB'!$B:$B,"MT",'Régua SAEB'!$D:$D,"&lt;="&amp;$I6089,'Régua SAEB'!$E:$E,"&gt;"&amp;$I6089,'Régua SAEB'!$A:$A,$E6089)</f>
        <v>3</v>
      </c>
      <c r="K6089" s="10" t="str">
        <f t="array" ref="K6089">INDEX('Régua SAEB'!$F$1:$F$40,MATCH($E6089&amp;"MT"&amp;$J6089,'Régua SAEB'!$G$1:$G$40,0),1)</f>
        <v>Básico</v>
      </c>
    </row>
    <row r="6090" spans="1:11" x14ac:dyDescent="0.2">
      <c r="A6090" s="28" t="s">
        <v>41</v>
      </c>
      <c r="B6090" s="24">
        <v>910485</v>
      </c>
      <c r="C6090" s="28" t="s">
        <v>3886</v>
      </c>
      <c r="D6090" s="29">
        <v>35910485</v>
      </c>
      <c r="E6090" s="29" t="s">
        <v>3527</v>
      </c>
      <c r="F6090" s="29">
        <v>262.11</v>
      </c>
      <c r="G6090" s="10">
        <f>SUMIFS('Régua SAEB'!$C:$C,'Régua SAEB'!$B:$B,"LP",'Régua SAEB'!$D:$D,"&lt;="&amp;$F6090,'Régua SAEB'!$E:$E,"&gt;"&amp;$F6090,'Régua SAEB'!$A:$A,$E6090)</f>
        <v>2</v>
      </c>
      <c r="H6090" s="10" t="str">
        <f t="array" ref="H6090">INDEX('Régua SAEB'!$F$1:$F$40,MATCH($E6090&amp;"LP"&amp;$G6090,'Régua SAEB'!$G$1:$G$40,0),1)</f>
        <v>Básico</v>
      </c>
      <c r="I6090" s="29">
        <v>254.52</v>
      </c>
      <c r="J6090" s="10">
        <f>SUMIFS('Régua SAEB'!$C:$C,'Régua SAEB'!$B:$B,"MT",'Régua SAEB'!$D:$D,"&lt;="&amp;$I6090,'Régua SAEB'!$E:$E,"&gt;"&amp;$I6090,'Régua SAEB'!$A:$A,$E6090)</f>
        <v>2</v>
      </c>
      <c r="K6090" s="10" t="str">
        <f t="array" ref="K6090">INDEX('Régua SAEB'!$F$1:$F$40,MATCH($E6090&amp;"MT"&amp;$J6090,'Régua SAEB'!$G$1:$G$40,0),1)</f>
        <v>Insuficiente</v>
      </c>
    </row>
    <row r="6091" spans="1:11" x14ac:dyDescent="0.2">
      <c r="A6091" s="28" t="s">
        <v>41</v>
      </c>
      <c r="B6091" s="24">
        <v>918805</v>
      </c>
      <c r="C6091" s="28" t="s">
        <v>3887</v>
      </c>
      <c r="D6091" s="29">
        <v>35918805</v>
      </c>
      <c r="E6091" s="29" t="s">
        <v>3527</v>
      </c>
      <c r="F6091" s="29">
        <v>295.97000000000003</v>
      </c>
      <c r="G6091" s="10">
        <f>SUMIFS('Régua SAEB'!$C:$C,'Régua SAEB'!$B:$B,"LP",'Régua SAEB'!$D:$D,"&lt;="&amp;$F6091,'Régua SAEB'!$E:$E,"&gt;"&amp;$F6091,'Régua SAEB'!$A:$A,$E6091)</f>
        <v>3</v>
      </c>
      <c r="H6091" s="10" t="str">
        <f t="array" ref="H6091">INDEX('Régua SAEB'!$F$1:$F$40,MATCH($E6091&amp;"LP"&amp;$G6091,'Régua SAEB'!$G$1:$G$40,0),1)</f>
        <v>Básico</v>
      </c>
      <c r="I6091" s="29">
        <v>283.27999999999997</v>
      </c>
      <c r="J6091" s="10">
        <f>SUMIFS('Régua SAEB'!$C:$C,'Régua SAEB'!$B:$B,"MT",'Régua SAEB'!$D:$D,"&lt;="&amp;$I6091,'Régua SAEB'!$E:$E,"&gt;"&amp;$I6091,'Régua SAEB'!$A:$A,$E6091)</f>
        <v>3</v>
      </c>
      <c r="K6091" s="10" t="str">
        <f t="array" ref="K6091">INDEX('Régua SAEB'!$F$1:$F$40,MATCH($E6091&amp;"MT"&amp;$J6091,'Régua SAEB'!$G$1:$G$40,0),1)</f>
        <v>Básico</v>
      </c>
    </row>
    <row r="6092" spans="1:11" x14ac:dyDescent="0.2">
      <c r="A6092" s="28" t="s">
        <v>41</v>
      </c>
      <c r="B6092" s="24">
        <v>920241</v>
      </c>
      <c r="C6092" s="28" t="s">
        <v>3888</v>
      </c>
      <c r="D6092" s="29">
        <v>35920241</v>
      </c>
      <c r="E6092" s="29" t="s">
        <v>3527</v>
      </c>
      <c r="F6092" s="29">
        <v>278.83999999999997</v>
      </c>
      <c r="G6092" s="10">
        <f>SUMIFS('Régua SAEB'!$C:$C,'Régua SAEB'!$B:$B,"LP",'Régua SAEB'!$D:$D,"&lt;="&amp;$F6092,'Régua SAEB'!$E:$E,"&gt;"&amp;$F6092,'Régua SAEB'!$A:$A,$E6092)</f>
        <v>3</v>
      </c>
      <c r="H6092" s="10" t="str">
        <f t="array" ref="H6092">INDEX('Régua SAEB'!$F$1:$F$40,MATCH($E6092&amp;"LP"&amp;$G6092,'Régua SAEB'!$G$1:$G$40,0),1)</f>
        <v>Básico</v>
      </c>
      <c r="I6092" s="29">
        <v>267.83999999999997</v>
      </c>
      <c r="J6092" s="10">
        <f>SUMIFS('Régua SAEB'!$C:$C,'Régua SAEB'!$B:$B,"MT",'Régua SAEB'!$D:$D,"&lt;="&amp;$I6092,'Régua SAEB'!$E:$E,"&gt;"&amp;$I6092,'Régua SAEB'!$A:$A,$E6092)</f>
        <v>2</v>
      </c>
      <c r="K6092" s="10" t="str">
        <f t="array" ref="K6092">INDEX('Régua SAEB'!$F$1:$F$40,MATCH($E6092&amp;"MT"&amp;$J6092,'Régua SAEB'!$G$1:$G$40,0),1)</f>
        <v>Insuficiente</v>
      </c>
    </row>
    <row r="6093" spans="1:11" x14ac:dyDescent="0.2">
      <c r="A6093" s="28" t="s">
        <v>3777</v>
      </c>
      <c r="B6093" s="24">
        <v>290695</v>
      </c>
      <c r="C6093" s="28" t="s">
        <v>3889</v>
      </c>
      <c r="D6093" s="29">
        <v>35290695</v>
      </c>
      <c r="E6093" s="29" t="s">
        <v>3527</v>
      </c>
      <c r="F6093" s="29">
        <v>317.32</v>
      </c>
      <c r="G6093" s="10">
        <f>SUMIFS('Régua SAEB'!$C:$C,'Régua SAEB'!$B:$B,"LP",'Régua SAEB'!$D:$D,"&lt;="&amp;$F6093,'Régua SAEB'!$E:$E,"&gt;"&amp;$F6093,'Régua SAEB'!$A:$A,$E6093)</f>
        <v>4</v>
      </c>
      <c r="H6093" s="10" t="str">
        <f t="array" ref="H6093">INDEX('Régua SAEB'!$F$1:$F$40,MATCH($E6093&amp;"LP"&amp;$G6093,'Régua SAEB'!$G$1:$G$40,0),1)</f>
        <v>Básico</v>
      </c>
      <c r="I6093" s="29">
        <v>311.69</v>
      </c>
      <c r="J6093" s="10">
        <f>SUMIFS('Régua SAEB'!$C:$C,'Régua SAEB'!$B:$B,"MT",'Régua SAEB'!$D:$D,"&lt;="&amp;$I6093,'Régua SAEB'!$E:$E,"&gt;"&amp;$I6093,'Régua SAEB'!$A:$A,$E6093)</f>
        <v>4</v>
      </c>
      <c r="K6093" s="10" t="str">
        <f t="array" ref="K6093">INDEX('Régua SAEB'!$F$1:$F$40,MATCH($E6093&amp;"MT"&amp;$J6093,'Régua SAEB'!$G$1:$G$40,0),1)</f>
        <v>Básico</v>
      </c>
    </row>
    <row r="6094" spans="1:11" x14ac:dyDescent="0.2">
      <c r="A6094" s="28" t="s">
        <v>3777</v>
      </c>
      <c r="B6094" s="24">
        <v>922948</v>
      </c>
      <c r="C6094" s="28" t="s">
        <v>3890</v>
      </c>
      <c r="D6094" s="29">
        <v>35922948</v>
      </c>
      <c r="E6094" s="29" t="s">
        <v>3527</v>
      </c>
      <c r="F6094" s="29">
        <v>355.85</v>
      </c>
      <c r="G6094" s="10">
        <f>SUMIFS('Régua SAEB'!$C:$C,'Régua SAEB'!$B:$B,"LP",'Régua SAEB'!$D:$D,"&lt;="&amp;$F6094,'Régua SAEB'!$E:$E,"&gt;"&amp;$F6094,'Régua SAEB'!$A:$A,$E6094)</f>
        <v>6</v>
      </c>
      <c r="H6094" s="10" t="str">
        <f t="array" ref="H6094">INDEX('Régua SAEB'!$F$1:$F$40,MATCH($E6094&amp;"LP"&amp;$G6094,'Régua SAEB'!$G$1:$G$40,0),1)</f>
        <v>Proficiente</v>
      </c>
      <c r="I6094" s="29">
        <v>379.27</v>
      </c>
      <c r="J6094" s="10">
        <f>SUMIFS('Régua SAEB'!$C:$C,'Régua SAEB'!$B:$B,"MT",'Régua SAEB'!$D:$D,"&lt;="&amp;$I6094,'Régua SAEB'!$E:$E,"&gt;"&amp;$I6094,'Régua SAEB'!$A:$A,$E6094)</f>
        <v>7</v>
      </c>
      <c r="K6094" s="10" t="str">
        <f t="array" ref="K6094">INDEX('Régua SAEB'!$F$1:$F$40,MATCH($E6094&amp;"MT"&amp;$J6094,'Régua SAEB'!$G$1:$G$40,0),1)</f>
        <v>Proficiente</v>
      </c>
    </row>
    <row r="6095" spans="1:11" x14ac:dyDescent="0.2">
      <c r="A6095" s="28" t="s">
        <v>3777</v>
      </c>
      <c r="B6095" s="24">
        <v>294871</v>
      </c>
      <c r="C6095" s="28" t="s">
        <v>3891</v>
      </c>
      <c r="D6095" s="29">
        <v>35294871</v>
      </c>
      <c r="E6095" s="29" t="s">
        <v>3527</v>
      </c>
      <c r="F6095" s="29">
        <v>315.25</v>
      </c>
      <c r="G6095" s="10">
        <f>SUMIFS('Régua SAEB'!$C:$C,'Régua SAEB'!$B:$B,"LP",'Régua SAEB'!$D:$D,"&lt;="&amp;$F6095,'Régua SAEB'!$E:$E,"&gt;"&amp;$F6095,'Régua SAEB'!$A:$A,$E6095)</f>
        <v>4</v>
      </c>
      <c r="H6095" s="10" t="str">
        <f t="array" ref="H6095">INDEX('Régua SAEB'!$F$1:$F$40,MATCH($E6095&amp;"LP"&amp;$G6095,'Régua SAEB'!$G$1:$G$40,0),1)</f>
        <v>Básico</v>
      </c>
      <c r="I6095" s="29">
        <v>302.08</v>
      </c>
      <c r="J6095" s="10">
        <f>SUMIFS('Régua SAEB'!$C:$C,'Régua SAEB'!$B:$B,"MT",'Régua SAEB'!$D:$D,"&lt;="&amp;$I6095,'Régua SAEB'!$E:$E,"&gt;"&amp;$I6095,'Régua SAEB'!$A:$A,$E6095)</f>
        <v>4</v>
      </c>
      <c r="K6095" s="10" t="str">
        <f t="array" ref="K6095">INDEX('Régua SAEB'!$F$1:$F$40,MATCH($E6095&amp;"MT"&amp;$J6095,'Régua SAEB'!$G$1:$G$40,0),1)</f>
        <v>Básico</v>
      </c>
    </row>
    <row r="6096" spans="1:11" x14ac:dyDescent="0.2">
      <c r="A6096" s="28" t="s">
        <v>3777</v>
      </c>
      <c r="B6096" s="24">
        <v>266887</v>
      </c>
      <c r="C6096" s="28" t="s">
        <v>3892</v>
      </c>
      <c r="D6096" s="29">
        <v>35266887</v>
      </c>
      <c r="E6096" s="29" t="s">
        <v>3527</v>
      </c>
      <c r="F6096" s="29">
        <v>310.20999999999998</v>
      </c>
      <c r="G6096" s="10">
        <f>SUMIFS('Régua SAEB'!$C:$C,'Régua SAEB'!$B:$B,"LP",'Régua SAEB'!$D:$D,"&lt;="&amp;$F6096,'Régua SAEB'!$E:$E,"&gt;"&amp;$F6096,'Régua SAEB'!$A:$A,$E6096)</f>
        <v>4</v>
      </c>
      <c r="H6096" s="10" t="str">
        <f t="array" ref="H6096">INDEX('Régua SAEB'!$F$1:$F$40,MATCH($E6096&amp;"LP"&amp;$G6096,'Régua SAEB'!$G$1:$G$40,0),1)</f>
        <v>Básico</v>
      </c>
      <c r="I6096" s="29">
        <v>307.42</v>
      </c>
      <c r="J6096" s="10">
        <f>SUMIFS('Régua SAEB'!$C:$C,'Régua SAEB'!$B:$B,"MT",'Régua SAEB'!$D:$D,"&lt;="&amp;$I6096,'Régua SAEB'!$E:$E,"&gt;"&amp;$I6096,'Régua SAEB'!$A:$A,$E6096)</f>
        <v>4</v>
      </c>
      <c r="K6096" s="10" t="str">
        <f t="array" ref="K6096">INDEX('Régua SAEB'!$F$1:$F$40,MATCH($E6096&amp;"MT"&amp;$J6096,'Régua SAEB'!$G$1:$G$40,0),1)</f>
        <v>Básico</v>
      </c>
    </row>
    <row r="6097" spans="1:11" x14ac:dyDescent="0.2">
      <c r="A6097" s="28" t="s">
        <v>14</v>
      </c>
      <c r="B6097" s="24">
        <v>21829</v>
      </c>
      <c r="C6097" s="28" t="s">
        <v>3893</v>
      </c>
      <c r="D6097" s="29">
        <v>35021829</v>
      </c>
      <c r="E6097" s="29" t="s">
        <v>3527</v>
      </c>
      <c r="F6097" s="29">
        <v>264.88</v>
      </c>
      <c r="G6097" s="10">
        <f>SUMIFS('Régua SAEB'!$C:$C,'Régua SAEB'!$B:$B,"LP",'Régua SAEB'!$D:$D,"&lt;="&amp;$F6097,'Régua SAEB'!$E:$E,"&gt;"&amp;$F6097,'Régua SAEB'!$A:$A,$E6097)</f>
        <v>2</v>
      </c>
      <c r="H6097" s="10" t="str">
        <f t="array" ref="H6097">INDEX('Régua SAEB'!$F$1:$F$40,MATCH($E6097&amp;"LP"&amp;$G6097,'Régua SAEB'!$G$1:$G$40,0),1)</f>
        <v>Básico</v>
      </c>
      <c r="I6097" s="29">
        <v>263.32</v>
      </c>
      <c r="J6097" s="10">
        <f>SUMIFS('Régua SAEB'!$C:$C,'Régua SAEB'!$B:$B,"MT",'Régua SAEB'!$D:$D,"&lt;="&amp;$I6097,'Régua SAEB'!$E:$E,"&gt;"&amp;$I6097,'Régua SAEB'!$A:$A,$E6097)</f>
        <v>2</v>
      </c>
      <c r="K6097" s="10" t="str">
        <f t="array" ref="K6097">INDEX('Régua SAEB'!$F$1:$F$40,MATCH($E6097&amp;"MT"&amp;$J6097,'Régua SAEB'!$G$1:$G$40,0),1)</f>
        <v>Insuficiente</v>
      </c>
    </row>
    <row r="6098" spans="1:11" x14ac:dyDescent="0.2">
      <c r="A6098" s="28" t="s">
        <v>44</v>
      </c>
      <c r="B6098" s="24">
        <v>16697</v>
      </c>
      <c r="C6098" s="28" t="s">
        <v>3894</v>
      </c>
      <c r="D6098" s="29">
        <v>35016697</v>
      </c>
      <c r="E6098" s="29" t="s">
        <v>3527</v>
      </c>
      <c r="F6098" s="29">
        <v>265.35000000000002</v>
      </c>
      <c r="G6098" s="10">
        <f>SUMIFS('Régua SAEB'!$C:$C,'Régua SAEB'!$B:$B,"LP",'Régua SAEB'!$D:$D,"&lt;="&amp;$F6098,'Régua SAEB'!$E:$E,"&gt;"&amp;$F6098,'Régua SAEB'!$A:$A,$E6098)</f>
        <v>2</v>
      </c>
      <c r="H6098" s="10" t="str">
        <f t="array" ref="H6098">INDEX('Régua SAEB'!$F$1:$F$40,MATCH($E6098&amp;"LP"&amp;$G6098,'Régua SAEB'!$G$1:$G$40,0),1)</f>
        <v>Básico</v>
      </c>
      <c r="I6098" s="29">
        <v>261.72000000000003</v>
      </c>
      <c r="J6098" s="10">
        <f>SUMIFS('Régua SAEB'!$C:$C,'Régua SAEB'!$B:$B,"MT",'Régua SAEB'!$D:$D,"&lt;="&amp;$I6098,'Régua SAEB'!$E:$E,"&gt;"&amp;$I6098,'Régua SAEB'!$A:$A,$E6098)</f>
        <v>2</v>
      </c>
      <c r="K6098" s="10" t="str">
        <f t="array" ref="K6098">INDEX('Régua SAEB'!$F$1:$F$40,MATCH($E6098&amp;"MT"&amp;$J6098,'Régua SAEB'!$G$1:$G$40,0),1)</f>
        <v>Insuficiente</v>
      </c>
    </row>
    <row r="6099" spans="1:11" x14ac:dyDescent="0.2">
      <c r="A6099" s="28" t="s">
        <v>44</v>
      </c>
      <c r="B6099" s="24">
        <v>908174</v>
      </c>
      <c r="C6099" s="28" t="s">
        <v>3895</v>
      </c>
      <c r="D6099" s="29">
        <v>35908174</v>
      </c>
      <c r="E6099" s="29" t="s">
        <v>3527</v>
      </c>
      <c r="F6099" s="29">
        <v>277.14</v>
      </c>
      <c r="G6099" s="10">
        <f>SUMIFS('Régua SAEB'!$C:$C,'Régua SAEB'!$B:$B,"LP",'Régua SAEB'!$D:$D,"&lt;="&amp;$F6099,'Régua SAEB'!$E:$E,"&gt;"&amp;$F6099,'Régua SAEB'!$A:$A,$E6099)</f>
        <v>3</v>
      </c>
      <c r="H6099" s="10" t="str">
        <f t="array" ref="H6099">INDEX('Régua SAEB'!$F$1:$F$40,MATCH($E6099&amp;"LP"&amp;$G6099,'Régua SAEB'!$G$1:$G$40,0),1)</f>
        <v>Básico</v>
      </c>
      <c r="I6099" s="29">
        <v>261.69</v>
      </c>
      <c r="J6099" s="10">
        <f>SUMIFS('Régua SAEB'!$C:$C,'Régua SAEB'!$B:$B,"MT",'Régua SAEB'!$D:$D,"&lt;="&amp;$I6099,'Régua SAEB'!$E:$E,"&gt;"&amp;$I6099,'Régua SAEB'!$A:$A,$E6099)</f>
        <v>2</v>
      </c>
      <c r="K6099" s="10" t="str">
        <f t="array" ref="K6099">INDEX('Régua SAEB'!$F$1:$F$40,MATCH($E6099&amp;"MT"&amp;$J6099,'Régua SAEB'!$G$1:$G$40,0),1)</f>
        <v>Insuficiente</v>
      </c>
    </row>
    <row r="6100" spans="1:11" x14ac:dyDescent="0.2">
      <c r="A6100" s="28" t="s">
        <v>48</v>
      </c>
      <c r="B6100" s="24">
        <v>25914</v>
      </c>
      <c r="C6100" s="28" t="s">
        <v>3896</v>
      </c>
      <c r="D6100" s="29">
        <v>35025914</v>
      </c>
      <c r="E6100" s="29" t="s">
        <v>3527</v>
      </c>
      <c r="F6100" s="29">
        <v>261.81</v>
      </c>
      <c r="G6100" s="10">
        <f>SUMIFS('Régua SAEB'!$C:$C,'Régua SAEB'!$B:$B,"LP",'Régua SAEB'!$D:$D,"&lt;="&amp;$F6100,'Régua SAEB'!$E:$E,"&gt;"&amp;$F6100,'Régua SAEB'!$A:$A,$E6100)</f>
        <v>2</v>
      </c>
      <c r="H6100" s="10" t="str">
        <f t="array" ref="H6100">INDEX('Régua SAEB'!$F$1:$F$40,MATCH($E6100&amp;"LP"&amp;$G6100,'Régua SAEB'!$G$1:$G$40,0),1)</f>
        <v>Básico</v>
      </c>
      <c r="I6100" s="29">
        <v>264.91000000000003</v>
      </c>
      <c r="J6100" s="10">
        <f>SUMIFS('Régua SAEB'!$C:$C,'Régua SAEB'!$B:$B,"MT",'Régua SAEB'!$D:$D,"&lt;="&amp;$I6100,'Régua SAEB'!$E:$E,"&gt;"&amp;$I6100,'Régua SAEB'!$A:$A,$E6100)</f>
        <v>2</v>
      </c>
      <c r="K6100" s="10" t="str">
        <f t="array" ref="K6100">INDEX('Régua SAEB'!$F$1:$F$40,MATCH($E6100&amp;"MT"&amp;$J6100,'Régua SAEB'!$G$1:$G$40,0),1)</f>
        <v>Insuficiente</v>
      </c>
    </row>
    <row r="6101" spans="1:11" x14ac:dyDescent="0.2">
      <c r="A6101" s="28" t="s">
        <v>3777</v>
      </c>
      <c r="B6101" s="24">
        <v>14722</v>
      </c>
      <c r="C6101" s="28" t="s">
        <v>3897</v>
      </c>
      <c r="D6101" s="29">
        <v>35014722</v>
      </c>
      <c r="E6101" s="29" t="s">
        <v>3527</v>
      </c>
      <c r="F6101" s="29">
        <v>312.04000000000002</v>
      </c>
      <c r="G6101" s="10">
        <f>SUMIFS('Régua SAEB'!$C:$C,'Régua SAEB'!$B:$B,"LP",'Régua SAEB'!$D:$D,"&lt;="&amp;$F6101,'Régua SAEB'!$E:$E,"&gt;"&amp;$F6101,'Régua SAEB'!$A:$A,$E6101)</f>
        <v>4</v>
      </c>
      <c r="H6101" s="10" t="str">
        <f t="array" ref="H6101">INDEX('Régua SAEB'!$F$1:$F$40,MATCH($E6101&amp;"LP"&amp;$G6101,'Régua SAEB'!$G$1:$G$40,0),1)</f>
        <v>Básico</v>
      </c>
      <c r="I6101" s="29">
        <v>299.25</v>
      </c>
      <c r="J6101" s="10">
        <f>SUMIFS('Régua SAEB'!$C:$C,'Régua SAEB'!$B:$B,"MT",'Régua SAEB'!$D:$D,"&lt;="&amp;$I6101,'Régua SAEB'!$E:$E,"&gt;"&amp;$I6101,'Régua SAEB'!$A:$A,$E6101)</f>
        <v>3</v>
      </c>
      <c r="K6101" s="10" t="str">
        <f t="array" ref="K6101">INDEX('Régua SAEB'!$F$1:$F$40,MATCH($E6101&amp;"MT"&amp;$J6101,'Régua SAEB'!$G$1:$G$40,0),1)</f>
        <v>Básico</v>
      </c>
    </row>
    <row r="6102" spans="1:11" x14ac:dyDescent="0.2">
      <c r="A6102" s="28" t="s">
        <v>40</v>
      </c>
      <c r="B6102" s="24">
        <v>15568</v>
      </c>
      <c r="C6102" s="28" t="s">
        <v>3898</v>
      </c>
      <c r="D6102" s="29">
        <v>35015568</v>
      </c>
      <c r="E6102" s="29" t="s">
        <v>3527</v>
      </c>
      <c r="F6102" s="29">
        <v>275.44</v>
      </c>
      <c r="G6102" s="10">
        <f>SUMIFS('Régua SAEB'!$C:$C,'Régua SAEB'!$B:$B,"LP",'Régua SAEB'!$D:$D,"&lt;="&amp;$F6102,'Régua SAEB'!$E:$E,"&gt;"&amp;$F6102,'Régua SAEB'!$A:$A,$E6102)</f>
        <v>3</v>
      </c>
      <c r="H6102" s="10" t="str">
        <f t="array" ref="H6102">INDEX('Régua SAEB'!$F$1:$F$40,MATCH($E6102&amp;"LP"&amp;$G6102,'Régua SAEB'!$G$1:$G$40,0),1)</f>
        <v>Básico</v>
      </c>
      <c r="I6102" s="29">
        <v>266.92</v>
      </c>
      <c r="J6102" s="10">
        <f>SUMIFS('Régua SAEB'!$C:$C,'Régua SAEB'!$B:$B,"MT",'Régua SAEB'!$D:$D,"&lt;="&amp;$I6102,'Régua SAEB'!$E:$E,"&gt;"&amp;$I6102,'Régua SAEB'!$A:$A,$E6102)</f>
        <v>2</v>
      </c>
      <c r="K6102" s="10" t="str">
        <f t="array" ref="K6102">INDEX('Régua SAEB'!$F$1:$F$40,MATCH($E6102&amp;"MT"&amp;$J6102,'Régua SAEB'!$G$1:$G$40,0),1)</f>
        <v>Insuficiente</v>
      </c>
    </row>
    <row r="6103" spans="1:11" x14ac:dyDescent="0.2">
      <c r="A6103" s="28" t="s">
        <v>82</v>
      </c>
      <c r="B6103" s="24">
        <v>23358</v>
      </c>
      <c r="C6103" s="28" t="s">
        <v>3899</v>
      </c>
      <c r="D6103" s="29">
        <v>35023358</v>
      </c>
      <c r="E6103" s="29" t="s">
        <v>3527</v>
      </c>
      <c r="F6103" s="29">
        <v>298.27</v>
      </c>
      <c r="G6103" s="10">
        <f>SUMIFS('Régua SAEB'!$C:$C,'Régua SAEB'!$B:$B,"LP",'Régua SAEB'!$D:$D,"&lt;="&amp;$F6103,'Régua SAEB'!$E:$E,"&gt;"&amp;$F6103,'Régua SAEB'!$A:$A,$E6103)</f>
        <v>3</v>
      </c>
      <c r="H6103" s="10" t="str">
        <f t="array" ref="H6103">INDEX('Régua SAEB'!$F$1:$F$40,MATCH($E6103&amp;"LP"&amp;$G6103,'Régua SAEB'!$G$1:$G$40,0),1)</f>
        <v>Básico</v>
      </c>
      <c r="I6103" s="29">
        <v>290.57</v>
      </c>
      <c r="J6103" s="10">
        <f>SUMIFS('Régua SAEB'!$C:$C,'Régua SAEB'!$B:$B,"MT",'Régua SAEB'!$D:$D,"&lt;="&amp;$I6103,'Régua SAEB'!$E:$E,"&gt;"&amp;$I6103,'Régua SAEB'!$A:$A,$E6103)</f>
        <v>3</v>
      </c>
      <c r="K6103" s="10" t="str">
        <f t="array" ref="K6103">INDEX('Régua SAEB'!$F$1:$F$40,MATCH($E6103&amp;"MT"&amp;$J6103,'Régua SAEB'!$G$1:$G$40,0),1)</f>
        <v>Básico</v>
      </c>
    </row>
    <row r="6104" spans="1:11" x14ac:dyDescent="0.2">
      <c r="A6104" s="28" t="s">
        <v>3777</v>
      </c>
      <c r="B6104" s="24">
        <v>25586</v>
      </c>
      <c r="C6104" s="28" t="s">
        <v>3900</v>
      </c>
      <c r="D6104" s="29">
        <v>35025586</v>
      </c>
      <c r="E6104" s="29" t="s">
        <v>3527</v>
      </c>
      <c r="F6104" s="29">
        <v>289.22000000000003</v>
      </c>
      <c r="G6104" s="10">
        <f>SUMIFS('Régua SAEB'!$C:$C,'Régua SAEB'!$B:$B,"LP",'Régua SAEB'!$D:$D,"&lt;="&amp;$F6104,'Régua SAEB'!$E:$E,"&gt;"&amp;$F6104,'Régua SAEB'!$A:$A,$E6104)</f>
        <v>3</v>
      </c>
      <c r="H6104" s="10" t="str">
        <f t="array" ref="H6104">INDEX('Régua SAEB'!$F$1:$F$40,MATCH($E6104&amp;"LP"&amp;$G6104,'Régua SAEB'!$G$1:$G$40,0),1)</f>
        <v>Básico</v>
      </c>
      <c r="I6104" s="29">
        <v>280.02</v>
      </c>
      <c r="J6104" s="10">
        <f>SUMIFS('Régua SAEB'!$C:$C,'Régua SAEB'!$B:$B,"MT",'Régua SAEB'!$D:$D,"&lt;="&amp;$I6104,'Régua SAEB'!$E:$E,"&gt;"&amp;$I6104,'Régua SAEB'!$A:$A,$E6104)</f>
        <v>3</v>
      </c>
      <c r="K6104" s="10" t="str">
        <f t="array" ref="K6104">INDEX('Régua SAEB'!$F$1:$F$40,MATCH($E6104&amp;"MT"&amp;$J6104,'Régua SAEB'!$G$1:$G$40,0),1)</f>
        <v>Básico</v>
      </c>
    </row>
    <row r="6105" spans="1:11" x14ac:dyDescent="0.2">
      <c r="A6105" s="28" t="s">
        <v>3777</v>
      </c>
      <c r="B6105" s="24">
        <v>14308</v>
      </c>
      <c r="C6105" s="28" t="s">
        <v>3901</v>
      </c>
      <c r="D6105" s="29">
        <v>35014308</v>
      </c>
      <c r="E6105" s="29" t="s">
        <v>3527</v>
      </c>
      <c r="F6105" s="29">
        <v>318.64999999999998</v>
      </c>
      <c r="G6105" s="10">
        <f>SUMIFS('Régua SAEB'!$C:$C,'Régua SAEB'!$B:$B,"LP",'Régua SAEB'!$D:$D,"&lt;="&amp;$F6105,'Régua SAEB'!$E:$E,"&gt;"&amp;$F6105,'Régua SAEB'!$A:$A,$E6105)</f>
        <v>4</v>
      </c>
      <c r="H6105" s="10" t="str">
        <f t="array" ref="H6105">INDEX('Régua SAEB'!$F$1:$F$40,MATCH($E6105&amp;"LP"&amp;$G6105,'Régua SAEB'!$G$1:$G$40,0),1)</f>
        <v>Básico</v>
      </c>
      <c r="I6105" s="29">
        <v>308.83</v>
      </c>
      <c r="J6105" s="10">
        <f>SUMIFS('Régua SAEB'!$C:$C,'Régua SAEB'!$B:$B,"MT",'Régua SAEB'!$D:$D,"&lt;="&amp;$I6105,'Régua SAEB'!$E:$E,"&gt;"&amp;$I6105,'Régua SAEB'!$A:$A,$E6105)</f>
        <v>4</v>
      </c>
      <c r="K6105" s="10" t="str">
        <f t="array" ref="K6105">INDEX('Régua SAEB'!$F$1:$F$40,MATCH($E6105&amp;"MT"&amp;$J6105,'Régua SAEB'!$G$1:$G$40,0),1)</f>
        <v>Básico</v>
      </c>
    </row>
    <row r="6106" spans="1:11" x14ac:dyDescent="0.2">
      <c r="A6106" s="28" t="s">
        <v>35</v>
      </c>
      <c r="B6106" s="24">
        <v>13171</v>
      </c>
      <c r="C6106" s="28" t="s">
        <v>3902</v>
      </c>
      <c r="D6106" s="29">
        <v>35013171</v>
      </c>
      <c r="E6106" s="29" t="s">
        <v>3527</v>
      </c>
      <c r="F6106" s="29">
        <v>262.79000000000002</v>
      </c>
      <c r="G6106" s="10">
        <f>SUMIFS('Régua SAEB'!$C:$C,'Régua SAEB'!$B:$B,"LP",'Régua SAEB'!$D:$D,"&lt;="&amp;$F6106,'Régua SAEB'!$E:$E,"&gt;"&amp;$F6106,'Régua SAEB'!$A:$A,$E6106)</f>
        <v>2</v>
      </c>
      <c r="H6106" s="10" t="str">
        <f t="array" ref="H6106">INDEX('Régua SAEB'!$F$1:$F$40,MATCH($E6106&amp;"LP"&amp;$G6106,'Régua SAEB'!$G$1:$G$40,0),1)</f>
        <v>Básico</v>
      </c>
      <c r="I6106" s="29">
        <v>251.79</v>
      </c>
      <c r="J6106" s="10">
        <f>SUMIFS('Régua SAEB'!$C:$C,'Régua SAEB'!$B:$B,"MT",'Régua SAEB'!$D:$D,"&lt;="&amp;$I6106,'Régua SAEB'!$E:$E,"&gt;"&amp;$I6106,'Régua SAEB'!$A:$A,$E6106)</f>
        <v>2</v>
      </c>
      <c r="K6106" s="10" t="str">
        <f t="array" ref="K6106">INDEX('Régua SAEB'!$F$1:$F$40,MATCH($E6106&amp;"MT"&amp;$J6106,'Régua SAEB'!$G$1:$G$40,0),1)</f>
        <v>Insuficiente</v>
      </c>
    </row>
    <row r="6107" spans="1:11" x14ac:dyDescent="0.2">
      <c r="A6107" s="28" t="s">
        <v>3777</v>
      </c>
      <c r="B6107" s="24">
        <v>915804</v>
      </c>
      <c r="C6107" s="28" t="s">
        <v>3903</v>
      </c>
      <c r="D6107" s="29">
        <v>35915804</v>
      </c>
      <c r="E6107" s="29" t="s">
        <v>3527</v>
      </c>
      <c r="F6107" s="29">
        <v>293.14</v>
      </c>
      <c r="G6107" s="10">
        <f>SUMIFS('Régua SAEB'!$C:$C,'Régua SAEB'!$B:$B,"LP",'Régua SAEB'!$D:$D,"&lt;="&amp;$F6107,'Régua SAEB'!$E:$E,"&gt;"&amp;$F6107,'Régua SAEB'!$A:$A,$E6107)</f>
        <v>3</v>
      </c>
      <c r="H6107" s="10" t="str">
        <f t="array" ref="H6107">INDEX('Régua SAEB'!$F$1:$F$40,MATCH($E6107&amp;"LP"&amp;$G6107,'Régua SAEB'!$G$1:$G$40,0),1)</f>
        <v>Básico</v>
      </c>
      <c r="I6107" s="29">
        <v>286.22000000000003</v>
      </c>
      <c r="J6107" s="10">
        <f>SUMIFS('Régua SAEB'!$C:$C,'Régua SAEB'!$B:$B,"MT",'Régua SAEB'!$D:$D,"&lt;="&amp;$I6107,'Régua SAEB'!$E:$E,"&gt;"&amp;$I6107,'Régua SAEB'!$A:$A,$E6107)</f>
        <v>3</v>
      </c>
      <c r="K6107" s="10" t="str">
        <f t="array" ref="K6107">INDEX('Régua SAEB'!$F$1:$F$40,MATCH($E6107&amp;"MT"&amp;$J6107,'Régua SAEB'!$G$1:$G$40,0),1)</f>
        <v>Básico</v>
      </c>
    </row>
    <row r="6108" spans="1:11" x14ac:dyDescent="0.2">
      <c r="A6108" s="28" t="s">
        <v>3777</v>
      </c>
      <c r="B6108" s="24">
        <v>26323</v>
      </c>
      <c r="C6108" s="28" t="s">
        <v>3904</v>
      </c>
      <c r="D6108" s="29">
        <v>35026323</v>
      </c>
      <c r="E6108" s="29" t="s">
        <v>3527</v>
      </c>
      <c r="F6108" s="29">
        <v>283.44</v>
      </c>
      <c r="G6108" s="10">
        <f>SUMIFS('Régua SAEB'!$C:$C,'Régua SAEB'!$B:$B,"LP",'Régua SAEB'!$D:$D,"&lt;="&amp;$F6108,'Régua SAEB'!$E:$E,"&gt;"&amp;$F6108,'Régua SAEB'!$A:$A,$E6108)</f>
        <v>3</v>
      </c>
      <c r="H6108" s="10" t="str">
        <f t="array" ref="H6108">INDEX('Régua SAEB'!$F$1:$F$40,MATCH($E6108&amp;"LP"&amp;$G6108,'Régua SAEB'!$G$1:$G$40,0),1)</f>
        <v>Básico</v>
      </c>
      <c r="I6108" s="29">
        <v>273.77999999999997</v>
      </c>
      <c r="J6108" s="10">
        <f>SUMIFS('Régua SAEB'!$C:$C,'Régua SAEB'!$B:$B,"MT",'Régua SAEB'!$D:$D,"&lt;="&amp;$I6108,'Régua SAEB'!$E:$E,"&gt;"&amp;$I6108,'Régua SAEB'!$A:$A,$E6108)</f>
        <v>2</v>
      </c>
      <c r="K6108" s="10" t="str">
        <f t="array" ref="K6108">INDEX('Régua SAEB'!$F$1:$F$40,MATCH($E6108&amp;"MT"&amp;$J6108,'Régua SAEB'!$G$1:$G$40,0),1)</f>
        <v>Insuficiente</v>
      </c>
    </row>
    <row r="6109" spans="1:11" x14ac:dyDescent="0.2">
      <c r="A6109" s="28" t="s">
        <v>3777</v>
      </c>
      <c r="B6109" s="24">
        <v>564102</v>
      </c>
      <c r="C6109" s="28" t="s">
        <v>3905</v>
      </c>
      <c r="D6109" s="29">
        <v>35564102</v>
      </c>
      <c r="E6109" s="29" t="s">
        <v>3527</v>
      </c>
      <c r="F6109" s="29">
        <v>316.73</v>
      </c>
      <c r="G6109" s="10">
        <f>SUMIFS('Régua SAEB'!$C:$C,'Régua SAEB'!$B:$B,"LP",'Régua SAEB'!$D:$D,"&lt;="&amp;$F6109,'Régua SAEB'!$E:$E,"&gt;"&amp;$F6109,'Régua SAEB'!$A:$A,$E6109)</f>
        <v>4</v>
      </c>
      <c r="H6109" s="10" t="str">
        <f t="array" ref="H6109">INDEX('Régua SAEB'!$F$1:$F$40,MATCH($E6109&amp;"LP"&amp;$G6109,'Régua SAEB'!$G$1:$G$40,0),1)</f>
        <v>Básico</v>
      </c>
      <c r="I6109" s="29">
        <v>308.58</v>
      </c>
      <c r="J6109" s="10">
        <f>SUMIFS('Régua SAEB'!$C:$C,'Régua SAEB'!$B:$B,"MT",'Régua SAEB'!$D:$D,"&lt;="&amp;$I6109,'Régua SAEB'!$E:$E,"&gt;"&amp;$I6109,'Régua SAEB'!$A:$A,$E6109)</f>
        <v>4</v>
      </c>
      <c r="K6109" s="10" t="str">
        <f t="array" ref="K6109">INDEX('Régua SAEB'!$F$1:$F$40,MATCH($E6109&amp;"MT"&amp;$J6109,'Régua SAEB'!$G$1:$G$40,0),1)</f>
        <v>Básico</v>
      </c>
    </row>
    <row r="6110" spans="1:11" x14ac:dyDescent="0.2">
      <c r="A6110" s="28" t="s">
        <v>22</v>
      </c>
      <c r="B6110" s="24">
        <v>5548</v>
      </c>
      <c r="C6110" s="28" t="s">
        <v>3906</v>
      </c>
      <c r="D6110" s="29">
        <v>35005548</v>
      </c>
      <c r="E6110" s="29" t="s">
        <v>3527</v>
      </c>
      <c r="F6110" s="29">
        <v>279.73</v>
      </c>
      <c r="G6110" s="10">
        <f>SUMIFS('Régua SAEB'!$C:$C,'Régua SAEB'!$B:$B,"LP",'Régua SAEB'!$D:$D,"&lt;="&amp;$F6110,'Régua SAEB'!$E:$E,"&gt;"&amp;$F6110,'Régua SAEB'!$A:$A,$E6110)</f>
        <v>3</v>
      </c>
      <c r="H6110" s="10" t="str">
        <f t="array" ref="H6110">INDEX('Régua SAEB'!$F$1:$F$40,MATCH($E6110&amp;"LP"&amp;$G6110,'Régua SAEB'!$G$1:$G$40,0),1)</f>
        <v>Básico</v>
      </c>
      <c r="I6110" s="29">
        <v>275.89</v>
      </c>
      <c r="J6110" s="10">
        <f>SUMIFS('Régua SAEB'!$C:$C,'Régua SAEB'!$B:$B,"MT",'Régua SAEB'!$D:$D,"&lt;="&amp;$I6110,'Régua SAEB'!$E:$E,"&gt;"&amp;$I6110,'Régua SAEB'!$A:$A,$E6110)</f>
        <v>3</v>
      </c>
      <c r="K6110" s="10" t="str">
        <f t="array" ref="K6110">INDEX('Régua SAEB'!$F$1:$F$40,MATCH($E6110&amp;"MT"&amp;$J6110,'Régua SAEB'!$G$1:$G$40,0),1)</f>
        <v>Básico</v>
      </c>
    </row>
    <row r="6111" spans="1:11" x14ac:dyDescent="0.2">
      <c r="A6111" s="28" t="s">
        <v>3777</v>
      </c>
      <c r="B6111" s="24">
        <v>405231</v>
      </c>
      <c r="C6111" s="28" t="s">
        <v>3907</v>
      </c>
      <c r="D6111" s="29">
        <v>35405231</v>
      </c>
      <c r="E6111" s="29" t="s">
        <v>3527</v>
      </c>
      <c r="F6111" s="29">
        <v>313.45</v>
      </c>
      <c r="G6111" s="10">
        <f>SUMIFS('Régua SAEB'!$C:$C,'Régua SAEB'!$B:$B,"LP",'Régua SAEB'!$D:$D,"&lt;="&amp;$F6111,'Régua SAEB'!$E:$E,"&gt;"&amp;$F6111,'Régua SAEB'!$A:$A,$E6111)</f>
        <v>4</v>
      </c>
      <c r="H6111" s="10" t="str">
        <f t="array" ref="H6111">INDEX('Régua SAEB'!$F$1:$F$40,MATCH($E6111&amp;"LP"&amp;$G6111,'Régua SAEB'!$G$1:$G$40,0),1)</f>
        <v>Básico</v>
      </c>
      <c r="I6111" s="29">
        <v>293.89</v>
      </c>
      <c r="J6111" s="10">
        <f>SUMIFS('Régua SAEB'!$C:$C,'Régua SAEB'!$B:$B,"MT",'Régua SAEB'!$D:$D,"&lt;="&amp;$I6111,'Régua SAEB'!$E:$E,"&gt;"&amp;$I6111,'Régua SAEB'!$A:$A,$E6111)</f>
        <v>3</v>
      </c>
      <c r="K6111" s="10" t="str">
        <f t="array" ref="K6111">INDEX('Régua SAEB'!$F$1:$F$40,MATCH($E6111&amp;"MT"&amp;$J6111,'Régua SAEB'!$G$1:$G$40,0),1)</f>
        <v>Básico</v>
      </c>
    </row>
    <row r="6112" spans="1:11" x14ac:dyDescent="0.2">
      <c r="A6112" s="28" t="s">
        <v>28</v>
      </c>
      <c r="B6112" s="24">
        <v>28174</v>
      </c>
      <c r="C6112" s="28" t="s">
        <v>3908</v>
      </c>
      <c r="D6112" s="29">
        <v>35028174</v>
      </c>
      <c r="E6112" s="29" t="s">
        <v>3527</v>
      </c>
      <c r="F6112" s="29">
        <v>286.16000000000003</v>
      </c>
      <c r="G6112" s="10">
        <f>SUMIFS('Régua SAEB'!$C:$C,'Régua SAEB'!$B:$B,"LP",'Régua SAEB'!$D:$D,"&lt;="&amp;$F6112,'Régua SAEB'!$E:$E,"&gt;"&amp;$F6112,'Régua SAEB'!$A:$A,$E6112)</f>
        <v>3</v>
      </c>
      <c r="H6112" s="10" t="str">
        <f t="array" ref="H6112">INDEX('Régua SAEB'!$F$1:$F$40,MATCH($E6112&amp;"LP"&amp;$G6112,'Régua SAEB'!$G$1:$G$40,0),1)</f>
        <v>Básico</v>
      </c>
      <c r="I6112" s="29">
        <v>279.44</v>
      </c>
      <c r="J6112" s="10">
        <f>SUMIFS('Régua SAEB'!$C:$C,'Régua SAEB'!$B:$B,"MT",'Régua SAEB'!$D:$D,"&lt;="&amp;$I6112,'Régua SAEB'!$E:$E,"&gt;"&amp;$I6112,'Régua SAEB'!$A:$A,$E6112)</f>
        <v>3</v>
      </c>
      <c r="K6112" s="10" t="str">
        <f t="array" ref="K6112">INDEX('Régua SAEB'!$F$1:$F$40,MATCH($E6112&amp;"MT"&amp;$J6112,'Régua SAEB'!$G$1:$G$40,0),1)</f>
        <v>Básico</v>
      </c>
    </row>
    <row r="6113" spans="1:11" x14ac:dyDescent="0.2">
      <c r="A6113" s="28" t="s">
        <v>23</v>
      </c>
      <c r="B6113" s="24">
        <v>18326</v>
      </c>
      <c r="C6113" s="28" t="s">
        <v>3909</v>
      </c>
      <c r="D6113" s="29">
        <v>35018326</v>
      </c>
      <c r="E6113" s="29" t="s">
        <v>3527</v>
      </c>
      <c r="F6113" s="29">
        <v>300.51</v>
      </c>
      <c r="G6113" s="10">
        <f>SUMIFS('Régua SAEB'!$C:$C,'Régua SAEB'!$B:$B,"LP",'Régua SAEB'!$D:$D,"&lt;="&amp;$F6113,'Régua SAEB'!$E:$E,"&gt;"&amp;$F6113,'Régua SAEB'!$A:$A,$E6113)</f>
        <v>4</v>
      </c>
      <c r="H6113" s="10" t="str">
        <f t="array" ref="H6113">INDEX('Régua SAEB'!$F$1:$F$40,MATCH($E6113&amp;"LP"&amp;$G6113,'Régua SAEB'!$G$1:$G$40,0),1)</f>
        <v>Básico</v>
      </c>
      <c r="I6113" s="29">
        <v>297.76</v>
      </c>
      <c r="J6113" s="10">
        <f>SUMIFS('Régua SAEB'!$C:$C,'Régua SAEB'!$B:$B,"MT",'Régua SAEB'!$D:$D,"&lt;="&amp;$I6113,'Régua SAEB'!$E:$E,"&gt;"&amp;$I6113,'Régua SAEB'!$A:$A,$E6113)</f>
        <v>3</v>
      </c>
      <c r="K6113" s="10" t="str">
        <f t="array" ref="K6113">INDEX('Régua SAEB'!$F$1:$F$40,MATCH($E6113&amp;"MT"&amp;$J6113,'Régua SAEB'!$G$1:$G$40,0),1)</f>
        <v>Básico</v>
      </c>
    </row>
    <row r="6114" spans="1:11" x14ac:dyDescent="0.2">
      <c r="A6114" s="28" t="s">
        <v>23</v>
      </c>
      <c r="B6114" s="24">
        <v>18879</v>
      </c>
      <c r="C6114" s="28" t="s">
        <v>3910</v>
      </c>
      <c r="D6114" s="29">
        <v>35018879</v>
      </c>
      <c r="E6114" s="29" t="s">
        <v>3527</v>
      </c>
      <c r="F6114" s="29">
        <v>302.77</v>
      </c>
      <c r="G6114" s="10">
        <f>SUMIFS('Régua SAEB'!$C:$C,'Régua SAEB'!$B:$B,"LP",'Régua SAEB'!$D:$D,"&lt;="&amp;$F6114,'Régua SAEB'!$E:$E,"&gt;"&amp;$F6114,'Régua SAEB'!$A:$A,$E6114)</f>
        <v>4</v>
      </c>
      <c r="H6114" s="10" t="str">
        <f t="array" ref="H6114">INDEX('Régua SAEB'!$F$1:$F$40,MATCH($E6114&amp;"LP"&amp;$G6114,'Régua SAEB'!$G$1:$G$40,0),1)</f>
        <v>Básico</v>
      </c>
      <c r="I6114" s="29">
        <v>291.08</v>
      </c>
      <c r="J6114" s="10">
        <f>SUMIFS('Régua SAEB'!$C:$C,'Régua SAEB'!$B:$B,"MT",'Régua SAEB'!$D:$D,"&lt;="&amp;$I6114,'Régua SAEB'!$E:$E,"&gt;"&amp;$I6114,'Régua SAEB'!$A:$A,$E6114)</f>
        <v>3</v>
      </c>
      <c r="K6114" s="10" t="str">
        <f t="array" ref="K6114">INDEX('Régua SAEB'!$F$1:$F$40,MATCH($E6114&amp;"MT"&amp;$J6114,'Régua SAEB'!$G$1:$G$40,0),1)</f>
        <v>Básico</v>
      </c>
    </row>
    <row r="6115" spans="1:11" x14ac:dyDescent="0.2">
      <c r="A6115" s="28" t="s">
        <v>3777</v>
      </c>
      <c r="B6115" s="24">
        <v>45937</v>
      </c>
      <c r="C6115" s="28" t="s">
        <v>3911</v>
      </c>
      <c r="D6115" s="29">
        <v>35045937</v>
      </c>
      <c r="E6115" s="29" t="s">
        <v>3527</v>
      </c>
      <c r="F6115" s="29">
        <v>328.16</v>
      </c>
      <c r="G6115" s="10">
        <f>SUMIFS('Régua SAEB'!$C:$C,'Régua SAEB'!$B:$B,"LP",'Régua SAEB'!$D:$D,"&lt;="&amp;$F6115,'Régua SAEB'!$E:$E,"&gt;"&amp;$F6115,'Régua SAEB'!$A:$A,$E6115)</f>
        <v>5</v>
      </c>
      <c r="H6115" s="10" t="str">
        <f t="array" ref="H6115">INDEX('Régua SAEB'!$F$1:$F$40,MATCH($E6115&amp;"LP"&amp;$G6115,'Régua SAEB'!$G$1:$G$40,0),1)</f>
        <v>Proficiente</v>
      </c>
      <c r="I6115" s="29">
        <v>329.41</v>
      </c>
      <c r="J6115" s="10">
        <f>SUMIFS('Régua SAEB'!$C:$C,'Régua SAEB'!$B:$B,"MT",'Régua SAEB'!$D:$D,"&lt;="&amp;$I6115,'Régua SAEB'!$E:$E,"&gt;"&amp;$I6115,'Régua SAEB'!$A:$A,$E6115)</f>
        <v>5</v>
      </c>
      <c r="K6115" s="10" t="str">
        <f t="array" ref="K6115">INDEX('Régua SAEB'!$F$1:$F$40,MATCH($E6115&amp;"MT"&amp;$J6115,'Régua SAEB'!$G$1:$G$40,0),1)</f>
        <v>Básico</v>
      </c>
    </row>
    <row r="6116" spans="1:11" x14ac:dyDescent="0.2">
      <c r="A6116" s="28" t="s">
        <v>24</v>
      </c>
      <c r="B6116" s="24">
        <v>127012</v>
      </c>
      <c r="C6116" s="28" t="s">
        <v>3912</v>
      </c>
      <c r="D6116" s="29">
        <v>35127012</v>
      </c>
      <c r="E6116" s="29" t="s">
        <v>3527</v>
      </c>
      <c r="F6116" s="29">
        <v>263.63</v>
      </c>
      <c r="G6116" s="10">
        <f>SUMIFS('Régua SAEB'!$C:$C,'Régua SAEB'!$B:$B,"LP",'Régua SAEB'!$D:$D,"&lt;="&amp;$F6116,'Régua SAEB'!$E:$E,"&gt;"&amp;$F6116,'Régua SAEB'!$A:$A,$E6116)</f>
        <v>2</v>
      </c>
      <c r="H6116" s="10" t="str">
        <f t="array" ref="H6116">INDEX('Régua SAEB'!$F$1:$F$40,MATCH($E6116&amp;"LP"&amp;$G6116,'Régua SAEB'!$G$1:$G$40,0),1)</f>
        <v>Básico</v>
      </c>
      <c r="I6116" s="29">
        <v>251.72</v>
      </c>
      <c r="J6116" s="10">
        <f>SUMIFS('Régua SAEB'!$C:$C,'Régua SAEB'!$B:$B,"MT",'Régua SAEB'!$D:$D,"&lt;="&amp;$I6116,'Régua SAEB'!$E:$E,"&gt;"&amp;$I6116,'Régua SAEB'!$A:$A,$E6116)</f>
        <v>2</v>
      </c>
      <c r="K6116" s="10" t="str">
        <f t="array" ref="K6116">INDEX('Régua SAEB'!$F$1:$F$40,MATCH($E6116&amp;"MT"&amp;$J6116,'Régua SAEB'!$G$1:$G$40,0),1)</f>
        <v>Insuficiente</v>
      </c>
    </row>
    <row r="6117" spans="1:11" x14ac:dyDescent="0.2">
      <c r="A6117" s="28" t="s">
        <v>3777</v>
      </c>
      <c r="B6117" s="24">
        <v>432726</v>
      </c>
      <c r="C6117" s="28" t="s">
        <v>3913</v>
      </c>
      <c r="D6117" s="29">
        <v>35432726</v>
      </c>
      <c r="E6117" s="29" t="s">
        <v>3527</v>
      </c>
      <c r="F6117" s="29">
        <v>324.37</v>
      </c>
      <c r="G6117" s="10">
        <f>SUMIFS('Régua SAEB'!$C:$C,'Régua SAEB'!$B:$B,"LP",'Régua SAEB'!$D:$D,"&lt;="&amp;$F6117,'Régua SAEB'!$E:$E,"&gt;"&amp;$F6117,'Régua SAEB'!$A:$A,$E6117)</f>
        <v>4</v>
      </c>
      <c r="H6117" s="10" t="str">
        <f t="array" ref="H6117">INDEX('Régua SAEB'!$F$1:$F$40,MATCH($E6117&amp;"LP"&amp;$G6117,'Régua SAEB'!$G$1:$G$40,0),1)</f>
        <v>Básico</v>
      </c>
      <c r="I6117" s="29">
        <v>304.26</v>
      </c>
      <c r="J6117" s="10">
        <f>SUMIFS('Régua SAEB'!$C:$C,'Régua SAEB'!$B:$B,"MT",'Régua SAEB'!$D:$D,"&lt;="&amp;$I6117,'Régua SAEB'!$E:$E,"&gt;"&amp;$I6117,'Régua SAEB'!$A:$A,$E6117)</f>
        <v>4</v>
      </c>
      <c r="K6117" s="10" t="str">
        <f t="array" ref="K6117">INDEX('Régua SAEB'!$F$1:$F$40,MATCH($E6117&amp;"MT"&amp;$J6117,'Régua SAEB'!$G$1:$G$40,0),1)</f>
        <v>Básico</v>
      </c>
    </row>
    <row r="6118" spans="1:11" x14ac:dyDescent="0.2">
      <c r="A6118" s="28" t="s">
        <v>69</v>
      </c>
      <c r="B6118" s="24">
        <v>13286</v>
      </c>
      <c r="C6118" s="28" t="s">
        <v>3914</v>
      </c>
      <c r="D6118" s="29">
        <v>35013286</v>
      </c>
      <c r="E6118" s="29" t="s">
        <v>3527</v>
      </c>
      <c r="F6118" s="29">
        <v>282.52999999999997</v>
      </c>
      <c r="G6118" s="10">
        <f>SUMIFS('Régua SAEB'!$C:$C,'Régua SAEB'!$B:$B,"LP",'Régua SAEB'!$D:$D,"&lt;="&amp;$F6118,'Régua SAEB'!$E:$E,"&gt;"&amp;$F6118,'Régua SAEB'!$A:$A,$E6118)</f>
        <v>3</v>
      </c>
      <c r="H6118" s="10" t="str">
        <f t="array" ref="H6118">INDEX('Régua SAEB'!$F$1:$F$40,MATCH($E6118&amp;"LP"&amp;$G6118,'Régua SAEB'!$G$1:$G$40,0),1)</f>
        <v>Básico</v>
      </c>
      <c r="I6118" s="29">
        <v>274.79000000000002</v>
      </c>
      <c r="J6118" s="10">
        <f>SUMIFS('Régua SAEB'!$C:$C,'Régua SAEB'!$B:$B,"MT",'Régua SAEB'!$D:$D,"&lt;="&amp;$I6118,'Régua SAEB'!$E:$E,"&gt;"&amp;$I6118,'Régua SAEB'!$A:$A,$E6118)</f>
        <v>2</v>
      </c>
      <c r="K6118" s="10" t="str">
        <f t="array" ref="K6118">INDEX('Régua SAEB'!$F$1:$F$40,MATCH($E6118&amp;"MT"&amp;$J6118,'Régua SAEB'!$G$1:$G$40,0),1)</f>
        <v>Insuficiente</v>
      </c>
    </row>
    <row r="6119" spans="1:11" x14ac:dyDescent="0.2">
      <c r="A6119" s="28" t="s">
        <v>69</v>
      </c>
      <c r="B6119" s="24">
        <v>442550</v>
      </c>
      <c r="C6119" s="28" t="s">
        <v>3915</v>
      </c>
      <c r="D6119" s="29">
        <v>35442550</v>
      </c>
      <c r="E6119" s="29" t="s">
        <v>3527</v>
      </c>
      <c r="F6119" s="29">
        <v>298.94</v>
      </c>
      <c r="G6119" s="10">
        <f>SUMIFS('Régua SAEB'!$C:$C,'Régua SAEB'!$B:$B,"LP",'Régua SAEB'!$D:$D,"&lt;="&amp;$F6119,'Régua SAEB'!$E:$E,"&gt;"&amp;$F6119,'Régua SAEB'!$A:$A,$E6119)</f>
        <v>3</v>
      </c>
      <c r="H6119" s="10" t="str">
        <f t="array" ref="H6119">INDEX('Régua SAEB'!$F$1:$F$40,MATCH($E6119&amp;"LP"&amp;$G6119,'Régua SAEB'!$G$1:$G$40,0),1)</f>
        <v>Básico</v>
      </c>
      <c r="I6119" s="29">
        <v>285.2</v>
      </c>
      <c r="J6119" s="10">
        <f>SUMIFS('Régua SAEB'!$C:$C,'Régua SAEB'!$B:$B,"MT",'Régua SAEB'!$D:$D,"&lt;="&amp;$I6119,'Régua SAEB'!$E:$E,"&gt;"&amp;$I6119,'Régua SAEB'!$A:$A,$E6119)</f>
        <v>3</v>
      </c>
      <c r="K6119" s="10" t="str">
        <f t="array" ref="K6119">INDEX('Régua SAEB'!$F$1:$F$40,MATCH($E6119&amp;"MT"&amp;$J6119,'Régua SAEB'!$G$1:$G$40,0),1)</f>
        <v>Básico</v>
      </c>
    </row>
    <row r="6120" spans="1:11" x14ac:dyDescent="0.2">
      <c r="A6120" s="28" t="s">
        <v>35</v>
      </c>
      <c r="B6120" s="24">
        <v>13134</v>
      </c>
      <c r="C6120" s="28" t="s">
        <v>3916</v>
      </c>
      <c r="D6120" s="29">
        <v>35013134</v>
      </c>
      <c r="E6120" s="29" t="s">
        <v>3527</v>
      </c>
      <c r="F6120" s="29">
        <v>255.27</v>
      </c>
      <c r="G6120" s="10">
        <f>SUMIFS('Régua SAEB'!$C:$C,'Régua SAEB'!$B:$B,"LP",'Régua SAEB'!$D:$D,"&lt;="&amp;$F6120,'Régua SAEB'!$E:$E,"&gt;"&amp;$F6120,'Régua SAEB'!$A:$A,$E6120)</f>
        <v>2</v>
      </c>
      <c r="H6120" s="10" t="str">
        <f t="array" ref="H6120">INDEX('Régua SAEB'!$F$1:$F$40,MATCH($E6120&amp;"LP"&amp;$G6120,'Régua SAEB'!$G$1:$G$40,0),1)</f>
        <v>Básico</v>
      </c>
      <c r="I6120" s="29">
        <v>256.39999999999998</v>
      </c>
      <c r="J6120" s="10">
        <f>SUMIFS('Régua SAEB'!$C:$C,'Régua SAEB'!$B:$B,"MT",'Régua SAEB'!$D:$D,"&lt;="&amp;$I6120,'Régua SAEB'!$E:$E,"&gt;"&amp;$I6120,'Régua SAEB'!$A:$A,$E6120)</f>
        <v>2</v>
      </c>
      <c r="K6120" s="10" t="str">
        <f t="array" ref="K6120">INDEX('Régua SAEB'!$F$1:$F$40,MATCH($E6120&amp;"MT"&amp;$J6120,'Régua SAEB'!$G$1:$G$40,0),1)</f>
        <v>Insuficiente</v>
      </c>
    </row>
    <row r="6121" spans="1:11" x14ac:dyDescent="0.2">
      <c r="A6121" s="28" t="s">
        <v>3777</v>
      </c>
      <c r="B6121" s="24">
        <v>33029</v>
      </c>
      <c r="C6121" s="28" t="s">
        <v>3917</v>
      </c>
      <c r="D6121" s="29">
        <v>35033029</v>
      </c>
      <c r="E6121" s="29" t="s">
        <v>3527</v>
      </c>
      <c r="F6121" s="29">
        <v>294.43</v>
      </c>
      <c r="G6121" s="10">
        <f>SUMIFS('Régua SAEB'!$C:$C,'Régua SAEB'!$B:$B,"LP",'Régua SAEB'!$D:$D,"&lt;="&amp;$F6121,'Régua SAEB'!$E:$E,"&gt;"&amp;$F6121,'Régua SAEB'!$A:$A,$E6121)</f>
        <v>3</v>
      </c>
      <c r="H6121" s="10" t="str">
        <f t="array" ref="H6121">INDEX('Régua SAEB'!$F$1:$F$40,MATCH($E6121&amp;"LP"&amp;$G6121,'Régua SAEB'!$G$1:$G$40,0),1)</f>
        <v>Básico</v>
      </c>
      <c r="I6121" s="29">
        <v>277.8</v>
      </c>
      <c r="J6121" s="10">
        <f>SUMIFS('Régua SAEB'!$C:$C,'Régua SAEB'!$B:$B,"MT",'Régua SAEB'!$D:$D,"&lt;="&amp;$I6121,'Régua SAEB'!$E:$E,"&gt;"&amp;$I6121,'Régua SAEB'!$A:$A,$E6121)</f>
        <v>3</v>
      </c>
      <c r="K6121" s="10" t="str">
        <f t="array" ref="K6121">INDEX('Régua SAEB'!$F$1:$F$40,MATCH($E6121&amp;"MT"&amp;$J6121,'Régua SAEB'!$G$1:$G$40,0),1)</f>
        <v>Básico</v>
      </c>
    </row>
    <row r="6122" spans="1:11" x14ac:dyDescent="0.2">
      <c r="A6122" s="28" t="s">
        <v>95</v>
      </c>
      <c r="B6122" s="24">
        <v>24867</v>
      </c>
      <c r="C6122" s="28" t="s">
        <v>3918</v>
      </c>
      <c r="D6122" s="29">
        <v>35024867</v>
      </c>
      <c r="E6122" s="29" t="s">
        <v>3527</v>
      </c>
      <c r="F6122" s="29">
        <v>287.75</v>
      </c>
      <c r="G6122" s="10">
        <f>SUMIFS('Régua SAEB'!$C:$C,'Régua SAEB'!$B:$B,"LP",'Régua SAEB'!$D:$D,"&lt;="&amp;$F6122,'Régua SAEB'!$E:$E,"&gt;"&amp;$F6122,'Régua SAEB'!$A:$A,$E6122)</f>
        <v>3</v>
      </c>
      <c r="H6122" s="10" t="str">
        <f t="array" ref="H6122">INDEX('Régua SAEB'!$F$1:$F$40,MATCH($E6122&amp;"LP"&amp;$G6122,'Régua SAEB'!$G$1:$G$40,0),1)</f>
        <v>Básico</v>
      </c>
      <c r="I6122" s="29">
        <v>337.22</v>
      </c>
      <c r="J6122" s="10">
        <f>SUMIFS('Régua SAEB'!$C:$C,'Régua SAEB'!$B:$B,"MT",'Régua SAEB'!$D:$D,"&lt;="&amp;$I6122,'Régua SAEB'!$E:$E,"&gt;"&amp;$I6122,'Régua SAEB'!$A:$A,$E6122)</f>
        <v>5</v>
      </c>
      <c r="K6122" s="10" t="str">
        <f t="array" ref="K6122">INDEX('Régua SAEB'!$F$1:$F$40,MATCH($E6122&amp;"MT"&amp;$J6122,'Régua SAEB'!$G$1:$G$40,0),1)</f>
        <v>Básico</v>
      </c>
    </row>
    <row r="6123" spans="1:11" x14ac:dyDescent="0.2">
      <c r="A6123" s="28" t="s">
        <v>67</v>
      </c>
      <c r="B6123" s="24">
        <v>34071</v>
      </c>
      <c r="C6123" s="28" t="s">
        <v>3919</v>
      </c>
      <c r="D6123" s="29">
        <v>35034071</v>
      </c>
      <c r="E6123" s="29" t="s">
        <v>3527</v>
      </c>
      <c r="F6123" s="29">
        <v>258.01</v>
      </c>
      <c r="G6123" s="10">
        <f>SUMIFS('Régua SAEB'!$C:$C,'Régua SAEB'!$B:$B,"LP",'Régua SAEB'!$D:$D,"&lt;="&amp;$F6123,'Régua SAEB'!$E:$E,"&gt;"&amp;$F6123,'Régua SAEB'!$A:$A,$E6123)</f>
        <v>2</v>
      </c>
      <c r="H6123" s="10" t="str">
        <f t="array" ref="H6123">INDEX('Régua SAEB'!$F$1:$F$40,MATCH($E6123&amp;"LP"&amp;$G6123,'Régua SAEB'!$G$1:$G$40,0),1)</f>
        <v>Básico</v>
      </c>
      <c r="I6123" s="29">
        <v>265.45999999999998</v>
      </c>
      <c r="J6123" s="10">
        <f>SUMIFS('Régua SAEB'!$C:$C,'Régua SAEB'!$B:$B,"MT",'Régua SAEB'!$D:$D,"&lt;="&amp;$I6123,'Régua SAEB'!$E:$E,"&gt;"&amp;$I6123,'Régua SAEB'!$A:$A,$E6123)</f>
        <v>2</v>
      </c>
      <c r="K6123" s="10" t="str">
        <f t="array" ref="K6123">INDEX('Régua SAEB'!$F$1:$F$40,MATCH($E6123&amp;"MT"&amp;$J6123,'Régua SAEB'!$G$1:$G$40,0),1)</f>
        <v>Insuficiente</v>
      </c>
    </row>
    <row r="6124" spans="1:11" x14ac:dyDescent="0.2">
      <c r="A6124" s="28" t="s">
        <v>3777</v>
      </c>
      <c r="B6124" s="24">
        <v>267211</v>
      </c>
      <c r="C6124" s="28" t="s">
        <v>3920</v>
      </c>
      <c r="D6124" s="29">
        <v>35267211</v>
      </c>
      <c r="E6124" s="29" t="s">
        <v>3527</v>
      </c>
      <c r="F6124" s="29">
        <v>326.49</v>
      </c>
      <c r="G6124" s="10">
        <f>SUMIFS('Régua SAEB'!$C:$C,'Régua SAEB'!$B:$B,"LP",'Régua SAEB'!$D:$D,"&lt;="&amp;$F6124,'Régua SAEB'!$E:$E,"&gt;"&amp;$F6124,'Régua SAEB'!$A:$A,$E6124)</f>
        <v>5</v>
      </c>
      <c r="H6124" s="10" t="str">
        <f t="array" ref="H6124">INDEX('Régua SAEB'!$F$1:$F$40,MATCH($E6124&amp;"LP"&amp;$G6124,'Régua SAEB'!$G$1:$G$40,0),1)</f>
        <v>Proficiente</v>
      </c>
      <c r="I6124" s="29">
        <v>309.33</v>
      </c>
      <c r="J6124" s="10">
        <f>SUMIFS('Régua SAEB'!$C:$C,'Régua SAEB'!$B:$B,"MT",'Régua SAEB'!$D:$D,"&lt;="&amp;$I6124,'Régua SAEB'!$E:$E,"&gt;"&amp;$I6124,'Régua SAEB'!$A:$A,$E6124)</f>
        <v>4</v>
      </c>
      <c r="K6124" s="10" t="str">
        <f t="array" ref="K6124">INDEX('Régua SAEB'!$F$1:$F$40,MATCH($E6124&amp;"MT"&amp;$J6124,'Régua SAEB'!$G$1:$G$40,0),1)</f>
        <v>Básico</v>
      </c>
    </row>
    <row r="6125" spans="1:11" x14ac:dyDescent="0.2">
      <c r="A6125" s="28" t="s">
        <v>40</v>
      </c>
      <c r="B6125" s="24">
        <v>926036</v>
      </c>
      <c r="C6125" s="28" t="s">
        <v>3921</v>
      </c>
      <c r="D6125" s="29">
        <v>35926036</v>
      </c>
      <c r="E6125" s="29" t="s">
        <v>3527</v>
      </c>
      <c r="F6125" s="29">
        <v>280.70999999999998</v>
      </c>
      <c r="G6125" s="10">
        <f>SUMIFS('Régua SAEB'!$C:$C,'Régua SAEB'!$B:$B,"LP",'Régua SAEB'!$D:$D,"&lt;="&amp;$F6125,'Régua SAEB'!$E:$E,"&gt;"&amp;$F6125,'Régua SAEB'!$A:$A,$E6125)</f>
        <v>3</v>
      </c>
      <c r="H6125" s="10" t="str">
        <f t="array" ref="H6125">INDEX('Régua SAEB'!$F$1:$F$40,MATCH($E6125&amp;"LP"&amp;$G6125,'Régua SAEB'!$G$1:$G$40,0),1)</f>
        <v>Básico</v>
      </c>
      <c r="I6125" s="29">
        <v>269.26</v>
      </c>
      <c r="J6125" s="10">
        <f>SUMIFS('Régua SAEB'!$C:$C,'Régua SAEB'!$B:$B,"MT",'Régua SAEB'!$D:$D,"&lt;="&amp;$I6125,'Régua SAEB'!$E:$E,"&gt;"&amp;$I6125,'Régua SAEB'!$A:$A,$E6125)</f>
        <v>2</v>
      </c>
      <c r="K6125" s="10" t="str">
        <f t="array" ref="K6125">INDEX('Régua SAEB'!$F$1:$F$40,MATCH($E6125&amp;"MT"&amp;$J6125,'Régua SAEB'!$G$1:$G$40,0),1)</f>
        <v>Insuficiente</v>
      </c>
    </row>
    <row r="6126" spans="1:11" x14ac:dyDescent="0.2">
      <c r="A6126" s="28" t="s">
        <v>26</v>
      </c>
      <c r="B6126" s="24">
        <v>11381</v>
      </c>
      <c r="C6126" s="28" t="s">
        <v>3922</v>
      </c>
      <c r="D6126" s="29">
        <v>35011381</v>
      </c>
      <c r="E6126" s="29" t="s">
        <v>3527</v>
      </c>
      <c r="F6126" s="29">
        <v>281.24</v>
      </c>
      <c r="G6126" s="10">
        <f>SUMIFS('Régua SAEB'!$C:$C,'Régua SAEB'!$B:$B,"LP",'Régua SAEB'!$D:$D,"&lt;="&amp;$F6126,'Régua SAEB'!$E:$E,"&gt;"&amp;$F6126,'Régua SAEB'!$A:$A,$E6126)</f>
        <v>3</v>
      </c>
      <c r="H6126" s="10" t="str">
        <f t="array" ref="H6126">INDEX('Régua SAEB'!$F$1:$F$40,MATCH($E6126&amp;"LP"&amp;$G6126,'Régua SAEB'!$G$1:$G$40,0),1)</f>
        <v>Básico</v>
      </c>
      <c r="I6126" s="29">
        <v>262.58</v>
      </c>
      <c r="J6126" s="10">
        <f>SUMIFS('Régua SAEB'!$C:$C,'Régua SAEB'!$B:$B,"MT",'Régua SAEB'!$D:$D,"&lt;="&amp;$I6126,'Régua SAEB'!$E:$E,"&gt;"&amp;$I6126,'Régua SAEB'!$A:$A,$E6126)</f>
        <v>2</v>
      </c>
      <c r="K6126" s="10" t="str">
        <f t="array" ref="K6126">INDEX('Régua SAEB'!$F$1:$F$40,MATCH($E6126&amp;"MT"&amp;$J6126,'Régua SAEB'!$G$1:$G$40,0),1)</f>
        <v>Insuficiente</v>
      </c>
    </row>
    <row r="6127" spans="1:11" x14ac:dyDescent="0.2">
      <c r="A6127" s="28" t="s">
        <v>26</v>
      </c>
      <c r="B6127" s="24">
        <v>35853</v>
      </c>
      <c r="C6127" s="28" t="s">
        <v>3923</v>
      </c>
      <c r="D6127" s="29">
        <v>35035853</v>
      </c>
      <c r="E6127" s="29" t="s">
        <v>3527</v>
      </c>
      <c r="F6127" s="29">
        <v>272.33</v>
      </c>
      <c r="G6127" s="10">
        <f>SUMIFS('Régua SAEB'!$C:$C,'Régua SAEB'!$B:$B,"LP",'Régua SAEB'!$D:$D,"&lt;="&amp;$F6127,'Régua SAEB'!$E:$E,"&gt;"&amp;$F6127,'Régua SAEB'!$A:$A,$E6127)</f>
        <v>2</v>
      </c>
      <c r="H6127" s="10" t="str">
        <f t="array" ref="H6127">INDEX('Régua SAEB'!$F$1:$F$40,MATCH($E6127&amp;"LP"&amp;$G6127,'Régua SAEB'!$G$1:$G$40,0),1)</f>
        <v>Básico</v>
      </c>
      <c r="I6127" s="29">
        <v>275.54000000000002</v>
      </c>
      <c r="J6127" s="10">
        <f>SUMIFS('Régua SAEB'!$C:$C,'Régua SAEB'!$B:$B,"MT",'Régua SAEB'!$D:$D,"&lt;="&amp;$I6127,'Régua SAEB'!$E:$E,"&gt;"&amp;$I6127,'Régua SAEB'!$A:$A,$E6127)</f>
        <v>3</v>
      </c>
      <c r="K6127" s="10" t="str">
        <f t="array" ref="K6127">INDEX('Régua SAEB'!$F$1:$F$40,MATCH($E6127&amp;"MT"&amp;$J6127,'Régua SAEB'!$G$1:$G$40,0),1)</f>
        <v>Básico</v>
      </c>
    </row>
    <row r="6128" spans="1:11" x14ac:dyDescent="0.2">
      <c r="A6128" s="28" t="s">
        <v>3777</v>
      </c>
      <c r="B6128" s="24">
        <v>434607</v>
      </c>
      <c r="C6128" s="28" t="s">
        <v>3924</v>
      </c>
      <c r="D6128" s="29">
        <v>35434607</v>
      </c>
      <c r="E6128" s="29" t="s">
        <v>3527</v>
      </c>
      <c r="F6128" s="29">
        <v>328.69</v>
      </c>
      <c r="G6128" s="10">
        <f>SUMIFS('Régua SAEB'!$C:$C,'Régua SAEB'!$B:$B,"LP",'Régua SAEB'!$D:$D,"&lt;="&amp;$F6128,'Régua SAEB'!$E:$E,"&gt;"&amp;$F6128,'Régua SAEB'!$A:$A,$E6128)</f>
        <v>5</v>
      </c>
      <c r="H6128" s="10" t="str">
        <f t="array" ref="H6128">INDEX('Régua SAEB'!$F$1:$F$40,MATCH($E6128&amp;"LP"&amp;$G6128,'Régua SAEB'!$G$1:$G$40,0),1)</f>
        <v>Proficiente</v>
      </c>
      <c r="I6128" s="29">
        <v>317.67</v>
      </c>
      <c r="J6128" s="10">
        <f>SUMIFS('Régua SAEB'!$C:$C,'Régua SAEB'!$B:$B,"MT",'Régua SAEB'!$D:$D,"&lt;="&amp;$I6128,'Régua SAEB'!$E:$E,"&gt;"&amp;$I6128,'Régua SAEB'!$A:$A,$E6128)</f>
        <v>4</v>
      </c>
      <c r="K6128" s="10" t="str">
        <f t="array" ref="K6128">INDEX('Régua SAEB'!$F$1:$F$40,MATCH($E6128&amp;"MT"&amp;$J6128,'Régua SAEB'!$G$1:$G$40,0),1)</f>
        <v>Básico</v>
      </c>
    </row>
    <row r="6129" spans="1:11" x14ac:dyDescent="0.2">
      <c r="A6129" s="28" t="s">
        <v>27</v>
      </c>
      <c r="B6129" s="24">
        <v>9854</v>
      </c>
      <c r="C6129" s="28" t="s">
        <v>3925</v>
      </c>
      <c r="D6129" s="29">
        <v>35009854</v>
      </c>
      <c r="E6129" s="29" t="s">
        <v>3527</v>
      </c>
      <c r="F6129" s="29">
        <v>303.29000000000002</v>
      </c>
      <c r="G6129" s="10">
        <f>SUMIFS('Régua SAEB'!$C:$C,'Régua SAEB'!$B:$B,"LP",'Régua SAEB'!$D:$D,"&lt;="&amp;$F6129,'Régua SAEB'!$E:$E,"&gt;"&amp;$F6129,'Régua SAEB'!$A:$A,$E6129)</f>
        <v>4</v>
      </c>
      <c r="H6129" s="10" t="str">
        <f t="array" ref="H6129">INDEX('Régua SAEB'!$F$1:$F$40,MATCH($E6129&amp;"LP"&amp;$G6129,'Régua SAEB'!$G$1:$G$40,0),1)</f>
        <v>Básico</v>
      </c>
      <c r="I6129" s="29">
        <v>278.45999999999998</v>
      </c>
      <c r="J6129" s="10">
        <f>SUMIFS('Régua SAEB'!$C:$C,'Régua SAEB'!$B:$B,"MT",'Régua SAEB'!$D:$D,"&lt;="&amp;$I6129,'Régua SAEB'!$E:$E,"&gt;"&amp;$I6129,'Régua SAEB'!$A:$A,$E6129)</f>
        <v>3</v>
      </c>
      <c r="K6129" s="10" t="str">
        <f t="array" ref="K6129">INDEX('Régua SAEB'!$F$1:$F$40,MATCH($E6129&amp;"MT"&amp;$J6129,'Régua SAEB'!$G$1:$G$40,0),1)</f>
        <v>Básico</v>
      </c>
    </row>
    <row r="6130" spans="1:11" x14ac:dyDescent="0.2">
      <c r="A6130" s="28" t="s">
        <v>3777</v>
      </c>
      <c r="B6130" s="24">
        <v>19306</v>
      </c>
      <c r="C6130" s="28" t="s">
        <v>3926</v>
      </c>
      <c r="D6130" s="29">
        <v>35019306</v>
      </c>
      <c r="E6130" s="29" t="s">
        <v>3527</v>
      </c>
      <c r="F6130" s="29">
        <v>280.88</v>
      </c>
      <c r="G6130" s="10">
        <f>SUMIFS('Régua SAEB'!$C:$C,'Régua SAEB'!$B:$B,"LP",'Régua SAEB'!$D:$D,"&lt;="&amp;$F6130,'Régua SAEB'!$E:$E,"&gt;"&amp;$F6130,'Régua SAEB'!$A:$A,$E6130)</f>
        <v>3</v>
      </c>
      <c r="H6130" s="10" t="str">
        <f t="array" ref="H6130">INDEX('Régua SAEB'!$F$1:$F$40,MATCH($E6130&amp;"LP"&amp;$G6130,'Régua SAEB'!$G$1:$G$40,0),1)</f>
        <v>Básico</v>
      </c>
      <c r="I6130" s="29">
        <v>272.27999999999997</v>
      </c>
      <c r="J6130" s="10">
        <f>SUMIFS('Régua SAEB'!$C:$C,'Régua SAEB'!$B:$B,"MT",'Régua SAEB'!$D:$D,"&lt;="&amp;$I6130,'Régua SAEB'!$E:$E,"&gt;"&amp;$I6130,'Régua SAEB'!$A:$A,$E6130)</f>
        <v>2</v>
      </c>
      <c r="K6130" s="10" t="str">
        <f t="array" ref="K6130">INDEX('Régua SAEB'!$F$1:$F$40,MATCH($E6130&amp;"MT"&amp;$J6130,'Régua SAEB'!$G$1:$G$40,0),1)</f>
        <v>Insuficiente</v>
      </c>
    </row>
    <row r="6131" spans="1:11" x14ac:dyDescent="0.2">
      <c r="A6131" s="28" t="s">
        <v>75</v>
      </c>
      <c r="B6131" s="24">
        <v>24399</v>
      </c>
      <c r="C6131" s="28" t="s">
        <v>3927</v>
      </c>
      <c r="D6131" s="29">
        <v>35024399</v>
      </c>
      <c r="E6131" s="29" t="s">
        <v>3527</v>
      </c>
      <c r="F6131" s="29">
        <v>308.27999999999997</v>
      </c>
      <c r="G6131" s="10">
        <f>SUMIFS('Régua SAEB'!$C:$C,'Régua SAEB'!$B:$B,"LP",'Régua SAEB'!$D:$D,"&lt;="&amp;$F6131,'Régua SAEB'!$E:$E,"&gt;"&amp;$F6131,'Régua SAEB'!$A:$A,$E6131)</f>
        <v>4</v>
      </c>
      <c r="H6131" s="10" t="str">
        <f t="array" ref="H6131">INDEX('Régua SAEB'!$F$1:$F$40,MATCH($E6131&amp;"LP"&amp;$G6131,'Régua SAEB'!$G$1:$G$40,0),1)</f>
        <v>Básico</v>
      </c>
      <c r="I6131" s="29">
        <v>308.99</v>
      </c>
      <c r="J6131" s="10">
        <f>SUMIFS('Régua SAEB'!$C:$C,'Régua SAEB'!$B:$B,"MT",'Régua SAEB'!$D:$D,"&lt;="&amp;$I6131,'Régua SAEB'!$E:$E,"&gt;"&amp;$I6131,'Régua SAEB'!$A:$A,$E6131)</f>
        <v>4</v>
      </c>
      <c r="K6131" s="10" t="str">
        <f t="array" ref="K6131">INDEX('Régua SAEB'!$F$1:$F$40,MATCH($E6131&amp;"MT"&amp;$J6131,'Régua SAEB'!$G$1:$G$40,0),1)</f>
        <v>Básico</v>
      </c>
    </row>
    <row r="6132" spans="1:11" x14ac:dyDescent="0.2">
      <c r="A6132" s="28" t="s">
        <v>3777</v>
      </c>
      <c r="B6132" s="24">
        <v>26694</v>
      </c>
      <c r="C6132" s="28" t="s">
        <v>3928</v>
      </c>
      <c r="D6132" s="29">
        <v>35026694</v>
      </c>
      <c r="E6132" s="29" t="s">
        <v>3527</v>
      </c>
      <c r="F6132" s="29">
        <v>313</v>
      </c>
      <c r="G6132" s="10">
        <f>SUMIFS('Régua SAEB'!$C:$C,'Régua SAEB'!$B:$B,"LP",'Régua SAEB'!$D:$D,"&lt;="&amp;$F6132,'Régua SAEB'!$E:$E,"&gt;"&amp;$F6132,'Régua SAEB'!$A:$A,$E6132)</f>
        <v>4</v>
      </c>
      <c r="H6132" s="10" t="str">
        <f t="array" ref="H6132">INDEX('Régua SAEB'!$F$1:$F$40,MATCH($E6132&amp;"LP"&amp;$G6132,'Régua SAEB'!$G$1:$G$40,0),1)</f>
        <v>Básico</v>
      </c>
      <c r="I6132" s="29">
        <v>301.04000000000002</v>
      </c>
      <c r="J6132" s="10">
        <f>SUMIFS('Régua SAEB'!$C:$C,'Régua SAEB'!$B:$B,"MT",'Régua SAEB'!$D:$D,"&lt;="&amp;$I6132,'Régua SAEB'!$E:$E,"&gt;"&amp;$I6132,'Régua SAEB'!$A:$A,$E6132)</f>
        <v>4</v>
      </c>
      <c r="K6132" s="10" t="str">
        <f t="array" ref="K6132">INDEX('Régua SAEB'!$F$1:$F$40,MATCH($E6132&amp;"MT"&amp;$J6132,'Régua SAEB'!$G$1:$G$40,0),1)</f>
        <v>Básico</v>
      </c>
    </row>
    <row r="6133" spans="1:11" x14ac:dyDescent="0.2">
      <c r="A6133" s="28" t="s">
        <v>83</v>
      </c>
      <c r="B6133" s="24">
        <v>28861</v>
      </c>
      <c r="C6133" s="28" t="s">
        <v>3929</v>
      </c>
      <c r="D6133" s="29">
        <v>35028861</v>
      </c>
      <c r="E6133" s="29" t="s">
        <v>3527</v>
      </c>
      <c r="F6133" s="29">
        <v>257.64</v>
      </c>
      <c r="G6133" s="10">
        <f>SUMIFS('Régua SAEB'!$C:$C,'Régua SAEB'!$B:$B,"LP",'Régua SAEB'!$D:$D,"&lt;="&amp;$F6133,'Régua SAEB'!$E:$E,"&gt;"&amp;$F6133,'Régua SAEB'!$A:$A,$E6133)</f>
        <v>2</v>
      </c>
      <c r="H6133" s="10" t="str">
        <f t="array" ref="H6133">INDEX('Régua SAEB'!$F$1:$F$40,MATCH($E6133&amp;"LP"&amp;$G6133,'Régua SAEB'!$G$1:$G$40,0),1)</f>
        <v>Básico</v>
      </c>
      <c r="I6133" s="29">
        <v>253.27</v>
      </c>
      <c r="J6133" s="10">
        <f>SUMIFS('Régua SAEB'!$C:$C,'Régua SAEB'!$B:$B,"MT",'Régua SAEB'!$D:$D,"&lt;="&amp;$I6133,'Régua SAEB'!$E:$E,"&gt;"&amp;$I6133,'Régua SAEB'!$A:$A,$E6133)</f>
        <v>2</v>
      </c>
      <c r="K6133" s="10" t="str">
        <f t="array" ref="K6133">INDEX('Régua SAEB'!$F$1:$F$40,MATCH($E6133&amp;"MT"&amp;$J6133,'Régua SAEB'!$G$1:$G$40,0),1)</f>
        <v>Insuficiente</v>
      </c>
    </row>
    <row r="6134" spans="1:11" x14ac:dyDescent="0.2">
      <c r="A6134" s="28" t="s">
        <v>44</v>
      </c>
      <c r="B6134" s="24">
        <v>16664</v>
      </c>
      <c r="C6134" s="28" t="s">
        <v>3930</v>
      </c>
      <c r="D6134" s="29">
        <v>35016664</v>
      </c>
      <c r="E6134" s="29" t="s">
        <v>3527</v>
      </c>
      <c r="F6134" s="29">
        <v>270.26</v>
      </c>
      <c r="G6134" s="10">
        <f>SUMIFS('Régua SAEB'!$C:$C,'Régua SAEB'!$B:$B,"LP",'Régua SAEB'!$D:$D,"&lt;="&amp;$F6134,'Régua SAEB'!$E:$E,"&gt;"&amp;$F6134,'Régua SAEB'!$A:$A,$E6134)</f>
        <v>2</v>
      </c>
      <c r="H6134" s="10" t="str">
        <f t="array" ref="H6134">INDEX('Régua SAEB'!$F$1:$F$40,MATCH($E6134&amp;"LP"&amp;$G6134,'Régua SAEB'!$G$1:$G$40,0),1)</f>
        <v>Básico</v>
      </c>
      <c r="I6134" s="29">
        <v>264.5</v>
      </c>
      <c r="J6134" s="10">
        <f>SUMIFS('Régua SAEB'!$C:$C,'Régua SAEB'!$B:$B,"MT",'Régua SAEB'!$D:$D,"&lt;="&amp;$I6134,'Régua SAEB'!$E:$E,"&gt;"&amp;$I6134,'Régua SAEB'!$A:$A,$E6134)</f>
        <v>2</v>
      </c>
      <c r="K6134" s="10" t="str">
        <f t="array" ref="K6134">INDEX('Régua SAEB'!$F$1:$F$40,MATCH($E6134&amp;"MT"&amp;$J6134,'Régua SAEB'!$G$1:$G$40,0),1)</f>
        <v>Insuficiente</v>
      </c>
    </row>
    <row r="6135" spans="1:11" x14ac:dyDescent="0.2">
      <c r="A6135" s="28" t="s">
        <v>44</v>
      </c>
      <c r="B6135" s="24">
        <v>922766</v>
      </c>
      <c r="C6135" s="28" t="s">
        <v>3931</v>
      </c>
      <c r="D6135" s="29">
        <v>35922766</v>
      </c>
      <c r="E6135" s="29" t="s">
        <v>3527</v>
      </c>
      <c r="F6135" s="29">
        <v>287.39</v>
      </c>
      <c r="G6135" s="10">
        <f>SUMIFS('Régua SAEB'!$C:$C,'Régua SAEB'!$B:$B,"LP",'Régua SAEB'!$D:$D,"&lt;="&amp;$F6135,'Régua SAEB'!$E:$E,"&gt;"&amp;$F6135,'Régua SAEB'!$A:$A,$E6135)</f>
        <v>3</v>
      </c>
      <c r="H6135" s="10" t="str">
        <f t="array" ref="H6135">INDEX('Régua SAEB'!$F$1:$F$40,MATCH($E6135&amp;"LP"&amp;$G6135,'Régua SAEB'!$G$1:$G$40,0),1)</f>
        <v>Básico</v>
      </c>
      <c r="I6135" s="29">
        <v>275.52999999999997</v>
      </c>
      <c r="J6135" s="10">
        <f>SUMIFS('Régua SAEB'!$C:$C,'Régua SAEB'!$B:$B,"MT",'Régua SAEB'!$D:$D,"&lt;="&amp;$I6135,'Régua SAEB'!$E:$E,"&gt;"&amp;$I6135,'Régua SAEB'!$A:$A,$E6135)</f>
        <v>3</v>
      </c>
      <c r="K6135" s="10" t="str">
        <f t="array" ref="K6135">INDEX('Régua SAEB'!$F$1:$F$40,MATCH($E6135&amp;"MT"&amp;$J6135,'Régua SAEB'!$G$1:$G$40,0),1)</f>
        <v>Básico</v>
      </c>
    </row>
    <row r="6136" spans="1:11" x14ac:dyDescent="0.2">
      <c r="A6136" s="28" t="s">
        <v>20</v>
      </c>
      <c r="B6136" s="24">
        <v>16718</v>
      </c>
      <c r="C6136" s="28" t="s">
        <v>3932</v>
      </c>
      <c r="D6136" s="29">
        <v>35016718</v>
      </c>
      <c r="E6136" s="29" t="s">
        <v>3527</v>
      </c>
      <c r="F6136" s="29">
        <v>269.16000000000003</v>
      </c>
      <c r="G6136" s="10">
        <f>SUMIFS('Régua SAEB'!$C:$C,'Régua SAEB'!$B:$B,"LP",'Régua SAEB'!$D:$D,"&lt;="&amp;$F6136,'Régua SAEB'!$E:$E,"&gt;"&amp;$F6136,'Régua SAEB'!$A:$A,$E6136)</f>
        <v>2</v>
      </c>
      <c r="H6136" s="10" t="str">
        <f t="array" ref="H6136">INDEX('Régua SAEB'!$F$1:$F$40,MATCH($E6136&amp;"LP"&amp;$G6136,'Régua SAEB'!$G$1:$G$40,0),1)</f>
        <v>Básico</v>
      </c>
      <c r="I6136" s="29">
        <v>262.56</v>
      </c>
      <c r="J6136" s="10">
        <f>SUMIFS('Régua SAEB'!$C:$C,'Régua SAEB'!$B:$B,"MT",'Régua SAEB'!$D:$D,"&lt;="&amp;$I6136,'Régua SAEB'!$E:$E,"&gt;"&amp;$I6136,'Régua SAEB'!$A:$A,$E6136)</f>
        <v>2</v>
      </c>
      <c r="K6136" s="10" t="str">
        <f t="array" ref="K6136">INDEX('Régua SAEB'!$F$1:$F$40,MATCH($E6136&amp;"MT"&amp;$J6136,'Régua SAEB'!$G$1:$G$40,0),1)</f>
        <v>Insuficiente</v>
      </c>
    </row>
    <row r="6137" spans="1:11" x14ac:dyDescent="0.2">
      <c r="A6137" s="28" t="s">
        <v>17</v>
      </c>
      <c r="B6137" s="24">
        <v>22342</v>
      </c>
      <c r="C6137" s="28" t="s">
        <v>3933</v>
      </c>
      <c r="D6137" s="29">
        <v>35022342</v>
      </c>
      <c r="E6137" s="29" t="s">
        <v>3527</v>
      </c>
      <c r="F6137" s="29">
        <v>277.72000000000003</v>
      </c>
      <c r="G6137" s="10">
        <f>SUMIFS('Régua SAEB'!$C:$C,'Régua SAEB'!$B:$B,"LP",'Régua SAEB'!$D:$D,"&lt;="&amp;$F6137,'Régua SAEB'!$E:$E,"&gt;"&amp;$F6137,'Régua SAEB'!$A:$A,$E6137)</f>
        <v>3</v>
      </c>
      <c r="H6137" s="10" t="str">
        <f t="array" ref="H6137">INDEX('Régua SAEB'!$F$1:$F$40,MATCH($E6137&amp;"LP"&amp;$G6137,'Régua SAEB'!$G$1:$G$40,0),1)</f>
        <v>Básico</v>
      </c>
      <c r="I6137" s="29">
        <v>276.11</v>
      </c>
      <c r="J6137" s="10">
        <f>SUMIFS('Régua SAEB'!$C:$C,'Régua SAEB'!$B:$B,"MT",'Régua SAEB'!$D:$D,"&lt;="&amp;$I6137,'Régua SAEB'!$E:$E,"&gt;"&amp;$I6137,'Régua SAEB'!$A:$A,$E6137)</f>
        <v>3</v>
      </c>
      <c r="K6137" s="10" t="str">
        <f t="array" ref="K6137">INDEX('Régua SAEB'!$F$1:$F$40,MATCH($E6137&amp;"MT"&amp;$J6137,'Régua SAEB'!$G$1:$G$40,0),1)</f>
        <v>Básico</v>
      </c>
    </row>
    <row r="6138" spans="1:11" x14ac:dyDescent="0.2">
      <c r="A6138" s="28" t="s">
        <v>80</v>
      </c>
      <c r="B6138" s="24">
        <v>21659</v>
      </c>
      <c r="C6138" s="28" t="s">
        <v>3934</v>
      </c>
      <c r="D6138" s="29">
        <v>35021659</v>
      </c>
      <c r="E6138" s="29" t="s">
        <v>3527</v>
      </c>
      <c r="F6138" s="29">
        <v>283.47000000000003</v>
      </c>
      <c r="G6138" s="10">
        <f>SUMIFS('Régua SAEB'!$C:$C,'Régua SAEB'!$B:$B,"LP",'Régua SAEB'!$D:$D,"&lt;="&amp;$F6138,'Régua SAEB'!$E:$E,"&gt;"&amp;$F6138,'Régua SAEB'!$A:$A,$E6138)</f>
        <v>3</v>
      </c>
      <c r="H6138" s="10" t="str">
        <f t="array" ref="H6138">INDEX('Régua SAEB'!$F$1:$F$40,MATCH($E6138&amp;"LP"&amp;$G6138,'Régua SAEB'!$G$1:$G$40,0),1)</f>
        <v>Básico</v>
      </c>
      <c r="I6138" s="29">
        <v>278.41000000000003</v>
      </c>
      <c r="J6138" s="10">
        <f>SUMIFS('Régua SAEB'!$C:$C,'Régua SAEB'!$B:$B,"MT",'Régua SAEB'!$D:$D,"&lt;="&amp;$I6138,'Régua SAEB'!$E:$E,"&gt;"&amp;$I6138,'Régua SAEB'!$A:$A,$E6138)</f>
        <v>3</v>
      </c>
      <c r="K6138" s="10" t="str">
        <f t="array" ref="K6138">INDEX('Régua SAEB'!$F$1:$F$40,MATCH($E6138&amp;"MT"&amp;$J6138,'Régua SAEB'!$G$1:$G$40,0),1)</f>
        <v>Básico</v>
      </c>
    </row>
    <row r="6139" spans="1:11" x14ac:dyDescent="0.2">
      <c r="A6139" s="28" t="s">
        <v>3777</v>
      </c>
      <c r="B6139" s="24">
        <v>438261</v>
      </c>
      <c r="C6139" s="28" t="s">
        <v>3935</v>
      </c>
      <c r="D6139" s="29">
        <v>35438261</v>
      </c>
      <c r="E6139" s="29" t="s">
        <v>3527</v>
      </c>
      <c r="F6139" s="29">
        <v>321.60000000000002</v>
      </c>
      <c r="G6139" s="10">
        <f>SUMIFS('Régua SAEB'!$C:$C,'Régua SAEB'!$B:$B,"LP",'Régua SAEB'!$D:$D,"&lt;="&amp;$F6139,'Régua SAEB'!$E:$E,"&gt;"&amp;$F6139,'Régua SAEB'!$A:$A,$E6139)</f>
        <v>4</v>
      </c>
      <c r="H6139" s="10" t="str">
        <f t="array" ref="H6139">INDEX('Régua SAEB'!$F$1:$F$40,MATCH($E6139&amp;"LP"&amp;$G6139,'Régua SAEB'!$G$1:$G$40,0),1)</f>
        <v>Básico</v>
      </c>
      <c r="I6139" s="29">
        <v>305.14</v>
      </c>
      <c r="J6139" s="10">
        <f>SUMIFS('Régua SAEB'!$C:$C,'Régua SAEB'!$B:$B,"MT",'Régua SAEB'!$D:$D,"&lt;="&amp;$I6139,'Régua SAEB'!$E:$E,"&gt;"&amp;$I6139,'Régua SAEB'!$A:$A,$E6139)</f>
        <v>4</v>
      </c>
      <c r="K6139" s="10" t="str">
        <f t="array" ref="K6139">INDEX('Régua SAEB'!$F$1:$F$40,MATCH($E6139&amp;"MT"&amp;$J6139,'Régua SAEB'!$G$1:$G$40,0),1)</f>
        <v>Básico</v>
      </c>
    </row>
    <row r="6140" spans="1:11" x14ac:dyDescent="0.2">
      <c r="A6140" s="28" t="s">
        <v>34</v>
      </c>
      <c r="B6140" s="24">
        <v>22861</v>
      </c>
      <c r="C6140" s="28" t="s">
        <v>3936</v>
      </c>
      <c r="D6140" s="29">
        <v>35022861</v>
      </c>
      <c r="E6140" s="29" t="s">
        <v>3527</v>
      </c>
      <c r="F6140" s="29">
        <v>259.55</v>
      </c>
      <c r="G6140" s="10">
        <f>SUMIFS('Régua SAEB'!$C:$C,'Régua SAEB'!$B:$B,"LP",'Régua SAEB'!$D:$D,"&lt;="&amp;$F6140,'Régua SAEB'!$E:$E,"&gt;"&amp;$F6140,'Régua SAEB'!$A:$A,$E6140)</f>
        <v>2</v>
      </c>
      <c r="H6140" s="10" t="str">
        <f t="array" ref="H6140">INDEX('Régua SAEB'!$F$1:$F$40,MATCH($E6140&amp;"LP"&amp;$G6140,'Régua SAEB'!$G$1:$G$40,0),1)</f>
        <v>Básico</v>
      </c>
      <c r="I6140" s="29">
        <v>265.02999999999997</v>
      </c>
      <c r="J6140" s="10">
        <f>SUMIFS('Régua SAEB'!$C:$C,'Régua SAEB'!$B:$B,"MT",'Régua SAEB'!$D:$D,"&lt;="&amp;$I6140,'Régua SAEB'!$E:$E,"&gt;"&amp;$I6140,'Régua SAEB'!$A:$A,$E6140)</f>
        <v>2</v>
      </c>
      <c r="K6140" s="10" t="str">
        <f t="array" ref="K6140">INDEX('Régua SAEB'!$F$1:$F$40,MATCH($E6140&amp;"MT"&amp;$J6140,'Régua SAEB'!$G$1:$G$40,0),1)</f>
        <v>Insuficiente</v>
      </c>
    </row>
    <row r="6141" spans="1:11" x14ac:dyDescent="0.2">
      <c r="A6141" s="28" t="s">
        <v>3777</v>
      </c>
      <c r="B6141" s="24">
        <v>390896</v>
      </c>
      <c r="C6141" s="28" t="s">
        <v>3937</v>
      </c>
      <c r="D6141" s="29">
        <v>35390896</v>
      </c>
      <c r="E6141" s="29" t="s">
        <v>3527</v>
      </c>
      <c r="F6141" s="29">
        <v>319.14999999999998</v>
      </c>
      <c r="G6141" s="10">
        <f>SUMIFS('Régua SAEB'!$C:$C,'Régua SAEB'!$B:$B,"LP",'Régua SAEB'!$D:$D,"&lt;="&amp;$F6141,'Régua SAEB'!$E:$E,"&gt;"&amp;$F6141,'Régua SAEB'!$A:$A,$E6141)</f>
        <v>4</v>
      </c>
      <c r="H6141" s="10" t="str">
        <f t="array" ref="H6141">INDEX('Régua SAEB'!$F$1:$F$40,MATCH($E6141&amp;"LP"&amp;$G6141,'Régua SAEB'!$G$1:$G$40,0),1)</f>
        <v>Básico</v>
      </c>
      <c r="I6141" s="29">
        <v>308.04000000000002</v>
      </c>
      <c r="J6141" s="10">
        <f>SUMIFS('Régua SAEB'!$C:$C,'Régua SAEB'!$B:$B,"MT",'Régua SAEB'!$D:$D,"&lt;="&amp;$I6141,'Régua SAEB'!$E:$E,"&gt;"&amp;$I6141,'Régua SAEB'!$A:$A,$E6141)</f>
        <v>4</v>
      </c>
      <c r="K6141" s="10" t="str">
        <f t="array" ref="K6141">INDEX('Régua SAEB'!$F$1:$F$40,MATCH($E6141&amp;"MT"&amp;$J6141,'Régua SAEB'!$G$1:$G$40,0),1)</f>
        <v>Básico</v>
      </c>
    </row>
    <row r="6142" spans="1:11" x14ac:dyDescent="0.2">
      <c r="A6142" s="28" t="s">
        <v>3777</v>
      </c>
      <c r="B6142" s="24">
        <v>345891</v>
      </c>
      <c r="C6142" s="28" t="s">
        <v>3938</v>
      </c>
      <c r="D6142" s="29">
        <v>35345891</v>
      </c>
      <c r="E6142" s="29" t="s">
        <v>3527</v>
      </c>
      <c r="F6142" s="29">
        <v>336.88</v>
      </c>
      <c r="G6142" s="10">
        <f>SUMIFS('Régua SAEB'!$C:$C,'Régua SAEB'!$B:$B,"LP",'Régua SAEB'!$D:$D,"&lt;="&amp;$F6142,'Régua SAEB'!$E:$E,"&gt;"&amp;$F6142,'Régua SAEB'!$A:$A,$E6142)</f>
        <v>5</v>
      </c>
      <c r="H6142" s="10" t="str">
        <f t="array" ref="H6142">INDEX('Régua SAEB'!$F$1:$F$40,MATCH($E6142&amp;"LP"&amp;$G6142,'Régua SAEB'!$G$1:$G$40,0),1)</f>
        <v>Proficiente</v>
      </c>
      <c r="I6142" s="29">
        <v>317.79000000000002</v>
      </c>
      <c r="J6142" s="10">
        <f>SUMIFS('Régua SAEB'!$C:$C,'Régua SAEB'!$B:$B,"MT",'Régua SAEB'!$D:$D,"&lt;="&amp;$I6142,'Régua SAEB'!$E:$E,"&gt;"&amp;$I6142,'Régua SAEB'!$A:$A,$E6142)</f>
        <v>4</v>
      </c>
      <c r="K6142" s="10" t="str">
        <f t="array" ref="K6142">INDEX('Régua SAEB'!$F$1:$F$40,MATCH($E6142&amp;"MT"&amp;$J6142,'Régua SAEB'!$G$1:$G$40,0),1)</f>
        <v>Básico</v>
      </c>
    </row>
    <row r="6143" spans="1:11" x14ac:dyDescent="0.2">
      <c r="A6143" s="28" t="s">
        <v>3777</v>
      </c>
      <c r="B6143" s="24">
        <v>31215</v>
      </c>
      <c r="C6143" s="28" t="s">
        <v>3939</v>
      </c>
      <c r="D6143" s="29">
        <v>35031215</v>
      </c>
      <c r="E6143" s="29" t="s">
        <v>3527</v>
      </c>
      <c r="F6143" s="29">
        <v>296.13</v>
      </c>
      <c r="G6143" s="10">
        <f>SUMIFS('Régua SAEB'!$C:$C,'Régua SAEB'!$B:$B,"LP",'Régua SAEB'!$D:$D,"&lt;="&amp;$F6143,'Régua SAEB'!$E:$E,"&gt;"&amp;$F6143,'Régua SAEB'!$A:$A,$E6143)</f>
        <v>3</v>
      </c>
      <c r="H6143" s="10" t="str">
        <f t="array" ref="H6143">INDEX('Régua SAEB'!$F$1:$F$40,MATCH($E6143&amp;"LP"&amp;$G6143,'Régua SAEB'!$G$1:$G$40,0),1)</f>
        <v>Básico</v>
      </c>
      <c r="I6143" s="29">
        <v>284.60000000000002</v>
      </c>
      <c r="J6143" s="10">
        <f>SUMIFS('Régua SAEB'!$C:$C,'Régua SAEB'!$B:$B,"MT",'Régua SAEB'!$D:$D,"&lt;="&amp;$I6143,'Régua SAEB'!$E:$E,"&gt;"&amp;$I6143,'Régua SAEB'!$A:$A,$E6143)</f>
        <v>3</v>
      </c>
      <c r="K6143" s="10" t="str">
        <f t="array" ref="K6143">INDEX('Régua SAEB'!$F$1:$F$40,MATCH($E6143&amp;"MT"&amp;$J6143,'Régua SAEB'!$G$1:$G$40,0),1)</f>
        <v>Básico</v>
      </c>
    </row>
    <row r="6144" spans="1:11" x14ac:dyDescent="0.2">
      <c r="A6144" s="28" t="s">
        <v>87</v>
      </c>
      <c r="B6144" s="24">
        <v>23528</v>
      </c>
      <c r="C6144" s="28" t="s">
        <v>3940</v>
      </c>
      <c r="D6144" s="29">
        <v>35023528</v>
      </c>
      <c r="E6144" s="29" t="s">
        <v>3527</v>
      </c>
      <c r="F6144" s="29">
        <v>281.39</v>
      </c>
      <c r="G6144" s="10">
        <f>SUMIFS('Régua SAEB'!$C:$C,'Régua SAEB'!$B:$B,"LP",'Régua SAEB'!$D:$D,"&lt;="&amp;$F6144,'Régua SAEB'!$E:$E,"&gt;"&amp;$F6144,'Régua SAEB'!$A:$A,$E6144)</f>
        <v>3</v>
      </c>
      <c r="H6144" s="10" t="str">
        <f t="array" ref="H6144">INDEX('Régua SAEB'!$F$1:$F$40,MATCH($E6144&amp;"LP"&amp;$G6144,'Régua SAEB'!$G$1:$G$40,0),1)</f>
        <v>Básico</v>
      </c>
      <c r="I6144" s="29">
        <v>269.33</v>
      </c>
      <c r="J6144" s="10">
        <f>SUMIFS('Régua SAEB'!$C:$C,'Régua SAEB'!$B:$B,"MT",'Régua SAEB'!$D:$D,"&lt;="&amp;$I6144,'Régua SAEB'!$E:$E,"&gt;"&amp;$I6144,'Régua SAEB'!$A:$A,$E6144)</f>
        <v>2</v>
      </c>
      <c r="K6144" s="10" t="str">
        <f t="array" ref="K6144">INDEX('Régua SAEB'!$F$1:$F$40,MATCH($E6144&amp;"MT"&amp;$J6144,'Régua SAEB'!$G$1:$G$40,0),1)</f>
        <v>Insuficiente</v>
      </c>
    </row>
    <row r="6145" spans="1:11" x14ac:dyDescent="0.2">
      <c r="A6145" s="28" t="s">
        <v>25</v>
      </c>
      <c r="B6145" s="24">
        <v>20953</v>
      </c>
      <c r="C6145" s="28" t="s">
        <v>3941</v>
      </c>
      <c r="D6145" s="29">
        <v>35020953</v>
      </c>
      <c r="E6145" s="29" t="s">
        <v>3527</v>
      </c>
      <c r="F6145" s="29">
        <v>266.16000000000003</v>
      </c>
      <c r="G6145" s="10">
        <f>SUMIFS('Régua SAEB'!$C:$C,'Régua SAEB'!$B:$B,"LP",'Régua SAEB'!$D:$D,"&lt;="&amp;$F6145,'Régua SAEB'!$E:$E,"&gt;"&amp;$F6145,'Régua SAEB'!$A:$A,$E6145)</f>
        <v>2</v>
      </c>
      <c r="H6145" s="10" t="str">
        <f t="array" ref="H6145">INDEX('Régua SAEB'!$F$1:$F$40,MATCH($E6145&amp;"LP"&amp;$G6145,'Régua SAEB'!$G$1:$G$40,0),1)</f>
        <v>Básico</v>
      </c>
      <c r="I6145" s="29">
        <v>269.12</v>
      </c>
      <c r="J6145" s="10">
        <f>SUMIFS('Régua SAEB'!$C:$C,'Régua SAEB'!$B:$B,"MT",'Régua SAEB'!$D:$D,"&lt;="&amp;$I6145,'Régua SAEB'!$E:$E,"&gt;"&amp;$I6145,'Régua SAEB'!$A:$A,$E6145)</f>
        <v>2</v>
      </c>
      <c r="K6145" s="10" t="str">
        <f t="array" ref="K6145">INDEX('Régua SAEB'!$F$1:$F$40,MATCH($E6145&amp;"MT"&amp;$J6145,'Régua SAEB'!$G$1:$G$40,0),1)</f>
        <v>Insuficiente</v>
      </c>
    </row>
    <row r="6146" spans="1:11" x14ac:dyDescent="0.2">
      <c r="A6146" s="28" t="s">
        <v>28</v>
      </c>
      <c r="B6146" s="24">
        <v>26566</v>
      </c>
      <c r="C6146" s="28" t="s">
        <v>3942</v>
      </c>
      <c r="D6146" s="29">
        <v>35026566</v>
      </c>
      <c r="E6146" s="29" t="s">
        <v>3527</v>
      </c>
      <c r="F6146" s="29">
        <v>265.08</v>
      </c>
      <c r="G6146" s="10">
        <f>SUMIFS('Régua SAEB'!$C:$C,'Régua SAEB'!$B:$B,"LP",'Régua SAEB'!$D:$D,"&lt;="&amp;$F6146,'Régua SAEB'!$E:$E,"&gt;"&amp;$F6146,'Régua SAEB'!$A:$A,$E6146)</f>
        <v>2</v>
      </c>
      <c r="H6146" s="10" t="str">
        <f t="array" ref="H6146">INDEX('Régua SAEB'!$F$1:$F$40,MATCH($E6146&amp;"LP"&amp;$G6146,'Régua SAEB'!$G$1:$G$40,0),1)</f>
        <v>Básico</v>
      </c>
      <c r="I6146" s="29">
        <v>261.45999999999998</v>
      </c>
      <c r="J6146" s="10">
        <f>SUMIFS('Régua SAEB'!$C:$C,'Régua SAEB'!$B:$B,"MT",'Régua SAEB'!$D:$D,"&lt;="&amp;$I6146,'Régua SAEB'!$E:$E,"&gt;"&amp;$I6146,'Régua SAEB'!$A:$A,$E6146)</f>
        <v>2</v>
      </c>
      <c r="K6146" s="10" t="str">
        <f t="array" ref="K6146">INDEX('Régua SAEB'!$F$1:$F$40,MATCH($E6146&amp;"MT"&amp;$J6146,'Régua SAEB'!$G$1:$G$40,0),1)</f>
        <v>Insuficiente</v>
      </c>
    </row>
    <row r="6147" spans="1:11" x14ac:dyDescent="0.2">
      <c r="A6147" s="28" t="s">
        <v>3777</v>
      </c>
      <c r="B6147" s="24">
        <v>446993</v>
      </c>
      <c r="C6147" s="28" t="s">
        <v>3943</v>
      </c>
      <c r="D6147" s="29">
        <v>35446993</v>
      </c>
      <c r="E6147" s="29" t="s">
        <v>3527</v>
      </c>
      <c r="F6147" s="29">
        <v>319.70999999999998</v>
      </c>
      <c r="G6147" s="10">
        <f>SUMIFS('Régua SAEB'!$C:$C,'Régua SAEB'!$B:$B,"LP",'Régua SAEB'!$D:$D,"&lt;="&amp;$F6147,'Régua SAEB'!$E:$E,"&gt;"&amp;$F6147,'Régua SAEB'!$A:$A,$E6147)</f>
        <v>4</v>
      </c>
      <c r="H6147" s="10" t="str">
        <f t="array" ref="H6147">INDEX('Régua SAEB'!$F$1:$F$40,MATCH($E6147&amp;"LP"&amp;$G6147,'Régua SAEB'!$G$1:$G$40,0),1)</f>
        <v>Básico</v>
      </c>
      <c r="I6147" s="29">
        <v>306.82</v>
      </c>
      <c r="J6147" s="10">
        <f>SUMIFS('Régua SAEB'!$C:$C,'Régua SAEB'!$B:$B,"MT",'Régua SAEB'!$D:$D,"&lt;="&amp;$I6147,'Régua SAEB'!$E:$E,"&gt;"&amp;$I6147,'Régua SAEB'!$A:$A,$E6147)</f>
        <v>4</v>
      </c>
      <c r="K6147" s="10" t="str">
        <f t="array" ref="K6147">INDEX('Régua SAEB'!$F$1:$F$40,MATCH($E6147&amp;"MT"&amp;$J6147,'Régua SAEB'!$G$1:$G$40,0),1)</f>
        <v>Básico</v>
      </c>
    </row>
    <row r="6148" spans="1:11" x14ac:dyDescent="0.2">
      <c r="A6148" s="28" t="s">
        <v>76</v>
      </c>
      <c r="B6148" s="24">
        <v>32815</v>
      </c>
      <c r="C6148" s="28" t="s">
        <v>3944</v>
      </c>
      <c r="D6148" s="29">
        <v>35032815</v>
      </c>
      <c r="E6148" s="29" t="s">
        <v>3527</v>
      </c>
      <c r="F6148" s="29">
        <v>266.83999999999997</v>
      </c>
      <c r="G6148" s="10">
        <f>SUMIFS('Régua SAEB'!$C:$C,'Régua SAEB'!$B:$B,"LP",'Régua SAEB'!$D:$D,"&lt;="&amp;$F6148,'Régua SAEB'!$E:$E,"&gt;"&amp;$F6148,'Régua SAEB'!$A:$A,$E6148)</f>
        <v>2</v>
      </c>
      <c r="H6148" s="10" t="str">
        <f t="array" ref="H6148">INDEX('Régua SAEB'!$F$1:$F$40,MATCH($E6148&amp;"LP"&amp;$G6148,'Régua SAEB'!$G$1:$G$40,0),1)</f>
        <v>Básico</v>
      </c>
      <c r="I6148" s="29">
        <v>266.48</v>
      </c>
      <c r="J6148" s="10">
        <f>SUMIFS('Régua SAEB'!$C:$C,'Régua SAEB'!$B:$B,"MT",'Régua SAEB'!$D:$D,"&lt;="&amp;$I6148,'Régua SAEB'!$E:$E,"&gt;"&amp;$I6148,'Régua SAEB'!$A:$A,$E6148)</f>
        <v>2</v>
      </c>
      <c r="K6148" s="10" t="str">
        <f t="array" ref="K6148">INDEX('Régua SAEB'!$F$1:$F$40,MATCH($E6148&amp;"MT"&amp;$J6148,'Régua SAEB'!$G$1:$G$40,0),1)</f>
        <v>Insuficiente</v>
      </c>
    </row>
    <row r="6149" spans="1:11" x14ac:dyDescent="0.2">
      <c r="A6149" s="28" t="s">
        <v>3777</v>
      </c>
      <c r="B6149" s="24">
        <v>290725</v>
      </c>
      <c r="C6149" s="28" t="s">
        <v>3945</v>
      </c>
      <c r="D6149" s="29">
        <v>35290725</v>
      </c>
      <c r="E6149" s="29" t="s">
        <v>3527</v>
      </c>
      <c r="F6149" s="29">
        <v>335.88</v>
      </c>
      <c r="G6149" s="10">
        <f>SUMIFS('Régua SAEB'!$C:$C,'Régua SAEB'!$B:$B,"LP",'Régua SAEB'!$D:$D,"&lt;="&amp;$F6149,'Régua SAEB'!$E:$E,"&gt;"&amp;$F6149,'Régua SAEB'!$A:$A,$E6149)</f>
        <v>5</v>
      </c>
      <c r="H6149" s="10" t="str">
        <f t="array" ref="H6149">INDEX('Régua SAEB'!$F$1:$F$40,MATCH($E6149&amp;"LP"&amp;$G6149,'Régua SAEB'!$G$1:$G$40,0),1)</f>
        <v>Proficiente</v>
      </c>
      <c r="I6149" s="29">
        <v>334.21</v>
      </c>
      <c r="J6149" s="10">
        <f>SUMIFS('Régua SAEB'!$C:$C,'Régua SAEB'!$B:$B,"MT",'Régua SAEB'!$D:$D,"&lt;="&amp;$I6149,'Régua SAEB'!$E:$E,"&gt;"&amp;$I6149,'Régua SAEB'!$A:$A,$E6149)</f>
        <v>5</v>
      </c>
      <c r="K6149" s="10" t="str">
        <f t="array" ref="K6149">INDEX('Régua SAEB'!$F$1:$F$40,MATCH($E6149&amp;"MT"&amp;$J6149,'Régua SAEB'!$G$1:$G$40,0),1)</f>
        <v>Básico</v>
      </c>
    </row>
    <row r="6150" spans="1:11" x14ac:dyDescent="0.2">
      <c r="A6150" s="28" t="s">
        <v>95</v>
      </c>
      <c r="B6150" s="24">
        <v>24831</v>
      </c>
      <c r="C6150" s="28" t="s">
        <v>3946</v>
      </c>
      <c r="D6150" s="29">
        <v>35024831</v>
      </c>
      <c r="E6150" s="29" t="s">
        <v>3527</v>
      </c>
      <c r="F6150" s="29">
        <v>264.26</v>
      </c>
      <c r="G6150" s="10">
        <f>SUMIFS('Régua SAEB'!$C:$C,'Régua SAEB'!$B:$B,"LP",'Régua SAEB'!$D:$D,"&lt;="&amp;$F6150,'Régua SAEB'!$E:$E,"&gt;"&amp;$F6150,'Régua SAEB'!$A:$A,$E6150)</f>
        <v>2</v>
      </c>
      <c r="H6150" s="10" t="str">
        <f t="array" ref="H6150">INDEX('Régua SAEB'!$F$1:$F$40,MATCH($E6150&amp;"LP"&amp;$G6150,'Régua SAEB'!$G$1:$G$40,0),1)</f>
        <v>Básico</v>
      </c>
      <c r="I6150" s="29">
        <v>272.87</v>
      </c>
      <c r="J6150" s="10">
        <f>SUMIFS('Régua SAEB'!$C:$C,'Régua SAEB'!$B:$B,"MT",'Régua SAEB'!$D:$D,"&lt;="&amp;$I6150,'Régua SAEB'!$E:$E,"&gt;"&amp;$I6150,'Régua SAEB'!$A:$A,$E6150)</f>
        <v>2</v>
      </c>
      <c r="K6150" s="10" t="str">
        <f t="array" ref="K6150">INDEX('Régua SAEB'!$F$1:$F$40,MATCH($E6150&amp;"MT"&amp;$J6150,'Régua SAEB'!$G$1:$G$40,0),1)</f>
        <v>Insuficiente</v>
      </c>
    </row>
    <row r="6151" spans="1:11" x14ac:dyDescent="0.2">
      <c r="A6151" s="28" t="s">
        <v>3777</v>
      </c>
      <c r="B6151" s="24">
        <v>364265</v>
      </c>
      <c r="C6151" s="28" t="s">
        <v>3947</v>
      </c>
      <c r="D6151" s="29">
        <v>35364265</v>
      </c>
      <c r="E6151" s="29" t="s">
        <v>3527</v>
      </c>
      <c r="F6151" s="29">
        <v>312.58</v>
      </c>
      <c r="G6151" s="10">
        <f>SUMIFS('Régua SAEB'!$C:$C,'Régua SAEB'!$B:$B,"LP",'Régua SAEB'!$D:$D,"&lt;="&amp;$F6151,'Régua SAEB'!$E:$E,"&gt;"&amp;$F6151,'Régua SAEB'!$A:$A,$E6151)</f>
        <v>4</v>
      </c>
      <c r="H6151" s="10" t="str">
        <f t="array" ref="H6151">INDEX('Régua SAEB'!$F$1:$F$40,MATCH($E6151&amp;"LP"&amp;$G6151,'Régua SAEB'!$G$1:$G$40,0),1)</f>
        <v>Básico</v>
      </c>
      <c r="I6151" s="29">
        <v>291.07</v>
      </c>
      <c r="J6151" s="10">
        <f>SUMIFS('Régua SAEB'!$C:$C,'Régua SAEB'!$B:$B,"MT",'Régua SAEB'!$D:$D,"&lt;="&amp;$I6151,'Régua SAEB'!$E:$E,"&gt;"&amp;$I6151,'Régua SAEB'!$A:$A,$E6151)</f>
        <v>3</v>
      </c>
      <c r="K6151" s="10" t="str">
        <f t="array" ref="K6151">INDEX('Régua SAEB'!$F$1:$F$40,MATCH($E6151&amp;"MT"&amp;$J6151,'Régua SAEB'!$G$1:$G$40,0),1)</f>
        <v>Básico</v>
      </c>
    </row>
    <row r="6152" spans="1:11" x14ac:dyDescent="0.2">
      <c r="A6152" s="28" t="s">
        <v>9</v>
      </c>
      <c r="B6152" s="24">
        <v>30995</v>
      </c>
      <c r="C6152" s="28" t="s">
        <v>3948</v>
      </c>
      <c r="D6152" s="29">
        <v>35030995</v>
      </c>
      <c r="E6152" s="29" t="s">
        <v>3527</v>
      </c>
      <c r="F6152" s="29">
        <v>269.95</v>
      </c>
      <c r="G6152" s="10">
        <f>SUMIFS('Régua SAEB'!$C:$C,'Régua SAEB'!$B:$B,"LP",'Régua SAEB'!$D:$D,"&lt;="&amp;$F6152,'Régua SAEB'!$E:$E,"&gt;"&amp;$F6152,'Régua SAEB'!$A:$A,$E6152)</f>
        <v>2</v>
      </c>
      <c r="H6152" s="10" t="str">
        <f t="array" ref="H6152">INDEX('Régua SAEB'!$F$1:$F$40,MATCH($E6152&amp;"LP"&amp;$G6152,'Régua SAEB'!$G$1:$G$40,0),1)</f>
        <v>Básico</v>
      </c>
      <c r="I6152" s="29">
        <v>266.07</v>
      </c>
      <c r="J6152" s="10">
        <f>SUMIFS('Régua SAEB'!$C:$C,'Régua SAEB'!$B:$B,"MT",'Régua SAEB'!$D:$D,"&lt;="&amp;$I6152,'Régua SAEB'!$E:$E,"&gt;"&amp;$I6152,'Régua SAEB'!$A:$A,$E6152)</f>
        <v>2</v>
      </c>
      <c r="K6152" s="10" t="str">
        <f t="array" ref="K6152">INDEX('Régua SAEB'!$F$1:$F$40,MATCH($E6152&amp;"MT"&amp;$J6152,'Régua SAEB'!$G$1:$G$40,0),1)</f>
        <v>Insuficiente</v>
      </c>
    </row>
    <row r="6153" spans="1:11" x14ac:dyDescent="0.2">
      <c r="A6153" s="28" t="s">
        <v>3777</v>
      </c>
      <c r="B6153" s="24">
        <v>23197</v>
      </c>
      <c r="C6153" s="28" t="s">
        <v>3949</v>
      </c>
      <c r="D6153" s="29">
        <v>35023197</v>
      </c>
      <c r="E6153" s="29" t="s">
        <v>3527</v>
      </c>
      <c r="F6153" s="29">
        <v>269.41000000000003</v>
      </c>
      <c r="G6153" s="10">
        <f>SUMIFS('Régua SAEB'!$C:$C,'Régua SAEB'!$B:$B,"LP",'Régua SAEB'!$D:$D,"&lt;="&amp;$F6153,'Régua SAEB'!$E:$E,"&gt;"&amp;$F6153,'Régua SAEB'!$A:$A,$E6153)</f>
        <v>2</v>
      </c>
      <c r="H6153" s="10" t="str">
        <f t="array" ref="H6153">INDEX('Régua SAEB'!$F$1:$F$40,MATCH($E6153&amp;"LP"&amp;$G6153,'Régua SAEB'!$G$1:$G$40,0),1)</f>
        <v>Básico</v>
      </c>
      <c r="I6153" s="29">
        <v>274.52999999999997</v>
      </c>
      <c r="J6153" s="10">
        <f>SUMIFS('Régua SAEB'!$C:$C,'Régua SAEB'!$B:$B,"MT",'Régua SAEB'!$D:$D,"&lt;="&amp;$I6153,'Régua SAEB'!$E:$E,"&gt;"&amp;$I6153,'Régua SAEB'!$A:$A,$E6153)</f>
        <v>2</v>
      </c>
      <c r="K6153" s="10" t="str">
        <f t="array" ref="K6153">INDEX('Régua SAEB'!$F$1:$F$40,MATCH($E6153&amp;"MT"&amp;$J6153,'Régua SAEB'!$G$1:$G$40,0),1)</f>
        <v>Insuficiente</v>
      </c>
    </row>
    <row r="6154" spans="1:11" x14ac:dyDescent="0.2">
      <c r="A6154" s="28" t="s">
        <v>3777</v>
      </c>
      <c r="B6154" s="24">
        <v>440036</v>
      </c>
      <c r="C6154" s="28" t="s">
        <v>3950</v>
      </c>
      <c r="D6154" s="29">
        <v>35440036</v>
      </c>
      <c r="E6154" s="29" t="s">
        <v>3527</v>
      </c>
      <c r="F6154" s="29">
        <v>314.68</v>
      </c>
      <c r="G6154" s="10">
        <f>SUMIFS('Régua SAEB'!$C:$C,'Régua SAEB'!$B:$B,"LP",'Régua SAEB'!$D:$D,"&lt;="&amp;$F6154,'Régua SAEB'!$E:$E,"&gt;"&amp;$F6154,'Régua SAEB'!$A:$A,$E6154)</f>
        <v>4</v>
      </c>
      <c r="H6154" s="10" t="str">
        <f t="array" ref="H6154">INDEX('Régua SAEB'!$F$1:$F$40,MATCH($E6154&amp;"LP"&amp;$G6154,'Régua SAEB'!$G$1:$G$40,0),1)</f>
        <v>Básico</v>
      </c>
      <c r="I6154" s="29">
        <v>294.32</v>
      </c>
      <c r="J6154" s="10">
        <f>SUMIFS('Régua SAEB'!$C:$C,'Régua SAEB'!$B:$B,"MT",'Régua SAEB'!$D:$D,"&lt;="&amp;$I6154,'Régua SAEB'!$E:$E,"&gt;"&amp;$I6154,'Régua SAEB'!$A:$A,$E6154)</f>
        <v>3</v>
      </c>
      <c r="K6154" s="10" t="str">
        <f t="array" ref="K6154">INDEX('Régua SAEB'!$F$1:$F$40,MATCH($E6154&amp;"MT"&amp;$J6154,'Régua SAEB'!$G$1:$G$40,0),1)</f>
        <v>Básico</v>
      </c>
    </row>
    <row r="6155" spans="1:11" x14ac:dyDescent="0.2">
      <c r="A6155" s="28" t="s">
        <v>3777</v>
      </c>
      <c r="B6155" s="24">
        <v>290671</v>
      </c>
      <c r="C6155" s="28" t="s">
        <v>3951</v>
      </c>
      <c r="D6155" s="29">
        <v>35290671</v>
      </c>
      <c r="E6155" s="29" t="s">
        <v>3527</v>
      </c>
      <c r="F6155" s="29">
        <v>324.89</v>
      </c>
      <c r="G6155" s="10">
        <f>SUMIFS('Régua SAEB'!$C:$C,'Régua SAEB'!$B:$B,"LP",'Régua SAEB'!$D:$D,"&lt;="&amp;$F6155,'Régua SAEB'!$E:$E,"&gt;"&amp;$F6155,'Régua SAEB'!$A:$A,$E6155)</f>
        <v>4</v>
      </c>
      <c r="H6155" s="10" t="str">
        <f t="array" ref="H6155">INDEX('Régua SAEB'!$F$1:$F$40,MATCH($E6155&amp;"LP"&amp;$G6155,'Régua SAEB'!$G$1:$G$40,0),1)</f>
        <v>Básico</v>
      </c>
      <c r="I6155" s="29">
        <v>304.52</v>
      </c>
      <c r="J6155" s="10">
        <f>SUMIFS('Régua SAEB'!$C:$C,'Régua SAEB'!$B:$B,"MT",'Régua SAEB'!$D:$D,"&lt;="&amp;$I6155,'Régua SAEB'!$E:$E,"&gt;"&amp;$I6155,'Régua SAEB'!$A:$A,$E6155)</f>
        <v>4</v>
      </c>
      <c r="K6155" s="10" t="str">
        <f t="array" ref="K6155">INDEX('Régua SAEB'!$F$1:$F$40,MATCH($E6155&amp;"MT"&amp;$J6155,'Régua SAEB'!$G$1:$G$40,0),1)</f>
        <v>Básico</v>
      </c>
    </row>
    <row r="6156" spans="1:11" x14ac:dyDescent="0.2">
      <c r="A6156" s="28" t="s">
        <v>3777</v>
      </c>
      <c r="B6156" s="24">
        <v>33509</v>
      </c>
      <c r="C6156" s="28" t="s">
        <v>3952</v>
      </c>
      <c r="D6156" s="29">
        <v>35033509</v>
      </c>
      <c r="E6156" s="29" t="s">
        <v>3527</v>
      </c>
      <c r="F6156" s="29">
        <v>264.39999999999998</v>
      </c>
      <c r="G6156" s="10">
        <f>SUMIFS('Régua SAEB'!$C:$C,'Régua SAEB'!$B:$B,"LP",'Régua SAEB'!$D:$D,"&lt;="&amp;$F6156,'Régua SAEB'!$E:$E,"&gt;"&amp;$F6156,'Régua SAEB'!$A:$A,$E6156)</f>
        <v>2</v>
      </c>
      <c r="H6156" s="10" t="str">
        <f t="array" ref="H6156">INDEX('Régua SAEB'!$F$1:$F$40,MATCH($E6156&amp;"LP"&amp;$G6156,'Régua SAEB'!$G$1:$G$40,0),1)</f>
        <v>Básico</v>
      </c>
      <c r="I6156" s="29">
        <v>271.94</v>
      </c>
      <c r="J6156" s="10">
        <f>SUMIFS('Régua SAEB'!$C:$C,'Régua SAEB'!$B:$B,"MT",'Régua SAEB'!$D:$D,"&lt;="&amp;$I6156,'Régua SAEB'!$E:$E,"&gt;"&amp;$I6156,'Régua SAEB'!$A:$A,$E6156)</f>
        <v>2</v>
      </c>
      <c r="K6156" s="10" t="str">
        <f t="array" ref="K6156">INDEX('Régua SAEB'!$F$1:$F$40,MATCH($E6156&amp;"MT"&amp;$J6156,'Régua SAEB'!$G$1:$G$40,0),1)</f>
        <v>Insuficiente</v>
      </c>
    </row>
    <row r="6157" spans="1:11" x14ac:dyDescent="0.2">
      <c r="A6157" s="28" t="s">
        <v>33</v>
      </c>
      <c r="B6157" s="24">
        <v>30661</v>
      </c>
      <c r="C6157" s="28" t="s">
        <v>3953</v>
      </c>
      <c r="D6157" s="29">
        <v>35030661</v>
      </c>
      <c r="E6157" s="29" t="s">
        <v>3527</v>
      </c>
      <c r="F6157" s="29">
        <v>295.67</v>
      </c>
      <c r="G6157" s="10">
        <f>SUMIFS('Régua SAEB'!$C:$C,'Régua SAEB'!$B:$B,"LP",'Régua SAEB'!$D:$D,"&lt;="&amp;$F6157,'Régua SAEB'!$E:$E,"&gt;"&amp;$F6157,'Régua SAEB'!$A:$A,$E6157)</f>
        <v>3</v>
      </c>
      <c r="H6157" s="10" t="str">
        <f t="array" ref="H6157">INDEX('Régua SAEB'!$F$1:$F$40,MATCH($E6157&amp;"LP"&amp;$G6157,'Régua SAEB'!$G$1:$G$40,0),1)</f>
        <v>Básico</v>
      </c>
      <c r="I6157" s="29">
        <v>302.54000000000002</v>
      </c>
      <c r="J6157" s="10">
        <f>SUMIFS('Régua SAEB'!$C:$C,'Régua SAEB'!$B:$B,"MT",'Régua SAEB'!$D:$D,"&lt;="&amp;$I6157,'Régua SAEB'!$E:$E,"&gt;"&amp;$I6157,'Régua SAEB'!$A:$A,$E6157)</f>
        <v>4</v>
      </c>
      <c r="K6157" s="10" t="str">
        <f t="array" ref="K6157">INDEX('Régua SAEB'!$F$1:$F$40,MATCH($E6157&amp;"MT"&amp;$J6157,'Régua SAEB'!$G$1:$G$40,0),1)</f>
        <v>Básico</v>
      </c>
    </row>
    <row r="6158" spans="1:11" x14ac:dyDescent="0.2">
      <c r="A6158" s="28" t="s">
        <v>83</v>
      </c>
      <c r="B6158" s="24">
        <v>28241</v>
      </c>
      <c r="C6158" s="28" t="s">
        <v>3954</v>
      </c>
      <c r="D6158" s="29">
        <v>35028241</v>
      </c>
      <c r="E6158" s="29" t="s">
        <v>3527</v>
      </c>
      <c r="F6158" s="29">
        <v>267.20999999999998</v>
      </c>
      <c r="G6158" s="10">
        <f>SUMIFS('Régua SAEB'!$C:$C,'Régua SAEB'!$B:$B,"LP",'Régua SAEB'!$D:$D,"&lt;="&amp;$F6158,'Régua SAEB'!$E:$E,"&gt;"&amp;$F6158,'Régua SAEB'!$A:$A,$E6158)</f>
        <v>2</v>
      </c>
      <c r="H6158" s="10" t="str">
        <f t="array" ref="H6158">INDEX('Régua SAEB'!$F$1:$F$40,MATCH($E6158&amp;"LP"&amp;$G6158,'Régua SAEB'!$G$1:$G$40,0),1)</f>
        <v>Básico</v>
      </c>
      <c r="I6158" s="29">
        <v>264.79000000000002</v>
      </c>
      <c r="J6158" s="10">
        <f>SUMIFS('Régua SAEB'!$C:$C,'Régua SAEB'!$B:$B,"MT",'Régua SAEB'!$D:$D,"&lt;="&amp;$I6158,'Régua SAEB'!$E:$E,"&gt;"&amp;$I6158,'Régua SAEB'!$A:$A,$E6158)</f>
        <v>2</v>
      </c>
      <c r="K6158" s="10" t="str">
        <f t="array" ref="K6158">INDEX('Régua SAEB'!$F$1:$F$40,MATCH($E6158&amp;"MT"&amp;$J6158,'Régua SAEB'!$G$1:$G$40,0),1)</f>
        <v>Insuficiente</v>
      </c>
    </row>
    <row r="6159" spans="1:11" x14ac:dyDescent="0.2">
      <c r="A6159" s="28" t="s">
        <v>12</v>
      </c>
      <c r="B6159" s="24">
        <v>910004</v>
      </c>
      <c r="C6159" s="28" t="s">
        <v>3955</v>
      </c>
      <c r="D6159" s="29">
        <v>35910004</v>
      </c>
      <c r="E6159" s="29" t="s">
        <v>3527</v>
      </c>
      <c r="F6159" s="29">
        <v>272.2</v>
      </c>
      <c r="G6159" s="10">
        <f>SUMIFS('Régua SAEB'!$C:$C,'Régua SAEB'!$B:$B,"LP",'Régua SAEB'!$D:$D,"&lt;="&amp;$F6159,'Régua SAEB'!$E:$E,"&gt;"&amp;$F6159,'Régua SAEB'!$A:$A,$E6159)</f>
        <v>2</v>
      </c>
      <c r="H6159" s="10" t="str">
        <f t="array" ref="H6159">INDEX('Régua SAEB'!$F$1:$F$40,MATCH($E6159&amp;"LP"&amp;$G6159,'Régua SAEB'!$G$1:$G$40,0),1)</f>
        <v>Básico</v>
      </c>
      <c r="I6159" s="29">
        <v>256.52999999999997</v>
      </c>
      <c r="J6159" s="10">
        <f>SUMIFS('Régua SAEB'!$C:$C,'Régua SAEB'!$B:$B,"MT",'Régua SAEB'!$D:$D,"&lt;="&amp;$I6159,'Régua SAEB'!$E:$E,"&gt;"&amp;$I6159,'Régua SAEB'!$A:$A,$E6159)</f>
        <v>2</v>
      </c>
      <c r="K6159" s="10" t="str">
        <f t="array" ref="K6159">INDEX('Régua SAEB'!$F$1:$F$40,MATCH($E6159&amp;"MT"&amp;$J6159,'Régua SAEB'!$G$1:$G$40,0),1)</f>
        <v>Insuficiente</v>
      </c>
    </row>
    <row r="6160" spans="1:11" x14ac:dyDescent="0.2">
      <c r="A6160" s="28" t="s">
        <v>17</v>
      </c>
      <c r="B6160" s="24">
        <v>28095</v>
      </c>
      <c r="C6160" s="28" t="s">
        <v>3956</v>
      </c>
      <c r="D6160" s="29">
        <v>35028095</v>
      </c>
      <c r="E6160" s="29" t="s">
        <v>3527</v>
      </c>
      <c r="F6160" s="29">
        <v>257.29000000000002</v>
      </c>
      <c r="G6160" s="10">
        <f>SUMIFS('Régua SAEB'!$C:$C,'Régua SAEB'!$B:$B,"LP",'Régua SAEB'!$D:$D,"&lt;="&amp;$F6160,'Régua SAEB'!$E:$E,"&gt;"&amp;$F6160,'Régua SAEB'!$A:$A,$E6160)</f>
        <v>2</v>
      </c>
      <c r="H6160" s="10" t="str">
        <f t="array" ref="H6160">INDEX('Régua SAEB'!$F$1:$F$40,MATCH($E6160&amp;"LP"&amp;$G6160,'Régua SAEB'!$G$1:$G$40,0),1)</f>
        <v>Básico</v>
      </c>
      <c r="I6160" s="29">
        <v>258.98</v>
      </c>
      <c r="J6160" s="10">
        <f>SUMIFS('Régua SAEB'!$C:$C,'Régua SAEB'!$B:$B,"MT",'Régua SAEB'!$D:$D,"&lt;="&amp;$I6160,'Régua SAEB'!$E:$E,"&gt;"&amp;$I6160,'Régua SAEB'!$A:$A,$E6160)</f>
        <v>2</v>
      </c>
      <c r="K6160" s="10" t="str">
        <f t="array" ref="K6160">INDEX('Régua SAEB'!$F$1:$F$40,MATCH($E6160&amp;"MT"&amp;$J6160,'Régua SAEB'!$G$1:$G$40,0),1)</f>
        <v>Insuficiente</v>
      </c>
    </row>
    <row r="6161" spans="1:11" x14ac:dyDescent="0.2">
      <c r="A6161" s="28" t="s">
        <v>3777</v>
      </c>
      <c r="B6161" s="24">
        <v>12658</v>
      </c>
      <c r="C6161" s="28" t="s">
        <v>3957</v>
      </c>
      <c r="D6161" s="29">
        <v>35012658</v>
      </c>
      <c r="E6161" s="29" t="s">
        <v>3527</v>
      </c>
      <c r="F6161" s="29">
        <v>328.65</v>
      </c>
      <c r="G6161" s="10">
        <f>SUMIFS('Régua SAEB'!$C:$C,'Régua SAEB'!$B:$B,"LP",'Régua SAEB'!$D:$D,"&lt;="&amp;$F6161,'Régua SAEB'!$E:$E,"&gt;"&amp;$F6161,'Régua SAEB'!$A:$A,$E6161)</f>
        <v>5</v>
      </c>
      <c r="H6161" s="10" t="str">
        <f t="array" ref="H6161">INDEX('Régua SAEB'!$F$1:$F$40,MATCH($E6161&amp;"LP"&amp;$G6161,'Régua SAEB'!$G$1:$G$40,0),1)</f>
        <v>Proficiente</v>
      </c>
      <c r="I6161" s="29">
        <v>324.7</v>
      </c>
      <c r="J6161" s="10">
        <f>SUMIFS('Régua SAEB'!$C:$C,'Régua SAEB'!$B:$B,"MT",'Régua SAEB'!$D:$D,"&lt;="&amp;$I6161,'Régua SAEB'!$E:$E,"&gt;"&amp;$I6161,'Régua SAEB'!$A:$A,$E6161)</f>
        <v>4</v>
      </c>
      <c r="K6161" s="10" t="str">
        <f t="array" ref="K6161">INDEX('Régua SAEB'!$F$1:$F$40,MATCH($E6161&amp;"MT"&amp;$J6161,'Régua SAEB'!$G$1:$G$40,0),1)</f>
        <v>Básico</v>
      </c>
    </row>
    <row r="6162" spans="1:11" x14ac:dyDescent="0.2">
      <c r="A6162" s="28" t="s">
        <v>45</v>
      </c>
      <c r="B6162" s="24">
        <v>23590</v>
      </c>
      <c r="C6162" s="28" t="s">
        <v>3958</v>
      </c>
      <c r="D6162" s="29">
        <v>35023590</v>
      </c>
      <c r="E6162" s="29" t="s">
        <v>3527</v>
      </c>
      <c r="F6162" s="29">
        <v>251.35</v>
      </c>
      <c r="G6162" s="10">
        <f>SUMIFS('Régua SAEB'!$C:$C,'Régua SAEB'!$B:$B,"LP",'Régua SAEB'!$D:$D,"&lt;="&amp;$F6162,'Régua SAEB'!$E:$E,"&gt;"&amp;$F6162,'Régua SAEB'!$A:$A,$E6162)</f>
        <v>2</v>
      </c>
      <c r="H6162" s="10" t="str">
        <f t="array" ref="H6162">INDEX('Régua SAEB'!$F$1:$F$40,MATCH($E6162&amp;"LP"&amp;$G6162,'Régua SAEB'!$G$1:$G$40,0),1)</f>
        <v>Básico</v>
      </c>
      <c r="I6162" s="29">
        <v>251.4</v>
      </c>
      <c r="J6162" s="10">
        <f>SUMIFS('Régua SAEB'!$C:$C,'Régua SAEB'!$B:$B,"MT",'Régua SAEB'!$D:$D,"&lt;="&amp;$I6162,'Régua SAEB'!$E:$E,"&gt;"&amp;$I6162,'Régua SAEB'!$A:$A,$E6162)</f>
        <v>2</v>
      </c>
      <c r="K6162" s="10" t="str">
        <f t="array" ref="K6162">INDEX('Régua SAEB'!$F$1:$F$40,MATCH($E6162&amp;"MT"&amp;$J6162,'Régua SAEB'!$G$1:$G$40,0),1)</f>
        <v>Insuficiente</v>
      </c>
    </row>
    <row r="6163" spans="1:11" x14ac:dyDescent="0.2">
      <c r="A6163" s="28" t="s">
        <v>45</v>
      </c>
      <c r="B6163" s="24">
        <v>40034</v>
      </c>
      <c r="C6163" s="28" t="s">
        <v>3959</v>
      </c>
      <c r="D6163" s="29">
        <v>35040034</v>
      </c>
      <c r="E6163" s="29" t="s">
        <v>3527</v>
      </c>
      <c r="F6163" s="29">
        <v>255.57</v>
      </c>
      <c r="G6163" s="10">
        <f>SUMIFS('Régua SAEB'!$C:$C,'Régua SAEB'!$B:$B,"LP",'Régua SAEB'!$D:$D,"&lt;="&amp;$F6163,'Régua SAEB'!$E:$E,"&gt;"&amp;$F6163,'Régua SAEB'!$A:$A,$E6163)</f>
        <v>2</v>
      </c>
      <c r="H6163" s="10" t="str">
        <f t="array" ref="H6163">INDEX('Régua SAEB'!$F$1:$F$40,MATCH($E6163&amp;"LP"&amp;$G6163,'Régua SAEB'!$G$1:$G$40,0),1)</f>
        <v>Básico</v>
      </c>
      <c r="I6163" s="29">
        <v>260.77</v>
      </c>
      <c r="J6163" s="10">
        <f>SUMIFS('Régua SAEB'!$C:$C,'Régua SAEB'!$B:$B,"MT",'Régua SAEB'!$D:$D,"&lt;="&amp;$I6163,'Régua SAEB'!$E:$E,"&gt;"&amp;$I6163,'Régua SAEB'!$A:$A,$E6163)</f>
        <v>2</v>
      </c>
      <c r="K6163" s="10" t="str">
        <f t="array" ref="K6163">INDEX('Régua SAEB'!$F$1:$F$40,MATCH($E6163&amp;"MT"&amp;$J6163,'Régua SAEB'!$G$1:$G$40,0),1)</f>
        <v>Insuficiente</v>
      </c>
    </row>
    <row r="6164" spans="1:11" x14ac:dyDescent="0.2">
      <c r="A6164" s="28" t="s">
        <v>3777</v>
      </c>
      <c r="B6164" s="24">
        <v>463589</v>
      </c>
      <c r="C6164" s="28" t="s">
        <v>3960</v>
      </c>
      <c r="D6164" s="29">
        <v>35463589</v>
      </c>
      <c r="E6164" s="29" t="s">
        <v>3527</v>
      </c>
      <c r="F6164" s="29">
        <v>296.92</v>
      </c>
      <c r="G6164" s="10">
        <f>SUMIFS('Régua SAEB'!$C:$C,'Régua SAEB'!$B:$B,"LP",'Régua SAEB'!$D:$D,"&lt;="&amp;$F6164,'Régua SAEB'!$E:$E,"&gt;"&amp;$F6164,'Régua SAEB'!$A:$A,$E6164)</f>
        <v>3</v>
      </c>
      <c r="H6164" s="10" t="str">
        <f t="array" ref="H6164">INDEX('Régua SAEB'!$F$1:$F$40,MATCH($E6164&amp;"LP"&amp;$G6164,'Régua SAEB'!$G$1:$G$40,0),1)</f>
        <v>Básico</v>
      </c>
      <c r="I6164" s="29">
        <v>289.14</v>
      </c>
      <c r="J6164" s="10">
        <f>SUMIFS('Régua SAEB'!$C:$C,'Régua SAEB'!$B:$B,"MT",'Régua SAEB'!$D:$D,"&lt;="&amp;$I6164,'Régua SAEB'!$E:$E,"&gt;"&amp;$I6164,'Régua SAEB'!$A:$A,$E6164)</f>
        <v>3</v>
      </c>
      <c r="K6164" s="10" t="str">
        <f t="array" ref="K6164">INDEX('Régua SAEB'!$F$1:$F$40,MATCH($E6164&amp;"MT"&amp;$J6164,'Régua SAEB'!$G$1:$G$40,0),1)</f>
        <v>Básico</v>
      </c>
    </row>
    <row r="6165" spans="1:11" x14ac:dyDescent="0.2">
      <c r="A6165" s="28" t="s">
        <v>78</v>
      </c>
      <c r="B6165" s="24">
        <v>11548</v>
      </c>
      <c r="C6165" s="28" t="s">
        <v>3961</v>
      </c>
      <c r="D6165" s="29">
        <v>35011548</v>
      </c>
      <c r="E6165" s="29" t="s">
        <v>3527</v>
      </c>
      <c r="F6165" s="29">
        <v>274.77999999999997</v>
      </c>
      <c r="G6165" s="10">
        <f>SUMIFS('Régua SAEB'!$C:$C,'Régua SAEB'!$B:$B,"LP",'Régua SAEB'!$D:$D,"&lt;="&amp;$F6165,'Régua SAEB'!$E:$E,"&gt;"&amp;$F6165,'Régua SAEB'!$A:$A,$E6165)</f>
        <v>2</v>
      </c>
      <c r="H6165" s="10" t="str">
        <f t="array" ref="H6165">INDEX('Régua SAEB'!$F$1:$F$40,MATCH($E6165&amp;"LP"&amp;$G6165,'Régua SAEB'!$G$1:$G$40,0),1)</f>
        <v>Básico</v>
      </c>
      <c r="I6165" s="29">
        <v>259.14</v>
      </c>
      <c r="J6165" s="10">
        <f>SUMIFS('Régua SAEB'!$C:$C,'Régua SAEB'!$B:$B,"MT",'Régua SAEB'!$D:$D,"&lt;="&amp;$I6165,'Régua SAEB'!$E:$E,"&gt;"&amp;$I6165,'Régua SAEB'!$A:$A,$E6165)</f>
        <v>2</v>
      </c>
      <c r="K6165" s="10" t="str">
        <f t="array" ref="K6165">INDEX('Régua SAEB'!$F$1:$F$40,MATCH($E6165&amp;"MT"&amp;$J6165,'Régua SAEB'!$G$1:$G$40,0),1)</f>
        <v>Insuficiente</v>
      </c>
    </row>
    <row r="6166" spans="1:11" x14ac:dyDescent="0.2">
      <c r="A6166" s="28" t="s">
        <v>3777</v>
      </c>
      <c r="B6166" s="24">
        <v>294937</v>
      </c>
      <c r="C6166" s="28" t="s">
        <v>3962</v>
      </c>
      <c r="D6166" s="29">
        <v>35294937</v>
      </c>
      <c r="E6166" s="29" t="s">
        <v>3527</v>
      </c>
      <c r="F6166" s="29">
        <v>318.88</v>
      </c>
      <c r="G6166" s="10">
        <f>SUMIFS('Régua SAEB'!$C:$C,'Régua SAEB'!$B:$B,"LP",'Régua SAEB'!$D:$D,"&lt;="&amp;$F6166,'Régua SAEB'!$E:$E,"&gt;"&amp;$F6166,'Régua SAEB'!$A:$A,$E6166)</f>
        <v>4</v>
      </c>
      <c r="H6166" s="10" t="str">
        <f t="array" ref="H6166">INDEX('Régua SAEB'!$F$1:$F$40,MATCH($E6166&amp;"LP"&amp;$G6166,'Régua SAEB'!$G$1:$G$40,0),1)</f>
        <v>Básico</v>
      </c>
      <c r="I6166" s="29">
        <v>305.17</v>
      </c>
      <c r="J6166" s="10">
        <f>SUMIFS('Régua SAEB'!$C:$C,'Régua SAEB'!$B:$B,"MT",'Régua SAEB'!$D:$D,"&lt;="&amp;$I6166,'Régua SAEB'!$E:$E,"&gt;"&amp;$I6166,'Régua SAEB'!$A:$A,$E6166)</f>
        <v>4</v>
      </c>
      <c r="K6166" s="10" t="str">
        <f t="array" ref="K6166">INDEX('Régua SAEB'!$F$1:$F$40,MATCH($E6166&amp;"MT"&amp;$J6166,'Régua SAEB'!$G$1:$G$40,0),1)</f>
        <v>Básico</v>
      </c>
    </row>
    <row r="6167" spans="1:11" x14ac:dyDescent="0.2">
      <c r="A6167" s="28" t="s">
        <v>3777</v>
      </c>
      <c r="B6167" s="24">
        <v>5847</v>
      </c>
      <c r="C6167" s="28" t="s">
        <v>3963</v>
      </c>
      <c r="D6167" s="29">
        <v>35005847</v>
      </c>
      <c r="E6167" s="29" t="s">
        <v>3527</v>
      </c>
      <c r="F6167" s="29">
        <v>325.06</v>
      </c>
      <c r="G6167" s="10">
        <f>SUMIFS('Régua SAEB'!$C:$C,'Régua SAEB'!$B:$B,"LP",'Régua SAEB'!$D:$D,"&lt;="&amp;$F6167,'Régua SAEB'!$E:$E,"&gt;"&amp;$F6167,'Régua SAEB'!$A:$A,$E6167)</f>
        <v>5</v>
      </c>
      <c r="H6167" s="10" t="str">
        <f t="array" ref="H6167">INDEX('Régua SAEB'!$F$1:$F$40,MATCH($E6167&amp;"LP"&amp;$G6167,'Régua SAEB'!$G$1:$G$40,0),1)</f>
        <v>Proficiente</v>
      </c>
      <c r="I6167" s="29">
        <v>317.24</v>
      </c>
      <c r="J6167" s="10">
        <f>SUMIFS('Régua SAEB'!$C:$C,'Régua SAEB'!$B:$B,"MT",'Régua SAEB'!$D:$D,"&lt;="&amp;$I6167,'Régua SAEB'!$E:$E,"&gt;"&amp;$I6167,'Régua SAEB'!$A:$A,$E6167)</f>
        <v>4</v>
      </c>
      <c r="K6167" s="10" t="str">
        <f t="array" ref="K6167">INDEX('Régua SAEB'!$F$1:$F$40,MATCH($E6167&amp;"MT"&amp;$J6167,'Régua SAEB'!$G$1:$G$40,0),1)</f>
        <v>Básico</v>
      </c>
    </row>
    <row r="6168" spans="1:11" x14ac:dyDescent="0.2">
      <c r="A6168" s="28" t="s">
        <v>36</v>
      </c>
      <c r="B6168" s="24">
        <v>578022</v>
      </c>
      <c r="C6168" s="28" t="s">
        <v>3964</v>
      </c>
      <c r="D6168" s="29">
        <v>35578022</v>
      </c>
      <c r="E6168" s="29" t="s">
        <v>3527</v>
      </c>
      <c r="F6168" s="29">
        <v>267.97000000000003</v>
      </c>
      <c r="G6168" s="10">
        <f>SUMIFS('Régua SAEB'!$C:$C,'Régua SAEB'!$B:$B,"LP",'Régua SAEB'!$D:$D,"&lt;="&amp;$F6168,'Régua SAEB'!$E:$E,"&gt;"&amp;$F6168,'Régua SAEB'!$A:$A,$E6168)</f>
        <v>2</v>
      </c>
      <c r="H6168" s="10" t="str">
        <f t="array" ref="H6168">INDEX('Régua SAEB'!$F$1:$F$40,MATCH($E6168&amp;"LP"&amp;$G6168,'Régua SAEB'!$G$1:$G$40,0),1)</f>
        <v>Básico</v>
      </c>
      <c r="I6168" s="29">
        <v>252.05</v>
      </c>
      <c r="J6168" s="10">
        <f>SUMIFS('Régua SAEB'!$C:$C,'Régua SAEB'!$B:$B,"MT",'Régua SAEB'!$D:$D,"&lt;="&amp;$I6168,'Régua SAEB'!$E:$E,"&gt;"&amp;$I6168,'Régua SAEB'!$A:$A,$E6168)</f>
        <v>2</v>
      </c>
      <c r="K6168" s="10" t="str">
        <f t="array" ref="K6168">INDEX('Régua SAEB'!$F$1:$F$40,MATCH($E6168&amp;"MT"&amp;$J6168,'Régua SAEB'!$G$1:$G$40,0),1)</f>
        <v>Insuficiente</v>
      </c>
    </row>
    <row r="6169" spans="1:11" x14ac:dyDescent="0.2">
      <c r="A6169" s="28" t="s">
        <v>45</v>
      </c>
      <c r="B6169" s="24">
        <v>24132</v>
      </c>
      <c r="C6169" s="28" t="s">
        <v>3965</v>
      </c>
      <c r="D6169" s="29">
        <v>35024132</v>
      </c>
      <c r="E6169" s="29" t="s">
        <v>3527</v>
      </c>
      <c r="F6169" s="29">
        <v>264.08999999999997</v>
      </c>
      <c r="G6169" s="10">
        <f>SUMIFS('Régua SAEB'!$C:$C,'Régua SAEB'!$B:$B,"LP",'Régua SAEB'!$D:$D,"&lt;="&amp;$F6169,'Régua SAEB'!$E:$E,"&gt;"&amp;$F6169,'Régua SAEB'!$A:$A,$E6169)</f>
        <v>2</v>
      </c>
      <c r="H6169" s="10" t="str">
        <f t="array" ref="H6169">INDEX('Régua SAEB'!$F$1:$F$40,MATCH($E6169&amp;"LP"&amp;$G6169,'Régua SAEB'!$G$1:$G$40,0),1)</f>
        <v>Básico</v>
      </c>
      <c r="I6169" s="29">
        <v>265.17</v>
      </c>
      <c r="J6169" s="10">
        <f>SUMIFS('Régua SAEB'!$C:$C,'Régua SAEB'!$B:$B,"MT",'Régua SAEB'!$D:$D,"&lt;="&amp;$I6169,'Régua SAEB'!$E:$E,"&gt;"&amp;$I6169,'Régua SAEB'!$A:$A,$E6169)</f>
        <v>2</v>
      </c>
      <c r="K6169" s="10" t="str">
        <f t="array" ref="K6169">INDEX('Régua SAEB'!$F$1:$F$40,MATCH($E6169&amp;"MT"&amp;$J6169,'Régua SAEB'!$G$1:$G$40,0),1)</f>
        <v>Insuficiente</v>
      </c>
    </row>
    <row r="6170" spans="1:11" x14ac:dyDescent="0.2">
      <c r="A6170" s="28" t="s">
        <v>63</v>
      </c>
      <c r="B6170" s="24">
        <v>17450</v>
      </c>
      <c r="C6170" s="28" t="s">
        <v>3966</v>
      </c>
      <c r="D6170" s="29">
        <v>35017450</v>
      </c>
      <c r="E6170" s="29" t="s">
        <v>3527</v>
      </c>
      <c r="F6170" s="29">
        <v>268.27</v>
      </c>
      <c r="G6170" s="10">
        <f>SUMIFS('Régua SAEB'!$C:$C,'Régua SAEB'!$B:$B,"LP",'Régua SAEB'!$D:$D,"&lt;="&amp;$F6170,'Régua SAEB'!$E:$E,"&gt;"&amp;$F6170,'Régua SAEB'!$A:$A,$E6170)</f>
        <v>2</v>
      </c>
      <c r="H6170" s="10" t="str">
        <f t="array" ref="H6170">INDEX('Régua SAEB'!$F$1:$F$40,MATCH($E6170&amp;"LP"&amp;$G6170,'Régua SAEB'!$G$1:$G$40,0),1)</f>
        <v>Básico</v>
      </c>
      <c r="I6170" s="29">
        <v>270.70999999999998</v>
      </c>
      <c r="J6170" s="10">
        <f>SUMIFS('Régua SAEB'!$C:$C,'Régua SAEB'!$B:$B,"MT",'Régua SAEB'!$D:$D,"&lt;="&amp;$I6170,'Régua SAEB'!$E:$E,"&gt;"&amp;$I6170,'Régua SAEB'!$A:$A,$E6170)</f>
        <v>2</v>
      </c>
      <c r="K6170" s="10" t="str">
        <f t="array" ref="K6170">INDEX('Régua SAEB'!$F$1:$F$40,MATCH($E6170&amp;"MT"&amp;$J6170,'Régua SAEB'!$G$1:$G$40,0),1)</f>
        <v>Insuficiente</v>
      </c>
    </row>
    <row r="6171" spans="1:11" x14ac:dyDescent="0.2">
      <c r="A6171" s="28" t="s">
        <v>92</v>
      </c>
      <c r="B6171" s="24">
        <v>462342</v>
      </c>
      <c r="C6171" s="28" t="s">
        <v>3967</v>
      </c>
      <c r="D6171" s="29">
        <v>35462342</v>
      </c>
      <c r="E6171" s="29" t="s">
        <v>3527</v>
      </c>
      <c r="F6171" s="29">
        <v>293.72000000000003</v>
      </c>
      <c r="G6171" s="10">
        <f>SUMIFS('Régua SAEB'!$C:$C,'Régua SAEB'!$B:$B,"LP",'Régua SAEB'!$D:$D,"&lt;="&amp;$F6171,'Régua SAEB'!$E:$E,"&gt;"&amp;$F6171,'Régua SAEB'!$A:$A,$E6171)</f>
        <v>3</v>
      </c>
      <c r="H6171" s="10" t="str">
        <f t="array" ref="H6171">INDEX('Régua SAEB'!$F$1:$F$40,MATCH($E6171&amp;"LP"&amp;$G6171,'Régua SAEB'!$G$1:$G$40,0),1)</f>
        <v>Básico</v>
      </c>
      <c r="I6171" s="29">
        <v>278.85000000000002</v>
      </c>
      <c r="J6171" s="10">
        <f>SUMIFS('Régua SAEB'!$C:$C,'Régua SAEB'!$B:$B,"MT",'Régua SAEB'!$D:$D,"&lt;="&amp;$I6171,'Régua SAEB'!$E:$E,"&gt;"&amp;$I6171,'Régua SAEB'!$A:$A,$E6171)</f>
        <v>3</v>
      </c>
      <c r="K6171" s="10" t="str">
        <f t="array" ref="K6171">INDEX('Régua SAEB'!$F$1:$F$40,MATCH($E6171&amp;"MT"&amp;$J6171,'Régua SAEB'!$G$1:$G$40,0),1)</f>
        <v>Básico</v>
      </c>
    </row>
    <row r="6172" spans="1:11" x14ac:dyDescent="0.2">
      <c r="A6172" s="28" t="s">
        <v>3777</v>
      </c>
      <c r="B6172" s="24">
        <v>925962</v>
      </c>
      <c r="C6172" s="28" t="s">
        <v>3968</v>
      </c>
      <c r="D6172" s="29">
        <v>35925962</v>
      </c>
      <c r="E6172" s="29" t="s">
        <v>3527</v>
      </c>
      <c r="F6172" s="29">
        <v>330.54</v>
      </c>
      <c r="G6172" s="10">
        <f>SUMIFS('Régua SAEB'!$C:$C,'Régua SAEB'!$B:$B,"LP",'Régua SAEB'!$D:$D,"&lt;="&amp;$F6172,'Régua SAEB'!$E:$E,"&gt;"&amp;$F6172,'Régua SAEB'!$A:$A,$E6172)</f>
        <v>5</v>
      </c>
      <c r="H6172" s="10" t="str">
        <f t="array" ref="H6172">INDEX('Régua SAEB'!$F$1:$F$40,MATCH($E6172&amp;"LP"&amp;$G6172,'Régua SAEB'!$G$1:$G$40,0),1)</f>
        <v>Proficiente</v>
      </c>
      <c r="I6172" s="29">
        <v>323.41000000000003</v>
      </c>
      <c r="J6172" s="10">
        <f>SUMIFS('Régua SAEB'!$C:$C,'Régua SAEB'!$B:$B,"MT",'Régua SAEB'!$D:$D,"&lt;="&amp;$I6172,'Régua SAEB'!$E:$E,"&gt;"&amp;$I6172,'Régua SAEB'!$A:$A,$E6172)</f>
        <v>4</v>
      </c>
      <c r="K6172" s="10" t="str">
        <f t="array" ref="K6172">INDEX('Régua SAEB'!$F$1:$F$40,MATCH($E6172&amp;"MT"&amp;$J6172,'Régua SAEB'!$G$1:$G$40,0),1)</f>
        <v>Básico</v>
      </c>
    </row>
    <row r="6173" spans="1:11" x14ac:dyDescent="0.2">
      <c r="A6173" s="28" t="s">
        <v>16</v>
      </c>
      <c r="B6173" s="24">
        <v>14552</v>
      </c>
      <c r="C6173" s="28" t="s">
        <v>3969</v>
      </c>
      <c r="D6173" s="29">
        <v>35014552</v>
      </c>
      <c r="E6173" s="29" t="s">
        <v>3527</v>
      </c>
      <c r="F6173" s="29">
        <v>261.05</v>
      </c>
      <c r="G6173" s="10">
        <f>SUMIFS('Régua SAEB'!$C:$C,'Régua SAEB'!$B:$B,"LP",'Régua SAEB'!$D:$D,"&lt;="&amp;$F6173,'Régua SAEB'!$E:$E,"&gt;"&amp;$F6173,'Régua SAEB'!$A:$A,$E6173)</f>
        <v>2</v>
      </c>
      <c r="H6173" s="10" t="str">
        <f t="array" ref="H6173">INDEX('Régua SAEB'!$F$1:$F$40,MATCH($E6173&amp;"LP"&amp;$G6173,'Régua SAEB'!$G$1:$G$40,0),1)</f>
        <v>Básico</v>
      </c>
      <c r="I6173" s="29">
        <v>281.22000000000003</v>
      </c>
      <c r="J6173" s="10">
        <f>SUMIFS('Régua SAEB'!$C:$C,'Régua SAEB'!$B:$B,"MT",'Régua SAEB'!$D:$D,"&lt;="&amp;$I6173,'Régua SAEB'!$E:$E,"&gt;"&amp;$I6173,'Régua SAEB'!$A:$A,$E6173)</f>
        <v>3</v>
      </c>
      <c r="K6173" s="10" t="str">
        <f t="array" ref="K6173">INDEX('Régua SAEB'!$F$1:$F$40,MATCH($E6173&amp;"MT"&amp;$J6173,'Régua SAEB'!$G$1:$G$40,0),1)</f>
        <v>Básico</v>
      </c>
    </row>
    <row r="6174" spans="1:11" x14ac:dyDescent="0.2">
      <c r="A6174" s="28" t="s">
        <v>3777</v>
      </c>
      <c r="B6174" s="24">
        <v>475221</v>
      </c>
      <c r="C6174" s="28" t="s">
        <v>3970</v>
      </c>
      <c r="D6174" s="29">
        <v>35475221</v>
      </c>
      <c r="E6174" s="29" t="s">
        <v>3527</v>
      </c>
      <c r="F6174" s="29">
        <v>295.7</v>
      </c>
      <c r="G6174" s="10">
        <f>SUMIFS('Régua SAEB'!$C:$C,'Régua SAEB'!$B:$B,"LP",'Régua SAEB'!$D:$D,"&lt;="&amp;$F6174,'Régua SAEB'!$E:$E,"&gt;"&amp;$F6174,'Régua SAEB'!$A:$A,$E6174)</f>
        <v>3</v>
      </c>
      <c r="H6174" s="10" t="str">
        <f t="array" ref="H6174">INDEX('Régua SAEB'!$F$1:$F$40,MATCH($E6174&amp;"LP"&amp;$G6174,'Régua SAEB'!$G$1:$G$40,0),1)</f>
        <v>Básico</v>
      </c>
      <c r="I6174" s="29">
        <v>276.01</v>
      </c>
      <c r="J6174" s="10">
        <f>SUMIFS('Régua SAEB'!$C:$C,'Régua SAEB'!$B:$B,"MT",'Régua SAEB'!$D:$D,"&lt;="&amp;$I6174,'Régua SAEB'!$E:$E,"&gt;"&amp;$I6174,'Régua SAEB'!$A:$A,$E6174)</f>
        <v>3</v>
      </c>
      <c r="K6174" s="10" t="str">
        <f t="array" ref="K6174">INDEX('Régua SAEB'!$F$1:$F$40,MATCH($E6174&amp;"MT"&amp;$J6174,'Régua SAEB'!$G$1:$G$40,0),1)</f>
        <v>Básico</v>
      </c>
    </row>
    <row r="6175" spans="1:11" x14ac:dyDescent="0.2">
      <c r="A6175" s="28" t="s">
        <v>83</v>
      </c>
      <c r="B6175" s="24">
        <v>27972</v>
      </c>
      <c r="C6175" s="28" t="s">
        <v>3971</v>
      </c>
      <c r="D6175" s="29">
        <v>35027972</v>
      </c>
      <c r="E6175" s="29" t="s">
        <v>3527</v>
      </c>
      <c r="F6175" s="29">
        <v>262.67</v>
      </c>
      <c r="G6175" s="10">
        <f>SUMIFS('Régua SAEB'!$C:$C,'Régua SAEB'!$B:$B,"LP",'Régua SAEB'!$D:$D,"&lt;="&amp;$F6175,'Régua SAEB'!$E:$E,"&gt;"&amp;$F6175,'Régua SAEB'!$A:$A,$E6175)</f>
        <v>2</v>
      </c>
      <c r="H6175" s="10" t="str">
        <f t="array" ref="H6175">INDEX('Régua SAEB'!$F$1:$F$40,MATCH($E6175&amp;"LP"&amp;$G6175,'Régua SAEB'!$G$1:$G$40,0),1)</f>
        <v>Básico</v>
      </c>
      <c r="I6175" s="29">
        <v>253.27</v>
      </c>
      <c r="J6175" s="10">
        <f>SUMIFS('Régua SAEB'!$C:$C,'Régua SAEB'!$B:$B,"MT",'Régua SAEB'!$D:$D,"&lt;="&amp;$I6175,'Régua SAEB'!$E:$E,"&gt;"&amp;$I6175,'Régua SAEB'!$A:$A,$E6175)</f>
        <v>2</v>
      </c>
      <c r="K6175" s="10" t="str">
        <f t="array" ref="K6175">INDEX('Régua SAEB'!$F$1:$F$40,MATCH($E6175&amp;"MT"&amp;$J6175,'Régua SAEB'!$G$1:$G$40,0),1)</f>
        <v>Insuficiente</v>
      </c>
    </row>
    <row r="6176" spans="1:11" x14ac:dyDescent="0.2">
      <c r="A6176" s="28" t="s">
        <v>3777</v>
      </c>
      <c r="B6176" s="24">
        <v>337705</v>
      </c>
      <c r="C6176" s="28" t="s">
        <v>3972</v>
      </c>
      <c r="D6176" s="29">
        <v>35337705</v>
      </c>
      <c r="E6176" s="29" t="s">
        <v>3527</v>
      </c>
      <c r="F6176" s="29">
        <v>323.89</v>
      </c>
      <c r="G6176" s="10">
        <f>SUMIFS('Régua SAEB'!$C:$C,'Régua SAEB'!$B:$B,"LP",'Régua SAEB'!$D:$D,"&lt;="&amp;$F6176,'Régua SAEB'!$E:$E,"&gt;"&amp;$F6176,'Régua SAEB'!$A:$A,$E6176)</f>
        <v>4</v>
      </c>
      <c r="H6176" s="10" t="str">
        <f t="array" ref="H6176">INDEX('Régua SAEB'!$F$1:$F$40,MATCH($E6176&amp;"LP"&amp;$G6176,'Régua SAEB'!$G$1:$G$40,0),1)</f>
        <v>Básico</v>
      </c>
      <c r="I6176" s="29">
        <v>314.97000000000003</v>
      </c>
      <c r="J6176" s="10">
        <f>SUMIFS('Régua SAEB'!$C:$C,'Régua SAEB'!$B:$B,"MT",'Régua SAEB'!$D:$D,"&lt;="&amp;$I6176,'Régua SAEB'!$E:$E,"&gt;"&amp;$I6176,'Régua SAEB'!$A:$A,$E6176)</f>
        <v>4</v>
      </c>
      <c r="K6176" s="10" t="str">
        <f t="array" ref="K6176">INDEX('Régua SAEB'!$F$1:$F$40,MATCH($E6176&amp;"MT"&amp;$J6176,'Régua SAEB'!$G$1:$G$40,0),1)</f>
        <v>Básico</v>
      </c>
    </row>
    <row r="6177" spans="1:11" x14ac:dyDescent="0.2">
      <c r="A6177" s="28" t="s">
        <v>83</v>
      </c>
      <c r="B6177" s="24">
        <v>27819</v>
      </c>
      <c r="C6177" s="28" t="s">
        <v>3973</v>
      </c>
      <c r="D6177" s="29">
        <v>35027819</v>
      </c>
      <c r="E6177" s="29" t="s">
        <v>3527</v>
      </c>
      <c r="F6177" s="29">
        <v>260.55</v>
      </c>
      <c r="G6177" s="10">
        <f>SUMIFS('Régua SAEB'!$C:$C,'Régua SAEB'!$B:$B,"LP",'Régua SAEB'!$D:$D,"&lt;="&amp;$F6177,'Régua SAEB'!$E:$E,"&gt;"&amp;$F6177,'Régua SAEB'!$A:$A,$E6177)</f>
        <v>2</v>
      </c>
      <c r="H6177" s="10" t="str">
        <f t="array" ref="H6177">INDEX('Régua SAEB'!$F$1:$F$40,MATCH($E6177&amp;"LP"&amp;$G6177,'Régua SAEB'!$G$1:$G$40,0),1)</f>
        <v>Básico</v>
      </c>
      <c r="I6177" s="29">
        <v>263.20999999999998</v>
      </c>
      <c r="J6177" s="10">
        <f>SUMIFS('Régua SAEB'!$C:$C,'Régua SAEB'!$B:$B,"MT",'Régua SAEB'!$D:$D,"&lt;="&amp;$I6177,'Régua SAEB'!$E:$E,"&gt;"&amp;$I6177,'Régua SAEB'!$A:$A,$E6177)</f>
        <v>2</v>
      </c>
      <c r="K6177" s="10" t="str">
        <f t="array" ref="K6177">INDEX('Régua SAEB'!$F$1:$F$40,MATCH($E6177&amp;"MT"&amp;$J6177,'Régua SAEB'!$G$1:$G$40,0),1)</f>
        <v>Insuficiente</v>
      </c>
    </row>
    <row r="6178" spans="1:11" x14ac:dyDescent="0.2">
      <c r="A6178" s="28" t="s">
        <v>82</v>
      </c>
      <c r="B6178" s="24">
        <v>23231</v>
      </c>
      <c r="C6178" s="28" t="s">
        <v>3974</v>
      </c>
      <c r="D6178" s="29">
        <v>35023231</v>
      </c>
      <c r="E6178" s="29" t="s">
        <v>3527</v>
      </c>
      <c r="F6178" s="29">
        <v>258.5</v>
      </c>
      <c r="G6178" s="10">
        <f>SUMIFS('Régua SAEB'!$C:$C,'Régua SAEB'!$B:$B,"LP",'Régua SAEB'!$D:$D,"&lt;="&amp;$F6178,'Régua SAEB'!$E:$E,"&gt;"&amp;$F6178,'Régua SAEB'!$A:$A,$E6178)</f>
        <v>2</v>
      </c>
      <c r="H6178" s="10" t="str">
        <f t="array" ref="H6178">INDEX('Régua SAEB'!$F$1:$F$40,MATCH($E6178&amp;"LP"&amp;$G6178,'Régua SAEB'!$G$1:$G$40,0),1)</f>
        <v>Básico</v>
      </c>
      <c r="I6178" s="29">
        <v>260.52999999999997</v>
      </c>
      <c r="J6178" s="10">
        <f>SUMIFS('Régua SAEB'!$C:$C,'Régua SAEB'!$B:$B,"MT",'Régua SAEB'!$D:$D,"&lt;="&amp;$I6178,'Régua SAEB'!$E:$E,"&gt;"&amp;$I6178,'Régua SAEB'!$A:$A,$E6178)</f>
        <v>2</v>
      </c>
      <c r="K6178" s="10" t="str">
        <f t="array" ref="K6178">INDEX('Régua SAEB'!$F$1:$F$40,MATCH($E6178&amp;"MT"&amp;$J6178,'Régua SAEB'!$G$1:$G$40,0),1)</f>
        <v>Insuficiente</v>
      </c>
    </row>
    <row r="6179" spans="1:11" x14ac:dyDescent="0.2">
      <c r="A6179" s="28" t="s">
        <v>3777</v>
      </c>
      <c r="B6179" s="24">
        <v>23437</v>
      </c>
      <c r="C6179" s="28" t="s">
        <v>3975</v>
      </c>
      <c r="D6179" s="29">
        <v>35023437</v>
      </c>
      <c r="E6179" s="29" t="s">
        <v>3527</v>
      </c>
      <c r="F6179" s="29">
        <v>286.08</v>
      </c>
      <c r="G6179" s="10">
        <f>SUMIFS('Régua SAEB'!$C:$C,'Régua SAEB'!$B:$B,"LP",'Régua SAEB'!$D:$D,"&lt;="&amp;$F6179,'Régua SAEB'!$E:$E,"&gt;"&amp;$F6179,'Régua SAEB'!$A:$A,$E6179)</f>
        <v>3</v>
      </c>
      <c r="H6179" s="10" t="str">
        <f t="array" ref="H6179">INDEX('Régua SAEB'!$F$1:$F$40,MATCH($E6179&amp;"LP"&amp;$G6179,'Régua SAEB'!$G$1:$G$40,0),1)</f>
        <v>Básico</v>
      </c>
      <c r="I6179" s="29">
        <v>276.14</v>
      </c>
      <c r="J6179" s="10">
        <f>SUMIFS('Régua SAEB'!$C:$C,'Régua SAEB'!$B:$B,"MT",'Régua SAEB'!$D:$D,"&lt;="&amp;$I6179,'Régua SAEB'!$E:$E,"&gt;"&amp;$I6179,'Régua SAEB'!$A:$A,$E6179)</f>
        <v>3</v>
      </c>
      <c r="K6179" s="10" t="str">
        <f t="array" ref="K6179">INDEX('Régua SAEB'!$F$1:$F$40,MATCH($E6179&amp;"MT"&amp;$J6179,'Régua SAEB'!$G$1:$G$40,0),1)</f>
        <v>Básico</v>
      </c>
    </row>
    <row r="6180" spans="1:11" x14ac:dyDescent="0.2">
      <c r="A6180" s="28" t="s">
        <v>60</v>
      </c>
      <c r="B6180" s="24">
        <v>34769</v>
      </c>
      <c r="C6180" s="28" t="s">
        <v>3976</v>
      </c>
      <c r="D6180" s="29">
        <v>35034769</v>
      </c>
      <c r="E6180" s="29" t="s">
        <v>3527</v>
      </c>
      <c r="F6180" s="29">
        <v>288.16000000000003</v>
      </c>
      <c r="G6180" s="10">
        <f>SUMIFS('Régua SAEB'!$C:$C,'Régua SAEB'!$B:$B,"LP",'Régua SAEB'!$D:$D,"&lt;="&amp;$F6180,'Régua SAEB'!$E:$E,"&gt;"&amp;$F6180,'Régua SAEB'!$A:$A,$E6180)</f>
        <v>3</v>
      </c>
      <c r="H6180" s="10" t="str">
        <f t="array" ref="H6180">INDEX('Régua SAEB'!$F$1:$F$40,MATCH($E6180&amp;"LP"&amp;$G6180,'Régua SAEB'!$G$1:$G$40,0),1)</f>
        <v>Básico</v>
      </c>
      <c r="I6180" s="29">
        <v>276.16000000000003</v>
      </c>
      <c r="J6180" s="10">
        <f>SUMIFS('Régua SAEB'!$C:$C,'Régua SAEB'!$B:$B,"MT",'Régua SAEB'!$D:$D,"&lt;="&amp;$I6180,'Régua SAEB'!$E:$E,"&gt;"&amp;$I6180,'Régua SAEB'!$A:$A,$E6180)</f>
        <v>3</v>
      </c>
      <c r="K6180" s="10" t="str">
        <f t="array" ref="K6180">INDEX('Régua SAEB'!$F$1:$F$40,MATCH($E6180&amp;"MT"&amp;$J6180,'Régua SAEB'!$G$1:$G$40,0),1)</f>
        <v>Básico</v>
      </c>
    </row>
    <row r="6181" spans="1:11" x14ac:dyDescent="0.2">
      <c r="A6181" s="28" t="s">
        <v>3777</v>
      </c>
      <c r="B6181" s="24">
        <v>34794</v>
      </c>
      <c r="C6181" s="28" t="s">
        <v>3977</v>
      </c>
      <c r="D6181" s="29">
        <v>35034794</v>
      </c>
      <c r="E6181" s="29" t="s">
        <v>3527</v>
      </c>
      <c r="F6181" s="29">
        <v>310.74</v>
      </c>
      <c r="G6181" s="10">
        <f>SUMIFS('Régua SAEB'!$C:$C,'Régua SAEB'!$B:$B,"LP",'Régua SAEB'!$D:$D,"&lt;="&amp;$F6181,'Régua SAEB'!$E:$E,"&gt;"&amp;$F6181,'Régua SAEB'!$A:$A,$E6181)</f>
        <v>4</v>
      </c>
      <c r="H6181" s="10" t="str">
        <f t="array" ref="H6181">INDEX('Régua SAEB'!$F$1:$F$40,MATCH($E6181&amp;"LP"&amp;$G6181,'Régua SAEB'!$G$1:$G$40,0),1)</f>
        <v>Básico</v>
      </c>
      <c r="I6181" s="29">
        <v>289.88</v>
      </c>
      <c r="J6181" s="10">
        <f>SUMIFS('Régua SAEB'!$C:$C,'Régua SAEB'!$B:$B,"MT",'Régua SAEB'!$D:$D,"&lt;="&amp;$I6181,'Régua SAEB'!$E:$E,"&gt;"&amp;$I6181,'Régua SAEB'!$A:$A,$E6181)</f>
        <v>3</v>
      </c>
      <c r="K6181" s="10" t="str">
        <f t="array" ref="K6181">INDEX('Régua SAEB'!$F$1:$F$40,MATCH($E6181&amp;"MT"&amp;$J6181,'Régua SAEB'!$G$1:$G$40,0),1)</f>
        <v>Básico</v>
      </c>
    </row>
    <row r="6182" spans="1:11" x14ac:dyDescent="0.2">
      <c r="A6182" s="28" t="s">
        <v>60</v>
      </c>
      <c r="B6182" s="24">
        <v>903723</v>
      </c>
      <c r="C6182" s="28" t="s">
        <v>3978</v>
      </c>
      <c r="D6182" s="29">
        <v>35903723</v>
      </c>
      <c r="E6182" s="29" t="s">
        <v>3527</v>
      </c>
      <c r="F6182" s="29">
        <v>287.87</v>
      </c>
      <c r="G6182" s="10">
        <f>SUMIFS('Régua SAEB'!$C:$C,'Régua SAEB'!$B:$B,"LP",'Régua SAEB'!$D:$D,"&lt;="&amp;$F6182,'Régua SAEB'!$E:$E,"&gt;"&amp;$F6182,'Régua SAEB'!$A:$A,$E6182)</f>
        <v>3</v>
      </c>
      <c r="H6182" s="10" t="str">
        <f t="array" ref="H6182">INDEX('Régua SAEB'!$F$1:$F$40,MATCH($E6182&amp;"LP"&amp;$G6182,'Régua SAEB'!$G$1:$G$40,0),1)</f>
        <v>Básico</v>
      </c>
      <c r="I6182" s="29">
        <v>270.93</v>
      </c>
      <c r="J6182" s="10">
        <f>SUMIFS('Régua SAEB'!$C:$C,'Régua SAEB'!$B:$B,"MT",'Régua SAEB'!$D:$D,"&lt;="&amp;$I6182,'Régua SAEB'!$E:$E,"&gt;"&amp;$I6182,'Régua SAEB'!$A:$A,$E6182)</f>
        <v>2</v>
      </c>
      <c r="K6182" s="10" t="str">
        <f t="array" ref="K6182">INDEX('Régua SAEB'!$F$1:$F$40,MATCH($E6182&amp;"MT"&amp;$J6182,'Régua SAEB'!$G$1:$G$40,0),1)</f>
        <v>Insuficiente</v>
      </c>
    </row>
    <row r="6183" spans="1:11" x14ac:dyDescent="0.2">
      <c r="A6183" s="28" t="s">
        <v>3777</v>
      </c>
      <c r="B6183" s="24">
        <v>920548</v>
      </c>
      <c r="C6183" s="28" t="s">
        <v>3979</v>
      </c>
      <c r="D6183" s="29">
        <v>35920548</v>
      </c>
      <c r="E6183" s="29" t="s">
        <v>3527</v>
      </c>
      <c r="F6183" s="29">
        <v>312.3</v>
      </c>
      <c r="G6183" s="10">
        <f>SUMIFS('Régua SAEB'!$C:$C,'Régua SAEB'!$B:$B,"LP",'Régua SAEB'!$D:$D,"&lt;="&amp;$F6183,'Régua SAEB'!$E:$E,"&gt;"&amp;$F6183,'Régua SAEB'!$A:$A,$E6183)</f>
        <v>4</v>
      </c>
      <c r="H6183" s="10" t="str">
        <f t="array" ref="H6183">INDEX('Régua SAEB'!$F$1:$F$40,MATCH($E6183&amp;"LP"&amp;$G6183,'Régua SAEB'!$G$1:$G$40,0),1)</f>
        <v>Básico</v>
      </c>
      <c r="I6183" s="29">
        <v>306.91000000000003</v>
      </c>
      <c r="J6183" s="10">
        <f>SUMIFS('Régua SAEB'!$C:$C,'Régua SAEB'!$B:$B,"MT",'Régua SAEB'!$D:$D,"&lt;="&amp;$I6183,'Régua SAEB'!$E:$E,"&gt;"&amp;$I6183,'Régua SAEB'!$A:$A,$E6183)</f>
        <v>4</v>
      </c>
      <c r="K6183" s="10" t="str">
        <f t="array" ref="K6183">INDEX('Régua SAEB'!$F$1:$F$40,MATCH($E6183&amp;"MT"&amp;$J6183,'Régua SAEB'!$G$1:$G$40,0),1)</f>
        <v>Básico</v>
      </c>
    </row>
    <row r="6184" spans="1:11" x14ac:dyDescent="0.2">
      <c r="A6184" s="28" t="s">
        <v>25</v>
      </c>
      <c r="B6184" s="24">
        <v>462378</v>
      </c>
      <c r="C6184" s="28" t="s">
        <v>3980</v>
      </c>
      <c r="D6184" s="29">
        <v>35462378</v>
      </c>
      <c r="E6184" s="29" t="s">
        <v>3527</v>
      </c>
      <c r="F6184" s="29">
        <v>314.35000000000002</v>
      </c>
      <c r="G6184" s="10">
        <f>SUMIFS('Régua SAEB'!$C:$C,'Régua SAEB'!$B:$B,"LP",'Régua SAEB'!$D:$D,"&lt;="&amp;$F6184,'Régua SAEB'!$E:$E,"&gt;"&amp;$F6184,'Régua SAEB'!$A:$A,$E6184)</f>
        <v>4</v>
      </c>
      <c r="H6184" s="10" t="str">
        <f t="array" ref="H6184">INDEX('Régua SAEB'!$F$1:$F$40,MATCH($E6184&amp;"LP"&amp;$G6184,'Régua SAEB'!$G$1:$G$40,0),1)</f>
        <v>Básico</v>
      </c>
      <c r="I6184" s="29">
        <v>303.19</v>
      </c>
      <c r="J6184" s="10">
        <f>SUMIFS('Régua SAEB'!$C:$C,'Régua SAEB'!$B:$B,"MT",'Régua SAEB'!$D:$D,"&lt;="&amp;$I6184,'Régua SAEB'!$E:$E,"&gt;"&amp;$I6184,'Régua SAEB'!$A:$A,$E6184)</f>
        <v>4</v>
      </c>
      <c r="K6184" s="10" t="str">
        <f t="array" ref="K6184">INDEX('Régua SAEB'!$F$1:$F$40,MATCH($E6184&amp;"MT"&amp;$J6184,'Régua SAEB'!$G$1:$G$40,0),1)</f>
        <v>Básico</v>
      </c>
    </row>
    <row r="6185" spans="1:11" x14ac:dyDescent="0.2">
      <c r="A6185" s="28" t="s">
        <v>3777</v>
      </c>
      <c r="B6185" s="24">
        <v>33959</v>
      </c>
      <c r="C6185" s="28" t="s">
        <v>3981</v>
      </c>
      <c r="D6185" s="29">
        <v>35033959</v>
      </c>
      <c r="E6185" s="29" t="s">
        <v>3527</v>
      </c>
      <c r="F6185" s="29">
        <v>314.89999999999998</v>
      </c>
      <c r="G6185" s="10">
        <f>SUMIFS('Régua SAEB'!$C:$C,'Régua SAEB'!$B:$B,"LP",'Régua SAEB'!$D:$D,"&lt;="&amp;$F6185,'Régua SAEB'!$E:$E,"&gt;"&amp;$F6185,'Régua SAEB'!$A:$A,$E6185)</f>
        <v>4</v>
      </c>
      <c r="H6185" s="10" t="str">
        <f t="array" ref="H6185">INDEX('Régua SAEB'!$F$1:$F$40,MATCH($E6185&amp;"LP"&amp;$G6185,'Régua SAEB'!$G$1:$G$40,0),1)</f>
        <v>Básico</v>
      </c>
      <c r="I6185" s="29">
        <v>299.97000000000003</v>
      </c>
      <c r="J6185" s="10">
        <f>SUMIFS('Régua SAEB'!$C:$C,'Régua SAEB'!$B:$B,"MT",'Régua SAEB'!$D:$D,"&lt;="&amp;$I6185,'Régua SAEB'!$E:$E,"&gt;"&amp;$I6185,'Régua SAEB'!$A:$A,$E6185)</f>
        <v>3</v>
      </c>
      <c r="K6185" s="10" t="str">
        <f t="array" ref="K6185">INDEX('Régua SAEB'!$F$1:$F$40,MATCH($E6185&amp;"MT"&amp;$J6185,'Régua SAEB'!$G$1:$G$40,0),1)</f>
        <v>Básico</v>
      </c>
    </row>
    <row r="6186" spans="1:11" x14ac:dyDescent="0.2">
      <c r="A6186" s="28" t="s">
        <v>67</v>
      </c>
      <c r="B6186" s="24">
        <v>34009</v>
      </c>
      <c r="C6186" s="28" t="s">
        <v>3982</v>
      </c>
      <c r="D6186" s="29">
        <v>35034009</v>
      </c>
      <c r="E6186" s="29" t="s">
        <v>3527</v>
      </c>
      <c r="F6186" s="29">
        <v>263.11</v>
      </c>
      <c r="G6186" s="10">
        <f>SUMIFS('Régua SAEB'!$C:$C,'Régua SAEB'!$B:$B,"LP",'Régua SAEB'!$D:$D,"&lt;="&amp;$F6186,'Régua SAEB'!$E:$E,"&gt;"&amp;$F6186,'Régua SAEB'!$A:$A,$E6186)</f>
        <v>2</v>
      </c>
      <c r="H6186" s="10" t="str">
        <f t="array" ref="H6186">INDEX('Régua SAEB'!$F$1:$F$40,MATCH($E6186&amp;"LP"&amp;$G6186,'Régua SAEB'!$G$1:$G$40,0),1)</f>
        <v>Básico</v>
      </c>
      <c r="I6186" s="29">
        <v>256.45</v>
      </c>
      <c r="J6186" s="10">
        <f>SUMIFS('Régua SAEB'!$C:$C,'Régua SAEB'!$B:$B,"MT",'Régua SAEB'!$D:$D,"&lt;="&amp;$I6186,'Régua SAEB'!$E:$E,"&gt;"&amp;$I6186,'Régua SAEB'!$A:$A,$E6186)</f>
        <v>2</v>
      </c>
      <c r="K6186" s="10" t="str">
        <f t="array" ref="K6186">INDEX('Régua SAEB'!$F$1:$F$40,MATCH($E6186&amp;"MT"&amp;$J6186,'Régua SAEB'!$G$1:$G$40,0),1)</f>
        <v>Insuficiente</v>
      </c>
    </row>
    <row r="6187" spans="1:11" x14ac:dyDescent="0.2">
      <c r="A6187" s="28" t="s">
        <v>44</v>
      </c>
      <c r="B6187" s="24">
        <v>16858</v>
      </c>
      <c r="C6187" s="28" t="s">
        <v>3983</v>
      </c>
      <c r="D6187" s="29">
        <v>35016858</v>
      </c>
      <c r="E6187" s="29" t="s">
        <v>3527</v>
      </c>
      <c r="F6187" s="29">
        <v>272.52999999999997</v>
      </c>
      <c r="G6187" s="10">
        <f>SUMIFS('Régua SAEB'!$C:$C,'Régua SAEB'!$B:$B,"LP",'Régua SAEB'!$D:$D,"&lt;="&amp;$F6187,'Régua SAEB'!$E:$E,"&gt;"&amp;$F6187,'Régua SAEB'!$A:$A,$E6187)</f>
        <v>2</v>
      </c>
      <c r="H6187" s="10" t="str">
        <f t="array" ref="H6187">INDEX('Régua SAEB'!$F$1:$F$40,MATCH($E6187&amp;"LP"&amp;$G6187,'Régua SAEB'!$G$1:$G$40,0),1)</f>
        <v>Básico</v>
      </c>
      <c r="I6187" s="29">
        <v>264.93</v>
      </c>
      <c r="J6187" s="10">
        <f>SUMIFS('Régua SAEB'!$C:$C,'Régua SAEB'!$B:$B,"MT",'Régua SAEB'!$D:$D,"&lt;="&amp;$I6187,'Régua SAEB'!$E:$E,"&gt;"&amp;$I6187,'Régua SAEB'!$A:$A,$E6187)</f>
        <v>2</v>
      </c>
      <c r="K6187" s="10" t="str">
        <f t="array" ref="K6187">INDEX('Régua SAEB'!$F$1:$F$40,MATCH($E6187&amp;"MT"&amp;$J6187,'Régua SAEB'!$G$1:$G$40,0),1)</f>
        <v>Insuficiente</v>
      </c>
    </row>
    <row r="6188" spans="1:11" x14ac:dyDescent="0.2">
      <c r="A6188" s="28" t="s">
        <v>44</v>
      </c>
      <c r="B6188" s="24">
        <v>908228</v>
      </c>
      <c r="C6188" s="28" t="s">
        <v>3984</v>
      </c>
      <c r="D6188" s="29">
        <v>35908228</v>
      </c>
      <c r="E6188" s="29" t="s">
        <v>3527</v>
      </c>
      <c r="F6188" s="29">
        <v>268.85000000000002</v>
      </c>
      <c r="G6188" s="10">
        <f>SUMIFS('Régua SAEB'!$C:$C,'Régua SAEB'!$B:$B,"LP",'Régua SAEB'!$D:$D,"&lt;="&amp;$F6188,'Régua SAEB'!$E:$E,"&gt;"&amp;$F6188,'Régua SAEB'!$A:$A,$E6188)</f>
        <v>2</v>
      </c>
      <c r="H6188" s="10" t="str">
        <f t="array" ref="H6188">INDEX('Régua SAEB'!$F$1:$F$40,MATCH($E6188&amp;"LP"&amp;$G6188,'Régua SAEB'!$G$1:$G$40,0),1)</f>
        <v>Básico</v>
      </c>
      <c r="I6188" s="29">
        <v>261.77999999999997</v>
      </c>
      <c r="J6188" s="10">
        <f>SUMIFS('Régua SAEB'!$C:$C,'Régua SAEB'!$B:$B,"MT",'Régua SAEB'!$D:$D,"&lt;="&amp;$I6188,'Régua SAEB'!$E:$E,"&gt;"&amp;$I6188,'Régua SAEB'!$A:$A,$E6188)</f>
        <v>2</v>
      </c>
      <c r="K6188" s="10" t="str">
        <f t="array" ref="K6188">INDEX('Régua SAEB'!$F$1:$F$40,MATCH($E6188&amp;"MT"&amp;$J6188,'Régua SAEB'!$G$1:$G$40,0),1)</f>
        <v>Insuficiente</v>
      </c>
    </row>
    <row r="6189" spans="1:11" x14ac:dyDescent="0.2">
      <c r="A6189" s="28" t="s">
        <v>56</v>
      </c>
      <c r="B6189" s="24">
        <v>6867</v>
      </c>
      <c r="C6189" s="28" t="s">
        <v>3523</v>
      </c>
      <c r="D6189" s="29">
        <v>35006867</v>
      </c>
      <c r="E6189" s="29" t="s">
        <v>3527</v>
      </c>
      <c r="F6189" s="29">
        <v>293.27</v>
      </c>
      <c r="G6189" s="10">
        <f>SUMIFS('Régua SAEB'!$C:$C,'Régua SAEB'!$B:$B,"LP",'Régua SAEB'!$D:$D,"&lt;="&amp;$F6189,'Régua SAEB'!$E:$E,"&gt;"&amp;$F6189,'Régua SAEB'!$A:$A,$E6189)</f>
        <v>3</v>
      </c>
      <c r="H6189" s="10" t="str">
        <f t="array" ref="H6189">INDEX('Régua SAEB'!$F$1:$F$40,MATCH($E6189&amp;"LP"&amp;$G6189,'Régua SAEB'!$G$1:$G$40,0),1)</f>
        <v>Básico</v>
      </c>
      <c r="I6189" s="29">
        <v>287.76</v>
      </c>
      <c r="J6189" s="10">
        <f>SUMIFS('Régua SAEB'!$C:$C,'Régua SAEB'!$B:$B,"MT",'Régua SAEB'!$D:$D,"&lt;="&amp;$I6189,'Régua SAEB'!$E:$E,"&gt;"&amp;$I6189,'Régua SAEB'!$A:$A,$E6189)</f>
        <v>3</v>
      </c>
      <c r="K6189" s="10" t="str">
        <f t="array" ref="K6189">INDEX('Régua SAEB'!$F$1:$F$40,MATCH($E6189&amp;"MT"&amp;$J6189,'Régua SAEB'!$G$1:$G$40,0),1)</f>
        <v>Básico</v>
      </c>
    </row>
    <row r="6190" spans="1:11" x14ac:dyDescent="0.2">
      <c r="A6190" s="28" t="s">
        <v>82</v>
      </c>
      <c r="B6190" s="24">
        <v>24818</v>
      </c>
      <c r="C6190" s="28" t="s">
        <v>3985</v>
      </c>
      <c r="D6190" s="29">
        <v>35024818</v>
      </c>
      <c r="E6190" s="29" t="s">
        <v>3527</v>
      </c>
      <c r="F6190" s="29">
        <v>238.05</v>
      </c>
      <c r="G6190" s="10">
        <f>SUMIFS('Régua SAEB'!$C:$C,'Régua SAEB'!$B:$B,"LP",'Régua SAEB'!$D:$D,"&lt;="&amp;$F6190,'Régua SAEB'!$E:$E,"&gt;"&amp;$F6190,'Régua SAEB'!$A:$A,$E6190)</f>
        <v>1</v>
      </c>
      <c r="H6190" s="10" t="str">
        <f t="array" ref="H6190">INDEX('Régua SAEB'!$F$1:$F$40,MATCH($E6190&amp;"LP"&amp;$G6190,'Régua SAEB'!$G$1:$G$40,0),1)</f>
        <v>Insuficiente</v>
      </c>
      <c r="I6190" s="29">
        <v>245.15</v>
      </c>
      <c r="J6190" s="10">
        <f>SUMIFS('Régua SAEB'!$C:$C,'Régua SAEB'!$B:$B,"MT",'Régua SAEB'!$D:$D,"&lt;="&amp;$I6190,'Régua SAEB'!$E:$E,"&gt;"&amp;$I6190,'Régua SAEB'!$A:$A,$E6190)</f>
        <v>1</v>
      </c>
      <c r="K6190" s="10" t="str">
        <f t="array" ref="K6190">INDEX('Régua SAEB'!$F$1:$F$40,MATCH($E6190&amp;"MT"&amp;$J6190,'Régua SAEB'!$G$1:$G$40,0),1)</f>
        <v>Insuficiente</v>
      </c>
    </row>
    <row r="6191" spans="1:11" x14ac:dyDescent="0.2">
      <c r="A6191" s="28" t="s">
        <v>3777</v>
      </c>
      <c r="B6191" s="24">
        <v>299352</v>
      </c>
      <c r="C6191" s="28" t="s">
        <v>3986</v>
      </c>
      <c r="D6191" s="29">
        <v>35299352</v>
      </c>
      <c r="E6191" s="29" t="s">
        <v>3527</v>
      </c>
      <c r="F6191" s="29">
        <v>321.64999999999998</v>
      </c>
      <c r="G6191" s="10">
        <f>SUMIFS('Régua SAEB'!$C:$C,'Régua SAEB'!$B:$B,"LP",'Régua SAEB'!$D:$D,"&lt;="&amp;$F6191,'Régua SAEB'!$E:$E,"&gt;"&amp;$F6191,'Régua SAEB'!$A:$A,$E6191)</f>
        <v>4</v>
      </c>
      <c r="H6191" s="10" t="str">
        <f t="array" ref="H6191">INDEX('Régua SAEB'!$F$1:$F$40,MATCH($E6191&amp;"LP"&amp;$G6191,'Régua SAEB'!$G$1:$G$40,0),1)</f>
        <v>Básico</v>
      </c>
      <c r="I6191" s="29">
        <v>299.62</v>
      </c>
      <c r="J6191" s="10">
        <f>SUMIFS('Régua SAEB'!$C:$C,'Régua SAEB'!$B:$B,"MT",'Régua SAEB'!$D:$D,"&lt;="&amp;$I6191,'Régua SAEB'!$E:$E,"&gt;"&amp;$I6191,'Régua SAEB'!$A:$A,$E6191)</f>
        <v>3</v>
      </c>
      <c r="K6191" s="10" t="str">
        <f t="array" ref="K6191">INDEX('Régua SAEB'!$F$1:$F$40,MATCH($E6191&amp;"MT"&amp;$J6191,'Régua SAEB'!$G$1:$G$40,0),1)</f>
        <v>Básico</v>
      </c>
    </row>
    <row r="6192" spans="1:11" x14ac:dyDescent="0.2">
      <c r="A6192" s="28" t="s">
        <v>3777</v>
      </c>
      <c r="B6192" s="24">
        <v>15167</v>
      </c>
      <c r="C6192" s="28" t="s">
        <v>3987</v>
      </c>
      <c r="D6192" s="29">
        <v>35015167</v>
      </c>
      <c r="E6192" s="29" t="s">
        <v>3527</v>
      </c>
      <c r="F6192" s="29">
        <v>295.89</v>
      </c>
      <c r="G6192" s="10">
        <f>SUMIFS('Régua SAEB'!$C:$C,'Régua SAEB'!$B:$B,"LP",'Régua SAEB'!$D:$D,"&lt;="&amp;$F6192,'Régua SAEB'!$E:$E,"&gt;"&amp;$F6192,'Régua SAEB'!$A:$A,$E6192)</f>
        <v>3</v>
      </c>
      <c r="H6192" s="10" t="str">
        <f t="array" ref="H6192">INDEX('Régua SAEB'!$F$1:$F$40,MATCH($E6192&amp;"LP"&amp;$G6192,'Régua SAEB'!$G$1:$G$40,0),1)</f>
        <v>Básico</v>
      </c>
      <c r="I6192" s="29">
        <v>289.19</v>
      </c>
      <c r="J6192" s="10">
        <f>SUMIFS('Régua SAEB'!$C:$C,'Régua SAEB'!$B:$B,"MT",'Régua SAEB'!$D:$D,"&lt;="&amp;$I6192,'Régua SAEB'!$E:$E,"&gt;"&amp;$I6192,'Régua SAEB'!$A:$A,$E6192)</f>
        <v>3</v>
      </c>
      <c r="K6192" s="10" t="str">
        <f t="array" ref="K6192">INDEX('Régua SAEB'!$F$1:$F$40,MATCH($E6192&amp;"MT"&amp;$J6192,'Régua SAEB'!$G$1:$G$40,0),1)</f>
        <v>Básico</v>
      </c>
    </row>
    <row r="6193" spans="1:11" x14ac:dyDescent="0.2">
      <c r="A6193" s="28" t="s">
        <v>3777</v>
      </c>
      <c r="B6193" s="24">
        <v>478015</v>
      </c>
      <c r="C6193" s="28" t="s">
        <v>3988</v>
      </c>
      <c r="D6193" s="29">
        <v>35478015</v>
      </c>
      <c r="E6193" s="29" t="s">
        <v>3527</v>
      </c>
      <c r="F6193" s="29">
        <v>321.88</v>
      </c>
      <c r="G6193" s="10">
        <f>SUMIFS('Régua SAEB'!$C:$C,'Régua SAEB'!$B:$B,"LP",'Régua SAEB'!$D:$D,"&lt;="&amp;$F6193,'Régua SAEB'!$E:$E,"&gt;"&amp;$F6193,'Régua SAEB'!$A:$A,$E6193)</f>
        <v>4</v>
      </c>
      <c r="H6193" s="10" t="str">
        <f t="array" ref="H6193">INDEX('Régua SAEB'!$F$1:$F$40,MATCH($E6193&amp;"LP"&amp;$G6193,'Régua SAEB'!$G$1:$G$40,0),1)</f>
        <v>Básico</v>
      </c>
      <c r="I6193" s="29">
        <v>305.64</v>
      </c>
      <c r="J6193" s="10">
        <f>SUMIFS('Régua SAEB'!$C:$C,'Régua SAEB'!$B:$B,"MT",'Régua SAEB'!$D:$D,"&lt;="&amp;$I6193,'Régua SAEB'!$E:$E,"&gt;"&amp;$I6193,'Régua SAEB'!$A:$A,$E6193)</f>
        <v>4</v>
      </c>
      <c r="K6193" s="10" t="str">
        <f t="array" ref="K6193">INDEX('Régua SAEB'!$F$1:$F$40,MATCH($E6193&amp;"MT"&amp;$J6193,'Régua SAEB'!$G$1:$G$40,0),1)</f>
        <v>Básico</v>
      </c>
    </row>
    <row r="6194" spans="1:11" x14ac:dyDescent="0.2">
      <c r="A6194" s="28" t="s">
        <v>3777</v>
      </c>
      <c r="B6194" s="24">
        <v>15416</v>
      </c>
      <c r="C6194" s="28" t="s">
        <v>3989</v>
      </c>
      <c r="D6194" s="29">
        <v>35015416</v>
      </c>
      <c r="E6194" s="29" t="s">
        <v>3527</v>
      </c>
      <c r="F6194" s="29">
        <v>319.23</v>
      </c>
      <c r="G6194" s="10">
        <f>SUMIFS('Régua SAEB'!$C:$C,'Régua SAEB'!$B:$B,"LP",'Régua SAEB'!$D:$D,"&lt;="&amp;$F6194,'Régua SAEB'!$E:$E,"&gt;"&amp;$F6194,'Régua SAEB'!$A:$A,$E6194)</f>
        <v>4</v>
      </c>
      <c r="H6194" s="10" t="str">
        <f t="array" ref="H6194">INDEX('Régua SAEB'!$F$1:$F$40,MATCH($E6194&amp;"LP"&amp;$G6194,'Régua SAEB'!$G$1:$G$40,0),1)</f>
        <v>Básico</v>
      </c>
      <c r="I6194" s="29">
        <v>313.39</v>
      </c>
      <c r="J6194" s="10">
        <f>SUMIFS('Régua SAEB'!$C:$C,'Régua SAEB'!$B:$B,"MT",'Régua SAEB'!$D:$D,"&lt;="&amp;$I6194,'Régua SAEB'!$E:$E,"&gt;"&amp;$I6194,'Régua SAEB'!$A:$A,$E6194)</f>
        <v>4</v>
      </c>
      <c r="K6194" s="10" t="str">
        <f t="array" ref="K6194">INDEX('Régua SAEB'!$F$1:$F$40,MATCH($E6194&amp;"MT"&amp;$J6194,'Régua SAEB'!$G$1:$G$40,0),1)</f>
        <v>Básico</v>
      </c>
    </row>
    <row r="6195" spans="1:11" x14ac:dyDescent="0.2">
      <c r="A6195" s="28" t="s">
        <v>40</v>
      </c>
      <c r="B6195" s="24">
        <v>15477</v>
      </c>
      <c r="C6195" s="28" t="s">
        <v>3990</v>
      </c>
      <c r="D6195" s="29">
        <v>35015477</v>
      </c>
      <c r="E6195" s="29" t="s">
        <v>3527</v>
      </c>
      <c r="F6195" s="29">
        <v>275.95999999999998</v>
      </c>
      <c r="G6195" s="10">
        <f>SUMIFS('Régua SAEB'!$C:$C,'Régua SAEB'!$B:$B,"LP",'Régua SAEB'!$D:$D,"&lt;="&amp;$F6195,'Régua SAEB'!$E:$E,"&gt;"&amp;$F6195,'Régua SAEB'!$A:$A,$E6195)</f>
        <v>3</v>
      </c>
      <c r="H6195" s="10" t="str">
        <f t="array" ref="H6195">INDEX('Régua SAEB'!$F$1:$F$40,MATCH($E6195&amp;"LP"&amp;$G6195,'Régua SAEB'!$G$1:$G$40,0),1)</f>
        <v>Básico</v>
      </c>
      <c r="I6195" s="29">
        <v>268.23</v>
      </c>
      <c r="J6195" s="10">
        <f>SUMIFS('Régua SAEB'!$C:$C,'Régua SAEB'!$B:$B,"MT",'Régua SAEB'!$D:$D,"&lt;="&amp;$I6195,'Régua SAEB'!$E:$E,"&gt;"&amp;$I6195,'Régua SAEB'!$A:$A,$E6195)</f>
        <v>2</v>
      </c>
      <c r="K6195" s="10" t="str">
        <f t="array" ref="K6195">INDEX('Régua SAEB'!$F$1:$F$40,MATCH($E6195&amp;"MT"&amp;$J6195,'Régua SAEB'!$G$1:$G$40,0),1)</f>
        <v>Insuficiente</v>
      </c>
    </row>
    <row r="6196" spans="1:11" x14ac:dyDescent="0.2">
      <c r="A6196" s="28" t="s">
        <v>40</v>
      </c>
      <c r="B6196" s="24">
        <v>35336</v>
      </c>
      <c r="C6196" s="28" t="s">
        <v>3991</v>
      </c>
      <c r="D6196" s="29">
        <v>35035336</v>
      </c>
      <c r="E6196" s="29" t="s">
        <v>3527</v>
      </c>
      <c r="F6196" s="29">
        <v>279.7</v>
      </c>
      <c r="G6196" s="10">
        <f>SUMIFS('Régua SAEB'!$C:$C,'Régua SAEB'!$B:$B,"LP",'Régua SAEB'!$D:$D,"&lt;="&amp;$F6196,'Régua SAEB'!$E:$E,"&gt;"&amp;$F6196,'Régua SAEB'!$A:$A,$E6196)</f>
        <v>3</v>
      </c>
      <c r="H6196" s="10" t="str">
        <f t="array" ref="H6196">INDEX('Régua SAEB'!$F$1:$F$40,MATCH($E6196&amp;"LP"&amp;$G6196,'Régua SAEB'!$G$1:$G$40,0),1)</f>
        <v>Básico</v>
      </c>
      <c r="I6196" s="29">
        <v>284.45999999999998</v>
      </c>
      <c r="J6196" s="10">
        <f>SUMIFS('Régua SAEB'!$C:$C,'Régua SAEB'!$B:$B,"MT",'Régua SAEB'!$D:$D,"&lt;="&amp;$I6196,'Régua SAEB'!$E:$E,"&gt;"&amp;$I6196,'Régua SAEB'!$A:$A,$E6196)</f>
        <v>3</v>
      </c>
      <c r="K6196" s="10" t="str">
        <f t="array" ref="K6196">INDEX('Régua SAEB'!$F$1:$F$40,MATCH($E6196&amp;"MT"&amp;$J6196,'Régua SAEB'!$G$1:$G$40,0),1)</f>
        <v>Básico</v>
      </c>
    </row>
    <row r="6197" spans="1:11" x14ac:dyDescent="0.2">
      <c r="A6197" s="28" t="s">
        <v>40</v>
      </c>
      <c r="B6197" s="24">
        <v>35348</v>
      </c>
      <c r="C6197" s="28" t="s">
        <v>3992</v>
      </c>
      <c r="D6197" s="29">
        <v>35035348</v>
      </c>
      <c r="E6197" s="29" t="s">
        <v>3527</v>
      </c>
      <c r="F6197" s="29">
        <v>277.11</v>
      </c>
      <c r="G6197" s="10">
        <f>SUMIFS('Régua SAEB'!$C:$C,'Régua SAEB'!$B:$B,"LP",'Régua SAEB'!$D:$D,"&lt;="&amp;$F6197,'Régua SAEB'!$E:$E,"&gt;"&amp;$F6197,'Régua SAEB'!$A:$A,$E6197)</f>
        <v>3</v>
      </c>
      <c r="H6197" s="10" t="str">
        <f t="array" ref="H6197">INDEX('Régua SAEB'!$F$1:$F$40,MATCH($E6197&amp;"LP"&amp;$G6197,'Régua SAEB'!$G$1:$G$40,0),1)</f>
        <v>Básico</v>
      </c>
      <c r="I6197" s="29">
        <v>287.91000000000003</v>
      </c>
      <c r="J6197" s="10">
        <f>SUMIFS('Régua SAEB'!$C:$C,'Régua SAEB'!$B:$B,"MT",'Régua SAEB'!$D:$D,"&lt;="&amp;$I6197,'Régua SAEB'!$E:$E,"&gt;"&amp;$I6197,'Régua SAEB'!$A:$A,$E6197)</f>
        <v>3</v>
      </c>
      <c r="K6197" s="10" t="str">
        <f t="array" ref="K6197">INDEX('Régua SAEB'!$F$1:$F$40,MATCH($E6197&amp;"MT"&amp;$J6197,'Régua SAEB'!$G$1:$G$40,0),1)</f>
        <v>Básico</v>
      </c>
    </row>
    <row r="6198" spans="1:11" x14ac:dyDescent="0.2">
      <c r="A6198" s="28" t="s">
        <v>40</v>
      </c>
      <c r="B6198" s="24">
        <v>43412</v>
      </c>
      <c r="C6198" s="28" t="s">
        <v>3993</v>
      </c>
      <c r="D6198" s="29">
        <v>35043412</v>
      </c>
      <c r="E6198" s="29" t="s">
        <v>3527</v>
      </c>
      <c r="F6198" s="29">
        <v>287.22000000000003</v>
      </c>
      <c r="G6198" s="10">
        <f>SUMIFS('Régua SAEB'!$C:$C,'Régua SAEB'!$B:$B,"LP",'Régua SAEB'!$D:$D,"&lt;="&amp;$F6198,'Régua SAEB'!$E:$E,"&gt;"&amp;$F6198,'Régua SAEB'!$A:$A,$E6198)</f>
        <v>3</v>
      </c>
      <c r="H6198" s="10" t="str">
        <f t="array" ref="H6198">INDEX('Régua SAEB'!$F$1:$F$40,MATCH($E6198&amp;"LP"&amp;$G6198,'Régua SAEB'!$G$1:$G$40,0),1)</f>
        <v>Básico</v>
      </c>
      <c r="I6198" s="29">
        <v>286.08</v>
      </c>
      <c r="J6198" s="10">
        <f>SUMIFS('Régua SAEB'!$C:$C,'Régua SAEB'!$B:$B,"MT",'Régua SAEB'!$D:$D,"&lt;="&amp;$I6198,'Régua SAEB'!$E:$E,"&gt;"&amp;$I6198,'Régua SAEB'!$A:$A,$E6198)</f>
        <v>3</v>
      </c>
      <c r="K6198" s="10" t="str">
        <f t="array" ref="K6198">INDEX('Régua SAEB'!$F$1:$F$40,MATCH($E6198&amp;"MT"&amp;$J6198,'Régua SAEB'!$G$1:$G$40,0),1)</f>
        <v>Básico</v>
      </c>
    </row>
    <row r="6199" spans="1:11" x14ac:dyDescent="0.2">
      <c r="A6199" s="28" t="s">
        <v>40</v>
      </c>
      <c r="B6199" s="24">
        <v>49323</v>
      </c>
      <c r="C6199" s="28" t="s">
        <v>3994</v>
      </c>
      <c r="D6199" s="29">
        <v>35049323</v>
      </c>
      <c r="E6199" s="29" t="s">
        <v>3527</v>
      </c>
      <c r="F6199" s="29">
        <v>302.08999999999997</v>
      </c>
      <c r="G6199" s="10">
        <f>SUMIFS('Régua SAEB'!$C:$C,'Régua SAEB'!$B:$B,"LP",'Régua SAEB'!$D:$D,"&lt;="&amp;$F6199,'Régua SAEB'!$E:$E,"&gt;"&amp;$F6199,'Régua SAEB'!$A:$A,$E6199)</f>
        <v>4</v>
      </c>
      <c r="H6199" s="10" t="str">
        <f t="array" ref="H6199">INDEX('Régua SAEB'!$F$1:$F$40,MATCH($E6199&amp;"LP"&amp;$G6199,'Régua SAEB'!$G$1:$G$40,0),1)</f>
        <v>Básico</v>
      </c>
      <c r="I6199" s="29">
        <v>285.04000000000002</v>
      </c>
      <c r="J6199" s="10">
        <f>SUMIFS('Régua SAEB'!$C:$C,'Régua SAEB'!$B:$B,"MT",'Régua SAEB'!$D:$D,"&lt;="&amp;$I6199,'Régua SAEB'!$E:$E,"&gt;"&amp;$I6199,'Régua SAEB'!$A:$A,$E6199)</f>
        <v>3</v>
      </c>
      <c r="K6199" s="10" t="str">
        <f t="array" ref="K6199">INDEX('Régua SAEB'!$F$1:$F$40,MATCH($E6199&amp;"MT"&amp;$J6199,'Régua SAEB'!$G$1:$G$40,0),1)</f>
        <v>Básico</v>
      </c>
    </row>
    <row r="6200" spans="1:11" x14ac:dyDescent="0.2">
      <c r="A6200" s="28" t="s">
        <v>40</v>
      </c>
      <c r="B6200" s="24">
        <v>905227</v>
      </c>
      <c r="C6200" s="28" t="s">
        <v>3524</v>
      </c>
      <c r="D6200" s="29">
        <v>35905227</v>
      </c>
      <c r="E6200" s="29" t="s">
        <v>3527</v>
      </c>
      <c r="F6200" s="29">
        <v>274.95</v>
      </c>
      <c r="G6200" s="10">
        <f>SUMIFS('Régua SAEB'!$C:$C,'Régua SAEB'!$B:$B,"LP",'Régua SAEB'!$D:$D,"&lt;="&amp;$F6200,'Régua SAEB'!$E:$E,"&gt;"&amp;$F6200,'Régua SAEB'!$A:$A,$E6200)</f>
        <v>2</v>
      </c>
      <c r="H6200" s="10" t="str">
        <f t="array" ref="H6200">INDEX('Régua SAEB'!$F$1:$F$40,MATCH($E6200&amp;"LP"&amp;$G6200,'Régua SAEB'!$G$1:$G$40,0),1)</f>
        <v>Básico</v>
      </c>
      <c r="I6200" s="29">
        <v>272.43</v>
      </c>
      <c r="J6200" s="10">
        <f>SUMIFS('Régua SAEB'!$C:$C,'Régua SAEB'!$B:$B,"MT",'Régua SAEB'!$D:$D,"&lt;="&amp;$I6200,'Régua SAEB'!$E:$E,"&gt;"&amp;$I6200,'Régua SAEB'!$A:$A,$E6200)</f>
        <v>2</v>
      </c>
      <c r="K6200" s="10" t="str">
        <f t="array" ref="K6200">INDEX('Régua SAEB'!$F$1:$F$40,MATCH($E6200&amp;"MT"&amp;$J6200,'Régua SAEB'!$G$1:$G$40,0),1)</f>
        <v>Insuficiente</v>
      </c>
    </row>
    <row r="6201" spans="1:11" x14ac:dyDescent="0.2">
      <c r="A6201" s="28" t="s">
        <v>3777</v>
      </c>
      <c r="B6201" s="24">
        <v>434589</v>
      </c>
      <c r="C6201" s="28" t="s">
        <v>3995</v>
      </c>
      <c r="D6201" s="29">
        <v>35434589</v>
      </c>
      <c r="E6201" s="29" t="s">
        <v>3527</v>
      </c>
      <c r="F6201" s="29">
        <v>327.17</v>
      </c>
      <c r="G6201" s="10">
        <f>SUMIFS('Régua SAEB'!$C:$C,'Régua SAEB'!$B:$B,"LP",'Régua SAEB'!$D:$D,"&lt;="&amp;$F6201,'Régua SAEB'!$E:$E,"&gt;"&amp;$F6201,'Régua SAEB'!$A:$A,$E6201)</f>
        <v>5</v>
      </c>
      <c r="H6201" s="10" t="str">
        <f t="array" ref="H6201">INDEX('Régua SAEB'!$F$1:$F$40,MATCH($E6201&amp;"LP"&amp;$G6201,'Régua SAEB'!$G$1:$G$40,0),1)</f>
        <v>Proficiente</v>
      </c>
      <c r="I6201" s="29">
        <v>322.38</v>
      </c>
      <c r="J6201" s="10">
        <f>SUMIFS('Régua SAEB'!$C:$C,'Régua SAEB'!$B:$B,"MT",'Régua SAEB'!$D:$D,"&lt;="&amp;$I6201,'Régua SAEB'!$E:$E,"&gt;"&amp;$I6201,'Régua SAEB'!$A:$A,$E6201)</f>
        <v>4</v>
      </c>
      <c r="K6201" s="10" t="str">
        <f t="array" ref="K6201">INDEX('Régua SAEB'!$F$1:$F$40,MATCH($E6201&amp;"MT"&amp;$J6201,'Régua SAEB'!$G$1:$G$40,0),1)</f>
        <v>Básico</v>
      </c>
    </row>
    <row r="6202" spans="1:11" x14ac:dyDescent="0.2">
      <c r="A6202" s="28" t="s">
        <v>3777</v>
      </c>
      <c r="B6202" s="24">
        <v>446836</v>
      </c>
      <c r="C6202" s="28" t="s">
        <v>3996</v>
      </c>
      <c r="D6202" s="29">
        <v>35446836</v>
      </c>
      <c r="E6202" s="29" t="s">
        <v>3527</v>
      </c>
      <c r="F6202" s="29">
        <v>316.08</v>
      </c>
      <c r="G6202" s="10">
        <f>SUMIFS('Régua SAEB'!$C:$C,'Régua SAEB'!$B:$B,"LP",'Régua SAEB'!$D:$D,"&lt;="&amp;$F6202,'Régua SAEB'!$E:$E,"&gt;"&amp;$F6202,'Régua SAEB'!$A:$A,$E6202)</f>
        <v>4</v>
      </c>
      <c r="H6202" s="10" t="str">
        <f t="array" ref="H6202">INDEX('Régua SAEB'!$F$1:$F$40,MATCH($E6202&amp;"LP"&amp;$G6202,'Régua SAEB'!$G$1:$G$40,0),1)</f>
        <v>Básico</v>
      </c>
      <c r="I6202" s="29">
        <v>289.69</v>
      </c>
      <c r="J6202" s="10">
        <f>SUMIFS('Régua SAEB'!$C:$C,'Régua SAEB'!$B:$B,"MT",'Régua SAEB'!$D:$D,"&lt;="&amp;$I6202,'Régua SAEB'!$E:$E,"&gt;"&amp;$I6202,'Régua SAEB'!$A:$A,$E6202)</f>
        <v>3</v>
      </c>
      <c r="K6202" s="10" t="str">
        <f t="array" ref="K6202">INDEX('Régua SAEB'!$F$1:$F$40,MATCH($E6202&amp;"MT"&amp;$J6202,'Régua SAEB'!$G$1:$G$40,0),1)</f>
        <v>Básico</v>
      </c>
    </row>
    <row r="6203" spans="1:11" x14ac:dyDescent="0.2">
      <c r="A6203" s="28" t="s">
        <v>3777</v>
      </c>
      <c r="B6203" s="24">
        <v>445927</v>
      </c>
      <c r="C6203" s="28" t="s">
        <v>3997</v>
      </c>
      <c r="D6203" s="29">
        <v>35445927</v>
      </c>
      <c r="E6203" s="29" t="s">
        <v>3527</v>
      </c>
      <c r="F6203" s="29">
        <v>327.49</v>
      </c>
      <c r="G6203" s="10">
        <f>SUMIFS('Régua SAEB'!$C:$C,'Régua SAEB'!$B:$B,"LP",'Régua SAEB'!$D:$D,"&lt;="&amp;$F6203,'Régua SAEB'!$E:$E,"&gt;"&amp;$F6203,'Régua SAEB'!$A:$A,$E6203)</f>
        <v>5</v>
      </c>
      <c r="H6203" s="10" t="str">
        <f t="array" ref="H6203">INDEX('Régua SAEB'!$F$1:$F$40,MATCH($E6203&amp;"LP"&amp;$G6203,'Régua SAEB'!$G$1:$G$40,0),1)</f>
        <v>Proficiente</v>
      </c>
      <c r="I6203" s="29">
        <v>314.85000000000002</v>
      </c>
      <c r="J6203" s="10">
        <f>SUMIFS('Régua SAEB'!$C:$C,'Régua SAEB'!$B:$B,"MT",'Régua SAEB'!$D:$D,"&lt;="&amp;$I6203,'Régua SAEB'!$E:$E,"&gt;"&amp;$I6203,'Régua SAEB'!$A:$A,$E6203)</f>
        <v>4</v>
      </c>
      <c r="K6203" s="10" t="str">
        <f t="array" ref="K6203">INDEX('Régua SAEB'!$F$1:$F$40,MATCH($E6203&amp;"MT"&amp;$J6203,'Régua SAEB'!$G$1:$G$40,0),1)</f>
        <v>Básico</v>
      </c>
    </row>
    <row r="6204" spans="1:11" x14ac:dyDescent="0.2">
      <c r="A6204" s="28" t="s">
        <v>50</v>
      </c>
      <c r="B6204" s="24">
        <v>19604</v>
      </c>
      <c r="C6204" s="28" t="s">
        <v>3998</v>
      </c>
      <c r="D6204" s="29">
        <v>35019604</v>
      </c>
      <c r="E6204" s="29" t="s">
        <v>3527</v>
      </c>
      <c r="F6204" s="29">
        <v>279.27999999999997</v>
      </c>
      <c r="G6204" s="10">
        <f>SUMIFS('Régua SAEB'!$C:$C,'Régua SAEB'!$B:$B,"LP",'Régua SAEB'!$D:$D,"&lt;="&amp;$F6204,'Régua SAEB'!$E:$E,"&gt;"&amp;$F6204,'Régua SAEB'!$A:$A,$E6204)</f>
        <v>3</v>
      </c>
      <c r="H6204" s="10" t="str">
        <f t="array" ref="H6204">INDEX('Régua SAEB'!$F$1:$F$40,MATCH($E6204&amp;"LP"&amp;$G6204,'Régua SAEB'!$G$1:$G$40,0),1)</f>
        <v>Básico</v>
      </c>
      <c r="I6204" s="29">
        <v>269.58</v>
      </c>
      <c r="J6204" s="10">
        <f>SUMIFS('Régua SAEB'!$C:$C,'Régua SAEB'!$B:$B,"MT",'Régua SAEB'!$D:$D,"&lt;="&amp;$I6204,'Régua SAEB'!$E:$E,"&gt;"&amp;$I6204,'Régua SAEB'!$A:$A,$E6204)</f>
        <v>2</v>
      </c>
      <c r="K6204" s="10" t="str">
        <f t="array" ref="K6204">INDEX('Régua SAEB'!$F$1:$F$40,MATCH($E6204&amp;"MT"&amp;$J6204,'Régua SAEB'!$G$1:$G$40,0),1)</f>
        <v>Insuficiente</v>
      </c>
    </row>
    <row r="6205" spans="1:11" x14ac:dyDescent="0.2">
      <c r="A6205" s="28" t="s">
        <v>50</v>
      </c>
      <c r="B6205" s="24">
        <v>19677</v>
      </c>
      <c r="C6205" s="28" t="s">
        <v>3999</v>
      </c>
      <c r="D6205" s="29">
        <v>35019677</v>
      </c>
      <c r="E6205" s="29" t="s">
        <v>3527</v>
      </c>
      <c r="F6205" s="29">
        <v>279.07</v>
      </c>
      <c r="G6205" s="10">
        <f>SUMIFS('Régua SAEB'!$C:$C,'Régua SAEB'!$B:$B,"LP",'Régua SAEB'!$D:$D,"&lt;="&amp;$F6205,'Régua SAEB'!$E:$E,"&gt;"&amp;$F6205,'Régua SAEB'!$A:$A,$E6205)</f>
        <v>3</v>
      </c>
      <c r="H6205" s="10" t="str">
        <f t="array" ref="H6205">INDEX('Régua SAEB'!$F$1:$F$40,MATCH($E6205&amp;"LP"&amp;$G6205,'Régua SAEB'!$G$1:$G$40,0),1)</f>
        <v>Básico</v>
      </c>
      <c r="I6205" s="29">
        <v>273.45999999999998</v>
      </c>
      <c r="J6205" s="10">
        <f>SUMIFS('Régua SAEB'!$C:$C,'Régua SAEB'!$B:$B,"MT",'Régua SAEB'!$D:$D,"&lt;="&amp;$I6205,'Régua SAEB'!$E:$E,"&gt;"&amp;$I6205,'Régua SAEB'!$A:$A,$E6205)</f>
        <v>2</v>
      </c>
      <c r="K6205" s="10" t="str">
        <f t="array" ref="K6205">INDEX('Régua SAEB'!$F$1:$F$40,MATCH($E6205&amp;"MT"&amp;$J6205,'Régua SAEB'!$G$1:$G$40,0),1)</f>
        <v>Insuficiente</v>
      </c>
    </row>
    <row r="6206" spans="1:11" x14ac:dyDescent="0.2">
      <c r="A6206" s="28" t="s">
        <v>3777</v>
      </c>
      <c r="B6206" s="24">
        <v>19689</v>
      </c>
      <c r="C6206" s="28" t="s">
        <v>4000</v>
      </c>
      <c r="D6206" s="29">
        <v>35019689</v>
      </c>
      <c r="E6206" s="29" t="s">
        <v>3527</v>
      </c>
      <c r="F6206" s="29">
        <v>334.97</v>
      </c>
      <c r="G6206" s="10">
        <f>SUMIFS('Régua SAEB'!$C:$C,'Régua SAEB'!$B:$B,"LP",'Régua SAEB'!$D:$D,"&lt;="&amp;$F6206,'Régua SAEB'!$E:$E,"&gt;"&amp;$F6206,'Régua SAEB'!$A:$A,$E6206)</f>
        <v>5</v>
      </c>
      <c r="H6206" s="10" t="str">
        <f t="array" ref="H6206">INDEX('Régua SAEB'!$F$1:$F$40,MATCH($E6206&amp;"LP"&amp;$G6206,'Régua SAEB'!$G$1:$G$40,0),1)</f>
        <v>Proficiente</v>
      </c>
      <c r="I6206" s="29">
        <v>333.8</v>
      </c>
      <c r="J6206" s="10">
        <f>SUMIFS('Régua SAEB'!$C:$C,'Régua SAEB'!$B:$B,"MT",'Régua SAEB'!$D:$D,"&lt;="&amp;$I6206,'Régua SAEB'!$E:$E,"&gt;"&amp;$I6206,'Régua SAEB'!$A:$A,$E6206)</f>
        <v>5</v>
      </c>
      <c r="K6206" s="10" t="str">
        <f t="array" ref="K6206">INDEX('Régua SAEB'!$F$1:$F$40,MATCH($E6206&amp;"MT"&amp;$J6206,'Régua SAEB'!$G$1:$G$40,0),1)</f>
        <v>Básico</v>
      </c>
    </row>
    <row r="6207" spans="1:11" x14ac:dyDescent="0.2">
      <c r="A6207" s="28" t="s">
        <v>50</v>
      </c>
      <c r="B6207" s="24">
        <v>49499</v>
      </c>
      <c r="C6207" s="28" t="s">
        <v>4001</v>
      </c>
      <c r="D6207" s="29">
        <v>35049499</v>
      </c>
      <c r="E6207" s="29" t="s">
        <v>3527</v>
      </c>
      <c r="F6207" s="29">
        <v>298.94</v>
      </c>
      <c r="G6207" s="10">
        <f>SUMIFS('Régua SAEB'!$C:$C,'Régua SAEB'!$B:$B,"LP",'Régua SAEB'!$D:$D,"&lt;="&amp;$F6207,'Régua SAEB'!$E:$E,"&gt;"&amp;$F6207,'Régua SAEB'!$A:$A,$E6207)</f>
        <v>3</v>
      </c>
      <c r="H6207" s="10" t="str">
        <f t="array" ref="H6207">INDEX('Régua SAEB'!$F$1:$F$40,MATCH($E6207&amp;"LP"&amp;$G6207,'Régua SAEB'!$G$1:$G$40,0),1)</f>
        <v>Básico</v>
      </c>
      <c r="I6207" s="29">
        <v>293.31</v>
      </c>
      <c r="J6207" s="10">
        <f>SUMIFS('Régua SAEB'!$C:$C,'Régua SAEB'!$B:$B,"MT",'Régua SAEB'!$D:$D,"&lt;="&amp;$I6207,'Régua SAEB'!$E:$E,"&gt;"&amp;$I6207,'Régua SAEB'!$A:$A,$E6207)</f>
        <v>3</v>
      </c>
      <c r="K6207" s="10" t="str">
        <f t="array" ref="K6207">INDEX('Régua SAEB'!$F$1:$F$40,MATCH($E6207&amp;"MT"&amp;$J6207,'Régua SAEB'!$G$1:$G$40,0),1)</f>
        <v>Básico</v>
      </c>
    </row>
    <row r="6208" spans="1:11" x14ac:dyDescent="0.2">
      <c r="A6208" s="28" t="s">
        <v>50</v>
      </c>
      <c r="B6208" s="24">
        <v>901192</v>
      </c>
      <c r="C6208" s="28" t="s">
        <v>4002</v>
      </c>
      <c r="D6208" s="29">
        <v>35901192</v>
      </c>
      <c r="E6208" s="29" t="s">
        <v>3527</v>
      </c>
      <c r="F6208" s="29">
        <v>286.25</v>
      </c>
      <c r="G6208" s="10">
        <f>SUMIFS('Régua SAEB'!$C:$C,'Régua SAEB'!$B:$B,"LP",'Régua SAEB'!$D:$D,"&lt;="&amp;$F6208,'Régua SAEB'!$E:$E,"&gt;"&amp;$F6208,'Régua SAEB'!$A:$A,$E6208)</f>
        <v>3</v>
      </c>
      <c r="H6208" s="10" t="str">
        <f t="array" ref="H6208">INDEX('Régua SAEB'!$F$1:$F$40,MATCH($E6208&amp;"LP"&amp;$G6208,'Régua SAEB'!$G$1:$G$40,0),1)</f>
        <v>Básico</v>
      </c>
      <c r="I6208" s="29">
        <v>277.51</v>
      </c>
      <c r="J6208" s="10">
        <f>SUMIFS('Régua SAEB'!$C:$C,'Régua SAEB'!$B:$B,"MT",'Régua SAEB'!$D:$D,"&lt;="&amp;$I6208,'Régua SAEB'!$E:$E,"&gt;"&amp;$I6208,'Régua SAEB'!$A:$A,$E6208)</f>
        <v>3</v>
      </c>
      <c r="K6208" s="10" t="str">
        <f t="array" ref="K6208">INDEX('Régua SAEB'!$F$1:$F$40,MATCH($E6208&amp;"MT"&amp;$J6208,'Régua SAEB'!$G$1:$G$40,0),1)</f>
        <v>Básico</v>
      </c>
    </row>
    <row r="6209" spans="1:11" x14ac:dyDescent="0.2">
      <c r="A6209" s="28" t="s">
        <v>3777</v>
      </c>
      <c r="B6209" s="24">
        <v>15659</v>
      </c>
      <c r="C6209" s="28" t="s">
        <v>4003</v>
      </c>
      <c r="D6209" s="29">
        <v>35015659</v>
      </c>
      <c r="E6209" s="29" t="s">
        <v>3527</v>
      </c>
      <c r="F6209" s="29">
        <v>315.07</v>
      </c>
      <c r="G6209" s="10">
        <f>SUMIFS('Régua SAEB'!$C:$C,'Régua SAEB'!$B:$B,"LP",'Régua SAEB'!$D:$D,"&lt;="&amp;$F6209,'Régua SAEB'!$E:$E,"&gt;"&amp;$F6209,'Régua SAEB'!$A:$A,$E6209)</f>
        <v>4</v>
      </c>
      <c r="H6209" s="10" t="str">
        <f t="array" ref="H6209">INDEX('Régua SAEB'!$F$1:$F$40,MATCH($E6209&amp;"LP"&amp;$G6209,'Régua SAEB'!$G$1:$G$40,0),1)</f>
        <v>Básico</v>
      </c>
      <c r="I6209" s="29">
        <v>294.79000000000002</v>
      </c>
      <c r="J6209" s="10">
        <f>SUMIFS('Régua SAEB'!$C:$C,'Régua SAEB'!$B:$B,"MT",'Régua SAEB'!$D:$D,"&lt;="&amp;$I6209,'Régua SAEB'!$E:$E,"&gt;"&amp;$I6209,'Régua SAEB'!$A:$A,$E6209)</f>
        <v>3</v>
      </c>
      <c r="K6209" s="10" t="str">
        <f t="array" ref="K6209">INDEX('Régua SAEB'!$F$1:$F$40,MATCH($E6209&amp;"MT"&amp;$J6209,'Régua SAEB'!$G$1:$G$40,0),1)</f>
        <v>Básico</v>
      </c>
    </row>
    <row r="6210" spans="1:11" x14ac:dyDescent="0.2">
      <c r="A6210" s="28" t="s">
        <v>82</v>
      </c>
      <c r="B6210" s="24">
        <v>23383</v>
      </c>
      <c r="C6210" s="28" t="s">
        <v>4004</v>
      </c>
      <c r="D6210" s="29">
        <v>35023383</v>
      </c>
      <c r="E6210" s="29" t="s">
        <v>3527</v>
      </c>
      <c r="F6210" s="29">
        <v>274.17</v>
      </c>
      <c r="G6210" s="10">
        <f>SUMIFS('Régua SAEB'!$C:$C,'Régua SAEB'!$B:$B,"LP",'Régua SAEB'!$D:$D,"&lt;="&amp;$F6210,'Régua SAEB'!$E:$E,"&gt;"&amp;$F6210,'Régua SAEB'!$A:$A,$E6210)</f>
        <v>2</v>
      </c>
      <c r="H6210" s="10" t="str">
        <f t="array" ref="H6210">INDEX('Régua SAEB'!$F$1:$F$40,MATCH($E6210&amp;"LP"&amp;$G6210,'Régua SAEB'!$G$1:$G$40,0),1)</f>
        <v>Básico</v>
      </c>
      <c r="I6210" s="29">
        <v>262.14999999999998</v>
      </c>
      <c r="J6210" s="10">
        <f>SUMIFS('Régua SAEB'!$C:$C,'Régua SAEB'!$B:$B,"MT",'Régua SAEB'!$D:$D,"&lt;="&amp;$I6210,'Régua SAEB'!$E:$E,"&gt;"&amp;$I6210,'Régua SAEB'!$A:$A,$E6210)</f>
        <v>2</v>
      </c>
      <c r="K6210" s="10" t="str">
        <f t="array" ref="K6210">INDEX('Régua SAEB'!$F$1:$F$40,MATCH($E6210&amp;"MT"&amp;$J6210,'Régua SAEB'!$G$1:$G$40,0),1)</f>
        <v>Insuficiente</v>
      </c>
    </row>
    <row r="6211" spans="1:11" x14ac:dyDescent="0.2">
      <c r="A6211" s="28" t="s">
        <v>17</v>
      </c>
      <c r="B6211" s="24">
        <v>22287</v>
      </c>
      <c r="C6211" s="28" t="s">
        <v>4005</v>
      </c>
      <c r="D6211" s="29">
        <v>35022287</v>
      </c>
      <c r="E6211" s="29" t="s">
        <v>3527</v>
      </c>
      <c r="F6211" s="29">
        <v>274.29000000000002</v>
      </c>
      <c r="G6211" s="10">
        <f>SUMIFS('Régua SAEB'!$C:$C,'Régua SAEB'!$B:$B,"LP",'Régua SAEB'!$D:$D,"&lt;="&amp;$F6211,'Régua SAEB'!$E:$E,"&gt;"&amp;$F6211,'Régua SAEB'!$A:$A,$E6211)</f>
        <v>2</v>
      </c>
      <c r="H6211" s="10" t="str">
        <f t="array" ref="H6211">INDEX('Régua SAEB'!$F$1:$F$40,MATCH($E6211&amp;"LP"&amp;$G6211,'Régua SAEB'!$G$1:$G$40,0),1)</f>
        <v>Básico</v>
      </c>
      <c r="I6211" s="29">
        <v>270.27999999999997</v>
      </c>
      <c r="J6211" s="10">
        <f>SUMIFS('Régua SAEB'!$C:$C,'Régua SAEB'!$B:$B,"MT",'Régua SAEB'!$D:$D,"&lt;="&amp;$I6211,'Régua SAEB'!$E:$E,"&gt;"&amp;$I6211,'Régua SAEB'!$A:$A,$E6211)</f>
        <v>2</v>
      </c>
      <c r="K6211" s="10" t="str">
        <f t="array" ref="K6211">INDEX('Régua SAEB'!$F$1:$F$40,MATCH($E6211&amp;"MT"&amp;$J6211,'Régua SAEB'!$G$1:$G$40,0),1)</f>
        <v>Insuficiente</v>
      </c>
    </row>
    <row r="6212" spans="1:11" x14ac:dyDescent="0.2">
      <c r="A6212" s="28" t="s">
        <v>3777</v>
      </c>
      <c r="B6212" s="24">
        <v>45998</v>
      </c>
      <c r="C6212" s="28" t="s">
        <v>4006</v>
      </c>
      <c r="D6212" s="29">
        <v>35045998</v>
      </c>
      <c r="E6212" s="29" t="s">
        <v>3527</v>
      </c>
      <c r="F6212" s="29">
        <v>316.02999999999997</v>
      </c>
      <c r="G6212" s="10">
        <f>SUMIFS('Régua SAEB'!$C:$C,'Régua SAEB'!$B:$B,"LP",'Régua SAEB'!$D:$D,"&lt;="&amp;$F6212,'Régua SAEB'!$E:$E,"&gt;"&amp;$F6212,'Régua SAEB'!$A:$A,$E6212)</f>
        <v>4</v>
      </c>
      <c r="H6212" s="10" t="str">
        <f t="array" ref="H6212">INDEX('Régua SAEB'!$F$1:$F$40,MATCH($E6212&amp;"LP"&amp;$G6212,'Régua SAEB'!$G$1:$G$40,0),1)</f>
        <v>Básico</v>
      </c>
      <c r="I6212" s="29">
        <v>308.56</v>
      </c>
      <c r="J6212" s="10">
        <f>SUMIFS('Régua SAEB'!$C:$C,'Régua SAEB'!$B:$B,"MT",'Régua SAEB'!$D:$D,"&lt;="&amp;$I6212,'Régua SAEB'!$E:$E,"&gt;"&amp;$I6212,'Régua SAEB'!$A:$A,$E6212)</f>
        <v>4</v>
      </c>
      <c r="K6212" s="10" t="str">
        <f t="array" ref="K6212">INDEX('Régua SAEB'!$F$1:$F$40,MATCH($E6212&amp;"MT"&amp;$J6212,'Régua SAEB'!$G$1:$G$40,0),1)</f>
        <v>Básico</v>
      </c>
    </row>
    <row r="6213" spans="1:11" x14ac:dyDescent="0.2">
      <c r="A6213" s="28" t="s">
        <v>3777</v>
      </c>
      <c r="B6213" s="24">
        <v>13961</v>
      </c>
      <c r="C6213" s="28" t="s">
        <v>4007</v>
      </c>
      <c r="D6213" s="29">
        <v>35013961</v>
      </c>
      <c r="E6213" s="29" t="s">
        <v>3527</v>
      </c>
      <c r="F6213" s="29">
        <v>318.97000000000003</v>
      </c>
      <c r="G6213" s="10">
        <f>SUMIFS('Régua SAEB'!$C:$C,'Régua SAEB'!$B:$B,"LP",'Régua SAEB'!$D:$D,"&lt;="&amp;$F6213,'Régua SAEB'!$E:$E,"&gt;"&amp;$F6213,'Régua SAEB'!$A:$A,$E6213)</f>
        <v>4</v>
      </c>
      <c r="H6213" s="10" t="str">
        <f t="array" ref="H6213">INDEX('Régua SAEB'!$F$1:$F$40,MATCH($E6213&amp;"LP"&amp;$G6213,'Régua SAEB'!$G$1:$G$40,0),1)</f>
        <v>Básico</v>
      </c>
      <c r="I6213" s="29">
        <v>314.29000000000002</v>
      </c>
      <c r="J6213" s="10">
        <f>SUMIFS('Régua SAEB'!$C:$C,'Régua SAEB'!$B:$B,"MT",'Régua SAEB'!$D:$D,"&lt;="&amp;$I6213,'Régua SAEB'!$E:$E,"&gt;"&amp;$I6213,'Régua SAEB'!$A:$A,$E6213)</f>
        <v>4</v>
      </c>
      <c r="K6213" s="10" t="str">
        <f t="array" ref="K6213">INDEX('Régua SAEB'!$F$1:$F$40,MATCH($E6213&amp;"MT"&amp;$J6213,'Régua SAEB'!$G$1:$G$40,0),1)</f>
        <v>Básico</v>
      </c>
    </row>
    <row r="6214" spans="1:11" x14ac:dyDescent="0.2">
      <c r="A6214" s="28" t="s">
        <v>3777</v>
      </c>
      <c r="B6214" s="24">
        <v>910934</v>
      </c>
      <c r="C6214" s="28" t="s">
        <v>4008</v>
      </c>
      <c r="D6214" s="29">
        <v>35910934</v>
      </c>
      <c r="E6214" s="29" t="s">
        <v>3527</v>
      </c>
      <c r="F6214" s="29">
        <v>296.04000000000002</v>
      </c>
      <c r="G6214" s="10">
        <f>SUMIFS('Régua SAEB'!$C:$C,'Régua SAEB'!$B:$B,"LP",'Régua SAEB'!$D:$D,"&lt;="&amp;$F6214,'Régua SAEB'!$E:$E,"&gt;"&amp;$F6214,'Régua SAEB'!$A:$A,$E6214)</f>
        <v>3</v>
      </c>
      <c r="H6214" s="10" t="str">
        <f t="array" ref="H6214">INDEX('Régua SAEB'!$F$1:$F$40,MATCH($E6214&amp;"LP"&amp;$G6214,'Régua SAEB'!$G$1:$G$40,0),1)</f>
        <v>Básico</v>
      </c>
      <c r="I6214" s="29">
        <v>291.26</v>
      </c>
      <c r="J6214" s="10">
        <f>SUMIFS('Régua SAEB'!$C:$C,'Régua SAEB'!$B:$B,"MT",'Régua SAEB'!$D:$D,"&lt;="&amp;$I6214,'Régua SAEB'!$E:$E,"&gt;"&amp;$I6214,'Régua SAEB'!$A:$A,$E6214)</f>
        <v>3</v>
      </c>
      <c r="K6214" s="10" t="str">
        <f t="array" ref="K6214">INDEX('Régua SAEB'!$F$1:$F$40,MATCH($E6214&amp;"MT"&amp;$J6214,'Régua SAEB'!$G$1:$G$40,0),1)</f>
        <v>Básico</v>
      </c>
    </row>
    <row r="6215" spans="1:11" x14ac:dyDescent="0.2">
      <c r="A6215" s="28" t="s">
        <v>96</v>
      </c>
      <c r="B6215" s="24">
        <v>13699</v>
      </c>
      <c r="C6215" s="28" t="s">
        <v>4009</v>
      </c>
      <c r="D6215" s="29">
        <v>35013699</v>
      </c>
      <c r="E6215" s="29" t="s">
        <v>3527</v>
      </c>
      <c r="F6215" s="29">
        <v>276.87</v>
      </c>
      <c r="G6215" s="10">
        <f>SUMIFS('Régua SAEB'!$C:$C,'Régua SAEB'!$B:$B,"LP",'Régua SAEB'!$D:$D,"&lt;="&amp;$F6215,'Régua SAEB'!$E:$E,"&gt;"&amp;$F6215,'Régua SAEB'!$A:$A,$E6215)</f>
        <v>3</v>
      </c>
      <c r="H6215" s="10" t="str">
        <f t="array" ref="H6215">INDEX('Régua SAEB'!$F$1:$F$40,MATCH($E6215&amp;"LP"&amp;$G6215,'Régua SAEB'!$G$1:$G$40,0),1)</f>
        <v>Básico</v>
      </c>
      <c r="I6215" s="29">
        <v>267.79000000000002</v>
      </c>
      <c r="J6215" s="10">
        <f>SUMIFS('Régua SAEB'!$C:$C,'Régua SAEB'!$B:$B,"MT",'Régua SAEB'!$D:$D,"&lt;="&amp;$I6215,'Régua SAEB'!$E:$E,"&gt;"&amp;$I6215,'Régua SAEB'!$A:$A,$E6215)</f>
        <v>2</v>
      </c>
      <c r="K6215" s="10" t="str">
        <f t="array" ref="K6215">INDEX('Régua SAEB'!$F$1:$F$40,MATCH($E6215&amp;"MT"&amp;$J6215,'Régua SAEB'!$G$1:$G$40,0),1)</f>
        <v>Insuficiente</v>
      </c>
    </row>
    <row r="6216" spans="1:11" x14ac:dyDescent="0.2">
      <c r="A6216" s="28" t="s">
        <v>87</v>
      </c>
      <c r="B6216" s="24">
        <v>23985</v>
      </c>
      <c r="C6216" s="28" t="s">
        <v>4010</v>
      </c>
      <c r="D6216" s="29">
        <v>35023985</v>
      </c>
      <c r="E6216" s="29" t="s">
        <v>3527</v>
      </c>
      <c r="F6216" s="29">
        <v>295.83</v>
      </c>
      <c r="G6216" s="10">
        <f>SUMIFS('Régua SAEB'!$C:$C,'Régua SAEB'!$B:$B,"LP",'Régua SAEB'!$D:$D,"&lt;="&amp;$F6216,'Régua SAEB'!$E:$E,"&gt;"&amp;$F6216,'Régua SAEB'!$A:$A,$E6216)</f>
        <v>3</v>
      </c>
      <c r="H6216" s="10" t="str">
        <f t="array" ref="H6216">INDEX('Régua SAEB'!$F$1:$F$40,MATCH($E6216&amp;"LP"&amp;$G6216,'Régua SAEB'!$G$1:$G$40,0),1)</f>
        <v>Básico</v>
      </c>
      <c r="I6216" s="29">
        <v>283.04000000000002</v>
      </c>
      <c r="J6216" s="10">
        <f>SUMIFS('Régua SAEB'!$C:$C,'Régua SAEB'!$B:$B,"MT",'Régua SAEB'!$D:$D,"&lt;="&amp;$I6216,'Régua SAEB'!$E:$E,"&gt;"&amp;$I6216,'Régua SAEB'!$A:$A,$E6216)</f>
        <v>3</v>
      </c>
      <c r="K6216" s="10" t="str">
        <f t="array" ref="K6216">INDEX('Régua SAEB'!$F$1:$F$40,MATCH($E6216&amp;"MT"&amp;$J6216,'Régua SAEB'!$G$1:$G$40,0),1)</f>
        <v>Básico</v>
      </c>
    </row>
    <row r="6217" spans="1:11" x14ac:dyDescent="0.2">
      <c r="A6217" s="28" t="s">
        <v>87</v>
      </c>
      <c r="B6217" s="24">
        <v>24144</v>
      </c>
      <c r="C6217" s="28" t="s">
        <v>4011</v>
      </c>
      <c r="D6217" s="29">
        <v>35024144</v>
      </c>
      <c r="E6217" s="29" t="s">
        <v>3527</v>
      </c>
      <c r="F6217" s="29">
        <v>256.89</v>
      </c>
      <c r="G6217" s="10">
        <f>SUMIFS('Régua SAEB'!$C:$C,'Régua SAEB'!$B:$B,"LP",'Régua SAEB'!$D:$D,"&lt;="&amp;$F6217,'Régua SAEB'!$E:$E,"&gt;"&amp;$F6217,'Régua SAEB'!$A:$A,$E6217)</f>
        <v>2</v>
      </c>
      <c r="H6217" s="10" t="str">
        <f t="array" ref="H6217">INDEX('Régua SAEB'!$F$1:$F$40,MATCH($E6217&amp;"LP"&amp;$G6217,'Régua SAEB'!$G$1:$G$40,0),1)</f>
        <v>Básico</v>
      </c>
      <c r="I6217" s="29">
        <v>251.62</v>
      </c>
      <c r="J6217" s="10">
        <f>SUMIFS('Régua SAEB'!$C:$C,'Régua SAEB'!$B:$B,"MT",'Régua SAEB'!$D:$D,"&lt;="&amp;$I6217,'Régua SAEB'!$E:$E,"&gt;"&amp;$I6217,'Régua SAEB'!$A:$A,$E6217)</f>
        <v>2</v>
      </c>
      <c r="K6217" s="10" t="str">
        <f t="array" ref="K6217">INDEX('Régua SAEB'!$F$1:$F$40,MATCH($E6217&amp;"MT"&amp;$J6217,'Régua SAEB'!$G$1:$G$40,0),1)</f>
        <v>Insuficiente</v>
      </c>
    </row>
    <row r="6218" spans="1:11" x14ac:dyDescent="0.2">
      <c r="A6218" s="28" t="s">
        <v>3777</v>
      </c>
      <c r="B6218" s="24">
        <v>25641</v>
      </c>
      <c r="C6218" s="28" t="s">
        <v>4012</v>
      </c>
      <c r="D6218" s="29">
        <v>35025641</v>
      </c>
      <c r="E6218" s="29" t="s">
        <v>3527</v>
      </c>
      <c r="F6218" s="29">
        <v>326.45999999999998</v>
      </c>
      <c r="G6218" s="10">
        <f>SUMIFS('Régua SAEB'!$C:$C,'Régua SAEB'!$B:$B,"LP",'Régua SAEB'!$D:$D,"&lt;="&amp;$F6218,'Régua SAEB'!$E:$E,"&gt;"&amp;$F6218,'Régua SAEB'!$A:$A,$E6218)</f>
        <v>5</v>
      </c>
      <c r="H6218" s="10" t="str">
        <f t="array" ref="H6218">INDEX('Régua SAEB'!$F$1:$F$40,MATCH($E6218&amp;"LP"&amp;$G6218,'Régua SAEB'!$G$1:$G$40,0),1)</f>
        <v>Proficiente</v>
      </c>
      <c r="I6218" s="29">
        <v>322.04000000000002</v>
      </c>
      <c r="J6218" s="10">
        <f>SUMIFS('Régua SAEB'!$C:$C,'Régua SAEB'!$B:$B,"MT",'Régua SAEB'!$D:$D,"&lt;="&amp;$I6218,'Régua SAEB'!$E:$E,"&gt;"&amp;$I6218,'Régua SAEB'!$A:$A,$E6218)</f>
        <v>4</v>
      </c>
      <c r="K6218" s="10" t="str">
        <f t="array" ref="K6218">INDEX('Régua SAEB'!$F$1:$F$40,MATCH($E6218&amp;"MT"&amp;$J6218,'Régua SAEB'!$G$1:$G$40,0),1)</f>
        <v>Básico</v>
      </c>
    </row>
    <row r="6219" spans="1:11" x14ac:dyDescent="0.2">
      <c r="A6219" s="28" t="s">
        <v>3777</v>
      </c>
      <c r="B6219" s="24">
        <v>25859</v>
      </c>
      <c r="C6219" s="28" t="s">
        <v>4013</v>
      </c>
      <c r="D6219" s="29">
        <v>35025859</v>
      </c>
      <c r="E6219" s="29" t="s">
        <v>3527</v>
      </c>
      <c r="F6219" s="29">
        <v>256.11</v>
      </c>
      <c r="G6219" s="10">
        <f>SUMIFS('Régua SAEB'!$C:$C,'Régua SAEB'!$B:$B,"LP",'Régua SAEB'!$D:$D,"&lt;="&amp;$F6219,'Régua SAEB'!$E:$E,"&gt;"&amp;$F6219,'Régua SAEB'!$A:$A,$E6219)</f>
        <v>2</v>
      </c>
      <c r="H6219" s="10" t="str">
        <f t="array" ref="H6219">INDEX('Régua SAEB'!$F$1:$F$40,MATCH($E6219&amp;"LP"&amp;$G6219,'Régua SAEB'!$G$1:$G$40,0),1)</f>
        <v>Básico</v>
      </c>
      <c r="I6219" s="29">
        <v>276.75</v>
      </c>
      <c r="J6219" s="10">
        <f>SUMIFS('Régua SAEB'!$C:$C,'Régua SAEB'!$B:$B,"MT",'Régua SAEB'!$D:$D,"&lt;="&amp;$I6219,'Régua SAEB'!$E:$E,"&gt;"&amp;$I6219,'Régua SAEB'!$A:$A,$E6219)</f>
        <v>3</v>
      </c>
      <c r="K6219" s="10" t="str">
        <f t="array" ref="K6219">INDEX('Régua SAEB'!$F$1:$F$40,MATCH($E6219&amp;"MT"&amp;$J6219,'Régua SAEB'!$G$1:$G$40,0),1)</f>
        <v>Básico</v>
      </c>
    </row>
    <row r="6220" spans="1:11" x14ac:dyDescent="0.2">
      <c r="A6220" s="28" t="s">
        <v>48</v>
      </c>
      <c r="B6220" s="24">
        <v>496376</v>
      </c>
      <c r="C6220" s="28" t="s">
        <v>4014</v>
      </c>
      <c r="D6220" s="29">
        <v>35496376</v>
      </c>
      <c r="E6220" s="29" t="s">
        <v>3527</v>
      </c>
      <c r="F6220" s="29">
        <v>320.69</v>
      </c>
      <c r="G6220" s="10">
        <f>SUMIFS('Régua SAEB'!$C:$C,'Régua SAEB'!$B:$B,"LP",'Régua SAEB'!$D:$D,"&lt;="&amp;$F6220,'Régua SAEB'!$E:$E,"&gt;"&amp;$F6220,'Régua SAEB'!$A:$A,$E6220)</f>
        <v>4</v>
      </c>
      <c r="H6220" s="10" t="str">
        <f t="array" ref="H6220">INDEX('Régua SAEB'!$F$1:$F$40,MATCH($E6220&amp;"LP"&amp;$G6220,'Régua SAEB'!$G$1:$G$40,0),1)</f>
        <v>Básico</v>
      </c>
      <c r="I6220" s="29">
        <v>314.64999999999998</v>
      </c>
      <c r="J6220" s="10">
        <f>SUMIFS('Régua SAEB'!$C:$C,'Régua SAEB'!$B:$B,"MT",'Régua SAEB'!$D:$D,"&lt;="&amp;$I6220,'Régua SAEB'!$E:$E,"&gt;"&amp;$I6220,'Régua SAEB'!$A:$A,$E6220)</f>
        <v>4</v>
      </c>
      <c r="K6220" s="10" t="str">
        <f t="array" ref="K6220">INDEX('Régua SAEB'!$F$1:$F$40,MATCH($E6220&amp;"MT"&amp;$J6220,'Régua SAEB'!$G$1:$G$40,0),1)</f>
        <v>Básico</v>
      </c>
    </row>
    <row r="6221" spans="1:11" x14ac:dyDescent="0.2">
      <c r="A6221" s="28" t="s">
        <v>34</v>
      </c>
      <c r="B6221" s="24">
        <v>23139</v>
      </c>
      <c r="C6221" s="28" t="s">
        <v>4015</v>
      </c>
      <c r="D6221" s="29">
        <v>35023139</v>
      </c>
      <c r="E6221" s="29" t="s">
        <v>3527</v>
      </c>
      <c r="F6221" s="29">
        <v>254.39</v>
      </c>
      <c r="G6221" s="10">
        <f>SUMIFS('Régua SAEB'!$C:$C,'Régua SAEB'!$B:$B,"LP",'Régua SAEB'!$D:$D,"&lt;="&amp;$F6221,'Régua SAEB'!$E:$E,"&gt;"&amp;$F6221,'Régua SAEB'!$A:$A,$E6221)</f>
        <v>2</v>
      </c>
      <c r="H6221" s="10" t="str">
        <f t="array" ref="H6221">INDEX('Régua SAEB'!$F$1:$F$40,MATCH($E6221&amp;"LP"&amp;$G6221,'Régua SAEB'!$G$1:$G$40,0),1)</f>
        <v>Básico</v>
      </c>
      <c r="I6221" s="29">
        <v>249.35</v>
      </c>
      <c r="J6221" s="10">
        <f>SUMIFS('Régua SAEB'!$C:$C,'Régua SAEB'!$B:$B,"MT",'Régua SAEB'!$D:$D,"&lt;="&amp;$I6221,'Régua SAEB'!$E:$E,"&gt;"&amp;$I6221,'Régua SAEB'!$A:$A,$E6221)</f>
        <v>1</v>
      </c>
      <c r="K6221" s="10" t="str">
        <f t="array" ref="K6221">INDEX('Régua SAEB'!$F$1:$F$40,MATCH($E6221&amp;"MT"&amp;$J6221,'Régua SAEB'!$G$1:$G$40,0),1)</f>
        <v>Insuficiente</v>
      </c>
    </row>
    <row r="6222" spans="1:11" x14ac:dyDescent="0.2">
      <c r="A6222" s="28" t="s">
        <v>44</v>
      </c>
      <c r="B6222" s="24">
        <v>16585</v>
      </c>
      <c r="C6222" s="28" t="s">
        <v>4016</v>
      </c>
      <c r="D6222" s="29">
        <v>35016585</v>
      </c>
      <c r="E6222" s="29" t="s">
        <v>3527</v>
      </c>
      <c r="F6222" s="29">
        <v>286.88</v>
      </c>
      <c r="G6222" s="10">
        <f>SUMIFS('Régua SAEB'!$C:$C,'Régua SAEB'!$B:$B,"LP",'Régua SAEB'!$D:$D,"&lt;="&amp;$F6222,'Régua SAEB'!$E:$E,"&gt;"&amp;$F6222,'Régua SAEB'!$A:$A,$E6222)</f>
        <v>3</v>
      </c>
      <c r="H6222" s="10" t="str">
        <f t="array" ref="H6222">INDEX('Régua SAEB'!$F$1:$F$40,MATCH($E6222&amp;"LP"&amp;$G6222,'Régua SAEB'!$G$1:$G$40,0),1)</f>
        <v>Básico</v>
      </c>
      <c r="I6222" s="29">
        <v>283.64999999999998</v>
      </c>
      <c r="J6222" s="10">
        <f>SUMIFS('Régua SAEB'!$C:$C,'Régua SAEB'!$B:$B,"MT",'Régua SAEB'!$D:$D,"&lt;="&amp;$I6222,'Régua SAEB'!$E:$E,"&gt;"&amp;$I6222,'Régua SAEB'!$A:$A,$E6222)</f>
        <v>3</v>
      </c>
      <c r="K6222" s="10" t="str">
        <f t="array" ref="K6222">INDEX('Régua SAEB'!$F$1:$F$40,MATCH($E6222&amp;"MT"&amp;$J6222,'Régua SAEB'!$G$1:$G$40,0),1)</f>
        <v>Básico</v>
      </c>
    </row>
    <row r="6223" spans="1:11" x14ac:dyDescent="0.2">
      <c r="A6223" s="28" t="s">
        <v>3777</v>
      </c>
      <c r="B6223" s="24">
        <v>19847</v>
      </c>
      <c r="C6223" s="28" t="s">
        <v>4017</v>
      </c>
      <c r="D6223" s="29">
        <v>35019847</v>
      </c>
      <c r="E6223" s="29" t="s">
        <v>3527</v>
      </c>
      <c r="F6223" s="29">
        <v>332.35</v>
      </c>
      <c r="G6223" s="10">
        <f>SUMIFS('Régua SAEB'!$C:$C,'Régua SAEB'!$B:$B,"LP",'Régua SAEB'!$D:$D,"&lt;="&amp;$F6223,'Régua SAEB'!$E:$E,"&gt;"&amp;$F6223,'Régua SAEB'!$A:$A,$E6223)</f>
        <v>5</v>
      </c>
      <c r="H6223" s="10" t="str">
        <f t="array" ref="H6223">INDEX('Régua SAEB'!$F$1:$F$40,MATCH($E6223&amp;"LP"&amp;$G6223,'Régua SAEB'!$G$1:$G$40,0),1)</f>
        <v>Proficiente</v>
      </c>
      <c r="I6223" s="29">
        <v>323.42</v>
      </c>
      <c r="J6223" s="10">
        <f>SUMIFS('Régua SAEB'!$C:$C,'Régua SAEB'!$B:$B,"MT",'Régua SAEB'!$D:$D,"&lt;="&amp;$I6223,'Régua SAEB'!$E:$E,"&gt;"&amp;$I6223,'Régua SAEB'!$A:$A,$E6223)</f>
        <v>4</v>
      </c>
      <c r="K6223" s="10" t="str">
        <f t="array" ref="K6223">INDEX('Régua SAEB'!$F$1:$F$40,MATCH($E6223&amp;"MT"&amp;$J6223,'Régua SAEB'!$G$1:$G$40,0),1)</f>
        <v>Básico</v>
      </c>
    </row>
    <row r="6224" spans="1:11" x14ac:dyDescent="0.2">
      <c r="A6224" s="28" t="s">
        <v>3777</v>
      </c>
      <c r="B6224" s="24">
        <v>45986</v>
      </c>
      <c r="C6224" s="28" t="s">
        <v>4018</v>
      </c>
      <c r="D6224" s="29">
        <v>35045986</v>
      </c>
      <c r="E6224" s="29" t="s">
        <v>3527</v>
      </c>
      <c r="F6224" s="29">
        <v>338.44</v>
      </c>
      <c r="G6224" s="10">
        <f>SUMIFS('Régua SAEB'!$C:$C,'Régua SAEB'!$B:$B,"LP",'Régua SAEB'!$D:$D,"&lt;="&amp;$F6224,'Régua SAEB'!$E:$E,"&gt;"&amp;$F6224,'Régua SAEB'!$A:$A,$E6224)</f>
        <v>5</v>
      </c>
      <c r="H6224" s="10" t="str">
        <f t="array" ref="H6224">INDEX('Régua SAEB'!$F$1:$F$40,MATCH($E6224&amp;"LP"&amp;$G6224,'Régua SAEB'!$G$1:$G$40,0),1)</f>
        <v>Proficiente</v>
      </c>
      <c r="I6224" s="29">
        <v>343.04</v>
      </c>
      <c r="J6224" s="10">
        <f>SUMIFS('Régua SAEB'!$C:$C,'Régua SAEB'!$B:$B,"MT",'Régua SAEB'!$D:$D,"&lt;="&amp;$I6224,'Régua SAEB'!$E:$E,"&gt;"&amp;$I6224,'Régua SAEB'!$A:$A,$E6224)</f>
        <v>5</v>
      </c>
      <c r="K6224" s="10" t="str">
        <f t="array" ref="K6224">INDEX('Régua SAEB'!$F$1:$F$40,MATCH($E6224&amp;"MT"&amp;$J6224,'Régua SAEB'!$G$1:$G$40,0),1)</f>
        <v>Básico</v>
      </c>
    </row>
    <row r="6225" spans="1:11" x14ac:dyDescent="0.2">
      <c r="A6225" s="28" t="s">
        <v>35</v>
      </c>
      <c r="B6225" s="24">
        <v>901489</v>
      </c>
      <c r="C6225" s="28" t="s">
        <v>4019</v>
      </c>
      <c r="D6225" s="29">
        <v>35901489</v>
      </c>
      <c r="E6225" s="29" t="s">
        <v>3527</v>
      </c>
      <c r="F6225" s="29">
        <v>278.07</v>
      </c>
      <c r="G6225" s="10">
        <f>SUMIFS('Régua SAEB'!$C:$C,'Régua SAEB'!$B:$B,"LP",'Régua SAEB'!$D:$D,"&lt;="&amp;$F6225,'Régua SAEB'!$E:$E,"&gt;"&amp;$F6225,'Régua SAEB'!$A:$A,$E6225)</f>
        <v>3</v>
      </c>
      <c r="H6225" s="10" t="str">
        <f t="array" ref="H6225">INDEX('Régua SAEB'!$F$1:$F$40,MATCH($E6225&amp;"LP"&amp;$G6225,'Régua SAEB'!$G$1:$G$40,0),1)</f>
        <v>Básico</v>
      </c>
      <c r="I6225" s="29">
        <v>261.56</v>
      </c>
      <c r="J6225" s="10">
        <f>SUMIFS('Régua SAEB'!$C:$C,'Régua SAEB'!$B:$B,"MT",'Régua SAEB'!$D:$D,"&lt;="&amp;$I6225,'Régua SAEB'!$E:$E,"&gt;"&amp;$I6225,'Régua SAEB'!$A:$A,$E6225)</f>
        <v>2</v>
      </c>
      <c r="K6225" s="10" t="str">
        <f t="array" ref="K6225">INDEX('Régua SAEB'!$F$1:$F$40,MATCH($E6225&amp;"MT"&amp;$J6225,'Régua SAEB'!$G$1:$G$40,0),1)</f>
        <v>Insuficiente</v>
      </c>
    </row>
    <row r="6226" spans="1:11" x14ac:dyDescent="0.2">
      <c r="A6226" s="28" t="s">
        <v>3777</v>
      </c>
      <c r="B6226" s="24">
        <v>910909</v>
      </c>
      <c r="C6226" s="28" t="s">
        <v>4020</v>
      </c>
      <c r="D6226" s="29">
        <v>35910909</v>
      </c>
      <c r="E6226" s="29" t="s">
        <v>3527</v>
      </c>
      <c r="F6226" s="29">
        <v>324.06</v>
      </c>
      <c r="G6226" s="10">
        <f>SUMIFS('Régua SAEB'!$C:$C,'Régua SAEB'!$B:$B,"LP",'Régua SAEB'!$D:$D,"&lt;="&amp;$F6226,'Régua SAEB'!$E:$E,"&gt;"&amp;$F6226,'Régua SAEB'!$A:$A,$E6226)</f>
        <v>4</v>
      </c>
      <c r="H6226" s="10" t="str">
        <f t="array" ref="H6226">INDEX('Régua SAEB'!$F$1:$F$40,MATCH($E6226&amp;"LP"&amp;$G6226,'Régua SAEB'!$G$1:$G$40,0),1)</f>
        <v>Básico</v>
      </c>
      <c r="I6226" s="29">
        <v>324.89</v>
      </c>
      <c r="J6226" s="10">
        <f>SUMIFS('Régua SAEB'!$C:$C,'Régua SAEB'!$B:$B,"MT",'Régua SAEB'!$D:$D,"&lt;="&amp;$I6226,'Régua SAEB'!$E:$E,"&gt;"&amp;$I6226,'Régua SAEB'!$A:$A,$E6226)</f>
        <v>4</v>
      </c>
      <c r="K6226" s="10" t="str">
        <f t="array" ref="K6226">INDEX('Régua SAEB'!$F$1:$F$40,MATCH($E6226&amp;"MT"&amp;$J6226,'Régua SAEB'!$G$1:$G$40,0),1)</f>
        <v>Básico</v>
      </c>
    </row>
    <row r="6227" spans="1:11" x14ac:dyDescent="0.2">
      <c r="A6227" s="28" t="s">
        <v>3777</v>
      </c>
      <c r="B6227" s="24">
        <v>446816</v>
      </c>
      <c r="C6227" s="28" t="s">
        <v>4021</v>
      </c>
      <c r="D6227" s="29">
        <v>35446816</v>
      </c>
      <c r="E6227" s="29" t="s">
        <v>3527</v>
      </c>
      <c r="F6227" s="29">
        <v>324.13</v>
      </c>
      <c r="G6227" s="10">
        <f>SUMIFS('Régua SAEB'!$C:$C,'Régua SAEB'!$B:$B,"LP",'Régua SAEB'!$D:$D,"&lt;="&amp;$F6227,'Régua SAEB'!$E:$E,"&gt;"&amp;$F6227,'Régua SAEB'!$A:$A,$E6227)</f>
        <v>4</v>
      </c>
      <c r="H6227" s="10" t="str">
        <f t="array" ref="H6227">INDEX('Régua SAEB'!$F$1:$F$40,MATCH($E6227&amp;"LP"&amp;$G6227,'Régua SAEB'!$G$1:$G$40,0),1)</f>
        <v>Básico</v>
      </c>
      <c r="I6227" s="29">
        <v>319.27999999999997</v>
      </c>
      <c r="J6227" s="10">
        <f>SUMIFS('Régua SAEB'!$C:$C,'Régua SAEB'!$B:$B,"MT",'Régua SAEB'!$D:$D,"&lt;="&amp;$I6227,'Régua SAEB'!$E:$E,"&gt;"&amp;$I6227,'Régua SAEB'!$A:$A,$E6227)</f>
        <v>4</v>
      </c>
      <c r="K6227" s="10" t="str">
        <f t="array" ref="K6227">INDEX('Régua SAEB'!$F$1:$F$40,MATCH($E6227&amp;"MT"&amp;$J6227,'Régua SAEB'!$G$1:$G$40,0),1)</f>
        <v>Básico</v>
      </c>
    </row>
    <row r="6228" spans="1:11" x14ac:dyDescent="0.2">
      <c r="A6228" s="28" t="s">
        <v>3777</v>
      </c>
      <c r="B6228" s="24">
        <v>20205</v>
      </c>
      <c r="C6228" s="28" t="s">
        <v>4022</v>
      </c>
      <c r="D6228" s="29">
        <v>35020205</v>
      </c>
      <c r="E6228" s="29" t="s">
        <v>3527</v>
      </c>
      <c r="F6228" s="29">
        <v>304.27</v>
      </c>
      <c r="G6228" s="10">
        <f>SUMIFS('Régua SAEB'!$C:$C,'Régua SAEB'!$B:$B,"LP",'Régua SAEB'!$D:$D,"&lt;="&amp;$F6228,'Régua SAEB'!$E:$E,"&gt;"&amp;$F6228,'Régua SAEB'!$A:$A,$E6228)</f>
        <v>4</v>
      </c>
      <c r="H6228" s="10" t="str">
        <f t="array" ref="H6228">INDEX('Régua SAEB'!$F$1:$F$40,MATCH($E6228&amp;"LP"&amp;$G6228,'Régua SAEB'!$G$1:$G$40,0),1)</f>
        <v>Básico</v>
      </c>
      <c r="I6228" s="29">
        <v>305.79000000000002</v>
      </c>
      <c r="J6228" s="10">
        <f>SUMIFS('Régua SAEB'!$C:$C,'Régua SAEB'!$B:$B,"MT",'Régua SAEB'!$D:$D,"&lt;="&amp;$I6228,'Régua SAEB'!$E:$E,"&gt;"&amp;$I6228,'Régua SAEB'!$A:$A,$E6228)</f>
        <v>4</v>
      </c>
      <c r="K6228" s="10" t="str">
        <f t="array" ref="K6228">INDEX('Régua SAEB'!$F$1:$F$40,MATCH($E6228&amp;"MT"&amp;$J6228,'Régua SAEB'!$G$1:$G$40,0),1)</f>
        <v>Básico</v>
      </c>
    </row>
    <row r="6229" spans="1:11" x14ac:dyDescent="0.2">
      <c r="A6229" s="28" t="s">
        <v>63</v>
      </c>
      <c r="B6229" s="24">
        <v>17437</v>
      </c>
      <c r="C6229" s="28" t="s">
        <v>4023</v>
      </c>
      <c r="D6229" s="29">
        <v>35017437</v>
      </c>
      <c r="E6229" s="29" t="s">
        <v>3527</v>
      </c>
      <c r="F6229" s="29">
        <v>286.27</v>
      </c>
      <c r="G6229" s="10">
        <f>SUMIFS('Régua SAEB'!$C:$C,'Régua SAEB'!$B:$B,"LP",'Régua SAEB'!$D:$D,"&lt;="&amp;$F6229,'Régua SAEB'!$E:$E,"&gt;"&amp;$F6229,'Régua SAEB'!$A:$A,$E6229)</f>
        <v>3</v>
      </c>
      <c r="H6229" s="10" t="str">
        <f t="array" ref="H6229">INDEX('Régua SAEB'!$F$1:$F$40,MATCH($E6229&amp;"LP"&amp;$G6229,'Régua SAEB'!$G$1:$G$40,0),1)</f>
        <v>Básico</v>
      </c>
      <c r="I6229" s="29">
        <v>283.17</v>
      </c>
      <c r="J6229" s="10">
        <f>SUMIFS('Régua SAEB'!$C:$C,'Régua SAEB'!$B:$B,"MT",'Régua SAEB'!$D:$D,"&lt;="&amp;$I6229,'Régua SAEB'!$E:$E,"&gt;"&amp;$I6229,'Régua SAEB'!$A:$A,$E6229)</f>
        <v>3</v>
      </c>
      <c r="K6229" s="10" t="str">
        <f t="array" ref="K6229">INDEX('Régua SAEB'!$F$1:$F$40,MATCH($E6229&amp;"MT"&amp;$J6229,'Régua SAEB'!$G$1:$G$40,0),1)</f>
        <v>Básico</v>
      </c>
    </row>
    <row r="6230" spans="1:11" x14ac:dyDescent="0.2">
      <c r="A6230" s="28" t="s">
        <v>3777</v>
      </c>
      <c r="B6230" s="24">
        <v>294858</v>
      </c>
      <c r="C6230" s="28" t="s">
        <v>4024</v>
      </c>
      <c r="D6230" s="29">
        <v>35294858</v>
      </c>
      <c r="E6230" s="29" t="s">
        <v>3527</v>
      </c>
      <c r="F6230" s="29">
        <v>303.24</v>
      </c>
      <c r="G6230" s="10">
        <f>SUMIFS('Régua SAEB'!$C:$C,'Régua SAEB'!$B:$B,"LP",'Régua SAEB'!$D:$D,"&lt;="&amp;$F6230,'Régua SAEB'!$E:$E,"&gt;"&amp;$F6230,'Régua SAEB'!$A:$A,$E6230)</f>
        <v>4</v>
      </c>
      <c r="H6230" s="10" t="str">
        <f t="array" ref="H6230">INDEX('Régua SAEB'!$F$1:$F$40,MATCH($E6230&amp;"LP"&amp;$G6230,'Régua SAEB'!$G$1:$G$40,0),1)</f>
        <v>Básico</v>
      </c>
      <c r="I6230" s="29">
        <v>294.08</v>
      </c>
      <c r="J6230" s="10">
        <f>SUMIFS('Régua SAEB'!$C:$C,'Régua SAEB'!$B:$B,"MT",'Régua SAEB'!$D:$D,"&lt;="&amp;$I6230,'Régua SAEB'!$E:$E,"&gt;"&amp;$I6230,'Régua SAEB'!$A:$A,$E6230)</f>
        <v>3</v>
      </c>
      <c r="K6230" s="10" t="str">
        <f t="array" ref="K6230">INDEX('Régua SAEB'!$F$1:$F$40,MATCH($E6230&amp;"MT"&amp;$J6230,'Régua SAEB'!$G$1:$G$40,0),1)</f>
        <v>Básico</v>
      </c>
    </row>
    <row r="6231" spans="1:11" x14ac:dyDescent="0.2">
      <c r="A6231" s="28" t="s">
        <v>3777</v>
      </c>
      <c r="B6231" s="24">
        <v>446208</v>
      </c>
      <c r="C6231" s="28" t="s">
        <v>4025</v>
      </c>
      <c r="D6231" s="29">
        <v>35446208</v>
      </c>
      <c r="E6231" s="29" t="s">
        <v>3527</v>
      </c>
      <c r="F6231" s="29">
        <v>307.32</v>
      </c>
      <c r="G6231" s="10">
        <f>SUMIFS('Régua SAEB'!$C:$C,'Régua SAEB'!$B:$B,"LP",'Régua SAEB'!$D:$D,"&lt;="&amp;$F6231,'Régua SAEB'!$E:$E,"&gt;"&amp;$F6231,'Régua SAEB'!$A:$A,$E6231)</f>
        <v>4</v>
      </c>
      <c r="H6231" s="10" t="str">
        <f t="array" ref="H6231">INDEX('Régua SAEB'!$F$1:$F$40,MATCH($E6231&amp;"LP"&amp;$G6231,'Régua SAEB'!$G$1:$G$40,0),1)</f>
        <v>Básico</v>
      </c>
      <c r="I6231" s="29">
        <v>292.39</v>
      </c>
      <c r="J6231" s="10">
        <f>SUMIFS('Régua SAEB'!$C:$C,'Régua SAEB'!$B:$B,"MT",'Régua SAEB'!$D:$D,"&lt;="&amp;$I6231,'Régua SAEB'!$E:$E,"&gt;"&amp;$I6231,'Régua SAEB'!$A:$A,$E6231)</f>
        <v>3</v>
      </c>
      <c r="K6231" s="10" t="str">
        <f t="array" ref="K6231">INDEX('Régua SAEB'!$F$1:$F$40,MATCH($E6231&amp;"MT"&amp;$J6231,'Régua SAEB'!$G$1:$G$40,0),1)</f>
        <v>Básico</v>
      </c>
    </row>
    <row r="6232" spans="1:11" x14ac:dyDescent="0.2">
      <c r="A6232" s="28" t="s">
        <v>3777</v>
      </c>
      <c r="B6232" s="24">
        <v>922936</v>
      </c>
      <c r="C6232" s="28" t="s">
        <v>4026</v>
      </c>
      <c r="D6232" s="29">
        <v>35922936</v>
      </c>
      <c r="E6232" s="29" t="s">
        <v>3527</v>
      </c>
      <c r="F6232" s="29">
        <v>341.38</v>
      </c>
      <c r="G6232" s="10">
        <f>SUMIFS('Régua SAEB'!$C:$C,'Régua SAEB'!$B:$B,"LP",'Régua SAEB'!$D:$D,"&lt;="&amp;$F6232,'Régua SAEB'!$E:$E,"&gt;"&amp;$F6232,'Régua SAEB'!$A:$A,$E6232)</f>
        <v>5</v>
      </c>
      <c r="H6232" s="10" t="str">
        <f t="array" ref="H6232">INDEX('Régua SAEB'!$F$1:$F$40,MATCH($E6232&amp;"LP"&amp;$G6232,'Régua SAEB'!$G$1:$G$40,0),1)</f>
        <v>Proficiente</v>
      </c>
      <c r="I6232" s="29">
        <v>351.48</v>
      </c>
      <c r="J6232" s="10">
        <f>SUMIFS('Régua SAEB'!$C:$C,'Régua SAEB'!$B:$B,"MT",'Régua SAEB'!$D:$D,"&lt;="&amp;$I6232,'Régua SAEB'!$E:$E,"&gt;"&amp;$I6232,'Régua SAEB'!$A:$A,$E6232)</f>
        <v>6</v>
      </c>
      <c r="K6232" s="10" t="str">
        <f t="array" ref="K6232">INDEX('Régua SAEB'!$F$1:$F$40,MATCH($E6232&amp;"MT"&amp;$J6232,'Régua SAEB'!$G$1:$G$40,0),1)</f>
        <v>Proficiente</v>
      </c>
    </row>
    <row r="6233" spans="1:11" x14ac:dyDescent="0.2">
      <c r="A6233" s="28" t="s">
        <v>75</v>
      </c>
      <c r="B6233" s="24">
        <v>24223</v>
      </c>
      <c r="C6233" s="28" t="s">
        <v>4027</v>
      </c>
      <c r="D6233" s="29">
        <v>35024223</v>
      </c>
      <c r="E6233" s="29" t="s">
        <v>3527</v>
      </c>
      <c r="F6233" s="29">
        <v>278.57</v>
      </c>
      <c r="G6233" s="10">
        <f>SUMIFS('Régua SAEB'!$C:$C,'Régua SAEB'!$B:$B,"LP",'Régua SAEB'!$D:$D,"&lt;="&amp;$F6233,'Régua SAEB'!$E:$E,"&gt;"&amp;$F6233,'Régua SAEB'!$A:$A,$E6233)</f>
        <v>3</v>
      </c>
      <c r="H6233" s="10" t="str">
        <f t="array" ref="H6233">INDEX('Régua SAEB'!$F$1:$F$40,MATCH($E6233&amp;"LP"&amp;$G6233,'Régua SAEB'!$G$1:$G$40,0),1)</f>
        <v>Básico</v>
      </c>
      <c r="I6233" s="29">
        <v>267.16000000000003</v>
      </c>
      <c r="J6233" s="10">
        <f>SUMIFS('Régua SAEB'!$C:$C,'Régua SAEB'!$B:$B,"MT",'Régua SAEB'!$D:$D,"&lt;="&amp;$I6233,'Régua SAEB'!$E:$E,"&gt;"&amp;$I6233,'Régua SAEB'!$A:$A,$E6233)</f>
        <v>2</v>
      </c>
      <c r="K6233" s="10" t="str">
        <f t="array" ref="K6233">INDEX('Régua SAEB'!$F$1:$F$40,MATCH($E6233&amp;"MT"&amp;$J6233,'Régua SAEB'!$G$1:$G$40,0),1)</f>
        <v>Insuficiente</v>
      </c>
    </row>
    <row r="6234" spans="1:11" x14ac:dyDescent="0.2">
      <c r="A6234" s="28" t="s">
        <v>85</v>
      </c>
      <c r="B6234" s="24">
        <v>16081</v>
      </c>
      <c r="C6234" s="28" t="s">
        <v>4028</v>
      </c>
      <c r="D6234" s="29">
        <v>35016081</v>
      </c>
      <c r="E6234" s="29" t="s">
        <v>3527</v>
      </c>
      <c r="F6234" s="29">
        <v>273.62</v>
      </c>
      <c r="G6234" s="10">
        <f>SUMIFS('Régua SAEB'!$C:$C,'Régua SAEB'!$B:$B,"LP",'Régua SAEB'!$D:$D,"&lt;="&amp;$F6234,'Régua SAEB'!$E:$E,"&gt;"&amp;$F6234,'Régua SAEB'!$A:$A,$E6234)</f>
        <v>2</v>
      </c>
      <c r="H6234" s="10" t="str">
        <f t="array" ref="H6234">INDEX('Régua SAEB'!$F$1:$F$40,MATCH($E6234&amp;"LP"&amp;$G6234,'Régua SAEB'!$G$1:$G$40,0),1)</f>
        <v>Básico</v>
      </c>
      <c r="I6234" s="29">
        <v>267.67</v>
      </c>
      <c r="J6234" s="10">
        <f>SUMIFS('Régua SAEB'!$C:$C,'Régua SAEB'!$B:$B,"MT",'Régua SAEB'!$D:$D,"&lt;="&amp;$I6234,'Régua SAEB'!$E:$E,"&gt;"&amp;$I6234,'Régua SAEB'!$A:$A,$E6234)</f>
        <v>2</v>
      </c>
      <c r="K6234" s="10" t="str">
        <f t="array" ref="K6234">INDEX('Régua SAEB'!$F$1:$F$40,MATCH($E6234&amp;"MT"&amp;$J6234,'Régua SAEB'!$G$1:$G$40,0),1)</f>
        <v>Insuficiente</v>
      </c>
    </row>
    <row r="6235" spans="1:11" x14ac:dyDescent="0.2">
      <c r="A6235" s="28" t="s">
        <v>85</v>
      </c>
      <c r="B6235" s="24">
        <v>49396</v>
      </c>
      <c r="C6235" s="28" t="s">
        <v>4029</v>
      </c>
      <c r="D6235" s="29">
        <v>35049396</v>
      </c>
      <c r="E6235" s="29" t="s">
        <v>3527</v>
      </c>
      <c r="F6235" s="29">
        <v>292.33</v>
      </c>
      <c r="G6235" s="10">
        <f>SUMIFS('Régua SAEB'!$C:$C,'Régua SAEB'!$B:$B,"LP",'Régua SAEB'!$D:$D,"&lt;="&amp;$F6235,'Régua SAEB'!$E:$E,"&gt;"&amp;$F6235,'Régua SAEB'!$A:$A,$E6235)</f>
        <v>3</v>
      </c>
      <c r="H6235" s="10" t="str">
        <f t="array" ref="H6235">INDEX('Régua SAEB'!$F$1:$F$40,MATCH($E6235&amp;"LP"&amp;$G6235,'Régua SAEB'!$G$1:$G$40,0),1)</f>
        <v>Básico</v>
      </c>
      <c r="I6235" s="29">
        <v>277.3</v>
      </c>
      <c r="J6235" s="10">
        <f>SUMIFS('Régua SAEB'!$C:$C,'Régua SAEB'!$B:$B,"MT",'Régua SAEB'!$D:$D,"&lt;="&amp;$I6235,'Régua SAEB'!$E:$E,"&gt;"&amp;$I6235,'Régua SAEB'!$A:$A,$E6235)</f>
        <v>3</v>
      </c>
      <c r="K6235" s="10" t="str">
        <f t="array" ref="K6235">INDEX('Régua SAEB'!$F$1:$F$40,MATCH($E6235&amp;"MT"&amp;$J6235,'Régua SAEB'!$G$1:$G$40,0),1)</f>
        <v>Básico</v>
      </c>
    </row>
    <row r="6236" spans="1:11" x14ac:dyDescent="0.2">
      <c r="A6236" s="28" t="s">
        <v>3777</v>
      </c>
      <c r="B6236" s="24">
        <v>443657</v>
      </c>
      <c r="C6236" s="28" t="s">
        <v>4030</v>
      </c>
      <c r="D6236" s="29">
        <v>35443657</v>
      </c>
      <c r="E6236" s="29" t="s">
        <v>3527</v>
      </c>
      <c r="F6236" s="29">
        <v>316.85000000000002</v>
      </c>
      <c r="G6236" s="10">
        <f>SUMIFS('Régua SAEB'!$C:$C,'Régua SAEB'!$B:$B,"LP",'Régua SAEB'!$D:$D,"&lt;="&amp;$F6236,'Régua SAEB'!$E:$E,"&gt;"&amp;$F6236,'Régua SAEB'!$A:$A,$E6236)</f>
        <v>4</v>
      </c>
      <c r="H6236" s="10" t="str">
        <f t="array" ref="H6236">INDEX('Régua SAEB'!$F$1:$F$40,MATCH($E6236&amp;"LP"&amp;$G6236,'Régua SAEB'!$G$1:$G$40,0),1)</f>
        <v>Básico</v>
      </c>
      <c r="I6236" s="29">
        <v>301.44</v>
      </c>
      <c r="J6236" s="10">
        <f>SUMIFS('Régua SAEB'!$C:$C,'Régua SAEB'!$B:$B,"MT",'Régua SAEB'!$D:$D,"&lt;="&amp;$I6236,'Régua SAEB'!$E:$E,"&gt;"&amp;$I6236,'Régua SAEB'!$A:$A,$E6236)</f>
        <v>4</v>
      </c>
      <c r="K6236" s="10" t="str">
        <f t="array" ref="K6236">INDEX('Régua SAEB'!$F$1:$F$40,MATCH($E6236&amp;"MT"&amp;$J6236,'Régua SAEB'!$G$1:$G$40,0),1)</f>
        <v>Básico</v>
      </c>
    </row>
    <row r="6237" spans="1:11" x14ac:dyDescent="0.2">
      <c r="A6237" s="28" t="s">
        <v>85</v>
      </c>
      <c r="B6237" s="24">
        <v>903231</v>
      </c>
      <c r="C6237" s="28" t="s">
        <v>4031</v>
      </c>
      <c r="D6237" s="29">
        <v>35903231</v>
      </c>
      <c r="E6237" s="29" t="s">
        <v>3527</v>
      </c>
      <c r="F6237" s="29">
        <v>280.12</v>
      </c>
      <c r="G6237" s="10">
        <f>SUMIFS('Régua SAEB'!$C:$C,'Régua SAEB'!$B:$B,"LP",'Régua SAEB'!$D:$D,"&lt;="&amp;$F6237,'Régua SAEB'!$E:$E,"&gt;"&amp;$F6237,'Régua SAEB'!$A:$A,$E6237)</f>
        <v>3</v>
      </c>
      <c r="H6237" s="10" t="str">
        <f t="array" ref="H6237">INDEX('Régua SAEB'!$F$1:$F$40,MATCH($E6237&amp;"LP"&amp;$G6237,'Régua SAEB'!$G$1:$G$40,0),1)</f>
        <v>Básico</v>
      </c>
      <c r="I6237" s="29">
        <v>267.2</v>
      </c>
      <c r="J6237" s="10">
        <f>SUMIFS('Régua SAEB'!$C:$C,'Régua SAEB'!$B:$B,"MT",'Régua SAEB'!$D:$D,"&lt;="&amp;$I6237,'Régua SAEB'!$E:$E,"&gt;"&amp;$I6237,'Régua SAEB'!$A:$A,$E6237)</f>
        <v>2</v>
      </c>
      <c r="K6237" s="10" t="str">
        <f t="array" ref="K6237">INDEX('Régua SAEB'!$F$1:$F$40,MATCH($E6237&amp;"MT"&amp;$J6237,'Régua SAEB'!$G$1:$G$40,0),1)</f>
        <v>Insuficiente</v>
      </c>
    </row>
    <row r="6238" spans="1:11" x14ac:dyDescent="0.2">
      <c r="A6238" s="28" t="s">
        <v>85</v>
      </c>
      <c r="B6238" s="24">
        <v>903243</v>
      </c>
      <c r="C6238" s="28" t="s">
        <v>4032</v>
      </c>
      <c r="D6238" s="29">
        <v>35903243</v>
      </c>
      <c r="E6238" s="29" t="s">
        <v>3527</v>
      </c>
      <c r="F6238" s="29">
        <v>284.36</v>
      </c>
      <c r="G6238" s="10">
        <f>SUMIFS('Régua SAEB'!$C:$C,'Régua SAEB'!$B:$B,"LP",'Régua SAEB'!$D:$D,"&lt;="&amp;$F6238,'Régua SAEB'!$E:$E,"&gt;"&amp;$F6238,'Régua SAEB'!$A:$A,$E6238)</f>
        <v>3</v>
      </c>
      <c r="H6238" s="10" t="str">
        <f t="array" ref="H6238">INDEX('Régua SAEB'!$F$1:$F$40,MATCH($E6238&amp;"LP"&amp;$G6238,'Régua SAEB'!$G$1:$G$40,0),1)</f>
        <v>Básico</v>
      </c>
      <c r="I6238" s="29">
        <v>270.48</v>
      </c>
      <c r="J6238" s="10">
        <f>SUMIFS('Régua SAEB'!$C:$C,'Régua SAEB'!$B:$B,"MT",'Régua SAEB'!$D:$D,"&lt;="&amp;$I6238,'Régua SAEB'!$E:$E,"&gt;"&amp;$I6238,'Régua SAEB'!$A:$A,$E6238)</f>
        <v>2</v>
      </c>
      <c r="K6238" s="10" t="str">
        <f t="array" ref="K6238">INDEX('Régua SAEB'!$F$1:$F$40,MATCH($E6238&amp;"MT"&amp;$J6238,'Régua SAEB'!$G$1:$G$40,0),1)</f>
        <v>Insuficiente</v>
      </c>
    </row>
    <row r="6239" spans="1:11" x14ac:dyDescent="0.2">
      <c r="A6239" s="28" t="s">
        <v>3777</v>
      </c>
      <c r="B6239" s="24">
        <v>501505</v>
      </c>
      <c r="C6239" s="28" t="s">
        <v>4033</v>
      </c>
      <c r="D6239" s="29">
        <v>35501505</v>
      </c>
      <c r="E6239" s="29" t="s">
        <v>3527</v>
      </c>
      <c r="F6239" s="29">
        <v>329.89</v>
      </c>
      <c r="G6239" s="10">
        <f>SUMIFS('Régua SAEB'!$C:$C,'Régua SAEB'!$B:$B,"LP",'Régua SAEB'!$D:$D,"&lt;="&amp;$F6239,'Régua SAEB'!$E:$E,"&gt;"&amp;$F6239,'Régua SAEB'!$A:$A,$E6239)</f>
        <v>5</v>
      </c>
      <c r="H6239" s="10" t="str">
        <f t="array" ref="H6239">INDEX('Régua SAEB'!$F$1:$F$40,MATCH($E6239&amp;"LP"&amp;$G6239,'Régua SAEB'!$G$1:$G$40,0),1)</f>
        <v>Proficiente</v>
      </c>
      <c r="I6239" s="29">
        <v>314.3</v>
      </c>
      <c r="J6239" s="10">
        <f>SUMIFS('Régua SAEB'!$C:$C,'Régua SAEB'!$B:$B,"MT",'Régua SAEB'!$D:$D,"&lt;="&amp;$I6239,'Régua SAEB'!$E:$E,"&gt;"&amp;$I6239,'Régua SAEB'!$A:$A,$E6239)</f>
        <v>4</v>
      </c>
      <c r="K6239" s="10" t="str">
        <f t="array" ref="K6239">INDEX('Régua SAEB'!$F$1:$F$40,MATCH($E6239&amp;"MT"&amp;$J6239,'Régua SAEB'!$G$1:$G$40,0),1)</f>
        <v>Básico</v>
      </c>
    </row>
    <row r="6240" spans="1:11" x14ac:dyDescent="0.2">
      <c r="A6240" s="28" t="s">
        <v>3777</v>
      </c>
      <c r="B6240" s="24">
        <v>33583</v>
      </c>
      <c r="C6240" s="28" t="s">
        <v>4034</v>
      </c>
      <c r="D6240" s="29">
        <v>35033583</v>
      </c>
      <c r="E6240" s="29" t="s">
        <v>3527</v>
      </c>
      <c r="F6240" s="29">
        <v>326.39999999999998</v>
      </c>
      <c r="G6240" s="10">
        <f>SUMIFS('Régua SAEB'!$C:$C,'Régua SAEB'!$B:$B,"LP",'Régua SAEB'!$D:$D,"&lt;="&amp;$F6240,'Régua SAEB'!$E:$E,"&gt;"&amp;$F6240,'Régua SAEB'!$A:$A,$E6240)</f>
        <v>5</v>
      </c>
      <c r="H6240" s="10" t="str">
        <f t="array" ref="H6240">INDEX('Régua SAEB'!$F$1:$F$40,MATCH($E6240&amp;"LP"&amp;$G6240,'Régua SAEB'!$G$1:$G$40,0),1)</f>
        <v>Proficiente</v>
      </c>
      <c r="I6240" s="29">
        <v>321.52999999999997</v>
      </c>
      <c r="J6240" s="10">
        <f>SUMIFS('Régua SAEB'!$C:$C,'Régua SAEB'!$B:$B,"MT",'Régua SAEB'!$D:$D,"&lt;="&amp;$I6240,'Régua SAEB'!$E:$E,"&gt;"&amp;$I6240,'Régua SAEB'!$A:$A,$E6240)</f>
        <v>4</v>
      </c>
      <c r="K6240" s="10" t="str">
        <f t="array" ref="K6240">INDEX('Régua SAEB'!$F$1:$F$40,MATCH($E6240&amp;"MT"&amp;$J6240,'Régua SAEB'!$G$1:$G$40,0),1)</f>
        <v>Básico</v>
      </c>
    </row>
    <row r="6241" spans="1:11" x14ac:dyDescent="0.2">
      <c r="A6241" s="28" t="s">
        <v>73</v>
      </c>
      <c r="B6241" s="24">
        <v>32451</v>
      </c>
      <c r="C6241" s="28" t="s">
        <v>4035</v>
      </c>
      <c r="D6241" s="29">
        <v>35032451</v>
      </c>
      <c r="E6241" s="29" t="s">
        <v>3527</v>
      </c>
      <c r="F6241" s="29">
        <v>296.37</v>
      </c>
      <c r="G6241" s="10">
        <f>SUMIFS('Régua SAEB'!$C:$C,'Régua SAEB'!$B:$B,"LP",'Régua SAEB'!$D:$D,"&lt;="&amp;$F6241,'Régua SAEB'!$E:$E,"&gt;"&amp;$F6241,'Régua SAEB'!$A:$A,$E6241)</f>
        <v>3</v>
      </c>
      <c r="H6241" s="10" t="str">
        <f t="array" ref="H6241">INDEX('Régua SAEB'!$F$1:$F$40,MATCH($E6241&amp;"LP"&amp;$G6241,'Régua SAEB'!$G$1:$G$40,0),1)</f>
        <v>Básico</v>
      </c>
      <c r="I6241" s="29">
        <v>277.64999999999998</v>
      </c>
      <c r="J6241" s="10">
        <f>SUMIFS('Régua SAEB'!$C:$C,'Régua SAEB'!$B:$B,"MT",'Régua SAEB'!$D:$D,"&lt;="&amp;$I6241,'Régua SAEB'!$E:$E,"&gt;"&amp;$I6241,'Régua SAEB'!$A:$A,$E6241)</f>
        <v>3</v>
      </c>
      <c r="K6241" s="10" t="str">
        <f t="array" ref="K6241">INDEX('Régua SAEB'!$F$1:$F$40,MATCH($E6241&amp;"MT"&amp;$J6241,'Régua SAEB'!$G$1:$G$40,0),1)</f>
        <v>Básico</v>
      </c>
    </row>
    <row r="6242" spans="1:11" x14ac:dyDescent="0.2">
      <c r="A6242" s="28" t="s">
        <v>14</v>
      </c>
      <c r="B6242" s="24">
        <v>24946</v>
      </c>
      <c r="C6242" s="28" t="s">
        <v>4036</v>
      </c>
      <c r="D6242" s="29">
        <v>35024946</v>
      </c>
      <c r="E6242" s="29" t="s">
        <v>3527</v>
      </c>
      <c r="F6242" s="29">
        <v>261.33</v>
      </c>
      <c r="G6242" s="10">
        <f>SUMIFS('Régua SAEB'!$C:$C,'Régua SAEB'!$B:$B,"LP",'Régua SAEB'!$D:$D,"&lt;="&amp;$F6242,'Régua SAEB'!$E:$E,"&gt;"&amp;$F6242,'Régua SAEB'!$A:$A,$E6242)</f>
        <v>2</v>
      </c>
      <c r="H6242" s="10" t="str">
        <f t="array" ref="H6242">INDEX('Régua SAEB'!$F$1:$F$40,MATCH($E6242&amp;"LP"&amp;$G6242,'Régua SAEB'!$G$1:$G$40,0),1)</f>
        <v>Básico</v>
      </c>
      <c r="I6242" s="29">
        <v>259.62</v>
      </c>
      <c r="J6242" s="10">
        <f>SUMIFS('Régua SAEB'!$C:$C,'Régua SAEB'!$B:$B,"MT",'Régua SAEB'!$D:$D,"&lt;="&amp;$I6242,'Régua SAEB'!$E:$E,"&gt;"&amp;$I6242,'Régua SAEB'!$A:$A,$E6242)</f>
        <v>2</v>
      </c>
      <c r="K6242" s="10" t="str">
        <f t="array" ref="K6242">INDEX('Régua SAEB'!$F$1:$F$40,MATCH($E6242&amp;"MT"&amp;$J6242,'Régua SAEB'!$G$1:$G$40,0),1)</f>
        <v>Insuficiente</v>
      </c>
    </row>
    <row r="6243" spans="1:11" x14ac:dyDescent="0.2">
      <c r="A6243" s="28" t="s">
        <v>14</v>
      </c>
      <c r="B6243" s="24">
        <v>25148</v>
      </c>
      <c r="C6243" s="28" t="s">
        <v>4037</v>
      </c>
      <c r="D6243" s="29">
        <v>35025148</v>
      </c>
      <c r="E6243" s="29" t="s">
        <v>3527</v>
      </c>
      <c r="F6243" s="29">
        <v>273</v>
      </c>
      <c r="G6243" s="10">
        <f>SUMIFS('Régua SAEB'!$C:$C,'Régua SAEB'!$B:$B,"LP",'Régua SAEB'!$D:$D,"&lt;="&amp;$F6243,'Régua SAEB'!$E:$E,"&gt;"&amp;$F6243,'Régua SAEB'!$A:$A,$E6243)</f>
        <v>2</v>
      </c>
      <c r="H6243" s="10" t="str">
        <f t="array" ref="H6243">INDEX('Régua SAEB'!$F$1:$F$40,MATCH($E6243&amp;"LP"&amp;$G6243,'Régua SAEB'!$G$1:$G$40,0),1)</f>
        <v>Básico</v>
      </c>
      <c r="I6243" s="29">
        <v>273.70999999999998</v>
      </c>
      <c r="J6243" s="10">
        <f>SUMIFS('Régua SAEB'!$C:$C,'Régua SAEB'!$B:$B,"MT",'Régua SAEB'!$D:$D,"&lt;="&amp;$I6243,'Régua SAEB'!$E:$E,"&gt;"&amp;$I6243,'Régua SAEB'!$A:$A,$E6243)</f>
        <v>2</v>
      </c>
      <c r="K6243" s="10" t="str">
        <f t="array" ref="K6243">INDEX('Régua SAEB'!$F$1:$F$40,MATCH($E6243&amp;"MT"&amp;$J6243,'Régua SAEB'!$G$1:$G$40,0),1)</f>
        <v>Insuficiente</v>
      </c>
    </row>
    <row r="6244" spans="1:11" x14ac:dyDescent="0.2">
      <c r="A6244" s="28" t="s">
        <v>14</v>
      </c>
      <c r="B6244" s="24">
        <v>497381</v>
      </c>
      <c r="C6244" s="28" t="s">
        <v>4038</v>
      </c>
      <c r="D6244" s="29">
        <v>35497381</v>
      </c>
      <c r="E6244" s="29" t="s">
        <v>3527</v>
      </c>
      <c r="F6244" s="29">
        <v>295.3</v>
      </c>
      <c r="G6244" s="10">
        <f>SUMIFS('Régua SAEB'!$C:$C,'Régua SAEB'!$B:$B,"LP",'Régua SAEB'!$D:$D,"&lt;="&amp;$F6244,'Régua SAEB'!$E:$E,"&gt;"&amp;$F6244,'Régua SAEB'!$A:$A,$E6244)</f>
        <v>3</v>
      </c>
      <c r="H6244" s="10" t="str">
        <f t="array" ref="H6244">INDEX('Régua SAEB'!$F$1:$F$40,MATCH($E6244&amp;"LP"&amp;$G6244,'Régua SAEB'!$G$1:$G$40,0),1)</f>
        <v>Básico</v>
      </c>
      <c r="I6244" s="29">
        <v>275.45</v>
      </c>
      <c r="J6244" s="10">
        <f>SUMIFS('Régua SAEB'!$C:$C,'Régua SAEB'!$B:$B,"MT",'Régua SAEB'!$D:$D,"&lt;="&amp;$I6244,'Régua SAEB'!$E:$E,"&gt;"&amp;$I6244,'Régua SAEB'!$A:$A,$E6244)</f>
        <v>3</v>
      </c>
      <c r="K6244" s="10" t="str">
        <f t="array" ref="K6244">INDEX('Régua SAEB'!$F$1:$F$40,MATCH($E6244&amp;"MT"&amp;$J6244,'Régua SAEB'!$G$1:$G$40,0),1)</f>
        <v>Básico</v>
      </c>
    </row>
    <row r="6245" spans="1:11" x14ac:dyDescent="0.2">
      <c r="A6245" s="28" t="s">
        <v>3777</v>
      </c>
      <c r="B6245" s="24">
        <v>907042</v>
      </c>
      <c r="C6245" s="28" t="s">
        <v>4039</v>
      </c>
      <c r="D6245" s="29">
        <v>35907042</v>
      </c>
      <c r="E6245" s="29" t="s">
        <v>3527</v>
      </c>
      <c r="F6245" s="29">
        <v>291.70999999999998</v>
      </c>
      <c r="G6245" s="10">
        <f>SUMIFS('Régua SAEB'!$C:$C,'Régua SAEB'!$B:$B,"LP",'Régua SAEB'!$D:$D,"&lt;="&amp;$F6245,'Régua SAEB'!$E:$E,"&gt;"&amp;$F6245,'Régua SAEB'!$A:$A,$E6245)</f>
        <v>3</v>
      </c>
      <c r="H6245" s="10" t="str">
        <f t="array" ref="H6245">INDEX('Régua SAEB'!$F$1:$F$40,MATCH($E6245&amp;"LP"&amp;$G6245,'Régua SAEB'!$G$1:$G$40,0),1)</f>
        <v>Básico</v>
      </c>
      <c r="I6245" s="29">
        <v>287.12</v>
      </c>
      <c r="J6245" s="10">
        <f>SUMIFS('Régua SAEB'!$C:$C,'Régua SAEB'!$B:$B,"MT",'Régua SAEB'!$D:$D,"&lt;="&amp;$I6245,'Régua SAEB'!$E:$E,"&gt;"&amp;$I6245,'Régua SAEB'!$A:$A,$E6245)</f>
        <v>3</v>
      </c>
      <c r="K6245" s="10" t="str">
        <f t="array" ref="K6245">INDEX('Régua SAEB'!$F$1:$F$40,MATCH($E6245&amp;"MT"&amp;$J6245,'Régua SAEB'!$G$1:$G$40,0),1)</f>
        <v>Básico</v>
      </c>
    </row>
    <row r="6246" spans="1:11" x14ac:dyDescent="0.2">
      <c r="A6246" s="28" t="s">
        <v>3777</v>
      </c>
      <c r="B6246" s="24">
        <v>23449</v>
      </c>
      <c r="C6246" s="28" t="s">
        <v>4040</v>
      </c>
      <c r="D6246" s="29">
        <v>35023449</v>
      </c>
      <c r="E6246" s="29" t="s">
        <v>3527</v>
      </c>
      <c r="F6246" s="29">
        <v>270.05</v>
      </c>
      <c r="G6246" s="10">
        <f>SUMIFS('Régua SAEB'!$C:$C,'Régua SAEB'!$B:$B,"LP",'Régua SAEB'!$D:$D,"&lt;="&amp;$F6246,'Régua SAEB'!$E:$E,"&gt;"&amp;$F6246,'Régua SAEB'!$A:$A,$E6246)</f>
        <v>2</v>
      </c>
      <c r="H6246" s="10" t="str">
        <f t="array" ref="H6246">INDEX('Régua SAEB'!$F$1:$F$40,MATCH($E6246&amp;"LP"&amp;$G6246,'Régua SAEB'!$G$1:$G$40,0),1)</f>
        <v>Básico</v>
      </c>
      <c r="I6246" s="29">
        <v>265.5</v>
      </c>
      <c r="J6246" s="10">
        <f>SUMIFS('Régua SAEB'!$C:$C,'Régua SAEB'!$B:$B,"MT",'Régua SAEB'!$D:$D,"&lt;="&amp;$I6246,'Régua SAEB'!$E:$E,"&gt;"&amp;$I6246,'Régua SAEB'!$A:$A,$E6246)</f>
        <v>2</v>
      </c>
      <c r="K6246" s="10" t="str">
        <f t="array" ref="K6246">INDEX('Régua SAEB'!$F$1:$F$40,MATCH($E6246&amp;"MT"&amp;$J6246,'Régua SAEB'!$G$1:$G$40,0),1)</f>
        <v>Insuficiente</v>
      </c>
    </row>
    <row r="6247" spans="1:11" x14ac:dyDescent="0.2">
      <c r="A6247" s="28" t="s">
        <v>3777</v>
      </c>
      <c r="B6247" s="24">
        <v>28721</v>
      </c>
      <c r="C6247" s="28" t="s">
        <v>4041</v>
      </c>
      <c r="D6247" s="29">
        <v>35028721</v>
      </c>
      <c r="E6247" s="29" t="s">
        <v>3527</v>
      </c>
      <c r="F6247" s="29">
        <v>265.08</v>
      </c>
      <c r="G6247" s="10">
        <f>SUMIFS('Régua SAEB'!$C:$C,'Régua SAEB'!$B:$B,"LP",'Régua SAEB'!$D:$D,"&lt;="&amp;$F6247,'Régua SAEB'!$E:$E,"&gt;"&amp;$F6247,'Régua SAEB'!$A:$A,$E6247)</f>
        <v>2</v>
      </c>
      <c r="H6247" s="10" t="str">
        <f t="array" ref="H6247">INDEX('Régua SAEB'!$F$1:$F$40,MATCH($E6247&amp;"LP"&amp;$G6247,'Régua SAEB'!$G$1:$G$40,0),1)</f>
        <v>Básico</v>
      </c>
      <c r="I6247" s="29">
        <v>273.41000000000003</v>
      </c>
      <c r="J6247" s="10">
        <f>SUMIFS('Régua SAEB'!$C:$C,'Régua SAEB'!$B:$B,"MT",'Régua SAEB'!$D:$D,"&lt;="&amp;$I6247,'Régua SAEB'!$E:$E,"&gt;"&amp;$I6247,'Régua SAEB'!$A:$A,$E6247)</f>
        <v>2</v>
      </c>
      <c r="K6247" s="10" t="str">
        <f t="array" ref="K6247">INDEX('Régua SAEB'!$F$1:$F$40,MATCH($E6247&amp;"MT"&amp;$J6247,'Régua SAEB'!$G$1:$G$40,0),1)</f>
        <v>Insuficiente</v>
      </c>
    </row>
    <row r="6248" spans="1:11" x14ac:dyDescent="0.2">
      <c r="A6248" s="28" t="s">
        <v>3777</v>
      </c>
      <c r="B6248" s="24">
        <v>6609</v>
      </c>
      <c r="C6248" s="28" t="s">
        <v>4042</v>
      </c>
      <c r="D6248" s="29">
        <v>35006609</v>
      </c>
      <c r="E6248" s="29" t="s">
        <v>3527</v>
      </c>
      <c r="F6248" s="29">
        <v>329.47</v>
      </c>
      <c r="G6248" s="10">
        <f>SUMIFS('Régua SAEB'!$C:$C,'Régua SAEB'!$B:$B,"LP",'Régua SAEB'!$D:$D,"&lt;="&amp;$F6248,'Régua SAEB'!$E:$E,"&gt;"&amp;$F6248,'Régua SAEB'!$A:$A,$E6248)</f>
        <v>5</v>
      </c>
      <c r="H6248" s="10" t="str">
        <f t="array" ref="H6248">INDEX('Régua SAEB'!$F$1:$F$40,MATCH($E6248&amp;"LP"&amp;$G6248,'Régua SAEB'!$G$1:$G$40,0),1)</f>
        <v>Proficiente</v>
      </c>
      <c r="I6248" s="29">
        <v>338.34</v>
      </c>
      <c r="J6248" s="10">
        <f>SUMIFS('Régua SAEB'!$C:$C,'Régua SAEB'!$B:$B,"MT",'Régua SAEB'!$D:$D,"&lt;="&amp;$I6248,'Régua SAEB'!$E:$E,"&gt;"&amp;$I6248,'Régua SAEB'!$A:$A,$E6248)</f>
        <v>5</v>
      </c>
      <c r="K6248" s="10" t="str">
        <f t="array" ref="K6248">INDEX('Régua SAEB'!$F$1:$F$40,MATCH($E6248&amp;"MT"&amp;$J6248,'Régua SAEB'!$G$1:$G$40,0),1)</f>
        <v>Básico</v>
      </c>
    </row>
    <row r="6249" spans="1:11" x14ac:dyDescent="0.2">
      <c r="A6249" s="28" t="s">
        <v>62</v>
      </c>
      <c r="B6249" s="24">
        <v>6713</v>
      </c>
      <c r="C6249" s="28" t="s">
        <v>4043</v>
      </c>
      <c r="D6249" s="29">
        <v>35006713</v>
      </c>
      <c r="E6249" s="29" t="s">
        <v>3527</v>
      </c>
      <c r="F6249" s="29">
        <v>286.57</v>
      </c>
      <c r="G6249" s="10">
        <f>SUMIFS('Régua SAEB'!$C:$C,'Régua SAEB'!$B:$B,"LP",'Régua SAEB'!$D:$D,"&lt;="&amp;$F6249,'Régua SAEB'!$E:$E,"&gt;"&amp;$F6249,'Régua SAEB'!$A:$A,$E6249)</f>
        <v>3</v>
      </c>
      <c r="H6249" s="10" t="str">
        <f t="array" ref="H6249">INDEX('Régua SAEB'!$F$1:$F$40,MATCH($E6249&amp;"LP"&amp;$G6249,'Régua SAEB'!$G$1:$G$40,0),1)</f>
        <v>Básico</v>
      </c>
      <c r="I6249" s="29">
        <v>277.26</v>
      </c>
      <c r="J6249" s="10">
        <f>SUMIFS('Régua SAEB'!$C:$C,'Régua SAEB'!$B:$B,"MT",'Régua SAEB'!$D:$D,"&lt;="&amp;$I6249,'Régua SAEB'!$E:$E,"&gt;"&amp;$I6249,'Régua SAEB'!$A:$A,$E6249)</f>
        <v>3</v>
      </c>
      <c r="K6249" s="10" t="str">
        <f t="array" ref="K6249">INDEX('Régua SAEB'!$F$1:$F$40,MATCH($E6249&amp;"MT"&amp;$J6249,'Régua SAEB'!$G$1:$G$40,0),1)</f>
        <v>Básico</v>
      </c>
    </row>
    <row r="6250" spans="1:11" x14ac:dyDescent="0.2">
      <c r="A6250" s="28" t="s">
        <v>3777</v>
      </c>
      <c r="B6250" s="24">
        <v>433871</v>
      </c>
      <c r="C6250" s="28" t="s">
        <v>4044</v>
      </c>
      <c r="D6250" s="29">
        <v>35433871</v>
      </c>
      <c r="E6250" s="29" t="s">
        <v>3527</v>
      </c>
      <c r="F6250" s="29">
        <v>319.8</v>
      </c>
      <c r="G6250" s="10">
        <f>SUMIFS('Régua SAEB'!$C:$C,'Régua SAEB'!$B:$B,"LP",'Régua SAEB'!$D:$D,"&lt;="&amp;$F6250,'Régua SAEB'!$E:$E,"&gt;"&amp;$F6250,'Régua SAEB'!$A:$A,$E6250)</f>
        <v>4</v>
      </c>
      <c r="H6250" s="10" t="str">
        <f t="array" ref="H6250">INDEX('Régua SAEB'!$F$1:$F$40,MATCH($E6250&amp;"LP"&amp;$G6250,'Régua SAEB'!$G$1:$G$40,0),1)</f>
        <v>Básico</v>
      </c>
      <c r="I6250" s="29">
        <v>331.94</v>
      </c>
      <c r="J6250" s="10">
        <f>SUMIFS('Régua SAEB'!$C:$C,'Régua SAEB'!$B:$B,"MT",'Régua SAEB'!$D:$D,"&lt;="&amp;$I6250,'Régua SAEB'!$E:$E,"&gt;"&amp;$I6250,'Régua SAEB'!$A:$A,$E6250)</f>
        <v>5</v>
      </c>
      <c r="K6250" s="10" t="str">
        <f t="array" ref="K6250">INDEX('Régua SAEB'!$F$1:$F$40,MATCH($E6250&amp;"MT"&amp;$J6250,'Régua SAEB'!$G$1:$G$40,0),1)</f>
        <v>Básico</v>
      </c>
    </row>
    <row r="6251" spans="1:11" x14ac:dyDescent="0.2">
      <c r="A6251" s="28" t="s">
        <v>3777</v>
      </c>
      <c r="B6251" s="24">
        <v>20643</v>
      </c>
      <c r="C6251" s="28" t="s">
        <v>4045</v>
      </c>
      <c r="D6251" s="29">
        <v>35020643</v>
      </c>
      <c r="E6251" s="29" t="s">
        <v>3527</v>
      </c>
      <c r="F6251" s="29">
        <v>311.74</v>
      </c>
      <c r="G6251" s="10">
        <f>SUMIFS('Régua SAEB'!$C:$C,'Régua SAEB'!$B:$B,"LP",'Régua SAEB'!$D:$D,"&lt;="&amp;$F6251,'Régua SAEB'!$E:$E,"&gt;"&amp;$F6251,'Régua SAEB'!$A:$A,$E6251)</f>
        <v>4</v>
      </c>
      <c r="H6251" s="10" t="str">
        <f t="array" ref="H6251">INDEX('Régua SAEB'!$F$1:$F$40,MATCH($E6251&amp;"LP"&amp;$G6251,'Régua SAEB'!$G$1:$G$40,0),1)</f>
        <v>Básico</v>
      </c>
      <c r="I6251" s="29">
        <v>303.76</v>
      </c>
      <c r="J6251" s="10">
        <f>SUMIFS('Régua SAEB'!$C:$C,'Régua SAEB'!$B:$B,"MT",'Régua SAEB'!$D:$D,"&lt;="&amp;$I6251,'Régua SAEB'!$E:$E,"&gt;"&amp;$I6251,'Régua SAEB'!$A:$A,$E6251)</f>
        <v>4</v>
      </c>
      <c r="K6251" s="10" t="str">
        <f t="array" ref="K6251">INDEX('Régua SAEB'!$F$1:$F$40,MATCH($E6251&amp;"MT"&amp;$J6251,'Régua SAEB'!$G$1:$G$40,0),1)</f>
        <v>Básico</v>
      </c>
    </row>
    <row r="6252" spans="1:11" x14ac:dyDescent="0.2">
      <c r="A6252" s="28" t="s">
        <v>25</v>
      </c>
      <c r="B6252" s="24">
        <v>21124</v>
      </c>
      <c r="C6252" s="28" t="s">
        <v>4046</v>
      </c>
      <c r="D6252" s="29">
        <v>35021124</v>
      </c>
      <c r="E6252" s="29" t="s">
        <v>3527</v>
      </c>
      <c r="F6252" s="29">
        <v>285.58</v>
      </c>
      <c r="G6252" s="10">
        <f>SUMIFS('Régua SAEB'!$C:$C,'Régua SAEB'!$B:$B,"LP",'Régua SAEB'!$D:$D,"&lt;="&amp;$F6252,'Régua SAEB'!$E:$E,"&gt;"&amp;$F6252,'Régua SAEB'!$A:$A,$E6252)</f>
        <v>3</v>
      </c>
      <c r="H6252" s="10" t="str">
        <f t="array" ref="H6252">INDEX('Régua SAEB'!$F$1:$F$40,MATCH($E6252&amp;"LP"&amp;$G6252,'Régua SAEB'!$G$1:$G$40,0),1)</f>
        <v>Básico</v>
      </c>
      <c r="I6252" s="29">
        <v>274.36</v>
      </c>
      <c r="J6252" s="10">
        <f>SUMIFS('Régua SAEB'!$C:$C,'Régua SAEB'!$B:$B,"MT",'Régua SAEB'!$D:$D,"&lt;="&amp;$I6252,'Régua SAEB'!$E:$E,"&gt;"&amp;$I6252,'Régua SAEB'!$A:$A,$E6252)</f>
        <v>2</v>
      </c>
      <c r="K6252" s="10" t="str">
        <f t="array" ref="K6252">INDEX('Régua SAEB'!$F$1:$F$40,MATCH($E6252&amp;"MT"&amp;$J6252,'Régua SAEB'!$G$1:$G$40,0),1)</f>
        <v>Insuficiente</v>
      </c>
    </row>
    <row r="6253" spans="1:11" x14ac:dyDescent="0.2">
      <c r="A6253" s="28" t="s">
        <v>3777</v>
      </c>
      <c r="B6253" s="24">
        <v>920551</v>
      </c>
      <c r="C6253" s="28" t="s">
        <v>4047</v>
      </c>
      <c r="D6253" s="29">
        <v>35920551</v>
      </c>
      <c r="E6253" s="29" t="s">
        <v>3527</v>
      </c>
      <c r="F6253" s="29">
        <v>318.60000000000002</v>
      </c>
      <c r="G6253" s="10">
        <f>SUMIFS('Régua SAEB'!$C:$C,'Régua SAEB'!$B:$B,"LP",'Régua SAEB'!$D:$D,"&lt;="&amp;$F6253,'Régua SAEB'!$E:$E,"&gt;"&amp;$F6253,'Régua SAEB'!$A:$A,$E6253)</f>
        <v>4</v>
      </c>
      <c r="H6253" s="10" t="str">
        <f t="array" ref="H6253">INDEX('Régua SAEB'!$F$1:$F$40,MATCH($E6253&amp;"LP"&amp;$G6253,'Régua SAEB'!$G$1:$G$40,0),1)</f>
        <v>Básico</v>
      </c>
      <c r="I6253" s="29">
        <v>304.52999999999997</v>
      </c>
      <c r="J6253" s="10">
        <f>SUMIFS('Régua SAEB'!$C:$C,'Régua SAEB'!$B:$B,"MT",'Régua SAEB'!$D:$D,"&lt;="&amp;$I6253,'Régua SAEB'!$E:$E,"&gt;"&amp;$I6253,'Régua SAEB'!$A:$A,$E6253)</f>
        <v>4</v>
      </c>
      <c r="K6253" s="10" t="str">
        <f t="array" ref="K6253">INDEX('Régua SAEB'!$F$1:$F$40,MATCH($E6253&amp;"MT"&amp;$J6253,'Régua SAEB'!$G$1:$G$40,0),1)</f>
        <v>Básico</v>
      </c>
    </row>
    <row r="6254" spans="1:11" x14ac:dyDescent="0.2">
      <c r="A6254" s="28" t="s">
        <v>63</v>
      </c>
      <c r="B6254" s="24">
        <v>17425</v>
      </c>
      <c r="C6254" s="28" t="s">
        <v>4048</v>
      </c>
      <c r="D6254" s="29">
        <v>35017425</v>
      </c>
      <c r="E6254" s="29" t="s">
        <v>3527</v>
      </c>
      <c r="F6254" s="29">
        <v>306.08999999999997</v>
      </c>
      <c r="G6254" s="10">
        <f>SUMIFS('Régua SAEB'!$C:$C,'Régua SAEB'!$B:$B,"LP",'Régua SAEB'!$D:$D,"&lt;="&amp;$F6254,'Régua SAEB'!$E:$E,"&gt;"&amp;$F6254,'Régua SAEB'!$A:$A,$E6254)</f>
        <v>4</v>
      </c>
      <c r="H6254" s="10" t="str">
        <f t="array" ref="H6254">INDEX('Régua SAEB'!$F$1:$F$40,MATCH($E6254&amp;"LP"&amp;$G6254,'Régua SAEB'!$G$1:$G$40,0),1)</f>
        <v>Básico</v>
      </c>
      <c r="I6254" s="29">
        <v>296.07</v>
      </c>
      <c r="J6254" s="10">
        <f>SUMIFS('Régua SAEB'!$C:$C,'Régua SAEB'!$B:$B,"MT",'Régua SAEB'!$D:$D,"&lt;="&amp;$I6254,'Régua SAEB'!$E:$E,"&gt;"&amp;$I6254,'Régua SAEB'!$A:$A,$E6254)</f>
        <v>3</v>
      </c>
      <c r="K6254" s="10" t="str">
        <f t="array" ref="K6254">INDEX('Régua SAEB'!$F$1:$F$40,MATCH($E6254&amp;"MT"&amp;$J6254,'Régua SAEB'!$G$1:$G$40,0),1)</f>
        <v>Básico</v>
      </c>
    </row>
    <row r="6255" spans="1:11" x14ac:dyDescent="0.2">
      <c r="A6255" s="28" t="s">
        <v>3777</v>
      </c>
      <c r="B6255" s="24">
        <v>462421</v>
      </c>
      <c r="C6255" s="28" t="s">
        <v>4049</v>
      </c>
      <c r="D6255" s="29">
        <v>35462421</v>
      </c>
      <c r="E6255" s="29" t="s">
        <v>3527</v>
      </c>
      <c r="F6255" s="29">
        <v>301.93</v>
      </c>
      <c r="G6255" s="10">
        <f>SUMIFS('Régua SAEB'!$C:$C,'Régua SAEB'!$B:$B,"LP",'Régua SAEB'!$D:$D,"&lt;="&amp;$F6255,'Régua SAEB'!$E:$E,"&gt;"&amp;$F6255,'Régua SAEB'!$A:$A,$E6255)</f>
        <v>4</v>
      </c>
      <c r="H6255" s="10" t="str">
        <f t="array" ref="H6255">INDEX('Régua SAEB'!$F$1:$F$40,MATCH($E6255&amp;"LP"&amp;$G6255,'Régua SAEB'!$G$1:$G$40,0),1)</f>
        <v>Básico</v>
      </c>
      <c r="I6255" s="29">
        <v>288.95999999999998</v>
      </c>
      <c r="J6255" s="10">
        <f>SUMIFS('Régua SAEB'!$C:$C,'Régua SAEB'!$B:$B,"MT",'Régua SAEB'!$D:$D,"&lt;="&amp;$I6255,'Régua SAEB'!$E:$E,"&gt;"&amp;$I6255,'Régua SAEB'!$A:$A,$E6255)</f>
        <v>3</v>
      </c>
      <c r="K6255" s="10" t="str">
        <f t="array" ref="K6255">INDEX('Régua SAEB'!$F$1:$F$40,MATCH($E6255&amp;"MT"&amp;$J6255,'Régua SAEB'!$G$1:$G$40,0),1)</f>
        <v>Básico</v>
      </c>
    </row>
    <row r="6256" spans="1:11" x14ac:dyDescent="0.2">
      <c r="A6256" s="28" t="s">
        <v>3777</v>
      </c>
      <c r="B6256" s="24">
        <v>37163</v>
      </c>
      <c r="C6256" s="28" t="s">
        <v>4050</v>
      </c>
      <c r="D6256" s="29">
        <v>35037163</v>
      </c>
      <c r="E6256" s="29" t="s">
        <v>3527</v>
      </c>
      <c r="F6256" s="29">
        <v>279.64</v>
      </c>
      <c r="G6256" s="10">
        <f>SUMIFS('Régua SAEB'!$C:$C,'Régua SAEB'!$B:$B,"LP",'Régua SAEB'!$D:$D,"&lt;="&amp;$F6256,'Régua SAEB'!$E:$E,"&gt;"&amp;$F6256,'Régua SAEB'!$A:$A,$E6256)</f>
        <v>3</v>
      </c>
      <c r="H6256" s="10" t="str">
        <f t="array" ref="H6256">INDEX('Régua SAEB'!$F$1:$F$40,MATCH($E6256&amp;"LP"&amp;$G6256,'Régua SAEB'!$G$1:$G$40,0),1)</f>
        <v>Básico</v>
      </c>
      <c r="I6256" s="29">
        <v>276.24</v>
      </c>
      <c r="J6256" s="10">
        <f>SUMIFS('Régua SAEB'!$C:$C,'Régua SAEB'!$B:$B,"MT",'Régua SAEB'!$D:$D,"&lt;="&amp;$I6256,'Régua SAEB'!$E:$E,"&gt;"&amp;$I6256,'Régua SAEB'!$A:$A,$E6256)</f>
        <v>3</v>
      </c>
      <c r="K6256" s="10" t="str">
        <f t="array" ref="K6256">INDEX('Régua SAEB'!$F$1:$F$40,MATCH($E6256&amp;"MT"&amp;$J6256,'Régua SAEB'!$G$1:$G$40,0),1)</f>
        <v>Básico</v>
      </c>
    </row>
    <row r="6257" spans="1:11" x14ac:dyDescent="0.2">
      <c r="A6257" s="28" t="s">
        <v>14</v>
      </c>
      <c r="B6257" s="24">
        <v>22135</v>
      </c>
      <c r="C6257" s="28" t="s">
        <v>4051</v>
      </c>
      <c r="D6257" s="29">
        <v>35022135</v>
      </c>
      <c r="E6257" s="29" t="s">
        <v>3527</v>
      </c>
      <c r="F6257" s="29">
        <v>273.58999999999997</v>
      </c>
      <c r="G6257" s="10">
        <f>SUMIFS('Régua SAEB'!$C:$C,'Régua SAEB'!$B:$B,"LP",'Régua SAEB'!$D:$D,"&lt;="&amp;$F6257,'Régua SAEB'!$E:$E,"&gt;"&amp;$F6257,'Régua SAEB'!$A:$A,$E6257)</f>
        <v>2</v>
      </c>
      <c r="H6257" s="10" t="str">
        <f t="array" ref="H6257">INDEX('Régua SAEB'!$F$1:$F$40,MATCH($E6257&amp;"LP"&amp;$G6257,'Régua SAEB'!$G$1:$G$40,0),1)</f>
        <v>Básico</v>
      </c>
      <c r="I6257" s="29">
        <v>267.37</v>
      </c>
      <c r="J6257" s="10">
        <f>SUMIFS('Régua SAEB'!$C:$C,'Régua SAEB'!$B:$B,"MT",'Régua SAEB'!$D:$D,"&lt;="&amp;$I6257,'Régua SAEB'!$E:$E,"&gt;"&amp;$I6257,'Régua SAEB'!$A:$A,$E6257)</f>
        <v>2</v>
      </c>
      <c r="K6257" s="10" t="str">
        <f t="array" ref="K6257">INDEX('Régua SAEB'!$F$1:$F$40,MATCH($E6257&amp;"MT"&amp;$J6257,'Régua SAEB'!$G$1:$G$40,0),1)</f>
        <v>Insuficiente</v>
      </c>
    </row>
    <row r="6258" spans="1:11" x14ac:dyDescent="0.2">
      <c r="A6258" s="28" t="s">
        <v>61</v>
      </c>
      <c r="B6258" s="24">
        <v>32700</v>
      </c>
      <c r="C6258" s="28" t="s">
        <v>4052</v>
      </c>
      <c r="D6258" s="29">
        <v>35032700</v>
      </c>
      <c r="E6258" s="29" t="s">
        <v>3527</v>
      </c>
      <c r="F6258" s="29">
        <v>262.81</v>
      </c>
      <c r="G6258" s="10">
        <f>SUMIFS('Régua SAEB'!$C:$C,'Régua SAEB'!$B:$B,"LP",'Régua SAEB'!$D:$D,"&lt;="&amp;$F6258,'Régua SAEB'!$E:$E,"&gt;"&amp;$F6258,'Régua SAEB'!$A:$A,$E6258)</f>
        <v>2</v>
      </c>
      <c r="H6258" s="10" t="str">
        <f t="array" ref="H6258">INDEX('Régua SAEB'!$F$1:$F$40,MATCH($E6258&amp;"LP"&amp;$G6258,'Régua SAEB'!$G$1:$G$40,0),1)</f>
        <v>Básico</v>
      </c>
      <c r="I6258" s="29">
        <v>263.33</v>
      </c>
      <c r="J6258" s="10">
        <f>SUMIFS('Régua SAEB'!$C:$C,'Régua SAEB'!$B:$B,"MT",'Régua SAEB'!$D:$D,"&lt;="&amp;$I6258,'Régua SAEB'!$E:$E,"&gt;"&amp;$I6258,'Régua SAEB'!$A:$A,$E6258)</f>
        <v>2</v>
      </c>
      <c r="K6258" s="10" t="str">
        <f t="array" ref="K6258">INDEX('Régua SAEB'!$F$1:$F$40,MATCH($E6258&amp;"MT"&amp;$J6258,'Régua SAEB'!$G$1:$G$40,0),1)</f>
        <v>Insuficiente</v>
      </c>
    </row>
    <row r="6259" spans="1:11" x14ac:dyDescent="0.2">
      <c r="A6259" s="28" t="s">
        <v>40</v>
      </c>
      <c r="B6259" s="24">
        <v>15428</v>
      </c>
      <c r="C6259" s="28" t="s">
        <v>4053</v>
      </c>
      <c r="D6259" s="29">
        <v>35015428</v>
      </c>
      <c r="E6259" s="29" t="s">
        <v>3527</v>
      </c>
      <c r="F6259" s="29">
        <v>266.89</v>
      </c>
      <c r="G6259" s="10">
        <f>SUMIFS('Régua SAEB'!$C:$C,'Régua SAEB'!$B:$B,"LP",'Régua SAEB'!$D:$D,"&lt;="&amp;$F6259,'Régua SAEB'!$E:$E,"&gt;"&amp;$F6259,'Régua SAEB'!$A:$A,$E6259)</f>
        <v>2</v>
      </c>
      <c r="H6259" s="10" t="str">
        <f t="array" ref="H6259">INDEX('Régua SAEB'!$F$1:$F$40,MATCH($E6259&amp;"LP"&amp;$G6259,'Régua SAEB'!$G$1:$G$40,0),1)</f>
        <v>Básico</v>
      </c>
      <c r="I6259" s="29">
        <v>258.69</v>
      </c>
      <c r="J6259" s="10">
        <f>SUMIFS('Régua SAEB'!$C:$C,'Régua SAEB'!$B:$B,"MT",'Régua SAEB'!$D:$D,"&lt;="&amp;$I6259,'Régua SAEB'!$E:$E,"&gt;"&amp;$I6259,'Régua SAEB'!$A:$A,$E6259)</f>
        <v>2</v>
      </c>
      <c r="K6259" s="10" t="str">
        <f t="array" ref="K6259">INDEX('Régua SAEB'!$F$1:$F$40,MATCH($E6259&amp;"MT"&amp;$J6259,'Régua SAEB'!$G$1:$G$40,0),1)</f>
        <v>Insuficiente</v>
      </c>
    </row>
    <row r="6260" spans="1:11" x14ac:dyDescent="0.2">
      <c r="A6260" s="28" t="s">
        <v>40</v>
      </c>
      <c r="B6260" s="24">
        <v>915117</v>
      </c>
      <c r="C6260" s="28" t="s">
        <v>3525</v>
      </c>
      <c r="D6260" s="29">
        <v>35915117</v>
      </c>
      <c r="E6260" s="29" t="s">
        <v>3527</v>
      </c>
      <c r="F6260" s="29">
        <v>266.89</v>
      </c>
      <c r="G6260" s="10">
        <f>SUMIFS('Régua SAEB'!$C:$C,'Régua SAEB'!$B:$B,"LP",'Régua SAEB'!$D:$D,"&lt;="&amp;$F6260,'Régua SAEB'!$E:$E,"&gt;"&amp;$F6260,'Régua SAEB'!$A:$A,$E6260)</f>
        <v>2</v>
      </c>
      <c r="H6260" s="10" t="str">
        <f t="array" ref="H6260">INDEX('Régua SAEB'!$F$1:$F$40,MATCH($E6260&amp;"LP"&amp;$G6260,'Régua SAEB'!$G$1:$G$40,0),1)</f>
        <v>Básico</v>
      </c>
      <c r="I6260" s="29">
        <v>252.93</v>
      </c>
      <c r="J6260" s="10">
        <f>SUMIFS('Régua SAEB'!$C:$C,'Régua SAEB'!$B:$B,"MT",'Régua SAEB'!$D:$D,"&lt;="&amp;$I6260,'Régua SAEB'!$E:$E,"&gt;"&amp;$I6260,'Régua SAEB'!$A:$A,$E6260)</f>
        <v>2</v>
      </c>
      <c r="K6260" s="10" t="str">
        <f t="array" ref="K6260">INDEX('Régua SAEB'!$F$1:$F$40,MATCH($E6260&amp;"MT"&amp;$J6260,'Régua SAEB'!$G$1:$G$40,0),1)</f>
        <v>Insuficiente</v>
      </c>
    </row>
    <row r="6261" spans="1:11" x14ac:dyDescent="0.2">
      <c r="A6261" s="28" t="s">
        <v>14</v>
      </c>
      <c r="B6261" s="24">
        <v>21912</v>
      </c>
      <c r="C6261" s="28" t="s">
        <v>4054</v>
      </c>
      <c r="D6261" s="29">
        <v>35021912</v>
      </c>
      <c r="E6261" s="29" t="s">
        <v>3527</v>
      </c>
      <c r="F6261" s="29">
        <v>271.29000000000002</v>
      </c>
      <c r="G6261" s="10">
        <f>SUMIFS('Régua SAEB'!$C:$C,'Régua SAEB'!$B:$B,"LP",'Régua SAEB'!$D:$D,"&lt;="&amp;$F6261,'Régua SAEB'!$E:$E,"&gt;"&amp;$F6261,'Régua SAEB'!$A:$A,$E6261)</f>
        <v>2</v>
      </c>
      <c r="H6261" s="10" t="str">
        <f t="array" ref="H6261">INDEX('Régua SAEB'!$F$1:$F$40,MATCH($E6261&amp;"LP"&amp;$G6261,'Régua SAEB'!$G$1:$G$40,0),1)</f>
        <v>Básico</v>
      </c>
      <c r="I6261" s="29">
        <v>267.87</v>
      </c>
      <c r="J6261" s="10">
        <f>SUMIFS('Régua SAEB'!$C:$C,'Régua SAEB'!$B:$B,"MT",'Régua SAEB'!$D:$D,"&lt;="&amp;$I6261,'Régua SAEB'!$E:$E,"&gt;"&amp;$I6261,'Régua SAEB'!$A:$A,$E6261)</f>
        <v>2</v>
      </c>
      <c r="K6261" s="10" t="str">
        <f t="array" ref="K6261">INDEX('Régua SAEB'!$F$1:$F$40,MATCH($E6261&amp;"MT"&amp;$J6261,'Régua SAEB'!$G$1:$G$40,0),1)</f>
        <v>Insuficiente</v>
      </c>
    </row>
    <row r="6262" spans="1:11" x14ac:dyDescent="0.2">
      <c r="A6262" s="28" t="s">
        <v>11</v>
      </c>
      <c r="B6262" s="24">
        <v>29324</v>
      </c>
      <c r="C6262" s="28" t="s">
        <v>4055</v>
      </c>
      <c r="D6262" s="29">
        <v>35029324</v>
      </c>
      <c r="E6262" s="29" t="s">
        <v>3527</v>
      </c>
      <c r="F6262" s="29">
        <v>276.41000000000003</v>
      </c>
      <c r="G6262" s="10">
        <f>SUMIFS('Régua SAEB'!$C:$C,'Régua SAEB'!$B:$B,"LP",'Régua SAEB'!$D:$D,"&lt;="&amp;$F6262,'Régua SAEB'!$E:$E,"&gt;"&amp;$F6262,'Régua SAEB'!$A:$A,$E6262)</f>
        <v>3</v>
      </c>
      <c r="H6262" s="10" t="str">
        <f t="array" ref="H6262">INDEX('Régua SAEB'!$F$1:$F$40,MATCH($E6262&amp;"LP"&amp;$G6262,'Régua SAEB'!$G$1:$G$40,0),1)</f>
        <v>Básico</v>
      </c>
      <c r="I6262" s="29">
        <v>259.06</v>
      </c>
      <c r="J6262" s="10">
        <f>SUMIFS('Régua SAEB'!$C:$C,'Régua SAEB'!$B:$B,"MT",'Régua SAEB'!$D:$D,"&lt;="&amp;$I6262,'Régua SAEB'!$E:$E,"&gt;"&amp;$I6262,'Régua SAEB'!$A:$A,$E6262)</f>
        <v>2</v>
      </c>
      <c r="K6262" s="10" t="str">
        <f t="array" ref="K6262">INDEX('Régua SAEB'!$F$1:$F$40,MATCH($E6262&amp;"MT"&amp;$J6262,'Régua SAEB'!$G$1:$G$40,0),1)</f>
        <v>Insuficiente</v>
      </c>
    </row>
    <row r="6263" spans="1:11" x14ac:dyDescent="0.2">
      <c r="A6263" s="28" t="s">
        <v>28</v>
      </c>
      <c r="B6263" s="24">
        <v>28204</v>
      </c>
      <c r="C6263" s="28" t="s">
        <v>4056</v>
      </c>
      <c r="D6263" s="29">
        <v>35028204</v>
      </c>
      <c r="E6263" s="29" t="s">
        <v>3527</v>
      </c>
      <c r="F6263" s="29">
        <v>265.81</v>
      </c>
      <c r="G6263" s="10">
        <f>SUMIFS('Régua SAEB'!$C:$C,'Régua SAEB'!$B:$B,"LP",'Régua SAEB'!$D:$D,"&lt;="&amp;$F6263,'Régua SAEB'!$E:$E,"&gt;"&amp;$F6263,'Régua SAEB'!$A:$A,$E6263)</f>
        <v>2</v>
      </c>
      <c r="H6263" s="10" t="str">
        <f t="array" ref="H6263">INDEX('Régua SAEB'!$F$1:$F$40,MATCH($E6263&amp;"LP"&amp;$G6263,'Régua SAEB'!$G$1:$G$40,0),1)</f>
        <v>Básico</v>
      </c>
      <c r="I6263" s="29">
        <v>263.08</v>
      </c>
      <c r="J6263" s="10">
        <f>SUMIFS('Régua SAEB'!$C:$C,'Régua SAEB'!$B:$B,"MT",'Régua SAEB'!$D:$D,"&lt;="&amp;$I6263,'Régua SAEB'!$E:$E,"&gt;"&amp;$I6263,'Régua SAEB'!$A:$A,$E6263)</f>
        <v>2</v>
      </c>
      <c r="K6263" s="10" t="str">
        <f t="array" ref="K6263">INDEX('Régua SAEB'!$F$1:$F$40,MATCH($E6263&amp;"MT"&amp;$J6263,'Régua SAEB'!$G$1:$G$40,0),1)</f>
        <v>Insuficiente</v>
      </c>
    </row>
    <row r="6264" spans="1:11" x14ac:dyDescent="0.2">
      <c r="A6264" s="28" t="s">
        <v>3777</v>
      </c>
      <c r="B6264" s="24">
        <v>440747</v>
      </c>
      <c r="C6264" s="28" t="s">
        <v>4057</v>
      </c>
      <c r="D6264" s="29">
        <v>35440747</v>
      </c>
      <c r="E6264" s="29" t="s">
        <v>3527</v>
      </c>
      <c r="F6264" s="29">
        <v>319.91000000000003</v>
      </c>
      <c r="G6264" s="10">
        <f>SUMIFS('Régua SAEB'!$C:$C,'Régua SAEB'!$B:$B,"LP",'Régua SAEB'!$D:$D,"&lt;="&amp;$F6264,'Régua SAEB'!$E:$E,"&gt;"&amp;$F6264,'Régua SAEB'!$A:$A,$E6264)</f>
        <v>4</v>
      </c>
      <c r="H6264" s="10" t="str">
        <f t="array" ref="H6264">INDEX('Régua SAEB'!$F$1:$F$40,MATCH($E6264&amp;"LP"&amp;$G6264,'Régua SAEB'!$G$1:$G$40,0),1)</f>
        <v>Básico</v>
      </c>
      <c r="I6264" s="29">
        <v>306.19</v>
      </c>
      <c r="J6264" s="10">
        <f>SUMIFS('Régua SAEB'!$C:$C,'Régua SAEB'!$B:$B,"MT",'Régua SAEB'!$D:$D,"&lt;="&amp;$I6264,'Régua SAEB'!$E:$E,"&gt;"&amp;$I6264,'Régua SAEB'!$A:$A,$E6264)</f>
        <v>4</v>
      </c>
      <c r="K6264" s="10" t="str">
        <f t="array" ref="K6264">INDEX('Régua SAEB'!$F$1:$F$40,MATCH($E6264&amp;"MT"&amp;$J6264,'Régua SAEB'!$G$1:$G$40,0),1)</f>
        <v>Básico</v>
      </c>
    </row>
    <row r="6265" spans="1:11" x14ac:dyDescent="0.2">
      <c r="A6265" s="28" t="s">
        <v>3777</v>
      </c>
      <c r="B6265" s="24">
        <v>434619</v>
      </c>
      <c r="C6265" s="28" t="s">
        <v>4058</v>
      </c>
      <c r="D6265" s="29">
        <v>35434619</v>
      </c>
      <c r="E6265" s="29" t="s">
        <v>3527</v>
      </c>
      <c r="F6265" s="29">
        <v>312.39999999999998</v>
      </c>
      <c r="G6265" s="10">
        <f>SUMIFS('Régua SAEB'!$C:$C,'Régua SAEB'!$B:$B,"LP",'Régua SAEB'!$D:$D,"&lt;="&amp;$F6265,'Régua SAEB'!$E:$E,"&gt;"&amp;$F6265,'Régua SAEB'!$A:$A,$E6265)</f>
        <v>4</v>
      </c>
      <c r="H6265" s="10" t="str">
        <f t="array" ref="H6265">INDEX('Régua SAEB'!$F$1:$F$40,MATCH($E6265&amp;"LP"&amp;$G6265,'Régua SAEB'!$G$1:$G$40,0),1)</f>
        <v>Básico</v>
      </c>
      <c r="I6265" s="29">
        <v>313.58999999999997</v>
      </c>
      <c r="J6265" s="10">
        <f>SUMIFS('Régua SAEB'!$C:$C,'Régua SAEB'!$B:$B,"MT",'Régua SAEB'!$D:$D,"&lt;="&amp;$I6265,'Régua SAEB'!$E:$E,"&gt;"&amp;$I6265,'Régua SAEB'!$A:$A,$E6265)</f>
        <v>4</v>
      </c>
      <c r="K6265" s="10" t="str">
        <f t="array" ref="K6265">INDEX('Régua SAEB'!$F$1:$F$40,MATCH($E6265&amp;"MT"&amp;$J6265,'Régua SAEB'!$G$1:$G$40,0),1)</f>
        <v>Básico</v>
      </c>
    </row>
    <row r="6266" spans="1:11" x14ac:dyDescent="0.2">
      <c r="A6266" s="28" t="s">
        <v>3777</v>
      </c>
      <c r="B6266" s="24">
        <v>440115</v>
      </c>
      <c r="C6266" s="28" t="s">
        <v>4059</v>
      </c>
      <c r="D6266" s="29">
        <v>35440115</v>
      </c>
      <c r="E6266" s="29" t="s">
        <v>3527</v>
      </c>
      <c r="F6266" s="29">
        <v>329.07</v>
      </c>
      <c r="G6266" s="10">
        <f>SUMIFS('Régua SAEB'!$C:$C,'Régua SAEB'!$B:$B,"LP",'Régua SAEB'!$D:$D,"&lt;="&amp;$F6266,'Régua SAEB'!$E:$E,"&gt;"&amp;$F6266,'Régua SAEB'!$A:$A,$E6266)</f>
        <v>5</v>
      </c>
      <c r="H6266" s="10" t="str">
        <f t="array" ref="H6266">INDEX('Régua SAEB'!$F$1:$F$40,MATCH($E6266&amp;"LP"&amp;$G6266,'Régua SAEB'!$G$1:$G$40,0),1)</f>
        <v>Proficiente</v>
      </c>
      <c r="I6266" s="29">
        <v>334.32</v>
      </c>
      <c r="J6266" s="10">
        <f>SUMIFS('Régua SAEB'!$C:$C,'Régua SAEB'!$B:$B,"MT",'Régua SAEB'!$D:$D,"&lt;="&amp;$I6266,'Régua SAEB'!$E:$E,"&gt;"&amp;$I6266,'Régua SAEB'!$A:$A,$E6266)</f>
        <v>5</v>
      </c>
      <c r="K6266" s="10" t="str">
        <f t="array" ref="K6266">INDEX('Régua SAEB'!$F$1:$F$40,MATCH($E6266&amp;"MT"&amp;$J6266,'Régua SAEB'!$G$1:$G$40,0),1)</f>
        <v>Básico</v>
      </c>
    </row>
    <row r="6267" spans="1:11" x14ac:dyDescent="0.2">
      <c r="A6267" s="28" t="s">
        <v>83</v>
      </c>
      <c r="B6267" s="24">
        <v>27777</v>
      </c>
      <c r="C6267" s="28" t="s">
        <v>4060</v>
      </c>
      <c r="D6267" s="29">
        <v>35027777</v>
      </c>
      <c r="E6267" s="29" t="s">
        <v>3527</v>
      </c>
      <c r="F6267" s="29">
        <v>271.8</v>
      </c>
      <c r="G6267" s="10">
        <f>SUMIFS('Régua SAEB'!$C:$C,'Régua SAEB'!$B:$B,"LP",'Régua SAEB'!$D:$D,"&lt;="&amp;$F6267,'Régua SAEB'!$E:$E,"&gt;"&amp;$F6267,'Régua SAEB'!$A:$A,$E6267)</f>
        <v>2</v>
      </c>
      <c r="H6267" s="10" t="str">
        <f t="array" ref="H6267">INDEX('Régua SAEB'!$F$1:$F$40,MATCH($E6267&amp;"LP"&amp;$G6267,'Régua SAEB'!$G$1:$G$40,0),1)</f>
        <v>Básico</v>
      </c>
      <c r="I6267" s="29">
        <v>279.02999999999997</v>
      </c>
      <c r="J6267" s="10">
        <f>SUMIFS('Régua SAEB'!$C:$C,'Régua SAEB'!$B:$B,"MT",'Régua SAEB'!$D:$D,"&lt;="&amp;$I6267,'Régua SAEB'!$E:$E,"&gt;"&amp;$I6267,'Régua SAEB'!$A:$A,$E6267)</f>
        <v>3</v>
      </c>
      <c r="K6267" s="10" t="str">
        <f t="array" ref="K6267">INDEX('Régua SAEB'!$F$1:$F$40,MATCH($E6267&amp;"MT"&amp;$J6267,'Régua SAEB'!$G$1:$G$40,0),1)</f>
        <v>Básico</v>
      </c>
    </row>
    <row r="6268" spans="1:11" x14ac:dyDescent="0.2">
      <c r="A6268" s="28" t="s">
        <v>3777</v>
      </c>
      <c r="B6268" s="24">
        <v>24824</v>
      </c>
      <c r="C6268" s="28" t="s">
        <v>4061</v>
      </c>
      <c r="D6268" s="29">
        <v>35024824</v>
      </c>
      <c r="E6268" s="29" t="s">
        <v>3527</v>
      </c>
      <c r="F6268" s="29">
        <v>283.89</v>
      </c>
      <c r="G6268" s="10">
        <f>SUMIFS('Régua SAEB'!$C:$C,'Régua SAEB'!$B:$B,"LP",'Régua SAEB'!$D:$D,"&lt;="&amp;$F6268,'Régua SAEB'!$E:$E,"&gt;"&amp;$F6268,'Régua SAEB'!$A:$A,$E6268)</f>
        <v>3</v>
      </c>
      <c r="H6268" s="10" t="str">
        <f t="array" ref="H6268">INDEX('Régua SAEB'!$F$1:$F$40,MATCH($E6268&amp;"LP"&amp;$G6268,'Régua SAEB'!$G$1:$G$40,0),1)</f>
        <v>Básico</v>
      </c>
      <c r="I6268" s="29">
        <v>281.58</v>
      </c>
      <c r="J6268" s="10">
        <f>SUMIFS('Régua SAEB'!$C:$C,'Régua SAEB'!$B:$B,"MT",'Régua SAEB'!$D:$D,"&lt;="&amp;$I6268,'Régua SAEB'!$E:$E,"&gt;"&amp;$I6268,'Régua SAEB'!$A:$A,$E6268)</f>
        <v>3</v>
      </c>
      <c r="K6268" s="10" t="str">
        <f t="array" ref="K6268">INDEX('Régua SAEB'!$F$1:$F$40,MATCH($E6268&amp;"MT"&amp;$J6268,'Régua SAEB'!$G$1:$G$40,0),1)</f>
        <v>Básico</v>
      </c>
    </row>
    <row r="6269" spans="1:11" x14ac:dyDescent="0.2">
      <c r="A6269" s="28" t="s">
        <v>3777</v>
      </c>
      <c r="B6269" s="24">
        <v>295012</v>
      </c>
      <c r="C6269" s="28" t="s">
        <v>4062</v>
      </c>
      <c r="D6269" s="29">
        <v>35295012</v>
      </c>
      <c r="E6269" s="29" t="s">
        <v>3527</v>
      </c>
      <c r="F6269" s="29">
        <v>316.08</v>
      </c>
      <c r="G6269" s="10">
        <f>SUMIFS('Régua SAEB'!$C:$C,'Régua SAEB'!$B:$B,"LP",'Régua SAEB'!$D:$D,"&lt;="&amp;$F6269,'Régua SAEB'!$E:$E,"&gt;"&amp;$F6269,'Régua SAEB'!$A:$A,$E6269)</f>
        <v>4</v>
      </c>
      <c r="H6269" s="10" t="str">
        <f t="array" ref="H6269">INDEX('Régua SAEB'!$F$1:$F$40,MATCH($E6269&amp;"LP"&amp;$G6269,'Régua SAEB'!$G$1:$G$40,0),1)</f>
        <v>Básico</v>
      </c>
      <c r="I6269" s="29">
        <v>295.91000000000003</v>
      </c>
      <c r="J6269" s="10">
        <f>SUMIFS('Régua SAEB'!$C:$C,'Régua SAEB'!$B:$B,"MT",'Régua SAEB'!$D:$D,"&lt;="&amp;$I6269,'Régua SAEB'!$E:$E,"&gt;"&amp;$I6269,'Régua SAEB'!$A:$A,$E6269)</f>
        <v>3</v>
      </c>
      <c r="K6269" s="10" t="str">
        <f t="array" ref="K6269">INDEX('Régua SAEB'!$F$1:$F$40,MATCH($E6269&amp;"MT"&amp;$J6269,'Régua SAEB'!$G$1:$G$40,0),1)</f>
        <v>Básico</v>
      </c>
    </row>
    <row r="6270" spans="1:11" x14ac:dyDescent="0.2">
      <c r="A6270" s="28" t="s">
        <v>58</v>
      </c>
      <c r="B6270" s="24">
        <v>33650</v>
      </c>
      <c r="C6270" s="28" t="s">
        <v>4063</v>
      </c>
      <c r="D6270" s="29">
        <v>35033650</v>
      </c>
      <c r="E6270" s="29" t="s">
        <v>3527</v>
      </c>
      <c r="F6270" s="29">
        <v>267.92</v>
      </c>
      <c r="G6270" s="10">
        <f>SUMIFS('Régua SAEB'!$C:$C,'Régua SAEB'!$B:$B,"LP",'Régua SAEB'!$D:$D,"&lt;="&amp;$F6270,'Régua SAEB'!$E:$E,"&gt;"&amp;$F6270,'Régua SAEB'!$A:$A,$E6270)</f>
        <v>2</v>
      </c>
      <c r="H6270" s="10" t="str">
        <f t="array" ref="H6270">INDEX('Régua SAEB'!$F$1:$F$40,MATCH($E6270&amp;"LP"&amp;$G6270,'Régua SAEB'!$G$1:$G$40,0),1)</f>
        <v>Básico</v>
      </c>
      <c r="I6270" s="29">
        <v>272.10000000000002</v>
      </c>
      <c r="J6270" s="10">
        <f>SUMIFS('Régua SAEB'!$C:$C,'Régua SAEB'!$B:$B,"MT",'Régua SAEB'!$D:$D,"&lt;="&amp;$I6270,'Régua SAEB'!$E:$E,"&gt;"&amp;$I6270,'Régua SAEB'!$A:$A,$E6270)</f>
        <v>2</v>
      </c>
      <c r="K6270" s="10" t="str">
        <f t="array" ref="K6270">INDEX('Régua SAEB'!$F$1:$F$40,MATCH($E6270&amp;"MT"&amp;$J6270,'Régua SAEB'!$G$1:$G$40,0),1)</f>
        <v>Insuficiente</v>
      </c>
    </row>
    <row r="6271" spans="1:11" x14ac:dyDescent="0.2">
      <c r="A6271" s="28" t="s">
        <v>3777</v>
      </c>
      <c r="B6271" s="24">
        <v>915865</v>
      </c>
      <c r="C6271" s="28" t="s">
        <v>4064</v>
      </c>
      <c r="D6271" s="29">
        <v>35915865</v>
      </c>
      <c r="E6271" s="29" t="s">
        <v>3527</v>
      </c>
      <c r="F6271" s="29">
        <v>310.45999999999998</v>
      </c>
      <c r="G6271" s="10">
        <f>SUMIFS('Régua SAEB'!$C:$C,'Régua SAEB'!$B:$B,"LP",'Régua SAEB'!$D:$D,"&lt;="&amp;$F6271,'Régua SAEB'!$E:$E,"&gt;"&amp;$F6271,'Régua SAEB'!$A:$A,$E6271)</f>
        <v>4</v>
      </c>
      <c r="H6271" s="10" t="str">
        <f t="array" ref="H6271">INDEX('Régua SAEB'!$F$1:$F$40,MATCH($E6271&amp;"LP"&amp;$G6271,'Régua SAEB'!$G$1:$G$40,0),1)</f>
        <v>Básico</v>
      </c>
      <c r="I6271" s="29">
        <v>307.37</v>
      </c>
      <c r="J6271" s="10">
        <f>SUMIFS('Régua SAEB'!$C:$C,'Régua SAEB'!$B:$B,"MT",'Régua SAEB'!$D:$D,"&lt;="&amp;$I6271,'Régua SAEB'!$E:$E,"&gt;"&amp;$I6271,'Régua SAEB'!$A:$A,$E6271)</f>
        <v>4</v>
      </c>
      <c r="K6271" s="10" t="str">
        <f t="array" ref="K6271">INDEX('Régua SAEB'!$F$1:$F$40,MATCH($E6271&amp;"MT"&amp;$J6271,'Régua SAEB'!$G$1:$G$40,0),1)</f>
        <v>Básico</v>
      </c>
    </row>
    <row r="6272" spans="1:11" x14ac:dyDescent="0.2">
      <c r="A6272" s="28" t="s">
        <v>67</v>
      </c>
      <c r="B6272" s="24">
        <v>565040</v>
      </c>
      <c r="C6272" s="28" t="s">
        <v>4065</v>
      </c>
      <c r="D6272" s="29">
        <v>35565040</v>
      </c>
      <c r="E6272" s="29" t="s">
        <v>3527</v>
      </c>
      <c r="F6272" s="29">
        <v>284.62</v>
      </c>
      <c r="G6272" s="10">
        <f>SUMIFS('Régua SAEB'!$C:$C,'Régua SAEB'!$B:$B,"LP",'Régua SAEB'!$D:$D,"&lt;="&amp;$F6272,'Régua SAEB'!$E:$E,"&gt;"&amp;$F6272,'Régua SAEB'!$A:$A,$E6272)</f>
        <v>3</v>
      </c>
      <c r="H6272" s="10" t="str">
        <f t="array" ref="H6272">INDEX('Régua SAEB'!$F$1:$F$40,MATCH($E6272&amp;"LP"&amp;$G6272,'Régua SAEB'!$G$1:$G$40,0),1)</f>
        <v>Básico</v>
      </c>
      <c r="I6272" s="29">
        <v>283.13</v>
      </c>
      <c r="J6272" s="10">
        <f>SUMIFS('Régua SAEB'!$C:$C,'Régua SAEB'!$B:$B,"MT",'Régua SAEB'!$D:$D,"&lt;="&amp;$I6272,'Régua SAEB'!$E:$E,"&gt;"&amp;$I6272,'Régua SAEB'!$A:$A,$E6272)</f>
        <v>3</v>
      </c>
      <c r="K6272" s="10" t="str">
        <f t="array" ref="K6272">INDEX('Régua SAEB'!$F$1:$F$40,MATCH($E6272&amp;"MT"&amp;$J6272,'Régua SAEB'!$G$1:$G$40,0),1)</f>
        <v>Básico</v>
      </c>
    </row>
    <row r="6273" spans="1:11" x14ac:dyDescent="0.2">
      <c r="A6273" s="28" t="s">
        <v>9</v>
      </c>
      <c r="B6273" s="24">
        <v>31446</v>
      </c>
      <c r="C6273" s="28" t="s">
        <v>4066</v>
      </c>
      <c r="D6273" s="29">
        <v>35031446</v>
      </c>
      <c r="E6273" s="29" t="s">
        <v>3527</v>
      </c>
      <c r="F6273" s="29">
        <v>268.60000000000002</v>
      </c>
      <c r="G6273" s="10">
        <f>SUMIFS('Régua SAEB'!$C:$C,'Régua SAEB'!$B:$B,"LP",'Régua SAEB'!$D:$D,"&lt;="&amp;$F6273,'Régua SAEB'!$E:$E,"&gt;"&amp;$F6273,'Régua SAEB'!$A:$A,$E6273)</f>
        <v>2</v>
      </c>
      <c r="H6273" s="10" t="str">
        <f t="array" ref="H6273">INDEX('Régua SAEB'!$F$1:$F$40,MATCH($E6273&amp;"LP"&amp;$G6273,'Régua SAEB'!$G$1:$G$40,0),1)</f>
        <v>Básico</v>
      </c>
      <c r="I6273" s="29">
        <v>270.77</v>
      </c>
      <c r="J6273" s="10">
        <f>SUMIFS('Régua SAEB'!$C:$C,'Régua SAEB'!$B:$B,"MT",'Régua SAEB'!$D:$D,"&lt;="&amp;$I6273,'Régua SAEB'!$E:$E,"&gt;"&amp;$I6273,'Régua SAEB'!$A:$A,$E6273)</f>
        <v>2</v>
      </c>
      <c r="K6273" s="10" t="str">
        <f t="array" ref="K6273">INDEX('Régua SAEB'!$F$1:$F$40,MATCH($E6273&amp;"MT"&amp;$J6273,'Régua SAEB'!$G$1:$G$40,0),1)</f>
        <v>Insuficiente</v>
      </c>
    </row>
    <row r="6274" spans="1:11" x14ac:dyDescent="0.2">
      <c r="A6274" s="28" t="s">
        <v>83</v>
      </c>
      <c r="B6274" s="24">
        <v>27728</v>
      </c>
      <c r="C6274" s="28" t="s">
        <v>4067</v>
      </c>
      <c r="D6274" s="29">
        <v>35027728</v>
      </c>
      <c r="E6274" s="29" t="s">
        <v>3527</v>
      </c>
      <c r="F6274" s="29">
        <v>276.36</v>
      </c>
      <c r="G6274" s="10">
        <f>SUMIFS('Régua SAEB'!$C:$C,'Régua SAEB'!$B:$B,"LP",'Régua SAEB'!$D:$D,"&lt;="&amp;$F6274,'Régua SAEB'!$E:$E,"&gt;"&amp;$F6274,'Régua SAEB'!$A:$A,$E6274)</f>
        <v>3</v>
      </c>
      <c r="H6274" s="10" t="str">
        <f t="array" ref="H6274">INDEX('Régua SAEB'!$F$1:$F$40,MATCH($E6274&amp;"LP"&amp;$G6274,'Régua SAEB'!$G$1:$G$40,0),1)</f>
        <v>Básico</v>
      </c>
      <c r="I6274" s="29">
        <v>273.20999999999998</v>
      </c>
      <c r="J6274" s="10">
        <f>SUMIFS('Régua SAEB'!$C:$C,'Régua SAEB'!$B:$B,"MT",'Régua SAEB'!$D:$D,"&lt;="&amp;$I6274,'Régua SAEB'!$E:$E,"&gt;"&amp;$I6274,'Régua SAEB'!$A:$A,$E6274)</f>
        <v>2</v>
      </c>
      <c r="K6274" s="10" t="str">
        <f t="array" ref="K6274">INDEX('Régua SAEB'!$F$1:$F$40,MATCH($E6274&amp;"MT"&amp;$J6274,'Régua SAEB'!$G$1:$G$40,0),1)</f>
        <v>Insuficiente</v>
      </c>
    </row>
    <row r="6275" spans="1:11" x14ac:dyDescent="0.2">
      <c r="A6275" s="28" t="s">
        <v>3777</v>
      </c>
      <c r="B6275" s="24">
        <v>337687</v>
      </c>
      <c r="C6275" s="28" t="s">
        <v>4068</v>
      </c>
      <c r="D6275" s="29">
        <v>35337687</v>
      </c>
      <c r="E6275" s="29" t="s">
        <v>3527</v>
      </c>
      <c r="F6275" s="29">
        <v>317.14</v>
      </c>
      <c r="G6275" s="10">
        <f>SUMIFS('Régua SAEB'!$C:$C,'Régua SAEB'!$B:$B,"LP",'Régua SAEB'!$D:$D,"&lt;="&amp;$F6275,'Régua SAEB'!$E:$E,"&gt;"&amp;$F6275,'Régua SAEB'!$A:$A,$E6275)</f>
        <v>4</v>
      </c>
      <c r="H6275" s="10" t="str">
        <f t="array" ref="H6275">INDEX('Régua SAEB'!$F$1:$F$40,MATCH($E6275&amp;"LP"&amp;$G6275,'Régua SAEB'!$G$1:$G$40,0),1)</f>
        <v>Básico</v>
      </c>
      <c r="I6275" s="29">
        <v>303.63</v>
      </c>
      <c r="J6275" s="10">
        <f>SUMIFS('Régua SAEB'!$C:$C,'Régua SAEB'!$B:$B,"MT",'Régua SAEB'!$D:$D,"&lt;="&amp;$I6275,'Régua SAEB'!$E:$E,"&gt;"&amp;$I6275,'Régua SAEB'!$A:$A,$E6275)</f>
        <v>4</v>
      </c>
      <c r="K6275" s="10" t="str">
        <f t="array" ref="K6275">INDEX('Régua SAEB'!$F$1:$F$40,MATCH($E6275&amp;"MT"&amp;$J6275,'Régua SAEB'!$G$1:$G$40,0),1)</f>
        <v>Básico</v>
      </c>
    </row>
    <row r="6276" spans="1:11" x14ac:dyDescent="0.2">
      <c r="A6276" s="28" t="s">
        <v>3777</v>
      </c>
      <c r="B6276" s="24">
        <v>33297</v>
      </c>
      <c r="C6276" s="28" t="s">
        <v>4069</v>
      </c>
      <c r="D6276" s="29">
        <v>35033297</v>
      </c>
      <c r="E6276" s="29" t="s">
        <v>3527</v>
      </c>
      <c r="F6276" s="29">
        <v>304.94</v>
      </c>
      <c r="G6276" s="10">
        <f>SUMIFS('Régua SAEB'!$C:$C,'Régua SAEB'!$B:$B,"LP",'Régua SAEB'!$D:$D,"&lt;="&amp;$F6276,'Régua SAEB'!$E:$E,"&gt;"&amp;$F6276,'Régua SAEB'!$A:$A,$E6276)</f>
        <v>4</v>
      </c>
      <c r="H6276" s="10" t="str">
        <f t="array" ref="H6276">INDEX('Régua SAEB'!$F$1:$F$40,MATCH($E6276&amp;"LP"&amp;$G6276,'Régua SAEB'!$G$1:$G$40,0),1)</f>
        <v>Básico</v>
      </c>
      <c r="I6276" s="29">
        <v>291.93</v>
      </c>
      <c r="J6276" s="10">
        <f>SUMIFS('Régua SAEB'!$C:$C,'Régua SAEB'!$B:$B,"MT",'Régua SAEB'!$D:$D,"&lt;="&amp;$I6276,'Régua SAEB'!$E:$E,"&gt;"&amp;$I6276,'Régua SAEB'!$A:$A,$E6276)</f>
        <v>3</v>
      </c>
      <c r="K6276" s="10" t="str">
        <f t="array" ref="K6276">INDEX('Régua SAEB'!$F$1:$F$40,MATCH($E6276&amp;"MT"&amp;$J6276,'Régua SAEB'!$G$1:$G$40,0),1)</f>
        <v>Básico</v>
      </c>
    </row>
    <row r="6277" spans="1:11" x14ac:dyDescent="0.2">
      <c r="A6277" s="28" t="s">
        <v>28</v>
      </c>
      <c r="B6277" s="24">
        <v>26585</v>
      </c>
      <c r="C6277" s="28" t="s">
        <v>4070</v>
      </c>
      <c r="D6277" s="29">
        <v>35026585</v>
      </c>
      <c r="E6277" s="29" t="s">
        <v>3527</v>
      </c>
      <c r="F6277" s="29">
        <v>297.26</v>
      </c>
      <c r="G6277" s="10">
        <f>SUMIFS('Régua SAEB'!$C:$C,'Régua SAEB'!$B:$B,"LP",'Régua SAEB'!$D:$D,"&lt;="&amp;$F6277,'Régua SAEB'!$E:$E,"&gt;"&amp;$F6277,'Régua SAEB'!$A:$A,$E6277)</f>
        <v>3</v>
      </c>
      <c r="H6277" s="10" t="str">
        <f t="array" ref="H6277">INDEX('Régua SAEB'!$F$1:$F$40,MATCH($E6277&amp;"LP"&amp;$G6277,'Régua SAEB'!$G$1:$G$40,0),1)</f>
        <v>Básico</v>
      </c>
      <c r="I6277" s="29">
        <v>291.7</v>
      </c>
      <c r="J6277" s="10">
        <f>SUMIFS('Régua SAEB'!$C:$C,'Régua SAEB'!$B:$B,"MT",'Régua SAEB'!$D:$D,"&lt;="&amp;$I6277,'Régua SAEB'!$E:$E,"&gt;"&amp;$I6277,'Régua SAEB'!$A:$A,$E6277)</f>
        <v>3</v>
      </c>
      <c r="K6277" s="10" t="str">
        <f t="array" ref="K6277">INDEX('Régua SAEB'!$F$1:$F$40,MATCH($E6277&amp;"MT"&amp;$J6277,'Régua SAEB'!$G$1:$G$40,0),1)</f>
        <v>Básico</v>
      </c>
    </row>
    <row r="6278" spans="1:11" x14ac:dyDescent="0.2">
      <c r="A6278" s="28" t="s">
        <v>39</v>
      </c>
      <c r="B6278" s="24">
        <v>14459</v>
      </c>
      <c r="C6278" s="28" t="s">
        <v>4071</v>
      </c>
      <c r="D6278" s="29">
        <v>35014459</v>
      </c>
      <c r="E6278" s="29" t="s">
        <v>3527</v>
      </c>
      <c r="F6278" s="29">
        <v>283.08999999999997</v>
      </c>
      <c r="G6278" s="10">
        <f>SUMIFS('Régua SAEB'!$C:$C,'Régua SAEB'!$B:$B,"LP",'Régua SAEB'!$D:$D,"&lt;="&amp;$F6278,'Régua SAEB'!$E:$E,"&gt;"&amp;$F6278,'Régua SAEB'!$A:$A,$E6278)</f>
        <v>3</v>
      </c>
      <c r="H6278" s="10" t="str">
        <f t="array" ref="H6278">INDEX('Régua SAEB'!$F$1:$F$40,MATCH($E6278&amp;"LP"&amp;$G6278,'Régua SAEB'!$G$1:$G$40,0),1)</f>
        <v>Básico</v>
      </c>
      <c r="I6278" s="29">
        <v>277.81</v>
      </c>
      <c r="J6278" s="10">
        <f>SUMIFS('Régua SAEB'!$C:$C,'Régua SAEB'!$B:$B,"MT",'Régua SAEB'!$D:$D,"&lt;="&amp;$I6278,'Régua SAEB'!$E:$E,"&gt;"&amp;$I6278,'Régua SAEB'!$A:$A,$E6278)</f>
        <v>3</v>
      </c>
      <c r="K6278" s="10" t="str">
        <f t="array" ref="K6278">INDEX('Régua SAEB'!$F$1:$F$40,MATCH($E6278&amp;"MT"&amp;$J6278,'Régua SAEB'!$G$1:$G$40,0),1)</f>
        <v>Básico</v>
      </c>
    </row>
    <row r="6279" spans="1:11" x14ac:dyDescent="0.2">
      <c r="A6279" s="28" t="s">
        <v>39</v>
      </c>
      <c r="B6279" s="24">
        <v>14667</v>
      </c>
      <c r="C6279" s="28" t="s">
        <v>4072</v>
      </c>
      <c r="D6279" s="29">
        <v>35014667</v>
      </c>
      <c r="E6279" s="29" t="s">
        <v>3527</v>
      </c>
      <c r="F6279" s="29">
        <v>269.37</v>
      </c>
      <c r="G6279" s="10">
        <f>SUMIFS('Régua SAEB'!$C:$C,'Régua SAEB'!$B:$B,"LP",'Régua SAEB'!$D:$D,"&lt;="&amp;$F6279,'Régua SAEB'!$E:$E,"&gt;"&amp;$F6279,'Régua SAEB'!$A:$A,$E6279)</f>
        <v>2</v>
      </c>
      <c r="H6279" s="10" t="str">
        <f t="array" ref="H6279">INDEX('Régua SAEB'!$F$1:$F$40,MATCH($E6279&amp;"LP"&amp;$G6279,'Régua SAEB'!$G$1:$G$40,0),1)</f>
        <v>Básico</v>
      </c>
      <c r="I6279" s="29">
        <v>279.3</v>
      </c>
      <c r="J6279" s="10">
        <f>SUMIFS('Régua SAEB'!$C:$C,'Régua SAEB'!$B:$B,"MT",'Régua SAEB'!$D:$D,"&lt;="&amp;$I6279,'Régua SAEB'!$E:$E,"&gt;"&amp;$I6279,'Régua SAEB'!$A:$A,$E6279)</f>
        <v>3</v>
      </c>
      <c r="K6279" s="10" t="str">
        <f t="array" ref="K6279">INDEX('Régua SAEB'!$F$1:$F$40,MATCH($E6279&amp;"MT"&amp;$J6279,'Régua SAEB'!$G$1:$G$40,0),1)</f>
        <v>Básico</v>
      </c>
    </row>
    <row r="6280" spans="1:11" x14ac:dyDescent="0.2">
      <c r="A6280" s="28" t="s">
        <v>20</v>
      </c>
      <c r="B6280" s="24">
        <v>14761</v>
      </c>
      <c r="C6280" s="28" t="s">
        <v>4073</v>
      </c>
      <c r="D6280" s="29">
        <v>35014761</v>
      </c>
      <c r="E6280" s="29" t="s">
        <v>3527</v>
      </c>
      <c r="F6280" s="29">
        <v>261.04000000000002</v>
      </c>
      <c r="G6280" s="10">
        <f>SUMIFS('Régua SAEB'!$C:$C,'Régua SAEB'!$B:$B,"LP",'Régua SAEB'!$D:$D,"&lt;="&amp;$F6280,'Régua SAEB'!$E:$E,"&gt;"&amp;$F6280,'Régua SAEB'!$A:$A,$E6280)</f>
        <v>2</v>
      </c>
      <c r="H6280" s="10" t="str">
        <f t="array" ref="H6280">INDEX('Régua SAEB'!$F$1:$F$40,MATCH($E6280&amp;"LP"&amp;$G6280,'Régua SAEB'!$G$1:$G$40,0),1)</f>
        <v>Básico</v>
      </c>
      <c r="I6280" s="29">
        <v>252.95</v>
      </c>
      <c r="J6280" s="10">
        <f>SUMIFS('Régua SAEB'!$C:$C,'Régua SAEB'!$B:$B,"MT",'Régua SAEB'!$D:$D,"&lt;="&amp;$I6280,'Régua SAEB'!$E:$E,"&gt;"&amp;$I6280,'Régua SAEB'!$A:$A,$E6280)</f>
        <v>2</v>
      </c>
      <c r="K6280" s="10" t="str">
        <f t="array" ref="K6280">INDEX('Régua SAEB'!$F$1:$F$40,MATCH($E6280&amp;"MT"&amp;$J6280,'Régua SAEB'!$G$1:$G$40,0),1)</f>
        <v>Insuficiente</v>
      </c>
    </row>
    <row r="6281" spans="1:11" x14ac:dyDescent="0.2">
      <c r="A6281" s="28" t="s">
        <v>92</v>
      </c>
      <c r="B6281" s="24">
        <v>462822</v>
      </c>
      <c r="C6281" s="28" t="s">
        <v>2269</v>
      </c>
      <c r="D6281" s="29">
        <v>35462822</v>
      </c>
      <c r="E6281" s="29" t="s">
        <v>3527</v>
      </c>
      <c r="F6281" s="29">
        <v>309.41000000000003</v>
      </c>
      <c r="G6281" s="10">
        <f>SUMIFS('Régua SAEB'!$C:$C,'Régua SAEB'!$B:$B,"LP",'Régua SAEB'!$D:$D,"&lt;="&amp;$F6281,'Régua SAEB'!$E:$E,"&gt;"&amp;$F6281,'Régua SAEB'!$A:$A,$E6281)</f>
        <v>4</v>
      </c>
      <c r="H6281" s="10" t="str">
        <f t="array" ref="H6281">INDEX('Régua SAEB'!$F$1:$F$40,MATCH($E6281&amp;"LP"&amp;$G6281,'Régua SAEB'!$G$1:$G$40,0),1)</f>
        <v>Básico</v>
      </c>
      <c r="I6281" s="29">
        <v>305.49</v>
      </c>
      <c r="J6281" s="10">
        <f>SUMIFS('Régua SAEB'!$C:$C,'Régua SAEB'!$B:$B,"MT",'Régua SAEB'!$D:$D,"&lt;="&amp;$I6281,'Régua SAEB'!$E:$E,"&gt;"&amp;$I6281,'Régua SAEB'!$A:$A,$E6281)</f>
        <v>4</v>
      </c>
      <c r="K6281" s="10" t="str">
        <f t="array" ref="K6281">INDEX('Régua SAEB'!$F$1:$F$40,MATCH($E6281&amp;"MT"&amp;$J6281,'Régua SAEB'!$G$1:$G$40,0),1)</f>
        <v>Básico</v>
      </c>
    </row>
    <row r="6282" spans="1:11" x14ac:dyDescent="0.2">
      <c r="A6282" s="28" t="s">
        <v>21</v>
      </c>
      <c r="B6282" s="24">
        <v>17838</v>
      </c>
      <c r="C6282" s="28" t="s">
        <v>4074</v>
      </c>
      <c r="D6282" s="29">
        <v>35017838</v>
      </c>
      <c r="E6282" s="29" t="s">
        <v>3527</v>
      </c>
      <c r="F6282" s="29">
        <v>265.89</v>
      </c>
      <c r="G6282" s="10">
        <f>SUMIFS('Régua SAEB'!$C:$C,'Régua SAEB'!$B:$B,"LP",'Régua SAEB'!$D:$D,"&lt;="&amp;$F6282,'Régua SAEB'!$E:$E,"&gt;"&amp;$F6282,'Régua SAEB'!$A:$A,$E6282)</f>
        <v>2</v>
      </c>
      <c r="H6282" s="10" t="str">
        <f t="array" ref="H6282">INDEX('Régua SAEB'!$F$1:$F$40,MATCH($E6282&amp;"LP"&amp;$G6282,'Régua SAEB'!$G$1:$G$40,0),1)</f>
        <v>Básico</v>
      </c>
      <c r="I6282" s="29">
        <v>270.33999999999997</v>
      </c>
      <c r="J6282" s="10">
        <f>SUMIFS('Régua SAEB'!$C:$C,'Régua SAEB'!$B:$B,"MT",'Régua SAEB'!$D:$D,"&lt;="&amp;$I6282,'Régua SAEB'!$E:$E,"&gt;"&amp;$I6282,'Régua SAEB'!$A:$A,$E6282)</f>
        <v>2</v>
      </c>
      <c r="K6282" s="10" t="str">
        <f t="array" ref="K6282">INDEX('Régua SAEB'!$F$1:$F$40,MATCH($E6282&amp;"MT"&amp;$J6282,'Régua SAEB'!$G$1:$G$40,0),1)</f>
        <v>Insuficiente</v>
      </c>
    </row>
    <row r="6283" spans="1:11" x14ac:dyDescent="0.2">
      <c r="A6283" s="28" t="s">
        <v>3777</v>
      </c>
      <c r="B6283" s="24">
        <v>30399</v>
      </c>
      <c r="C6283" s="28" t="s">
        <v>4075</v>
      </c>
      <c r="D6283" s="29">
        <v>35030399</v>
      </c>
      <c r="E6283" s="29" t="s">
        <v>3527</v>
      </c>
      <c r="F6283" s="29">
        <v>263.49</v>
      </c>
      <c r="G6283" s="10">
        <f>SUMIFS('Régua SAEB'!$C:$C,'Régua SAEB'!$B:$B,"LP",'Régua SAEB'!$D:$D,"&lt;="&amp;$F6283,'Régua SAEB'!$E:$E,"&gt;"&amp;$F6283,'Régua SAEB'!$A:$A,$E6283)</f>
        <v>2</v>
      </c>
      <c r="H6283" s="10" t="str">
        <f t="array" ref="H6283">INDEX('Régua SAEB'!$F$1:$F$40,MATCH($E6283&amp;"LP"&amp;$G6283,'Régua SAEB'!$G$1:$G$40,0),1)</f>
        <v>Básico</v>
      </c>
      <c r="I6283" s="29">
        <v>269.26</v>
      </c>
      <c r="J6283" s="10">
        <f>SUMIFS('Régua SAEB'!$C:$C,'Régua SAEB'!$B:$B,"MT",'Régua SAEB'!$D:$D,"&lt;="&amp;$I6283,'Régua SAEB'!$E:$E,"&gt;"&amp;$I6283,'Régua SAEB'!$A:$A,$E6283)</f>
        <v>2</v>
      </c>
      <c r="K6283" s="10" t="str">
        <f t="array" ref="K6283">INDEX('Régua SAEB'!$F$1:$F$40,MATCH($E6283&amp;"MT"&amp;$J6283,'Régua SAEB'!$G$1:$G$40,0),1)</f>
        <v>Insuficiente</v>
      </c>
    </row>
    <row r="6284" spans="1:11" x14ac:dyDescent="0.2">
      <c r="A6284" s="28" t="s">
        <v>11</v>
      </c>
      <c r="B6284" s="24">
        <v>30764</v>
      </c>
      <c r="C6284" s="28" t="s">
        <v>3526</v>
      </c>
      <c r="D6284" s="29">
        <v>35030764</v>
      </c>
      <c r="E6284" s="29" t="s">
        <v>3527</v>
      </c>
      <c r="F6284" s="29">
        <v>276.61</v>
      </c>
      <c r="G6284" s="10">
        <f>SUMIFS('Régua SAEB'!$C:$C,'Régua SAEB'!$B:$B,"LP",'Régua SAEB'!$D:$D,"&lt;="&amp;$F6284,'Régua SAEB'!$E:$E,"&gt;"&amp;$F6284,'Régua SAEB'!$A:$A,$E6284)</f>
        <v>3</v>
      </c>
      <c r="H6284" s="10" t="str">
        <f t="array" ref="H6284">INDEX('Régua SAEB'!$F$1:$F$40,MATCH($E6284&amp;"LP"&amp;$G6284,'Régua SAEB'!$G$1:$G$40,0),1)</f>
        <v>Básico</v>
      </c>
      <c r="I6284" s="29">
        <v>279.33</v>
      </c>
      <c r="J6284" s="10">
        <f>SUMIFS('Régua SAEB'!$C:$C,'Régua SAEB'!$B:$B,"MT",'Régua SAEB'!$D:$D,"&lt;="&amp;$I6284,'Régua SAEB'!$E:$E,"&gt;"&amp;$I6284,'Régua SAEB'!$A:$A,$E6284)</f>
        <v>3</v>
      </c>
      <c r="K6284" s="10" t="str">
        <f t="array" ref="K6284">INDEX('Régua SAEB'!$F$1:$F$40,MATCH($E6284&amp;"MT"&amp;$J6284,'Régua SAEB'!$G$1:$G$40,0),1)</f>
        <v>Básico</v>
      </c>
    </row>
    <row r="6285" spans="1:11" x14ac:dyDescent="0.2">
      <c r="A6285" s="28" t="s">
        <v>86</v>
      </c>
      <c r="B6285" s="24">
        <v>42161</v>
      </c>
      <c r="C6285" s="28" t="s">
        <v>4076</v>
      </c>
      <c r="D6285" s="29">
        <v>35042161</v>
      </c>
      <c r="E6285" s="29" t="s">
        <v>3527</v>
      </c>
      <c r="F6285" s="29">
        <v>299.54000000000002</v>
      </c>
      <c r="G6285" s="10">
        <f>SUMIFS('Régua SAEB'!$C:$C,'Régua SAEB'!$B:$B,"LP",'Régua SAEB'!$D:$D,"&lt;="&amp;$F6285,'Régua SAEB'!$E:$E,"&gt;"&amp;$F6285,'Régua SAEB'!$A:$A,$E6285)</f>
        <v>3</v>
      </c>
      <c r="H6285" s="10" t="str">
        <f t="array" ref="H6285">INDEX('Régua SAEB'!$F$1:$F$40,MATCH($E6285&amp;"LP"&amp;$G6285,'Régua SAEB'!$G$1:$G$40,0),1)</f>
        <v>Básico</v>
      </c>
      <c r="I6285" s="29">
        <v>278.43</v>
      </c>
      <c r="J6285" s="10">
        <f>SUMIFS('Régua SAEB'!$C:$C,'Régua SAEB'!$B:$B,"MT",'Régua SAEB'!$D:$D,"&lt;="&amp;$I6285,'Régua SAEB'!$E:$E,"&gt;"&amp;$I6285,'Régua SAEB'!$A:$A,$E6285)</f>
        <v>3</v>
      </c>
      <c r="K6285" s="10" t="str">
        <f t="array" ref="K6285">INDEX('Régua SAEB'!$F$1:$F$40,MATCH($E6285&amp;"MT"&amp;$J6285,'Régua SAEB'!$G$1:$G$40,0),1)</f>
        <v>Básico</v>
      </c>
    </row>
    <row r="6286" spans="1:11" x14ac:dyDescent="0.2">
      <c r="A6286" s="28" t="s">
        <v>3777</v>
      </c>
      <c r="B6286" s="24">
        <v>428917</v>
      </c>
      <c r="C6286" s="28" t="s">
        <v>4077</v>
      </c>
      <c r="D6286" s="29">
        <v>35428917</v>
      </c>
      <c r="E6286" s="29" t="s">
        <v>3527</v>
      </c>
      <c r="F6286" s="29">
        <v>318.45</v>
      </c>
      <c r="G6286" s="10">
        <f>SUMIFS('Régua SAEB'!$C:$C,'Régua SAEB'!$B:$B,"LP",'Régua SAEB'!$D:$D,"&lt;="&amp;$F6286,'Régua SAEB'!$E:$E,"&gt;"&amp;$F6286,'Régua SAEB'!$A:$A,$E6286)</f>
        <v>4</v>
      </c>
      <c r="H6286" s="10" t="str">
        <f t="array" ref="H6286">INDEX('Régua SAEB'!$F$1:$F$40,MATCH($E6286&amp;"LP"&amp;$G6286,'Régua SAEB'!$G$1:$G$40,0),1)</f>
        <v>Básico</v>
      </c>
      <c r="I6286" s="29">
        <v>306.23</v>
      </c>
      <c r="J6286" s="10">
        <f>SUMIFS('Régua SAEB'!$C:$C,'Régua SAEB'!$B:$B,"MT",'Régua SAEB'!$D:$D,"&lt;="&amp;$I6286,'Régua SAEB'!$E:$E,"&gt;"&amp;$I6286,'Régua SAEB'!$A:$A,$E6286)</f>
        <v>4</v>
      </c>
      <c r="K6286" s="10" t="str">
        <f t="array" ref="K6286">INDEX('Régua SAEB'!$F$1:$F$40,MATCH($E6286&amp;"MT"&amp;$J6286,'Régua SAEB'!$G$1:$G$40,0),1)</f>
        <v>Básico</v>
      </c>
    </row>
    <row r="6287" spans="1:11" x14ac:dyDescent="0.2">
      <c r="A6287" s="28" t="s">
        <v>3777</v>
      </c>
      <c r="B6287" s="24">
        <v>13419</v>
      </c>
      <c r="C6287" s="28" t="s">
        <v>4078</v>
      </c>
      <c r="D6287" s="29">
        <v>35013419</v>
      </c>
      <c r="E6287" s="29" t="s">
        <v>3527</v>
      </c>
      <c r="F6287" s="29">
        <v>325.27</v>
      </c>
      <c r="G6287" s="10">
        <f>SUMIFS('Régua SAEB'!$C:$C,'Régua SAEB'!$B:$B,"LP",'Régua SAEB'!$D:$D,"&lt;="&amp;$F6287,'Régua SAEB'!$E:$E,"&gt;"&amp;$F6287,'Régua SAEB'!$A:$A,$E6287)</f>
        <v>5</v>
      </c>
      <c r="H6287" s="10" t="str">
        <f t="array" ref="H6287">INDEX('Régua SAEB'!$F$1:$F$40,MATCH($E6287&amp;"LP"&amp;$G6287,'Régua SAEB'!$G$1:$G$40,0),1)</f>
        <v>Proficiente</v>
      </c>
      <c r="I6287" s="29">
        <v>313.02999999999997</v>
      </c>
      <c r="J6287" s="10">
        <f>SUMIFS('Régua SAEB'!$C:$C,'Régua SAEB'!$B:$B,"MT",'Régua SAEB'!$D:$D,"&lt;="&amp;$I6287,'Régua SAEB'!$E:$E,"&gt;"&amp;$I6287,'Régua SAEB'!$A:$A,$E6287)</f>
        <v>4</v>
      </c>
      <c r="K6287" s="10" t="str">
        <f t="array" ref="K6287">INDEX('Régua SAEB'!$F$1:$F$40,MATCH($E6287&amp;"MT"&amp;$J6287,'Régua SAEB'!$G$1:$G$40,0),1)</f>
        <v>Básico</v>
      </c>
    </row>
    <row r="6288" spans="1:11" x14ac:dyDescent="0.2">
      <c r="A6288" s="28" t="s">
        <v>21</v>
      </c>
      <c r="B6288" s="24">
        <v>17875</v>
      </c>
      <c r="C6288" s="28" t="s">
        <v>4079</v>
      </c>
      <c r="D6288" s="29">
        <v>35017875</v>
      </c>
      <c r="E6288" s="29" t="s">
        <v>3527</v>
      </c>
      <c r="F6288" s="29">
        <v>295.19</v>
      </c>
      <c r="G6288" s="10">
        <f>SUMIFS('Régua SAEB'!$C:$C,'Régua SAEB'!$B:$B,"LP",'Régua SAEB'!$D:$D,"&lt;="&amp;$F6288,'Régua SAEB'!$E:$E,"&gt;"&amp;$F6288,'Régua SAEB'!$A:$A,$E6288)</f>
        <v>3</v>
      </c>
      <c r="H6288" s="10" t="str">
        <f t="array" ref="H6288">INDEX('Régua SAEB'!$F$1:$F$40,MATCH($E6288&amp;"LP"&amp;$G6288,'Régua SAEB'!$G$1:$G$40,0),1)</f>
        <v>Básico</v>
      </c>
      <c r="I6288" s="29">
        <v>287.23</v>
      </c>
      <c r="J6288" s="10">
        <f>SUMIFS('Régua SAEB'!$C:$C,'Régua SAEB'!$B:$B,"MT",'Régua SAEB'!$D:$D,"&lt;="&amp;$I6288,'Régua SAEB'!$E:$E,"&gt;"&amp;$I6288,'Régua SAEB'!$A:$A,$E6288)</f>
        <v>3</v>
      </c>
      <c r="K6288" s="10" t="str">
        <f t="array" ref="K6288">INDEX('Régua SAEB'!$F$1:$F$40,MATCH($E6288&amp;"MT"&amp;$J6288,'Régua SAEB'!$G$1:$G$40,0),1)</f>
        <v>Básico</v>
      </c>
    </row>
    <row r="6289" spans="1:11" x14ac:dyDescent="0.2">
      <c r="A6289" s="28" t="s">
        <v>3777</v>
      </c>
      <c r="B6289" s="24">
        <v>405206</v>
      </c>
      <c r="C6289" s="28" t="s">
        <v>4080</v>
      </c>
      <c r="D6289" s="29">
        <v>35405206</v>
      </c>
      <c r="E6289" s="29" t="s">
        <v>3527</v>
      </c>
      <c r="F6289" s="29">
        <v>317.06</v>
      </c>
      <c r="G6289" s="10">
        <f>SUMIFS('Régua SAEB'!$C:$C,'Régua SAEB'!$B:$B,"LP",'Régua SAEB'!$D:$D,"&lt;="&amp;$F6289,'Régua SAEB'!$E:$E,"&gt;"&amp;$F6289,'Régua SAEB'!$A:$A,$E6289)</f>
        <v>4</v>
      </c>
      <c r="H6289" s="10" t="str">
        <f t="array" ref="H6289">INDEX('Régua SAEB'!$F$1:$F$40,MATCH($E6289&amp;"LP"&amp;$G6289,'Régua SAEB'!$G$1:$G$40,0),1)</f>
        <v>Básico</v>
      </c>
      <c r="I6289" s="29">
        <v>308.74</v>
      </c>
      <c r="J6289" s="10">
        <f>SUMIFS('Régua SAEB'!$C:$C,'Régua SAEB'!$B:$B,"MT",'Régua SAEB'!$D:$D,"&lt;="&amp;$I6289,'Régua SAEB'!$E:$E,"&gt;"&amp;$I6289,'Régua SAEB'!$A:$A,$E6289)</f>
        <v>4</v>
      </c>
      <c r="K6289" s="10" t="str">
        <f t="array" ref="K6289">INDEX('Régua SAEB'!$F$1:$F$40,MATCH($E6289&amp;"MT"&amp;$J6289,'Régua SAEB'!$G$1:$G$40,0),1)</f>
        <v>Básico</v>
      </c>
    </row>
    <row r="6290" spans="1:11" x14ac:dyDescent="0.2">
      <c r="A6290" s="28" t="s">
        <v>3777</v>
      </c>
      <c r="B6290" s="24">
        <v>345600</v>
      </c>
      <c r="C6290" s="28" t="s">
        <v>4081</v>
      </c>
      <c r="D6290" s="29">
        <v>35345600</v>
      </c>
      <c r="E6290" s="29" t="s">
        <v>3527</v>
      </c>
      <c r="F6290" s="29">
        <v>313.26</v>
      </c>
      <c r="G6290" s="10">
        <f>SUMIFS('Régua SAEB'!$C:$C,'Régua SAEB'!$B:$B,"LP",'Régua SAEB'!$D:$D,"&lt;="&amp;$F6290,'Régua SAEB'!$E:$E,"&gt;"&amp;$F6290,'Régua SAEB'!$A:$A,$E6290)</f>
        <v>4</v>
      </c>
      <c r="H6290" s="10" t="str">
        <f t="array" ref="H6290">INDEX('Régua SAEB'!$F$1:$F$40,MATCH($E6290&amp;"LP"&amp;$G6290,'Régua SAEB'!$G$1:$G$40,0),1)</f>
        <v>Básico</v>
      </c>
      <c r="I6290" s="29">
        <v>295.63</v>
      </c>
      <c r="J6290" s="10">
        <f>SUMIFS('Régua SAEB'!$C:$C,'Régua SAEB'!$B:$B,"MT",'Régua SAEB'!$D:$D,"&lt;="&amp;$I6290,'Régua SAEB'!$E:$E,"&gt;"&amp;$I6290,'Régua SAEB'!$A:$A,$E6290)</f>
        <v>3</v>
      </c>
      <c r="K6290" s="10" t="str">
        <f t="array" ref="K6290">INDEX('Régua SAEB'!$F$1:$F$40,MATCH($E6290&amp;"MT"&amp;$J6290,'Régua SAEB'!$G$1:$G$40,0),1)</f>
        <v>Básico</v>
      </c>
    </row>
    <row r="6291" spans="1:11" x14ac:dyDescent="0.2">
      <c r="A6291" s="28" t="s">
        <v>41</v>
      </c>
      <c r="B6291" s="24">
        <v>43333</v>
      </c>
      <c r="C6291" s="28" t="s">
        <v>4082</v>
      </c>
      <c r="D6291" s="29">
        <v>35043333</v>
      </c>
      <c r="E6291" s="29" t="s">
        <v>3527</v>
      </c>
      <c r="F6291" s="29">
        <v>253</v>
      </c>
      <c r="G6291" s="10">
        <f>SUMIFS('Régua SAEB'!$C:$C,'Régua SAEB'!$B:$B,"LP",'Régua SAEB'!$D:$D,"&lt;="&amp;$F6291,'Régua SAEB'!$E:$E,"&gt;"&amp;$F6291,'Régua SAEB'!$A:$A,$E6291)</f>
        <v>2</v>
      </c>
      <c r="H6291" s="10" t="str">
        <f t="array" ref="H6291">INDEX('Régua SAEB'!$F$1:$F$40,MATCH($E6291&amp;"LP"&amp;$G6291,'Régua SAEB'!$G$1:$G$40,0),1)</f>
        <v>Básico</v>
      </c>
      <c r="I6291" s="29">
        <v>246.43</v>
      </c>
      <c r="J6291" s="10">
        <f>SUMIFS('Régua SAEB'!$C:$C,'Régua SAEB'!$B:$B,"MT",'Régua SAEB'!$D:$D,"&lt;="&amp;$I6291,'Régua SAEB'!$E:$E,"&gt;"&amp;$I6291,'Régua SAEB'!$A:$A,$E6291)</f>
        <v>1</v>
      </c>
      <c r="K6291" s="10" t="str">
        <f t="array" ref="K6291">INDEX('Régua SAEB'!$F$1:$F$40,MATCH($E6291&amp;"MT"&amp;$J6291,'Régua SAEB'!$G$1:$G$40,0),1)</f>
        <v>Insuficiente</v>
      </c>
    </row>
    <row r="6292" spans="1:11" x14ac:dyDescent="0.2">
      <c r="A6292" s="28" t="s">
        <v>41</v>
      </c>
      <c r="B6292" s="24">
        <v>925834</v>
      </c>
      <c r="C6292" s="28" t="s">
        <v>4083</v>
      </c>
      <c r="D6292" s="29">
        <v>35925834</v>
      </c>
      <c r="E6292" s="29" t="s">
        <v>3527</v>
      </c>
      <c r="F6292" s="29">
        <v>258.74</v>
      </c>
      <c r="G6292" s="10">
        <f>SUMIFS('Régua SAEB'!$C:$C,'Régua SAEB'!$B:$B,"LP",'Régua SAEB'!$D:$D,"&lt;="&amp;$F6292,'Régua SAEB'!$E:$E,"&gt;"&amp;$F6292,'Régua SAEB'!$A:$A,$E6292)</f>
        <v>2</v>
      </c>
      <c r="H6292" s="10" t="str">
        <f t="array" ref="H6292">INDEX('Régua SAEB'!$F$1:$F$40,MATCH($E6292&amp;"LP"&amp;$G6292,'Régua SAEB'!$G$1:$G$40,0),1)</f>
        <v>Básico</v>
      </c>
      <c r="I6292" s="29">
        <v>241.1</v>
      </c>
      <c r="J6292" s="10">
        <f>SUMIFS('Régua SAEB'!$C:$C,'Régua SAEB'!$B:$B,"MT",'Régua SAEB'!$D:$D,"&lt;="&amp;$I6292,'Régua SAEB'!$E:$E,"&gt;"&amp;$I6292,'Régua SAEB'!$A:$A,$E6292)</f>
        <v>1</v>
      </c>
      <c r="K6292" s="10" t="str">
        <f t="array" ref="K6292">INDEX('Régua SAEB'!$F$1:$F$40,MATCH($E6292&amp;"MT"&amp;$J6292,'Régua SAEB'!$G$1:$G$40,0),1)</f>
        <v>Insuficiente</v>
      </c>
    </row>
    <row r="6293" spans="1:11" x14ac:dyDescent="0.2">
      <c r="A6293" s="28" t="s">
        <v>3777</v>
      </c>
      <c r="B6293" s="24">
        <v>290683</v>
      </c>
      <c r="C6293" s="28" t="s">
        <v>4084</v>
      </c>
      <c r="D6293" s="29">
        <v>35290683</v>
      </c>
      <c r="E6293" s="29" t="s">
        <v>3527</v>
      </c>
      <c r="F6293" s="29">
        <v>315.67</v>
      </c>
      <c r="G6293" s="10">
        <f>SUMIFS('Régua SAEB'!$C:$C,'Régua SAEB'!$B:$B,"LP",'Régua SAEB'!$D:$D,"&lt;="&amp;$F6293,'Régua SAEB'!$E:$E,"&gt;"&amp;$F6293,'Régua SAEB'!$A:$A,$E6293)</f>
        <v>4</v>
      </c>
      <c r="H6293" s="10" t="str">
        <f t="array" ref="H6293">INDEX('Régua SAEB'!$F$1:$F$40,MATCH($E6293&amp;"LP"&amp;$G6293,'Régua SAEB'!$G$1:$G$40,0),1)</f>
        <v>Básico</v>
      </c>
      <c r="I6293" s="29">
        <v>298.08</v>
      </c>
      <c r="J6293" s="10">
        <f>SUMIFS('Régua SAEB'!$C:$C,'Régua SAEB'!$B:$B,"MT",'Régua SAEB'!$D:$D,"&lt;="&amp;$I6293,'Régua SAEB'!$E:$E,"&gt;"&amp;$I6293,'Régua SAEB'!$A:$A,$E6293)</f>
        <v>3</v>
      </c>
      <c r="K6293" s="10" t="str">
        <f t="array" ref="K6293">INDEX('Régua SAEB'!$F$1:$F$40,MATCH($E6293&amp;"MT"&amp;$J6293,'Régua SAEB'!$G$1:$G$40,0),1)</f>
        <v>Básico</v>
      </c>
    </row>
    <row r="6294" spans="1:11" x14ac:dyDescent="0.2">
      <c r="A6294" s="28" t="s">
        <v>3777</v>
      </c>
      <c r="B6294" s="24">
        <v>433861</v>
      </c>
      <c r="C6294" s="28" t="s">
        <v>4085</v>
      </c>
      <c r="D6294" s="29">
        <v>35433861</v>
      </c>
      <c r="E6294" s="29" t="s">
        <v>3527</v>
      </c>
      <c r="F6294" s="29">
        <v>311.16000000000003</v>
      </c>
      <c r="G6294" s="10">
        <f>SUMIFS('Régua SAEB'!$C:$C,'Régua SAEB'!$B:$B,"LP",'Régua SAEB'!$D:$D,"&lt;="&amp;$F6294,'Régua SAEB'!$E:$E,"&gt;"&amp;$F6294,'Régua SAEB'!$A:$A,$E6294)</f>
        <v>4</v>
      </c>
      <c r="H6294" s="10" t="str">
        <f t="array" ref="H6294">INDEX('Régua SAEB'!$F$1:$F$40,MATCH($E6294&amp;"LP"&amp;$G6294,'Régua SAEB'!$G$1:$G$40,0),1)</f>
        <v>Básico</v>
      </c>
      <c r="I6294" s="29">
        <v>301.89999999999998</v>
      </c>
      <c r="J6294" s="10">
        <f>SUMIFS('Régua SAEB'!$C:$C,'Régua SAEB'!$B:$B,"MT",'Régua SAEB'!$D:$D,"&lt;="&amp;$I6294,'Régua SAEB'!$E:$E,"&gt;"&amp;$I6294,'Régua SAEB'!$A:$A,$E6294)</f>
        <v>4</v>
      </c>
      <c r="K6294" s="10" t="str">
        <f t="array" ref="K6294">INDEX('Régua SAEB'!$F$1:$F$40,MATCH($E6294&amp;"MT"&amp;$J6294,'Régua SAEB'!$G$1:$G$40,0),1)</f>
        <v>Básico</v>
      </c>
    </row>
    <row r="6295" spans="1:11" x14ac:dyDescent="0.2">
      <c r="A6295" s="28" t="s">
        <v>87</v>
      </c>
      <c r="B6295" s="24">
        <v>127875</v>
      </c>
      <c r="C6295" s="28" t="s">
        <v>4086</v>
      </c>
      <c r="D6295" s="29">
        <v>35127875</v>
      </c>
      <c r="E6295" s="29" t="s">
        <v>3527</v>
      </c>
      <c r="F6295" s="29">
        <v>272.73</v>
      </c>
      <c r="G6295" s="10">
        <f>SUMIFS('Régua SAEB'!$C:$C,'Régua SAEB'!$B:$B,"LP",'Régua SAEB'!$D:$D,"&lt;="&amp;$F6295,'Régua SAEB'!$E:$E,"&gt;"&amp;$F6295,'Régua SAEB'!$A:$A,$E6295)</f>
        <v>2</v>
      </c>
      <c r="H6295" s="10" t="str">
        <f t="array" ref="H6295">INDEX('Régua SAEB'!$F$1:$F$40,MATCH($E6295&amp;"LP"&amp;$G6295,'Régua SAEB'!$G$1:$G$40,0),1)</f>
        <v>Básico</v>
      </c>
      <c r="I6295" s="29">
        <v>263.95999999999998</v>
      </c>
      <c r="J6295" s="10">
        <f>SUMIFS('Régua SAEB'!$C:$C,'Régua SAEB'!$B:$B,"MT",'Régua SAEB'!$D:$D,"&lt;="&amp;$I6295,'Régua SAEB'!$E:$E,"&gt;"&amp;$I6295,'Régua SAEB'!$A:$A,$E6295)</f>
        <v>2</v>
      </c>
      <c r="K6295" s="10" t="str">
        <f t="array" ref="K6295">INDEX('Régua SAEB'!$F$1:$F$40,MATCH($E6295&amp;"MT"&amp;$J6295,'Régua SAEB'!$G$1:$G$40,0),1)</f>
        <v>Insuficiente</v>
      </c>
    </row>
    <row r="6296" spans="1:11" x14ac:dyDescent="0.2">
      <c r="A6296" s="28" t="s">
        <v>44</v>
      </c>
      <c r="B6296" s="24">
        <v>910107</v>
      </c>
      <c r="C6296" s="28" t="s">
        <v>4087</v>
      </c>
      <c r="D6296" s="29">
        <v>35910107</v>
      </c>
      <c r="E6296" s="29" t="s">
        <v>3527</v>
      </c>
      <c r="F6296" s="29">
        <v>250.4</v>
      </c>
      <c r="G6296" s="10">
        <f>SUMIFS('Régua SAEB'!$C:$C,'Régua SAEB'!$B:$B,"LP",'Régua SAEB'!$D:$D,"&lt;="&amp;$F6296,'Régua SAEB'!$E:$E,"&gt;"&amp;$F6296,'Régua SAEB'!$A:$A,$E6296)</f>
        <v>2</v>
      </c>
      <c r="H6296" s="10" t="str">
        <f t="array" ref="H6296">INDEX('Régua SAEB'!$F$1:$F$40,MATCH($E6296&amp;"LP"&amp;$G6296,'Régua SAEB'!$G$1:$G$40,0),1)</f>
        <v>Básico</v>
      </c>
      <c r="I6296" s="29">
        <v>254.8</v>
      </c>
      <c r="J6296" s="10">
        <f>SUMIFS('Régua SAEB'!$C:$C,'Régua SAEB'!$B:$B,"MT",'Régua SAEB'!$D:$D,"&lt;="&amp;$I6296,'Régua SAEB'!$E:$E,"&gt;"&amp;$I6296,'Régua SAEB'!$A:$A,$E6296)</f>
        <v>2</v>
      </c>
      <c r="K6296" s="10" t="str">
        <f t="array" ref="K6296">INDEX('Régua SAEB'!$F$1:$F$40,MATCH($E6296&amp;"MT"&amp;$J6296,'Régua SAEB'!$G$1:$G$40,0),1)</f>
        <v>Insuficiente</v>
      </c>
    </row>
    <row r="6297" spans="1:11" x14ac:dyDescent="0.2">
      <c r="A6297" s="28" t="s">
        <v>3777</v>
      </c>
      <c r="B6297" s="24">
        <v>428930</v>
      </c>
      <c r="C6297" s="28" t="s">
        <v>4088</v>
      </c>
      <c r="D6297" s="29">
        <v>35428930</v>
      </c>
      <c r="E6297" s="29" t="s">
        <v>3527</v>
      </c>
      <c r="F6297" s="29">
        <v>330.66</v>
      </c>
      <c r="G6297" s="10">
        <f>SUMIFS('Régua SAEB'!$C:$C,'Régua SAEB'!$B:$B,"LP",'Régua SAEB'!$D:$D,"&lt;="&amp;$F6297,'Régua SAEB'!$E:$E,"&gt;"&amp;$F6297,'Régua SAEB'!$A:$A,$E6297)</f>
        <v>5</v>
      </c>
      <c r="H6297" s="10" t="str">
        <f t="array" ref="H6297">INDEX('Régua SAEB'!$F$1:$F$40,MATCH($E6297&amp;"LP"&amp;$G6297,'Régua SAEB'!$G$1:$G$40,0),1)</f>
        <v>Proficiente</v>
      </c>
      <c r="I6297" s="29">
        <v>327.72</v>
      </c>
      <c r="J6297" s="10">
        <f>SUMIFS('Régua SAEB'!$C:$C,'Régua SAEB'!$B:$B,"MT",'Régua SAEB'!$D:$D,"&lt;="&amp;$I6297,'Régua SAEB'!$E:$E,"&gt;"&amp;$I6297,'Régua SAEB'!$A:$A,$E6297)</f>
        <v>5</v>
      </c>
      <c r="K6297" s="10" t="str">
        <f t="array" ref="K6297">INDEX('Régua SAEB'!$F$1:$F$40,MATCH($E6297&amp;"MT"&amp;$J6297,'Régua SAEB'!$G$1:$G$40,0),1)</f>
        <v>Básico</v>
      </c>
    </row>
    <row r="6298" spans="1:11" x14ac:dyDescent="0.2">
      <c r="A6298" s="28" t="s">
        <v>83</v>
      </c>
      <c r="B6298" s="24">
        <v>28502</v>
      </c>
      <c r="C6298" s="28" t="s">
        <v>4089</v>
      </c>
      <c r="D6298" s="29">
        <v>35028502</v>
      </c>
      <c r="E6298" s="29" t="s">
        <v>3527</v>
      </c>
      <c r="F6298" s="29">
        <v>290.70999999999998</v>
      </c>
      <c r="G6298" s="10">
        <f>SUMIFS('Régua SAEB'!$C:$C,'Régua SAEB'!$B:$B,"LP",'Régua SAEB'!$D:$D,"&lt;="&amp;$F6298,'Régua SAEB'!$E:$E,"&gt;"&amp;$F6298,'Régua SAEB'!$A:$A,$E6298)</f>
        <v>3</v>
      </c>
      <c r="H6298" s="10" t="str">
        <f t="array" ref="H6298">INDEX('Régua SAEB'!$F$1:$F$40,MATCH($E6298&amp;"LP"&amp;$G6298,'Régua SAEB'!$G$1:$G$40,0),1)</f>
        <v>Básico</v>
      </c>
      <c r="I6298" s="29">
        <v>276.8</v>
      </c>
      <c r="J6298" s="10">
        <f>SUMIFS('Régua SAEB'!$C:$C,'Régua SAEB'!$B:$B,"MT",'Régua SAEB'!$D:$D,"&lt;="&amp;$I6298,'Régua SAEB'!$E:$E,"&gt;"&amp;$I6298,'Régua SAEB'!$A:$A,$E6298)</f>
        <v>3</v>
      </c>
      <c r="K6298" s="10" t="str">
        <f t="array" ref="K6298">INDEX('Régua SAEB'!$F$1:$F$40,MATCH($E6298&amp;"MT"&amp;$J6298,'Régua SAEB'!$G$1:$G$40,0),1)</f>
        <v>Básico</v>
      </c>
    </row>
    <row r="6299" spans="1:11" x14ac:dyDescent="0.2">
      <c r="A6299" s="28" t="s">
        <v>45</v>
      </c>
      <c r="B6299" s="24">
        <v>23516</v>
      </c>
      <c r="C6299" s="28" t="s">
        <v>4090</v>
      </c>
      <c r="D6299" s="29">
        <v>35023516</v>
      </c>
      <c r="E6299" s="29" t="s">
        <v>3527</v>
      </c>
      <c r="F6299" s="29">
        <v>272.66000000000003</v>
      </c>
      <c r="G6299" s="10">
        <f>SUMIFS('Régua SAEB'!$C:$C,'Régua SAEB'!$B:$B,"LP",'Régua SAEB'!$D:$D,"&lt;="&amp;$F6299,'Régua SAEB'!$E:$E,"&gt;"&amp;$F6299,'Régua SAEB'!$A:$A,$E6299)</f>
        <v>2</v>
      </c>
      <c r="H6299" s="10" t="str">
        <f t="array" ref="H6299">INDEX('Régua SAEB'!$F$1:$F$40,MATCH($E6299&amp;"LP"&amp;$G6299,'Régua SAEB'!$G$1:$G$40,0),1)</f>
        <v>Básico</v>
      </c>
      <c r="I6299" s="29">
        <v>264.99</v>
      </c>
      <c r="J6299" s="10">
        <f>SUMIFS('Régua SAEB'!$C:$C,'Régua SAEB'!$B:$B,"MT",'Régua SAEB'!$D:$D,"&lt;="&amp;$I6299,'Régua SAEB'!$E:$E,"&gt;"&amp;$I6299,'Régua SAEB'!$A:$A,$E6299)</f>
        <v>2</v>
      </c>
      <c r="K6299" s="10" t="str">
        <f t="array" ref="K6299">INDEX('Régua SAEB'!$F$1:$F$40,MATCH($E6299&amp;"MT"&amp;$J6299,'Régua SAEB'!$G$1:$G$40,0),1)</f>
        <v>Insuficiente</v>
      </c>
    </row>
    <row r="6300" spans="1:11" x14ac:dyDescent="0.2">
      <c r="A6300" s="28" t="s">
        <v>3777</v>
      </c>
      <c r="B6300" s="24">
        <v>299339</v>
      </c>
      <c r="C6300" s="28" t="s">
        <v>4091</v>
      </c>
      <c r="D6300" s="29">
        <v>35299339</v>
      </c>
      <c r="E6300" s="29" t="s">
        <v>3527</v>
      </c>
      <c r="F6300" s="29">
        <v>328.36</v>
      </c>
      <c r="G6300" s="10">
        <f>SUMIFS('Régua SAEB'!$C:$C,'Régua SAEB'!$B:$B,"LP",'Régua SAEB'!$D:$D,"&lt;="&amp;$F6300,'Régua SAEB'!$E:$E,"&gt;"&amp;$F6300,'Régua SAEB'!$A:$A,$E6300)</f>
        <v>5</v>
      </c>
      <c r="H6300" s="10" t="str">
        <f t="array" ref="H6300">INDEX('Régua SAEB'!$F$1:$F$40,MATCH($E6300&amp;"LP"&amp;$G6300,'Régua SAEB'!$G$1:$G$40,0),1)</f>
        <v>Proficiente</v>
      </c>
      <c r="I6300" s="29">
        <v>314.66000000000003</v>
      </c>
      <c r="J6300" s="10">
        <f>SUMIFS('Régua SAEB'!$C:$C,'Régua SAEB'!$B:$B,"MT",'Régua SAEB'!$D:$D,"&lt;="&amp;$I6300,'Régua SAEB'!$E:$E,"&gt;"&amp;$I6300,'Régua SAEB'!$A:$A,$E6300)</f>
        <v>4</v>
      </c>
      <c r="K6300" s="10" t="str">
        <f t="array" ref="K6300">INDEX('Régua SAEB'!$F$1:$F$40,MATCH($E6300&amp;"MT"&amp;$J6300,'Régua SAEB'!$G$1:$G$40,0),1)</f>
        <v>Básico</v>
      </c>
    </row>
    <row r="6301" spans="1:11" x14ac:dyDescent="0.2">
      <c r="A6301" s="28" t="s">
        <v>76</v>
      </c>
      <c r="B6301" s="24">
        <v>32839</v>
      </c>
      <c r="C6301" s="28" t="s">
        <v>4092</v>
      </c>
      <c r="D6301" s="29">
        <v>35032839</v>
      </c>
      <c r="E6301" s="29" t="s">
        <v>3527</v>
      </c>
      <c r="F6301" s="29">
        <v>277.04000000000002</v>
      </c>
      <c r="G6301" s="10">
        <f>SUMIFS('Régua SAEB'!$C:$C,'Régua SAEB'!$B:$B,"LP",'Régua SAEB'!$D:$D,"&lt;="&amp;$F6301,'Régua SAEB'!$E:$E,"&gt;"&amp;$F6301,'Régua SAEB'!$A:$A,$E6301)</f>
        <v>3</v>
      </c>
      <c r="H6301" s="10" t="str">
        <f t="array" ref="H6301">INDEX('Régua SAEB'!$F$1:$F$40,MATCH($E6301&amp;"LP"&amp;$G6301,'Régua SAEB'!$G$1:$G$40,0),1)</f>
        <v>Básico</v>
      </c>
      <c r="I6301" s="29">
        <v>269.64999999999998</v>
      </c>
      <c r="J6301" s="10">
        <f>SUMIFS('Régua SAEB'!$C:$C,'Régua SAEB'!$B:$B,"MT",'Régua SAEB'!$D:$D,"&lt;="&amp;$I6301,'Régua SAEB'!$E:$E,"&gt;"&amp;$I6301,'Régua SAEB'!$A:$A,$E6301)</f>
        <v>2</v>
      </c>
      <c r="K6301" s="10" t="str">
        <f t="array" ref="K6301">INDEX('Régua SAEB'!$F$1:$F$40,MATCH($E6301&amp;"MT"&amp;$J6301,'Régua SAEB'!$G$1:$G$40,0),1)</f>
        <v>Insuficiente</v>
      </c>
    </row>
    <row r="6302" spans="1:11" x14ac:dyDescent="0.2">
      <c r="A6302" s="28" t="s">
        <v>3777</v>
      </c>
      <c r="B6302" s="24">
        <v>32037</v>
      </c>
      <c r="C6302" s="28" t="s">
        <v>4093</v>
      </c>
      <c r="D6302" s="29">
        <v>35032037</v>
      </c>
      <c r="E6302" s="29" t="s">
        <v>3527</v>
      </c>
      <c r="F6302" s="29">
        <v>282.05</v>
      </c>
      <c r="G6302" s="10">
        <f>SUMIFS('Régua SAEB'!$C:$C,'Régua SAEB'!$B:$B,"LP",'Régua SAEB'!$D:$D,"&lt;="&amp;$F6302,'Régua SAEB'!$E:$E,"&gt;"&amp;$F6302,'Régua SAEB'!$A:$A,$E6302)</f>
        <v>3</v>
      </c>
      <c r="H6302" s="10" t="str">
        <f t="array" ref="H6302">INDEX('Régua SAEB'!$F$1:$F$40,MATCH($E6302&amp;"LP"&amp;$G6302,'Régua SAEB'!$G$1:$G$40,0),1)</f>
        <v>Básico</v>
      </c>
      <c r="I6302" s="29">
        <v>287.14</v>
      </c>
      <c r="J6302" s="10">
        <f>SUMIFS('Régua SAEB'!$C:$C,'Régua SAEB'!$B:$B,"MT",'Régua SAEB'!$D:$D,"&lt;="&amp;$I6302,'Régua SAEB'!$E:$E,"&gt;"&amp;$I6302,'Régua SAEB'!$A:$A,$E6302)</f>
        <v>3</v>
      </c>
      <c r="K6302" s="10" t="str">
        <f t="array" ref="K6302">INDEX('Régua SAEB'!$F$1:$F$40,MATCH($E6302&amp;"MT"&amp;$J6302,'Régua SAEB'!$G$1:$G$40,0),1)</f>
        <v>Básico</v>
      </c>
    </row>
    <row r="6303" spans="1:11" x14ac:dyDescent="0.2">
      <c r="A6303" s="28" t="s">
        <v>3777</v>
      </c>
      <c r="B6303" s="24">
        <v>462412</v>
      </c>
      <c r="C6303" s="28" t="s">
        <v>4094</v>
      </c>
      <c r="D6303" s="29">
        <v>35462412</v>
      </c>
      <c r="E6303" s="29" t="s">
        <v>3527</v>
      </c>
      <c r="F6303" s="29">
        <v>315.75</v>
      </c>
      <c r="G6303" s="10">
        <f>SUMIFS('Régua SAEB'!$C:$C,'Régua SAEB'!$B:$B,"LP",'Régua SAEB'!$D:$D,"&lt;="&amp;$F6303,'Régua SAEB'!$E:$E,"&gt;"&amp;$F6303,'Régua SAEB'!$A:$A,$E6303)</f>
        <v>4</v>
      </c>
      <c r="H6303" s="10" t="str">
        <f t="array" ref="H6303">INDEX('Régua SAEB'!$F$1:$F$40,MATCH($E6303&amp;"LP"&amp;$G6303,'Régua SAEB'!$G$1:$G$40,0),1)</f>
        <v>Básico</v>
      </c>
      <c r="I6303" s="29">
        <v>304.83</v>
      </c>
      <c r="J6303" s="10">
        <f>SUMIFS('Régua SAEB'!$C:$C,'Régua SAEB'!$B:$B,"MT",'Régua SAEB'!$D:$D,"&lt;="&amp;$I6303,'Régua SAEB'!$E:$E,"&gt;"&amp;$I6303,'Régua SAEB'!$A:$A,$E6303)</f>
        <v>4</v>
      </c>
      <c r="K6303" s="10" t="str">
        <f t="array" ref="K6303">INDEX('Régua SAEB'!$F$1:$F$40,MATCH($E6303&amp;"MT"&amp;$J6303,'Régua SAEB'!$G$1:$G$40,0),1)</f>
        <v>Básico</v>
      </c>
    </row>
    <row r="6304" spans="1:11" x14ac:dyDescent="0.2">
      <c r="A6304" s="28" t="s">
        <v>3777</v>
      </c>
      <c r="B6304" s="24">
        <v>906785</v>
      </c>
      <c r="C6304" s="28" t="s">
        <v>4095</v>
      </c>
      <c r="D6304" s="29">
        <v>35906785</v>
      </c>
      <c r="E6304" s="29" t="s">
        <v>3527</v>
      </c>
      <c r="F6304" s="29">
        <v>310.49</v>
      </c>
      <c r="G6304" s="10">
        <f>SUMIFS('Régua SAEB'!$C:$C,'Régua SAEB'!$B:$B,"LP",'Régua SAEB'!$D:$D,"&lt;="&amp;$F6304,'Régua SAEB'!$E:$E,"&gt;"&amp;$F6304,'Régua SAEB'!$A:$A,$E6304)</f>
        <v>4</v>
      </c>
      <c r="H6304" s="10" t="str">
        <f t="array" ref="H6304">INDEX('Régua SAEB'!$F$1:$F$40,MATCH($E6304&amp;"LP"&amp;$G6304,'Régua SAEB'!$G$1:$G$40,0),1)</f>
        <v>Básico</v>
      </c>
      <c r="I6304" s="29">
        <v>295.61</v>
      </c>
      <c r="J6304" s="10">
        <f>SUMIFS('Régua SAEB'!$C:$C,'Régua SAEB'!$B:$B,"MT",'Régua SAEB'!$D:$D,"&lt;="&amp;$I6304,'Régua SAEB'!$E:$E,"&gt;"&amp;$I6304,'Régua SAEB'!$A:$A,$E6304)</f>
        <v>3</v>
      </c>
      <c r="K6304" s="10" t="str">
        <f t="array" ref="K6304">INDEX('Régua SAEB'!$F$1:$F$40,MATCH($E6304&amp;"MT"&amp;$J6304,'Régua SAEB'!$G$1:$G$40,0),1)</f>
        <v>Básico</v>
      </c>
    </row>
    <row r="6305" spans="1:11" x14ac:dyDescent="0.2">
      <c r="A6305" s="28" t="s">
        <v>20</v>
      </c>
      <c r="B6305" s="24">
        <v>913340</v>
      </c>
      <c r="C6305" s="28" t="s">
        <v>4096</v>
      </c>
      <c r="D6305" s="29">
        <v>35913340</v>
      </c>
      <c r="E6305" s="29" t="s">
        <v>3527</v>
      </c>
      <c r="F6305" s="29">
        <v>275.23</v>
      </c>
      <c r="G6305" s="10">
        <f>SUMIFS('Régua SAEB'!$C:$C,'Régua SAEB'!$B:$B,"LP",'Régua SAEB'!$D:$D,"&lt;="&amp;$F6305,'Régua SAEB'!$E:$E,"&gt;"&amp;$F6305,'Régua SAEB'!$A:$A,$E6305)</f>
        <v>3</v>
      </c>
      <c r="H6305" s="10" t="str">
        <f t="array" ref="H6305">INDEX('Régua SAEB'!$F$1:$F$40,MATCH($E6305&amp;"LP"&amp;$G6305,'Régua SAEB'!$G$1:$G$40,0),1)</f>
        <v>Básico</v>
      </c>
      <c r="I6305" s="29">
        <v>260.77</v>
      </c>
      <c r="J6305" s="10">
        <f>SUMIFS('Régua SAEB'!$C:$C,'Régua SAEB'!$B:$B,"MT",'Régua SAEB'!$D:$D,"&lt;="&amp;$I6305,'Régua SAEB'!$E:$E,"&gt;"&amp;$I6305,'Régua SAEB'!$A:$A,$E6305)</f>
        <v>2</v>
      </c>
      <c r="K6305" s="10" t="str">
        <f t="array" ref="K6305">INDEX('Régua SAEB'!$F$1:$F$40,MATCH($E6305&amp;"MT"&amp;$J6305,'Régua SAEB'!$G$1:$G$40,0),1)</f>
        <v>Insuficiente</v>
      </c>
    </row>
    <row r="6306" spans="1:11" x14ac:dyDescent="0.2">
      <c r="A6306" s="28" t="s">
        <v>3777</v>
      </c>
      <c r="B6306" s="24">
        <v>444728</v>
      </c>
      <c r="C6306" s="28" t="s">
        <v>4097</v>
      </c>
      <c r="D6306" s="29">
        <v>35444728</v>
      </c>
      <c r="E6306" s="29" t="s">
        <v>3527</v>
      </c>
      <c r="F6306" s="29">
        <v>345.04</v>
      </c>
      <c r="G6306" s="10">
        <f>SUMIFS('Régua SAEB'!$C:$C,'Régua SAEB'!$B:$B,"LP",'Régua SAEB'!$D:$D,"&lt;="&amp;$F6306,'Régua SAEB'!$E:$E,"&gt;"&amp;$F6306,'Régua SAEB'!$A:$A,$E6306)</f>
        <v>5</v>
      </c>
      <c r="H6306" s="10" t="str">
        <f t="array" ref="H6306">INDEX('Régua SAEB'!$F$1:$F$40,MATCH($E6306&amp;"LP"&amp;$G6306,'Régua SAEB'!$G$1:$G$40,0),1)</f>
        <v>Proficiente</v>
      </c>
      <c r="I6306" s="29">
        <v>344.37</v>
      </c>
      <c r="J6306" s="10">
        <f>SUMIFS('Régua SAEB'!$C:$C,'Régua SAEB'!$B:$B,"MT",'Régua SAEB'!$D:$D,"&lt;="&amp;$I6306,'Régua SAEB'!$E:$E,"&gt;"&amp;$I6306,'Régua SAEB'!$A:$A,$E6306)</f>
        <v>5</v>
      </c>
      <c r="K6306" s="10" t="str">
        <f t="array" ref="K6306">INDEX('Régua SAEB'!$F$1:$F$40,MATCH($E6306&amp;"MT"&amp;$J6306,'Régua SAEB'!$G$1:$G$40,0),1)</f>
        <v>Básico</v>
      </c>
    </row>
    <row r="6307" spans="1:11" x14ac:dyDescent="0.2">
      <c r="A6307" s="28" t="s">
        <v>74</v>
      </c>
      <c r="B6307" s="24">
        <v>579440</v>
      </c>
      <c r="C6307" s="28" t="s">
        <v>4098</v>
      </c>
      <c r="D6307" s="29">
        <v>35579440</v>
      </c>
      <c r="E6307" s="29" t="s">
        <v>3527</v>
      </c>
      <c r="F6307" s="29">
        <v>279.81</v>
      </c>
      <c r="G6307" s="10">
        <f>SUMIFS('Régua SAEB'!$C:$C,'Régua SAEB'!$B:$B,"LP",'Régua SAEB'!$D:$D,"&lt;="&amp;$F6307,'Régua SAEB'!$E:$E,"&gt;"&amp;$F6307,'Régua SAEB'!$A:$A,$E6307)</f>
        <v>3</v>
      </c>
      <c r="H6307" s="10" t="str">
        <f t="array" ref="H6307">INDEX('Régua SAEB'!$F$1:$F$40,MATCH($E6307&amp;"LP"&amp;$G6307,'Régua SAEB'!$G$1:$G$40,0),1)</f>
        <v>Básico</v>
      </c>
      <c r="I6307" s="29">
        <v>272.47000000000003</v>
      </c>
      <c r="J6307" s="10">
        <f>SUMIFS('Régua SAEB'!$C:$C,'Régua SAEB'!$B:$B,"MT",'Régua SAEB'!$D:$D,"&lt;="&amp;$I6307,'Régua SAEB'!$E:$E,"&gt;"&amp;$I6307,'Régua SAEB'!$A:$A,$E6307)</f>
        <v>2</v>
      </c>
      <c r="K6307" s="10" t="str">
        <f t="array" ref="K6307">INDEX('Régua SAEB'!$F$1:$F$40,MATCH($E6307&amp;"MT"&amp;$J6307,'Régua SAEB'!$G$1:$G$40,0),1)</f>
        <v>Insuficiente</v>
      </c>
    </row>
    <row r="6308" spans="1:11" x14ac:dyDescent="0.2">
      <c r="A6308" s="28" t="s">
        <v>34</v>
      </c>
      <c r="B6308" s="24">
        <v>23048</v>
      </c>
      <c r="C6308" s="28" t="s">
        <v>4099</v>
      </c>
      <c r="D6308" s="29">
        <v>35023048</v>
      </c>
      <c r="E6308" s="29" t="s">
        <v>3527</v>
      </c>
      <c r="F6308" s="29">
        <v>270.95999999999998</v>
      </c>
      <c r="G6308" s="10">
        <f>SUMIFS('Régua SAEB'!$C:$C,'Régua SAEB'!$B:$B,"LP",'Régua SAEB'!$D:$D,"&lt;="&amp;$F6308,'Régua SAEB'!$E:$E,"&gt;"&amp;$F6308,'Régua SAEB'!$A:$A,$E6308)</f>
        <v>2</v>
      </c>
      <c r="H6308" s="10" t="str">
        <f t="array" ref="H6308">INDEX('Régua SAEB'!$F$1:$F$40,MATCH($E6308&amp;"LP"&amp;$G6308,'Régua SAEB'!$G$1:$G$40,0),1)</f>
        <v>Básico</v>
      </c>
      <c r="I6308" s="29">
        <v>263.64999999999998</v>
      </c>
      <c r="J6308" s="10">
        <f>SUMIFS('Régua SAEB'!$C:$C,'Régua SAEB'!$B:$B,"MT",'Régua SAEB'!$D:$D,"&lt;="&amp;$I6308,'Régua SAEB'!$E:$E,"&gt;"&amp;$I6308,'Régua SAEB'!$A:$A,$E6308)</f>
        <v>2</v>
      </c>
      <c r="K6308" s="10" t="str">
        <f t="array" ref="K6308">INDEX('Régua SAEB'!$F$1:$F$40,MATCH($E6308&amp;"MT"&amp;$J6308,'Régua SAEB'!$G$1:$G$40,0),1)</f>
        <v>Insuficiente</v>
      </c>
    </row>
    <row r="6309" spans="1:11" x14ac:dyDescent="0.2">
      <c r="A6309" s="28" t="s">
        <v>34</v>
      </c>
      <c r="B6309" s="24">
        <v>23152</v>
      </c>
      <c r="C6309" s="28" t="s">
        <v>4100</v>
      </c>
      <c r="D6309" s="29">
        <v>35023152</v>
      </c>
      <c r="E6309" s="29" t="s">
        <v>3527</v>
      </c>
      <c r="F6309" s="29">
        <v>255.73</v>
      </c>
      <c r="G6309" s="10">
        <f>SUMIFS('Régua SAEB'!$C:$C,'Régua SAEB'!$B:$B,"LP",'Régua SAEB'!$D:$D,"&lt;="&amp;$F6309,'Régua SAEB'!$E:$E,"&gt;"&amp;$F6309,'Régua SAEB'!$A:$A,$E6309)</f>
        <v>2</v>
      </c>
      <c r="H6309" s="10" t="str">
        <f t="array" ref="H6309">INDEX('Régua SAEB'!$F$1:$F$40,MATCH($E6309&amp;"LP"&amp;$G6309,'Régua SAEB'!$G$1:$G$40,0),1)</f>
        <v>Básico</v>
      </c>
      <c r="I6309" s="29">
        <v>257.51</v>
      </c>
      <c r="J6309" s="10">
        <f>SUMIFS('Régua SAEB'!$C:$C,'Régua SAEB'!$B:$B,"MT",'Régua SAEB'!$D:$D,"&lt;="&amp;$I6309,'Régua SAEB'!$E:$E,"&gt;"&amp;$I6309,'Régua SAEB'!$A:$A,$E6309)</f>
        <v>2</v>
      </c>
      <c r="K6309" s="10" t="str">
        <f t="array" ref="K6309">INDEX('Régua SAEB'!$F$1:$F$40,MATCH($E6309&amp;"MT"&amp;$J6309,'Régua SAEB'!$G$1:$G$40,0),1)</f>
        <v>Insuficiente</v>
      </c>
    </row>
    <row r="6310" spans="1:11" x14ac:dyDescent="0.2">
      <c r="A6310" s="28" t="s">
        <v>3777</v>
      </c>
      <c r="B6310" s="24">
        <v>290749</v>
      </c>
      <c r="C6310" s="28" t="s">
        <v>4101</v>
      </c>
      <c r="D6310" s="29">
        <v>35290749</v>
      </c>
      <c r="E6310" s="29" t="s">
        <v>3527</v>
      </c>
      <c r="F6310" s="29">
        <v>327.78</v>
      </c>
      <c r="G6310" s="10">
        <f>SUMIFS('Régua SAEB'!$C:$C,'Régua SAEB'!$B:$B,"LP",'Régua SAEB'!$D:$D,"&lt;="&amp;$F6310,'Régua SAEB'!$E:$E,"&gt;"&amp;$F6310,'Régua SAEB'!$A:$A,$E6310)</f>
        <v>5</v>
      </c>
      <c r="H6310" s="10" t="str">
        <f t="array" ref="H6310">INDEX('Régua SAEB'!$F$1:$F$40,MATCH($E6310&amp;"LP"&amp;$G6310,'Régua SAEB'!$G$1:$G$40,0),1)</f>
        <v>Proficiente</v>
      </c>
      <c r="I6310" s="29">
        <v>311.17</v>
      </c>
      <c r="J6310" s="10">
        <f>SUMIFS('Régua SAEB'!$C:$C,'Régua SAEB'!$B:$B,"MT",'Régua SAEB'!$D:$D,"&lt;="&amp;$I6310,'Régua SAEB'!$E:$E,"&gt;"&amp;$I6310,'Régua SAEB'!$A:$A,$E6310)</f>
        <v>4</v>
      </c>
      <c r="K6310" s="10" t="str">
        <f t="array" ref="K6310">INDEX('Régua SAEB'!$F$1:$F$40,MATCH($E6310&amp;"MT"&amp;$J6310,'Régua SAEB'!$G$1:$G$40,0),1)</f>
        <v>Básico</v>
      </c>
    </row>
    <row r="6311" spans="1:11" x14ac:dyDescent="0.2">
      <c r="A6311" s="28" t="s">
        <v>75</v>
      </c>
      <c r="B6311" s="24">
        <v>23826</v>
      </c>
      <c r="C6311" s="28" t="s">
        <v>4102</v>
      </c>
      <c r="D6311" s="29">
        <v>35023826</v>
      </c>
      <c r="E6311" s="29" t="s">
        <v>3527</v>
      </c>
      <c r="F6311" s="29">
        <v>285.55</v>
      </c>
      <c r="G6311" s="10">
        <f>SUMIFS('Régua SAEB'!$C:$C,'Régua SAEB'!$B:$B,"LP",'Régua SAEB'!$D:$D,"&lt;="&amp;$F6311,'Régua SAEB'!$E:$E,"&gt;"&amp;$F6311,'Régua SAEB'!$A:$A,$E6311)</f>
        <v>3</v>
      </c>
      <c r="H6311" s="10" t="str">
        <f t="array" ref="H6311">INDEX('Régua SAEB'!$F$1:$F$40,MATCH($E6311&amp;"LP"&amp;$G6311,'Régua SAEB'!$G$1:$G$40,0),1)</f>
        <v>Básico</v>
      </c>
      <c r="I6311" s="29">
        <v>268.39</v>
      </c>
      <c r="J6311" s="10">
        <f>SUMIFS('Régua SAEB'!$C:$C,'Régua SAEB'!$B:$B,"MT",'Régua SAEB'!$D:$D,"&lt;="&amp;$I6311,'Régua SAEB'!$E:$E,"&gt;"&amp;$I6311,'Régua SAEB'!$A:$A,$E6311)</f>
        <v>2</v>
      </c>
      <c r="K6311" s="10" t="str">
        <f t="array" ref="K6311">INDEX('Régua SAEB'!$F$1:$F$40,MATCH($E6311&amp;"MT"&amp;$J6311,'Régua SAEB'!$G$1:$G$40,0),1)</f>
        <v>Insuficiente</v>
      </c>
    </row>
    <row r="6312" spans="1:11" x14ac:dyDescent="0.2">
      <c r="A6312" s="28" t="s">
        <v>75</v>
      </c>
      <c r="B6312" s="24">
        <v>24065</v>
      </c>
      <c r="C6312" s="28" t="s">
        <v>4103</v>
      </c>
      <c r="D6312" s="29">
        <v>35024065</v>
      </c>
      <c r="E6312" s="29" t="s">
        <v>3527</v>
      </c>
      <c r="F6312" s="29">
        <v>287.27999999999997</v>
      </c>
      <c r="G6312" s="10">
        <f>SUMIFS('Régua SAEB'!$C:$C,'Régua SAEB'!$B:$B,"LP",'Régua SAEB'!$D:$D,"&lt;="&amp;$F6312,'Régua SAEB'!$E:$E,"&gt;"&amp;$F6312,'Régua SAEB'!$A:$A,$E6312)</f>
        <v>3</v>
      </c>
      <c r="H6312" s="10" t="str">
        <f t="array" ref="H6312">INDEX('Régua SAEB'!$F$1:$F$40,MATCH($E6312&amp;"LP"&amp;$G6312,'Régua SAEB'!$G$1:$G$40,0),1)</f>
        <v>Básico</v>
      </c>
      <c r="I6312" s="29">
        <v>279.76</v>
      </c>
      <c r="J6312" s="10">
        <f>SUMIFS('Régua SAEB'!$C:$C,'Régua SAEB'!$B:$B,"MT",'Régua SAEB'!$D:$D,"&lt;="&amp;$I6312,'Régua SAEB'!$E:$E,"&gt;"&amp;$I6312,'Régua SAEB'!$A:$A,$E6312)</f>
        <v>3</v>
      </c>
      <c r="K6312" s="10" t="str">
        <f t="array" ref="K6312">INDEX('Régua SAEB'!$F$1:$F$40,MATCH($E6312&amp;"MT"&amp;$J6312,'Régua SAEB'!$G$1:$G$40,0),1)</f>
        <v>Básico</v>
      </c>
    </row>
    <row r="6313" spans="1:11" x14ac:dyDescent="0.2">
      <c r="A6313" s="28" t="s">
        <v>75</v>
      </c>
      <c r="B6313" s="24">
        <v>24119</v>
      </c>
      <c r="C6313" s="28" t="s">
        <v>4104</v>
      </c>
      <c r="D6313" s="29">
        <v>35024119</v>
      </c>
      <c r="E6313" s="29" t="s">
        <v>3527</v>
      </c>
      <c r="F6313" s="29">
        <v>274.61</v>
      </c>
      <c r="G6313" s="10">
        <f>SUMIFS('Régua SAEB'!$C:$C,'Régua SAEB'!$B:$B,"LP",'Régua SAEB'!$D:$D,"&lt;="&amp;$F6313,'Régua SAEB'!$E:$E,"&gt;"&amp;$F6313,'Régua SAEB'!$A:$A,$E6313)</f>
        <v>2</v>
      </c>
      <c r="H6313" s="10" t="str">
        <f t="array" ref="H6313">INDEX('Régua SAEB'!$F$1:$F$40,MATCH($E6313&amp;"LP"&amp;$G6313,'Régua SAEB'!$G$1:$G$40,0),1)</f>
        <v>Básico</v>
      </c>
      <c r="I6313" s="29">
        <v>263.25</v>
      </c>
      <c r="J6313" s="10">
        <f>SUMIFS('Régua SAEB'!$C:$C,'Régua SAEB'!$B:$B,"MT",'Régua SAEB'!$D:$D,"&lt;="&amp;$I6313,'Régua SAEB'!$E:$E,"&gt;"&amp;$I6313,'Régua SAEB'!$A:$A,$E6313)</f>
        <v>2</v>
      </c>
      <c r="K6313" s="10" t="str">
        <f t="array" ref="K6313">INDEX('Régua SAEB'!$F$1:$F$40,MATCH($E6313&amp;"MT"&amp;$J6313,'Régua SAEB'!$G$1:$G$40,0),1)</f>
        <v>Insuficiente</v>
      </c>
    </row>
    <row r="6314" spans="1:11" x14ac:dyDescent="0.2">
      <c r="A6314" s="28" t="s">
        <v>75</v>
      </c>
      <c r="B6314" s="24">
        <v>24168</v>
      </c>
      <c r="C6314" s="28" t="s">
        <v>4105</v>
      </c>
      <c r="D6314" s="29">
        <v>35024168</v>
      </c>
      <c r="E6314" s="29" t="s">
        <v>3527</v>
      </c>
      <c r="F6314" s="29">
        <v>268.02</v>
      </c>
      <c r="G6314" s="10">
        <f>SUMIFS('Régua SAEB'!$C:$C,'Régua SAEB'!$B:$B,"LP",'Régua SAEB'!$D:$D,"&lt;="&amp;$F6314,'Régua SAEB'!$E:$E,"&gt;"&amp;$F6314,'Régua SAEB'!$A:$A,$E6314)</f>
        <v>2</v>
      </c>
      <c r="H6314" s="10" t="str">
        <f t="array" ref="H6314">INDEX('Régua SAEB'!$F$1:$F$40,MATCH($E6314&amp;"LP"&amp;$G6314,'Régua SAEB'!$G$1:$G$40,0),1)</f>
        <v>Básico</v>
      </c>
      <c r="I6314" s="29">
        <v>257.82</v>
      </c>
      <c r="J6314" s="10">
        <f>SUMIFS('Régua SAEB'!$C:$C,'Régua SAEB'!$B:$B,"MT",'Régua SAEB'!$D:$D,"&lt;="&amp;$I6314,'Régua SAEB'!$E:$E,"&gt;"&amp;$I6314,'Régua SAEB'!$A:$A,$E6314)</f>
        <v>2</v>
      </c>
      <c r="K6314" s="10" t="str">
        <f t="array" ref="K6314">INDEX('Régua SAEB'!$F$1:$F$40,MATCH($E6314&amp;"MT"&amp;$J6314,'Régua SAEB'!$G$1:$G$40,0),1)</f>
        <v>Insuficiente</v>
      </c>
    </row>
    <row r="6315" spans="1:11" x14ac:dyDescent="0.2">
      <c r="A6315" s="28" t="s">
        <v>56</v>
      </c>
      <c r="B6315" s="24">
        <v>21611</v>
      </c>
      <c r="C6315" s="28" t="s">
        <v>4106</v>
      </c>
      <c r="D6315" s="29">
        <v>35021611</v>
      </c>
      <c r="E6315" s="29" t="s">
        <v>3527</v>
      </c>
      <c r="F6315" s="29">
        <v>287.39999999999998</v>
      </c>
      <c r="G6315" s="10">
        <f>SUMIFS('Régua SAEB'!$C:$C,'Régua SAEB'!$B:$B,"LP",'Régua SAEB'!$D:$D,"&lt;="&amp;$F6315,'Régua SAEB'!$E:$E,"&gt;"&amp;$F6315,'Régua SAEB'!$A:$A,$E6315)</f>
        <v>3</v>
      </c>
      <c r="H6315" s="10" t="str">
        <f t="array" ref="H6315">INDEX('Régua SAEB'!$F$1:$F$40,MATCH($E6315&amp;"LP"&amp;$G6315,'Régua SAEB'!$G$1:$G$40,0),1)</f>
        <v>Básico</v>
      </c>
      <c r="I6315" s="29">
        <v>271.08</v>
      </c>
      <c r="J6315" s="10">
        <f>SUMIFS('Régua SAEB'!$C:$C,'Régua SAEB'!$B:$B,"MT",'Régua SAEB'!$D:$D,"&lt;="&amp;$I6315,'Régua SAEB'!$E:$E,"&gt;"&amp;$I6315,'Régua SAEB'!$A:$A,$E6315)</f>
        <v>2</v>
      </c>
      <c r="K6315" s="10" t="str">
        <f t="array" ref="K6315">INDEX('Régua SAEB'!$F$1:$F$40,MATCH($E6315&amp;"MT"&amp;$J6315,'Régua SAEB'!$G$1:$G$40,0),1)</f>
        <v>Insuficiente</v>
      </c>
    </row>
    <row r="6316" spans="1:11" x14ac:dyDescent="0.2">
      <c r="A6316" s="28" t="s">
        <v>56</v>
      </c>
      <c r="B6316" s="24">
        <v>21748</v>
      </c>
      <c r="C6316" s="28" t="s">
        <v>4107</v>
      </c>
      <c r="D6316" s="29">
        <v>35021748</v>
      </c>
      <c r="E6316" s="29" t="s">
        <v>3527</v>
      </c>
      <c r="F6316" s="29">
        <v>307.48</v>
      </c>
      <c r="G6316" s="10">
        <f>SUMIFS('Régua SAEB'!$C:$C,'Régua SAEB'!$B:$B,"LP",'Régua SAEB'!$D:$D,"&lt;="&amp;$F6316,'Régua SAEB'!$E:$E,"&gt;"&amp;$F6316,'Régua SAEB'!$A:$A,$E6316)</f>
        <v>4</v>
      </c>
      <c r="H6316" s="10" t="str">
        <f t="array" ref="H6316">INDEX('Régua SAEB'!$F$1:$F$40,MATCH($E6316&amp;"LP"&amp;$G6316,'Régua SAEB'!$G$1:$G$40,0),1)</f>
        <v>Básico</v>
      </c>
      <c r="I6316" s="29">
        <v>280.02999999999997</v>
      </c>
      <c r="J6316" s="10">
        <f>SUMIFS('Régua SAEB'!$C:$C,'Régua SAEB'!$B:$B,"MT",'Régua SAEB'!$D:$D,"&lt;="&amp;$I6316,'Régua SAEB'!$E:$E,"&gt;"&amp;$I6316,'Régua SAEB'!$A:$A,$E6316)</f>
        <v>3</v>
      </c>
      <c r="K6316" s="10" t="str">
        <f t="array" ref="K6316">INDEX('Régua SAEB'!$F$1:$F$40,MATCH($E6316&amp;"MT"&amp;$J6316,'Régua SAEB'!$G$1:$G$40,0),1)</f>
        <v>Básico</v>
      </c>
    </row>
    <row r="6317" spans="1:11" x14ac:dyDescent="0.2">
      <c r="A6317" s="28" t="s">
        <v>3777</v>
      </c>
      <c r="B6317" s="24">
        <v>21817</v>
      </c>
      <c r="C6317" s="28" t="s">
        <v>4108</v>
      </c>
      <c r="D6317" s="29">
        <v>35021817</v>
      </c>
      <c r="E6317" s="29" t="s">
        <v>3527</v>
      </c>
      <c r="F6317" s="29">
        <v>325.73</v>
      </c>
      <c r="G6317" s="10">
        <f>SUMIFS('Régua SAEB'!$C:$C,'Régua SAEB'!$B:$B,"LP",'Régua SAEB'!$D:$D,"&lt;="&amp;$F6317,'Régua SAEB'!$E:$E,"&gt;"&amp;$F6317,'Régua SAEB'!$A:$A,$E6317)</f>
        <v>5</v>
      </c>
      <c r="H6317" s="10" t="str">
        <f t="array" ref="H6317">INDEX('Régua SAEB'!$F$1:$F$40,MATCH($E6317&amp;"LP"&amp;$G6317,'Régua SAEB'!$G$1:$G$40,0),1)</f>
        <v>Proficiente</v>
      </c>
      <c r="I6317" s="29">
        <v>318.98</v>
      </c>
      <c r="J6317" s="10">
        <f>SUMIFS('Régua SAEB'!$C:$C,'Régua SAEB'!$B:$B,"MT",'Régua SAEB'!$D:$D,"&lt;="&amp;$I6317,'Régua SAEB'!$E:$E,"&gt;"&amp;$I6317,'Régua SAEB'!$A:$A,$E6317)</f>
        <v>4</v>
      </c>
      <c r="K6317" s="10" t="str">
        <f t="array" ref="K6317">INDEX('Régua SAEB'!$F$1:$F$40,MATCH($E6317&amp;"MT"&amp;$J6317,'Régua SAEB'!$G$1:$G$40,0),1)</f>
        <v>Básico</v>
      </c>
    </row>
    <row r="6318" spans="1:11" x14ac:dyDescent="0.2">
      <c r="A6318" s="28" t="s">
        <v>3777</v>
      </c>
      <c r="B6318" s="24">
        <v>21167</v>
      </c>
      <c r="C6318" s="28" t="s">
        <v>4109</v>
      </c>
      <c r="D6318" s="29">
        <v>35021167</v>
      </c>
      <c r="E6318" s="29" t="s">
        <v>3527</v>
      </c>
      <c r="F6318" s="29">
        <v>315.08999999999997</v>
      </c>
      <c r="G6318" s="10">
        <f>SUMIFS('Régua SAEB'!$C:$C,'Régua SAEB'!$B:$B,"LP",'Régua SAEB'!$D:$D,"&lt;="&amp;$F6318,'Régua SAEB'!$E:$E,"&gt;"&amp;$F6318,'Régua SAEB'!$A:$A,$E6318)</f>
        <v>4</v>
      </c>
      <c r="H6318" s="10" t="str">
        <f t="array" ref="H6318">INDEX('Régua SAEB'!$F$1:$F$40,MATCH($E6318&amp;"LP"&amp;$G6318,'Régua SAEB'!$G$1:$G$40,0),1)</f>
        <v>Básico</v>
      </c>
      <c r="I6318" s="29">
        <v>298.60000000000002</v>
      </c>
      <c r="J6318" s="10">
        <f>SUMIFS('Régua SAEB'!$C:$C,'Régua SAEB'!$B:$B,"MT",'Régua SAEB'!$D:$D,"&lt;="&amp;$I6318,'Régua SAEB'!$E:$E,"&gt;"&amp;$I6318,'Régua SAEB'!$A:$A,$E6318)</f>
        <v>3</v>
      </c>
      <c r="K6318" s="10" t="str">
        <f t="array" ref="K6318">INDEX('Régua SAEB'!$F$1:$F$40,MATCH($E6318&amp;"MT"&amp;$J6318,'Régua SAEB'!$G$1:$G$40,0),1)</f>
        <v>Básico</v>
      </c>
    </row>
    <row r="6319" spans="1:11" x14ac:dyDescent="0.2">
      <c r="A6319" s="28" t="s">
        <v>35</v>
      </c>
      <c r="B6319" s="24">
        <v>12877</v>
      </c>
      <c r="C6319" s="28" t="s">
        <v>4110</v>
      </c>
      <c r="D6319" s="29">
        <v>35012877</v>
      </c>
      <c r="E6319" s="29" t="s">
        <v>3527</v>
      </c>
      <c r="F6319" s="29">
        <v>285.32</v>
      </c>
      <c r="G6319" s="10">
        <f>SUMIFS('Régua SAEB'!$C:$C,'Régua SAEB'!$B:$B,"LP",'Régua SAEB'!$D:$D,"&lt;="&amp;$F6319,'Régua SAEB'!$E:$E,"&gt;"&amp;$F6319,'Régua SAEB'!$A:$A,$E6319)</f>
        <v>3</v>
      </c>
      <c r="H6319" s="10" t="str">
        <f t="array" ref="H6319">INDEX('Régua SAEB'!$F$1:$F$40,MATCH($E6319&amp;"LP"&amp;$G6319,'Régua SAEB'!$G$1:$G$40,0),1)</f>
        <v>Básico</v>
      </c>
      <c r="I6319" s="29">
        <v>267.3</v>
      </c>
      <c r="J6319" s="10">
        <f>SUMIFS('Régua SAEB'!$C:$C,'Régua SAEB'!$B:$B,"MT",'Régua SAEB'!$D:$D,"&lt;="&amp;$I6319,'Régua SAEB'!$E:$E,"&gt;"&amp;$I6319,'Régua SAEB'!$A:$A,$E6319)</f>
        <v>2</v>
      </c>
      <c r="K6319" s="10" t="str">
        <f t="array" ref="K6319">INDEX('Régua SAEB'!$F$1:$F$40,MATCH($E6319&amp;"MT"&amp;$J6319,'Régua SAEB'!$G$1:$G$40,0),1)</f>
        <v>Insuficiente</v>
      </c>
    </row>
    <row r="6320" spans="1:11" x14ac:dyDescent="0.2">
      <c r="A6320" s="28" t="s">
        <v>61</v>
      </c>
      <c r="B6320" s="24">
        <v>32645</v>
      </c>
      <c r="C6320" s="28" t="s">
        <v>4111</v>
      </c>
      <c r="D6320" s="29">
        <v>35032645</v>
      </c>
      <c r="E6320" s="29" t="s">
        <v>3527</v>
      </c>
      <c r="F6320" s="29">
        <v>283.43</v>
      </c>
      <c r="G6320" s="10">
        <f>SUMIFS('Régua SAEB'!$C:$C,'Régua SAEB'!$B:$B,"LP",'Régua SAEB'!$D:$D,"&lt;="&amp;$F6320,'Régua SAEB'!$E:$E,"&gt;"&amp;$F6320,'Régua SAEB'!$A:$A,$E6320)</f>
        <v>3</v>
      </c>
      <c r="H6320" s="10" t="str">
        <f t="array" ref="H6320">INDEX('Régua SAEB'!$F$1:$F$40,MATCH($E6320&amp;"LP"&amp;$G6320,'Régua SAEB'!$G$1:$G$40,0),1)</f>
        <v>Básico</v>
      </c>
      <c r="I6320" s="29">
        <v>268.73</v>
      </c>
      <c r="J6320" s="10">
        <f>SUMIFS('Régua SAEB'!$C:$C,'Régua SAEB'!$B:$B,"MT",'Régua SAEB'!$D:$D,"&lt;="&amp;$I6320,'Régua SAEB'!$E:$E,"&gt;"&amp;$I6320,'Régua SAEB'!$A:$A,$E6320)</f>
        <v>2</v>
      </c>
      <c r="K6320" s="10" t="str">
        <f t="array" ref="K6320">INDEX('Régua SAEB'!$F$1:$F$40,MATCH($E6320&amp;"MT"&amp;$J6320,'Régua SAEB'!$G$1:$G$40,0),1)</f>
        <v>Insuficiente</v>
      </c>
    </row>
    <row r="6321" spans="1:11" x14ac:dyDescent="0.2">
      <c r="A6321" s="28" t="s">
        <v>3777</v>
      </c>
      <c r="B6321" s="24">
        <v>925950</v>
      </c>
      <c r="C6321" s="28" t="s">
        <v>4112</v>
      </c>
      <c r="D6321" s="29">
        <v>35925950</v>
      </c>
      <c r="E6321" s="29" t="s">
        <v>3527</v>
      </c>
      <c r="F6321" s="29">
        <v>323.02</v>
      </c>
      <c r="G6321" s="10">
        <f>SUMIFS('Régua SAEB'!$C:$C,'Régua SAEB'!$B:$B,"LP",'Régua SAEB'!$D:$D,"&lt;="&amp;$F6321,'Régua SAEB'!$E:$E,"&gt;"&amp;$F6321,'Régua SAEB'!$A:$A,$E6321)</f>
        <v>4</v>
      </c>
      <c r="H6321" s="10" t="str">
        <f t="array" ref="H6321">INDEX('Régua SAEB'!$F$1:$F$40,MATCH($E6321&amp;"LP"&amp;$G6321,'Régua SAEB'!$G$1:$G$40,0),1)</f>
        <v>Básico</v>
      </c>
      <c r="I6321" s="29">
        <v>309.3</v>
      </c>
      <c r="J6321" s="10">
        <f>SUMIFS('Régua SAEB'!$C:$C,'Régua SAEB'!$B:$B,"MT",'Régua SAEB'!$D:$D,"&lt;="&amp;$I6321,'Régua SAEB'!$E:$E,"&gt;"&amp;$I6321,'Régua SAEB'!$A:$A,$E6321)</f>
        <v>4</v>
      </c>
      <c r="K6321" s="10" t="str">
        <f t="array" ref="K6321">INDEX('Régua SAEB'!$F$1:$F$40,MATCH($E6321&amp;"MT"&amp;$J6321,'Régua SAEB'!$G$1:$G$40,0),1)</f>
        <v>Básico</v>
      </c>
    </row>
    <row r="6322" spans="1:11" x14ac:dyDescent="0.2">
      <c r="A6322" s="28" t="s">
        <v>46</v>
      </c>
      <c r="B6322" s="24">
        <v>45457</v>
      </c>
      <c r="C6322" s="28" t="s">
        <v>4113</v>
      </c>
      <c r="D6322" s="29">
        <v>35045457</v>
      </c>
      <c r="E6322" s="29" t="s">
        <v>3527</v>
      </c>
      <c r="F6322" s="29">
        <v>270.12</v>
      </c>
      <c r="G6322" s="10">
        <f>SUMIFS('Régua SAEB'!$C:$C,'Régua SAEB'!$B:$B,"LP",'Régua SAEB'!$D:$D,"&lt;="&amp;$F6322,'Régua SAEB'!$E:$E,"&gt;"&amp;$F6322,'Régua SAEB'!$A:$A,$E6322)</f>
        <v>2</v>
      </c>
      <c r="H6322" s="10" t="str">
        <f t="array" ref="H6322">INDEX('Régua SAEB'!$F$1:$F$40,MATCH($E6322&amp;"LP"&amp;$G6322,'Régua SAEB'!$G$1:$G$40,0),1)</f>
        <v>Básico</v>
      </c>
      <c r="I6322" s="29">
        <v>258.43</v>
      </c>
      <c r="J6322" s="10">
        <f>SUMIFS('Régua SAEB'!$C:$C,'Régua SAEB'!$B:$B,"MT",'Régua SAEB'!$D:$D,"&lt;="&amp;$I6322,'Régua SAEB'!$E:$E,"&gt;"&amp;$I6322,'Régua SAEB'!$A:$A,$E6322)</f>
        <v>2</v>
      </c>
      <c r="K6322" s="10" t="str">
        <f t="array" ref="K6322">INDEX('Régua SAEB'!$F$1:$F$40,MATCH($E6322&amp;"MT"&amp;$J6322,'Régua SAEB'!$G$1:$G$40,0),1)</f>
        <v>Insuficiente</v>
      </c>
    </row>
    <row r="6323" spans="1:11" x14ac:dyDescent="0.2">
      <c r="A6323" s="28" t="s">
        <v>75</v>
      </c>
      <c r="B6323" s="24">
        <v>24211</v>
      </c>
      <c r="C6323" s="28" t="s">
        <v>4114</v>
      </c>
      <c r="D6323" s="29">
        <v>35024211</v>
      </c>
      <c r="E6323" s="29" t="s">
        <v>3527</v>
      </c>
      <c r="F6323" s="29">
        <v>256.48</v>
      </c>
      <c r="G6323" s="10">
        <f>SUMIFS('Régua SAEB'!$C:$C,'Régua SAEB'!$B:$B,"LP",'Régua SAEB'!$D:$D,"&lt;="&amp;$F6323,'Régua SAEB'!$E:$E,"&gt;"&amp;$F6323,'Régua SAEB'!$A:$A,$E6323)</f>
        <v>2</v>
      </c>
      <c r="H6323" s="10" t="str">
        <f t="array" ref="H6323">INDEX('Régua SAEB'!$F$1:$F$40,MATCH($E6323&amp;"LP"&amp;$G6323,'Régua SAEB'!$G$1:$G$40,0),1)</f>
        <v>Básico</v>
      </c>
      <c r="I6323" s="29">
        <v>239.94</v>
      </c>
      <c r="J6323" s="10">
        <f>SUMIFS('Régua SAEB'!$C:$C,'Régua SAEB'!$B:$B,"MT",'Régua SAEB'!$D:$D,"&lt;="&amp;$I6323,'Régua SAEB'!$E:$E,"&gt;"&amp;$I6323,'Régua SAEB'!$A:$A,$E6323)</f>
        <v>1</v>
      </c>
      <c r="K6323" s="10" t="str">
        <f t="array" ref="K6323">INDEX('Régua SAEB'!$F$1:$F$40,MATCH($E6323&amp;"MT"&amp;$J6323,'Régua SAEB'!$G$1:$G$40,0),1)</f>
        <v>Insuficiente</v>
      </c>
    </row>
    <row r="6324" spans="1:11" x14ac:dyDescent="0.2">
      <c r="A6324" s="28" t="s">
        <v>3777</v>
      </c>
      <c r="B6324" s="24">
        <v>586092</v>
      </c>
      <c r="C6324" s="28" t="s">
        <v>4115</v>
      </c>
      <c r="D6324" s="29">
        <v>35586092</v>
      </c>
      <c r="E6324" s="29" t="s">
        <v>3527</v>
      </c>
      <c r="F6324" s="29">
        <v>320.39999999999998</v>
      </c>
      <c r="G6324" s="10">
        <f>SUMIFS('Régua SAEB'!$C:$C,'Régua SAEB'!$B:$B,"LP",'Régua SAEB'!$D:$D,"&lt;="&amp;$F6324,'Régua SAEB'!$E:$E,"&gt;"&amp;$F6324,'Régua SAEB'!$A:$A,$E6324)</f>
        <v>4</v>
      </c>
      <c r="H6324" s="10" t="str">
        <f t="array" ref="H6324">INDEX('Régua SAEB'!$F$1:$F$40,MATCH($E6324&amp;"LP"&amp;$G6324,'Régua SAEB'!$G$1:$G$40,0),1)</f>
        <v>Básico</v>
      </c>
      <c r="I6324" s="29">
        <v>300.91000000000003</v>
      </c>
      <c r="J6324" s="10">
        <f>SUMIFS('Régua SAEB'!$C:$C,'Régua SAEB'!$B:$B,"MT",'Régua SAEB'!$D:$D,"&lt;="&amp;$I6324,'Régua SAEB'!$E:$E,"&gt;"&amp;$I6324,'Régua SAEB'!$A:$A,$E6324)</f>
        <v>4</v>
      </c>
      <c r="K6324" s="10" t="str">
        <f t="array" ref="K6324">INDEX('Régua SAEB'!$F$1:$F$40,MATCH($E6324&amp;"MT"&amp;$J6324,'Régua SAEB'!$G$1:$G$40,0),1)</f>
        <v>Básico</v>
      </c>
    </row>
    <row r="6325" spans="1:11" x14ac:dyDescent="0.2">
      <c r="A6325" s="28" t="s">
        <v>3777</v>
      </c>
      <c r="B6325" s="24">
        <v>34484</v>
      </c>
      <c r="C6325" s="28" t="s">
        <v>4116</v>
      </c>
      <c r="D6325" s="29">
        <v>35034484</v>
      </c>
      <c r="E6325" s="29" t="s">
        <v>3527</v>
      </c>
      <c r="F6325" s="29">
        <v>298.58</v>
      </c>
      <c r="G6325" s="10">
        <f>SUMIFS('Régua SAEB'!$C:$C,'Régua SAEB'!$B:$B,"LP",'Régua SAEB'!$D:$D,"&lt;="&amp;$F6325,'Régua SAEB'!$E:$E,"&gt;"&amp;$F6325,'Régua SAEB'!$A:$A,$E6325)</f>
        <v>3</v>
      </c>
      <c r="H6325" s="10" t="str">
        <f t="array" ref="H6325">INDEX('Régua SAEB'!$F$1:$F$40,MATCH($E6325&amp;"LP"&amp;$G6325,'Régua SAEB'!$G$1:$G$40,0),1)</f>
        <v>Básico</v>
      </c>
      <c r="I6325" s="29">
        <v>301.36</v>
      </c>
      <c r="J6325" s="10">
        <f>SUMIFS('Régua SAEB'!$C:$C,'Régua SAEB'!$B:$B,"MT",'Régua SAEB'!$D:$D,"&lt;="&amp;$I6325,'Régua SAEB'!$E:$E,"&gt;"&amp;$I6325,'Régua SAEB'!$A:$A,$E6325)</f>
        <v>4</v>
      </c>
      <c r="K6325" s="10" t="str">
        <f t="array" ref="K6325">INDEX('Régua SAEB'!$F$1:$F$40,MATCH($E6325&amp;"MT"&amp;$J6325,'Régua SAEB'!$G$1:$G$40,0),1)</f>
        <v>Básico</v>
      </c>
    </row>
    <row r="6326" spans="1:11" x14ac:dyDescent="0.2">
      <c r="A6326" s="28" t="s">
        <v>56</v>
      </c>
      <c r="B6326" s="24">
        <v>4065</v>
      </c>
      <c r="C6326" s="28" t="s">
        <v>4117</v>
      </c>
      <c r="D6326" s="29">
        <v>35004065</v>
      </c>
      <c r="E6326" s="29" t="s">
        <v>3527</v>
      </c>
      <c r="F6326" s="29">
        <v>291.26</v>
      </c>
      <c r="G6326" s="10">
        <f>SUMIFS('Régua SAEB'!$C:$C,'Régua SAEB'!$B:$B,"LP",'Régua SAEB'!$D:$D,"&lt;="&amp;$F6326,'Régua SAEB'!$E:$E,"&gt;"&amp;$F6326,'Régua SAEB'!$A:$A,$E6326)</f>
        <v>3</v>
      </c>
      <c r="H6326" s="10" t="str">
        <f t="array" ref="H6326">INDEX('Régua SAEB'!$F$1:$F$40,MATCH($E6326&amp;"LP"&amp;$G6326,'Régua SAEB'!$G$1:$G$40,0),1)</f>
        <v>Básico</v>
      </c>
      <c r="I6326" s="29">
        <v>271.39999999999998</v>
      </c>
      <c r="J6326" s="10">
        <f>SUMIFS('Régua SAEB'!$C:$C,'Régua SAEB'!$B:$B,"MT",'Régua SAEB'!$D:$D,"&lt;="&amp;$I6326,'Régua SAEB'!$E:$E,"&gt;"&amp;$I6326,'Régua SAEB'!$A:$A,$E6326)</f>
        <v>2</v>
      </c>
      <c r="K6326" s="10" t="str">
        <f t="array" ref="K6326">INDEX('Régua SAEB'!$F$1:$F$40,MATCH($E6326&amp;"MT"&amp;$J6326,'Régua SAEB'!$G$1:$G$40,0),1)</f>
        <v>Insuficiente</v>
      </c>
    </row>
    <row r="6327" spans="1:11" x14ac:dyDescent="0.2">
      <c r="A6327" s="28" t="s">
        <v>56</v>
      </c>
      <c r="B6327" s="24">
        <v>21635</v>
      </c>
      <c r="C6327" s="28" t="s">
        <v>4118</v>
      </c>
      <c r="D6327" s="29">
        <v>35021635</v>
      </c>
      <c r="E6327" s="29" t="s">
        <v>3527</v>
      </c>
      <c r="F6327" s="29">
        <v>272.83</v>
      </c>
      <c r="G6327" s="10">
        <f>SUMIFS('Régua SAEB'!$C:$C,'Régua SAEB'!$B:$B,"LP",'Régua SAEB'!$D:$D,"&lt;="&amp;$F6327,'Régua SAEB'!$E:$E,"&gt;"&amp;$F6327,'Régua SAEB'!$A:$A,$E6327)</f>
        <v>2</v>
      </c>
      <c r="H6327" s="10" t="str">
        <f t="array" ref="H6327">INDEX('Régua SAEB'!$F$1:$F$40,MATCH($E6327&amp;"LP"&amp;$G6327,'Régua SAEB'!$G$1:$G$40,0),1)</f>
        <v>Básico</v>
      </c>
      <c r="I6327" s="29">
        <v>274.87</v>
      </c>
      <c r="J6327" s="10">
        <f>SUMIFS('Régua SAEB'!$C:$C,'Régua SAEB'!$B:$B,"MT",'Régua SAEB'!$D:$D,"&lt;="&amp;$I6327,'Régua SAEB'!$E:$E,"&gt;"&amp;$I6327,'Régua SAEB'!$A:$A,$E6327)</f>
        <v>2</v>
      </c>
      <c r="K6327" s="10" t="str">
        <f t="array" ref="K6327">INDEX('Régua SAEB'!$F$1:$F$40,MATCH($E6327&amp;"MT"&amp;$J6327,'Régua SAEB'!$G$1:$G$40,0),1)</f>
        <v>Insuficiente</v>
      </c>
    </row>
    <row r="6328" spans="1:11" x14ac:dyDescent="0.2">
      <c r="A6328" s="28" t="s">
        <v>3777</v>
      </c>
      <c r="B6328" s="24">
        <v>438431</v>
      </c>
      <c r="C6328" s="28" t="s">
        <v>4119</v>
      </c>
      <c r="D6328" s="29">
        <v>35438431</v>
      </c>
      <c r="E6328" s="29" t="s">
        <v>3527</v>
      </c>
      <c r="F6328" s="29">
        <v>330.12</v>
      </c>
      <c r="G6328" s="10">
        <f>SUMIFS('Régua SAEB'!$C:$C,'Régua SAEB'!$B:$B,"LP",'Régua SAEB'!$D:$D,"&lt;="&amp;$F6328,'Régua SAEB'!$E:$E,"&gt;"&amp;$F6328,'Régua SAEB'!$A:$A,$E6328)</f>
        <v>5</v>
      </c>
      <c r="H6328" s="10" t="str">
        <f t="array" ref="H6328">INDEX('Régua SAEB'!$F$1:$F$40,MATCH($E6328&amp;"LP"&amp;$G6328,'Régua SAEB'!$G$1:$G$40,0),1)</f>
        <v>Proficiente</v>
      </c>
      <c r="I6328" s="29">
        <v>326.75</v>
      </c>
      <c r="J6328" s="10">
        <f>SUMIFS('Régua SAEB'!$C:$C,'Régua SAEB'!$B:$B,"MT",'Régua SAEB'!$D:$D,"&lt;="&amp;$I6328,'Régua SAEB'!$E:$E,"&gt;"&amp;$I6328,'Régua SAEB'!$A:$A,$E6328)</f>
        <v>5</v>
      </c>
      <c r="K6328" s="10" t="str">
        <f t="array" ref="K6328">INDEX('Régua SAEB'!$F$1:$F$40,MATCH($E6328&amp;"MT"&amp;$J6328,'Régua SAEB'!$G$1:$G$40,0),1)</f>
        <v>Básico</v>
      </c>
    </row>
    <row r="6329" spans="1:11" x14ac:dyDescent="0.2">
      <c r="A6329" s="28" t="s">
        <v>3777</v>
      </c>
      <c r="B6329" s="24">
        <v>405346</v>
      </c>
      <c r="C6329" s="28" t="s">
        <v>4120</v>
      </c>
      <c r="D6329" s="29">
        <v>35405346</v>
      </c>
      <c r="E6329" s="29" t="s">
        <v>3527</v>
      </c>
      <c r="F6329" s="29">
        <v>322.42</v>
      </c>
      <c r="G6329" s="10">
        <f>SUMIFS('Régua SAEB'!$C:$C,'Régua SAEB'!$B:$B,"LP",'Régua SAEB'!$D:$D,"&lt;="&amp;$F6329,'Régua SAEB'!$E:$E,"&gt;"&amp;$F6329,'Régua SAEB'!$A:$A,$E6329)</f>
        <v>4</v>
      </c>
      <c r="H6329" s="10" t="str">
        <f t="array" ref="H6329">INDEX('Régua SAEB'!$F$1:$F$40,MATCH($E6329&amp;"LP"&amp;$G6329,'Régua SAEB'!$G$1:$G$40,0),1)</f>
        <v>Básico</v>
      </c>
      <c r="I6329" s="29">
        <v>319.14</v>
      </c>
      <c r="J6329" s="10">
        <f>SUMIFS('Régua SAEB'!$C:$C,'Régua SAEB'!$B:$B,"MT",'Régua SAEB'!$D:$D,"&lt;="&amp;$I6329,'Régua SAEB'!$E:$E,"&gt;"&amp;$I6329,'Régua SAEB'!$A:$A,$E6329)</f>
        <v>4</v>
      </c>
      <c r="K6329" s="10" t="str">
        <f t="array" ref="K6329">INDEX('Régua SAEB'!$F$1:$F$40,MATCH($E6329&amp;"MT"&amp;$J6329,'Régua SAEB'!$G$1:$G$40,0),1)</f>
        <v>Básico</v>
      </c>
    </row>
    <row r="6330" spans="1:11" x14ac:dyDescent="0.2">
      <c r="A6330" s="28" t="s">
        <v>3777</v>
      </c>
      <c r="B6330" s="24">
        <v>479585</v>
      </c>
      <c r="C6330" s="28" t="s">
        <v>4121</v>
      </c>
      <c r="D6330" s="29">
        <v>35479585</v>
      </c>
      <c r="E6330" s="29" t="s">
        <v>3527</v>
      </c>
      <c r="F6330" s="29">
        <v>320.39999999999998</v>
      </c>
      <c r="G6330" s="10">
        <f>SUMIFS('Régua SAEB'!$C:$C,'Régua SAEB'!$B:$B,"LP",'Régua SAEB'!$D:$D,"&lt;="&amp;$F6330,'Régua SAEB'!$E:$E,"&gt;"&amp;$F6330,'Régua SAEB'!$A:$A,$E6330)</f>
        <v>4</v>
      </c>
      <c r="H6330" s="10" t="str">
        <f t="array" ref="H6330">INDEX('Régua SAEB'!$F$1:$F$40,MATCH($E6330&amp;"LP"&amp;$G6330,'Régua SAEB'!$G$1:$G$40,0),1)</f>
        <v>Básico</v>
      </c>
      <c r="I6330" s="29">
        <v>304.61</v>
      </c>
      <c r="J6330" s="10">
        <f>SUMIFS('Régua SAEB'!$C:$C,'Régua SAEB'!$B:$B,"MT",'Régua SAEB'!$D:$D,"&lt;="&amp;$I6330,'Régua SAEB'!$E:$E,"&gt;"&amp;$I6330,'Régua SAEB'!$A:$A,$E6330)</f>
        <v>4</v>
      </c>
      <c r="K6330" s="10" t="str">
        <f t="array" ref="K6330">INDEX('Régua SAEB'!$F$1:$F$40,MATCH($E6330&amp;"MT"&amp;$J6330,'Régua SAEB'!$G$1:$G$40,0),1)</f>
        <v>Básico</v>
      </c>
    </row>
    <row r="6331" spans="1:11" x14ac:dyDescent="0.2">
      <c r="A6331" s="28" t="s">
        <v>3777</v>
      </c>
      <c r="B6331" s="24">
        <v>24363</v>
      </c>
      <c r="C6331" s="28" t="s">
        <v>4122</v>
      </c>
      <c r="D6331" s="29">
        <v>35024363</v>
      </c>
      <c r="E6331" s="29" t="s">
        <v>3527</v>
      </c>
      <c r="F6331" s="29">
        <v>288.7</v>
      </c>
      <c r="G6331" s="10">
        <f>SUMIFS('Régua SAEB'!$C:$C,'Régua SAEB'!$B:$B,"LP",'Régua SAEB'!$D:$D,"&lt;="&amp;$F6331,'Régua SAEB'!$E:$E,"&gt;"&amp;$F6331,'Régua SAEB'!$A:$A,$E6331)</f>
        <v>3</v>
      </c>
      <c r="H6331" s="10" t="str">
        <f t="array" ref="H6331">INDEX('Régua SAEB'!$F$1:$F$40,MATCH($E6331&amp;"LP"&amp;$G6331,'Régua SAEB'!$G$1:$G$40,0),1)</f>
        <v>Básico</v>
      </c>
      <c r="I6331" s="29">
        <v>276.05</v>
      </c>
      <c r="J6331" s="10">
        <f>SUMIFS('Régua SAEB'!$C:$C,'Régua SAEB'!$B:$B,"MT",'Régua SAEB'!$D:$D,"&lt;="&amp;$I6331,'Régua SAEB'!$E:$E,"&gt;"&amp;$I6331,'Régua SAEB'!$A:$A,$E6331)</f>
        <v>3</v>
      </c>
      <c r="K6331" s="10" t="str">
        <f t="array" ref="K6331">INDEX('Régua SAEB'!$F$1:$F$40,MATCH($E6331&amp;"MT"&amp;$J6331,'Régua SAEB'!$G$1:$G$40,0),1)</f>
        <v>Básico</v>
      </c>
    </row>
    <row r="6332" spans="1:11" x14ac:dyDescent="0.2">
      <c r="A6332" s="28" t="s">
        <v>3777</v>
      </c>
      <c r="B6332" s="24">
        <v>441624</v>
      </c>
      <c r="C6332" s="28" t="s">
        <v>4123</v>
      </c>
      <c r="D6332" s="29">
        <v>35441624</v>
      </c>
      <c r="E6332" s="29" t="s">
        <v>3527</v>
      </c>
      <c r="F6332" s="29">
        <v>272.86</v>
      </c>
      <c r="G6332" s="10">
        <f>SUMIFS('Régua SAEB'!$C:$C,'Régua SAEB'!$B:$B,"LP",'Régua SAEB'!$D:$D,"&lt;="&amp;$F6332,'Régua SAEB'!$E:$E,"&gt;"&amp;$F6332,'Régua SAEB'!$A:$A,$E6332)</f>
        <v>2</v>
      </c>
      <c r="H6332" s="10" t="str">
        <f t="array" ref="H6332">INDEX('Régua SAEB'!$F$1:$F$40,MATCH($E6332&amp;"LP"&amp;$G6332,'Régua SAEB'!$G$1:$G$40,0),1)</f>
        <v>Básico</v>
      </c>
      <c r="I6332" s="29">
        <v>258.72000000000003</v>
      </c>
      <c r="J6332" s="10">
        <f>SUMIFS('Régua SAEB'!$C:$C,'Régua SAEB'!$B:$B,"MT",'Régua SAEB'!$D:$D,"&lt;="&amp;$I6332,'Régua SAEB'!$E:$E,"&gt;"&amp;$I6332,'Régua SAEB'!$A:$A,$E6332)</f>
        <v>2</v>
      </c>
      <c r="K6332" s="10" t="str">
        <f t="array" ref="K6332">INDEX('Régua SAEB'!$F$1:$F$40,MATCH($E6332&amp;"MT"&amp;$J6332,'Régua SAEB'!$G$1:$G$40,0),1)</f>
        <v>Insuficiente</v>
      </c>
    </row>
    <row r="6333" spans="1:11" x14ac:dyDescent="0.2">
      <c r="A6333" s="28" t="s">
        <v>3777</v>
      </c>
      <c r="B6333" s="24">
        <v>8285</v>
      </c>
      <c r="C6333" s="28" t="s">
        <v>4124</v>
      </c>
      <c r="D6333" s="29">
        <v>35008285</v>
      </c>
      <c r="E6333" s="29" t="s">
        <v>3527</v>
      </c>
      <c r="F6333" s="29">
        <v>331.14</v>
      </c>
      <c r="G6333" s="10">
        <f>SUMIFS('Régua SAEB'!$C:$C,'Régua SAEB'!$B:$B,"LP",'Régua SAEB'!$D:$D,"&lt;="&amp;$F6333,'Régua SAEB'!$E:$E,"&gt;"&amp;$F6333,'Régua SAEB'!$A:$A,$E6333)</f>
        <v>5</v>
      </c>
      <c r="H6333" s="10" t="str">
        <f t="array" ref="H6333">INDEX('Régua SAEB'!$F$1:$F$40,MATCH($E6333&amp;"LP"&amp;$G6333,'Régua SAEB'!$G$1:$G$40,0),1)</f>
        <v>Proficiente</v>
      </c>
      <c r="I6333" s="29">
        <v>335.35</v>
      </c>
      <c r="J6333" s="10">
        <f>SUMIFS('Régua SAEB'!$C:$C,'Régua SAEB'!$B:$B,"MT",'Régua SAEB'!$D:$D,"&lt;="&amp;$I6333,'Régua SAEB'!$E:$E,"&gt;"&amp;$I6333,'Régua SAEB'!$A:$A,$E6333)</f>
        <v>5</v>
      </c>
      <c r="K6333" s="10" t="str">
        <f t="array" ref="K6333">INDEX('Régua SAEB'!$F$1:$F$40,MATCH($E6333&amp;"MT"&amp;$J6333,'Régua SAEB'!$G$1:$G$40,0),1)</f>
        <v>Básico</v>
      </c>
    </row>
    <row r="6334" spans="1:11" x14ac:dyDescent="0.2">
      <c r="A6334" s="28" t="s">
        <v>77</v>
      </c>
      <c r="B6334" s="24">
        <v>8540</v>
      </c>
      <c r="C6334" s="28" t="s">
        <v>4125</v>
      </c>
      <c r="D6334" s="29">
        <v>35008540</v>
      </c>
      <c r="E6334" s="29" t="s">
        <v>3527</v>
      </c>
      <c r="F6334" s="29">
        <v>290.20999999999998</v>
      </c>
      <c r="G6334" s="10">
        <f>SUMIFS('Régua SAEB'!$C:$C,'Régua SAEB'!$B:$B,"LP",'Régua SAEB'!$D:$D,"&lt;="&amp;$F6334,'Régua SAEB'!$E:$E,"&gt;"&amp;$F6334,'Régua SAEB'!$A:$A,$E6334)</f>
        <v>3</v>
      </c>
      <c r="H6334" s="10" t="str">
        <f t="array" ref="H6334">INDEX('Régua SAEB'!$F$1:$F$40,MATCH($E6334&amp;"LP"&amp;$G6334,'Régua SAEB'!$G$1:$G$40,0),1)</f>
        <v>Básico</v>
      </c>
      <c r="I6334" s="29">
        <v>277.95999999999998</v>
      </c>
      <c r="J6334" s="10">
        <f>SUMIFS('Régua SAEB'!$C:$C,'Régua SAEB'!$B:$B,"MT",'Régua SAEB'!$D:$D,"&lt;="&amp;$I6334,'Régua SAEB'!$E:$E,"&gt;"&amp;$I6334,'Régua SAEB'!$A:$A,$E6334)</f>
        <v>3</v>
      </c>
      <c r="K6334" s="10" t="str">
        <f t="array" ref="K6334">INDEX('Régua SAEB'!$F$1:$F$40,MATCH($E6334&amp;"MT"&amp;$J6334,'Régua SAEB'!$G$1:$G$40,0),1)</f>
        <v>Básico</v>
      </c>
    </row>
    <row r="6335" spans="1:11" x14ac:dyDescent="0.2">
      <c r="A6335" s="28" t="s">
        <v>77</v>
      </c>
      <c r="B6335" s="24">
        <v>29178</v>
      </c>
      <c r="C6335" s="28" t="s">
        <v>4126</v>
      </c>
      <c r="D6335" s="29">
        <v>35029178</v>
      </c>
      <c r="E6335" s="29" t="s">
        <v>3527</v>
      </c>
      <c r="F6335" s="29">
        <v>303.95</v>
      </c>
      <c r="G6335" s="10">
        <f>SUMIFS('Régua SAEB'!$C:$C,'Régua SAEB'!$B:$B,"LP",'Régua SAEB'!$D:$D,"&lt;="&amp;$F6335,'Régua SAEB'!$E:$E,"&gt;"&amp;$F6335,'Régua SAEB'!$A:$A,$E6335)</f>
        <v>4</v>
      </c>
      <c r="H6335" s="10" t="str">
        <f t="array" ref="H6335">INDEX('Régua SAEB'!$F$1:$F$40,MATCH($E6335&amp;"LP"&amp;$G6335,'Régua SAEB'!$G$1:$G$40,0),1)</f>
        <v>Básico</v>
      </c>
      <c r="I6335" s="29">
        <v>296.63</v>
      </c>
      <c r="J6335" s="10">
        <f>SUMIFS('Régua SAEB'!$C:$C,'Régua SAEB'!$B:$B,"MT",'Régua SAEB'!$D:$D,"&lt;="&amp;$I6335,'Régua SAEB'!$E:$E,"&gt;"&amp;$I6335,'Régua SAEB'!$A:$A,$E6335)</f>
        <v>3</v>
      </c>
      <c r="K6335" s="10" t="str">
        <f t="array" ref="K6335">INDEX('Régua SAEB'!$F$1:$F$40,MATCH($E6335&amp;"MT"&amp;$J6335,'Régua SAEB'!$G$1:$G$40,0),1)</f>
        <v>Básico</v>
      </c>
    </row>
    <row r="6336" spans="1:11" x14ac:dyDescent="0.2">
      <c r="A6336" s="28" t="s">
        <v>13</v>
      </c>
      <c r="B6336" s="24">
        <v>29816</v>
      </c>
      <c r="C6336" s="28" t="s">
        <v>4127</v>
      </c>
      <c r="D6336" s="29">
        <v>35029816</v>
      </c>
      <c r="E6336" s="29" t="s">
        <v>3527</v>
      </c>
      <c r="F6336" s="29">
        <v>286.89</v>
      </c>
      <c r="G6336" s="10">
        <f>SUMIFS('Régua SAEB'!$C:$C,'Régua SAEB'!$B:$B,"LP",'Régua SAEB'!$D:$D,"&lt;="&amp;$F6336,'Régua SAEB'!$E:$E,"&gt;"&amp;$F6336,'Régua SAEB'!$A:$A,$E6336)</f>
        <v>3</v>
      </c>
      <c r="H6336" s="10" t="str">
        <f t="array" ref="H6336">INDEX('Régua SAEB'!$F$1:$F$40,MATCH($E6336&amp;"LP"&amp;$G6336,'Régua SAEB'!$G$1:$G$40,0),1)</f>
        <v>Básico</v>
      </c>
      <c r="I6336" s="29">
        <v>286.32</v>
      </c>
      <c r="J6336" s="10">
        <f>SUMIFS('Régua SAEB'!$C:$C,'Régua SAEB'!$B:$B,"MT",'Régua SAEB'!$D:$D,"&lt;="&amp;$I6336,'Régua SAEB'!$E:$E,"&gt;"&amp;$I6336,'Régua SAEB'!$A:$A,$E6336)</f>
        <v>3</v>
      </c>
      <c r="K6336" s="10" t="str">
        <f t="array" ref="K6336">INDEX('Régua SAEB'!$F$1:$F$40,MATCH($E6336&amp;"MT"&amp;$J6336,'Régua SAEB'!$G$1:$G$40,0),1)</f>
        <v>Básico</v>
      </c>
    </row>
    <row r="6337" spans="1:11" x14ac:dyDescent="0.2">
      <c r="A6337" s="28" t="s">
        <v>13</v>
      </c>
      <c r="B6337" s="24">
        <v>29836</v>
      </c>
      <c r="C6337" s="28" t="s">
        <v>4128</v>
      </c>
      <c r="D6337" s="29">
        <v>35029836</v>
      </c>
      <c r="E6337" s="29" t="s">
        <v>3527</v>
      </c>
      <c r="F6337" s="29">
        <v>274.61</v>
      </c>
      <c r="G6337" s="10">
        <f>SUMIFS('Régua SAEB'!$C:$C,'Régua SAEB'!$B:$B,"LP",'Régua SAEB'!$D:$D,"&lt;="&amp;$F6337,'Régua SAEB'!$E:$E,"&gt;"&amp;$F6337,'Régua SAEB'!$A:$A,$E6337)</f>
        <v>2</v>
      </c>
      <c r="H6337" s="10" t="str">
        <f t="array" ref="H6337">INDEX('Régua SAEB'!$F$1:$F$40,MATCH($E6337&amp;"LP"&amp;$G6337,'Régua SAEB'!$G$1:$G$40,0),1)</f>
        <v>Básico</v>
      </c>
      <c r="I6337" s="29">
        <v>273.67</v>
      </c>
      <c r="J6337" s="10">
        <f>SUMIFS('Régua SAEB'!$C:$C,'Régua SAEB'!$B:$B,"MT",'Régua SAEB'!$D:$D,"&lt;="&amp;$I6337,'Régua SAEB'!$E:$E,"&gt;"&amp;$I6337,'Régua SAEB'!$A:$A,$E6337)</f>
        <v>2</v>
      </c>
      <c r="K6337" s="10" t="str">
        <f t="array" ref="K6337">INDEX('Régua SAEB'!$F$1:$F$40,MATCH($E6337&amp;"MT"&amp;$J6337,'Régua SAEB'!$G$1:$G$40,0),1)</f>
        <v>Insuficiente</v>
      </c>
    </row>
    <row r="6338" spans="1:11" x14ac:dyDescent="0.2">
      <c r="A6338" s="28" t="s">
        <v>69</v>
      </c>
      <c r="B6338" s="24">
        <v>13468</v>
      </c>
      <c r="C6338" s="28" t="s">
        <v>4129</v>
      </c>
      <c r="D6338" s="29">
        <v>35013468</v>
      </c>
      <c r="E6338" s="29" t="s">
        <v>3527</v>
      </c>
      <c r="F6338" s="29">
        <v>274.19</v>
      </c>
      <c r="G6338" s="10">
        <f>SUMIFS('Régua SAEB'!$C:$C,'Régua SAEB'!$B:$B,"LP",'Régua SAEB'!$D:$D,"&lt;="&amp;$F6338,'Régua SAEB'!$E:$E,"&gt;"&amp;$F6338,'Régua SAEB'!$A:$A,$E6338)</f>
        <v>2</v>
      </c>
      <c r="H6338" s="10" t="str">
        <f t="array" ref="H6338">INDEX('Régua SAEB'!$F$1:$F$40,MATCH($E6338&amp;"LP"&amp;$G6338,'Régua SAEB'!$G$1:$G$40,0),1)</f>
        <v>Básico</v>
      </c>
      <c r="I6338" s="29">
        <v>270.87</v>
      </c>
      <c r="J6338" s="10">
        <f>SUMIFS('Régua SAEB'!$C:$C,'Régua SAEB'!$B:$B,"MT",'Régua SAEB'!$D:$D,"&lt;="&amp;$I6338,'Régua SAEB'!$E:$E,"&gt;"&amp;$I6338,'Régua SAEB'!$A:$A,$E6338)</f>
        <v>2</v>
      </c>
      <c r="K6338" s="10" t="str">
        <f t="array" ref="K6338">INDEX('Régua SAEB'!$F$1:$F$40,MATCH($E6338&amp;"MT"&amp;$J6338,'Régua SAEB'!$G$1:$G$40,0),1)</f>
        <v>Insuficiente</v>
      </c>
    </row>
    <row r="6339" spans="1:11" x14ac:dyDescent="0.2">
      <c r="A6339" s="28" t="s">
        <v>3777</v>
      </c>
      <c r="B6339" s="24">
        <v>11745</v>
      </c>
      <c r="C6339" s="28" t="s">
        <v>4130</v>
      </c>
      <c r="D6339" s="29">
        <v>35011745</v>
      </c>
      <c r="E6339" s="29" t="s">
        <v>3527</v>
      </c>
      <c r="F6339" s="29">
        <v>314.66000000000003</v>
      </c>
      <c r="G6339" s="10">
        <f>SUMIFS('Régua SAEB'!$C:$C,'Régua SAEB'!$B:$B,"LP",'Régua SAEB'!$D:$D,"&lt;="&amp;$F6339,'Régua SAEB'!$E:$E,"&gt;"&amp;$F6339,'Régua SAEB'!$A:$A,$E6339)</f>
        <v>4</v>
      </c>
      <c r="H6339" s="10" t="str">
        <f t="array" ref="H6339">INDEX('Régua SAEB'!$F$1:$F$40,MATCH($E6339&amp;"LP"&amp;$G6339,'Régua SAEB'!$G$1:$G$40,0),1)</f>
        <v>Básico</v>
      </c>
      <c r="I6339" s="29">
        <v>296.51</v>
      </c>
      <c r="J6339" s="10">
        <f>SUMIFS('Régua SAEB'!$C:$C,'Régua SAEB'!$B:$B,"MT",'Régua SAEB'!$D:$D,"&lt;="&amp;$I6339,'Régua SAEB'!$E:$E,"&gt;"&amp;$I6339,'Régua SAEB'!$A:$A,$E6339)</f>
        <v>3</v>
      </c>
      <c r="K6339" s="10" t="str">
        <f t="array" ref="K6339">INDEX('Régua SAEB'!$F$1:$F$40,MATCH($E6339&amp;"MT"&amp;$J6339,'Régua SAEB'!$G$1:$G$40,0),1)</f>
        <v>Básico</v>
      </c>
    </row>
    <row r="6340" spans="1:11" x14ac:dyDescent="0.2">
      <c r="A6340" s="28" t="s">
        <v>78</v>
      </c>
      <c r="B6340" s="24">
        <v>11915</v>
      </c>
      <c r="C6340" s="28" t="s">
        <v>4131</v>
      </c>
      <c r="D6340" s="29">
        <v>35011915</v>
      </c>
      <c r="E6340" s="29" t="s">
        <v>3527</v>
      </c>
      <c r="F6340" s="29">
        <v>263.55</v>
      </c>
      <c r="G6340" s="10">
        <f>SUMIFS('Régua SAEB'!$C:$C,'Régua SAEB'!$B:$B,"LP",'Régua SAEB'!$D:$D,"&lt;="&amp;$F6340,'Régua SAEB'!$E:$E,"&gt;"&amp;$F6340,'Régua SAEB'!$A:$A,$E6340)</f>
        <v>2</v>
      </c>
      <c r="H6340" s="10" t="str">
        <f t="array" ref="H6340">INDEX('Régua SAEB'!$F$1:$F$40,MATCH($E6340&amp;"LP"&amp;$G6340,'Régua SAEB'!$G$1:$G$40,0),1)</f>
        <v>Básico</v>
      </c>
      <c r="I6340" s="29">
        <v>249.64</v>
      </c>
      <c r="J6340" s="10">
        <f>SUMIFS('Régua SAEB'!$C:$C,'Régua SAEB'!$B:$B,"MT",'Régua SAEB'!$D:$D,"&lt;="&amp;$I6340,'Régua SAEB'!$E:$E,"&gt;"&amp;$I6340,'Régua SAEB'!$A:$A,$E6340)</f>
        <v>1</v>
      </c>
      <c r="K6340" s="10" t="str">
        <f t="array" ref="K6340">INDEX('Régua SAEB'!$F$1:$F$40,MATCH($E6340&amp;"MT"&amp;$J6340,'Régua SAEB'!$G$1:$G$40,0),1)</f>
        <v>Insuficiente</v>
      </c>
    </row>
    <row r="6341" spans="1:11" x14ac:dyDescent="0.2">
      <c r="A6341" s="28" t="s">
        <v>3777</v>
      </c>
      <c r="B6341" s="24">
        <v>38787</v>
      </c>
      <c r="C6341" s="28" t="s">
        <v>4132</v>
      </c>
      <c r="D6341" s="29">
        <v>35038787</v>
      </c>
      <c r="E6341" s="29" t="s">
        <v>3527</v>
      </c>
      <c r="F6341" s="29">
        <v>323.5</v>
      </c>
      <c r="G6341" s="10">
        <f>SUMIFS('Régua SAEB'!$C:$C,'Régua SAEB'!$B:$B,"LP",'Régua SAEB'!$D:$D,"&lt;="&amp;$F6341,'Régua SAEB'!$E:$E,"&gt;"&amp;$F6341,'Régua SAEB'!$A:$A,$E6341)</f>
        <v>4</v>
      </c>
      <c r="H6341" s="10" t="str">
        <f t="array" ref="H6341">INDEX('Régua SAEB'!$F$1:$F$40,MATCH($E6341&amp;"LP"&amp;$G6341,'Régua SAEB'!$G$1:$G$40,0),1)</f>
        <v>Básico</v>
      </c>
      <c r="I6341" s="29">
        <v>322.54000000000002</v>
      </c>
      <c r="J6341" s="10">
        <f>SUMIFS('Régua SAEB'!$C:$C,'Régua SAEB'!$B:$B,"MT",'Régua SAEB'!$D:$D,"&lt;="&amp;$I6341,'Régua SAEB'!$E:$E,"&gt;"&amp;$I6341,'Régua SAEB'!$A:$A,$E6341)</f>
        <v>4</v>
      </c>
      <c r="K6341" s="10" t="str">
        <f t="array" ref="K6341">INDEX('Régua SAEB'!$F$1:$F$40,MATCH($E6341&amp;"MT"&amp;$J6341,'Régua SAEB'!$G$1:$G$40,0),1)</f>
        <v>Básico</v>
      </c>
    </row>
    <row r="6342" spans="1:11" x14ac:dyDescent="0.2">
      <c r="A6342" s="28" t="s">
        <v>78</v>
      </c>
      <c r="B6342" s="24">
        <v>915497</v>
      </c>
      <c r="C6342" s="28" t="s">
        <v>4133</v>
      </c>
      <c r="D6342" s="29">
        <v>35915497</v>
      </c>
      <c r="E6342" s="29" t="s">
        <v>3527</v>
      </c>
      <c r="F6342" s="29">
        <v>260.79000000000002</v>
      </c>
      <c r="G6342" s="10">
        <f>SUMIFS('Régua SAEB'!$C:$C,'Régua SAEB'!$B:$B,"LP",'Régua SAEB'!$D:$D,"&lt;="&amp;$F6342,'Régua SAEB'!$E:$E,"&gt;"&amp;$F6342,'Régua SAEB'!$A:$A,$E6342)</f>
        <v>2</v>
      </c>
      <c r="H6342" s="10" t="str">
        <f t="array" ref="H6342">INDEX('Régua SAEB'!$F$1:$F$40,MATCH($E6342&amp;"LP"&amp;$G6342,'Régua SAEB'!$G$1:$G$40,0),1)</f>
        <v>Básico</v>
      </c>
      <c r="I6342" s="29">
        <v>267.20999999999998</v>
      </c>
      <c r="J6342" s="10">
        <f>SUMIFS('Régua SAEB'!$C:$C,'Régua SAEB'!$B:$B,"MT",'Régua SAEB'!$D:$D,"&lt;="&amp;$I6342,'Régua SAEB'!$E:$E,"&gt;"&amp;$I6342,'Régua SAEB'!$A:$A,$E6342)</f>
        <v>2</v>
      </c>
      <c r="K6342" s="10" t="str">
        <f t="array" ref="K6342">INDEX('Régua SAEB'!$F$1:$F$40,MATCH($E6342&amp;"MT"&amp;$J6342,'Régua SAEB'!$G$1:$G$40,0),1)</f>
        <v>Insuficiente</v>
      </c>
    </row>
    <row r="6343" spans="1:11" x14ac:dyDescent="0.2">
      <c r="A6343" s="28" t="s">
        <v>3777</v>
      </c>
      <c r="B6343" s="24">
        <v>46012</v>
      </c>
      <c r="C6343" s="28" t="s">
        <v>4134</v>
      </c>
      <c r="D6343" s="29">
        <v>35046012</v>
      </c>
      <c r="E6343" s="29" t="s">
        <v>3527</v>
      </c>
      <c r="F6343" s="29">
        <v>328.86</v>
      </c>
      <c r="G6343" s="10">
        <f>SUMIFS('Régua SAEB'!$C:$C,'Régua SAEB'!$B:$B,"LP",'Régua SAEB'!$D:$D,"&lt;="&amp;$F6343,'Régua SAEB'!$E:$E,"&gt;"&amp;$F6343,'Régua SAEB'!$A:$A,$E6343)</f>
        <v>5</v>
      </c>
      <c r="H6343" s="10" t="str">
        <f t="array" ref="H6343">INDEX('Régua SAEB'!$F$1:$F$40,MATCH($E6343&amp;"LP"&amp;$G6343,'Régua SAEB'!$G$1:$G$40,0),1)</f>
        <v>Proficiente</v>
      </c>
      <c r="I6343" s="29">
        <v>320.05</v>
      </c>
      <c r="J6343" s="10">
        <f>SUMIFS('Régua SAEB'!$C:$C,'Régua SAEB'!$B:$B,"MT",'Régua SAEB'!$D:$D,"&lt;="&amp;$I6343,'Régua SAEB'!$E:$E,"&gt;"&amp;$I6343,'Régua SAEB'!$A:$A,$E6343)</f>
        <v>4</v>
      </c>
      <c r="K6343" s="10" t="str">
        <f t="array" ref="K6343">INDEX('Régua SAEB'!$F$1:$F$40,MATCH($E6343&amp;"MT"&amp;$J6343,'Régua SAEB'!$G$1:$G$40,0),1)</f>
        <v>Básico</v>
      </c>
    </row>
    <row r="6344" spans="1:11" x14ac:dyDescent="0.2">
      <c r="A6344" s="28" t="s">
        <v>3777</v>
      </c>
      <c r="B6344" s="24">
        <v>24569</v>
      </c>
      <c r="C6344" s="28" t="s">
        <v>4135</v>
      </c>
      <c r="D6344" s="29">
        <v>35024569</v>
      </c>
      <c r="E6344" s="29" t="s">
        <v>3527</v>
      </c>
      <c r="F6344" s="29">
        <v>323.27999999999997</v>
      </c>
      <c r="G6344" s="10">
        <f>SUMIFS('Régua SAEB'!$C:$C,'Régua SAEB'!$B:$B,"LP",'Régua SAEB'!$D:$D,"&lt;="&amp;$F6344,'Régua SAEB'!$E:$E,"&gt;"&amp;$F6344,'Régua SAEB'!$A:$A,$E6344)</f>
        <v>4</v>
      </c>
      <c r="H6344" s="10" t="str">
        <f t="array" ref="H6344">INDEX('Régua SAEB'!$F$1:$F$40,MATCH($E6344&amp;"LP"&amp;$G6344,'Régua SAEB'!$G$1:$G$40,0),1)</f>
        <v>Básico</v>
      </c>
      <c r="I6344" s="29">
        <v>324.87</v>
      </c>
      <c r="J6344" s="10">
        <f>SUMIFS('Régua SAEB'!$C:$C,'Régua SAEB'!$B:$B,"MT",'Régua SAEB'!$D:$D,"&lt;="&amp;$I6344,'Régua SAEB'!$E:$E,"&gt;"&amp;$I6344,'Régua SAEB'!$A:$A,$E6344)</f>
        <v>4</v>
      </c>
      <c r="K6344" s="10" t="str">
        <f t="array" ref="K6344">INDEX('Régua SAEB'!$F$1:$F$40,MATCH($E6344&amp;"MT"&amp;$J6344,'Régua SAEB'!$G$1:$G$40,0),1)</f>
        <v>Básico</v>
      </c>
    </row>
    <row r="6345" spans="1:11" x14ac:dyDescent="0.2">
      <c r="A6345" s="28" t="s">
        <v>3777</v>
      </c>
      <c r="B6345" s="24">
        <v>24797</v>
      </c>
      <c r="C6345" s="28" t="s">
        <v>4136</v>
      </c>
      <c r="D6345" s="29">
        <v>35024797</v>
      </c>
      <c r="E6345" s="29" t="s">
        <v>3527</v>
      </c>
      <c r="F6345" s="29">
        <v>308.33</v>
      </c>
      <c r="G6345" s="10">
        <f>SUMIFS('Régua SAEB'!$C:$C,'Régua SAEB'!$B:$B,"LP",'Régua SAEB'!$D:$D,"&lt;="&amp;$F6345,'Régua SAEB'!$E:$E,"&gt;"&amp;$F6345,'Régua SAEB'!$A:$A,$E6345)</f>
        <v>4</v>
      </c>
      <c r="H6345" s="10" t="str">
        <f t="array" ref="H6345">INDEX('Régua SAEB'!$F$1:$F$40,MATCH($E6345&amp;"LP"&amp;$G6345,'Régua SAEB'!$G$1:$G$40,0),1)</f>
        <v>Básico</v>
      </c>
      <c r="I6345" s="29">
        <v>295.60000000000002</v>
      </c>
      <c r="J6345" s="10">
        <f>SUMIFS('Régua SAEB'!$C:$C,'Régua SAEB'!$B:$B,"MT",'Régua SAEB'!$D:$D,"&lt;="&amp;$I6345,'Régua SAEB'!$E:$E,"&gt;"&amp;$I6345,'Régua SAEB'!$A:$A,$E6345)</f>
        <v>3</v>
      </c>
      <c r="K6345" s="10" t="str">
        <f t="array" ref="K6345">INDEX('Régua SAEB'!$F$1:$F$40,MATCH($E6345&amp;"MT"&amp;$J6345,'Régua SAEB'!$G$1:$G$40,0),1)</f>
        <v>Básico</v>
      </c>
    </row>
    <row r="6346" spans="1:11" x14ac:dyDescent="0.2">
      <c r="A6346" s="28" t="s">
        <v>83</v>
      </c>
      <c r="B6346" s="24">
        <v>28538</v>
      </c>
      <c r="C6346" s="28" t="s">
        <v>4137</v>
      </c>
      <c r="D6346" s="29">
        <v>35028538</v>
      </c>
      <c r="E6346" s="29" t="s">
        <v>3527</v>
      </c>
      <c r="F6346" s="29">
        <v>270.73</v>
      </c>
      <c r="G6346" s="10">
        <f>SUMIFS('Régua SAEB'!$C:$C,'Régua SAEB'!$B:$B,"LP",'Régua SAEB'!$D:$D,"&lt;="&amp;$F6346,'Régua SAEB'!$E:$E,"&gt;"&amp;$F6346,'Régua SAEB'!$A:$A,$E6346)</f>
        <v>2</v>
      </c>
      <c r="H6346" s="10" t="str">
        <f t="array" ref="H6346">INDEX('Régua SAEB'!$F$1:$F$40,MATCH($E6346&amp;"LP"&amp;$G6346,'Régua SAEB'!$G$1:$G$40,0),1)</f>
        <v>Básico</v>
      </c>
      <c r="I6346" s="29">
        <v>262.19</v>
      </c>
      <c r="J6346" s="10">
        <f>SUMIFS('Régua SAEB'!$C:$C,'Régua SAEB'!$B:$B,"MT",'Régua SAEB'!$D:$D,"&lt;="&amp;$I6346,'Régua SAEB'!$E:$E,"&gt;"&amp;$I6346,'Régua SAEB'!$A:$A,$E6346)</f>
        <v>2</v>
      </c>
      <c r="K6346" s="10" t="str">
        <f t="array" ref="K6346">INDEX('Régua SAEB'!$F$1:$F$40,MATCH($E6346&amp;"MT"&amp;$J6346,'Régua SAEB'!$G$1:$G$40,0),1)</f>
        <v>Insuficiente</v>
      </c>
    </row>
    <row r="6347" spans="1:11" x14ac:dyDescent="0.2">
      <c r="A6347" s="28" t="s">
        <v>83</v>
      </c>
      <c r="B6347" s="24">
        <v>28708</v>
      </c>
      <c r="C6347" s="28" t="s">
        <v>4138</v>
      </c>
      <c r="D6347" s="29">
        <v>35028708</v>
      </c>
      <c r="E6347" s="29" t="s">
        <v>3527</v>
      </c>
      <c r="F6347" s="29">
        <v>293.51</v>
      </c>
      <c r="G6347" s="10">
        <f>SUMIFS('Régua SAEB'!$C:$C,'Régua SAEB'!$B:$B,"LP",'Régua SAEB'!$D:$D,"&lt;="&amp;$F6347,'Régua SAEB'!$E:$E,"&gt;"&amp;$F6347,'Régua SAEB'!$A:$A,$E6347)</f>
        <v>3</v>
      </c>
      <c r="H6347" s="10" t="str">
        <f t="array" ref="H6347">INDEX('Régua SAEB'!$F$1:$F$40,MATCH($E6347&amp;"LP"&amp;$G6347,'Régua SAEB'!$G$1:$G$40,0),1)</f>
        <v>Básico</v>
      </c>
      <c r="I6347" s="29">
        <v>279.42</v>
      </c>
      <c r="J6347" s="10">
        <f>SUMIFS('Régua SAEB'!$C:$C,'Régua SAEB'!$B:$B,"MT",'Régua SAEB'!$D:$D,"&lt;="&amp;$I6347,'Régua SAEB'!$E:$E,"&gt;"&amp;$I6347,'Régua SAEB'!$A:$A,$E6347)</f>
        <v>3</v>
      </c>
      <c r="K6347" s="10" t="str">
        <f t="array" ref="K6347">INDEX('Régua SAEB'!$F$1:$F$40,MATCH($E6347&amp;"MT"&amp;$J6347,'Régua SAEB'!$G$1:$G$40,0),1)</f>
        <v>Básico</v>
      </c>
    </row>
    <row r="6348" spans="1:11" x14ac:dyDescent="0.2">
      <c r="A6348" s="28" t="s">
        <v>83</v>
      </c>
      <c r="B6348" s="24">
        <v>28794</v>
      </c>
      <c r="C6348" s="28" t="s">
        <v>4139</v>
      </c>
      <c r="D6348" s="29">
        <v>35028794</v>
      </c>
      <c r="E6348" s="29" t="s">
        <v>3527</v>
      </c>
      <c r="F6348" s="29">
        <v>307.02999999999997</v>
      </c>
      <c r="G6348" s="10">
        <f>SUMIFS('Régua SAEB'!$C:$C,'Régua SAEB'!$B:$B,"LP",'Régua SAEB'!$D:$D,"&lt;="&amp;$F6348,'Régua SAEB'!$E:$E,"&gt;"&amp;$F6348,'Régua SAEB'!$A:$A,$E6348)</f>
        <v>4</v>
      </c>
      <c r="H6348" s="10" t="str">
        <f t="array" ref="H6348">INDEX('Régua SAEB'!$F$1:$F$40,MATCH($E6348&amp;"LP"&amp;$G6348,'Régua SAEB'!$G$1:$G$40,0),1)</f>
        <v>Básico</v>
      </c>
      <c r="I6348" s="29">
        <v>300.51</v>
      </c>
      <c r="J6348" s="10">
        <f>SUMIFS('Régua SAEB'!$C:$C,'Régua SAEB'!$B:$B,"MT",'Régua SAEB'!$D:$D,"&lt;="&amp;$I6348,'Régua SAEB'!$E:$E,"&gt;"&amp;$I6348,'Régua SAEB'!$A:$A,$E6348)</f>
        <v>4</v>
      </c>
      <c r="K6348" s="10" t="str">
        <f t="array" ref="K6348">INDEX('Régua SAEB'!$F$1:$F$40,MATCH($E6348&amp;"MT"&amp;$J6348,'Régua SAEB'!$G$1:$G$40,0),1)</f>
        <v>Básico</v>
      </c>
    </row>
    <row r="6349" spans="1:11" x14ac:dyDescent="0.2">
      <c r="A6349" s="28" t="s">
        <v>3777</v>
      </c>
      <c r="B6349" s="24">
        <v>28824</v>
      </c>
      <c r="C6349" s="28" t="s">
        <v>4140</v>
      </c>
      <c r="D6349" s="29">
        <v>35028824</v>
      </c>
      <c r="E6349" s="29" t="s">
        <v>3527</v>
      </c>
      <c r="F6349" s="29">
        <v>314.95999999999998</v>
      </c>
      <c r="G6349" s="10">
        <f>SUMIFS('Régua SAEB'!$C:$C,'Régua SAEB'!$B:$B,"LP",'Régua SAEB'!$D:$D,"&lt;="&amp;$F6349,'Régua SAEB'!$E:$E,"&gt;"&amp;$F6349,'Régua SAEB'!$A:$A,$E6349)</f>
        <v>4</v>
      </c>
      <c r="H6349" s="10" t="str">
        <f t="array" ref="H6349">INDEX('Régua SAEB'!$F$1:$F$40,MATCH($E6349&amp;"LP"&amp;$G6349,'Régua SAEB'!$G$1:$G$40,0),1)</f>
        <v>Básico</v>
      </c>
      <c r="I6349" s="29">
        <v>314.64999999999998</v>
      </c>
      <c r="J6349" s="10">
        <f>SUMIFS('Régua SAEB'!$C:$C,'Régua SAEB'!$B:$B,"MT",'Régua SAEB'!$D:$D,"&lt;="&amp;$I6349,'Régua SAEB'!$E:$E,"&gt;"&amp;$I6349,'Régua SAEB'!$A:$A,$E6349)</f>
        <v>4</v>
      </c>
      <c r="K6349" s="10" t="str">
        <f t="array" ref="K6349">INDEX('Régua SAEB'!$F$1:$F$40,MATCH($E6349&amp;"MT"&amp;$J6349,'Régua SAEB'!$G$1:$G$40,0),1)</f>
        <v>Básico</v>
      </c>
    </row>
    <row r="6350" spans="1:11" x14ac:dyDescent="0.2">
      <c r="A6350" s="28" t="s">
        <v>83</v>
      </c>
      <c r="B6350" s="24">
        <v>28915</v>
      </c>
      <c r="C6350" s="28" t="s">
        <v>4141</v>
      </c>
      <c r="D6350" s="29">
        <v>35028915</v>
      </c>
      <c r="E6350" s="29" t="s">
        <v>3527</v>
      </c>
      <c r="F6350" s="29">
        <v>305.98</v>
      </c>
      <c r="G6350" s="10">
        <f>SUMIFS('Régua SAEB'!$C:$C,'Régua SAEB'!$B:$B,"LP",'Régua SAEB'!$D:$D,"&lt;="&amp;$F6350,'Régua SAEB'!$E:$E,"&gt;"&amp;$F6350,'Régua SAEB'!$A:$A,$E6350)</f>
        <v>4</v>
      </c>
      <c r="H6350" s="10" t="str">
        <f t="array" ref="H6350">INDEX('Régua SAEB'!$F$1:$F$40,MATCH($E6350&amp;"LP"&amp;$G6350,'Régua SAEB'!$G$1:$G$40,0),1)</f>
        <v>Básico</v>
      </c>
      <c r="I6350" s="29">
        <v>292.3</v>
      </c>
      <c r="J6350" s="10">
        <f>SUMIFS('Régua SAEB'!$C:$C,'Régua SAEB'!$B:$B,"MT",'Régua SAEB'!$D:$D,"&lt;="&amp;$I6350,'Régua SAEB'!$E:$E,"&gt;"&amp;$I6350,'Régua SAEB'!$A:$A,$E6350)</f>
        <v>3</v>
      </c>
      <c r="K6350" s="10" t="str">
        <f t="array" ref="K6350">INDEX('Régua SAEB'!$F$1:$F$40,MATCH($E6350&amp;"MT"&amp;$J6350,'Régua SAEB'!$G$1:$G$40,0),1)</f>
        <v>Básico</v>
      </c>
    </row>
    <row r="6351" spans="1:11" x14ac:dyDescent="0.2">
      <c r="A6351" s="28" t="s">
        <v>84</v>
      </c>
      <c r="B6351" s="24">
        <v>13560</v>
      </c>
      <c r="C6351" s="28" t="s">
        <v>4142</v>
      </c>
      <c r="D6351" s="29">
        <v>35013560</v>
      </c>
      <c r="E6351" s="29" t="s">
        <v>3527</v>
      </c>
      <c r="F6351" s="29">
        <v>299.24</v>
      </c>
      <c r="G6351" s="10">
        <f>SUMIFS('Régua SAEB'!$C:$C,'Régua SAEB'!$B:$B,"LP",'Régua SAEB'!$D:$D,"&lt;="&amp;$F6351,'Régua SAEB'!$E:$E,"&gt;"&amp;$F6351,'Régua SAEB'!$A:$A,$E6351)</f>
        <v>3</v>
      </c>
      <c r="H6351" s="10" t="str">
        <f t="array" ref="H6351">INDEX('Régua SAEB'!$F$1:$F$40,MATCH($E6351&amp;"LP"&amp;$G6351,'Régua SAEB'!$G$1:$G$40,0),1)</f>
        <v>Básico</v>
      </c>
      <c r="I6351" s="29">
        <v>283.48</v>
      </c>
      <c r="J6351" s="10">
        <f>SUMIFS('Régua SAEB'!$C:$C,'Régua SAEB'!$B:$B,"MT",'Régua SAEB'!$D:$D,"&lt;="&amp;$I6351,'Régua SAEB'!$E:$E,"&gt;"&amp;$I6351,'Régua SAEB'!$A:$A,$E6351)</f>
        <v>3</v>
      </c>
      <c r="K6351" s="10" t="str">
        <f t="array" ref="K6351">INDEX('Régua SAEB'!$F$1:$F$40,MATCH($E6351&amp;"MT"&amp;$J6351,'Régua SAEB'!$G$1:$G$40,0),1)</f>
        <v>Básico</v>
      </c>
    </row>
    <row r="6352" spans="1:11" x14ac:dyDescent="0.2">
      <c r="A6352" s="28" t="s">
        <v>84</v>
      </c>
      <c r="B6352" s="24">
        <v>13730</v>
      </c>
      <c r="C6352" s="28" t="s">
        <v>4143</v>
      </c>
      <c r="D6352" s="29">
        <v>35013730</v>
      </c>
      <c r="E6352" s="29" t="s">
        <v>3527</v>
      </c>
      <c r="F6352" s="29">
        <v>282.82</v>
      </c>
      <c r="G6352" s="10">
        <f>SUMIFS('Régua SAEB'!$C:$C,'Régua SAEB'!$B:$B,"LP",'Régua SAEB'!$D:$D,"&lt;="&amp;$F6352,'Régua SAEB'!$E:$E,"&gt;"&amp;$F6352,'Régua SAEB'!$A:$A,$E6352)</f>
        <v>3</v>
      </c>
      <c r="H6352" s="10" t="str">
        <f t="array" ref="H6352">INDEX('Régua SAEB'!$F$1:$F$40,MATCH($E6352&amp;"LP"&amp;$G6352,'Régua SAEB'!$G$1:$G$40,0),1)</f>
        <v>Básico</v>
      </c>
      <c r="I6352" s="29">
        <v>273.83999999999997</v>
      </c>
      <c r="J6352" s="10">
        <f>SUMIFS('Régua SAEB'!$C:$C,'Régua SAEB'!$B:$B,"MT",'Régua SAEB'!$D:$D,"&lt;="&amp;$I6352,'Régua SAEB'!$E:$E,"&gt;"&amp;$I6352,'Régua SAEB'!$A:$A,$E6352)</f>
        <v>2</v>
      </c>
      <c r="K6352" s="10" t="str">
        <f t="array" ref="K6352">INDEX('Régua SAEB'!$F$1:$F$40,MATCH($E6352&amp;"MT"&amp;$J6352,'Régua SAEB'!$G$1:$G$40,0),1)</f>
        <v>Insuficiente</v>
      </c>
    </row>
    <row r="6353" spans="1:11" x14ac:dyDescent="0.2">
      <c r="A6353" s="28" t="s">
        <v>84</v>
      </c>
      <c r="B6353" s="24">
        <v>20874</v>
      </c>
      <c r="C6353" s="28" t="s">
        <v>4144</v>
      </c>
      <c r="D6353" s="29">
        <v>35020874</v>
      </c>
      <c r="E6353" s="29" t="s">
        <v>3527</v>
      </c>
      <c r="F6353" s="29">
        <v>280.02999999999997</v>
      </c>
      <c r="G6353" s="10">
        <f>SUMIFS('Régua SAEB'!$C:$C,'Régua SAEB'!$B:$B,"LP",'Régua SAEB'!$D:$D,"&lt;="&amp;$F6353,'Régua SAEB'!$E:$E,"&gt;"&amp;$F6353,'Régua SAEB'!$A:$A,$E6353)</f>
        <v>3</v>
      </c>
      <c r="H6353" s="10" t="str">
        <f t="array" ref="H6353">INDEX('Régua SAEB'!$F$1:$F$40,MATCH($E6353&amp;"LP"&amp;$G6353,'Régua SAEB'!$G$1:$G$40,0),1)</f>
        <v>Básico</v>
      </c>
      <c r="I6353" s="29">
        <v>269.55</v>
      </c>
      <c r="J6353" s="10">
        <f>SUMIFS('Régua SAEB'!$C:$C,'Régua SAEB'!$B:$B,"MT",'Régua SAEB'!$D:$D,"&lt;="&amp;$I6353,'Régua SAEB'!$E:$E,"&gt;"&amp;$I6353,'Régua SAEB'!$A:$A,$E6353)</f>
        <v>2</v>
      </c>
      <c r="K6353" s="10" t="str">
        <f t="array" ref="K6353">INDEX('Régua SAEB'!$F$1:$F$40,MATCH($E6353&amp;"MT"&amp;$J6353,'Régua SAEB'!$G$1:$G$40,0),1)</f>
        <v>Insuficiente</v>
      </c>
    </row>
    <row r="6354" spans="1:11" x14ac:dyDescent="0.2">
      <c r="A6354" s="28" t="s">
        <v>84</v>
      </c>
      <c r="B6354" s="24">
        <v>23462</v>
      </c>
      <c r="C6354" s="28" t="s">
        <v>4145</v>
      </c>
      <c r="D6354" s="29">
        <v>35023462</v>
      </c>
      <c r="E6354" s="29" t="s">
        <v>3527</v>
      </c>
      <c r="F6354" s="29">
        <v>282.66000000000003</v>
      </c>
      <c r="G6354" s="10">
        <f>SUMIFS('Régua SAEB'!$C:$C,'Régua SAEB'!$B:$B,"LP",'Régua SAEB'!$D:$D,"&lt;="&amp;$F6354,'Régua SAEB'!$E:$E,"&gt;"&amp;$F6354,'Régua SAEB'!$A:$A,$E6354)</f>
        <v>3</v>
      </c>
      <c r="H6354" s="10" t="str">
        <f t="array" ref="H6354">INDEX('Régua SAEB'!$F$1:$F$40,MATCH($E6354&amp;"LP"&amp;$G6354,'Régua SAEB'!$G$1:$G$40,0),1)</f>
        <v>Básico</v>
      </c>
      <c r="I6354" s="29">
        <v>273.26</v>
      </c>
      <c r="J6354" s="10">
        <f>SUMIFS('Régua SAEB'!$C:$C,'Régua SAEB'!$B:$B,"MT",'Régua SAEB'!$D:$D,"&lt;="&amp;$I6354,'Régua SAEB'!$E:$E,"&gt;"&amp;$I6354,'Régua SAEB'!$A:$A,$E6354)</f>
        <v>2</v>
      </c>
      <c r="K6354" s="10" t="str">
        <f t="array" ref="K6354">INDEX('Régua SAEB'!$F$1:$F$40,MATCH($E6354&amp;"MT"&amp;$J6354,'Régua SAEB'!$G$1:$G$40,0),1)</f>
        <v>Insuficiente</v>
      </c>
    </row>
    <row r="6355" spans="1:11" x14ac:dyDescent="0.2">
      <c r="A6355" s="28" t="s">
        <v>84</v>
      </c>
      <c r="B6355" s="24">
        <v>42304</v>
      </c>
      <c r="C6355" s="28" t="s">
        <v>4146</v>
      </c>
      <c r="D6355" s="29">
        <v>35042304</v>
      </c>
      <c r="E6355" s="29" t="s">
        <v>3527</v>
      </c>
      <c r="F6355" s="29">
        <v>277.37</v>
      </c>
      <c r="G6355" s="10">
        <f>SUMIFS('Régua SAEB'!$C:$C,'Régua SAEB'!$B:$B,"LP",'Régua SAEB'!$D:$D,"&lt;="&amp;$F6355,'Régua SAEB'!$E:$E,"&gt;"&amp;$F6355,'Régua SAEB'!$A:$A,$E6355)</f>
        <v>3</v>
      </c>
      <c r="H6355" s="10" t="str">
        <f t="array" ref="H6355">INDEX('Régua SAEB'!$F$1:$F$40,MATCH($E6355&amp;"LP"&amp;$G6355,'Régua SAEB'!$G$1:$G$40,0),1)</f>
        <v>Básico</v>
      </c>
      <c r="I6355" s="29">
        <v>270.47000000000003</v>
      </c>
      <c r="J6355" s="10">
        <f>SUMIFS('Régua SAEB'!$C:$C,'Régua SAEB'!$B:$B,"MT",'Régua SAEB'!$D:$D,"&lt;="&amp;$I6355,'Régua SAEB'!$E:$E,"&gt;"&amp;$I6355,'Régua SAEB'!$A:$A,$E6355)</f>
        <v>2</v>
      </c>
      <c r="K6355" s="10" t="str">
        <f t="array" ref="K6355">INDEX('Régua SAEB'!$F$1:$F$40,MATCH($E6355&amp;"MT"&amp;$J6355,'Régua SAEB'!$G$1:$G$40,0),1)</f>
        <v>Insuficiente</v>
      </c>
    </row>
    <row r="6356" spans="1:11" x14ac:dyDescent="0.2">
      <c r="A6356" s="28" t="s">
        <v>3777</v>
      </c>
      <c r="B6356" s="24">
        <v>406284</v>
      </c>
      <c r="C6356" s="28" t="s">
        <v>4147</v>
      </c>
      <c r="D6356" s="29">
        <v>35406284</v>
      </c>
      <c r="E6356" s="29" t="s">
        <v>3527</v>
      </c>
      <c r="F6356" s="29">
        <v>322.55</v>
      </c>
      <c r="G6356" s="10">
        <f>SUMIFS('Régua SAEB'!$C:$C,'Régua SAEB'!$B:$B,"LP",'Régua SAEB'!$D:$D,"&lt;="&amp;$F6356,'Régua SAEB'!$E:$E,"&gt;"&amp;$F6356,'Régua SAEB'!$A:$A,$E6356)</f>
        <v>4</v>
      </c>
      <c r="H6356" s="10" t="str">
        <f t="array" ref="H6356">INDEX('Régua SAEB'!$F$1:$F$40,MATCH($E6356&amp;"LP"&amp;$G6356,'Régua SAEB'!$G$1:$G$40,0),1)</f>
        <v>Básico</v>
      </c>
      <c r="I6356" s="29">
        <v>327.27999999999997</v>
      </c>
      <c r="J6356" s="10">
        <f>SUMIFS('Régua SAEB'!$C:$C,'Régua SAEB'!$B:$B,"MT",'Régua SAEB'!$D:$D,"&lt;="&amp;$I6356,'Régua SAEB'!$E:$E,"&gt;"&amp;$I6356,'Régua SAEB'!$A:$A,$E6356)</f>
        <v>5</v>
      </c>
      <c r="K6356" s="10" t="str">
        <f t="array" ref="K6356">INDEX('Régua SAEB'!$F$1:$F$40,MATCH($E6356&amp;"MT"&amp;$J6356,'Régua SAEB'!$G$1:$G$40,0),1)</f>
        <v>Básico</v>
      </c>
    </row>
    <row r="6357" spans="1:11" x14ac:dyDescent="0.2">
      <c r="A6357" s="28" t="s">
        <v>84</v>
      </c>
      <c r="B6357" s="24">
        <v>495529</v>
      </c>
      <c r="C6357" s="28" t="s">
        <v>4148</v>
      </c>
      <c r="D6357" s="29">
        <v>35495529</v>
      </c>
      <c r="E6357" s="29" t="s">
        <v>3527</v>
      </c>
      <c r="F6357" s="29">
        <v>282.68</v>
      </c>
      <c r="G6357" s="10">
        <f>SUMIFS('Régua SAEB'!$C:$C,'Régua SAEB'!$B:$B,"LP",'Régua SAEB'!$D:$D,"&lt;="&amp;$F6357,'Régua SAEB'!$E:$E,"&gt;"&amp;$F6357,'Régua SAEB'!$A:$A,$E6357)</f>
        <v>3</v>
      </c>
      <c r="H6357" s="10" t="str">
        <f t="array" ref="H6357">INDEX('Régua SAEB'!$F$1:$F$40,MATCH($E6357&amp;"LP"&amp;$G6357,'Régua SAEB'!$G$1:$G$40,0),1)</f>
        <v>Básico</v>
      </c>
      <c r="I6357" s="29">
        <v>275.79000000000002</v>
      </c>
      <c r="J6357" s="10">
        <f>SUMIFS('Régua SAEB'!$C:$C,'Régua SAEB'!$B:$B,"MT",'Régua SAEB'!$D:$D,"&lt;="&amp;$I6357,'Régua SAEB'!$E:$E,"&gt;"&amp;$I6357,'Régua SAEB'!$A:$A,$E6357)</f>
        <v>3</v>
      </c>
      <c r="K6357" s="10" t="str">
        <f t="array" ref="K6357">INDEX('Régua SAEB'!$F$1:$F$40,MATCH($E6357&amp;"MT"&amp;$J6357,'Régua SAEB'!$G$1:$G$40,0),1)</f>
        <v>Básico</v>
      </c>
    </row>
    <row r="6358" spans="1:11" x14ac:dyDescent="0.2">
      <c r="A6358" s="28" t="s">
        <v>96</v>
      </c>
      <c r="B6358" s="24">
        <v>37874</v>
      </c>
      <c r="C6358" s="28" t="s">
        <v>4149</v>
      </c>
      <c r="D6358" s="29">
        <v>35037874</v>
      </c>
      <c r="E6358" s="29" t="s">
        <v>3527</v>
      </c>
      <c r="F6358" s="29">
        <v>279.42</v>
      </c>
      <c r="G6358" s="10">
        <f>SUMIFS('Régua SAEB'!$C:$C,'Régua SAEB'!$B:$B,"LP",'Régua SAEB'!$D:$D,"&lt;="&amp;$F6358,'Régua SAEB'!$E:$E,"&gt;"&amp;$F6358,'Régua SAEB'!$A:$A,$E6358)</f>
        <v>3</v>
      </c>
      <c r="H6358" s="10" t="str">
        <f t="array" ref="H6358">INDEX('Régua SAEB'!$F$1:$F$40,MATCH($E6358&amp;"LP"&amp;$G6358,'Régua SAEB'!$G$1:$G$40,0),1)</f>
        <v>Básico</v>
      </c>
      <c r="I6358" s="29">
        <v>275.2</v>
      </c>
      <c r="J6358" s="10">
        <f>SUMIFS('Régua SAEB'!$C:$C,'Régua SAEB'!$B:$B,"MT",'Régua SAEB'!$D:$D,"&lt;="&amp;$I6358,'Régua SAEB'!$E:$E,"&gt;"&amp;$I6358,'Régua SAEB'!$A:$A,$E6358)</f>
        <v>3</v>
      </c>
      <c r="K6358" s="10" t="str">
        <f t="array" ref="K6358">INDEX('Régua SAEB'!$F$1:$F$40,MATCH($E6358&amp;"MT"&amp;$J6358,'Régua SAEB'!$G$1:$G$40,0),1)</f>
        <v>Básico</v>
      </c>
    </row>
    <row r="6359" spans="1:11" x14ac:dyDescent="0.2">
      <c r="A6359" s="28" t="s">
        <v>3777</v>
      </c>
      <c r="B6359" s="24">
        <v>14758</v>
      </c>
      <c r="C6359" s="28" t="s">
        <v>4150</v>
      </c>
      <c r="D6359" s="29">
        <v>35014758</v>
      </c>
      <c r="E6359" s="29" t="s">
        <v>3527</v>
      </c>
      <c r="F6359" s="29">
        <v>296.57</v>
      </c>
      <c r="G6359" s="10">
        <f>SUMIFS('Régua SAEB'!$C:$C,'Régua SAEB'!$B:$B,"LP",'Régua SAEB'!$D:$D,"&lt;="&amp;$F6359,'Régua SAEB'!$E:$E,"&gt;"&amp;$F6359,'Régua SAEB'!$A:$A,$E6359)</f>
        <v>3</v>
      </c>
      <c r="H6359" s="10" t="str">
        <f t="array" ref="H6359">INDEX('Régua SAEB'!$F$1:$F$40,MATCH($E6359&amp;"LP"&amp;$G6359,'Régua SAEB'!$G$1:$G$40,0),1)</f>
        <v>Básico</v>
      </c>
      <c r="I6359" s="29">
        <v>278.52</v>
      </c>
      <c r="J6359" s="10">
        <f>SUMIFS('Régua SAEB'!$C:$C,'Régua SAEB'!$B:$B,"MT",'Régua SAEB'!$D:$D,"&lt;="&amp;$I6359,'Régua SAEB'!$E:$E,"&gt;"&amp;$I6359,'Régua SAEB'!$A:$A,$E6359)</f>
        <v>3</v>
      </c>
      <c r="K6359" s="10" t="str">
        <f t="array" ref="K6359">INDEX('Régua SAEB'!$F$1:$F$40,MATCH($E6359&amp;"MT"&amp;$J6359,'Régua SAEB'!$G$1:$G$40,0),1)</f>
        <v>Básico</v>
      </c>
    </row>
    <row r="6360" spans="1:11" x14ac:dyDescent="0.2">
      <c r="A6360" s="28" t="s">
        <v>64</v>
      </c>
      <c r="B6360" s="24">
        <v>218</v>
      </c>
      <c r="C6360" s="28" t="s">
        <v>4151</v>
      </c>
      <c r="D6360" s="29">
        <v>35000218</v>
      </c>
      <c r="E6360" s="29" t="s">
        <v>3527</v>
      </c>
      <c r="F6360" s="29">
        <v>259.60000000000002</v>
      </c>
      <c r="G6360" s="10">
        <f>SUMIFS('Régua SAEB'!$C:$C,'Régua SAEB'!$B:$B,"LP",'Régua SAEB'!$D:$D,"&lt;="&amp;$F6360,'Régua SAEB'!$E:$E,"&gt;"&amp;$F6360,'Régua SAEB'!$A:$A,$E6360)</f>
        <v>2</v>
      </c>
      <c r="H6360" s="10" t="str">
        <f t="array" ref="H6360">INDEX('Régua SAEB'!$F$1:$F$40,MATCH($E6360&amp;"LP"&amp;$G6360,'Régua SAEB'!$G$1:$G$40,0),1)</f>
        <v>Básico</v>
      </c>
      <c r="I6360" s="29">
        <v>256.49</v>
      </c>
      <c r="J6360" s="10">
        <f>SUMIFS('Régua SAEB'!$C:$C,'Régua SAEB'!$B:$B,"MT",'Régua SAEB'!$D:$D,"&lt;="&amp;$I6360,'Régua SAEB'!$E:$E,"&gt;"&amp;$I6360,'Régua SAEB'!$A:$A,$E6360)</f>
        <v>2</v>
      </c>
      <c r="K6360" s="10" t="str">
        <f t="array" ref="K6360">INDEX('Régua SAEB'!$F$1:$F$40,MATCH($E6360&amp;"MT"&amp;$J6360,'Régua SAEB'!$G$1:$G$40,0),1)</f>
        <v>Insuficiente</v>
      </c>
    </row>
    <row r="6361" spans="1:11" x14ac:dyDescent="0.2">
      <c r="A6361" s="28" t="s">
        <v>3777</v>
      </c>
      <c r="B6361" s="24">
        <v>486</v>
      </c>
      <c r="C6361" s="28" t="s">
        <v>4152</v>
      </c>
      <c r="D6361" s="29">
        <v>35000486</v>
      </c>
      <c r="E6361" s="29" t="s">
        <v>3527</v>
      </c>
      <c r="F6361" s="29">
        <v>321.97000000000003</v>
      </c>
      <c r="G6361" s="10">
        <f>SUMIFS('Régua SAEB'!$C:$C,'Régua SAEB'!$B:$B,"LP",'Régua SAEB'!$D:$D,"&lt;="&amp;$F6361,'Régua SAEB'!$E:$E,"&gt;"&amp;$F6361,'Régua SAEB'!$A:$A,$E6361)</f>
        <v>4</v>
      </c>
      <c r="H6361" s="10" t="str">
        <f t="array" ref="H6361">INDEX('Régua SAEB'!$F$1:$F$40,MATCH($E6361&amp;"LP"&amp;$G6361,'Régua SAEB'!$G$1:$G$40,0),1)</f>
        <v>Básico</v>
      </c>
      <c r="I6361" s="29">
        <v>303.60000000000002</v>
      </c>
      <c r="J6361" s="10">
        <f>SUMIFS('Régua SAEB'!$C:$C,'Régua SAEB'!$B:$B,"MT",'Régua SAEB'!$D:$D,"&lt;="&amp;$I6361,'Régua SAEB'!$E:$E,"&gt;"&amp;$I6361,'Régua SAEB'!$A:$A,$E6361)</f>
        <v>4</v>
      </c>
      <c r="K6361" s="10" t="str">
        <f t="array" ref="K6361">INDEX('Régua SAEB'!$F$1:$F$40,MATCH($E6361&amp;"MT"&amp;$J6361,'Régua SAEB'!$G$1:$G$40,0),1)</f>
        <v>Básico</v>
      </c>
    </row>
    <row r="6362" spans="1:11" x14ac:dyDescent="0.2">
      <c r="A6362" s="28" t="s">
        <v>29</v>
      </c>
      <c r="B6362" s="24">
        <v>929</v>
      </c>
      <c r="C6362" s="28" t="s">
        <v>4153</v>
      </c>
      <c r="D6362" s="29">
        <v>35000929</v>
      </c>
      <c r="E6362" s="29" t="s">
        <v>3527</v>
      </c>
      <c r="F6362" s="29">
        <v>297.58999999999997</v>
      </c>
      <c r="G6362" s="10">
        <f>SUMIFS('Régua SAEB'!$C:$C,'Régua SAEB'!$B:$B,"LP",'Régua SAEB'!$D:$D,"&lt;="&amp;$F6362,'Régua SAEB'!$E:$E,"&gt;"&amp;$F6362,'Régua SAEB'!$A:$A,$E6362)</f>
        <v>3</v>
      </c>
      <c r="H6362" s="10" t="str">
        <f t="array" ref="H6362">INDEX('Régua SAEB'!$F$1:$F$40,MATCH($E6362&amp;"LP"&amp;$G6362,'Régua SAEB'!$G$1:$G$40,0),1)</f>
        <v>Básico</v>
      </c>
      <c r="I6362" s="29">
        <v>277.16000000000003</v>
      </c>
      <c r="J6362" s="10">
        <f>SUMIFS('Régua SAEB'!$C:$C,'Régua SAEB'!$B:$B,"MT",'Régua SAEB'!$D:$D,"&lt;="&amp;$I6362,'Régua SAEB'!$E:$E,"&gt;"&amp;$I6362,'Régua SAEB'!$A:$A,$E6362)</f>
        <v>3</v>
      </c>
      <c r="K6362" s="10" t="str">
        <f t="array" ref="K6362">INDEX('Régua SAEB'!$F$1:$F$40,MATCH($E6362&amp;"MT"&amp;$J6362,'Régua SAEB'!$G$1:$G$40,0),1)</f>
        <v>Básico</v>
      </c>
    </row>
    <row r="6363" spans="1:11" x14ac:dyDescent="0.2">
      <c r="A6363" s="28" t="s">
        <v>3777</v>
      </c>
      <c r="B6363" s="24">
        <v>954</v>
      </c>
      <c r="C6363" s="28" t="s">
        <v>4154</v>
      </c>
      <c r="D6363" s="29">
        <v>35000954</v>
      </c>
      <c r="E6363" s="29" t="s">
        <v>3527</v>
      </c>
      <c r="F6363" s="29">
        <v>320.19</v>
      </c>
      <c r="G6363" s="10">
        <f>SUMIFS('Régua SAEB'!$C:$C,'Régua SAEB'!$B:$B,"LP",'Régua SAEB'!$D:$D,"&lt;="&amp;$F6363,'Régua SAEB'!$E:$E,"&gt;"&amp;$F6363,'Régua SAEB'!$A:$A,$E6363)</f>
        <v>4</v>
      </c>
      <c r="H6363" s="10" t="str">
        <f t="array" ref="H6363">INDEX('Régua SAEB'!$F$1:$F$40,MATCH($E6363&amp;"LP"&amp;$G6363,'Régua SAEB'!$G$1:$G$40,0),1)</f>
        <v>Básico</v>
      </c>
      <c r="I6363" s="29">
        <v>312.14999999999998</v>
      </c>
      <c r="J6363" s="10">
        <f>SUMIFS('Régua SAEB'!$C:$C,'Régua SAEB'!$B:$B,"MT",'Régua SAEB'!$D:$D,"&lt;="&amp;$I6363,'Régua SAEB'!$E:$E,"&gt;"&amp;$I6363,'Régua SAEB'!$A:$A,$E6363)</f>
        <v>4</v>
      </c>
      <c r="K6363" s="10" t="str">
        <f t="array" ref="K6363">INDEX('Régua SAEB'!$F$1:$F$40,MATCH($E6363&amp;"MT"&amp;$J6363,'Régua SAEB'!$G$1:$G$40,0),1)</f>
        <v>Básico</v>
      </c>
    </row>
    <row r="6364" spans="1:11" x14ac:dyDescent="0.2">
      <c r="A6364" s="28" t="s">
        <v>55</v>
      </c>
      <c r="B6364" s="24">
        <v>1375</v>
      </c>
      <c r="C6364" s="28" t="s">
        <v>4155</v>
      </c>
      <c r="D6364" s="29">
        <v>35001375</v>
      </c>
      <c r="E6364" s="29" t="s">
        <v>3527</v>
      </c>
      <c r="F6364" s="29">
        <v>305.17</v>
      </c>
      <c r="G6364" s="10">
        <f>SUMIFS('Régua SAEB'!$C:$C,'Régua SAEB'!$B:$B,"LP",'Régua SAEB'!$D:$D,"&lt;="&amp;$F6364,'Régua SAEB'!$E:$E,"&gt;"&amp;$F6364,'Régua SAEB'!$A:$A,$E6364)</f>
        <v>4</v>
      </c>
      <c r="H6364" s="10" t="str">
        <f t="array" ref="H6364">INDEX('Régua SAEB'!$F$1:$F$40,MATCH($E6364&amp;"LP"&amp;$G6364,'Régua SAEB'!$G$1:$G$40,0),1)</f>
        <v>Básico</v>
      </c>
      <c r="I6364" s="29">
        <v>286.19</v>
      </c>
      <c r="J6364" s="10">
        <f>SUMIFS('Régua SAEB'!$C:$C,'Régua SAEB'!$B:$B,"MT",'Régua SAEB'!$D:$D,"&lt;="&amp;$I6364,'Régua SAEB'!$E:$E,"&gt;"&amp;$I6364,'Régua SAEB'!$A:$A,$E6364)</f>
        <v>3</v>
      </c>
      <c r="K6364" s="10" t="str">
        <f t="array" ref="K6364">INDEX('Régua SAEB'!$F$1:$F$40,MATCH($E6364&amp;"MT"&amp;$J6364,'Régua SAEB'!$G$1:$G$40,0),1)</f>
        <v>Básico</v>
      </c>
    </row>
    <row r="6365" spans="1:11" x14ac:dyDescent="0.2">
      <c r="A6365" s="28" t="s">
        <v>3777</v>
      </c>
      <c r="B6365" s="24">
        <v>1594</v>
      </c>
      <c r="C6365" s="28" t="s">
        <v>4156</v>
      </c>
      <c r="D6365" s="29">
        <v>35001594</v>
      </c>
      <c r="E6365" s="29" t="s">
        <v>3527</v>
      </c>
      <c r="F6365" s="29">
        <v>315.04000000000002</v>
      </c>
      <c r="G6365" s="10">
        <f>SUMIFS('Régua SAEB'!$C:$C,'Régua SAEB'!$B:$B,"LP",'Régua SAEB'!$D:$D,"&lt;="&amp;$F6365,'Régua SAEB'!$E:$E,"&gt;"&amp;$F6365,'Régua SAEB'!$A:$A,$E6365)</f>
        <v>4</v>
      </c>
      <c r="H6365" s="10" t="str">
        <f t="array" ref="H6365">INDEX('Régua SAEB'!$F$1:$F$40,MATCH($E6365&amp;"LP"&amp;$G6365,'Régua SAEB'!$G$1:$G$40,0),1)</f>
        <v>Básico</v>
      </c>
      <c r="I6365" s="29">
        <v>299.14999999999998</v>
      </c>
      <c r="J6365" s="10">
        <f>SUMIFS('Régua SAEB'!$C:$C,'Régua SAEB'!$B:$B,"MT",'Régua SAEB'!$D:$D,"&lt;="&amp;$I6365,'Régua SAEB'!$E:$E,"&gt;"&amp;$I6365,'Régua SAEB'!$A:$A,$E6365)</f>
        <v>3</v>
      </c>
      <c r="K6365" s="10" t="str">
        <f t="array" ref="K6365">INDEX('Régua SAEB'!$F$1:$F$40,MATCH($E6365&amp;"MT"&amp;$J6365,'Régua SAEB'!$G$1:$G$40,0),1)</f>
        <v>Básico</v>
      </c>
    </row>
    <row r="6366" spans="1:11" x14ac:dyDescent="0.2">
      <c r="A6366" s="28" t="s">
        <v>3777</v>
      </c>
      <c r="B6366" s="24">
        <v>1636</v>
      </c>
      <c r="C6366" s="28" t="s">
        <v>4157</v>
      </c>
      <c r="D6366" s="29">
        <v>35001636</v>
      </c>
      <c r="E6366" s="29" t="s">
        <v>3527</v>
      </c>
      <c r="F6366" s="29">
        <v>318.8</v>
      </c>
      <c r="G6366" s="10">
        <f>SUMIFS('Régua SAEB'!$C:$C,'Régua SAEB'!$B:$B,"LP",'Régua SAEB'!$D:$D,"&lt;="&amp;$F6366,'Régua SAEB'!$E:$E,"&gt;"&amp;$F6366,'Régua SAEB'!$A:$A,$E6366)</f>
        <v>4</v>
      </c>
      <c r="H6366" s="10" t="str">
        <f t="array" ref="H6366">INDEX('Régua SAEB'!$F$1:$F$40,MATCH($E6366&amp;"LP"&amp;$G6366,'Régua SAEB'!$G$1:$G$40,0),1)</f>
        <v>Básico</v>
      </c>
      <c r="I6366" s="29">
        <v>303.83</v>
      </c>
      <c r="J6366" s="10">
        <f>SUMIFS('Régua SAEB'!$C:$C,'Régua SAEB'!$B:$B,"MT",'Régua SAEB'!$D:$D,"&lt;="&amp;$I6366,'Régua SAEB'!$E:$E,"&gt;"&amp;$I6366,'Régua SAEB'!$A:$A,$E6366)</f>
        <v>4</v>
      </c>
      <c r="K6366" s="10" t="str">
        <f t="array" ref="K6366">INDEX('Régua SAEB'!$F$1:$F$40,MATCH($E6366&amp;"MT"&amp;$J6366,'Régua SAEB'!$G$1:$G$40,0),1)</f>
        <v>Básico</v>
      </c>
    </row>
    <row r="6367" spans="1:11" x14ac:dyDescent="0.2">
      <c r="A6367" s="28" t="s">
        <v>55</v>
      </c>
      <c r="B6367" s="24">
        <v>1703</v>
      </c>
      <c r="C6367" s="28" t="s">
        <v>4158</v>
      </c>
      <c r="D6367" s="29">
        <v>35001703</v>
      </c>
      <c r="E6367" s="29" t="s">
        <v>3527</v>
      </c>
      <c r="F6367" s="29">
        <v>282.38</v>
      </c>
      <c r="G6367" s="10">
        <f>SUMIFS('Régua SAEB'!$C:$C,'Régua SAEB'!$B:$B,"LP",'Régua SAEB'!$D:$D,"&lt;="&amp;$F6367,'Régua SAEB'!$E:$E,"&gt;"&amp;$F6367,'Régua SAEB'!$A:$A,$E6367)</f>
        <v>3</v>
      </c>
      <c r="H6367" s="10" t="str">
        <f t="array" ref="H6367">INDEX('Régua SAEB'!$F$1:$F$40,MATCH($E6367&amp;"LP"&amp;$G6367,'Régua SAEB'!$G$1:$G$40,0),1)</f>
        <v>Básico</v>
      </c>
      <c r="I6367" s="29">
        <v>267.54000000000002</v>
      </c>
      <c r="J6367" s="10">
        <f>SUMIFS('Régua SAEB'!$C:$C,'Régua SAEB'!$B:$B,"MT",'Régua SAEB'!$D:$D,"&lt;="&amp;$I6367,'Régua SAEB'!$E:$E,"&gt;"&amp;$I6367,'Régua SAEB'!$A:$A,$E6367)</f>
        <v>2</v>
      </c>
      <c r="K6367" s="10" t="str">
        <f t="array" ref="K6367">INDEX('Régua SAEB'!$F$1:$F$40,MATCH($E6367&amp;"MT"&amp;$J6367,'Régua SAEB'!$G$1:$G$40,0),1)</f>
        <v>Insuficiente</v>
      </c>
    </row>
    <row r="6368" spans="1:11" x14ac:dyDescent="0.2">
      <c r="A6368" s="28" t="s">
        <v>31</v>
      </c>
      <c r="B6368" s="24">
        <v>1855</v>
      </c>
      <c r="C6368" s="28" t="s">
        <v>4159</v>
      </c>
      <c r="D6368" s="29">
        <v>35001855</v>
      </c>
      <c r="E6368" s="29" t="s">
        <v>3527</v>
      </c>
      <c r="F6368" s="29">
        <v>302.55</v>
      </c>
      <c r="G6368" s="10">
        <f>SUMIFS('Régua SAEB'!$C:$C,'Régua SAEB'!$B:$B,"LP",'Régua SAEB'!$D:$D,"&lt;="&amp;$F6368,'Régua SAEB'!$E:$E,"&gt;"&amp;$F6368,'Régua SAEB'!$A:$A,$E6368)</f>
        <v>4</v>
      </c>
      <c r="H6368" s="10" t="str">
        <f t="array" ref="H6368">INDEX('Régua SAEB'!$F$1:$F$40,MATCH($E6368&amp;"LP"&amp;$G6368,'Régua SAEB'!$G$1:$G$40,0),1)</f>
        <v>Básico</v>
      </c>
      <c r="I6368" s="29">
        <v>297.39999999999998</v>
      </c>
      <c r="J6368" s="10">
        <f>SUMIFS('Régua SAEB'!$C:$C,'Régua SAEB'!$B:$B,"MT",'Régua SAEB'!$D:$D,"&lt;="&amp;$I6368,'Régua SAEB'!$E:$E,"&gt;"&amp;$I6368,'Régua SAEB'!$A:$A,$E6368)</f>
        <v>3</v>
      </c>
      <c r="K6368" s="10" t="str">
        <f t="array" ref="K6368">INDEX('Régua SAEB'!$F$1:$F$40,MATCH($E6368&amp;"MT"&amp;$J6368,'Régua SAEB'!$G$1:$G$40,0),1)</f>
        <v>Básico</v>
      </c>
    </row>
    <row r="6369" spans="1:11" x14ac:dyDescent="0.2">
      <c r="A6369" s="28" t="s">
        <v>55</v>
      </c>
      <c r="B6369" s="24">
        <v>2008</v>
      </c>
      <c r="C6369" s="28" t="s">
        <v>4160</v>
      </c>
      <c r="D6369" s="29">
        <v>35002008</v>
      </c>
      <c r="E6369" s="29" t="s">
        <v>3527</v>
      </c>
      <c r="F6369" s="29">
        <v>273.69</v>
      </c>
      <c r="G6369" s="10">
        <f>SUMIFS('Régua SAEB'!$C:$C,'Régua SAEB'!$B:$B,"LP",'Régua SAEB'!$D:$D,"&lt;="&amp;$F6369,'Régua SAEB'!$E:$E,"&gt;"&amp;$F6369,'Régua SAEB'!$A:$A,$E6369)</f>
        <v>2</v>
      </c>
      <c r="H6369" s="10" t="str">
        <f t="array" ref="H6369">INDEX('Régua SAEB'!$F$1:$F$40,MATCH($E6369&amp;"LP"&amp;$G6369,'Régua SAEB'!$G$1:$G$40,0),1)</f>
        <v>Básico</v>
      </c>
      <c r="I6369" s="29">
        <v>263.42</v>
      </c>
      <c r="J6369" s="10">
        <f>SUMIFS('Régua SAEB'!$C:$C,'Régua SAEB'!$B:$B,"MT",'Régua SAEB'!$D:$D,"&lt;="&amp;$I6369,'Régua SAEB'!$E:$E,"&gt;"&amp;$I6369,'Régua SAEB'!$A:$A,$E6369)</f>
        <v>2</v>
      </c>
      <c r="K6369" s="10" t="str">
        <f t="array" ref="K6369">INDEX('Régua SAEB'!$F$1:$F$40,MATCH($E6369&amp;"MT"&amp;$J6369,'Régua SAEB'!$G$1:$G$40,0),1)</f>
        <v>Insuficiente</v>
      </c>
    </row>
    <row r="6370" spans="1:11" x14ac:dyDescent="0.2">
      <c r="A6370" s="28" t="s">
        <v>55</v>
      </c>
      <c r="B6370" s="24">
        <v>2203</v>
      </c>
      <c r="C6370" s="28" t="s">
        <v>4161</v>
      </c>
      <c r="D6370" s="29">
        <v>35002203</v>
      </c>
      <c r="E6370" s="29" t="s">
        <v>3527</v>
      </c>
      <c r="F6370" s="29">
        <v>304.60000000000002</v>
      </c>
      <c r="G6370" s="10">
        <f>SUMIFS('Régua SAEB'!$C:$C,'Régua SAEB'!$B:$B,"LP",'Régua SAEB'!$D:$D,"&lt;="&amp;$F6370,'Régua SAEB'!$E:$E,"&gt;"&amp;$F6370,'Régua SAEB'!$A:$A,$E6370)</f>
        <v>4</v>
      </c>
      <c r="H6370" s="10" t="str">
        <f t="array" ref="H6370">INDEX('Régua SAEB'!$F$1:$F$40,MATCH($E6370&amp;"LP"&amp;$G6370,'Régua SAEB'!$G$1:$G$40,0),1)</f>
        <v>Básico</v>
      </c>
      <c r="I6370" s="29">
        <v>276.72000000000003</v>
      </c>
      <c r="J6370" s="10">
        <f>SUMIFS('Régua SAEB'!$C:$C,'Régua SAEB'!$B:$B,"MT",'Régua SAEB'!$D:$D,"&lt;="&amp;$I6370,'Régua SAEB'!$E:$E,"&gt;"&amp;$I6370,'Régua SAEB'!$A:$A,$E6370)</f>
        <v>3</v>
      </c>
      <c r="K6370" s="10" t="str">
        <f t="array" ref="K6370">INDEX('Régua SAEB'!$F$1:$F$40,MATCH($E6370&amp;"MT"&amp;$J6370,'Régua SAEB'!$G$1:$G$40,0),1)</f>
        <v>Básico</v>
      </c>
    </row>
    <row r="6371" spans="1:11" x14ac:dyDescent="0.2">
      <c r="A6371" s="28" t="s">
        <v>55</v>
      </c>
      <c r="B6371" s="24">
        <v>2264</v>
      </c>
      <c r="C6371" s="28" t="s">
        <v>4162</v>
      </c>
      <c r="D6371" s="29">
        <v>35002264</v>
      </c>
      <c r="E6371" s="29" t="s">
        <v>3527</v>
      </c>
      <c r="F6371" s="29">
        <v>289.49</v>
      </c>
      <c r="G6371" s="10">
        <f>SUMIFS('Régua SAEB'!$C:$C,'Régua SAEB'!$B:$B,"LP",'Régua SAEB'!$D:$D,"&lt;="&amp;$F6371,'Régua SAEB'!$E:$E,"&gt;"&amp;$F6371,'Régua SAEB'!$A:$A,$E6371)</f>
        <v>3</v>
      </c>
      <c r="H6371" s="10" t="str">
        <f t="array" ref="H6371">INDEX('Régua SAEB'!$F$1:$F$40,MATCH($E6371&amp;"LP"&amp;$G6371,'Régua SAEB'!$G$1:$G$40,0),1)</f>
        <v>Básico</v>
      </c>
      <c r="I6371" s="29">
        <v>269.91000000000003</v>
      </c>
      <c r="J6371" s="10">
        <f>SUMIFS('Régua SAEB'!$C:$C,'Régua SAEB'!$B:$B,"MT",'Régua SAEB'!$D:$D,"&lt;="&amp;$I6371,'Régua SAEB'!$E:$E,"&gt;"&amp;$I6371,'Régua SAEB'!$A:$A,$E6371)</f>
        <v>2</v>
      </c>
      <c r="K6371" s="10" t="str">
        <f t="array" ref="K6371">INDEX('Régua SAEB'!$F$1:$F$40,MATCH($E6371&amp;"MT"&amp;$J6371,'Régua SAEB'!$G$1:$G$40,0),1)</f>
        <v>Insuficiente</v>
      </c>
    </row>
    <row r="6372" spans="1:11" x14ac:dyDescent="0.2">
      <c r="A6372" s="28" t="s">
        <v>54</v>
      </c>
      <c r="B6372" s="24">
        <v>2409</v>
      </c>
      <c r="C6372" s="28" t="s">
        <v>4163</v>
      </c>
      <c r="D6372" s="29">
        <v>35002409</v>
      </c>
      <c r="E6372" s="29" t="s">
        <v>3527</v>
      </c>
      <c r="F6372" s="29">
        <v>285.83999999999997</v>
      </c>
      <c r="G6372" s="10">
        <f>SUMIFS('Régua SAEB'!$C:$C,'Régua SAEB'!$B:$B,"LP",'Régua SAEB'!$D:$D,"&lt;="&amp;$F6372,'Régua SAEB'!$E:$E,"&gt;"&amp;$F6372,'Régua SAEB'!$A:$A,$E6372)</f>
        <v>3</v>
      </c>
      <c r="H6372" s="10" t="str">
        <f t="array" ref="H6372">INDEX('Régua SAEB'!$F$1:$F$40,MATCH($E6372&amp;"LP"&amp;$G6372,'Régua SAEB'!$G$1:$G$40,0),1)</f>
        <v>Básico</v>
      </c>
      <c r="I6372" s="29">
        <v>266.51</v>
      </c>
      <c r="J6372" s="10">
        <f>SUMIFS('Régua SAEB'!$C:$C,'Régua SAEB'!$B:$B,"MT",'Régua SAEB'!$D:$D,"&lt;="&amp;$I6372,'Régua SAEB'!$E:$E,"&gt;"&amp;$I6372,'Régua SAEB'!$A:$A,$E6372)</f>
        <v>2</v>
      </c>
      <c r="K6372" s="10" t="str">
        <f t="array" ref="K6372">INDEX('Régua SAEB'!$F$1:$F$40,MATCH($E6372&amp;"MT"&amp;$J6372,'Régua SAEB'!$G$1:$G$40,0),1)</f>
        <v>Insuficiente</v>
      </c>
    </row>
    <row r="6373" spans="1:11" x14ac:dyDescent="0.2">
      <c r="A6373" s="28" t="s">
        <v>51</v>
      </c>
      <c r="B6373" s="24">
        <v>2422</v>
      </c>
      <c r="C6373" s="28" t="s">
        <v>4164</v>
      </c>
      <c r="D6373" s="29">
        <v>35002422</v>
      </c>
      <c r="E6373" s="29" t="s">
        <v>3527</v>
      </c>
      <c r="F6373" s="29">
        <v>282.32</v>
      </c>
      <c r="G6373" s="10">
        <f>SUMIFS('Régua SAEB'!$C:$C,'Régua SAEB'!$B:$B,"LP",'Régua SAEB'!$D:$D,"&lt;="&amp;$F6373,'Régua SAEB'!$E:$E,"&gt;"&amp;$F6373,'Régua SAEB'!$A:$A,$E6373)</f>
        <v>3</v>
      </c>
      <c r="H6373" s="10" t="str">
        <f t="array" ref="H6373">INDEX('Régua SAEB'!$F$1:$F$40,MATCH($E6373&amp;"LP"&amp;$G6373,'Régua SAEB'!$G$1:$G$40,0),1)</f>
        <v>Básico</v>
      </c>
      <c r="I6373" s="29">
        <v>269.81</v>
      </c>
      <c r="J6373" s="10">
        <f>SUMIFS('Régua SAEB'!$C:$C,'Régua SAEB'!$B:$B,"MT",'Régua SAEB'!$D:$D,"&lt;="&amp;$I6373,'Régua SAEB'!$E:$E,"&gt;"&amp;$I6373,'Régua SAEB'!$A:$A,$E6373)</f>
        <v>2</v>
      </c>
      <c r="K6373" s="10" t="str">
        <f t="array" ref="K6373">INDEX('Régua SAEB'!$F$1:$F$40,MATCH($E6373&amp;"MT"&amp;$J6373,'Régua SAEB'!$G$1:$G$40,0),1)</f>
        <v>Insuficiente</v>
      </c>
    </row>
    <row r="6374" spans="1:11" x14ac:dyDescent="0.2">
      <c r="A6374" s="28" t="s">
        <v>3777</v>
      </c>
      <c r="B6374" s="24">
        <v>2628</v>
      </c>
      <c r="C6374" s="28" t="s">
        <v>4165</v>
      </c>
      <c r="D6374" s="29">
        <v>35002628</v>
      </c>
      <c r="E6374" s="29" t="s">
        <v>3527</v>
      </c>
      <c r="F6374" s="29">
        <v>314.83</v>
      </c>
      <c r="G6374" s="10">
        <f>SUMIFS('Régua SAEB'!$C:$C,'Régua SAEB'!$B:$B,"LP",'Régua SAEB'!$D:$D,"&lt;="&amp;$F6374,'Régua SAEB'!$E:$E,"&gt;"&amp;$F6374,'Régua SAEB'!$A:$A,$E6374)</f>
        <v>4</v>
      </c>
      <c r="H6374" s="10" t="str">
        <f t="array" ref="H6374">INDEX('Régua SAEB'!$F$1:$F$40,MATCH($E6374&amp;"LP"&amp;$G6374,'Régua SAEB'!$G$1:$G$40,0),1)</f>
        <v>Básico</v>
      </c>
      <c r="I6374" s="29">
        <v>300.49</v>
      </c>
      <c r="J6374" s="10">
        <f>SUMIFS('Régua SAEB'!$C:$C,'Régua SAEB'!$B:$B,"MT",'Régua SAEB'!$D:$D,"&lt;="&amp;$I6374,'Régua SAEB'!$E:$E,"&gt;"&amp;$I6374,'Régua SAEB'!$A:$A,$E6374)</f>
        <v>4</v>
      </c>
      <c r="K6374" s="10" t="str">
        <f t="array" ref="K6374">INDEX('Régua SAEB'!$F$1:$F$40,MATCH($E6374&amp;"MT"&amp;$J6374,'Régua SAEB'!$G$1:$G$40,0),1)</f>
        <v>Básico</v>
      </c>
    </row>
    <row r="6375" spans="1:11" x14ac:dyDescent="0.2">
      <c r="A6375" s="28" t="s">
        <v>54</v>
      </c>
      <c r="B6375" s="24">
        <v>2641</v>
      </c>
      <c r="C6375" s="28" t="s">
        <v>4166</v>
      </c>
      <c r="D6375" s="29">
        <v>35002641</v>
      </c>
      <c r="E6375" s="29" t="s">
        <v>3527</v>
      </c>
      <c r="F6375" s="29">
        <v>284.76</v>
      </c>
      <c r="G6375" s="10">
        <f>SUMIFS('Régua SAEB'!$C:$C,'Régua SAEB'!$B:$B,"LP",'Régua SAEB'!$D:$D,"&lt;="&amp;$F6375,'Régua SAEB'!$E:$E,"&gt;"&amp;$F6375,'Régua SAEB'!$A:$A,$E6375)</f>
        <v>3</v>
      </c>
      <c r="H6375" s="10" t="str">
        <f t="array" ref="H6375">INDEX('Régua SAEB'!$F$1:$F$40,MATCH($E6375&amp;"LP"&amp;$G6375,'Régua SAEB'!$G$1:$G$40,0),1)</f>
        <v>Básico</v>
      </c>
      <c r="I6375" s="29">
        <v>260.32</v>
      </c>
      <c r="J6375" s="10">
        <f>SUMIFS('Régua SAEB'!$C:$C,'Régua SAEB'!$B:$B,"MT",'Régua SAEB'!$D:$D,"&lt;="&amp;$I6375,'Régua SAEB'!$E:$E,"&gt;"&amp;$I6375,'Régua SAEB'!$A:$A,$E6375)</f>
        <v>2</v>
      </c>
      <c r="K6375" s="10" t="str">
        <f t="array" ref="K6375">INDEX('Régua SAEB'!$F$1:$F$40,MATCH($E6375&amp;"MT"&amp;$J6375,'Régua SAEB'!$G$1:$G$40,0),1)</f>
        <v>Insuficiente</v>
      </c>
    </row>
    <row r="6376" spans="1:11" x14ac:dyDescent="0.2">
      <c r="A6376" s="28" t="s">
        <v>51</v>
      </c>
      <c r="B6376" s="24">
        <v>2744</v>
      </c>
      <c r="C6376" s="28" t="s">
        <v>4167</v>
      </c>
      <c r="D6376" s="29">
        <v>35002744</v>
      </c>
      <c r="E6376" s="29" t="s">
        <v>3527</v>
      </c>
      <c r="F6376" s="29">
        <v>293.22000000000003</v>
      </c>
      <c r="G6376" s="10">
        <f>SUMIFS('Régua SAEB'!$C:$C,'Régua SAEB'!$B:$B,"LP",'Régua SAEB'!$D:$D,"&lt;="&amp;$F6376,'Régua SAEB'!$E:$E,"&gt;"&amp;$F6376,'Régua SAEB'!$A:$A,$E6376)</f>
        <v>3</v>
      </c>
      <c r="H6376" s="10" t="str">
        <f t="array" ref="H6376">INDEX('Régua SAEB'!$F$1:$F$40,MATCH($E6376&amp;"LP"&amp;$G6376,'Régua SAEB'!$G$1:$G$40,0),1)</f>
        <v>Básico</v>
      </c>
      <c r="I6376" s="29">
        <v>277.70999999999998</v>
      </c>
      <c r="J6376" s="10">
        <f>SUMIFS('Régua SAEB'!$C:$C,'Régua SAEB'!$B:$B,"MT",'Régua SAEB'!$D:$D,"&lt;="&amp;$I6376,'Régua SAEB'!$E:$E,"&gt;"&amp;$I6376,'Régua SAEB'!$A:$A,$E6376)</f>
        <v>3</v>
      </c>
      <c r="K6376" s="10" t="str">
        <f t="array" ref="K6376">INDEX('Régua SAEB'!$F$1:$F$40,MATCH($E6376&amp;"MT"&amp;$J6376,'Régua SAEB'!$G$1:$G$40,0),1)</f>
        <v>Básico</v>
      </c>
    </row>
    <row r="6377" spans="1:11" x14ac:dyDescent="0.2">
      <c r="A6377" s="28" t="s">
        <v>52</v>
      </c>
      <c r="B6377" s="24">
        <v>2914</v>
      </c>
      <c r="C6377" s="28" t="s">
        <v>4168</v>
      </c>
      <c r="D6377" s="29">
        <v>35002914</v>
      </c>
      <c r="E6377" s="29" t="s">
        <v>3527</v>
      </c>
      <c r="F6377" s="29">
        <v>285.89</v>
      </c>
      <c r="G6377" s="10">
        <f>SUMIFS('Régua SAEB'!$C:$C,'Régua SAEB'!$B:$B,"LP",'Régua SAEB'!$D:$D,"&lt;="&amp;$F6377,'Régua SAEB'!$E:$E,"&gt;"&amp;$F6377,'Régua SAEB'!$A:$A,$E6377)</f>
        <v>3</v>
      </c>
      <c r="H6377" s="10" t="str">
        <f t="array" ref="H6377">INDEX('Régua SAEB'!$F$1:$F$40,MATCH($E6377&amp;"LP"&amp;$G6377,'Régua SAEB'!$G$1:$G$40,0),1)</f>
        <v>Básico</v>
      </c>
      <c r="I6377" s="29">
        <v>266.61</v>
      </c>
      <c r="J6377" s="10">
        <f>SUMIFS('Régua SAEB'!$C:$C,'Régua SAEB'!$B:$B,"MT",'Régua SAEB'!$D:$D,"&lt;="&amp;$I6377,'Régua SAEB'!$E:$E,"&gt;"&amp;$I6377,'Régua SAEB'!$A:$A,$E6377)</f>
        <v>2</v>
      </c>
      <c r="K6377" s="10" t="str">
        <f t="array" ref="K6377">INDEX('Régua SAEB'!$F$1:$F$40,MATCH($E6377&amp;"MT"&amp;$J6377,'Régua SAEB'!$G$1:$G$40,0),1)</f>
        <v>Insuficiente</v>
      </c>
    </row>
    <row r="6378" spans="1:11" x14ac:dyDescent="0.2">
      <c r="A6378" s="28" t="s">
        <v>30</v>
      </c>
      <c r="B6378" s="24">
        <v>3402</v>
      </c>
      <c r="C6378" s="28" t="s">
        <v>4169</v>
      </c>
      <c r="D6378" s="29">
        <v>35003402</v>
      </c>
      <c r="E6378" s="29" t="s">
        <v>3527</v>
      </c>
      <c r="F6378" s="29">
        <v>307.54000000000002</v>
      </c>
      <c r="G6378" s="10">
        <f>SUMIFS('Régua SAEB'!$C:$C,'Régua SAEB'!$B:$B,"LP",'Régua SAEB'!$D:$D,"&lt;="&amp;$F6378,'Régua SAEB'!$E:$E,"&gt;"&amp;$F6378,'Régua SAEB'!$A:$A,$E6378)</f>
        <v>4</v>
      </c>
      <c r="H6378" s="10" t="str">
        <f t="array" ref="H6378">INDEX('Régua SAEB'!$F$1:$F$40,MATCH($E6378&amp;"LP"&amp;$G6378,'Régua SAEB'!$G$1:$G$40,0),1)</f>
        <v>Básico</v>
      </c>
      <c r="I6378" s="29">
        <v>290.08999999999997</v>
      </c>
      <c r="J6378" s="10">
        <f>SUMIFS('Régua SAEB'!$C:$C,'Régua SAEB'!$B:$B,"MT",'Régua SAEB'!$D:$D,"&lt;="&amp;$I6378,'Régua SAEB'!$E:$E,"&gt;"&amp;$I6378,'Régua SAEB'!$A:$A,$E6378)</f>
        <v>3</v>
      </c>
      <c r="K6378" s="10" t="str">
        <f t="array" ref="K6378">INDEX('Régua SAEB'!$F$1:$F$40,MATCH($E6378&amp;"MT"&amp;$J6378,'Régua SAEB'!$G$1:$G$40,0),1)</f>
        <v>Básico</v>
      </c>
    </row>
    <row r="6379" spans="1:11" x14ac:dyDescent="0.2">
      <c r="A6379" s="28" t="s">
        <v>29</v>
      </c>
      <c r="B6379" s="24">
        <v>3499</v>
      </c>
      <c r="C6379" s="28" t="s">
        <v>4170</v>
      </c>
      <c r="D6379" s="29">
        <v>35003499</v>
      </c>
      <c r="E6379" s="29" t="s">
        <v>3527</v>
      </c>
      <c r="F6379" s="29">
        <v>284.60000000000002</v>
      </c>
      <c r="G6379" s="10">
        <f>SUMIFS('Régua SAEB'!$C:$C,'Régua SAEB'!$B:$B,"LP",'Régua SAEB'!$D:$D,"&lt;="&amp;$F6379,'Régua SAEB'!$E:$E,"&gt;"&amp;$F6379,'Régua SAEB'!$A:$A,$E6379)</f>
        <v>3</v>
      </c>
      <c r="H6379" s="10" t="str">
        <f t="array" ref="H6379">INDEX('Régua SAEB'!$F$1:$F$40,MATCH($E6379&amp;"LP"&amp;$G6379,'Régua SAEB'!$G$1:$G$40,0),1)</f>
        <v>Básico</v>
      </c>
      <c r="I6379" s="29">
        <v>262.48</v>
      </c>
      <c r="J6379" s="10">
        <f>SUMIFS('Régua SAEB'!$C:$C,'Régua SAEB'!$B:$B,"MT",'Régua SAEB'!$D:$D,"&lt;="&amp;$I6379,'Régua SAEB'!$E:$E,"&gt;"&amp;$I6379,'Régua SAEB'!$A:$A,$E6379)</f>
        <v>2</v>
      </c>
      <c r="K6379" s="10" t="str">
        <f t="array" ref="K6379">INDEX('Régua SAEB'!$F$1:$F$40,MATCH($E6379&amp;"MT"&amp;$J6379,'Régua SAEB'!$G$1:$G$40,0),1)</f>
        <v>Insuficiente</v>
      </c>
    </row>
    <row r="6380" spans="1:11" x14ac:dyDescent="0.2">
      <c r="A6380" s="28" t="s">
        <v>30</v>
      </c>
      <c r="B6380" s="24">
        <v>3585</v>
      </c>
      <c r="C6380" s="28" t="s">
        <v>4171</v>
      </c>
      <c r="D6380" s="29">
        <v>35003585</v>
      </c>
      <c r="E6380" s="29" t="s">
        <v>3527</v>
      </c>
      <c r="F6380" s="29">
        <v>271.32</v>
      </c>
      <c r="G6380" s="10">
        <f>SUMIFS('Régua SAEB'!$C:$C,'Régua SAEB'!$B:$B,"LP",'Régua SAEB'!$D:$D,"&lt;="&amp;$F6380,'Régua SAEB'!$E:$E,"&gt;"&amp;$F6380,'Régua SAEB'!$A:$A,$E6380)</f>
        <v>2</v>
      </c>
      <c r="H6380" s="10" t="str">
        <f t="array" ref="H6380">INDEX('Régua SAEB'!$F$1:$F$40,MATCH($E6380&amp;"LP"&amp;$G6380,'Régua SAEB'!$G$1:$G$40,0),1)</f>
        <v>Básico</v>
      </c>
      <c r="I6380" s="29">
        <v>259.89999999999998</v>
      </c>
      <c r="J6380" s="10">
        <f>SUMIFS('Régua SAEB'!$C:$C,'Régua SAEB'!$B:$B,"MT",'Régua SAEB'!$D:$D,"&lt;="&amp;$I6380,'Régua SAEB'!$E:$E,"&gt;"&amp;$I6380,'Régua SAEB'!$A:$A,$E6380)</f>
        <v>2</v>
      </c>
      <c r="K6380" s="10" t="str">
        <f t="array" ref="K6380">INDEX('Régua SAEB'!$F$1:$F$40,MATCH($E6380&amp;"MT"&amp;$J6380,'Régua SAEB'!$G$1:$G$40,0),1)</f>
        <v>Insuficiente</v>
      </c>
    </row>
    <row r="6381" spans="1:11" x14ac:dyDescent="0.2">
      <c r="A6381" s="28" t="s">
        <v>3777</v>
      </c>
      <c r="B6381" s="24">
        <v>3608</v>
      </c>
      <c r="C6381" s="28" t="s">
        <v>4172</v>
      </c>
      <c r="D6381" s="29">
        <v>35003608</v>
      </c>
      <c r="E6381" s="29" t="s">
        <v>3527</v>
      </c>
      <c r="F6381" s="29">
        <v>326.24</v>
      </c>
      <c r="G6381" s="10">
        <f>SUMIFS('Régua SAEB'!$C:$C,'Régua SAEB'!$B:$B,"LP",'Régua SAEB'!$D:$D,"&lt;="&amp;$F6381,'Régua SAEB'!$E:$E,"&gt;"&amp;$F6381,'Régua SAEB'!$A:$A,$E6381)</f>
        <v>5</v>
      </c>
      <c r="H6381" s="10" t="str">
        <f t="array" ref="H6381">INDEX('Régua SAEB'!$F$1:$F$40,MATCH($E6381&amp;"LP"&amp;$G6381,'Régua SAEB'!$G$1:$G$40,0),1)</f>
        <v>Proficiente</v>
      </c>
      <c r="I6381" s="29">
        <v>319.70999999999998</v>
      </c>
      <c r="J6381" s="10">
        <f>SUMIFS('Régua SAEB'!$C:$C,'Régua SAEB'!$B:$B,"MT",'Régua SAEB'!$D:$D,"&lt;="&amp;$I6381,'Régua SAEB'!$E:$E,"&gt;"&amp;$I6381,'Régua SAEB'!$A:$A,$E6381)</f>
        <v>4</v>
      </c>
      <c r="K6381" s="10" t="str">
        <f t="array" ref="K6381">INDEX('Régua SAEB'!$F$1:$F$40,MATCH($E6381&amp;"MT"&amp;$J6381,'Régua SAEB'!$G$1:$G$40,0),1)</f>
        <v>Básico</v>
      </c>
    </row>
    <row r="6382" spans="1:11" x14ac:dyDescent="0.2">
      <c r="A6382" s="28" t="s">
        <v>30</v>
      </c>
      <c r="B6382" s="24">
        <v>3669</v>
      </c>
      <c r="C6382" s="28" t="s">
        <v>4173</v>
      </c>
      <c r="D6382" s="29">
        <v>35003669</v>
      </c>
      <c r="E6382" s="29" t="s">
        <v>3527</v>
      </c>
      <c r="F6382" s="29">
        <v>309.70999999999998</v>
      </c>
      <c r="G6382" s="10">
        <f>SUMIFS('Régua SAEB'!$C:$C,'Régua SAEB'!$B:$B,"LP",'Régua SAEB'!$D:$D,"&lt;="&amp;$F6382,'Régua SAEB'!$E:$E,"&gt;"&amp;$F6382,'Régua SAEB'!$A:$A,$E6382)</f>
        <v>4</v>
      </c>
      <c r="H6382" s="10" t="str">
        <f t="array" ref="H6382">INDEX('Régua SAEB'!$F$1:$F$40,MATCH($E6382&amp;"LP"&amp;$G6382,'Régua SAEB'!$G$1:$G$40,0),1)</f>
        <v>Básico</v>
      </c>
      <c r="I6382" s="29">
        <v>300.82</v>
      </c>
      <c r="J6382" s="10">
        <f>SUMIFS('Régua SAEB'!$C:$C,'Régua SAEB'!$B:$B,"MT",'Régua SAEB'!$D:$D,"&lt;="&amp;$I6382,'Régua SAEB'!$E:$E,"&gt;"&amp;$I6382,'Régua SAEB'!$A:$A,$E6382)</f>
        <v>4</v>
      </c>
      <c r="K6382" s="10" t="str">
        <f t="array" ref="K6382">INDEX('Régua SAEB'!$F$1:$F$40,MATCH($E6382&amp;"MT"&amp;$J6382,'Régua SAEB'!$G$1:$G$40,0),1)</f>
        <v>Básico</v>
      </c>
    </row>
    <row r="6383" spans="1:11" x14ac:dyDescent="0.2">
      <c r="A6383" s="28" t="s">
        <v>3777</v>
      </c>
      <c r="B6383" s="24">
        <v>3694</v>
      </c>
      <c r="C6383" s="28" t="s">
        <v>4174</v>
      </c>
      <c r="D6383" s="29">
        <v>35003694</v>
      </c>
      <c r="E6383" s="29" t="s">
        <v>3527</v>
      </c>
      <c r="F6383" s="29">
        <v>335.59</v>
      </c>
      <c r="G6383" s="10">
        <f>SUMIFS('Régua SAEB'!$C:$C,'Régua SAEB'!$B:$B,"LP",'Régua SAEB'!$D:$D,"&lt;="&amp;$F6383,'Régua SAEB'!$E:$E,"&gt;"&amp;$F6383,'Régua SAEB'!$A:$A,$E6383)</f>
        <v>5</v>
      </c>
      <c r="H6383" s="10" t="str">
        <f t="array" ref="H6383">INDEX('Régua SAEB'!$F$1:$F$40,MATCH($E6383&amp;"LP"&amp;$G6383,'Régua SAEB'!$G$1:$G$40,0),1)</f>
        <v>Proficiente</v>
      </c>
      <c r="I6383" s="29">
        <v>333.15</v>
      </c>
      <c r="J6383" s="10">
        <f>SUMIFS('Régua SAEB'!$C:$C,'Régua SAEB'!$B:$B,"MT",'Régua SAEB'!$D:$D,"&lt;="&amp;$I6383,'Régua SAEB'!$E:$E,"&gt;"&amp;$I6383,'Régua SAEB'!$A:$A,$E6383)</f>
        <v>5</v>
      </c>
      <c r="K6383" s="10" t="str">
        <f t="array" ref="K6383">INDEX('Régua SAEB'!$F$1:$F$40,MATCH($E6383&amp;"MT"&amp;$J6383,'Régua SAEB'!$G$1:$G$40,0),1)</f>
        <v>Básico</v>
      </c>
    </row>
    <row r="6384" spans="1:11" x14ac:dyDescent="0.2">
      <c r="A6384" s="28" t="s">
        <v>30</v>
      </c>
      <c r="B6384" s="24">
        <v>3700</v>
      </c>
      <c r="C6384" s="28" t="s">
        <v>4175</v>
      </c>
      <c r="D6384" s="29">
        <v>35003700</v>
      </c>
      <c r="E6384" s="29" t="s">
        <v>3527</v>
      </c>
      <c r="F6384" s="29">
        <v>311.17</v>
      </c>
      <c r="G6384" s="10">
        <f>SUMIFS('Régua SAEB'!$C:$C,'Régua SAEB'!$B:$B,"LP",'Régua SAEB'!$D:$D,"&lt;="&amp;$F6384,'Régua SAEB'!$E:$E,"&gt;"&amp;$F6384,'Régua SAEB'!$A:$A,$E6384)</f>
        <v>4</v>
      </c>
      <c r="H6384" s="10" t="str">
        <f t="array" ref="H6384">INDEX('Régua SAEB'!$F$1:$F$40,MATCH($E6384&amp;"LP"&amp;$G6384,'Régua SAEB'!$G$1:$G$40,0),1)</f>
        <v>Básico</v>
      </c>
      <c r="I6384" s="29">
        <v>301</v>
      </c>
      <c r="J6384" s="10">
        <f>SUMIFS('Régua SAEB'!$C:$C,'Régua SAEB'!$B:$B,"MT",'Régua SAEB'!$D:$D,"&lt;="&amp;$I6384,'Régua SAEB'!$E:$E,"&gt;"&amp;$I6384,'Régua SAEB'!$A:$A,$E6384)</f>
        <v>4</v>
      </c>
      <c r="K6384" s="10" t="str">
        <f t="array" ref="K6384">INDEX('Régua SAEB'!$F$1:$F$40,MATCH($E6384&amp;"MT"&amp;$J6384,'Régua SAEB'!$G$1:$G$40,0),1)</f>
        <v>Básico</v>
      </c>
    </row>
    <row r="6385" spans="1:11" x14ac:dyDescent="0.2">
      <c r="A6385" s="28" t="s">
        <v>30</v>
      </c>
      <c r="B6385" s="24">
        <v>3773</v>
      </c>
      <c r="C6385" s="28" t="s">
        <v>4176</v>
      </c>
      <c r="D6385" s="29">
        <v>35003773</v>
      </c>
      <c r="E6385" s="29" t="s">
        <v>3527</v>
      </c>
      <c r="F6385" s="29">
        <v>285.39</v>
      </c>
      <c r="G6385" s="10">
        <f>SUMIFS('Régua SAEB'!$C:$C,'Régua SAEB'!$B:$B,"LP",'Régua SAEB'!$D:$D,"&lt;="&amp;$F6385,'Régua SAEB'!$E:$E,"&gt;"&amp;$F6385,'Régua SAEB'!$A:$A,$E6385)</f>
        <v>3</v>
      </c>
      <c r="H6385" s="10" t="str">
        <f t="array" ref="H6385">INDEX('Régua SAEB'!$F$1:$F$40,MATCH($E6385&amp;"LP"&amp;$G6385,'Régua SAEB'!$G$1:$G$40,0),1)</f>
        <v>Básico</v>
      </c>
      <c r="I6385" s="29">
        <v>285.02999999999997</v>
      </c>
      <c r="J6385" s="10">
        <f>SUMIFS('Régua SAEB'!$C:$C,'Régua SAEB'!$B:$B,"MT",'Régua SAEB'!$D:$D,"&lt;="&amp;$I6385,'Régua SAEB'!$E:$E,"&gt;"&amp;$I6385,'Régua SAEB'!$A:$A,$E6385)</f>
        <v>3</v>
      </c>
      <c r="K6385" s="10" t="str">
        <f t="array" ref="K6385">INDEX('Régua SAEB'!$F$1:$F$40,MATCH($E6385&amp;"MT"&amp;$J6385,'Régua SAEB'!$G$1:$G$40,0),1)</f>
        <v>Básico</v>
      </c>
    </row>
    <row r="6386" spans="1:11" x14ac:dyDescent="0.2">
      <c r="A6386" s="28" t="s">
        <v>30</v>
      </c>
      <c r="B6386" s="24">
        <v>4170</v>
      </c>
      <c r="C6386" s="28" t="s">
        <v>4177</v>
      </c>
      <c r="D6386" s="29">
        <v>35004170</v>
      </c>
      <c r="E6386" s="29" t="s">
        <v>3527</v>
      </c>
      <c r="F6386" s="29">
        <v>282.85000000000002</v>
      </c>
      <c r="G6386" s="10">
        <f>SUMIFS('Régua SAEB'!$C:$C,'Régua SAEB'!$B:$B,"LP",'Régua SAEB'!$D:$D,"&lt;="&amp;$F6386,'Régua SAEB'!$E:$E,"&gt;"&amp;$F6386,'Régua SAEB'!$A:$A,$E6386)</f>
        <v>3</v>
      </c>
      <c r="H6386" s="10" t="str">
        <f t="array" ref="H6386">INDEX('Régua SAEB'!$F$1:$F$40,MATCH($E6386&amp;"LP"&amp;$G6386,'Régua SAEB'!$G$1:$G$40,0),1)</f>
        <v>Básico</v>
      </c>
      <c r="I6386" s="29">
        <v>276.14</v>
      </c>
      <c r="J6386" s="10">
        <f>SUMIFS('Régua SAEB'!$C:$C,'Régua SAEB'!$B:$B,"MT",'Régua SAEB'!$D:$D,"&lt;="&amp;$I6386,'Régua SAEB'!$E:$E,"&gt;"&amp;$I6386,'Régua SAEB'!$A:$A,$E6386)</f>
        <v>3</v>
      </c>
      <c r="K6386" s="10" t="str">
        <f t="array" ref="K6386">INDEX('Régua SAEB'!$F$1:$F$40,MATCH($E6386&amp;"MT"&amp;$J6386,'Régua SAEB'!$G$1:$G$40,0),1)</f>
        <v>Básico</v>
      </c>
    </row>
    <row r="6387" spans="1:11" x14ac:dyDescent="0.2">
      <c r="A6387" s="28" t="s">
        <v>30</v>
      </c>
      <c r="B6387" s="24">
        <v>4224</v>
      </c>
      <c r="C6387" s="28" t="s">
        <v>4178</v>
      </c>
      <c r="D6387" s="29">
        <v>35004224</v>
      </c>
      <c r="E6387" s="29" t="s">
        <v>3527</v>
      </c>
      <c r="F6387" s="29">
        <v>295.47000000000003</v>
      </c>
      <c r="G6387" s="10">
        <f>SUMIFS('Régua SAEB'!$C:$C,'Régua SAEB'!$B:$B,"LP",'Régua SAEB'!$D:$D,"&lt;="&amp;$F6387,'Régua SAEB'!$E:$E,"&gt;"&amp;$F6387,'Régua SAEB'!$A:$A,$E6387)</f>
        <v>3</v>
      </c>
      <c r="H6387" s="10" t="str">
        <f t="array" ref="H6387">INDEX('Régua SAEB'!$F$1:$F$40,MATCH($E6387&amp;"LP"&amp;$G6387,'Régua SAEB'!$G$1:$G$40,0),1)</f>
        <v>Básico</v>
      </c>
      <c r="I6387" s="29">
        <v>282.11</v>
      </c>
      <c r="J6387" s="10">
        <f>SUMIFS('Régua SAEB'!$C:$C,'Régua SAEB'!$B:$B,"MT",'Régua SAEB'!$D:$D,"&lt;="&amp;$I6387,'Régua SAEB'!$E:$E,"&gt;"&amp;$I6387,'Régua SAEB'!$A:$A,$E6387)</f>
        <v>3</v>
      </c>
      <c r="K6387" s="10" t="str">
        <f t="array" ref="K6387">INDEX('Régua SAEB'!$F$1:$F$40,MATCH($E6387&amp;"MT"&amp;$J6387,'Régua SAEB'!$G$1:$G$40,0),1)</f>
        <v>Básico</v>
      </c>
    </row>
    <row r="6388" spans="1:11" x14ac:dyDescent="0.2">
      <c r="A6388" s="28" t="s">
        <v>31</v>
      </c>
      <c r="B6388" s="24">
        <v>4479</v>
      </c>
      <c r="C6388" s="28" t="s">
        <v>4179</v>
      </c>
      <c r="D6388" s="29">
        <v>35004479</v>
      </c>
      <c r="E6388" s="29" t="s">
        <v>3527</v>
      </c>
      <c r="F6388" s="29">
        <v>292.77</v>
      </c>
      <c r="G6388" s="10">
        <f>SUMIFS('Régua SAEB'!$C:$C,'Régua SAEB'!$B:$B,"LP",'Régua SAEB'!$D:$D,"&lt;="&amp;$F6388,'Régua SAEB'!$E:$E,"&gt;"&amp;$F6388,'Régua SAEB'!$A:$A,$E6388)</f>
        <v>3</v>
      </c>
      <c r="H6388" s="10" t="str">
        <f t="array" ref="H6388">INDEX('Régua SAEB'!$F$1:$F$40,MATCH($E6388&amp;"LP"&amp;$G6388,'Régua SAEB'!$G$1:$G$40,0),1)</f>
        <v>Básico</v>
      </c>
      <c r="I6388" s="29">
        <v>272.33999999999997</v>
      </c>
      <c r="J6388" s="10">
        <f>SUMIFS('Régua SAEB'!$C:$C,'Régua SAEB'!$B:$B,"MT",'Régua SAEB'!$D:$D,"&lt;="&amp;$I6388,'Régua SAEB'!$E:$E,"&gt;"&amp;$I6388,'Régua SAEB'!$A:$A,$E6388)</f>
        <v>2</v>
      </c>
      <c r="K6388" s="10" t="str">
        <f t="array" ref="K6388">INDEX('Régua SAEB'!$F$1:$F$40,MATCH($E6388&amp;"MT"&amp;$J6388,'Régua SAEB'!$G$1:$G$40,0),1)</f>
        <v>Insuficiente</v>
      </c>
    </row>
    <row r="6389" spans="1:11" x14ac:dyDescent="0.2">
      <c r="A6389" s="28" t="s">
        <v>89</v>
      </c>
      <c r="B6389" s="24">
        <v>4704</v>
      </c>
      <c r="C6389" s="28" t="s">
        <v>4180</v>
      </c>
      <c r="D6389" s="29">
        <v>35004704</v>
      </c>
      <c r="E6389" s="29" t="s">
        <v>3527</v>
      </c>
      <c r="F6389" s="29">
        <v>276.5</v>
      </c>
      <c r="G6389" s="10">
        <f>SUMIFS('Régua SAEB'!$C:$C,'Régua SAEB'!$B:$B,"LP",'Régua SAEB'!$D:$D,"&lt;="&amp;$F6389,'Régua SAEB'!$E:$E,"&gt;"&amp;$F6389,'Régua SAEB'!$A:$A,$E6389)</f>
        <v>3</v>
      </c>
      <c r="H6389" s="10" t="str">
        <f t="array" ref="H6389">INDEX('Régua SAEB'!$F$1:$F$40,MATCH($E6389&amp;"LP"&amp;$G6389,'Régua SAEB'!$G$1:$G$40,0),1)</f>
        <v>Básico</v>
      </c>
      <c r="I6389" s="29">
        <v>265.61</v>
      </c>
      <c r="J6389" s="10">
        <f>SUMIFS('Régua SAEB'!$C:$C,'Régua SAEB'!$B:$B,"MT",'Régua SAEB'!$D:$D,"&lt;="&amp;$I6389,'Régua SAEB'!$E:$E,"&gt;"&amp;$I6389,'Régua SAEB'!$A:$A,$E6389)</f>
        <v>2</v>
      </c>
      <c r="K6389" s="10" t="str">
        <f t="array" ref="K6389">INDEX('Régua SAEB'!$F$1:$F$40,MATCH($E6389&amp;"MT"&amp;$J6389,'Régua SAEB'!$G$1:$G$40,0),1)</f>
        <v>Insuficiente</v>
      </c>
    </row>
    <row r="6390" spans="1:11" x14ac:dyDescent="0.2">
      <c r="A6390" s="28" t="s">
        <v>31</v>
      </c>
      <c r="B6390" s="24">
        <v>4790</v>
      </c>
      <c r="C6390" s="28" t="s">
        <v>4181</v>
      </c>
      <c r="D6390" s="29">
        <v>35004790</v>
      </c>
      <c r="E6390" s="29" t="s">
        <v>3527</v>
      </c>
      <c r="F6390" s="29">
        <v>301.69</v>
      </c>
      <c r="G6390" s="10">
        <f>SUMIFS('Régua SAEB'!$C:$C,'Régua SAEB'!$B:$B,"LP",'Régua SAEB'!$D:$D,"&lt;="&amp;$F6390,'Régua SAEB'!$E:$E,"&gt;"&amp;$F6390,'Régua SAEB'!$A:$A,$E6390)</f>
        <v>4</v>
      </c>
      <c r="H6390" s="10" t="str">
        <f t="array" ref="H6390">INDEX('Régua SAEB'!$F$1:$F$40,MATCH($E6390&amp;"LP"&amp;$G6390,'Régua SAEB'!$G$1:$G$40,0),1)</f>
        <v>Básico</v>
      </c>
      <c r="I6390" s="29">
        <v>283.79000000000002</v>
      </c>
      <c r="J6390" s="10">
        <f>SUMIFS('Régua SAEB'!$C:$C,'Régua SAEB'!$B:$B,"MT",'Régua SAEB'!$D:$D,"&lt;="&amp;$I6390,'Régua SAEB'!$E:$E,"&gt;"&amp;$I6390,'Régua SAEB'!$A:$A,$E6390)</f>
        <v>3</v>
      </c>
      <c r="K6390" s="10" t="str">
        <f t="array" ref="K6390">INDEX('Régua SAEB'!$F$1:$F$40,MATCH($E6390&amp;"MT"&amp;$J6390,'Régua SAEB'!$G$1:$G$40,0),1)</f>
        <v>Básico</v>
      </c>
    </row>
    <row r="6391" spans="1:11" x14ac:dyDescent="0.2">
      <c r="A6391" s="28" t="s">
        <v>31</v>
      </c>
      <c r="B6391" s="24">
        <v>4820</v>
      </c>
      <c r="C6391" s="28" t="s">
        <v>4182</v>
      </c>
      <c r="D6391" s="29">
        <v>35004820</v>
      </c>
      <c r="E6391" s="29" t="s">
        <v>3527</v>
      </c>
      <c r="F6391" s="29">
        <v>298.25</v>
      </c>
      <c r="G6391" s="10">
        <f>SUMIFS('Régua SAEB'!$C:$C,'Régua SAEB'!$B:$B,"LP",'Régua SAEB'!$D:$D,"&lt;="&amp;$F6391,'Régua SAEB'!$E:$E,"&gt;"&amp;$F6391,'Régua SAEB'!$A:$A,$E6391)</f>
        <v>3</v>
      </c>
      <c r="H6391" s="10" t="str">
        <f t="array" ref="H6391">INDEX('Régua SAEB'!$F$1:$F$40,MATCH($E6391&amp;"LP"&amp;$G6391,'Régua SAEB'!$G$1:$G$40,0),1)</f>
        <v>Básico</v>
      </c>
      <c r="I6391" s="29">
        <v>285.94</v>
      </c>
      <c r="J6391" s="10">
        <f>SUMIFS('Régua SAEB'!$C:$C,'Régua SAEB'!$B:$B,"MT",'Régua SAEB'!$D:$D,"&lt;="&amp;$I6391,'Régua SAEB'!$E:$E,"&gt;"&amp;$I6391,'Régua SAEB'!$A:$A,$E6391)</f>
        <v>3</v>
      </c>
      <c r="K6391" s="10" t="str">
        <f t="array" ref="K6391">INDEX('Régua SAEB'!$F$1:$F$40,MATCH($E6391&amp;"MT"&amp;$J6391,'Régua SAEB'!$G$1:$G$40,0),1)</f>
        <v>Básico</v>
      </c>
    </row>
    <row r="6392" spans="1:11" x14ac:dyDescent="0.2">
      <c r="A6392" s="28" t="s">
        <v>30</v>
      </c>
      <c r="B6392" s="24">
        <v>4832</v>
      </c>
      <c r="C6392" s="28" t="s">
        <v>4183</v>
      </c>
      <c r="D6392" s="29">
        <v>35004832</v>
      </c>
      <c r="E6392" s="29" t="s">
        <v>3527</v>
      </c>
      <c r="F6392" s="29">
        <v>289.64</v>
      </c>
      <c r="G6392" s="10">
        <f>SUMIFS('Régua SAEB'!$C:$C,'Régua SAEB'!$B:$B,"LP",'Régua SAEB'!$D:$D,"&lt;="&amp;$F6392,'Régua SAEB'!$E:$E,"&gt;"&amp;$F6392,'Régua SAEB'!$A:$A,$E6392)</f>
        <v>3</v>
      </c>
      <c r="H6392" s="10" t="str">
        <f t="array" ref="H6392">INDEX('Régua SAEB'!$F$1:$F$40,MATCH($E6392&amp;"LP"&amp;$G6392,'Régua SAEB'!$G$1:$G$40,0),1)</f>
        <v>Básico</v>
      </c>
      <c r="I6392" s="29">
        <v>271.58999999999997</v>
      </c>
      <c r="J6392" s="10">
        <f>SUMIFS('Régua SAEB'!$C:$C,'Régua SAEB'!$B:$B,"MT",'Régua SAEB'!$D:$D,"&lt;="&amp;$I6392,'Régua SAEB'!$E:$E,"&gt;"&amp;$I6392,'Régua SAEB'!$A:$A,$E6392)</f>
        <v>2</v>
      </c>
      <c r="K6392" s="10" t="str">
        <f t="array" ref="K6392">INDEX('Régua SAEB'!$F$1:$F$40,MATCH($E6392&amp;"MT"&amp;$J6392,'Régua SAEB'!$G$1:$G$40,0),1)</f>
        <v>Insuficiente</v>
      </c>
    </row>
    <row r="6393" spans="1:11" x14ac:dyDescent="0.2">
      <c r="A6393" s="28" t="s">
        <v>90</v>
      </c>
      <c r="B6393" s="24">
        <v>5010</v>
      </c>
      <c r="C6393" s="28" t="s">
        <v>4184</v>
      </c>
      <c r="D6393" s="29">
        <v>35005010</v>
      </c>
      <c r="E6393" s="29" t="s">
        <v>3527</v>
      </c>
      <c r="F6393" s="29">
        <v>285.33</v>
      </c>
      <c r="G6393" s="10">
        <f>SUMIFS('Régua SAEB'!$C:$C,'Régua SAEB'!$B:$B,"LP",'Régua SAEB'!$D:$D,"&lt;="&amp;$F6393,'Régua SAEB'!$E:$E,"&gt;"&amp;$F6393,'Régua SAEB'!$A:$A,$E6393)</f>
        <v>3</v>
      </c>
      <c r="H6393" s="10" t="str">
        <f t="array" ref="H6393">INDEX('Régua SAEB'!$F$1:$F$40,MATCH($E6393&amp;"LP"&amp;$G6393,'Régua SAEB'!$G$1:$G$40,0),1)</f>
        <v>Básico</v>
      </c>
      <c r="I6393" s="29">
        <v>265.62</v>
      </c>
      <c r="J6393" s="10">
        <f>SUMIFS('Régua SAEB'!$C:$C,'Régua SAEB'!$B:$B,"MT",'Régua SAEB'!$D:$D,"&lt;="&amp;$I6393,'Régua SAEB'!$E:$E,"&gt;"&amp;$I6393,'Régua SAEB'!$A:$A,$E6393)</f>
        <v>2</v>
      </c>
      <c r="K6393" s="10" t="str">
        <f t="array" ref="K6393">INDEX('Régua SAEB'!$F$1:$F$40,MATCH($E6393&amp;"MT"&amp;$J6393,'Régua SAEB'!$G$1:$G$40,0),1)</f>
        <v>Insuficiente</v>
      </c>
    </row>
    <row r="6394" spans="1:11" x14ac:dyDescent="0.2">
      <c r="A6394" s="28" t="s">
        <v>89</v>
      </c>
      <c r="B6394" s="24">
        <v>5162</v>
      </c>
      <c r="C6394" s="28" t="s">
        <v>4185</v>
      </c>
      <c r="D6394" s="29">
        <v>35005162</v>
      </c>
      <c r="E6394" s="29" t="s">
        <v>3527</v>
      </c>
      <c r="F6394" s="29">
        <v>287.67</v>
      </c>
      <c r="G6394" s="10">
        <f>SUMIFS('Régua SAEB'!$C:$C,'Régua SAEB'!$B:$B,"LP",'Régua SAEB'!$D:$D,"&lt;="&amp;$F6394,'Régua SAEB'!$E:$E,"&gt;"&amp;$F6394,'Régua SAEB'!$A:$A,$E6394)</f>
        <v>3</v>
      </c>
      <c r="H6394" s="10" t="str">
        <f t="array" ref="H6394">INDEX('Régua SAEB'!$F$1:$F$40,MATCH($E6394&amp;"LP"&amp;$G6394,'Régua SAEB'!$G$1:$G$40,0),1)</f>
        <v>Básico</v>
      </c>
      <c r="I6394" s="29">
        <v>273.23</v>
      </c>
      <c r="J6394" s="10">
        <f>SUMIFS('Régua SAEB'!$C:$C,'Régua SAEB'!$B:$B,"MT",'Régua SAEB'!$D:$D,"&lt;="&amp;$I6394,'Régua SAEB'!$E:$E,"&gt;"&amp;$I6394,'Régua SAEB'!$A:$A,$E6394)</f>
        <v>2</v>
      </c>
      <c r="K6394" s="10" t="str">
        <f t="array" ref="K6394">INDEX('Régua SAEB'!$F$1:$F$40,MATCH($E6394&amp;"MT"&amp;$J6394,'Régua SAEB'!$G$1:$G$40,0),1)</f>
        <v>Insuficiente</v>
      </c>
    </row>
    <row r="6395" spans="1:11" x14ac:dyDescent="0.2">
      <c r="A6395" s="28" t="s">
        <v>89</v>
      </c>
      <c r="B6395" s="24">
        <v>5228</v>
      </c>
      <c r="C6395" s="28" t="s">
        <v>4186</v>
      </c>
      <c r="D6395" s="29">
        <v>35005228</v>
      </c>
      <c r="E6395" s="29" t="s">
        <v>3527</v>
      </c>
      <c r="F6395" s="29">
        <v>291.11</v>
      </c>
      <c r="G6395" s="10">
        <f>SUMIFS('Régua SAEB'!$C:$C,'Régua SAEB'!$B:$B,"LP",'Régua SAEB'!$D:$D,"&lt;="&amp;$F6395,'Régua SAEB'!$E:$E,"&gt;"&amp;$F6395,'Régua SAEB'!$A:$A,$E6395)</f>
        <v>3</v>
      </c>
      <c r="H6395" s="10" t="str">
        <f t="array" ref="H6395">INDEX('Régua SAEB'!$F$1:$F$40,MATCH($E6395&amp;"LP"&amp;$G6395,'Régua SAEB'!$G$1:$G$40,0),1)</f>
        <v>Básico</v>
      </c>
      <c r="I6395" s="29">
        <v>283.43</v>
      </c>
      <c r="J6395" s="10">
        <f>SUMIFS('Régua SAEB'!$C:$C,'Régua SAEB'!$B:$B,"MT",'Régua SAEB'!$D:$D,"&lt;="&amp;$I6395,'Régua SAEB'!$E:$E,"&gt;"&amp;$I6395,'Régua SAEB'!$A:$A,$E6395)</f>
        <v>3</v>
      </c>
      <c r="K6395" s="10" t="str">
        <f t="array" ref="K6395">INDEX('Régua SAEB'!$F$1:$F$40,MATCH($E6395&amp;"MT"&amp;$J6395,'Régua SAEB'!$G$1:$G$40,0),1)</f>
        <v>Básico</v>
      </c>
    </row>
    <row r="6396" spans="1:11" x14ac:dyDescent="0.2">
      <c r="A6396" s="28" t="s">
        <v>91</v>
      </c>
      <c r="B6396" s="24">
        <v>5277</v>
      </c>
      <c r="C6396" s="28" t="s">
        <v>4187</v>
      </c>
      <c r="D6396" s="29">
        <v>35005277</v>
      </c>
      <c r="E6396" s="29" t="s">
        <v>3527</v>
      </c>
      <c r="F6396" s="29">
        <v>280.04000000000002</v>
      </c>
      <c r="G6396" s="10">
        <f>SUMIFS('Régua SAEB'!$C:$C,'Régua SAEB'!$B:$B,"LP",'Régua SAEB'!$D:$D,"&lt;="&amp;$F6396,'Régua SAEB'!$E:$E,"&gt;"&amp;$F6396,'Régua SAEB'!$A:$A,$E6396)</f>
        <v>3</v>
      </c>
      <c r="H6396" s="10" t="str">
        <f t="array" ref="H6396">INDEX('Régua SAEB'!$F$1:$F$40,MATCH($E6396&amp;"LP"&amp;$G6396,'Régua SAEB'!$G$1:$G$40,0),1)</f>
        <v>Básico</v>
      </c>
      <c r="I6396" s="29">
        <v>271.35000000000002</v>
      </c>
      <c r="J6396" s="10">
        <f>SUMIFS('Régua SAEB'!$C:$C,'Régua SAEB'!$B:$B,"MT",'Régua SAEB'!$D:$D,"&lt;="&amp;$I6396,'Régua SAEB'!$E:$E,"&gt;"&amp;$I6396,'Régua SAEB'!$A:$A,$E6396)</f>
        <v>2</v>
      </c>
      <c r="K6396" s="10" t="str">
        <f t="array" ref="K6396">INDEX('Régua SAEB'!$F$1:$F$40,MATCH($E6396&amp;"MT"&amp;$J6396,'Régua SAEB'!$G$1:$G$40,0),1)</f>
        <v>Insuficiente</v>
      </c>
    </row>
    <row r="6397" spans="1:11" x14ac:dyDescent="0.2">
      <c r="A6397" s="28" t="s">
        <v>3777</v>
      </c>
      <c r="B6397" s="24">
        <v>72552</v>
      </c>
      <c r="C6397" s="28" t="s">
        <v>4188</v>
      </c>
      <c r="D6397" s="29">
        <v>35072552</v>
      </c>
      <c r="E6397" s="29" t="s">
        <v>3527</v>
      </c>
      <c r="F6397" s="29">
        <v>310.77</v>
      </c>
      <c r="G6397" s="10">
        <f>SUMIFS('Régua SAEB'!$C:$C,'Régua SAEB'!$B:$B,"LP",'Régua SAEB'!$D:$D,"&lt;="&amp;$F6397,'Régua SAEB'!$E:$E,"&gt;"&amp;$F6397,'Régua SAEB'!$A:$A,$E6397)</f>
        <v>4</v>
      </c>
      <c r="H6397" s="10" t="str">
        <f t="array" ref="H6397">INDEX('Régua SAEB'!$F$1:$F$40,MATCH($E6397&amp;"LP"&amp;$G6397,'Régua SAEB'!$G$1:$G$40,0),1)</f>
        <v>Básico</v>
      </c>
      <c r="I6397" s="29">
        <v>298.13</v>
      </c>
      <c r="J6397" s="10">
        <f>SUMIFS('Régua SAEB'!$C:$C,'Régua SAEB'!$B:$B,"MT",'Régua SAEB'!$D:$D,"&lt;="&amp;$I6397,'Régua SAEB'!$E:$E,"&gt;"&amp;$I6397,'Régua SAEB'!$A:$A,$E6397)</f>
        <v>3</v>
      </c>
      <c r="K6397" s="10" t="str">
        <f t="array" ref="K6397">INDEX('Régua SAEB'!$F$1:$F$40,MATCH($E6397&amp;"MT"&amp;$J6397,'Régua SAEB'!$G$1:$G$40,0),1)</f>
        <v>Básico</v>
      </c>
    </row>
    <row r="6398" spans="1:11" x14ac:dyDescent="0.2">
      <c r="A6398" s="28" t="s">
        <v>3777</v>
      </c>
      <c r="B6398" s="24">
        <v>290701</v>
      </c>
      <c r="C6398" s="28" t="s">
        <v>4189</v>
      </c>
      <c r="D6398" s="29">
        <v>35290701</v>
      </c>
      <c r="E6398" s="29" t="s">
        <v>3527</v>
      </c>
      <c r="F6398" s="29">
        <v>314.87</v>
      </c>
      <c r="G6398" s="10">
        <f>SUMIFS('Régua SAEB'!$C:$C,'Régua SAEB'!$B:$B,"LP",'Régua SAEB'!$D:$D,"&lt;="&amp;$F6398,'Régua SAEB'!$E:$E,"&gt;"&amp;$F6398,'Régua SAEB'!$A:$A,$E6398)</f>
        <v>4</v>
      </c>
      <c r="H6398" s="10" t="str">
        <f t="array" ref="H6398">INDEX('Régua SAEB'!$F$1:$F$40,MATCH($E6398&amp;"LP"&amp;$G6398,'Régua SAEB'!$G$1:$G$40,0),1)</f>
        <v>Básico</v>
      </c>
      <c r="I6398" s="29">
        <v>301.83</v>
      </c>
      <c r="J6398" s="10">
        <f>SUMIFS('Régua SAEB'!$C:$C,'Régua SAEB'!$B:$B,"MT",'Régua SAEB'!$D:$D,"&lt;="&amp;$I6398,'Régua SAEB'!$E:$E,"&gt;"&amp;$I6398,'Régua SAEB'!$A:$A,$E6398)</f>
        <v>4</v>
      </c>
      <c r="K6398" s="10" t="str">
        <f t="array" ref="K6398">INDEX('Régua SAEB'!$F$1:$F$40,MATCH($E6398&amp;"MT"&amp;$J6398,'Régua SAEB'!$G$1:$G$40,0),1)</f>
        <v>Básico</v>
      </c>
    </row>
    <row r="6399" spans="1:11" x14ac:dyDescent="0.2">
      <c r="A6399" s="28" t="s">
        <v>3777</v>
      </c>
      <c r="B6399" s="24">
        <v>299364</v>
      </c>
      <c r="C6399" s="28" t="s">
        <v>4190</v>
      </c>
      <c r="D6399" s="29">
        <v>35299364</v>
      </c>
      <c r="E6399" s="29" t="s">
        <v>3527</v>
      </c>
      <c r="F6399" s="29">
        <v>321.56</v>
      </c>
      <c r="G6399" s="10">
        <f>SUMIFS('Régua SAEB'!$C:$C,'Régua SAEB'!$B:$B,"LP",'Régua SAEB'!$D:$D,"&lt;="&amp;$F6399,'Régua SAEB'!$E:$E,"&gt;"&amp;$F6399,'Régua SAEB'!$A:$A,$E6399)</f>
        <v>4</v>
      </c>
      <c r="H6399" s="10" t="str">
        <f t="array" ref="H6399">INDEX('Régua SAEB'!$F$1:$F$40,MATCH($E6399&amp;"LP"&amp;$G6399,'Régua SAEB'!$G$1:$G$40,0),1)</f>
        <v>Básico</v>
      </c>
      <c r="I6399" s="29">
        <v>302.94</v>
      </c>
      <c r="J6399" s="10">
        <f>SUMIFS('Régua SAEB'!$C:$C,'Régua SAEB'!$B:$B,"MT",'Régua SAEB'!$D:$D,"&lt;="&amp;$I6399,'Régua SAEB'!$E:$E,"&gt;"&amp;$I6399,'Régua SAEB'!$A:$A,$E6399)</f>
        <v>4</v>
      </c>
      <c r="K6399" s="10" t="str">
        <f t="array" ref="K6399">INDEX('Régua SAEB'!$F$1:$F$40,MATCH($E6399&amp;"MT"&amp;$J6399,'Régua SAEB'!$G$1:$G$40,0),1)</f>
        <v>Básico</v>
      </c>
    </row>
    <row r="6400" spans="1:11" x14ac:dyDescent="0.2">
      <c r="A6400" s="28" t="s">
        <v>3777</v>
      </c>
      <c r="B6400" s="24">
        <v>363315</v>
      </c>
      <c r="C6400" s="28" t="s">
        <v>4191</v>
      </c>
      <c r="D6400" s="29">
        <v>35363315</v>
      </c>
      <c r="E6400" s="29" t="s">
        <v>3527</v>
      </c>
      <c r="F6400" s="29">
        <v>318.99</v>
      </c>
      <c r="G6400" s="10">
        <f>SUMIFS('Régua SAEB'!$C:$C,'Régua SAEB'!$B:$B,"LP",'Régua SAEB'!$D:$D,"&lt;="&amp;$F6400,'Régua SAEB'!$E:$E,"&gt;"&amp;$F6400,'Régua SAEB'!$A:$A,$E6400)</f>
        <v>4</v>
      </c>
      <c r="H6400" s="10" t="str">
        <f t="array" ref="H6400">INDEX('Régua SAEB'!$F$1:$F$40,MATCH($E6400&amp;"LP"&amp;$G6400,'Régua SAEB'!$G$1:$G$40,0),1)</f>
        <v>Básico</v>
      </c>
      <c r="I6400" s="29">
        <v>301</v>
      </c>
      <c r="J6400" s="10">
        <f>SUMIFS('Régua SAEB'!$C:$C,'Régua SAEB'!$B:$B,"MT",'Régua SAEB'!$D:$D,"&lt;="&amp;$I6400,'Régua SAEB'!$E:$E,"&gt;"&amp;$I6400,'Régua SAEB'!$A:$A,$E6400)</f>
        <v>4</v>
      </c>
      <c r="K6400" s="10" t="str">
        <f t="array" ref="K6400">INDEX('Régua SAEB'!$F$1:$F$40,MATCH($E6400&amp;"MT"&amp;$J6400,'Régua SAEB'!$G$1:$G$40,0),1)</f>
        <v>Básico</v>
      </c>
    </row>
    <row r="6401" spans="1:11" x14ac:dyDescent="0.2">
      <c r="A6401" s="28" t="s">
        <v>3777</v>
      </c>
      <c r="B6401" s="24">
        <v>365622</v>
      </c>
      <c r="C6401" s="28" t="s">
        <v>4192</v>
      </c>
      <c r="D6401" s="29">
        <v>35365622</v>
      </c>
      <c r="E6401" s="29" t="s">
        <v>3527</v>
      </c>
      <c r="F6401" s="29">
        <v>316.33</v>
      </c>
      <c r="G6401" s="10">
        <f>SUMIFS('Régua SAEB'!$C:$C,'Régua SAEB'!$B:$B,"LP",'Régua SAEB'!$D:$D,"&lt;="&amp;$F6401,'Régua SAEB'!$E:$E,"&gt;"&amp;$F6401,'Régua SAEB'!$A:$A,$E6401)</f>
        <v>4</v>
      </c>
      <c r="H6401" s="10" t="str">
        <f t="array" ref="H6401">INDEX('Régua SAEB'!$F$1:$F$40,MATCH($E6401&amp;"LP"&amp;$G6401,'Régua SAEB'!$G$1:$G$40,0),1)</f>
        <v>Básico</v>
      </c>
      <c r="I6401" s="29">
        <v>291.58999999999997</v>
      </c>
      <c r="J6401" s="10">
        <f>SUMIFS('Régua SAEB'!$C:$C,'Régua SAEB'!$B:$B,"MT",'Régua SAEB'!$D:$D,"&lt;="&amp;$I6401,'Régua SAEB'!$E:$E,"&gt;"&amp;$I6401,'Régua SAEB'!$A:$A,$E6401)</f>
        <v>3</v>
      </c>
      <c r="K6401" s="10" t="str">
        <f t="array" ref="K6401">INDEX('Régua SAEB'!$F$1:$F$40,MATCH($E6401&amp;"MT"&amp;$J6401,'Régua SAEB'!$G$1:$G$40,0),1)</f>
        <v>Básico</v>
      </c>
    </row>
    <row r="6402" spans="1:11" x14ac:dyDescent="0.2">
      <c r="A6402" s="28" t="s">
        <v>3777</v>
      </c>
      <c r="B6402" s="24">
        <v>393400</v>
      </c>
      <c r="C6402" s="28" t="s">
        <v>4193</v>
      </c>
      <c r="D6402" s="29">
        <v>35393400</v>
      </c>
      <c r="E6402" s="29" t="s">
        <v>3527</v>
      </c>
      <c r="F6402" s="29">
        <v>333.67</v>
      </c>
      <c r="G6402" s="10">
        <f>SUMIFS('Régua SAEB'!$C:$C,'Régua SAEB'!$B:$B,"LP",'Régua SAEB'!$D:$D,"&lt;="&amp;$F6402,'Régua SAEB'!$E:$E,"&gt;"&amp;$F6402,'Régua SAEB'!$A:$A,$E6402)</f>
        <v>5</v>
      </c>
      <c r="H6402" s="10" t="str">
        <f t="array" ref="H6402">INDEX('Régua SAEB'!$F$1:$F$40,MATCH($E6402&amp;"LP"&amp;$G6402,'Régua SAEB'!$G$1:$G$40,0),1)</f>
        <v>Proficiente</v>
      </c>
      <c r="I6402" s="29">
        <v>315.99</v>
      </c>
      <c r="J6402" s="10">
        <f>SUMIFS('Régua SAEB'!$C:$C,'Régua SAEB'!$B:$B,"MT",'Régua SAEB'!$D:$D,"&lt;="&amp;$I6402,'Régua SAEB'!$E:$E,"&gt;"&amp;$I6402,'Régua SAEB'!$A:$A,$E6402)</f>
        <v>4</v>
      </c>
      <c r="K6402" s="10" t="str">
        <f t="array" ref="K6402">INDEX('Régua SAEB'!$F$1:$F$40,MATCH($E6402&amp;"MT"&amp;$J6402,'Régua SAEB'!$G$1:$G$40,0),1)</f>
        <v>Básico</v>
      </c>
    </row>
    <row r="6403" spans="1:11" x14ac:dyDescent="0.2">
      <c r="A6403" s="28" t="s">
        <v>3777</v>
      </c>
      <c r="B6403" s="24">
        <v>405243</v>
      </c>
      <c r="C6403" s="28" t="s">
        <v>4194</v>
      </c>
      <c r="D6403" s="29">
        <v>35405243</v>
      </c>
      <c r="E6403" s="29" t="s">
        <v>3527</v>
      </c>
      <c r="F6403" s="29">
        <v>313.45999999999998</v>
      </c>
      <c r="G6403" s="10">
        <f>SUMIFS('Régua SAEB'!$C:$C,'Régua SAEB'!$B:$B,"LP",'Régua SAEB'!$D:$D,"&lt;="&amp;$F6403,'Régua SAEB'!$E:$E,"&gt;"&amp;$F6403,'Régua SAEB'!$A:$A,$E6403)</f>
        <v>4</v>
      </c>
      <c r="H6403" s="10" t="str">
        <f t="array" ref="H6403">INDEX('Régua SAEB'!$F$1:$F$40,MATCH($E6403&amp;"LP"&amp;$G6403,'Régua SAEB'!$G$1:$G$40,0),1)</f>
        <v>Básico</v>
      </c>
      <c r="I6403" s="29">
        <v>299.39</v>
      </c>
      <c r="J6403" s="10">
        <f>SUMIFS('Régua SAEB'!$C:$C,'Régua SAEB'!$B:$B,"MT",'Régua SAEB'!$D:$D,"&lt;="&amp;$I6403,'Régua SAEB'!$E:$E,"&gt;"&amp;$I6403,'Régua SAEB'!$A:$A,$E6403)</f>
        <v>3</v>
      </c>
      <c r="K6403" s="10" t="str">
        <f t="array" ref="K6403">INDEX('Régua SAEB'!$F$1:$F$40,MATCH($E6403&amp;"MT"&amp;$J6403,'Régua SAEB'!$G$1:$G$40,0),1)</f>
        <v>Básico</v>
      </c>
    </row>
    <row r="6404" spans="1:11" x14ac:dyDescent="0.2">
      <c r="A6404" s="28" t="s">
        <v>3777</v>
      </c>
      <c r="B6404" s="24">
        <v>405322</v>
      </c>
      <c r="C6404" s="28" t="s">
        <v>4195</v>
      </c>
      <c r="D6404" s="29">
        <v>35405322</v>
      </c>
      <c r="E6404" s="29" t="s">
        <v>3527</v>
      </c>
      <c r="F6404" s="29">
        <v>304.76</v>
      </c>
      <c r="G6404" s="10">
        <f>SUMIFS('Régua SAEB'!$C:$C,'Régua SAEB'!$B:$B,"LP",'Régua SAEB'!$D:$D,"&lt;="&amp;$F6404,'Régua SAEB'!$E:$E,"&gt;"&amp;$F6404,'Régua SAEB'!$A:$A,$E6404)</f>
        <v>4</v>
      </c>
      <c r="H6404" s="10" t="str">
        <f t="array" ref="H6404">INDEX('Régua SAEB'!$F$1:$F$40,MATCH($E6404&amp;"LP"&amp;$G6404,'Régua SAEB'!$G$1:$G$40,0),1)</f>
        <v>Básico</v>
      </c>
      <c r="I6404" s="29">
        <v>295</v>
      </c>
      <c r="J6404" s="10">
        <f>SUMIFS('Régua SAEB'!$C:$C,'Régua SAEB'!$B:$B,"MT",'Régua SAEB'!$D:$D,"&lt;="&amp;$I6404,'Régua SAEB'!$E:$E,"&gt;"&amp;$I6404,'Régua SAEB'!$A:$A,$E6404)</f>
        <v>3</v>
      </c>
      <c r="K6404" s="10" t="str">
        <f t="array" ref="K6404">INDEX('Régua SAEB'!$F$1:$F$40,MATCH($E6404&amp;"MT"&amp;$J6404,'Régua SAEB'!$G$1:$G$40,0),1)</f>
        <v>Básico</v>
      </c>
    </row>
    <row r="6405" spans="1:11" x14ac:dyDescent="0.2">
      <c r="A6405" s="28" t="s">
        <v>3777</v>
      </c>
      <c r="B6405" s="24">
        <v>428905</v>
      </c>
      <c r="C6405" s="28" t="s">
        <v>4196</v>
      </c>
      <c r="D6405" s="29">
        <v>35428905</v>
      </c>
      <c r="E6405" s="29" t="s">
        <v>3527</v>
      </c>
      <c r="F6405" s="29">
        <v>307.8</v>
      </c>
      <c r="G6405" s="10">
        <f>SUMIFS('Régua SAEB'!$C:$C,'Régua SAEB'!$B:$B,"LP",'Régua SAEB'!$D:$D,"&lt;="&amp;$F6405,'Régua SAEB'!$E:$E,"&gt;"&amp;$F6405,'Régua SAEB'!$A:$A,$E6405)</f>
        <v>4</v>
      </c>
      <c r="H6405" s="10" t="str">
        <f t="array" ref="H6405">INDEX('Régua SAEB'!$F$1:$F$40,MATCH($E6405&amp;"LP"&amp;$G6405,'Régua SAEB'!$G$1:$G$40,0),1)</f>
        <v>Básico</v>
      </c>
      <c r="I6405" s="29">
        <v>293.3</v>
      </c>
      <c r="J6405" s="10">
        <f>SUMIFS('Régua SAEB'!$C:$C,'Régua SAEB'!$B:$B,"MT",'Régua SAEB'!$D:$D,"&lt;="&amp;$I6405,'Régua SAEB'!$E:$E,"&gt;"&amp;$I6405,'Régua SAEB'!$A:$A,$E6405)</f>
        <v>3</v>
      </c>
      <c r="K6405" s="10" t="str">
        <f t="array" ref="K6405">INDEX('Régua SAEB'!$F$1:$F$40,MATCH($E6405&amp;"MT"&amp;$J6405,'Régua SAEB'!$G$1:$G$40,0),1)</f>
        <v>Básico</v>
      </c>
    </row>
    <row r="6406" spans="1:11" x14ac:dyDescent="0.2">
      <c r="A6406" s="28" t="s">
        <v>3777</v>
      </c>
      <c r="B6406" s="24">
        <v>428929</v>
      </c>
      <c r="C6406" s="28" t="s">
        <v>4197</v>
      </c>
      <c r="D6406" s="29">
        <v>35428929</v>
      </c>
      <c r="E6406" s="29" t="s">
        <v>3527</v>
      </c>
      <c r="F6406" s="29">
        <v>316.51</v>
      </c>
      <c r="G6406" s="10">
        <f>SUMIFS('Régua SAEB'!$C:$C,'Régua SAEB'!$B:$B,"LP",'Régua SAEB'!$D:$D,"&lt;="&amp;$F6406,'Régua SAEB'!$E:$E,"&gt;"&amp;$F6406,'Régua SAEB'!$A:$A,$E6406)</f>
        <v>4</v>
      </c>
      <c r="H6406" s="10" t="str">
        <f t="array" ref="H6406">INDEX('Régua SAEB'!$F$1:$F$40,MATCH($E6406&amp;"LP"&amp;$G6406,'Régua SAEB'!$G$1:$G$40,0),1)</f>
        <v>Básico</v>
      </c>
      <c r="I6406" s="29">
        <v>319.49</v>
      </c>
      <c r="J6406" s="10">
        <f>SUMIFS('Régua SAEB'!$C:$C,'Régua SAEB'!$B:$B,"MT",'Régua SAEB'!$D:$D,"&lt;="&amp;$I6406,'Régua SAEB'!$E:$E,"&gt;"&amp;$I6406,'Régua SAEB'!$A:$A,$E6406)</f>
        <v>4</v>
      </c>
      <c r="K6406" s="10" t="str">
        <f t="array" ref="K6406">INDEX('Régua SAEB'!$F$1:$F$40,MATCH($E6406&amp;"MT"&amp;$J6406,'Régua SAEB'!$G$1:$G$40,0),1)</f>
        <v>Básico</v>
      </c>
    </row>
    <row r="6407" spans="1:11" x14ac:dyDescent="0.2">
      <c r="A6407" s="28" t="s">
        <v>3777</v>
      </c>
      <c r="B6407" s="24">
        <v>433846</v>
      </c>
      <c r="C6407" s="28" t="s">
        <v>4198</v>
      </c>
      <c r="D6407" s="29">
        <v>35433846</v>
      </c>
      <c r="E6407" s="29" t="s">
        <v>3527</v>
      </c>
      <c r="F6407" s="29">
        <v>296.2</v>
      </c>
      <c r="G6407" s="10">
        <f>SUMIFS('Régua SAEB'!$C:$C,'Régua SAEB'!$B:$B,"LP",'Régua SAEB'!$D:$D,"&lt;="&amp;$F6407,'Régua SAEB'!$E:$E,"&gt;"&amp;$F6407,'Régua SAEB'!$A:$A,$E6407)</f>
        <v>3</v>
      </c>
      <c r="H6407" s="10" t="str">
        <f t="array" ref="H6407">INDEX('Régua SAEB'!$F$1:$F$40,MATCH($E6407&amp;"LP"&amp;$G6407,'Régua SAEB'!$G$1:$G$40,0),1)</f>
        <v>Básico</v>
      </c>
      <c r="I6407" s="29">
        <v>286.16000000000003</v>
      </c>
      <c r="J6407" s="10">
        <f>SUMIFS('Régua SAEB'!$C:$C,'Régua SAEB'!$B:$B,"MT",'Régua SAEB'!$D:$D,"&lt;="&amp;$I6407,'Régua SAEB'!$E:$E,"&gt;"&amp;$I6407,'Régua SAEB'!$A:$A,$E6407)</f>
        <v>3</v>
      </c>
      <c r="K6407" s="10" t="str">
        <f t="array" ref="K6407">INDEX('Régua SAEB'!$F$1:$F$40,MATCH($E6407&amp;"MT"&amp;$J6407,'Régua SAEB'!$G$1:$G$40,0),1)</f>
        <v>Básico</v>
      </c>
    </row>
    <row r="6408" spans="1:11" x14ac:dyDescent="0.2">
      <c r="A6408" s="28" t="s">
        <v>3777</v>
      </c>
      <c r="B6408" s="24">
        <v>433858</v>
      </c>
      <c r="C6408" s="28" t="s">
        <v>4199</v>
      </c>
      <c r="D6408" s="29">
        <v>35433858</v>
      </c>
      <c r="E6408" s="29" t="s">
        <v>3527</v>
      </c>
      <c r="F6408" s="29">
        <v>321.99</v>
      </c>
      <c r="G6408" s="10">
        <f>SUMIFS('Régua SAEB'!$C:$C,'Régua SAEB'!$B:$B,"LP",'Régua SAEB'!$D:$D,"&lt;="&amp;$F6408,'Régua SAEB'!$E:$E,"&gt;"&amp;$F6408,'Régua SAEB'!$A:$A,$E6408)</f>
        <v>4</v>
      </c>
      <c r="H6408" s="10" t="str">
        <f t="array" ref="H6408">INDEX('Régua SAEB'!$F$1:$F$40,MATCH($E6408&amp;"LP"&amp;$G6408,'Régua SAEB'!$G$1:$G$40,0),1)</f>
        <v>Básico</v>
      </c>
      <c r="I6408" s="29">
        <v>299.43</v>
      </c>
      <c r="J6408" s="10">
        <f>SUMIFS('Régua SAEB'!$C:$C,'Régua SAEB'!$B:$B,"MT",'Régua SAEB'!$D:$D,"&lt;="&amp;$I6408,'Régua SAEB'!$E:$E,"&gt;"&amp;$I6408,'Régua SAEB'!$A:$A,$E6408)</f>
        <v>3</v>
      </c>
      <c r="K6408" s="10" t="str">
        <f t="array" ref="K6408">INDEX('Régua SAEB'!$F$1:$F$40,MATCH($E6408&amp;"MT"&amp;$J6408,'Régua SAEB'!$G$1:$G$40,0),1)</f>
        <v>Básico</v>
      </c>
    </row>
    <row r="6409" spans="1:11" x14ac:dyDescent="0.2">
      <c r="A6409" s="28" t="s">
        <v>3777</v>
      </c>
      <c r="B6409" s="24">
        <v>434632</v>
      </c>
      <c r="C6409" s="28" t="s">
        <v>4200</v>
      </c>
      <c r="D6409" s="29">
        <v>35434632</v>
      </c>
      <c r="E6409" s="29" t="s">
        <v>3527</v>
      </c>
      <c r="F6409" s="29">
        <v>304.41000000000003</v>
      </c>
      <c r="G6409" s="10">
        <f>SUMIFS('Régua SAEB'!$C:$C,'Régua SAEB'!$B:$B,"LP",'Régua SAEB'!$D:$D,"&lt;="&amp;$F6409,'Régua SAEB'!$E:$E,"&gt;"&amp;$F6409,'Régua SAEB'!$A:$A,$E6409)</f>
        <v>4</v>
      </c>
      <c r="H6409" s="10" t="str">
        <f t="array" ref="H6409">INDEX('Régua SAEB'!$F$1:$F$40,MATCH($E6409&amp;"LP"&amp;$G6409,'Régua SAEB'!$G$1:$G$40,0),1)</f>
        <v>Básico</v>
      </c>
      <c r="I6409" s="29">
        <v>297.97000000000003</v>
      </c>
      <c r="J6409" s="10">
        <f>SUMIFS('Régua SAEB'!$C:$C,'Régua SAEB'!$B:$B,"MT",'Régua SAEB'!$D:$D,"&lt;="&amp;$I6409,'Régua SAEB'!$E:$E,"&gt;"&amp;$I6409,'Régua SAEB'!$A:$A,$E6409)</f>
        <v>3</v>
      </c>
      <c r="K6409" s="10" t="str">
        <f t="array" ref="K6409">INDEX('Régua SAEB'!$F$1:$F$40,MATCH($E6409&amp;"MT"&amp;$J6409,'Régua SAEB'!$G$1:$G$40,0),1)</f>
        <v>Básico</v>
      </c>
    </row>
    <row r="6410" spans="1:11" x14ac:dyDescent="0.2">
      <c r="A6410" s="28" t="s">
        <v>3777</v>
      </c>
      <c r="B6410" s="24">
        <v>438418</v>
      </c>
      <c r="C6410" s="28" t="s">
        <v>4201</v>
      </c>
      <c r="D6410" s="29">
        <v>35438418</v>
      </c>
      <c r="E6410" s="29" t="s">
        <v>3527</v>
      </c>
      <c r="F6410" s="29">
        <v>319.02</v>
      </c>
      <c r="G6410" s="10">
        <f>SUMIFS('Régua SAEB'!$C:$C,'Régua SAEB'!$B:$B,"LP",'Régua SAEB'!$D:$D,"&lt;="&amp;$F6410,'Régua SAEB'!$E:$E,"&gt;"&amp;$F6410,'Régua SAEB'!$A:$A,$E6410)</f>
        <v>4</v>
      </c>
      <c r="H6410" s="10" t="str">
        <f t="array" ref="H6410">INDEX('Régua SAEB'!$F$1:$F$40,MATCH($E6410&amp;"LP"&amp;$G6410,'Régua SAEB'!$G$1:$G$40,0),1)</f>
        <v>Básico</v>
      </c>
      <c r="I6410" s="29">
        <v>306.36</v>
      </c>
      <c r="J6410" s="10">
        <f>SUMIFS('Régua SAEB'!$C:$C,'Régua SAEB'!$B:$B,"MT",'Régua SAEB'!$D:$D,"&lt;="&amp;$I6410,'Régua SAEB'!$E:$E,"&gt;"&amp;$I6410,'Régua SAEB'!$A:$A,$E6410)</f>
        <v>4</v>
      </c>
      <c r="K6410" s="10" t="str">
        <f t="array" ref="K6410">INDEX('Régua SAEB'!$F$1:$F$40,MATCH($E6410&amp;"MT"&amp;$J6410,'Régua SAEB'!$G$1:$G$40,0),1)</f>
        <v>Básico</v>
      </c>
    </row>
    <row r="6411" spans="1:11" x14ac:dyDescent="0.2">
      <c r="A6411" s="28" t="s">
        <v>3777</v>
      </c>
      <c r="B6411" s="24">
        <v>438424</v>
      </c>
      <c r="C6411" s="28" t="s">
        <v>4202</v>
      </c>
      <c r="D6411" s="29">
        <v>35438424</v>
      </c>
      <c r="E6411" s="29" t="s">
        <v>3527</v>
      </c>
      <c r="F6411" s="29">
        <v>329.67</v>
      </c>
      <c r="G6411" s="10">
        <f>SUMIFS('Régua SAEB'!$C:$C,'Régua SAEB'!$B:$B,"LP",'Régua SAEB'!$D:$D,"&lt;="&amp;$F6411,'Régua SAEB'!$E:$E,"&gt;"&amp;$F6411,'Régua SAEB'!$A:$A,$E6411)</f>
        <v>5</v>
      </c>
      <c r="H6411" s="10" t="str">
        <f t="array" ref="H6411">INDEX('Régua SAEB'!$F$1:$F$40,MATCH($E6411&amp;"LP"&amp;$G6411,'Régua SAEB'!$G$1:$G$40,0),1)</f>
        <v>Proficiente</v>
      </c>
      <c r="I6411" s="29">
        <v>314.64999999999998</v>
      </c>
      <c r="J6411" s="10">
        <f>SUMIFS('Régua SAEB'!$C:$C,'Régua SAEB'!$B:$B,"MT",'Régua SAEB'!$D:$D,"&lt;="&amp;$I6411,'Régua SAEB'!$E:$E,"&gt;"&amp;$I6411,'Régua SAEB'!$A:$A,$E6411)</f>
        <v>4</v>
      </c>
      <c r="K6411" s="10" t="str">
        <f t="array" ref="K6411">INDEX('Régua SAEB'!$F$1:$F$40,MATCH($E6411&amp;"MT"&amp;$J6411,'Régua SAEB'!$G$1:$G$40,0),1)</f>
        <v>Básico</v>
      </c>
    </row>
    <row r="6412" spans="1:11" x14ac:dyDescent="0.2">
      <c r="A6412" s="28" t="s">
        <v>3777</v>
      </c>
      <c r="B6412" s="24">
        <v>438480</v>
      </c>
      <c r="C6412" s="28" t="s">
        <v>4203</v>
      </c>
      <c r="D6412" s="29">
        <v>35438480</v>
      </c>
      <c r="E6412" s="29" t="s">
        <v>3527</v>
      </c>
      <c r="F6412" s="29">
        <v>320.8</v>
      </c>
      <c r="G6412" s="10">
        <f>SUMIFS('Régua SAEB'!$C:$C,'Régua SAEB'!$B:$B,"LP",'Régua SAEB'!$D:$D,"&lt;="&amp;$F6412,'Régua SAEB'!$E:$E,"&gt;"&amp;$F6412,'Régua SAEB'!$A:$A,$E6412)</f>
        <v>4</v>
      </c>
      <c r="H6412" s="10" t="str">
        <f t="array" ref="H6412">INDEX('Régua SAEB'!$F$1:$F$40,MATCH($E6412&amp;"LP"&amp;$G6412,'Régua SAEB'!$G$1:$G$40,0),1)</f>
        <v>Básico</v>
      </c>
      <c r="I6412" s="29">
        <v>310.22000000000003</v>
      </c>
      <c r="J6412" s="10">
        <f>SUMIFS('Régua SAEB'!$C:$C,'Régua SAEB'!$B:$B,"MT",'Régua SAEB'!$D:$D,"&lt;="&amp;$I6412,'Régua SAEB'!$E:$E,"&gt;"&amp;$I6412,'Régua SAEB'!$A:$A,$E6412)</f>
        <v>4</v>
      </c>
      <c r="K6412" s="10" t="str">
        <f t="array" ref="K6412">INDEX('Régua SAEB'!$F$1:$F$40,MATCH($E6412&amp;"MT"&amp;$J6412,'Régua SAEB'!$G$1:$G$40,0),1)</f>
        <v>Básico</v>
      </c>
    </row>
    <row r="6413" spans="1:11" x14ac:dyDescent="0.2">
      <c r="A6413" s="28" t="s">
        <v>3777</v>
      </c>
      <c r="B6413" s="24">
        <v>438820</v>
      </c>
      <c r="C6413" s="28" t="s">
        <v>4204</v>
      </c>
      <c r="D6413" s="29">
        <v>35438820</v>
      </c>
      <c r="E6413" s="29" t="s">
        <v>3527</v>
      </c>
      <c r="F6413" s="29">
        <v>327.91</v>
      </c>
      <c r="G6413" s="10">
        <f>SUMIFS('Régua SAEB'!$C:$C,'Régua SAEB'!$B:$B,"LP",'Régua SAEB'!$D:$D,"&lt;="&amp;$F6413,'Régua SAEB'!$E:$E,"&gt;"&amp;$F6413,'Régua SAEB'!$A:$A,$E6413)</f>
        <v>5</v>
      </c>
      <c r="H6413" s="10" t="str">
        <f t="array" ref="H6413">INDEX('Régua SAEB'!$F$1:$F$40,MATCH($E6413&amp;"LP"&amp;$G6413,'Régua SAEB'!$G$1:$G$40,0),1)</f>
        <v>Proficiente</v>
      </c>
      <c r="I6413" s="29">
        <v>317.72000000000003</v>
      </c>
      <c r="J6413" s="10">
        <f>SUMIFS('Régua SAEB'!$C:$C,'Régua SAEB'!$B:$B,"MT",'Régua SAEB'!$D:$D,"&lt;="&amp;$I6413,'Régua SAEB'!$E:$E,"&gt;"&amp;$I6413,'Régua SAEB'!$A:$A,$E6413)</f>
        <v>4</v>
      </c>
      <c r="K6413" s="10" t="str">
        <f t="array" ref="K6413">INDEX('Régua SAEB'!$F$1:$F$40,MATCH($E6413&amp;"MT"&amp;$J6413,'Régua SAEB'!$G$1:$G$40,0),1)</f>
        <v>Básico</v>
      </c>
    </row>
    <row r="6414" spans="1:11" x14ac:dyDescent="0.2">
      <c r="A6414" s="28" t="s">
        <v>3777</v>
      </c>
      <c r="B6414" s="24">
        <v>440620</v>
      </c>
      <c r="C6414" s="28" t="s">
        <v>4205</v>
      </c>
      <c r="D6414" s="29">
        <v>35440620</v>
      </c>
      <c r="E6414" s="29" t="s">
        <v>3527</v>
      </c>
      <c r="F6414" s="29">
        <v>313.02999999999997</v>
      </c>
      <c r="G6414" s="10">
        <f>SUMIFS('Régua SAEB'!$C:$C,'Régua SAEB'!$B:$B,"LP",'Régua SAEB'!$D:$D,"&lt;="&amp;$F6414,'Régua SAEB'!$E:$E,"&gt;"&amp;$F6414,'Régua SAEB'!$A:$A,$E6414)</f>
        <v>4</v>
      </c>
      <c r="H6414" s="10" t="str">
        <f t="array" ref="H6414">INDEX('Régua SAEB'!$F$1:$F$40,MATCH($E6414&amp;"LP"&amp;$G6414,'Régua SAEB'!$G$1:$G$40,0),1)</f>
        <v>Básico</v>
      </c>
      <c r="I6414" s="29">
        <v>288.94</v>
      </c>
      <c r="J6414" s="10">
        <f>SUMIFS('Régua SAEB'!$C:$C,'Régua SAEB'!$B:$B,"MT",'Régua SAEB'!$D:$D,"&lt;="&amp;$I6414,'Régua SAEB'!$E:$E,"&gt;"&amp;$I6414,'Régua SAEB'!$A:$A,$E6414)</f>
        <v>3</v>
      </c>
      <c r="K6414" s="10" t="str">
        <f t="array" ref="K6414">INDEX('Régua SAEB'!$F$1:$F$40,MATCH($E6414&amp;"MT"&amp;$J6414,'Régua SAEB'!$G$1:$G$40,0),1)</f>
        <v>Básico</v>
      </c>
    </row>
    <row r="6415" spans="1:11" x14ac:dyDescent="0.2">
      <c r="A6415" s="28" t="s">
        <v>3777</v>
      </c>
      <c r="B6415" s="24">
        <v>446695</v>
      </c>
      <c r="C6415" s="28" t="s">
        <v>4206</v>
      </c>
      <c r="D6415" s="29">
        <v>35446695</v>
      </c>
      <c r="E6415" s="29" t="s">
        <v>3527</v>
      </c>
      <c r="F6415" s="29">
        <v>333.53</v>
      </c>
      <c r="G6415" s="10">
        <f>SUMIFS('Régua SAEB'!$C:$C,'Régua SAEB'!$B:$B,"LP",'Régua SAEB'!$D:$D,"&lt;="&amp;$F6415,'Régua SAEB'!$E:$E,"&gt;"&amp;$F6415,'Régua SAEB'!$A:$A,$E6415)</f>
        <v>5</v>
      </c>
      <c r="H6415" s="10" t="str">
        <f t="array" ref="H6415">INDEX('Régua SAEB'!$F$1:$F$40,MATCH($E6415&amp;"LP"&amp;$G6415,'Régua SAEB'!$G$1:$G$40,0),1)</f>
        <v>Proficiente</v>
      </c>
      <c r="I6415" s="29">
        <v>329.94</v>
      </c>
      <c r="J6415" s="10">
        <f>SUMIFS('Régua SAEB'!$C:$C,'Régua SAEB'!$B:$B,"MT",'Régua SAEB'!$D:$D,"&lt;="&amp;$I6415,'Régua SAEB'!$E:$E,"&gt;"&amp;$I6415,'Régua SAEB'!$A:$A,$E6415)</f>
        <v>5</v>
      </c>
      <c r="K6415" s="10" t="str">
        <f t="array" ref="K6415">INDEX('Régua SAEB'!$F$1:$F$40,MATCH($E6415&amp;"MT"&amp;$J6415,'Régua SAEB'!$G$1:$G$40,0),1)</f>
        <v>Básico</v>
      </c>
    </row>
    <row r="6416" spans="1:11" x14ac:dyDescent="0.2">
      <c r="A6416" s="28" t="s">
        <v>64</v>
      </c>
      <c r="B6416" s="24">
        <v>463061</v>
      </c>
      <c r="C6416" s="28" t="s">
        <v>4207</v>
      </c>
      <c r="D6416" s="29">
        <v>35463061</v>
      </c>
      <c r="E6416" s="29" t="s">
        <v>3527</v>
      </c>
      <c r="F6416" s="29">
        <v>284.45</v>
      </c>
      <c r="G6416" s="10">
        <f>SUMIFS('Régua SAEB'!$C:$C,'Régua SAEB'!$B:$B,"LP",'Régua SAEB'!$D:$D,"&lt;="&amp;$F6416,'Régua SAEB'!$E:$E,"&gt;"&amp;$F6416,'Régua SAEB'!$A:$A,$E6416)</f>
        <v>3</v>
      </c>
      <c r="H6416" s="10" t="str">
        <f t="array" ref="H6416">INDEX('Régua SAEB'!$F$1:$F$40,MATCH($E6416&amp;"LP"&amp;$G6416,'Régua SAEB'!$G$1:$G$40,0),1)</f>
        <v>Básico</v>
      </c>
      <c r="I6416" s="29">
        <v>268.52</v>
      </c>
      <c r="J6416" s="10">
        <f>SUMIFS('Régua SAEB'!$C:$C,'Régua SAEB'!$B:$B,"MT",'Régua SAEB'!$D:$D,"&lt;="&amp;$I6416,'Régua SAEB'!$E:$E,"&gt;"&amp;$I6416,'Régua SAEB'!$A:$A,$E6416)</f>
        <v>2</v>
      </c>
      <c r="K6416" s="10" t="str">
        <f t="array" ref="K6416">INDEX('Régua SAEB'!$F$1:$F$40,MATCH($E6416&amp;"MT"&amp;$J6416,'Régua SAEB'!$G$1:$G$40,0),1)</f>
        <v>Insuficiente</v>
      </c>
    </row>
    <row r="6417" spans="1:11" x14ac:dyDescent="0.2">
      <c r="A6417" s="28" t="s">
        <v>91</v>
      </c>
      <c r="B6417" s="24">
        <v>472505</v>
      </c>
      <c r="C6417" s="28" t="s">
        <v>4208</v>
      </c>
      <c r="D6417" s="29">
        <v>35472505</v>
      </c>
      <c r="E6417" s="29" t="s">
        <v>3527</v>
      </c>
      <c r="F6417" s="29">
        <v>271.72000000000003</v>
      </c>
      <c r="G6417" s="10">
        <f>SUMIFS('Régua SAEB'!$C:$C,'Régua SAEB'!$B:$B,"LP",'Régua SAEB'!$D:$D,"&lt;="&amp;$F6417,'Régua SAEB'!$E:$E,"&gt;"&amp;$F6417,'Régua SAEB'!$A:$A,$E6417)</f>
        <v>2</v>
      </c>
      <c r="H6417" s="10" t="str">
        <f t="array" ref="H6417">INDEX('Régua SAEB'!$F$1:$F$40,MATCH($E6417&amp;"LP"&amp;$G6417,'Régua SAEB'!$G$1:$G$40,0),1)</f>
        <v>Básico</v>
      </c>
      <c r="I6417" s="29">
        <v>258.04000000000002</v>
      </c>
      <c r="J6417" s="10">
        <f>SUMIFS('Régua SAEB'!$C:$C,'Régua SAEB'!$B:$B,"MT",'Régua SAEB'!$D:$D,"&lt;="&amp;$I6417,'Régua SAEB'!$E:$E,"&gt;"&amp;$I6417,'Régua SAEB'!$A:$A,$E6417)</f>
        <v>2</v>
      </c>
      <c r="K6417" s="10" t="str">
        <f t="array" ref="K6417">INDEX('Régua SAEB'!$F$1:$F$40,MATCH($E6417&amp;"MT"&amp;$J6417,'Régua SAEB'!$G$1:$G$40,0),1)</f>
        <v>Insuficiente</v>
      </c>
    </row>
    <row r="6418" spans="1:11" x14ac:dyDescent="0.2">
      <c r="A6418" s="28" t="s">
        <v>3777</v>
      </c>
      <c r="B6418" s="24">
        <v>476365</v>
      </c>
      <c r="C6418" s="28" t="s">
        <v>4209</v>
      </c>
      <c r="D6418" s="29">
        <v>35476365</v>
      </c>
      <c r="E6418" s="29" t="s">
        <v>3527</v>
      </c>
      <c r="F6418" s="29">
        <v>312.49</v>
      </c>
      <c r="G6418" s="10">
        <f>SUMIFS('Régua SAEB'!$C:$C,'Régua SAEB'!$B:$B,"LP",'Régua SAEB'!$D:$D,"&lt;="&amp;$F6418,'Régua SAEB'!$E:$E,"&gt;"&amp;$F6418,'Régua SAEB'!$A:$A,$E6418)</f>
        <v>4</v>
      </c>
      <c r="H6418" s="10" t="str">
        <f t="array" ref="H6418">INDEX('Régua SAEB'!$F$1:$F$40,MATCH($E6418&amp;"LP"&amp;$G6418,'Régua SAEB'!$G$1:$G$40,0),1)</f>
        <v>Básico</v>
      </c>
      <c r="I6418" s="29">
        <v>293.44</v>
      </c>
      <c r="J6418" s="10">
        <f>SUMIFS('Régua SAEB'!$C:$C,'Régua SAEB'!$B:$B,"MT",'Régua SAEB'!$D:$D,"&lt;="&amp;$I6418,'Régua SAEB'!$E:$E,"&gt;"&amp;$I6418,'Régua SAEB'!$A:$A,$E6418)</f>
        <v>3</v>
      </c>
      <c r="K6418" s="10" t="str">
        <f t="array" ref="K6418">INDEX('Régua SAEB'!$F$1:$F$40,MATCH($E6418&amp;"MT"&amp;$J6418,'Régua SAEB'!$G$1:$G$40,0),1)</f>
        <v>Básico</v>
      </c>
    </row>
    <row r="6419" spans="1:11" x14ac:dyDescent="0.2">
      <c r="A6419" s="28" t="s">
        <v>3777</v>
      </c>
      <c r="B6419" s="24">
        <v>560112</v>
      </c>
      <c r="C6419" s="28" t="s">
        <v>4210</v>
      </c>
      <c r="D6419" s="29">
        <v>35560112</v>
      </c>
      <c r="E6419" s="29" t="s">
        <v>3527</v>
      </c>
      <c r="F6419" s="29">
        <v>321.18</v>
      </c>
      <c r="G6419" s="10">
        <f>SUMIFS('Régua SAEB'!$C:$C,'Régua SAEB'!$B:$B,"LP",'Régua SAEB'!$D:$D,"&lt;="&amp;$F6419,'Régua SAEB'!$E:$E,"&gt;"&amp;$F6419,'Régua SAEB'!$A:$A,$E6419)</f>
        <v>4</v>
      </c>
      <c r="H6419" s="10" t="str">
        <f t="array" ref="H6419">INDEX('Régua SAEB'!$F$1:$F$40,MATCH($E6419&amp;"LP"&amp;$G6419,'Régua SAEB'!$G$1:$G$40,0),1)</f>
        <v>Básico</v>
      </c>
      <c r="I6419" s="29">
        <v>320.57</v>
      </c>
      <c r="J6419" s="10">
        <f>SUMIFS('Régua SAEB'!$C:$C,'Régua SAEB'!$B:$B,"MT",'Régua SAEB'!$D:$D,"&lt;="&amp;$I6419,'Régua SAEB'!$E:$E,"&gt;"&amp;$I6419,'Régua SAEB'!$A:$A,$E6419)</f>
        <v>4</v>
      </c>
      <c r="K6419" s="10" t="str">
        <f t="array" ref="K6419">INDEX('Régua SAEB'!$F$1:$F$40,MATCH($E6419&amp;"MT"&amp;$J6419,'Régua SAEB'!$G$1:$G$40,0),1)</f>
        <v>Básico</v>
      </c>
    </row>
    <row r="6420" spans="1:11" x14ac:dyDescent="0.2">
      <c r="A6420" s="28" t="s">
        <v>3777</v>
      </c>
      <c r="B6420" s="24">
        <v>579798</v>
      </c>
      <c r="C6420" s="28" t="s">
        <v>4211</v>
      </c>
      <c r="D6420" s="29">
        <v>35579798</v>
      </c>
      <c r="E6420" s="29" t="s">
        <v>3527</v>
      </c>
      <c r="F6420" s="29">
        <v>320.49</v>
      </c>
      <c r="G6420" s="10">
        <f>SUMIFS('Régua SAEB'!$C:$C,'Régua SAEB'!$B:$B,"LP",'Régua SAEB'!$D:$D,"&lt;="&amp;$F6420,'Régua SAEB'!$E:$E,"&gt;"&amp;$F6420,'Régua SAEB'!$A:$A,$E6420)</f>
        <v>4</v>
      </c>
      <c r="H6420" s="10" t="str">
        <f t="array" ref="H6420">INDEX('Régua SAEB'!$F$1:$F$40,MATCH($E6420&amp;"LP"&amp;$G6420,'Régua SAEB'!$G$1:$G$40,0),1)</f>
        <v>Básico</v>
      </c>
      <c r="I6420" s="29">
        <v>310.92</v>
      </c>
      <c r="J6420" s="10">
        <f>SUMIFS('Régua SAEB'!$C:$C,'Régua SAEB'!$B:$B,"MT",'Régua SAEB'!$D:$D,"&lt;="&amp;$I6420,'Régua SAEB'!$E:$E,"&gt;"&amp;$I6420,'Régua SAEB'!$A:$A,$E6420)</f>
        <v>4</v>
      </c>
      <c r="K6420" s="10" t="str">
        <f t="array" ref="K6420">INDEX('Régua SAEB'!$F$1:$F$40,MATCH($E6420&amp;"MT"&amp;$J6420,'Régua SAEB'!$G$1:$G$40,0),1)</f>
        <v>Básico</v>
      </c>
    </row>
    <row r="6421" spans="1:11" x14ac:dyDescent="0.2">
      <c r="A6421" s="28" t="s">
        <v>30</v>
      </c>
      <c r="B6421" s="24">
        <v>924271</v>
      </c>
      <c r="C6421" s="28" t="s">
        <v>4212</v>
      </c>
      <c r="D6421" s="29">
        <v>35924271</v>
      </c>
      <c r="E6421" s="29" t="s">
        <v>3527</v>
      </c>
      <c r="F6421" s="29">
        <v>267.7</v>
      </c>
      <c r="G6421" s="10">
        <f>SUMIFS('Régua SAEB'!$C:$C,'Régua SAEB'!$B:$B,"LP",'Régua SAEB'!$D:$D,"&lt;="&amp;$F6421,'Régua SAEB'!$E:$E,"&gt;"&amp;$F6421,'Régua SAEB'!$A:$A,$E6421)</f>
        <v>2</v>
      </c>
      <c r="H6421" s="10" t="str">
        <f t="array" ref="H6421">INDEX('Régua SAEB'!$F$1:$F$40,MATCH($E6421&amp;"LP"&amp;$G6421,'Régua SAEB'!$G$1:$G$40,0),1)</f>
        <v>Básico</v>
      </c>
      <c r="I6421" s="29">
        <v>250.06</v>
      </c>
      <c r="J6421" s="10">
        <f>SUMIFS('Régua SAEB'!$C:$C,'Régua SAEB'!$B:$B,"MT",'Régua SAEB'!$D:$D,"&lt;="&amp;$I6421,'Régua SAEB'!$E:$E,"&gt;"&amp;$I6421,'Régua SAEB'!$A:$A,$E6421)</f>
        <v>2</v>
      </c>
      <c r="K6421" s="10" t="str">
        <f t="array" ref="K6421">INDEX('Régua SAEB'!$F$1:$F$40,MATCH($E6421&amp;"MT"&amp;$J6421,'Régua SAEB'!$G$1:$G$40,0),1)</f>
        <v>Insuficiente</v>
      </c>
    </row>
    <row r="6422" spans="1:11" x14ac:dyDescent="0.2">
      <c r="A6422" s="28" t="s">
        <v>3777</v>
      </c>
      <c r="B6422" s="24">
        <v>925871</v>
      </c>
      <c r="C6422" s="28" t="s">
        <v>4213</v>
      </c>
      <c r="D6422" s="29">
        <v>35925871</v>
      </c>
      <c r="E6422" s="29" t="s">
        <v>3527</v>
      </c>
      <c r="F6422" s="29">
        <v>324.69</v>
      </c>
      <c r="G6422" s="10">
        <f>SUMIFS('Régua SAEB'!$C:$C,'Régua SAEB'!$B:$B,"LP",'Régua SAEB'!$D:$D,"&lt;="&amp;$F6422,'Régua SAEB'!$E:$E,"&gt;"&amp;$F6422,'Régua SAEB'!$A:$A,$E6422)</f>
        <v>4</v>
      </c>
      <c r="H6422" s="10" t="str">
        <f t="array" ref="H6422">INDEX('Régua SAEB'!$F$1:$F$40,MATCH($E6422&amp;"LP"&amp;$G6422,'Régua SAEB'!$G$1:$G$40,0),1)</f>
        <v>Básico</v>
      </c>
      <c r="I6422" s="29">
        <v>307.22000000000003</v>
      </c>
      <c r="J6422" s="10">
        <f>SUMIFS('Régua SAEB'!$C:$C,'Régua SAEB'!$B:$B,"MT",'Régua SAEB'!$D:$D,"&lt;="&amp;$I6422,'Régua SAEB'!$E:$E,"&gt;"&amp;$I6422,'Régua SAEB'!$A:$A,$E6422)</f>
        <v>4</v>
      </c>
      <c r="K6422" s="10" t="str">
        <f t="array" ref="K6422">INDEX('Régua SAEB'!$F$1:$F$40,MATCH($E6422&amp;"MT"&amp;$J6422,'Régua SAEB'!$G$1:$G$40,0),1)</f>
        <v>Básico</v>
      </c>
    </row>
    <row r="6423" spans="1:11" x14ac:dyDescent="0.2">
      <c r="A6423" s="28" t="s">
        <v>3777</v>
      </c>
      <c r="B6423" s="24">
        <v>441594</v>
      </c>
      <c r="C6423" s="28" t="s">
        <v>4214</v>
      </c>
      <c r="D6423" s="29">
        <v>35441594</v>
      </c>
      <c r="E6423" s="29" t="s">
        <v>3527</v>
      </c>
      <c r="F6423" s="29">
        <v>318.61</v>
      </c>
      <c r="G6423" s="10">
        <f>SUMIFS('Régua SAEB'!$C:$C,'Régua SAEB'!$B:$B,"LP",'Régua SAEB'!$D:$D,"&lt;="&amp;$F6423,'Régua SAEB'!$E:$E,"&gt;"&amp;$F6423,'Régua SAEB'!$A:$A,$E6423)</f>
        <v>4</v>
      </c>
      <c r="H6423" s="10" t="str">
        <f t="array" ref="H6423">INDEX('Régua SAEB'!$F$1:$F$40,MATCH($E6423&amp;"LP"&amp;$G6423,'Régua SAEB'!$G$1:$G$40,0),1)</f>
        <v>Básico</v>
      </c>
      <c r="I6423" s="29">
        <v>302.48</v>
      </c>
      <c r="J6423" s="10">
        <f>SUMIFS('Régua SAEB'!$C:$C,'Régua SAEB'!$B:$B,"MT",'Régua SAEB'!$D:$D,"&lt;="&amp;$I6423,'Régua SAEB'!$E:$E,"&gt;"&amp;$I6423,'Régua SAEB'!$A:$A,$E6423)</f>
        <v>4</v>
      </c>
      <c r="K6423" s="10" t="str">
        <f t="array" ref="K6423">INDEX('Régua SAEB'!$F$1:$F$40,MATCH($E6423&amp;"MT"&amp;$J6423,'Régua SAEB'!$G$1:$G$40,0),1)</f>
        <v>Básico</v>
      </c>
    </row>
    <row r="6424" spans="1:11" x14ac:dyDescent="0.2">
      <c r="A6424" s="28" t="s">
        <v>70</v>
      </c>
      <c r="B6424" s="24">
        <v>496479</v>
      </c>
      <c r="C6424" s="28" t="s">
        <v>4215</v>
      </c>
      <c r="D6424" s="29">
        <v>35496479</v>
      </c>
      <c r="E6424" s="29" t="s">
        <v>3527</v>
      </c>
      <c r="F6424" s="29">
        <v>302.87</v>
      </c>
      <c r="G6424" s="10">
        <f>SUMIFS('Régua SAEB'!$C:$C,'Régua SAEB'!$B:$B,"LP",'Régua SAEB'!$D:$D,"&lt;="&amp;$F6424,'Régua SAEB'!$E:$E,"&gt;"&amp;$F6424,'Régua SAEB'!$A:$A,$E6424)</f>
        <v>4</v>
      </c>
      <c r="H6424" s="10" t="str">
        <f t="array" ref="H6424">INDEX('Régua SAEB'!$F$1:$F$40,MATCH($E6424&amp;"LP"&amp;$G6424,'Régua SAEB'!$G$1:$G$40,0),1)</f>
        <v>Básico</v>
      </c>
      <c r="I6424" s="29">
        <v>290.63</v>
      </c>
      <c r="J6424" s="10">
        <f>SUMIFS('Régua SAEB'!$C:$C,'Régua SAEB'!$B:$B,"MT",'Régua SAEB'!$D:$D,"&lt;="&amp;$I6424,'Régua SAEB'!$E:$E,"&gt;"&amp;$I6424,'Régua SAEB'!$A:$A,$E6424)</f>
        <v>3</v>
      </c>
      <c r="K6424" s="10" t="str">
        <f t="array" ref="K6424">INDEX('Régua SAEB'!$F$1:$F$40,MATCH($E6424&amp;"MT"&amp;$J6424,'Régua SAEB'!$G$1:$G$40,0),1)</f>
        <v>Básico</v>
      </c>
    </row>
    <row r="6425" spans="1:11" x14ac:dyDescent="0.2">
      <c r="A6425" s="28" t="s">
        <v>85</v>
      </c>
      <c r="B6425" s="24">
        <v>15830</v>
      </c>
      <c r="C6425" s="28" t="s">
        <v>4216</v>
      </c>
      <c r="D6425" s="29">
        <v>35015830</v>
      </c>
      <c r="E6425" s="29" t="s">
        <v>3527</v>
      </c>
      <c r="F6425" s="29">
        <v>271.18</v>
      </c>
      <c r="G6425" s="10">
        <f>SUMIFS('Régua SAEB'!$C:$C,'Régua SAEB'!$B:$B,"LP",'Régua SAEB'!$D:$D,"&lt;="&amp;$F6425,'Régua SAEB'!$E:$E,"&gt;"&amp;$F6425,'Régua SAEB'!$A:$A,$E6425)</f>
        <v>2</v>
      </c>
      <c r="H6425" s="10" t="str">
        <f t="array" ref="H6425">INDEX('Régua SAEB'!$F$1:$F$40,MATCH($E6425&amp;"LP"&amp;$G6425,'Régua SAEB'!$G$1:$G$40,0),1)</f>
        <v>Básico</v>
      </c>
      <c r="I6425" s="29">
        <v>265.88</v>
      </c>
      <c r="J6425" s="10">
        <f>SUMIFS('Régua SAEB'!$C:$C,'Régua SAEB'!$B:$B,"MT",'Régua SAEB'!$D:$D,"&lt;="&amp;$I6425,'Régua SAEB'!$E:$E,"&gt;"&amp;$I6425,'Régua SAEB'!$A:$A,$E6425)</f>
        <v>2</v>
      </c>
      <c r="K6425" s="10" t="str">
        <f t="array" ref="K6425">INDEX('Régua SAEB'!$F$1:$F$40,MATCH($E6425&amp;"MT"&amp;$J6425,'Régua SAEB'!$G$1:$G$40,0),1)</f>
        <v>Insuficiente</v>
      </c>
    </row>
    <row r="6426" spans="1:11" x14ac:dyDescent="0.2">
      <c r="A6426" s="28" t="s">
        <v>85</v>
      </c>
      <c r="B6426" s="24">
        <v>16007</v>
      </c>
      <c r="C6426" s="28" t="s">
        <v>4217</v>
      </c>
      <c r="D6426" s="29">
        <v>35016007</v>
      </c>
      <c r="E6426" s="29" t="s">
        <v>3527</v>
      </c>
      <c r="F6426" s="29">
        <v>267.06</v>
      </c>
      <c r="G6426" s="10">
        <f>SUMIFS('Régua SAEB'!$C:$C,'Régua SAEB'!$B:$B,"LP",'Régua SAEB'!$D:$D,"&lt;="&amp;$F6426,'Régua SAEB'!$E:$E,"&gt;"&amp;$F6426,'Régua SAEB'!$A:$A,$E6426)</f>
        <v>2</v>
      </c>
      <c r="H6426" s="10" t="str">
        <f t="array" ref="H6426">INDEX('Régua SAEB'!$F$1:$F$40,MATCH($E6426&amp;"LP"&amp;$G6426,'Régua SAEB'!$G$1:$G$40,0),1)</f>
        <v>Básico</v>
      </c>
      <c r="I6426" s="29">
        <v>259.13</v>
      </c>
      <c r="J6426" s="10">
        <f>SUMIFS('Régua SAEB'!$C:$C,'Régua SAEB'!$B:$B,"MT",'Régua SAEB'!$D:$D,"&lt;="&amp;$I6426,'Régua SAEB'!$E:$E,"&gt;"&amp;$I6426,'Régua SAEB'!$A:$A,$E6426)</f>
        <v>2</v>
      </c>
      <c r="K6426" s="10" t="str">
        <f t="array" ref="K6426">INDEX('Régua SAEB'!$F$1:$F$40,MATCH($E6426&amp;"MT"&amp;$J6426,'Régua SAEB'!$G$1:$G$40,0),1)</f>
        <v>Insuficiente</v>
      </c>
    </row>
    <row r="6427" spans="1:11" x14ac:dyDescent="0.2">
      <c r="A6427" s="28" t="s">
        <v>85</v>
      </c>
      <c r="B6427" s="24">
        <v>479433</v>
      </c>
      <c r="C6427" s="28" t="s">
        <v>4218</v>
      </c>
      <c r="D6427" s="29">
        <v>35479433</v>
      </c>
      <c r="E6427" s="29" t="s">
        <v>3527</v>
      </c>
      <c r="F6427" s="29">
        <v>275.41000000000003</v>
      </c>
      <c r="G6427" s="10">
        <f>SUMIFS('Régua SAEB'!$C:$C,'Régua SAEB'!$B:$B,"LP",'Régua SAEB'!$D:$D,"&lt;="&amp;$F6427,'Régua SAEB'!$E:$E,"&gt;"&amp;$F6427,'Régua SAEB'!$A:$A,$E6427)</f>
        <v>3</v>
      </c>
      <c r="H6427" s="10" t="str">
        <f t="array" ref="H6427">INDEX('Régua SAEB'!$F$1:$F$40,MATCH($E6427&amp;"LP"&amp;$G6427,'Régua SAEB'!$G$1:$G$40,0),1)</f>
        <v>Básico</v>
      </c>
      <c r="I6427" s="29">
        <v>266.43</v>
      </c>
      <c r="J6427" s="10">
        <f>SUMIFS('Régua SAEB'!$C:$C,'Régua SAEB'!$B:$B,"MT",'Régua SAEB'!$D:$D,"&lt;="&amp;$I6427,'Régua SAEB'!$E:$E,"&gt;"&amp;$I6427,'Régua SAEB'!$A:$A,$E6427)</f>
        <v>2</v>
      </c>
      <c r="K6427" s="10" t="str">
        <f t="array" ref="K6427">INDEX('Régua SAEB'!$F$1:$F$40,MATCH($E6427&amp;"MT"&amp;$J6427,'Régua SAEB'!$G$1:$G$40,0),1)</f>
        <v>Insuficiente</v>
      </c>
    </row>
    <row r="6428" spans="1:11" x14ac:dyDescent="0.2">
      <c r="A6428" s="28" t="s">
        <v>3777</v>
      </c>
      <c r="B6428" s="24">
        <v>925974</v>
      </c>
      <c r="C6428" s="28" t="s">
        <v>4219</v>
      </c>
      <c r="D6428" s="29">
        <v>35925974</v>
      </c>
      <c r="E6428" s="29" t="s">
        <v>3527</v>
      </c>
      <c r="F6428" s="29">
        <v>321.24</v>
      </c>
      <c r="G6428" s="10">
        <f>SUMIFS('Régua SAEB'!$C:$C,'Régua SAEB'!$B:$B,"LP",'Régua SAEB'!$D:$D,"&lt;="&amp;$F6428,'Régua SAEB'!$E:$E,"&gt;"&amp;$F6428,'Régua SAEB'!$A:$A,$E6428)</f>
        <v>4</v>
      </c>
      <c r="H6428" s="10" t="str">
        <f t="array" ref="H6428">INDEX('Régua SAEB'!$F$1:$F$40,MATCH($E6428&amp;"LP"&amp;$G6428,'Régua SAEB'!$G$1:$G$40,0),1)</f>
        <v>Básico</v>
      </c>
      <c r="I6428" s="29">
        <v>312.81</v>
      </c>
      <c r="J6428" s="10">
        <f>SUMIFS('Régua SAEB'!$C:$C,'Régua SAEB'!$B:$B,"MT",'Régua SAEB'!$D:$D,"&lt;="&amp;$I6428,'Régua SAEB'!$E:$E,"&gt;"&amp;$I6428,'Régua SAEB'!$A:$A,$E6428)</f>
        <v>4</v>
      </c>
      <c r="K6428" s="10" t="str">
        <f t="array" ref="K6428">INDEX('Régua SAEB'!$F$1:$F$40,MATCH($E6428&amp;"MT"&amp;$J6428,'Régua SAEB'!$G$1:$G$40,0),1)</f>
        <v>Básico</v>
      </c>
    </row>
    <row r="6429" spans="1:11" x14ac:dyDescent="0.2">
      <c r="A6429" s="28" t="s">
        <v>26</v>
      </c>
      <c r="B6429" s="24">
        <v>11204</v>
      </c>
      <c r="C6429" s="28" t="s">
        <v>4220</v>
      </c>
      <c r="D6429" s="29">
        <v>35011204</v>
      </c>
      <c r="E6429" s="29" t="s">
        <v>3527</v>
      </c>
      <c r="F6429" s="29">
        <v>278.42</v>
      </c>
      <c r="G6429" s="10">
        <f>SUMIFS('Régua SAEB'!$C:$C,'Régua SAEB'!$B:$B,"LP",'Régua SAEB'!$D:$D,"&lt;="&amp;$F6429,'Régua SAEB'!$E:$E,"&gt;"&amp;$F6429,'Régua SAEB'!$A:$A,$E6429)</f>
        <v>3</v>
      </c>
      <c r="H6429" s="10" t="str">
        <f t="array" ref="H6429">INDEX('Régua SAEB'!$F$1:$F$40,MATCH($E6429&amp;"LP"&amp;$G6429,'Régua SAEB'!$G$1:$G$40,0),1)</f>
        <v>Básico</v>
      </c>
      <c r="I6429" s="29">
        <v>258.86</v>
      </c>
      <c r="J6429" s="10">
        <f>SUMIFS('Régua SAEB'!$C:$C,'Régua SAEB'!$B:$B,"MT",'Régua SAEB'!$D:$D,"&lt;="&amp;$I6429,'Régua SAEB'!$E:$E,"&gt;"&amp;$I6429,'Régua SAEB'!$A:$A,$E6429)</f>
        <v>2</v>
      </c>
      <c r="K6429" s="10" t="str">
        <f t="array" ref="K6429">INDEX('Régua SAEB'!$F$1:$F$40,MATCH($E6429&amp;"MT"&amp;$J6429,'Régua SAEB'!$G$1:$G$40,0),1)</f>
        <v>Insuficiente</v>
      </c>
    </row>
    <row r="6430" spans="1:11" x14ac:dyDescent="0.2">
      <c r="A6430" s="28" t="s">
        <v>26</v>
      </c>
      <c r="B6430" s="24">
        <v>11265</v>
      </c>
      <c r="C6430" s="28" t="s">
        <v>4221</v>
      </c>
      <c r="D6430" s="29">
        <v>35011265</v>
      </c>
      <c r="E6430" s="29" t="s">
        <v>3527</v>
      </c>
      <c r="F6430" s="29">
        <v>270.86</v>
      </c>
      <c r="G6430" s="10">
        <f>SUMIFS('Régua SAEB'!$C:$C,'Régua SAEB'!$B:$B,"LP",'Régua SAEB'!$D:$D,"&lt;="&amp;$F6430,'Régua SAEB'!$E:$E,"&gt;"&amp;$F6430,'Régua SAEB'!$A:$A,$E6430)</f>
        <v>2</v>
      </c>
      <c r="H6430" s="10" t="str">
        <f t="array" ref="H6430">INDEX('Régua SAEB'!$F$1:$F$40,MATCH($E6430&amp;"LP"&amp;$G6430,'Régua SAEB'!$G$1:$G$40,0),1)</f>
        <v>Básico</v>
      </c>
      <c r="I6430" s="29">
        <v>263.33999999999997</v>
      </c>
      <c r="J6430" s="10">
        <f>SUMIFS('Régua SAEB'!$C:$C,'Régua SAEB'!$B:$B,"MT",'Régua SAEB'!$D:$D,"&lt;="&amp;$I6430,'Régua SAEB'!$E:$E,"&gt;"&amp;$I6430,'Régua SAEB'!$A:$A,$E6430)</f>
        <v>2</v>
      </c>
      <c r="K6430" s="10" t="str">
        <f t="array" ref="K6430">INDEX('Régua SAEB'!$F$1:$F$40,MATCH($E6430&amp;"MT"&amp;$J6430,'Régua SAEB'!$G$1:$G$40,0),1)</f>
        <v>Insuficiente</v>
      </c>
    </row>
    <row r="6431" spans="1:11" x14ac:dyDescent="0.2">
      <c r="A6431" s="28" t="s">
        <v>26</v>
      </c>
      <c r="B6431" s="24">
        <v>11289</v>
      </c>
      <c r="C6431" s="28" t="s">
        <v>4222</v>
      </c>
      <c r="D6431" s="29">
        <v>35011289</v>
      </c>
      <c r="E6431" s="29" t="s">
        <v>3527</v>
      </c>
      <c r="F6431" s="29">
        <v>269.2</v>
      </c>
      <c r="G6431" s="10">
        <f>SUMIFS('Régua SAEB'!$C:$C,'Régua SAEB'!$B:$B,"LP",'Régua SAEB'!$D:$D,"&lt;="&amp;$F6431,'Régua SAEB'!$E:$E,"&gt;"&amp;$F6431,'Régua SAEB'!$A:$A,$E6431)</f>
        <v>2</v>
      </c>
      <c r="H6431" s="10" t="str">
        <f t="array" ref="H6431">INDEX('Régua SAEB'!$F$1:$F$40,MATCH($E6431&amp;"LP"&amp;$G6431,'Régua SAEB'!$G$1:$G$40,0),1)</f>
        <v>Básico</v>
      </c>
      <c r="I6431" s="29">
        <v>263.32</v>
      </c>
      <c r="J6431" s="10">
        <f>SUMIFS('Régua SAEB'!$C:$C,'Régua SAEB'!$B:$B,"MT",'Régua SAEB'!$D:$D,"&lt;="&amp;$I6431,'Régua SAEB'!$E:$E,"&gt;"&amp;$I6431,'Régua SAEB'!$A:$A,$E6431)</f>
        <v>2</v>
      </c>
      <c r="K6431" s="10" t="str">
        <f t="array" ref="K6431">INDEX('Régua SAEB'!$F$1:$F$40,MATCH($E6431&amp;"MT"&amp;$J6431,'Régua SAEB'!$G$1:$G$40,0),1)</f>
        <v>Insuficiente</v>
      </c>
    </row>
    <row r="6432" spans="1:11" x14ac:dyDescent="0.2">
      <c r="A6432" s="28" t="s">
        <v>26</v>
      </c>
      <c r="B6432" s="24">
        <v>46681</v>
      </c>
      <c r="C6432" s="28" t="s">
        <v>4223</v>
      </c>
      <c r="D6432" s="29">
        <v>35046681</v>
      </c>
      <c r="E6432" s="29" t="s">
        <v>3527</v>
      </c>
      <c r="F6432" s="29">
        <v>273.83999999999997</v>
      </c>
      <c r="G6432" s="10">
        <f>SUMIFS('Régua SAEB'!$C:$C,'Régua SAEB'!$B:$B,"LP",'Régua SAEB'!$D:$D,"&lt;="&amp;$F6432,'Régua SAEB'!$E:$E,"&gt;"&amp;$F6432,'Régua SAEB'!$A:$A,$E6432)</f>
        <v>2</v>
      </c>
      <c r="H6432" s="10" t="str">
        <f t="array" ref="H6432">INDEX('Régua SAEB'!$F$1:$F$40,MATCH($E6432&amp;"LP"&amp;$G6432,'Régua SAEB'!$G$1:$G$40,0),1)</f>
        <v>Básico</v>
      </c>
      <c r="I6432" s="29">
        <v>269.82</v>
      </c>
      <c r="J6432" s="10">
        <f>SUMIFS('Régua SAEB'!$C:$C,'Régua SAEB'!$B:$B,"MT",'Régua SAEB'!$D:$D,"&lt;="&amp;$I6432,'Régua SAEB'!$E:$E,"&gt;"&amp;$I6432,'Régua SAEB'!$A:$A,$E6432)</f>
        <v>2</v>
      </c>
      <c r="K6432" s="10" t="str">
        <f t="array" ref="K6432">INDEX('Régua SAEB'!$F$1:$F$40,MATCH($E6432&amp;"MT"&amp;$J6432,'Régua SAEB'!$G$1:$G$40,0),1)</f>
        <v>Insuficiente</v>
      </c>
    </row>
    <row r="6433" spans="1:11" x14ac:dyDescent="0.2">
      <c r="A6433" s="28" t="s">
        <v>26</v>
      </c>
      <c r="B6433" s="24">
        <v>46700</v>
      </c>
      <c r="C6433" s="28" t="s">
        <v>4224</v>
      </c>
      <c r="D6433" s="29">
        <v>35046700</v>
      </c>
      <c r="E6433" s="29" t="s">
        <v>3527</v>
      </c>
      <c r="F6433" s="29">
        <v>267.94</v>
      </c>
      <c r="G6433" s="10">
        <f>SUMIFS('Régua SAEB'!$C:$C,'Régua SAEB'!$B:$B,"LP",'Régua SAEB'!$D:$D,"&lt;="&amp;$F6433,'Régua SAEB'!$E:$E,"&gt;"&amp;$F6433,'Régua SAEB'!$A:$A,$E6433)</f>
        <v>2</v>
      </c>
      <c r="H6433" s="10" t="str">
        <f t="array" ref="H6433">INDEX('Régua SAEB'!$F$1:$F$40,MATCH($E6433&amp;"LP"&amp;$G6433,'Régua SAEB'!$G$1:$G$40,0),1)</f>
        <v>Básico</v>
      </c>
      <c r="I6433" s="29">
        <v>244.86</v>
      </c>
      <c r="J6433" s="10">
        <f>SUMIFS('Régua SAEB'!$C:$C,'Régua SAEB'!$B:$B,"MT",'Régua SAEB'!$D:$D,"&lt;="&amp;$I6433,'Régua SAEB'!$E:$E,"&gt;"&amp;$I6433,'Régua SAEB'!$A:$A,$E6433)</f>
        <v>1</v>
      </c>
      <c r="K6433" s="10" t="str">
        <f t="array" ref="K6433">INDEX('Régua SAEB'!$F$1:$F$40,MATCH($E6433&amp;"MT"&amp;$J6433,'Régua SAEB'!$G$1:$G$40,0),1)</f>
        <v>Insuficiente</v>
      </c>
    </row>
    <row r="6434" spans="1:11" x14ac:dyDescent="0.2">
      <c r="A6434" s="28" t="s">
        <v>3777</v>
      </c>
      <c r="B6434" s="24">
        <v>24348</v>
      </c>
      <c r="C6434" s="28" t="s">
        <v>4225</v>
      </c>
      <c r="D6434" s="29">
        <v>35024348</v>
      </c>
      <c r="E6434" s="29" t="s">
        <v>3527</v>
      </c>
      <c r="F6434" s="29">
        <v>268.39</v>
      </c>
      <c r="G6434" s="10">
        <f>SUMIFS('Régua SAEB'!$C:$C,'Régua SAEB'!$B:$B,"LP",'Régua SAEB'!$D:$D,"&lt;="&amp;$F6434,'Régua SAEB'!$E:$E,"&gt;"&amp;$F6434,'Régua SAEB'!$A:$A,$E6434)</f>
        <v>2</v>
      </c>
      <c r="H6434" s="10" t="str">
        <f t="array" ref="H6434">INDEX('Régua SAEB'!$F$1:$F$40,MATCH($E6434&amp;"LP"&amp;$G6434,'Régua SAEB'!$G$1:$G$40,0),1)</f>
        <v>Básico</v>
      </c>
      <c r="I6434" s="29">
        <v>267.31</v>
      </c>
      <c r="J6434" s="10">
        <f>SUMIFS('Régua SAEB'!$C:$C,'Régua SAEB'!$B:$B,"MT",'Régua SAEB'!$D:$D,"&lt;="&amp;$I6434,'Régua SAEB'!$E:$E,"&gt;"&amp;$I6434,'Régua SAEB'!$A:$A,$E6434)</f>
        <v>2</v>
      </c>
      <c r="K6434" s="10" t="str">
        <f t="array" ref="K6434">INDEX('Régua SAEB'!$F$1:$F$40,MATCH($E6434&amp;"MT"&amp;$J6434,'Régua SAEB'!$G$1:$G$40,0),1)</f>
        <v>Insuficiente</v>
      </c>
    </row>
    <row r="6435" spans="1:11" x14ac:dyDescent="0.2">
      <c r="A6435" s="28" t="s">
        <v>86</v>
      </c>
      <c r="B6435" s="24">
        <v>12212</v>
      </c>
      <c r="C6435" s="28" t="s">
        <v>4226</v>
      </c>
      <c r="D6435" s="29">
        <v>35012212</v>
      </c>
      <c r="E6435" s="29" t="s">
        <v>3527</v>
      </c>
      <c r="F6435" s="29">
        <v>297.82</v>
      </c>
      <c r="G6435" s="10">
        <f>SUMIFS('Régua SAEB'!$C:$C,'Régua SAEB'!$B:$B,"LP",'Régua SAEB'!$D:$D,"&lt;="&amp;$F6435,'Régua SAEB'!$E:$E,"&gt;"&amp;$F6435,'Régua SAEB'!$A:$A,$E6435)</f>
        <v>3</v>
      </c>
      <c r="H6435" s="10" t="str">
        <f t="array" ref="H6435">INDEX('Régua SAEB'!$F$1:$F$40,MATCH($E6435&amp;"LP"&amp;$G6435,'Régua SAEB'!$G$1:$G$40,0),1)</f>
        <v>Básico</v>
      </c>
      <c r="I6435" s="29">
        <v>269.93</v>
      </c>
      <c r="J6435" s="10">
        <f>SUMIFS('Régua SAEB'!$C:$C,'Régua SAEB'!$B:$B,"MT",'Régua SAEB'!$D:$D,"&lt;="&amp;$I6435,'Régua SAEB'!$E:$E,"&gt;"&amp;$I6435,'Régua SAEB'!$A:$A,$E6435)</f>
        <v>2</v>
      </c>
      <c r="K6435" s="10" t="str">
        <f t="array" ref="K6435">INDEX('Régua SAEB'!$F$1:$F$40,MATCH($E6435&amp;"MT"&amp;$J6435,'Régua SAEB'!$G$1:$G$40,0),1)</f>
        <v>Insuficiente</v>
      </c>
    </row>
    <row r="6436" spans="1:11" x14ac:dyDescent="0.2">
      <c r="A6436" s="28" t="s">
        <v>3777</v>
      </c>
      <c r="B6436" s="24">
        <v>405224</v>
      </c>
      <c r="C6436" s="28" t="s">
        <v>4227</v>
      </c>
      <c r="D6436" s="29">
        <v>35405224</v>
      </c>
      <c r="E6436" s="29" t="s">
        <v>3527</v>
      </c>
      <c r="F6436" s="29">
        <v>335.45</v>
      </c>
      <c r="G6436" s="10">
        <f>SUMIFS('Régua SAEB'!$C:$C,'Régua SAEB'!$B:$B,"LP",'Régua SAEB'!$D:$D,"&lt;="&amp;$F6436,'Régua SAEB'!$E:$E,"&gt;"&amp;$F6436,'Régua SAEB'!$A:$A,$E6436)</f>
        <v>5</v>
      </c>
      <c r="H6436" s="10" t="str">
        <f t="array" ref="H6436">INDEX('Régua SAEB'!$F$1:$F$40,MATCH($E6436&amp;"LP"&amp;$G6436,'Régua SAEB'!$G$1:$G$40,0),1)</f>
        <v>Proficiente</v>
      </c>
      <c r="I6436" s="29">
        <v>319.95</v>
      </c>
      <c r="J6436" s="10">
        <f>SUMIFS('Régua SAEB'!$C:$C,'Régua SAEB'!$B:$B,"MT",'Régua SAEB'!$D:$D,"&lt;="&amp;$I6436,'Régua SAEB'!$E:$E,"&gt;"&amp;$I6436,'Régua SAEB'!$A:$A,$E6436)</f>
        <v>4</v>
      </c>
      <c r="K6436" s="10" t="str">
        <f t="array" ref="K6436">INDEX('Régua SAEB'!$F$1:$F$40,MATCH($E6436&amp;"MT"&amp;$J6436,'Régua SAEB'!$G$1:$G$40,0),1)</f>
        <v>Básico</v>
      </c>
    </row>
    <row r="6437" spans="1:11" x14ac:dyDescent="0.2">
      <c r="A6437" s="28" t="s">
        <v>17</v>
      </c>
      <c r="B6437" s="24">
        <v>28137</v>
      </c>
      <c r="C6437" s="28" t="s">
        <v>4228</v>
      </c>
      <c r="D6437" s="29">
        <v>35028137</v>
      </c>
      <c r="E6437" s="29" t="s">
        <v>3527</v>
      </c>
      <c r="F6437" s="29">
        <v>262.33</v>
      </c>
      <c r="G6437" s="10">
        <f>SUMIFS('Régua SAEB'!$C:$C,'Régua SAEB'!$B:$B,"LP",'Régua SAEB'!$D:$D,"&lt;="&amp;$F6437,'Régua SAEB'!$E:$E,"&gt;"&amp;$F6437,'Régua SAEB'!$A:$A,$E6437)</f>
        <v>2</v>
      </c>
      <c r="H6437" s="10" t="str">
        <f t="array" ref="H6437">INDEX('Régua SAEB'!$F$1:$F$40,MATCH($E6437&amp;"LP"&amp;$G6437,'Régua SAEB'!$G$1:$G$40,0),1)</f>
        <v>Básico</v>
      </c>
      <c r="I6437" s="29">
        <v>268.82</v>
      </c>
      <c r="J6437" s="10">
        <f>SUMIFS('Régua SAEB'!$C:$C,'Régua SAEB'!$B:$B,"MT",'Régua SAEB'!$D:$D,"&lt;="&amp;$I6437,'Régua SAEB'!$E:$E,"&gt;"&amp;$I6437,'Régua SAEB'!$A:$A,$E6437)</f>
        <v>2</v>
      </c>
      <c r="K6437" s="10" t="str">
        <f t="array" ref="K6437">INDEX('Régua SAEB'!$F$1:$F$40,MATCH($E6437&amp;"MT"&amp;$J6437,'Régua SAEB'!$G$1:$G$40,0),1)</f>
        <v>Insuficiente</v>
      </c>
    </row>
    <row r="6438" spans="1:11" x14ac:dyDescent="0.2">
      <c r="A6438" s="28" t="s">
        <v>3777</v>
      </c>
      <c r="B6438" s="24">
        <v>406296</v>
      </c>
      <c r="C6438" s="28" t="s">
        <v>4229</v>
      </c>
      <c r="D6438" s="29">
        <v>35406296</v>
      </c>
      <c r="E6438" s="29" t="s">
        <v>3527</v>
      </c>
      <c r="F6438" s="29">
        <v>335.21</v>
      </c>
      <c r="G6438" s="10">
        <f>SUMIFS('Régua SAEB'!$C:$C,'Régua SAEB'!$B:$B,"LP",'Régua SAEB'!$D:$D,"&lt;="&amp;$F6438,'Régua SAEB'!$E:$E,"&gt;"&amp;$F6438,'Régua SAEB'!$A:$A,$E6438)</f>
        <v>5</v>
      </c>
      <c r="H6438" s="10" t="str">
        <f t="array" ref="H6438">INDEX('Régua SAEB'!$F$1:$F$40,MATCH($E6438&amp;"LP"&amp;$G6438,'Régua SAEB'!$G$1:$G$40,0),1)</f>
        <v>Proficiente</v>
      </c>
      <c r="I6438" s="29">
        <v>319.05</v>
      </c>
      <c r="J6438" s="10">
        <f>SUMIFS('Régua SAEB'!$C:$C,'Régua SAEB'!$B:$B,"MT",'Régua SAEB'!$D:$D,"&lt;="&amp;$I6438,'Régua SAEB'!$E:$E,"&gt;"&amp;$I6438,'Régua SAEB'!$A:$A,$E6438)</f>
        <v>4</v>
      </c>
      <c r="K6438" s="10" t="str">
        <f t="array" ref="K6438">INDEX('Régua SAEB'!$F$1:$F$40,MATCH($E6438&amp;"MT"&amp;$J6438,'Régua SAEB'!$G$1:$G$40,0),1)</f>
        <v>Básico</v>
      </c>
    </row>
    <row r="6439" spans="1:11" x14ac:dyDescent="0.2">
      <c r="A6439" s="28" t="s">
        <v>3777</v>
      </c>
      <c r="B6439" s="24">
        <v>5365</v>
      </c>
      <c r="C6439" s="28" t="s">
        <v>4230</v>
      </c>
      <c r="D6439" s="29">
        <v>35005365</v>
      </c>
      <c r="E6439" s="29" t="s">
        <v>3527</v>
      </c>
      <c r="F6439" s="29">
        <v>337.48</v>
      </c>
      <c r="G6439" s="10">
        <f>SUMIFS('Régua SAEB'!$C:$C,'Régua SAEB'!$B:$B,"LP",'Régua SAEB'!$D:$D,"&lt;="&amp;$F6439,'Régua SAEB'!$E:$E,"&gt;"&amp;$F6439,'Régua SAEB'!$A:$A,$E6439)</f>
        <v>5</v>
      </c>
      <c r="H6439" s="10" t="str">
        <f t="array" ref="H6439">INDEX('Régua SAEB'!$F$1:$F$40,MATCH($E6439&amp;"LP"&amp;$G6439,'Régua SAEB'!$G$1:$G$40,0),1)</f>
        <v>Proficiente</v>
      </c>
      <c r="I6439" s="29">
        <v>329.27</v>
      </c>
      <c r="J6439" s="10">
        <f>SUMIFS('Régua SAEB'!$C:$C,'Régua SAEB'!$B:$B,"MT",'Régua SAEB'!$D:$D,"&lt;="&amp;$I6439,'Régua SAEB'!$E:$E,"&gt;"&amp;$I6439,'Régua SAEB'!$A:$A,$E6439)</f>
        <v>5</v>
      </c>
      <c r="K6439" s="10" t="str">
        <f t="array" ref="K6439">INDEX('Régua SAEB'!$F$1:$F$40,MATCH($E6439&amp;"MT"&amp;$J6439,'Régua SAEB'!$G$1:$G$40,0),1)</f>
        <v>Básico</v>
      </c>
    </row>
    <row r="6440" spans="1:11" x14ac:dyDescent="0.2">
      <c r="A6440" s="28" t="s">
        <v>3777</v>
      </c>
      <c r="B6440" s="24">
        <v>910892</v>
      </c>
      <c r="C6440" s="28" t="s">
        <v>4231</v>
      </c>
      <c r="D6440" s="29">
        <v>35910892</v>
      </c>
      <c r="E6440" s="29" t="s">
        <v>3527</v>
      </c>
      <c r="F6440" s="29">
        <v>303.94</v>
      </c>
      <c r="G6440" s="10">
        <f>SUMIFS('Régua SAEB'!$C:$C,'Régua SAEB'!$B:$B,"LP",'Régua SAEB'!$D:$D,"&lt;="&amp;$F6440,'Régua SAEB'!$E:$E,"&gt;"&amp;$F6440,'Régua SAEB'!$A:$A,$E6440)</f>
        <v>4</v>
      </c>
      <c r="H6440" s="10" t="str">
        <f t="array" ref="H6440">INDEX('Régua SAEB'!$F$1:$F$40,MATCH($E6440&amp;"LP"&amp;$G6440,'Régua SAEB'!$G$1:$G$40,0),1)</f>
        <v>Básico</v>
      </c>
      <c r="I6440" s="29">
        <v>282.26</v>
      </c>
      <c r="J6440" s="10">
        <f>SUMIFS('Régua SAEB'!$C:$C,'Régua SAEB'!$B:$B,"MT",'Régua SAEB'!$D:$D,"&lt;="&amp;$I6440,'Régua SAEB'!$E:$E,"&gt;"&amp;$I6440,'Régua SAEB'!$A:$A,$E6440)</f>
        <v>3</v>
      </c>
      <c r="K6440" s="10" t="str">
        <f t="array" ref="K6440">INDEX('Régua SAEB'!$F$1:$F$40,MATCH($E6440&amp;"MT"&amp;$J6440,'Régua SAEB'!$G$1:$G$40,0),1)</f>
        <v>Básico</v>
      </c>
    </row>
    <row r="6441" spans="1:11" x14ac:dyDescent="0.2">
      <c r="A6441" s="28" t="s">
        <v>3777</v>
      </c>
      <c r="B6441" s="24">
        <v>290661</v>
      </c>
      <c r="C6441" s="28" t="s">
        <v>4232</v>
      </c>
      <c r="D6441" s="29">
        <v>35290661</v>
      </c>
      <c r="E6441" s="29" t="s">
        <v>3527</v>
      </c>
      <c r="F6441" s="29">
        <v>316.42</v>
      </c>
      <c r="G6441" s="10">
        <f>SUMIFS('Régua SAEB'!$C:$C,'Régua SAEB'!$B:$B,"LP",'Régua SAEB'!$D:$D,"&lt;="&amp;$F6441,'Régua SAEB'!$E:$E,"&gt;"&amp;$F6441,'Régua SAEB'!$A:$A,$E6441)</f>
        <v>4</v>
      </c>
      <c r="H6441" s="10" t="str">
        <f t="array" ref="H6441">INDEX('Régua SAEB'!$F$1:$F$40,MATCH($E6441&amp;"LP"&amp;$G6441,'Régua SAEB'!$G$1:$G$40,0),1)</f>
        <v>Básico</v>
      </c>
      <c r="I6441" s="29">
        <v>309.24</v>
      </c>
      <c r="J6441" s="10">
        <f>SUMIFS('Régua SAEB'!$C:$C,'Régua SAEB'!$B:$B,"MT",'Régua SAEB'!$D:$D,"&lt;="&amp;$I6441,'Régua SAEB'!$E:$E,"&gt;"&amp;$I6441,'Régua SAEB'!$A:$A,$E6441)</f>
        <v>4</v>
      </c>
      <c r="K6441" s="10" t="str">
        <f t="array" ref="K6441">INDEX('Régua SAEB'!$F$1:$F$40,MATCH($E6441&amp;"MT"&amp;$J6441,'Régua SAEB'!$G$1:$G$40,0),1)</f>
        <v>Básico</v>
      </c>
    </row>
    <row r="6442" spans="1:11" x14ac:dyDescent="0.2">
      <c r="A6442" s="28" t="s">
        <v>3777</v>
      </c>
      <c r="B6442" s="24">
        <v>15398</v>
      </c>
      <c r="C6442" s="28" t="s">
        <v>4233</v>
      </c>
      <c r="D6442" s="29">
        <v>35015398</v>
      </c>
      <c r="E6442" s="29" t="s">
        <v>3527</v>
      </c>
      <c r="F6442" s="29">
        <v>289.54000000000002</v>
      </c>
      <c r="G6442" s="10">
        <f>SUMIFS('Régua SAEB'!$C:$C,'Régua SAEB'!$B:$B,"LP",'Régua SAEB'!$D:$D,"&lt;="&amp;$F6442,'Régua SAEB'!$E:$E,"&gt;"&amp;$F6442,'Régua SAEB'!$A:$A,$E6442)</f>
        <v>3</v>
      </c>
      <c r="H6442" s="10" t="str">
        <f t="array" ref="H6442">INDEX('Régua SAEB'!$F$1:$F$40,MATCH($E6442&amp;"LP"&amp;$G6442,'Régua SAEB'!$G$1:$G$40,0),1)</f>
        <v>Básico</v>
      </c>
      <c r="I6442" s="29">
        <v>280.29000000000002</v>
      </c>
      <c r="J6442" s="10">
        <f>SUMIFS('Régua SAEB'!$C:$C,'Régua SAEB'!$B:$B,"MT",'Régua SAEB'!$D:$D,"&lt;="&amp;$I6442,'Régua SAEB'!$E:$E,"&gt;"&amp;$I6442,'Régua SAEB'!$A:$A,$E6442)</f>
        <v>3</v>
      </c>
      <c r="K6442" s="10" t="str">
        <f t="array" ref="K6442">INDEX('Régua SAEB'!$F$1:$F$40,MATCH($E6442&amp;"MT"&amp;$J6442,'Régua SAEB'!$G$1:$G$40,0),1)</f>
        <v>Básico</v>
      </c>
    </row>
    <row r="6443" spans="1:11" x14ac:dyDescent="0.2">
      <c r="A6443" s="28" t="s">
        <v>40</v>
      </c>
      <c r="B6443" s="24">
        <v>39731</v>
      </c>
      <c r="C6443" s="28" t="s">
        <v>4234</v>
      </c>
      <c r="D6443" s="29">
        <v>35039731</v>
      </c>
      <c r="E6443" s="29" t="s">
        <v>3527</v>
      </c>
      <c r="F6443" s="29">
        <v>258.91000000000003</v>
      </c>
      <c r="G6443" s="10">
        <f>SUMIFS('Régua SAEB'!$C:$C,'Régua SAEB'!$B:$B,"LP",'Régua SAEB'!$D:$D,"&lt;="&amp;$F6443,'Régua SAEB'!$E:$E,"&gt;"&amp;$F6443,'Régua SAEB'!$A:$A,$E6443)</f>
        <v>2</v>
      </c>
      <c r="H6443" s="10" t="str">
        <f t="array" ref="H6443">INDEX('Régua SAEB'!$F$1:$F$40,MATCH($E6443&amp;"LP"&amp;$G6443,'Régua SAEB'!$G$1:$G$40,0),1)</f>
        <v>Básico</v>
      </c>
      <c r="I6443" s="29">
        <v>257.92</v>
      </c>
      <c r="J6443" s="10">
        <f>SUMIFS('Régua SAEB'!$C:$C,'Régua SAEB'!$B:$B,"MT",'Régua SAEB'!$D:$D,"&lt;="&amp;$I6443,'Régua SAEB'!$E:$E,"&gt;"&amp;$I6443,'Régua SAEB'!$A:$A,$E6443)</f>
        <v>2</v>
      </c>
      <c r="K6443" s="10" t="str">
        <f t="array" ref="K6443">INDEX('Régua SAEB'!$F$1:$F$40,MATCH($E6443&amp;"MT"&amp;$J6443,'Régua SAEB'!$G$1:$G$40,0),1)</f>
        <v>Insuficiente</v>
      </c>
    </row>
    <row r="6444" spans="1:11" x14ac:dyDescent="0.2">
      <c r="A6444" s="28" t="s">
        <v>61</v>
      </c>
      <c r="B6444" s="24">
        <v>32759</v>
      </c>
      <c r="C6444" s="28" t="s">
        <v>4235</v>
      </c>
      <c r="D6444" s="29">
        <v>35032759</v>
      </c>
      <c r="E6444" s="29" t="s">
        <v>3527</v>
      </c>
      <c r="F6444" s="29">
        <v>269.85000000000002</v>
      </c>
      <c r="G6444" s="10">
        <f>SUMIFS('Régua SAEB'!$C:$C,'Régua SAEB'!$B:$B,"LP",'Régua SAEB'!$D:$D,"&lt;="&amp;$F6444,'Régua SAEB'!$E:$E,"&gt;"&amp;$F6444,'Régua SAEB'!$A:$A,$E6444)</f>
        <v>2</v>
      </c>
      <c r="H6444" s="10" t="str">
        <f t="array" ref="H6444">INDEX('Régua SAEB'!$F$1:$F$40,MATCH($E6444&amp;"LP"&amp;$G6444,'Régua SAEB'!$G$1:$G$40,0),1)</f>
        <v>Básico</v>
      </c>
      <c r="I6444" s="29">
        <v>262.07</v>
      </c>
      <c r="J6444" s="10">
        <f>SUMIFS('Régua SAEB'!$C:$C,'Régua SAEB'!$B:$B,"MT",'Régua SAEB'!$D:$D,"&lt;="&amp;$I6444,'Régua SAEB'!$E:$E,"&gt;"&amp;$I6444,'Régua SAEB'!$A:$A,$E6444)</f>
        <v>2</v>
      </c>
      <c r="K6444" s="10" t="str">
        <f t="array" ref="K6444">INDEX('Régua SAEB'!$F$1:$F$40,MATCH($E6444&amp;"MT"&amp;$J6444,'Régua SAEB'!$G$1:$G$40,0),1)</f>
        <v>Insuficiente</v>
      </c>
    </row>
    <row r="6445" spans="1:11" x14ac:dyDescent="0.2">
      <c r="A6445" s="28" t="s">
        <v>96</v>
      </c>
      <c r="B6445" s="24">
        <v>14023</v>
      </c>
      <c r="C6445" s="28" t="s">
        <v>4236</v>
      </c>
      <c r="D6445" s="29">
        <v>35014023</v>
      </c>
      <c r="E6445" s="29" t="s">
        <v>3527</v>
      </c>
      <c r="F6445" s="29">
        <v>282.36</v>
      </c>
      <c r="G6445" s="10">
        <f>SUMIFS('Régua SAEB'!$C:$C,'Régua SAEB'!$B:$B,"LP",'Régua SAEB'!$D:$D,"&lt;="&amp;$F6445,'Régua SAEB'!$E:$E,"&gt;"&amp;$F6445,'Régua SAEB'!$A:$A,$E6445)</f>
        <v>3</v>
      </c>
      <c r="H6445" s="10" t="str">
        <f t="array" ref="H6445">INDEX('Régua SAEB'!$F$1:$F$40,MATCH($E6445&amp;"LP"&amp;$G6445,'Régua SAEB'!$G$1:$G$40,0),1)</f>
        <v>Básico</v>
      </c>
      <c r="I6445" s="29">
        <v>270.45</v>
      </c>
      <c r="J6445" s="10">
        <f>SUMIFS('Régua SAEB'!$C:$C,'Régua SAEB'!$B:$B,"MT",'Régua SAEB'!$D:$D,"&lt;="&amp;$I6445,'Régua SAEB'!$E:$E,"&gt;"&amp;$I6445,'Régua SAEB'!$A:$A,$E6445)</f>
        <v>2</v>
      </c>
      <c r="K6445" s="10" t="str">
        <f t="array" ref="K6445">INDEX('Régua SAEB'!$F$1:$F$40,MATCH($E6445&amp;"MT"&amp;$J6445,'Régua SAEB'!$G$1:$G$40,0),1)</f>
        <v>Insuficiente</v>
      </c>
    </row>
    <row r="6446" spans="1:11" x14ac:dyDescent="0.2">
      <c r="A6446" s="28" t="s">
        <v>96</v>
      </c>
      <c r="B6446" s="24">
        <v>14217</v>
      </c>
      <c r="C6446" s="28" t="s">
        <v>4237</v>
      </c>
      <c r="D6446" s="29">
        <v>35014217</v>
      </c>
      <c r="E6446" s="29" t="s">
        <v>3527</v>
      </c>
      <c r="F6446" s="29">
        <v>271.58</v>
      </c>
      <c r="G6446" s="10">
        <f>SUMIFS('Régua SAEB'!$C:$C,'Régua SAEB'!$B:$B,"LP",'Régua SAEB'!$D:$D,"&lt;="&amp;$F6446,'Régua SAEB'!$E:$E,"&gt;"&amp;$F6446,'Régua SAEB'!$A:$A,$E6446)</f>
        <v>2</v>
      </c>
      <c r="H6446" s="10" t="str">
        <f t="array" ref="H6446">INDEX('Régua SAEB'!$F$1:$F$40,MATCH($E6446&amp;"LP"&amp;$G6446,'Régua SAEB'!$G$1:$G$40,0),1)</f>
        <v>Básico</v>
      </c>
      <c r="I6446" s="29">
        <v>264.14999999999998</v>
      </c>
      <c r="J6446" s="10">
        <f>SUMIFS('Régua SAEB'!$C:$C,'Régua SAEB'!$B:$B,"MT",'Régua SAEB'!$D:$D,"&lt;="&amp;$I6446,'Régua SAEB'!$E:$E,"&gt;"&amp;$I6446,'Régua SAEB'!$A:$A,$E6446)</f>
        <v>2</v>
      </c>
      <c r="K6446" s="10" t="str">
        <f t="array" ref="K6446">INDEX('Régua SAEB'!$F$1:$F$40,MATCH($E6446&amp;"MT"&amp;$J6446,'Régua SAEB'!$G$1:$G$40,0),1)</f>
        <v>Insuficiente</v>
      </c>
    </row>
    <row r="6447" spans="1:11" x14ac:dyDescent="0.2">
      <c r="A6447" s="28" t="s">
        <v>96</v>
      </c>
      <c r="B6447" s="24">
        <v>14291</v>
      </c>
      <c r="C6447" s="28" t="s">
        <v>4238</v>
      </c>
      <c r="D6447" s="29">
        <v>35014291</v>
      </c>
      <c r="E6447" s="29" t="s">
        <v>3527</v>
      </c>
      <c r="F6447" s="29">
        <v>292.58</v>
      </c>
      <c r="G6447" s="10">
        <f>SUMIFS('Régua SAEB'!$C:$C,'Régua SAEB'!$B:$B,"LP",'Régua SAEB'!$D:$D,"&lt;="&amp;$F6447,'Régua SAEB'!$E:$E,"&gt;"&amp;$F6447,'Régua SAEB'!$A:$A,$E6447)</f>
        <v>3</v>
      </c>
      <c r="H6447" s="10" t="str">
        <f t="array" ref="H6447">INDEX('Régua SAEB'!$F$1:$F$40,MATCH($E6447&amp;"LP"&amp;$G6447,'Régua SAEB'!$G$1:$G$40,0),1)</f>
        <v>Básico</v>
      </c>
      <c r="I6447" s="29">
        <v>281.63</v>
      </c>
      <c r="J6447" s="10">
        <f>SUMIFS('Régua SAEB'!$C:$C,'Régua SAEB'!$B:$B,"MT",'Régua SAEB'!$D:$D,"&lt;="&amp;$I6447,'Régua SAEB'!$E:$E,"&gt;"&amp;$I6447,'Régua SAEB'!$A:$A,$E6447)</f>
        <v>3</v>
      </c>
      <c r="K6447" s="10" t="str">
        <f t="array" ref="K6447">INDEX('Régua SAEB'!$F$1:$F$40,MATCH($E6447&amp;"MT"&amp;$J6447,'Régua SAEB'!$G$1:$G$40,0),1)</f>
        <v>Básico</v>
      </c>
    </row>
    <row r="6448" spans="1:11" x14ac:dyDescent="0.2">
      <c r="A6448" s="28" t="s">
        <v>3777</v>
      </c>
      <c r="B6448" s="24">
        <v>267685</v>
      </c>
      <c r="C6448" s="28" t="s">
        <v>4239</v>
      </c>
      <c r="D6448" s="29">
        <v>35267685</v>
      </c>
      <c r="E6448" s="29" t="s">
        <v>3527</v>
      </c>
      <c r="F6448" s="29">
        <v>321.16000000000003</v>
      </c>
      <c r="G6448" s="10">
        <f>SUMIFS('Régua SAEB'!$C:$C,'Régua SAEB'!$B:$B,"LP",'Régua SAEB'!$D:$D,"&lt;="&amp;$F6448,'Régua SAEB'!$E:$E,"&gt;"&amp;$F6448,'Régua SAEB'!$A:$A,$E6448)</f>
        <v>4</v>
      </c>
      <c r="H6448" s="10" t="str">
        <f t="array" ref="H6448">INDEX('Régua SAEB'!$F$1:$F$40,MATCH($E6448&amp;"LP"&amp;$G6448,'Régua SAEB'!$G$1:$G$40,0),1)</f>
        <v>Básico</v>
      </c>
      <c r="I6448" s="29">
        <v>305.49</v>
      </c>
      <c r="J6448" s="10">
        <f>SUMIFS('Régua SAEB'!$C:$C,'Régua SAEB'!$B:$B,"MT",'Régua SAEB'!$D:$D,"&lt;="&amp;$I6448,'Régua SAEB'!$E:$E,"&gt;"&amp;$I6448,'Régua SAEB'!$A:$A,$E6448)</f>
        <v>4</v>
      </c>
      <c r="K6448" s="10" t="str">
        <f t="array" ref="K6448">INDEX('Régua SAEB'!$F$1:$F$40,MATCH($E6448&amp;"MT"&amp;$J6448,'Régua SAEB'!$G$1:$G$40,0),1)</f>
        <v>Básico</v>
      </c>
    </row>
    <row r="6449" spans="1:11" x14ac:dyDescent="0.2">
      <c r="A6449" s="28" t="s">
        <v>3777</v>
      </c>
      <c r="B6449" s="24">
        <v>299340</v>
      </c>
      <c r="C6449" s="28" t="s">
        <v>4240</v>
      </c>
      <c r="D6449" s="29">
        <v>35299340</v>
      </c>
      <c r="E6449" s="29" t="s">
        <v>3527</v>
      </c>
      <c r="F6449" s="29">
        <v>312.02999999999997</v>
      </c>
      <c r="G6449" s="10">
        <f>SUMIFS('Régua SAEB'!$C:$C,'Régua SAEB'!$B:$B,"LP",'Régua SAEB'!$D:$D,"&lt;="&amp;$F6449,'Régua SAEB'!$E:$E,"&gt;"&amp;$F6449,'Régua SAEB'!$A:$A,$E6449)</f>
        <v>4</v>
      </c>
      <c r="H6449" s="10" t="str">
        <f t="array" ref="H6449">INDEX('Régua SAEB'!$F$1:$F$40,MATCH($E6449&amp;"LP"&amp;$G6449,'Régua SAEB'!$G$1:$G$40,0),1)</f>
        <v>Básico</v>
      </c>
      <c r="I6449" s="29">
        <v>295.25</v>
      </c>
      <c r="J6449" s="10">
        <f>SUMIFS('Régua SAEB'!$C:$C,'Régua SAEB'!$B:$B,"MT",'Régua SAEB'!$D:$D,"&lt;="&amp;$I6449,'Régua SAEB'!$E:$E,"&gt;"&amp;$I6449,'Régua SAEB'!$A:$A,$E6449)</f>
        <v>3</v>
      </c>
      <c r="K6449" s="10" t="str">
        <f t="array" ref="K6449">INDEX('Régua SAEB'!$F$1:$F$40,MATCH($E6449&amp;"MT"&amp;$J6449,'Régua SAEB'!$G$1:$G$40,0),1)</f>
        <v>Básico</v>
      </c>
    </row>
    <row r="6450" spans="1:11" x14ac:dyDescent="0.2">
      <c r="A6450" s="28" t="s">
        <v>87</v>
      </c>
      <c r="B6450" s="24">
        <v>22639</v>
      </c>
      <c r="C6450" s="28" t="s">
        <v>4241</v>
      </c>
      <c r="D6450" s="29">
        <v>35022639</v>
      </c>
      <c r="E6450" s="29" t="s">
        <v>3527</v>
      </c>
      <c r="F6450" s="29">
        <v>270.60000000000002</v>
      </c>
      <c r="G6450" s="10">
        <f>SUMIFS('Régua SAEB'!$C:$C,'Régua SAEB'!$B:$B,"LP",'Régua SAEB'!$D:$D,"&lt;="&amp;$F6450,'Régua SAEB'!$E:$E,"&gt;"&amp;$F6450,'Régua SAEB'!$A:$A,$E6450)</f>
        <v>2</v>
      </c>
      <c r="H6450" s="10" t="str">
        <f t="array" ref="H6450">INDEX('Régua SAEB'!$F$1:$F$40,MATCH($E6450&amp;"LP"&amp;$G6450,'Régua SAEB'!$G$1:$G$40,0),1)</f>
        <v>Básico</v>
      </c>
      <c r="I6450" s="29">
        <v>265.68</v>
      </c>
      <c r="J6450" s="10">
        <f>SUMIFS('Régua SAEB'!$C:$C,'Régua SAEB'!$B:$B,"MT",'Régua SAEB'!$D:$D,"&lt;="&amp;$I6450,'Régua SAEB'!$E:$E,"&gt;"&amp;$I6450,'Régua SAEB'!$A:$A,$E6450)</f>
        <v>2</v>
      </c>
      <c r="K6450" s="10" t="str">
        <f t="array" ref="K6450">INDEX('Régua SAEB'!$F$1:$F$40,MATCH($E6450&amp;"MT"&amp;$J6450,'Régua SAEB'!$G$1:$G$40,0),1)</f>
        <v>Insuficiente</v>
      </c>
    </row>
    <row r="6451" spans="1:11" x14ac:dyDescent="0.2">
      <c r="A6451" s="28" t="s">
        <v>3777</v>
      </c>
      <c r="B6451" s="24">
        <v>446713</v>
      </c>
      <c r="C6451" s="28" t="s">
        <v>4242</v>
      </c>
      <c r="D6451" s="29">
        <v>35446713</v>
      </c>
      <c r="E6451" s="29" t="s">
        <v>3527</v>
      </c>
      <c r="F6451" s="29">
        <v>302.23</v>
      </c>
      <c r="G6451" s="10">
        <f>SUMIFS('Régua SAEB'!$C:$C,'Régua SAEB'!$B:$B,"LP",'Régua SAEB'!$D:$D,"&lt;="&amp;$F6451,'Régua SAEB'!$E:$E,"&gt;"&amp;$F6451,'Régua SAEB'!$A:$A,$E6451)</f>
        <v>4</v>
      </c>
      <c r="H6451" s="10" t="str">
        <f t="array" ref="H6451">INDEX('Régua SAEB'!$F$1:$F$40,MATCH($E6451&amp;"LP"&amp;$G6451,'Régua SAEB'!$G$1:$G$40,0),1)</f>
        <v>Básico</v>
      </c>
      <c r="I6451" s="29">
        <v>294.88</v>
      </c>
      <c r="J6451" s="10">
        <f>SUMIFS('Régua SAEB'!$C:$C,'Régua SAEB'!$B:$B,"MT",'Régua SAEB'!$D:$D,"&lt;="&amp;$I6451,'Régua SAEB'!$E:$E,"&gt;"&amp;$I6451,'Régua SAEB'!$A:$A,$E6451)</f>
        <v>3</v>
      </c>
      <c r="K6451" s="10" t="str">
        <f t="array" ref="K6451">INDEX('Régua SAEB'!$F$1:$F$40,MATCH($E6451&amp;"MT"&amp;$J6451,'Régua SAEB'!$G$1:$G$40,0),1)</f>
        <v>Básico</v>
      </c>
    </row>
    <row r="6452" spans="1:11" x14ac:dyDescent="0.2">
      <c r="A6452" s="28" t="s">
        <v>14</v>
      </c>
      <c r="B6452" s="24">
        <v>21921</v>
      </c>
      <c r="C6452" s="28" t="s">
        <v>4243</v>
      </c>
      <c r="D6452" s="29">
        <v>35021921</v>
      </c>
      <c r="E6452" s="29" t="s">
        <v>3527</v>
      </c>
      <c r="F6452" s="29">
        <v>275.76</v>
      </c>
      <c r="G6452" s="10">
        <f>SUMIFS('Régua SAEB'!$C:$C,'Régua SAEB'!$B:$B,"LP",'Régua SAEB'!$D:$D,"&lt;="&amp;$F6452,'Régua SAEB'!$E:$E,"&gt;"&amp;$F6452,'Régua SAEB'!$A:$A,$E6452)</f>
        <v>3</v>
      </c>
      <c r="H6452" s="10" t="str">
        <f t="array" ref="H6452">INDEX('Régua SAEB'!$F$1:$F$40,MATCH($E6452&amp;"LP"&amp;$G6452,'Régua SAEB'!$G$1:$G$40,0),1)</f>
        <v>Básico</v>
      </c>
      <c r="I6452" s="29">
        <v>263.41000000000003</v>
      </c>
      <c r="J6452" s="10">
        <f>SUMIFS('Régua SAEB'!$C:$C,'Régua SAEB'!$B:$B,"MT",'Régua SAEB'!$D:$D,"&lt;="&amp;$I6452,'Régua SAEB'!$E:$E,"&gt;"&amp;$I6452,'Régua SAEB'!$A:$A,$E6452)</f>
        <v>2</v>
      </c>
      <c r="K6452" s="10" t="str">
        <f t="array" ref="K6452">INDEX('Régua SAEB'!$F$1:$F$40,MATCH($E6452&amp;"MT"&amp;$J6452,'Régua SAEB'!$G$1:$G$40,0),1)</f>
        <v>Insuficiente</v>
      </c>
    </row>
    <row r="6453" spans="1:11" x14ac:dyDescent="0.2">
      <c r="A6453" s="28" t="s">
        <v>69</v>
      </c>
      <c r="B6453" s="24">
        <v>14187</v>
      </c>
      <c r="C6453" s="28" t="s">
        <v>4244</v>
      </c>
      <c r="D6453" s="29">
        <v>35014187</v>
      </c>
      <c r="E6453" s="29" t="s">
        <v>3527</v>
      </c>
      <c r="F6453" s="29">
        <v>281.08</v>
      </c>
      <c r="G6453" s="10">
        <f>SUMIFS('Régua SAEB'!$C:$C,'Régua SAEB'!$B:$B,"LP",'Régua SAEB'!$D:$D,"&lt;="&amp;$F6453,'Régua SAEB'!$E:$E,"&gt;"&amp;$F6453,'Régua SAEB'!$A:$A,$E6453)</f>
        <v>3</v>
      </c>
      <c r="H6453" s="10" t="str">
        <f t="array" ref="H6453">INDEX('Régua SAEB'!$F$1:$F$40,MATCH($E6453&amp;"LP"&amp;$G6453,'Régua SAEB'!$G$1:$G$40,0),1)</f>
        <v>Básico</v>
      </c>
      <c r="I6453" s="29">
        <v>268.69</v>
      </c>
      <c r="J6453" s="10">
        <f>SUMIFS('Régua SAEB'!$C:$C,'Régua SAEB'!$B:$B,"MT",'Régua SAEB'!$D:$D,"&lt;="&amp;$I6453,'Régua SAEB'!$E:$E,"&gt;"&amp;$I6453,'Régua SAEB'!$A:$A,$E6453)</f>
        <v>2</v>
      </c>
      <c r="K6453" s="10" t="str">
        <f t="array" ref="K6453">INDEX('Régua SAEB'!$F$1:$F$40,MATCH($E6453&amp;"MT"&amp;$J6453,'Régua SAEB'!$G$1:$G$40,0),1)</f>
        <v>Insuficiente</v>
      </c>
    </row>
    <row r="6454" spans="1:11" x14ac:dyDescent="0.2">
      <c r="A6454" s="28" t="s">
        <v>69</v>
      </c>
      <c r="B6454" s="24">
        <v>37916</v>
      </c>
      <c r="C6454" s="28" t="s">
        <v>4245</v>
      </c>
      <c r="D6454" s="29">
        <v>35037916</v>
      </c>
      <c r="E6454" s="29" t="s">
        <v>3527</v>
      </c>
      <c r="F6454" s="29">
        <v>261.44</v>
      </c>
      <c r="G6454" s="10">
        <f>SUMIFS('Régua SAEB'!$C:$C,'Régua SAEB'!$B:$B,"LP",'Régua SAEB'!$D:$D,"&lt;="&amp;$F6454,'Régua SAEB'!$E:$E,"&gt;"&amp;$F6454,'Régua SAEB'!$A:$A,$E6454)</f>
        <v>2</v>
      </c>
      <c r="H6454" s="10" t="str">
        <f t="array" ref="H6454">INDEX('Régua SAEB'!$F$1:$F$40,MATCH($E6454&amp;"LP"&amp;$G6454,'Régua SAEB'!$G$1:$G$40,0),1)</f>
        <v>Básico</v>
      </c>
      <c r="I6454" s="29">
        <v>255.7</v>
      </c>
      <c r="J6454" s="10">
        <f>SUMIFS('Régua SAEB'!$C:$C,'Régua SAEB'!$B:$B,"MT",'Régua SAEB'!$D:$D,"&lt;="&amp;$I6454,'Régua SAEB'!$E:$E,"&gt;"&amp;$I6454,'Régua SAEB'!$A:$A,$E6454)</f>
        <v>2</v>
      </c>
      <c r="K6454" s="10" t="str">
        <f t="array" ref="K6454">INDEX('Régua SAEB'!$F$1:$F$40,MATCH($E6454&amp;"MT"&amp;$J6454,'Régua SAEB'!$G$1:$G$40,0),1)</f>
        <v>Insuficiente</v>
      </c>
    </row>
    <row r="6455" spans="1:11" x14ac:dyDescent="0.2">
      <c r="A6455" s="28" t="s">
        <v>21</v>
      </c>
      <c r="B6455" s="24">
        <v>17796</v>
      </c>
      <c r="C6455" s="28" t="s">
        <v>4246</v>
      </c>
      <c r="D6455" s="29">
        <v>35017796</v>
      </c>
      <c r="E6455" s="29" t="s">
        <v>3527</v>
      </c>
      <c r="F6455" s="29">
        <v>283.58</v>
      </c>
      <c r="G6455" s="10">
        <f>SUMIFS('Régua SAEB'!$C:$C,'Régua SAEB'!$B:$B,"LP",'Régua SAEB'!$D:$D,"&lt;="&amp;$F6455,'Régua SAEB'!$E:$E,"&gt;"&amp;$F6455,'Régua SAEB'!$A:$A,$E6455)</f>
        <v>3</v>
      </c>
      <c r="H6455" s="10" t="str">
        <f t="array" ref="H6455">INDEX('Régua SAEB'!$F$1:$F$40,MATCH($E6455&amp;"LP"&amp;$G6455,'Régua SAEB'!$G$1:$G$40,0),1)</f>
        <v>Básico</v>
      </c>
      <c r="I6455" s="29">
        <v>278.63</v>
      </c>
      <c r="J6455" s="10">
        <f>SUMIFS('Régua SAEB'!$C:$C,'Régua SAEB'!$B:$B,"MT",'Régua SAEB'!$D:$D,"&lt;="&amp;$I6455,'Régua SAEB'!$E:$E,"&gt;"&amp;$I6455,'Régua SAEB'!$A:$A,$E6455)</f>
        <v>3</v>
      </c>
      <c r="K6455" s="10" t="str">
        <f t="array" ref="K6455">INDEX('Régua SAEB'!$F$1:$F$40,MATCH($E6455&amp;"MT"&amp;$J6455,'Régua SAEB'!$G$1:$G$40,0),1)</f>
        <v>Básico</v>
      </c>
    </row>
    <row r="6456" spans="1:11" x14ac:dyDescent="0.2">
      <c r="A6456" s="28" t="s">
        <v>3777</v>
      </c>
      <c r="B6456" s="24">
        <v>290658</v>
      </c>
      <c r="C6456" s="28" t="s">
        <v>4247</v>
      </c>
      <c r="D6456" s="29">
        <v>35290658</v>
      </c>
      <c r="E6456" s="29" t="s">
        <v>3527</v>
      </c>
      <c r="F6456" s="29">
        <v>329.37</v>
      </c>
      <c r="G6456" s="10">
        <f>SUMIFS('Régua SAEB'!$C:$C,'Régua SAEB'!$B:$B,"LP",'Régua SAEB'!$D:$D,"&lt;="&amp;$F6456,'Régua SAEB'!$E:$E,"&gt;"&amp;$F6456,'Régua SAEB'!$A:$A,$E6456)</f>
        <v>5</v>
      </c>
      <c r="H6456" s="10" t="str">
        <f t="array" ref="H6456">INDEX('Régua SAEB'!$F$1:$F$40,MATCH($E6456&amp;"LP"&amp;$G6456,'Régua SAEB'!$G$1:$G$40,0),1)</f>
        <v>Proficiente</v>
      </c>
      <c r="I6456" s="29">
        <v>326.85000000000002</v>
      </c>
      <c r="J6456" s="10">
        <f>SUMIFS('Régua SAEB'!$C:$C,'Régua SAEB'!$B:$B,"MT",'Régua SAEB'!$D:$D,"&lt;="&amp;$I6456,'Régua SAEB'!$E:$E,"&gt;"&amp;$I6456,'Régua SAEB'!$A:$A,$E6456)</f>
        <v>5</v>
      </c>
      <c r="K6456" s="10" t="str">
        <f t="array" ref="K6456">INDEX('Régua SAEB'!$F$1:$F$40,MATCH($E6456&amp;"MT"&amp;$J6456,'Régua SAEB'!$G$1:$G$40,0),1)</f>
        <v>Básico</v>
      </c>
    </row>
    <row r="6457" spans="1:11" x14ac:dyDescent="0.2">
      <c r="A6457" s="28" t="s">
        <v>9</v>
      </c>
      <c r="B6457" s="24">
        <v>31513</v>
      </c>
      <c r="C6457" s="28" t="s">
        <v>4248</v>
      </c>
      <c r="D6457" s="29">
        <v>35031513</v>
      </c>
      <c r="E6457" s="29" t="s">
        <v>3527</v>
      </c>
      <c r="F6457" s="29">
        <v>283.85000000000002</v>
      </c>
      <c r="G6457" s="10">
        <f>SUMIFS('Régua SAEB'!$C:$C,'Régua SAEB'!$B:$B,"LP",'Régua SAEB'!$D:$D,"&lt;="&amp;$F6457,'Régua SAEB'!$E:$E,"&gt;"&amp;$F6457,'Régua SAEB'!$A:$A,$E6457)</f>
        <v>3</v>
      </c>
      <c r="H6457" s="10" t="str">
        <f t="array" ref="H6457">INDEX('Régua SAEB'!$F$1:$F$40,MATCH($E6457&amp;"LP"&amp;$G6457,'Régua SAEB'!$G$1:$G$40,0),1)</f>
        <v>Básico</v>
      </c>
      <c r="I6457" s="29">
        <v>272.7</v>
      </c>
      <c r="J6457" s="10">
        <f>SUMIFS('Régua SAEB'!$C:$C,'Régua SAEB'!$B:$B,"MT",'Régua SAEB'!$D:$D,"&lt;="&amp;$I6457,'Régua SAEB'!$E:$E,"&gt;"&amp;$I6457,'Régua SAEB'!$A:$A,$E6457)</f>
        <v>2</v>
      </c>
      <c r="K6457" s="10" t="str">
        <f t="array" ref="K6457">INDEX('Régua SAEB'!$F$1:$F$40,MATCH($E6457&amp;"MT"&amp;$J6457,'Régua SAEB'!$G$1:$G$40,0),1)</f>
        <v>Insuficiente</v>
      </c>
    </row>
    <row r="6458" spans="1:11" x14ac:dyDescent="0.2">
      <c r="A6458" s="28" t="s">
        <v>49</v>
      </c>
      <c r="B6458" s="24">
        <v>27339</v>
      </c>
      <c r="C6458" s="28" t="s">
        <v>4249</v>
      </c>
      <c r="D6458" s="29">
        <v>35027339</v>
      </c>
      <c r="E6458" s="29" t="s">
        <v>3527</v>
      </c>
      <c r="F6458" s="29">
        <v>271.22000000000003</v>
      </c>
      <c r="G6458" s="10">
        <f>SUMIFS('Régua SAEB'!$C:$C,'Régua SAEB'!$B:$B,"LP",'Régua SAEB'!$D:$D,"&lt;="&amp;$F6458,'Régua SAEB'!$E:$E,"&gt;"&amp;$F6458,'Régua SAEB'!$A:$A,$E6458)</f>
        <v>2</v>
      </c>
      <c r="H6458" s="10" t="str">
        <f t="array" ref="H6458">INDEX('Régua SAEB'!$F$1:$F$40,MATCH($E6458&amp;"LP"&amp;$G6458,'Régua SAEB'!$G$1:$G$40,0),1)</f>
        <v>Básico</v>
      </c>
      <c r="I6458" s="29">
        <v>276.89</v>
      </c>
      <c r="J6458" s="10">
        <f>SUMIFS('Régua SAEB'!$C:$C,'Régua SAEB'!$B:$B,"MT",'Régua SAEB'!$D:$D,"&lt;="&amp;$I6458,'Régua SAEB'!$E:$E,"&gt;"&amp;$I6458,'Régua SAEB'!$A:$A,$E6458)</f>
        <v>3</v>
      </c>
      <c r="K6458" s="10" t="str">
        <f t="array" ref="K6458">INDEX('Régua SAEB'!$F$1:$F$40,MATCH($E6458&amp;"MT"&amp;$J6458,'Régua SAEB'!$G$1:$G$40,0),1)</f>
        <v>Básico</v>
      </c>
    </row>
    <row r="6459" spans="1:11" x14ac:dyDescent="0.2">
      <c r="A6459" s="28" t="s">
        <v>83</v>
      </c>
      <c r="B6459" s="24">
        <v>28836</v>
      </c>
      <c r="C6459" s="28" t="s">
        <v>4250</v>
      </c>
      <c r="D6459" s="29">
        <v>35028836</v>
      </c>
      <c r="E6459" s="29" t="s">
        <v>3527</v>
      </c>
      <c r="F6459" s="29">
        <v>288.02999999999997</v>
      </c>
      <c r="G6459" s="10">
        <f>SUMIFS('Régua SAEB'!$C:$C,'Régua SAEB'!$B:$B,"LP",'Régua SAEB'!$D:$D,"&lt;="&amp;$F6459,'Régua SAEB'!$E:$E,"&gt;"&amp;$F6459,'Régua SAEB'!$A:$A,$E6459)</f>
        <v>3</v>
      </c>
      <c r="H6459" s="10" t="str">
        <f t="array" ref="H6459">INDEX('Régua SAEB'!$F$1:$F$40,MATCH($E6459&amp;"LP"&amp;$G6459,'Régua SAEB'!$G$1:$G$40,0),1)</f>
        <v>Básico</v>
      </c>
      <c r="I6459" s="29">
        <v>279.95999999999998</v>
      </c>
      <c r="J6459" s="10">
        <f>SUMIFS('Régua SAEB'!$C:$C,'Régua SAEB'!$B:$B,"MT",'Régua SAEB'!$D:$D,"&lt;="&amp;$I6459,'Régua SAEB'!$E:$E,"&gt;"&amp;$I6459,'Régua SAEB'!$A:$A,$E6459)</f>
        <v>3</v>
      </c>
      <c r="K6459" s="10" t="str">
        <f t="array" ref="K6459">INDEX('Régua SAEB'!$F$1:$F$40,MATCH($E6459&amp;"MT"&amp;$J6459,'Régua SAEB'!$G$1:$G$40,0),1)</f>
        <v>Básico</v>
      </c>
    </row>
    <row r="6460" spans="1:11" x14ac:dyDescent="0.2">
      <c r="A6460" s="28" t="s">
        <v>49</v>
      </c>
      <c r="B6460" s="24">
        <v>27832</v>
      </c>
      <c r="C6460" s="28" t="s">
        <v>4251</v>
      </c>
      <c r="D6460" s="29">
        <v>35027832</v>
      </c>
      <c r="E6460" s="29" t="s">
        <v>3527</v>
      </c>
      <c r="F6460" s="29">
        <v>282.95999999999998</v>
      </c>
      <c r="G6460" s="10">
        <f>SUMIFS('Régua SAEB'!$C:$C,'Régua SAEB'!$B:$B,"LP",'Régua SAEB'!$D:$D,"&lt;="&amp;$F6460,'Régua SAEB'!$E:$E,"&gt;"&amp;$F6460,'Régua SAEB'!$A:$A,$E6460)</f>
        <v>3</v>
      </c>
      <c r="H6460" s="10" t="str">
        <f t="array" ref="H6460">INDEX('Régua SAEB'!$F$1:$F$40,MATCH($E6460&amp;"LP"&amp;$G6460,'Régua SAEB'!$G$1:$G$40,0),1)</f>
        <v>Básico</v>
      </c>
      <c r="I6460" s="29">
        <v>289.63</v>
      </c>
      <c r="J6460" s="10">
        <f>SUMIFS('Régua SAEB'!$C:$C,'Régua SAEB'!$B:$B,"MT",'Régua SAEB'!$D:$D,"&lt;="&amp;$I6460,'Régua SAEB'!$E:$E,"&gt;"&amp;$I6460,'Régua SAEB'!$A:$A,$E6460)</f>
        <v>3</v>
      </c>
      <c r="K6460" s="10" t="str">
        <f t="array" ref="K6460">INDEX('Régua SAEB'!$F$1:$F$40,MATCH($E6460&amp;"MT"&amp;$J6460,'Régua SAEB'!$G$1:$G$40,0),1)</f>
        <v>Básico</v>
      </c>
    </row>
    <row r="6461" spans="1:11" x14ac:dyDescent="0.2">
      <c r="A6461" s="28" t="s">
        <v>24</v>
      </c>
      <c r="B6461" s="24">
        <v>49451</v>
      </c>
      <c r="C6461" s="28" t="s">
        <v>4252</v>
      </c>
      <c r="D6461" s="29">
        <v>35049451</v>
      </c>
      <c r="E6461" s="29" t="s">
        <v>3527</v>
      </c>
      <c r="F6461" s="29">
        <v>298.72000000000003</v>
      </c>
      <c r="G6461" s="10">
        <f>SUMIFS('Régua SAEB'!$C:$C,'Régua SAEB'!$B:$B,"LP",'Régua SAEB'!$D:$D,"&lt;="&amp;$F6461,'Régua SAEB'!$E:$E,"&gt;"&amp;$F6461,'Régua SAEB'!$A:$A,$E6461)</f>
        <v>3</v>
      </c>
      <c r="H6461" s="10" t="str">
        <f t="array" ref="H6461">INDEX('Régua SAEB'!$F$1:$F$40,MATCH($E6461&amp;"LP"&amp;$G6461,'Régua SAEB'!$G$1:$G$40,0),1)</f>
        <v>Básico</v>
      </c>
      <c r="I6461" s="29">
        <v>289.94</v>
      </c>
      <c r="J6461" s="10">
        <f>SUMIFS('Régua SAEB'!$C:$C,'Régua SAEB'!$B:$B,"MT",'Régua SAEB'!$D:$D,"&lt;="&amp;$I6461,'Régua SAEB'!$E:$E,"&gt;"&amp;$I6461,'Régua SAEB'!$A:$A,$E6461)</f>
        <v>3</v>
      </c>
      <c r="K6461" s="10" t="str">
        <f t="array" ref="K6461">INDEX('Régua SAEB'!$F$1:$F$40,MATCH($E6461&amp;"MT"&amp;$J6461,'Régua SAEB'!$G$1:$G$40,0),1)</f>
        <v>Básico</v>
      </c>
    </row>
    <row r="6462" spans="1:11" x14ac:dyDescent="0.2">
      <c r="A6462" s="28" t="s">
        <v>21</v>
      </c>
      <c r="B6462" s="24">
        <v>17802</v>
      </c>
      <c r="C6462" s="28" t="s">
        <v>4253</v>
      </c>
      <c r="D6462" s="29">
        <v>35017802</v>
      </c>
      <c r="E6462" s="29" t="s">
        <v>3527</v>
      </c>
      <c r="F6462" s="29">
        <v>278.52</v>
      </c>
      <c r="G6462" s="10">
        <f>SUMIFS('Régua SAEB'!$C:$C,'Régua SAEB'!$B:$B,"LP",'Régua SAEB'!$D:$D,"&lt;="&amp;$F6462,'Régua SAEB'!$E:$E,"&gt;"&amp;$F6462,'Régua SAEB'!$A:$A,$E6462)</f>
        <v>3</v>
      </c>
      <c r="H6462" s="10" t="str">
        <f t="array" ref="H6462">INDEX('Régua SAEB'!$F$1:$F$40,MATCH($E6462&amp;"LP"&amp;$G6462,'Régua SAEB'!$G$1:$G$40,0),1)</f>
        <v>Básico</v>
      </c>
      <c r="I6462" s="29">
        <v>259.92</v>
      </c>
      <c r="J6462" s="10">
        <f>SUMIFS('Régua SAEB'!$C:$C,'Régua SAEB'!$B:$B,"MT",'Régua SAEB'!$D:$D,"&lt;="&amp;$I6462,'Régua SAEB'!$E:$E,"&gt;"&amp;$I6462,'Régua SAEB'!$A:$A,$E6462)</f>
        <v>2</v>
      </c>
      <c r="K6462" s="10" t="str">
        <f t="array" ref="K6462">INDEX('Régua SAEB'!$F$1:$F$40,MATCH($E6462&amp;"MT"&amp;$J6462,'Régua SAEB'!$G$1:$G$40,0),1)</f>
        <v>Insuficiente</v>
      </c>
    </row>
    <row r="6463" spans="1:11" x14ac:dyDescent="0.2">
      <c r="A6463" s="28" t="s">
        <v>3777</v>
      </c>
      <c r="B6463" s="24">
        <v>391049</v>
      </c>
      <c r="C6463" s="28" t="s">
        <v>4254</v>
      </c>
      <c r="D6463" s="29">
        <v>35391049</v>
      </c>
      <c r="E6463" s="29" t="s">
        <v>3527</v>
      </c>
      <c r="F6463" s="29">
        <v>316.33999999999997</v>
      </c>
      <c r="G6463" s="10">
        <f>SUMIFS('Régua SAEB'!$C:$C,'Régua SAEB'!$B:$B,"LP",'Régua SAEB'!$D:$D,"&lt;="&amp;$F6463,'Régua SAEB'!$E:$E,"&gt;"&amp;$F6463,'Régua SAEB'!$A:$A,$E6463)</f>
        <v>4</v>
      </c>
      <c r="H6463" s="10" t="str">
        <f t="array" ref="H6463">INDEX('Régua SAEB'!$F$1:$F$40,MATCH($E6463&amp;"LP"&amp;$G6463,'Régua SAEB'!$G$1:$G$40,0),1)</f>
        <v>Básico</v>
      </c>
      <c r="I6463" s="29">
        <v>308.66000000000003</v>
      </c>
      <c r="J6463" s="10">
        <f>SUMIFS('Régua SAEB'!$C:$C,'Régua SAEB'!$B:$B,"MT",'Régua SAEB'!$D:$D,"&lt;="&amp;$I6463,'Régua SAEB'!$E:$E,"&gt;"&amp;$I6463,'Régua SAEB'!$A:$A,$E6463)</f>
        <v>4</v>
      </c>
      <c r="K6463" s="10" t="str">
        <f t="array" ref="K6463">INDEX('Régua SAEB'!$F$1:$F$40,MATCH($E6463&amp;"MT"&amp;$J6463,'Régua SAEB'!$G$1:$G$40,0),1)</f>
        <v>Básico</v>
      </c>
    </row>
    <row r="6464" spans="1:11" x14ac:dyDescent="0.2">
      <c r="A6464" s="28" t="s">
        <v>3777</v>
      </c>
      <c r="B6464" s="24">
        <v>33595</v>
      </c>
      <c r="C6464" s="28" t="s">
        <v>4255</v>
      </c>
      <c r="D6464" s="29">
        <v>35033595</v>
      </c>
      <c r="E6464" s="29" t="s">
        <v>3527</v>
      </c>
      <c r="F6464" s="29">
        <v>279.99</v>
      </c>
      <c r="G6464" s="10">
        <f>SUMIFS('Régua SAEB'!$C:$C,'Régua SAEB'!$B:$B,"LP",'Régua SAEB'!$D:$D,"&lt;="&amp;$F6464,'Régua SAEB'!$E:$E,"&gt;"&amp;$F6464,'Régua SAEB'!$A:$A,$E6464)</f>
        <v>3</v>
      </c>
      <c r="H6464" s="10" t="str">
        <f t="array" ref="H6464">INDEX('Régua SAEB'!$F$1:$F$40,MATCH($E6464&amp;"LP"&amp;$G6464,'Régua SAEB'!$G$1:$G$40,0),1)</f>
        <v>Básico</v>
      </c>
      <c r="I6464" s="29">
        <v>275.7</v>
      </c>
      <c r="J6464" s="10">
        <f>SUMIFS('Régua SAEB'!$C:$C,'Régua SAEB'!$B:$B,"MT",'Régua SAEB'!$D:$D,"&lt;="&amp;$I6464,'Régua SAEB'!$E:$E,"&gt;"&amp;$I6464,'Régua SAEB'!$A:$A,$E6464)</f>
        <v>3</v>
      </c>
      <c r="K6464" s="10" t="str">
        <f t="array" ref="K6464">INDEX('Régua SAEB'!$F$1:$F$40,MATCH($E6464&amp;"MT"&amp;$J6464,'Régua SAEB'!$G$1:$G$40,0),1)</f>
        <v>Básico</v>
      </c>
    </row>
    <row r="6465" spans="1:11" x14ac:dyDescent="0.2">
      <c r="A6465" s="28" t="s">
        <v>3777</v>
      </c>
      <c r="B6465" s="24">
        <v>405218</v>
      </c>
      <c r="C6465" s="28" t="s">
        <v>4256</v>
      </c>
      <c r="D6465" s="29">
        <v>35405218</v>
      </c>
      <c r="E6465" s="29" t="s">
        <v>3527</v>
      </c>
      <c r="F6465" s="29">
        <v>314.72000000000003</v>
      </c>
      <c r="G6465" s="10">
        <f>SUMIFS('Régua SAEB'!$C:$C,'Régua SAEB'!$B:$B,"LP",'Régua SAEB'!$D:$D,"&lt;="&amp;$F6465,'Régua SAEB'!$E:$E,"&gt;"&amp;$F6465,'Régua SAEB'!$A:$A,$E6465)</f>
        <v>4</v>
      </c>
      <c r="H6465" s="10" t="str">
        <f t="array" ref="H6465">INDEX('Régua SAEB'!$F$1:$F$40,MATCH($E6465&amp;"LP"&amp;$G6465,'Régua SAEB'!$G$1:$G$40,0),1)</f>
        <v>Básico</v>
      </c>
      <c r="I6465" s="29">
        <v>300.3</v>
      </c>
      <c r="J6465" s="10">
        <f>SUMIFS('Régua SAEB'!$C:$C,'Régua SAEB'!$B:$B,"MT",'Régua SAEB'!$D:$D,"&lt;="&amp;$I6465,'Régua SAEB'!$E:$E,"&gt;"&amp;$I6465,'Régua SAEB'!$A:$A,$E6465)</f>
        <v>4</v>
      </c>
      <c r="K6465" s="10" t="str">
        <f t="array" ref="K6465">INDEX('Régua SAEB'!$F$1:$F$40,MATCH($E6465&amp;"MT"&amp;$J6465,'Régua SAEB'!$G$1:$G$40,0),1)</f>
        <v>Básico</v>
      </c>
    </row>
    <row r="6466" spans="1:11" x14ac:dyDescent="0.2">
      <c r="A6466" s="28" t="s">
        <v>3777</v>
      </c>
      <c r="B6466" s="24">
        <v>29087</v>
      </c>
      <c r="C6466" s="28" t="s">
        <v>4257</v>
      </c>
      <c r="D6466" s="29">
        <v>35029087</v>
      </c>
      <c r="E6466" s="29" t="s">
        <v>3527</v>
      </c>
      <c r="F6466" s="29">
        <v>291.72000000000003</v>
      </c>
      <c r="G6466" s="10">
        <f>SUMIFS('Régua SAEB'!$C:$C,'Régua SAEB'!$B:$B,"LP",'Régua SAEB'!$D:$D,"&lt;="&amp;$F6466,'Régua SAEB'!$E:$E,"&gt;"&amp;$F6466,'Régua SAEB'!$A:$A,$E6466)</f>
        <v>3</v>
      </c>
      <c r="H6466" s="10" t="str">
        <f t="array" ref="H6466">INDEX('Régua SAEB'!$F$1:$F$40,MATCH($E6466&amp;"LP"&amp;$G6466,'Régua SAEB'!$G$1:$G$40,0),1)</f>
        <v>Básico</v>
      </c>
      <c r="I6466" s="29">
        <v>277.39</v>
      </c>
      <c r="J6466" s="10">
        <f>SUMIFS('Régua SAEB'!$C:$C,'Régua SAEB'!$B:$B,"MT",'Régua SAEB'!$D:$D,"&lt;="&amp;$I6466,'Régua SAEB'!$E:$E,"&gt;"&amp;$I6466,'Régua SAEB'!$A:$A,$E6466)</f>
        <v>3</v>
      </c>
      <c r="K6466" s="10" t="str">
        <f t="array" ref="K6466">INDEX('Régua SAEB'!$F$1:$F$40,MATCH($E6466&amp;"MT"&amp;$J6466,'Régua SAEB'!$G$1:$G$40,0),1)</f>
        <v>Básico</v>
      </c>
    </row>
    <row r="6467" spans="1:11" x14ac:dyDescent="0.2">
      <c r="A6467" s="28" t="s">
        <v>63</v>
      </c>
      <c r="B6467" s="24">
        <v>20382</v>
      </c>
      <c r="C6467" s="28" t="s">
        <v>4258</v>
      </c>
      <c r="D6467" s="29">
        <v>35020382</v>
      </c>
      <c r="E6467" s="29" t="s">
        <v>3527</v>
      </c>
      <c r="F6467" s="29">
        <v>275.33</v>
      </c>
      <c r="G6467" s="10">
        <f>SUMIFS('Régua SAEB'!$C:$C,'Régua SAEB'!$B:$B,"LP",'Régua SAEB'!$D:$D,"&lt;="&amp;$F6467,'Régua SAEB'!$E:$E,"&gt;"&amp;$F6467,'Régua SAEB'!$A:$A,$E6467)</f>
        <v>3</v>
      </c>
      <c r="H6467" s="10" t="str">
        <f t="array" ref="H6467">INDEX('Régua SAEB'!$F$1:$F$40,MATCH($E6467&amp;"LP"&amp;$G6467,'Régua SAEB'!$G$1:$G$40,0),1)</f>
        <v>Básico</v>
      </c>
      <c r="I6467" s="29">
        <v>267.12</v>
      </c>
      <c r="J6467" s="10">
        <f>SUMIFS('Régua SAEB'!$C:$C,'Régua SAEB'!$B:$B,"MT",'Régua SAEB'!$D:$D,"&lt;="&amp;$I6467,'Régua SAEB'!$E:$E,"&gt;"&amp;$I6467,'Régua SAEB'!$A:$A,$E6467)</f>
        <v>2</v>
      </c>
      <c r="K6467" s="10" t="str">
        <f t="array" ref="K6467">INDEX('Régua SAEB'!$F$1:$F$40,MATCH($E6467&amp;"MT"&amp;$J6467,'Régua SAEB'!$G$1:$G$40,0),1)</f>
        <v>Insuficiente</v>
      </c>
    </row>
  </sheetData>
  <autoFilter ref="A1:K6467" xr:uid="{00000000-0009-0000-0000-000007000000}"/>
  <pageMargins left="0.511811024" right="0.511811024" top="0.78740157499999996" bottom="0.78740157499999996" header="0.31496062000000002" footer="0.3149606200000000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outlinePr summaryBelow="0" summaryRight="0"/>
  </sheetPr>
  <dimension ref="A1:G1000"/>
  <sheetViews>
    <sheetView workbookViewId="0"/>
  </sheetViews>
  <sheetFormatPr defaultColWidth="12.5703125" defaultRowHeight="15.75" customHeight="1" x14ac:dyDescent="0.2"/>
  <cols>
    <col min="2" max="2" width="11.140625" customWidth="1"/>
    <col min="6" max="6" width="17.140625" customWidth="1"/>
  </cols>
  <sheetData>
    <row r="1" spans="1:7" x14ac:dyDescent="0.2">
      <c r="A1" s="30" t="s">
        <v>109</v>
      </c>
      <c r="B1" s="31" t="s">
        <v>4259</v>
      </c>
      <c r="C1" s="30" t="s">
        <v>4260</v>
      </c>
      <c r="D1" s="30" t="s">
        <v>4261</v>
      </c>
      <c r="E1" s="30" t="s">
        <v>4262</v>
      </c>
      <c r="F1" s="31" t="s">
        <v>4263</v>
      </c>
      <c r="G1" s="31" t="s">
        <v>4264</v>
      </c>
    </row>
    <row r="2" spans="1:7" x14ac:dyDescent="0.2">
      <c r="A2" s="29" t="s">
        <v>117</v>
      </c>
      <c r="B2" s="28" t="s">
        <v>4265</v>
      </c>
      <c r="C2" s="29">
        <v>0</v>
      </c>
      <c r="D2" s="29">
        <v>0</v>
      </c>
      <c r="E2" s="29">
        <v>200</v>
      </c>
      <c r="F2" s="32" t="s">
        <v>4266</v>
      </c>
      <c r="G2" s="9" t="str">
        <f t="shared" ref="G2:G40" si="0">A2&amp;B2&amp;C2</f>
        <v>9AFMT0</v>
      </c>
    </row>
    <row r="3" spans="1:7" x14ac:dyDescent="0.2">
      <c r="A3" s="29" t="s">
        <v>117</v>
      </c>
      <c r="B3" s="28" t="s">
        <v>4265</v>
      </c>
      <c r="C3" s="29">
        <v>1</v>
      </c>
      <c r="D3" s="29">
        <v>200</v>
      </c>
      <c r="E3" s="29">
        <v>225</v>
      </c>
      <c r="F3" s="32" t="s">
        <v>4266</v>
      </c>
      <c r="G3" s="9" t="str">
        <f t="shared" si="0"/>
        <v>9AFMT1</v>
      </c>
    </row>
    <row r="4" spans="1:7" x14ac:dyDescent="0.2">
      <c r="A4" s="29" t="s">
        <v>117</v>
      </c>
      <c r="B4" s="28" t="s">
        <v>4265</v>
      </c>
      <c r="C4" s="29">
        <v>2</v>
      </c>
      <c r="D4" s="29">
        <v>225</v>
      </c>
      <c r="E4" s="29">
        <v>250</v>
      </c>
      <c r="F4" s="33" t="s">
        <v>4267</v>
      </c>
      <c r="G4" s="9" t="str">
        <f t="shared" si="0"/>
        <v>9AFMT2</v>
      </c>
    </row>
    <row r="5" spans="1:7" x14ac:dyDescent="0.2">
      <c r="A5" s="29" t="s">
        <v>117</v>
      </c>
      <c r="B5" s="28" t="s">
        <v>4265</v>
      </c>
      <c r="C5" s="29">
        <v>3</v>
      </c>
      <c r="D5" s="29">
        <v>250</v>
      </c>
      <c r="E5" s="29">
        <v>275</v>
      </c>
      <c r="F5" s="33" t="s">
        <v>4267</v>
      </c>
      <c r="G5" s="9" t="str">
        <f t="shared" si="0"/>
        <v>9AFMT3</v>
      </c>
    </row>
    <row r="6" spans="1:7" x14ac:dyDescent="0.2">
      <c r="A6" s="29" t="s">
        <v>117</v>
      </c>
      <c r="B6" s="28" t="s">
        <v>4265</v>
      </c>
      <c r="C6" s="29">
        <v>4</v>
      </c>
      <c r="D6" s="29">
        <v>275</v>
      </c>
      <c r="E6" s="29">
        <v>300</v>
      </c>
      <c r="F6" s="33" t="s">
        <v>4267</v>
      </c>
      <c r="G6" s="9" t="str">
        <f t="shared" si="0"/>
        <v>9AFMT4</v>
      </c>
    </row>
    <row r="7" spans="1:7" x14ac:dyDescent="0.2">
      <c r="A7" s="29" t="s">
        <v>117</v>
      </c>
      <c r="B7" s="28" t="s">
        <v>4265</v>
      </c>
      <c r="C7" s="29">
        <v>5</v>
      </c>
      <c r="D7" s="29">
        <v>300</v>
      </c>
      <c r="E7" s="29">
        <v>325</v>
      </c>
      <c r="F7" s="34" t="s">
        <v>4268</v>
      </c>
      <c r="G7" s="9" t="str">
        <f t="shared" si="0"/>
        <v>9AFMT5</v>
      </c>
    </row>
    <row r="8" spans="1:7" x14ac:dyDescent="0.2">
      <c r="A8" s="29" t="s">
        <v>117</v>
      </c>
      <c r="B8" s="28" t="s">
        <v>4265</v>
      </c>
      <c r="C8" s="29">
        <v>6</v>
      </c>
      <c r="D8" s="29">
        <v>325</v>
      </c>
      <c r="E8" s="29">
        <v>350</v>
      </c>
      <c r="F8" s="34" t="s">
        <v>4268</v>
      </c>
      <c r="G8" s="9" t="str">
        <f t="shared" si="0"/>
        <v>9AFMT6</v>
      </c>
    </row>
    <row r="9" spans="1:7" x14ac:dyDescent="0.2">
      <c r="A9" s="29" t="s">
        <v>117</v>
      </c>
      <c r="B9" s="28" t="s">
        <v>4265</v>
      </c>
      <c r="C9" s="29">
        <v>7</v>
      </c>
      <c r="D9" s="29">
        <v>350</v>
      </c>
      <c r="E9" s="29">
        <v>375</v>
      </c>
      <c r="F9" s="35" t="s">
        <v>4269</v>
      </c>
      <c r="G9" s="9" t="str">
        <f t="shared" si="0"/>
        <v>9AFMT7</v>
      </c>
    </row>
    <row r="10" spans="1:7" x14ac:dyDescent="0.2">
      <c r="A10" s="29" t="s">
        <v>117</v>
      </c>
      <c r="B10" s="28" t="s">
        <v>4265</v>
      </c>
      <c r="C10" s="29">
        <v>8</v>
      </c>
      <c r="D10" s="29">
        <v>375</v>
      </c>
      <c r="E10" s="29">
        <v>400</v>
      </c>
      <c r="F10" s="35" t="s">
        <v>4269</v>
      </c>
      <c r="G10" s="9" t="str">
        <f t="shared" si="0"/>
        <v>9AFMT8</v>
      </c>
    </row>
    <row r="11" spans="1:7" x14ac:dyDescent="0.2">
      <c r="A11" s="29" t="s">
        <v>117</v>
      </c>
      <c r="B11" s="28" t="s">
        <v>4265</v>
      </c>
      <c r="C11" s="29">
        <v>9</v>
      </c>
      <c r="D11" s="29">
        <v>400</v>
      </c>
      <c r="E11" s="29">
        <v>1000</v>
      </c>
      <c r="F11" s="35" t="s">
        <v>4269</v>
      </c>
      <c r="G11" s="9" t="str">
        <f t="shared" si="0"/>
        <v>9AFMT9</v>
      </c>
    </row>
    <row r="12" spans="1:7" x14ac:dyDescent="0.2">
      <c r="A12" s="29" t="s">
        <v>117</v>
      </c>
      <c r="B12" s="28" t="s">
        <v>4270</v>
      </c>
      <c r="C12" s="29">
        <v>0</v>
      </c>
      <c r="D12" s="29">
        <v>0</v>
      </c>
      <c r="E12" s="29">
        <v>200</v>
      </c>
      <c r="F12" s="32" t="s">
        <v>4266</v>
      </c>
      <c r="G12" s="9" t="str">
        <f t="shared" si="0"/>
        <v>9AFLP0</v>
      </c>
    </row>
    <row r="13" spans="1:7" x14ac:dyDescent="0.2">
      <c r="A13" s="29" t="s">
        <v>117</v>
      </c>
      <c r="B13" s="28" t="s">
        <v>4270</v>
      </c>
      <c r="C13" s="29">
        <v>1</v>
      </c>
      <c r="D13" s="29">
        <v>200</v>
      </c>
      <c r="E13" s="29">
        <v>225</v>
      </c>
      <c r="F13" s="33" t="s">
        <v>4267</v>
      </c>
      <c r="G13" s="9" t="str">
        <f t="shared" si="0"/>
        <v>9AFLP1</v>
      </c>
    </row>
    <row r="14" spans="1:7" x14ac:dyDescent="0.2">
      <c r="A14" s="29" t="s">
        <v>117</v>
      </c>
      <c r="B14" s="28" t="s">
        <v>4270</v>
      </c>
      <c r="C14" s="29">
        <v>2</v>
      </c>
      <c r="D14" s="29">
        <v>225</v>
      </c>
      <c r="E14" s="29">
        <v>250</v>
      </c>
      <c r="F14" s="33" t="s">
        <v>4267</v>
      </c>
      <c r="G14" s="9" t="str">
        <f t="shared" si="0"/>
        <v>9AFLP2</v>
      </c>
    </row>
    <row r="15" spans="1:7" x14ac:dyDescent="0.2">
      <c r="A15" s="29" t="s">
        <v>117</v>
      </c>
      <c r="B15" s="28" t="s">
        <v>4270</v>
      </c>
      <c r="C15" s="29">
        <v>3</v>
      </c>
      <c r="D15" s="29">
        <v>250</v>
      </c>
      <c r="E15" s="29">
        <v>275</v>
      </c>
      <c r="F15" s="33" t="s">
        <v>4267</v>
      </c>
      <c r="G15" s="9" t="str">
        <f t="shared" si="0"/>
        <v>9AFLP3</v>
      </c>
    </row>
    <row r="16" spans="1:7" x14ac:dyDescent="0.2">
      <c r="A16" s="29" t="s">
        <v>117</v>
      </c>
      <c r="B16" s="28" t="s">
        <v>4270</v>
      </c>
      <c r="C16" s="29">
        <v>4</v>
      </c>
      <c r="D16" s="29">
        <v>275</v>
      </c>
      <c r="E16" s="29">
        <v>300</v>
      </c>
      <c r="F16" s="34" t="s">
        <v>4268</v>
      </c>
      <c r="G16" s="9" t="str">
        <f t="shared" si="0"/>
        <v>9AFLP4</v>
      </c>
    </row>
    <row r="17" spans="1:7" x14ac:dyDescent="0.2">
      <c r="A17" s="29" t="s">
        <v>117</v>
      </c>
      <c r="B17" s="28" t="s">
        <v>4270</v>
      </c>
      <c r="C17" s="29">
        <v>5</v>
      </c>
      <c r="D17" s="29">
        <v>300</v>
      </c>
      <c r="E17" s="29">
        <v>325</v>
      </c>
      <c r="F17" s="34" t="s">
        <v>4268</v>
      </c>
      <c r="G17" s="9" t="str">
        <f t="shared" si="0"/>
        <v>9AFLP5</v>
      </c>
    </row>
    <row r="18" spans="1:7" x14ac:dyDescent="0.2">
      <c r="A18" s="29" t="s">
        <v>117</v>
      </c>
      <c r="B18" s="28" t="s">
        <v>4270</v>
      </c>
      <c r="C18" s="29">
        <v>6</v>
      </c>
      <c r="D18" s="29">
        <v>325</v>
      </c>
      <c r="E18" s="29">
        <v>350</v>
      </c>
      <c r="F18" s="35" t="s">
        <v>4269</v>
      </c>
      <c r="G18" s="9" t="str">
        <f t="shared" si="0"/>
        <v>9AFLP6</v>
      </c>
    </row>
    <row r="19" spans="1:7" x14ac:dyDescent="0.2">
      <c r="A19" s="29" t="s">
        <v>117</v>
      </c>
      <c r="B19" s="28" t="s">
        <v>4270</v>
      </c>
      <c r="C19" s="29">
        <v>7</v>
      </c>
      <c r="D19" s="29">
        <v>350</v>
      </c>
      <c r="E19" s="29">
        <v>375</v>
      </c>
      <c r="F19" s="35" t="s">
        <v>4269</v>
      </c>
      <c r="G19" s="9" t="str">
        <f t="shared" si="0"/>
        <v>9AFLP7</v>
      </c>
    </row>
    <row r="20" spans="1:7" x14ac:dyDescent="0.2">
      <c r="A20" s="29" t="s">
        <v>117</v>
      </c>
      <c r="B20" s="28" t="s">
        <v>4270</v>
      </c>
      <c r="C20" s="29">
        <v>8</v>
      </c>
      <c r="D20" s="29">
        <v>375</v>
      </c>
      <c r="E20" s="29">
        <v>1000</v>
      </c>
      <c r="F20" s="35" t="s">
        <v>4269</v>
      </c>
      <c r="G20" s="9" t="str">
        <f t="shared" si="0"/>
        <v>9AFLP8</v>
      </c>
    </row>
    <row r="21" spans="1:7" x14ac:dyDescent="0.2">
      <c r="A21" s="29" t="s">
        <v>3527</v>
      </c>
      <c r="B21" s="28" t="s">
        <v>4265</v>
      </c>
      <c r="C21" s="29">
        <v>0</v>
      </c>
      <c r="D21" s="29">
        <v>0</v>
      </c>
      <c r="E21" s="29">
        <v>225</v>
      </c>
      <c r="F21" s="32" t="s">
        <v>4266</v>
      </c>
      <c r="G21" s="9" t="str">
        <f t="shared" si="0"/>
        <v>3EMMT0</v>
      </c>
    </row>
    <row r="22" spans="1:7" x14ac:dyDescent="0.2">
      <c r="A22" s="29" t="s">
        <v>3527</v>
      </c>
      <c r="B22" s="28" t="s">
        <v>4265</v>
      </c>
      <c r="C22" s="29">
        <v>1</v>
      </c>
      <c r="D22" s="29">
        <v>225</v>
      </c>
      <c r="E22" s="29">
        <v>250</v>
      </c>
      <c r="F22" s="32" t="s">
        <v>4266</v>
      </c>
      <c r="G22" s="9" t="str">
        <f t="shared" si="0"/>
        <v>3EMMT1</v>
      </c>
    </row>
    <row r="23" spans="1:7" x14ac:dyDescent="0.2">
      <c r="A23" s="29" t="s">
        <v>3527</v>
      </c>
      <c r="B23" s="28" t="s">
        <v>4265</v>
      </c>
      <c r="C23" s="29">
        <v>2</v>
      </c>
      <c r="D23" s="29">
        <v>250</v>
      </c>
      <c r="E23" s="29">
        <v>275</v>
      </c>
      <c r="F23" s="32" t="s">
        <v>4266</v>
      </c>
      <c r="G23" s="9" t="str">
        <f t="shared" si="0"/>
        <v>3EMMT2</v>
      </c>
    </row>
    <row r="24" spans="1:7" x14ac:dyDescent="0.2">
      <c r="A24" s="29" t="s">
        <v>3527</v>
      </c>
      <c r="B24" s="28" t="s">
        <v>4265</v>
      </c>
      <c r="C24" s="29">
        <v>3</v>
      </c>
      <c r="D24" s="29">
        <v>275</v>
      </c>
      <c r="E24" s="29">
        <v>300</v>
      </c>
      <c r="F24" s="33" t="s">
        <v>4267</v>
      </c>
      <c r="G24" s="9" t="str">
        <f t="shared" si="0"/>
        <v>3EMMT3</v>
      </c>
    </row>
    <row r="25" spans="1:7" x14ac:dyDescent="0.2">
      <c r="A25" s="29" t="s">
        <v>3527</v>
      </c>
      <c r="B25" s="28" t="s">
        <v>4265</v>
      </c>
      <c r="C25" s="29">
        <v>4</v>
      </c>
      <c r="D25" s="29">
        <v>300</v>
      </c>
      <c r="E25" s="29">
        <v>325</v>
      </c>
      <c r="F25" s="33" t="s">
        <v>4267</v>
      </c>
      <c r="G25" s="9" t="str">
        <f t="shared" si="0"/>
        <v>3EMMT4</v>
      </c>
    </row>
    <row r="26" spans="1:7" x14ac:dyDescent="0.2">
      <c r="A26" s="29" t="s">
        <v>3527</v>
      </c>
      <c r="B26" s="28" t="s">
        <v>4265</v>
      </c>
      <c r="C26" s="29">
        <v>5</v>
      </c>
      <c r="D26" s="29">
        <v>325</v>
      </c>
      <c r="E26" s="29">
        <v>350</v>
      </c>
      <c r="F26" s="33" t="s">
        <v>4267</v>
      </c>
      <c r="G26" s="9" t="str">
        <f t="shared" si="0"/>
        <v>3EMMT5</v>
      </c>
    </row>
    <row r="27" spans="1:7" x14ac:dyDescent="0.2">
      <c r="A27" s="29" t="s">
        <v>3527</v>
      </c>
      <c r="B27" s="28" t="s">
        <v>4265</v>
      </c>
      <c r="C27" s="29">
        <v>6</v>
      </c>
      <c r="D27" s="29">
        <v>350</v>
      </c>
      <c r="E27" s="29">
        <v>375</v>
      </c>
      <c r="F27" s="34" t="s">
        <v>4268</v>
      </c>
      <c r="G27" s="9" t="str">
        <f t="shared" si="0"/>
        <v>3EMMT6</v>
      </c>
    </row>
    <row r="28" spans="1:7" x14ac:dyDescent="0.2">
      <c r="A28" s="29" t="s">
        <v>3527</v>
      </c>
      <c r="B28" s="28" t="s">
        <v>4265</v>
      </c>
      <c r="C28" s="29">
        <v>7</v>
      </c>
      <c r="D28" s="29">
        <v>375</v>
      </c>
      <c r="E28" s="29">
        <v>400</v>
      </c>
      <c r="F28" s="34" t="s">
        <v>4268</v>
      </c>
      <c r="G28" s="9" t="str">
        <f t="shared" si="0"/>
        <v>3EMMT7</v>
      </c>
    </row>
    <row r="29" spans="1:7" x14ac:dyDescent="0.2">
      <c r="A29" s="29" t="s">
        <v>3527</v>
      </c>
      <c r="B29" s="28" t="s">
        <v>4265</v>
      </c>
      <c r="C29" s="29">
        <v>8</v>
      </c>
      <c r="D29" s="29">
        <v>400</v>
      </c>
      <c r="E29" s="29">
        <v>425</v>
      </c>
      <c r="F29" s="35" t="s">
        <v>4269</v>
      </c>
      <c r="G29" s="9" t="str">
        <f t="shared" si="0"/>
        <v>3EMMT8</v>
      </c>
    </row>
    <row r="30" spans="1:7" x14ac:dyDescent="0.2">
      <c r="A30" s="29" t="s">
        <v>3527</v>
      </c>
      <c r="B30" s="28" t="s">
        <v>4265</v>
      </c>
      <c r="C30" s="29">
        <v>9</v>
      </c>
      <c r="D30" s="29">
        <v>425</v>
      </c>
      <c r="E30" s="29">
        <v>450</v>
      </c>
      <c r="F30" s="35" t="s">
        <v>4269</v>
      </c>
      <c r="G30" s="9" t="str">
        <f t="shared" si="0"/>
        <v>3EMMT9</v>
      </c>
    </row>
    <row r="31" spans="1:7" x14ac:dyDescent="0.2">
      <c r="A31" s="29" t="s">
        <v>3527</v>
      </c>
      <c r="B31" s="28" t="s">
        <v>4265</v>
      </c>
      <c r="C31" s="29">
        <v>10</v>
      </c>
      <c r="D31" s="29">
        <v>450</v>
      </c>
      <c r="E31" s="29">
        <v>1000</v>
      </c>
      <c r="F31" s="35" t="s">
        <v>4269</v>
      </c>
      <c r="G31" s="9" t="str">
        <f t="shared" si="0"/>
        <v>3EMMT10</v>
      </c>
    </row>
    <row r="32" spans="1:7" x14ac:dyDescent="0.2">
      <c r="A32" s="29" t="s">
        <v>3527</v>
      </c>
      <c r="B32" s="28" t="s">
        <v>4270</v>
      </c>
      <c r="C32" s="29">
        <v>0</v>
      </c>
      <c r="D32" s="29">
        <v>0</v>
      </c>
      <c r="E32" s="29">
        <v>225</v>
      </c>
      <c r="F32" s="32" t="s">
        <v>4266</v>
      </c>
      <c r="G32" s="9" t="str">
        <f t="shared" si="0"/>
        <v>3EMLP0</v>
      </c>
    </row>
    <row r="33" spans="1:7" x14ac:dyDescent="0.2">
      <c r="A33" s="29" t="s">
        <v>3527</v>
      </c>
      <c r="B33" s="28" t="s">
        <v>4270</v>
      </c>
      <c r="C33" s="29">
        <v>1</v>
      </c>
      <c r="D33" s="29">
        <v>225</v>
      </c>
      <c r="E33" s="29">
        <v>250</v>
      </c>
      <c r="F33" s="32" t="s">
        <v>4266</v>
      </c>
      <c r="G33" s="9" t="str">
        <f t="shared" si="0"/>
        <v>3EMLP1</v>
      </c>
    </row>
    <row r="34" spans="1:7" x14ac:dyDescent="0.2">
      <c r="A34" s="29" t="s">
        <v>3527</v>
      </c>
      <c r="B34" s="28" t="s">
        <v>4270</v>
      </c>
      <c r="C34" s="29">
        <v>2</v>
      </c>
      <c r="D34" s="29">
        <v>250</v>
      </c>
      <c r="E34" s="29">
        <v>275</v>
      </c>
      <c r="F34" s="33" t="s">
        <v>4267</v>
      </c>
      <c r="G34" s="9" t="str">
        <f t="shared" si="0"/>
        <v>3EMLP2</v>
      </c>
    </row>
    <row r="35" spans="1:7" x14ac:dyDescent="0.2">
      <c r="A35" s="29" t="s">
        <v>3527</v>
      </c>
      <c r="B35" s="28" t="s">
        <v>4270</v>
      </c>
      <c r="C35" s="29">
        <v>3</v>
      </c>
      <c r="D35" s="29">
        <v>275</v>
      </c>
      <c r="E35" s="29">
        <v>300</v>
      </c>
      <c r="F35" s="33" t="s">
        <v>4267</v>
      </c>
      <c r="G35" s="9" t="str">
        <f t="shared" si="0"/>
        <v>3EMLP3</v>
      </c>
    </row>
    <row r="36" spans="1:7" x14ac:dyDescent="0.2">
      <c r="A36" s="29" t="s">
        <v>3527</v>
      </c>
      <c r="B36" s="28" t="s">
        <v>4270</v>
      </c>
      <c r="C36" s="29">
        <v>4</v>
      </c>
      <c r="D36" s="29">
        <v>300</v>
      </c>
      <c r="E36" s="29">
        <v>325</v>
      </c>
      <c r="F36" s="33" t="s">
        <v>4267</v>
      </c>
      <c r="G36" s="9" t="str">
        <f t="shared" si="0"/>
        <v>3EMLP4</v>
      </c>
    </row>
    <row r="37" spans="1:7" x14ac:dyDescent="0.2">
      <c r="A37" s="29" t="s">
        <v>3527</v>
      </c>
      <c r="B37" s="28" t="s">
        <v>4270</v>
      </c>
      <c r="C37" s="29">
        <v>5</v>
      </c>
      <c r="D37" s="29">
        <v>325</v>
      </c>
      <c r="E37" s="29">
        <v>350</v>
      </c>
      <c r="F37" s="34" t="s">
        <v>4268</v>
      </c>
      <c r="G37" s="9" t="str">
        <f t="shared" si="0"/>
        <v>3EMLP5</v>
      </c>
    </row>
    <row r="38" spans="1:7" x14ac:dyDescent="0.2">
      <c r="A38" s="29" t="s">
        <v>3527</v>
      </c>
      <c r="B38" s="28" t="s">
        <v>4270</v>
      </c>
      <c r="C38" s="29">
        <v>6</v>
      </c>
      <c r="D38" s="29">
        <v>350</v>
      </c>
      <c r="E38" s="29">
        <v>375</v>
      </c>
      <c r="F38" s="34" t="s">
        <v>4268</v>
      </c>
      <c r="G38" s="9" t="str">
        <f t="shared" si="0"/>
        <v>3EMLP6</v>
      </c>
    </row>
    <row r="39" spans="1:7" x14ac:dyDescent="0.2">
      <c r="A39" s="29" t="s">
        <v>3527</v>
      </c>
      <c r="B39" s="28" t="s">
        <v>4270</v>
      </c>
      <c r="C39" s="29">
        <v>7</v>
      </c>
      <c r="D39" s="29">
        <v>375</v>
      </c>
      <c r="E39" s="29">
        <v>400</v>
      </c>
      <c r="F39" s="35" t="s">
        <v>4269</v>
      </c>
      <c r="G39" s="9" t="str">
        <f t="shared" si="0"/>
        <v>3EMLP7</v>
      </c>
    </row>
    <row r="40" spans="1:7" x14ac:dyDescent="0.2">
      <c r="A40" s="29" t="s">
        <v>3527</v>
      </c>
      <c r="B40" s="28" t="s">
        <v>4270</v>
      </c>
      <c r="C40" s="29">
        <v>8</v>
      </c>
      <c r="D40" s="29">
        <v>400</v>
      </c>
      <c r="E40" s="29">
        <v>1000</v>
      </c>
      <c r="F40" s="35" t="s">
        <v>4269</v>
      </c>
      <c r="G40" s="9" t="str">
        <f t="shared" si="0"/>
        <v>3EMLP8</v>
      </c>
    </row>
    <row r="41" spans="1:7" x14ac:dyDescent="0.2">
      <c r="A41" s="10"/>
      <c r="C41" s="10"/>
      <c r="D41" s="10"/>
      <c r="E41" s="10"/>
    </row>
    <row r="42" spans="1:7" x14ac:dyDescent="0.2">
      <c r="A42" s="10"/>
      <c r="C42" s="10"/>
      <c r="D42" s="10"/>
      <c r="E42" s="10"/>
    </row>
    <row r="43" spans="1:7" x14ac:dyDescent="0.2">
      <c r="A43" s="10"/>
      <c r="C43" s="10"/>
      <c r="D43" s="10"/>
      <c r="E43" s="10"/>
    </row>
    <row r="44" spans="1:7" x14ac:dyDescent="0.2">
      <c r="A44" s="10"/>
      <c r="C44" s="10"/>
      <c r="D44" s="10"/>
      <c r="E44" s="10"/>
    </row>
    <row r="45" spans="1:7" x14ac:dyDescent="0.2">
      <c r="A45" s="10"/>
      <c r="C45" s="10"/>
      <c r="D45" s="10"/>
      <c r="E45" s="10"/>
    </row>
    <row r="46" spans="1:7" x14ac:dyDescent="0.2">
      <c r="A46" s="10"/>
      <c r="C46" s="10"/>
      <c r="D46" s="10"/>
      <c r="E46" s="10"/>
    </row>
    <row r="47" spans="1:7" x14ac:dyDescent="0.2">
      <c r="A47" s="10"/>
      <c r="C47" s="10"/>
      <c r="D47" s="10"/>
      <c r="E47" s="10"/>
    </row>
    <row r="48" spans="1:7" x14ac:dyDescent="0.2">
      <c r="A48" s="10"/>
      <c r="C48" s="10"/>
      <c r="D48" s="10"/>
      <c r="E48" s="10"/>
    </row>
    <row r="49" spans="1:5" x14ac:dyDescent="0.2">
      <c r="A49" s="10"/>
      <c r="C49" s="10"/>
      <c r="D49" s="10"/>
      <c r="E49" s="10"/>
    </row>
    <row r="50" spans="1:5" x14ac:dyDescent="0.2">
      <c r="A50" s="10"/>
      <c r="C50" s="10"/>
      <c r="D50" s="10"/>
      <c r="E50" s="10"/>
    </row>
    <row r="51" spans="1:5" x14ac:dyDescent="0.2">
      <c r="A51" s="10"/>
      <c r="C51" s="10"/>
      <c r="D51" s="10"/>
      <c r="E51" s="10"/>
    </row>
    <row r="52" spans="1:5" x14ac:dyDescent="0.2">
      <c r="A52" s="10"/>
      <c r="C52" s="10"/>
      <c r="D52" s="10"/>
      <c r="E52" s="10"/>
    </row>
    <row r="53" spans="1:5" x14ac:dyDescent="0.2">
      <c r="A53" s="10"/>
      <c r="C53" s="10"/>
      <c r="D53" s="10"/>
      <c r="E53" s="10"/>
    </row>
    <row r="54" spans="1:5" x14ac:dyDescent="0.2">
      <c r="A54" s="10"/>
      <c r="C54" s="10"/>
      <c r="D54" s="10"/>
      <c r="E54" s="10"/>
    </row>
    <row r="55" spans="1:5" x14ac:dyDescent="0.2">
      <c r="A55" s="10"/>
      <c r="C55" s="10"/>
      <c r="D55" s="10"/>
      <c r="E55" s="10"/>
    </row>
    <row r="56" spans="1:5" x14ac:dyDescent="0.2">
      <c r="A56" s="10"/>
      <c r="C56" s="10"/>
      <c r="D56" s="10"/>
      <c r="E56" s="10"/>
    </row>
    <row r="57" spans="1:5" x14ac:dyDescent="0.2">
      <c r="A57" s="10"/>
      <c r="C57" s="10"/>
      <c r="D57" s="10"/>
      <c r="E57" s="10"/>
    </row>
    <row r="58" spans="1:5" x14ac:dyDescent="0.2">
      <c r="A58" s="10"/>
      <c r="C58" s="10"/>
      <c r="D58" s="10"/>
      <c r="E58" s="10"/>
    </row>
    <row r="59" spans="1:5" x14ac:dyDescent="0.2">
      <c r="A59" s="10"/>
      <c r="C59" s="10"/>
      <c r="D59" s="10"/>
      <c r="E59" s="10"/>
    </row>
    <row r="60" spans="1:5" x14ac:dyDescent="0.2">
      <c r="A60" s="10"/>
      <c r="C60" s="10"/>
      <c r="D60" s="10"/>
      <c r="E60" s="10"/>
    </row>
    <row r="61" spans="1:5" x14ac:dyDescent="0.2">
      <c r="A61" s="10"/>
      <c r="C61" s="10"/>
      <c r="D61" s="10"/>
      <c r="E61" s="10"/>
    </row>
    <row r="62" spans="1:5" x14ac:dyDescent="0.2">
      <c r="A62" s="10"/>
      <c r="C62" s="10"/>
      <c r="D62" s="10"/>
      <c r="E62" s="10"/>
    </row>
    <row r="63" spans="1:5" x14ac:dyDescent="0.2">
      <c r="A63" s="10"/>
      <c r="C63" s="10"/>
      <c r="D63" s="10"/>
      <c r="E63" s="10"/>
    </row>
    <row r="64" spans="1:5" x14ac:dyDescent="0.2">
      <c r="A64" s="10"/>
      <c r="C64" s="10"/>
      <c r="D64" s="10"/>
      <c r="E64" s="10"/>
    </row>
    <row r="65" spans="1:5" x14ac:dyDescent="0.2">
      <c r="A65" s="10"/>
      <c r="C65" s="10"/>
      <c r="D65" s="10"/>
      <c r="E65" s="10"/>
    </row>
    <row r="66" spans="1:5" x14ac:dyDescent="0.2">
      <c r="A66" s="10"/>
      <c r="C66" s="10"/>
      <c r="D66" s="10"/>
      <c r="E66" s="10"/>
    </row>
    <row r="67" spans="1:5" x14ac:dyDescent="0.2">
      <c r="A67" s="10"/>
      <c r="C67" s="10"/>
      <c r="D67" s="10"/>
      <c r="E67" s="10"/>
    </row>
    <row r="68" spans="1:5" x14ac:dyDescent="0.2">
      <c r="A68" s="10"/>
      <c r="C68" s="10"/>
      <c r="D68" s="10"/>
      <c r="E68" s="10"/>
    </row>
    <row r="69" spans="1:5" x14ac:dyDescent="0.2">
      <c r="A69" s="10"/>
      <c r="C69" s="10"/>
      <c r="D69" s="10"/>
      <c r="E69" s="10"/>
    </row>
    <row r="70" spans="1:5" x14ac:dyDescent="0.2">
      <c r="A70" s="10"/>
      <c r="C70" s="10"/>
      <c r="D70" s="10"/>
      <c r="E70" s="10"/>
    </row>
    <row r="71" spans="1:5" x14ac:dyDescent="0.2">
      <c r="A71" s="10"/>
      <c r="C71" s="10"/>
      <c r="D71" s="10"/>
      <c r="E71" s="10"/>
    </row>
    <row r="72" spans="1:5" x14ac:dyDescent="0.2">
      <c r="A72" s="10"/>
      <c r="C72" s="10"/>
      <c r="D72" s="10"/>
      <c r="E72" s="10"/>
    </row>
    <row r="73" spans="1:5" x14ac:dyDescent="0.2">
      <c r="A73" s="10"/>
      <c r="C73" s="10"/>
      <c r="D73" s="10"/>
      <c r="E73" s="10"/>
    </row>
    <row r="74" spans="1:5" x14ac:dyDescent="0.2">
      <c r="A74" s="10"/>
      <c r="C74" s="10"/>
      <c r="D74" s="10"/>
      <c r="E74" s="10"/>
    </row>
    <row r="75" spans="1:5" x14ac:dyDescent="0.2">
      <c r="A75" s="10"/>
      <c r="C75" s="10"/>
      <c r="D75" s="10"/>
      <c r="E75" s="10"/>
    </row>
    <row r="76" spans="1:5" x14ac:dyDescent="0.2">
      <c r="A76" s="10"/>
      <c r="C76" s="10"/>
      <c r="D76" s="10"/>
      <c r="E76" s="10"/>
    </row>
    <row r="77" spans="1:5" x14ac:dyDescent="0.2">
      <c r="A77" s="10"/>
      <c r="C77" s="10"/>
      <c r="D77" s="10"/>
      <c r="E77" s="10"/>
    </row>
    <row r="78" spans="1:5" x14ac:dyDescent="0.2">
      <c r="A78" s="10"/>
      <c r="C78" s="10"/>
      <c r="D78" s="10"/>
      <c r="E78" s="10"/>
    </row>
    <row r="79" spans="1:5" x14ac:dyDescent="0.2">
      <c r="A79" s="10"/>
      <c r="C79" s="10"/>
      <c r="D79" s="10"/>
      <c r="E79" s="10"/>
    </row>
    <row r="80" spans="1:5" x14ac:dyDescent="0.2">
      <c r="A80" s="10"/>
      <c r="C80" s="10"/>
      <c r="D80" s="10"/>
      <c r="E80" s="10"/>
    </row>
    <row r="81" spans="1:5" x14ac:dyDescent="0.2">
      <c r="A81" s="10"/>
      <c r="C81" s="10"/>
      <c r="D81" s="10"/>
      <c r="E81" s="10"/>
    </row>
    <row r="82" spans="1:5" x14ac:dyDescent="0.2">
      <c r="A82" s="10"/>
      <c r="C82" s="10"/>
      <c r="D82" s="10"/>
      <c r="E82" s="10"/>
    </row>
    <row r="83" spans="1:5" x14ac:dyDescent="0.2">
      <c r="A83" s="10"/>
      <c r="C83" s="10"/>
      <c r="D83" s="10"/>
      <c r="E83" s="10"/>
    </row>
    <row r="84" spans="1:5" x14ac:dyDescent="0.2">
      <c r="A84" s="10"/>
      <c r="C84" s="10"/>
      <c r="D84" s="10"/>
      <c r="E84" s="10"/>
    </row>
    <row r="85" spans="1:5" x14ac:dyDescent="0.2">
      <c r="A85" s="10"/>
      <c r="C85" s="10"/>
      <c r="D85" s="10"/>
      <c r="E85" s="10"/>
    </row>
    <row r="86" spans="1:5" x14ac:dyDescent="0.2">
      <c r="A86" s="10"/>
      <c r="C86" s="10"/>
      <c r="D86" s="10"/>
      <c r="E86" s="10"/>
    </row>
    <row r="87" spans="1:5" x14ac:dyDescent="0.2">
      <c r="A87" s="10"/>
      <c r="C87" s="10"/>
      <c r="D87" s="10"/>
      <c r="E87" s="10"/>
    </row>
    <row r="88" spans="1:5" x14ac:dyDescent="0.2">
      <c r="A88" s="10"/>
      <c r="C88" s="10"/>
      <c r="D88" s="10"/>
      <c r="E88" s="10"/>
    </row>
    <row r="89" spans="1:5" x14ac:dyDescent="0.2">
      <c r="A89" s="10"/>
      <c r="C89" s="10"/>
      <c r="D89" s="10"/>
      <c r="E89" s="10"/>
    </row>
    <row r="90" spans="1:5" x14ac:dyDescent="0.2">
      <c r="A90" s="10"/>
      <c r="C90" s="10"/>
      <c r="D90" s="10"/>
      <c r="E90" s="10"/>
    </row>
    <row r="91" spans="1:5" x14ac:dyDescent="0.2">
      <c r="A91" s="10"/>
      <c r="C91" s="10"/>
      <c r="D91" s="10"/>
      <c r="E91" s="10"/>
    </row>
    <row r="92" spans="1:5" x14ac:dyDescent="0.2">
      <c r="A92" s="10"/>
      <c r="C92" s="10"/>
      <c r="D92" s="10"/>
      <c r="E92" s="10"/>
    </row>
    <row r="93" spans="1:5" x14ac:dyDescent="0.2">
      <c r="A93" s="10"/>
      <c r="C93" s="10"/>
      <c r="D93" s="10"/>
      <c r="E93" s="10"/>
    </row>
    <row r="94" spans="1:5" x14ac:dyDescent="0.2">
      <c r="A94" s="10"/>
      <c r="C94" s="10"/>
      <c r="D94" s="10"/>
      <c r="E94" s="10"/>
    </row>
    <row r="95" spans="1:5" x14ac:dyDescent="0.2">
      <c r="A95" s="10"/>
      <c r="C95" s="10"/>
      <c r="D95" s="10"/>
      <c r="E95" s="10"/>
    </row>
    <row r="96" spans="1:5" x14ac:dyDescent="0.2">
      <c r="A96" s="10"/>
      <c r="C96" s="10"/>
      <c r="D96" s="10"/>
      <c r="E96" s="10"/>
    </row>
    <row r="97" spans="1:5" x14ac:dyDescent="0.2">
      <c r="A97" s="10"/>
      <c r="C97" s="10"/>
      <c r="D97" s="10"/>
      <c r="E97" s="10"/>
    </row>
    <row r="98" spans="1:5" x14ac:dyDescent="0.2">
      <c r="A98" s="10"/>
      <c r="C98" s="10"/>
      <c r="D98" s="10"/>
      <c r="E98" s="10"/>
    </row>
    <row r="99" spans="1:5" x14ac:dyDescent="0.2">
      <c r="A99" s="10"/>
      <c r="C99" s="10"/>
      <c r="D99" s="10"/>
      <c r="E99" s="10"/>
    </row>
    <row r="100" spans="1:5" x14ac:dyDescent="0.2">
      <c r="A100" s="10"/>
      <c r="C100" s="10"/>
      <c r="D100" s="10"/>
      <c r="E100" s="10"/>
    </row>
    <row r="101" spans="1:5" x14ac:dyDescent="0.2">
      <c r="A101" s="10"/>
      <c r="C101" s="10"/>
      <c r="D101" s="10"/>
      <c r="E101" s="10"/>
    </row>
    <row r="102" spans="1:5" x14ac:dyDescent="0.2">
      <c r="A102" s="10"/>
      <c r="C102" s="10"/>
      <c r="D102" s="10"/>
      <c r="E102" s="10"/>
    </row>
    <row r="103" spans="1:5" x14ac:dyDescent="0.2">
      <c r="A103" s="10"/>
      <c r="C103" s="10"/>
      <c r="D103" s="10"/>
      <c r="E103" s="10"/>
    </row>
    <row r="104" spans="1:5" x14ac:dyDescent="0.2">
      <c r="A104" s="10"/>
      <c r="C104" s="10"/>
      <c r="D104" s="10"/>
      <c r="E104" s="10"/>
    </row>
    <row r="105" spans="1:5" x14ac:dyDescent="0.2">
      <c r="A105" s="10"/>
      <c r="C105" s="10"/>
      <c r="D105" s="10"/>
      <c r="E105" s="10"/>
    </row>
    <row r="106" spans="1:5" x14ac:dyDescent="0.2">
      <c r="A106" s="10"/>
      <c r="C106" s="10"/>
      <c r="D106" s="10"/>
      <c r="E106" s="10"/>
    </row>
    <row r="107" spans="1:5" x14ac:dyDescent="0.2">
      <c r="A107" s="10"/>
      <c r="C107" s="10"/>
      <c r="D107" s="10"/>
      <c r="E107" s="10"/>
    </row>
    <row r="108" spans="1:5" x14ac:dyDescent="0.2">
      <c r="A108" s="10"/>
      <c r="C108" s="10"/>
      <c r="D108" s="10"/>
      <c r="E108" s="10"/>
    </row>
    <row r="109" spans="1:5" x14ac:dyDescent="0.2">
      <c r="A109" s="10"/>
      <c r="C109" s="10"/>
      <c r="D109" s="10"/>
      <c r="E109" s="10"/>
    </row>
    <row r="110" spans="1:5" x14ac:dyDescent="0.2">
      <c r="A110" s="10"/>
      <c r="C110" s="10"/>
      <c r="D110" s="10"/>
      <c r="E110" s="10"/>
    </row>
    <row r="111" spans="1:5" x14ac:dyDescent="0.2">
      <c r="A111" s="10"/>
      <c r="C111" s="10"/>
      <c r="D111" s="10"/>
      <c r="E111" s="10"/>
    </row>
    <row r="112" spans="1:5" x14ac:dyDescent="0.2">
      <c r="A112" s="10"/>
      <c r="C112" s="10"/>
      <c r="D112" s="10"/>
      <c r="E112" s="10"/>
    </row>
    <row r="113" spans="1:5" x14ac:dyDescent="0.2">
      <c r="A113" s="10"/>
      <c r="C113" s="10"/>
      <c r="D113" s="10"/>
      <c r="E113" s="10"/>
    </row>
    <row r="114" spans="1:5" x14ac:dyDescent="0.2">
      <c r="A114" s="10"/>
      <c r="C114" s="10"/>
      <c r="D114" s="10"/>
      <c r="E114" s="10"/>
    </row>
    <row r="115" spans="1:5" x14ac:dyDescent="0.2">
      <c r="A115" s="10"/>
      <c r="C115" s="10"/>
      <c r="D115" s="10"/>
      <c r="E115" s="10"/>
    </row>
    <row r="116" spans="1:5" x14ac:dyDescent="0.2">
      <c r="A116" s="10"/>
      <c r="C116" s="10"/>
      <c r="D116" s="10"/>
      <c r="E116" s="10"/>
    </row>
    <row r="117" spans="1:5" x14ac:dyDescent="0.2">
      <c r="A117" s="10"/>
      <c r="C117" s="10"/>
      <c r="D117" s="10"/>
      <c r="E117" s="10"/>
    </row>
    <row r="118" spans="1:5" x14ac:dyDescent="0.2">
      <c r="A118" s="10"/>
      <c r="C118" s="10"/>
      <c r="D118" s="10"/>
      <c r="E118" s="10"/>
    </row>
    <row r="119" spans="1:5" x14ac:dyDescent="0.2">
      <c r="A119" s="10"/>
      <c r="C119" s="10"/>
      <c r="D119" s="10"/>
      <c r="E119" s="10"/>
    </row>
    <row r="120" spans="1:5" x14ac:dyDescent="0.2">
      <c r="A120" s="10"/>
      <c r="C120" s="10"/>
      <c r="D120" s="10"/>
      <c r="E120" s="10"/>
    </row>
    <row r="121" spans="1:5" x14ac:dyDescent="0.2">
      <c r="A121" s="10"/>
      <c r="C121" s="10"/>
      <c r="D121" s="10"/>
      <c r="E121" s="10"/>
    </row>
    <row r="122" spans="1:5" x14ac:dyDescent="0.2">
      <c r="A122" s="10"/>
      <c r="C122" s="10"/>
      <c r="D122" s="10"/>
      <c r="E122" s="10"/>
    </row>
    <row r="123" spans="1:5" x14ac:dyDescent="0.2">
      <c r="A123" s="10"/>
      <c r="C123" s="10"/>
      <c r="D123" s="10"/>
      <c r="E123" s="10"/>
    </row>
    <row r="124" spans="1:5" x14ac:dyDescent="0.2">
      <c r="A124" s="10"/>
      <c r="C124" s="10"/>
      <c r="D124" s="10"/>
      <c r="E124" s="10"/>
    </row>
    <row r="125" spans="1:5" x14ac:dyDescent="0.2">
      <c r="A125" s="10"/>
      <c r="C125" s="10"/>
      <c r="D125" s="10"/>
      <c r="E125" s="10"/>
    </row>
    <row r="126" spans="1:5" x14ac:dyDescent="0.2">
      <c r="A126" s="10"/>
      <c r="C126" s="10"/>
      <c r="D126" s="10"/>
      <c r="E126" s="10"/>
    </row>
    <row r="127" spans="1:5" x14ac:dyDescent="0.2">
      <c r="A127" s="10"/>
      <c r="C127" s="10"/>
      <c r="D127" s="10"/>
      <c r="E127" s="10"/>
    </row>
    <row r="128" spans="1:5" x14ac:dyDescent="0.2">
      <c r="A128" s="10"/>
      <c r="C128" s="10"/>
      <c r="D128" s="10"/>
      <c r="E128" s="10"/>
    </row>
    <row r="129" spans="1:5" x14ac:dyDescent="0.2">
      <c r="A129" s="10"/>
      <c r="C129" s="10"/>
      <c r="D129" s="10"/>
      <c r="E129" s="10"/>
    </row>
    <row r="130" spans="1:5" x14ac:dyDescent="0.2">
      <c r="A130" s="10"/>
      <c r="C130" s="10"/>
      <c r="D130" s="10"/>
      <c r="E130" s="10"/>
    </row>
    <row r="131" spans="1:5" x14ac:dyDescent="0.2">
      <c r="A131" s="10"/>
      <c r="C131" s="10"/>
      <c r="D131" s="10"/>
      <c r="E131" s="10"/>
    </row>
    <row r="132" spans="1:5" x14ac:dyDescent="0.2">
      <c r="A132" s="10"/>
      <c r="C132" s="10"/>
      <c r="D132" s="10"/>
      <c r="E132" s="10"/>
    </row>
    <row r="133" spans="1:5" x14ac:dyDescent="0.2">
      <c r="A133" s="10"/>
      <c r="C133" s="10"/>
      <c r="D133" s="10"/>
      <c r="E133" s="10"/>
    </row>
    <row r="134" spans="1:5" x14ac:dyDescent="0.2">
      <c r="A134" s="10"/>
      <c r="C134" s="10"/>
      <c r="D134" s="10"/>
      <c r="E134" s="10"/>
    </row>
    <row r="135" spans="1:5" x14ac:dyDescent="0.2">
      <c r="A135" s="10"/>
      <c r="C135" s="10"/>
      <c r="D135" s="10"/>
      <c r="E135" s="10"/>
    </row>
    <row r="136" spans="1:5" x14ac:dyDescent="0.2">
      <c r="A136" s="10"/>
      <c r="C136" s="10"/>
      <c r="D136" s="10"/>
      <c r="E136" s="10"/>
    </row>
    <row r="137" spans="1:5" x14ac:dyDescent="0.2">
      <c r="A137" s="10"/>
      <c r="C137" s="10"/>
      <c r="D137" s="10"/>
      <c r="E137" s="10"/>
    </row>
    <row r="138" spans="1:5" x14ac:dyDescent="0.2">
      <c r="A138" s="10"/>
      <c r="C138" s="10"/>
      <c r="D138" s="10"/>
      <c r="E138" s="10"/>
    </row>
    <row r="139" spans="1:5" x14ac:dyDescent="0.2">
      <c r="A139" s="10"/>
      <c r="C139" s="10"/>
      <c r="D139" s="10"/>
      <c r="E139" s="10"/>
    </row>
    <row r="140" spans="1:5" x14ac:dyDescent="0.2">
      <c r="A140" s="10"/>
      <c r="C140" s="10"/>
      <c r="D140" s="10"/>
      <c r="E140" s="10"/>
    </row>
    <row r="141" spans="1:5" x14ac:dyDescent="0.2">
      <c r="A141" s="10"/>
      <c r="C141" s="10"/>
      <c r="D141" s="10"/>
      <c r="E141" s="10"/>
    </row>
    <row r="142" spans="1:5" x14ac:dyDescent="0.2">
      <c r="A142" s="10"/>
      <c r="C142" s="10"/>
      <c r="D142" s="10"/>
      <c r="E142" s="10"/>
    </row>
    <row r="143" spans="1:5" x14ac:dyDescent="0.2">
      <c r="A143" s="10"/>
      <c r="C143" s="10"/>
      <c r="D143" s="10"/>
      <c r="E143" s="10"/>
    </row>
    <row r="144" spans="1:5" x14ac:dyDescent="0.2">
      <c r="A144" s="10"/>
      <c r="C144" s="10"/>
      <c r="D144" s="10"/>
      <c r="E144" s="10"/>
    </row>
    <row r="145" spans="1:5" x14ac:dyDescent="0.2">
      <c r="A145" s="10"/>
      <c r="C145" s="10"/>
      <c r="D145" s="10"/>
      <c r="E145" s="10"/>
    </row>
    <row r="146" spans="1:5" x14ac:dyDescent="0.2">
      <c r="A146" s="10"/>
      <c r="C146" s="10"/>
      <c r="D146" s="10"/>
      <c r="E146" s="10"/>
    </row>
    <row r="147" spans="1:5" x14ac:dyDescent="0.2">
      <c r="A147" s="10"/>
      <c r="C147" s="10"/>
      <c r="D147" s="10"/>
      <c r="E147" s="10"/>
    </row>
    <row r="148" spans="1:5" x14ac:dyDescent="0.2">
      <c r="A148" s="10"/>
      <c r="C148" s="10"/>
      <c r="D148" s="10"/>
      <c r="E148" s="10"/>
    </row>
    <row r="149" spans="1:5" x14ac:dyDescent="0.2">
      <c r="A149" s="10"/>
      <c r="C149" s="10"/>
      <c r="D149" s="10"/>
      <c r="E149" s="10"/>
    </row>
    <row r="150" spans="1:5" x14ac:dyDescent="0.2">
      <c r="A150" s="10"/>
      <c r="C150" s="10"/>
      <c r="D150" s="10"/>
      <c r="E150" s="10"/>
    </row>
    <row r="151" spans="1:5" x14ac:dyDescent="0.2">
      <c r="A151" s="10"/>
      <c r="C151" s="10"/>
      <c r="D151" s="10"/>
      <c r="E151" s="10"/>
    </row>
    <row r="152" spans="1:5" x14ac:dyDescent="0.2">
      <c r="A152" s="10"/>
      <c r="C152" s="10"/>
      <c r="D152" s="10"/>
      <c r="E152" s="10"/>
    </row>
    <row r="153" spans="1:5" x14ac:dyDescent="0.2">
      <c r="A153" s="10"/>
      <c r="C153" s="10"/>
      <c r="D153" s="10"/>
      <c r="E153" s="10"/>
    </row>
    <row r="154" spans="1:5" x14ac:dyDescent="0.2">
      <c r="A154" s="10"/>
      <c r="C154" s="10"/>
      <c r="D154" s="10"/>
      <c r="E154" s="10"/>
    </row>
    <row r="155" spans="1:5" x14ac:dyDescent="0.2">
      <c r="A155" s="10"/>
      <c r="C155" s="10"/>
      <c r="D155" s="10"/>
      <c r="E155" s="10"/>
    </row>
    <row r="156" spans="1:5" x14ac:dyDescent="0.2">
      <c r="A156" s="10"/>
      <c r="C156" s="10"/>
      <c r="D156" s="10"/>
      <c r="E156" s="10"/>
    </row>
    <row r="157" spans="1:5" x14ac:dyDescent="0.2">
      <c r="A157" s="10"/>
      <c r="C157" s="10"/>
      <c r="D157" s="10"/>
      <c r="E157" s="10"/>
    </row>
    <row r="158" spans="1:5" x14ac:dyDescent="0.2">
      <c r="A158" s="10"/>
      <c r="C158" s="10"/>
      <c r="D158" s="10"/>
      <c r="E158" s="10"/>
    </row>
    <row r="159" spans="1:5" x14ac:dyDescent="0.2">
      <c r="A159" s="10"/>
      <c r="C159" s="10"/>
      <c r="D159" s="10"/>
      <c r="E159" s="10"/>
    </row>
    <row r="160" spans="1:5" x14ac:dyDescent="0.2">
      <c r="A160" s="10"/>
      <c r="C160" s="10"/>
      <c r="D160" s="10"/>
      <c r="E160" s="10"/>
    </row>
    <row r="161" spans="1:5" x14ac:dyDescent="0.2">
      <c r="A161" s="10"/>
      <c r="C161" s="10"/>
      <c r="D161" s="10"/>
      <c r="E161" s="10"/>
    </row>
    <row r="162" spans="1:5" x14ac:dyDescent="0.2">
      <c r="A162" s="10"/>
      <c r="C162" s="10"/>
      <c r="D162" s="10"/>
      <c r="E162" s="10"/>
    </row>
    <row r="163" spans="1:5" x14ac:dyDescent="0.2">
      <c r="A163" s="10"/>
      <c r="C163" s="10"/>
      <c r="D163" s="10"/>
      <c r="E163" s="10"/>
    </row>
    <row r="164" spans="1:5" x14ac:dyDescent="0.2">
      <c r="A164" s="10"/>
      <c r="C164" s="10"/>
      <c r="D164" s="10"/>
      <c r="E164" s="10"/>
    </row>
    <row r="165" spans="1:5" x14ac:dyDescent="0.2">
      <c r="A165" s="10"/>
      <c r="C165" s="10"/>
      <c r="D165" s="10"/>
      <c r="E165" s="10"/>
    </row>
    <row r="166" spans="1:5" x14ac:dyDescent="0.2">
      <c r="A166" s="10"/>
      <c r="C166" s="10"/>
      <c r="D166" s="10"/>
      <c r="E166" s="10"/>
    </row>
    <row r="167" spans="1:5" x14ac:dyDescent="0.2">
      <c r="A167" s="10"/>
      <c r="C167" s="10"/>
      <c r="D167" s="10"/>
      <c r="E167" s="10"/>
    </row>
    <row r="168" spans="1:5" x14ac:dyDescent="0.2">
      <c r="A168" s="10"/>
      <c r="C168" s="10"/>
      <c r="D168" s="10"/>
      <c r="E168" s="10"/>
    </row>
    <row r="169" spans="1:5" x14ac:dyDescent="0.2">
      <c r="A169" s="10"/>
      <c r="C169" s="10"/>
      <c r="D169" s="10"/>
      <c r="E169" s="10"/>
    </row>
    <row r="170" spans="1:5" x14ac:dyDescent="0.2">
      <c r="A170" s="10"/>
      <c r="C170" s="10"/>
      <c r="D170" s="10"/>
      <c r="E170" s="10"/>
    </row>
    <row r="171" spans="1:5" x14ac:dyDescent="0.2">
      <c r="A171" s="10"/>
      <c r="C171" s="10"/>
      <c r="D171" s="10"/>
      <c r="E171" s="10"/>
    </row>
    <row r="172" spans="1:5" x14ac:dyDescent="0.2">
      <c r="A172" s="10"/>
      <c r="C172" s="10"/>
      <c r="D172" s="10"/>
      <c r="E172" s="10"/>
    </row>
    <row r="173" spans="1:5" x14ac:dyDescent="0.2">
      <c r="A173" s="10"/>
      <c r="C173" s="10"/>
      <c r="D173" s="10"/>
      <c r="E173" s="10"/>
    </row>
    <row r="174" spans="1:5" x14ac:dyDescent="0.2">
      <c r="A174" s="10"/>
      <c r="C174" s="10"/>
      <c r="D174" s="10"/>
      <c r="E174" s="10"/>
    </row>
    <row r="175" spans="1:5" x14ac:dyDescent="0.2">
      <c r="A175" s="10"/>
      <c r="C175" s="10"/>
      <c r="D175" s="10"/>
      <c r="E175" s="10"/>
    </row>
    <row r="176" spans="1:5" x14ac:dyDescent="0.2">
      <c r="A176" s="10"/>
      <c r="C176" s="10"/>
      <c r="D176" s="10"/>
      <c r="E176" s="10"/>
    </row>
    <row r="177" spans="1:5" x14ac:dyDescent="0.2">
      <c r="A177" s="10"/>
      <c r="C177" s="10"/>
      <c r="D177" s="10"/>
      <c r="E177" s="10"/>
    </row>
    <row r="178" spans="1:5" x14ac:dyDescent="0.2">
      <c r="A178" s="10"/>
      <c r="C178" s="10"/>
      <c r="D178" s="10"/>
      <c r="E178" s="10"/>
    </row>
    <row r="179" spans="1:5" x14ac:dyDescent="0.2">
      <c r="A179" s="10"/>
      <c r="C179" s="10"/>
      <c r="D179" s="10"/>
      <c r="E179" s="10"/>
    </row>
    <row r="180" spans="1:5" x14ac:dyDescent="0.2">
      <c r="A180" s="10"/>
      <c r="C180" s="10"/>
      <c r="D180" s="10"/>
      <c r="E180" s="10"/>
    </row>
    <row r="181" spans="1:5" x14ac:dyDescent="0.2">
      <c r="A181" s="10"/>
      <c r="C181" s="10"/>
      <c r="D181" s="10"/>
      <c r="E181" s="10"/>
    </row>
    <row r="182" spans="1:5" x14ac:dyDescent="0.2">
      <c r="A182" s="10"/>
      <c r="C182" s="10"/>
      <c r="D182" s="10"/>
      <c r="E182" s="10"/>
    </row>
    <row r="183" spans="1:5" x14ac:dyDescent="0.2">
      <c r="A183" s="10"/>
      <c r="C183" s="10"/>
      <c r="D183" s="10"/>
      <c r="E183" s="10"/>
    </row>
    <row r="184" spans="1:5" x14ac:dyDescent="0.2">
      <c r="A184" s="10"/>
      <c r="C184" s="10"/>
      <c r="D184" s="10"/>
      <c r="E184" s="10"/>
    </row>
    <row r="185" spans="1:5" x14ac:dyDescent="0.2">
      <c r="A185" s="10"/>
      <c r="C185" s="10"/>
      <c r="D185" s="10"/>
      <c r="E185" s="10"/>
    </row>
    <row r="186" spans="1:5" x14ac:dyDescent="0.2">
      <c r="A186" s="10"/>
      <c r="C186" s="10"/>
      <c r="D186" s="10"/>
      <c r="E186" s="10"/>
    </row>
    <row r="187" spans="1:5" x14ac:dyDescent="0.2">
      <c r="A187" s="10"/>
      <c r="C187" s="10"/>
      <c r="D187" s="10"/>
      <c r="E187" s="10"/>
    </row>
    <row r="188" spans="1:5" x14ac:dyDescent="0.2">
      <c r="A188" s="10"/>
      <c r="C188" s="10"/>
      <c r="D188" s="10"/>
      <c r="E188" s="10"/>
    </row>
    <row r="189" spans="1:5" x14ac:dyDescent="0.2">
      <c r="A189" s="10"/>
      <c r="C189" s="10"/>
      <c r="D189" s="10"/>
      <c r="E189" s="10"/>
    </row>
    <row r="190" spans="1:5" x14ac:dyDescent="0.2">
      <c r="A190" s="10"/>
      <c r="C190" s="10"/>
      <c r="D190" s="10"/>
      <c r="E190" s="10"/>
    </row>
    <row r="191" spans="1:5" x14ac:dyDescent="0.2">
      <c r="A191" s="10"/>
      <c r="C191" s="10"/>
      <c r="D191" s="10"/>
      <c r="E191" s="10"/>
    </row>
    <row r="192" spans="1:5" x14ac:dyDescent="0.2">
      <c r="A192" s="10"/>
      <c r="C192" s="10"/>
      <c r="D192" s="10"/>
      <c r="E192" s="10"/>
    </row>
    <row r="193" spans="1:5" x14ac:dyDescent="0.2">
      <c r="A193" s="10"/>
      <c r="C193" s="10"/>
      <c r="D193" s="10"/>
      <c r="E193" s="10"/>
    </row>
    <row r="194" spans="1:5" x14ac:dyDescent="0.2">
      <c r="A194" s="10"/>
      <c r="C194" s="10"/>
      <c r="D194" s="10"/>
      <c r="E194" s="10"/>
    </row>
    <row r="195" spans="1:5" x14ac:dyDescent="0.2">
      <c r="A195" s="10"/>
      <c r="C195" s="10"/>
      <c r="D195" s="10"/>
      <c r="E195" s="10"/>
    </row>
    <row r="196" spans="1:5" x14ac:dyDescent="0.2">
      <c r="A196" s="10"/>
      <c r="C196" s="10"/>
      <c r="D196" s="10"/>
      <c r="E196" s="10"/>
    </row>
    <row r="197" spans="1:5" x14ac:dyDescent="0.2">
      <c r="A197" s="10"/>
      <c r="C197" s="10"/>
      <c r="D197" s="10"/>
      <c r="E197" s="10"/>
    </row>
    <row r="198" spans="1:5" x14ac:dyDescent="0.2">
      <c r="A198" s="10"/>
      <c r="C198" s="10"/>
      <c r="D198" s="10"/>
      <c r="E198" s="10"/>
    </row>
    <row r="199" spans="1:5" x14ac:dyDescent="0.2">
      <c r="A199" s="10"/>
      <c r="C199" s="10"/>
      <c r="D199" s="10"/>
      <c r="E199" s="10"/>
    </row>
    <row r="200" spans="1:5" x14ac:dyDescent="0.2">
      <c r="A200" s="10"/>
      <c r="C200" s="10"/>
      <c r="D200" s="10"/>
      <c r="E200" s="10"/>
    </row>
    <row r="201" spans="1:5" x14ac:dyDescent="0.2">
      <c r="A201" s="10"/>
      <c r="C201" s="10"/>
      <c r="D201" s="10"/>
      <c r="E201" s="10"/>
    </row>
    <row r="202" spans="1:5" x14ac:dyDescent="0.2">
      <c r="A202" s="10"/>
      <c r="C202" s="10"/>
      <c r="D202" s="10"/>
      <c r="E202" s="10"/>
    </row>
    <row r="203" spans="1:5" x14ac:dyDescent="0.2">
      <c r="A203" s="10"/>
      <c r="C203" s="10"/>
      <c r="D203" s="10"/>
      <c r="E203" s="10"/>
    </row>
    <row r="204" spans="1:5" x14ac:dyDescent="0.2">
      <c r="A204" s="10"/>
      <c r="C204" s="10"/>
      <c r="D204" s="10"/>
      <c r="E204" s="10"/>
    </row>
    <row r="205" spans="1:5" x14ac:dyDescent="0.2">
      <c r="A205" s="10"/>
      <c r="C205" s="10"/>
      <c r="D205" s="10"/>
      <c r="E205" s="10"/>
    </row>
    <row r="206" spans="1:5" x14ac:dyDescent="0.2">
      <c r="A206" s="10"/>
      <c r="C206" s="10"/>
      <c r="D206" s="10"/>
      <c r="E206" s="10"/>
    </row>
    <row r="207" spans="1:5" x14ac:dyDescent="0.2">
      <c r="A207" s="10"/>
      <c r="C207" s="10"/>
      <c r="D207" s="10"/>
      <c r="E207" s="10"/>
    </row>
    <row r="208" spans="1:5" x14ac:dyDescent="0.2">
      <c r="A208" s="10"/>
      <c r="C208" s="10"/>
      <c r="D208" s="10"/>
      <c r="E208" s="10"/>
    </row>
    <row r="209" spans="1:5" x14ac:dyDescent="0.2">
      <c r="A209" s="10"/>
      <c r="C209" s="10"/>
      <c r="D209" s="10"/>
      <c r="E209" s="10"/>
    </row>
    <row r="210" spans="1:5" x14ac:dyDescent="0.2">
      <c r="A210" s="10"/>
      <c r="C210" s="10"/>
      <c r="D210" s="10"/>
      <c r="E210" s="10"/>
    </row>
    <row r="211" spans="1:5" x14ac:dyDescent="0.2">
      <c r="A211" s="10"/>
      <c r="C211" s="10"/>
      <c r="D211" s="10"/>
      <c r="E211" s="10"/>
    </row>
    <row r="212" spans="1:5" x14ac:dyDescent="0.2">
      <c r="A212" s="10"/>
      <c r="C212" s="10"/>
      <c r="D212" s="10"/>
      <c r="E212" s="10"/>
    </row>
    <row r="213" spans="1:5" x14ac:dyDescent="0.2">
      <c r="A213" s="10"/>
      <c r="C213" s="10"/>
      <c r="D213" s="10"/>
      <c r="E213" s="10"/>
    </row>
    <row r="214" spans="1:5" x14ac:dyDescent="0.2">
      <c r="A214" s="10"/>
      <c r="C214" s="10"/>
      <c r="D214" s="10"/>
      <c r="E214" s="10"/>
    </row>
    <row r="215" spans="1:5" x14ac:dyDescent="0.2">
      <c r="A215" s="10"/>
      <c r="C215" s="10"/>
      <c r="D215" s="10"/>
      <c r="E215" s="10"/>
    </row>
    <row r="216" spans="1:5" x14ac:dyDescent="0.2">
      <c r="A216" s="10"/>
      <c r="C216" s="10"/>
      <c r="D216" s="10"/>
      <c r="E216" s="10"/>
    </row>
    <row r="217" spans="1:5" x14ac:dyDescent="0.2">
      <c r="A217" s="10"/>
      <c r="C217" s="10"/>
      <c r="D217" s="10"/>
      <c r="E217" s="10"/>
    </row>
    <row r="218" spans="1:5" x14ac:dyDescent="0.2">
      <c r="A218" s="10"/>
      <c r="C218" s="10"/>
      <c r="D218" s="10"/>
      <c r="E218" s="10"/>
    </row>
    <row r="219" spans="1:5" x14ac:dyDescent="0.2">
      <c r="A219" s="10"/>
      <c r="C219" s="10"/>
      <c r="D219" s="10"/>
      <c r="E219" s="10"/>
    </row>
    <row r="220" spans="1:5" x14ac:dyDescent="0.2">
      <c r="A220" s="10"/>
      <c r="C220" s="10"/>
      <c r="D220" s="10"/>
      <c r="E220" s="10"/>
    </row>
    <row r="221" spans="1:5" x14ac:dyDescent="0.2">
      <c r="A221" s="10"/>
      <c r="C221" s="10"/>
      <c r="D221" s="10"/>
      <c r="E221" s="10"/>
    </row>
    <row r="222" spans="1:5" x14ac:dyDescent="0.2">
      <c r="A222" s="10"/>
      <c r="C222" s="10"/>
      <c r="D222" s="10"/>
      <c r="E222" s="10"/>
    </row>
    <row r="223" spans="1:5" x14ac:dyDescent="0.2">
      <c r="A223" s="10"/>
      <c r="C223" s="10"/>
      <c r="D223" s="10"/>
      <c r="E223" s="10"/>
    </row>
    <row r="224" spans="1:5" x14ac:dyDescent="0.2">
      <c r="A224" s="10"/>
      <c r="C224" s="10"/>
      <c r="D224" s="10"/>
      <c r="E224" s="10"/>
    </row>
    <row r="225" spans="1:5" x14ac:dyDescent="0.2">
      <c r="A225" s="10"/>
      <c r="C225" s="10"/>
      <c r="D225" s="10"/>
      <c r="E225" s="10"/>
    </row>
    <row r="226" spans="1:5" x14ac:dyDescent="0.2">
      <c r="A226" s="10"/>
      <c r="C226" s="10"/>
      <c r="D226" s="10"/>
      <c r="E226" s="10"/>
    </row>
    <row r="227" spans="1:5" x14ac:dyDescent="0.2">
      <c r="A227" s="10"/>
      <c r="C227" s="10"/>
      <c r="D227" s="10"/>
      <c r="E227" s="10"/>
    </row>
    <row r="228" spans="1:5" x14ac:dyDescent="0.2">
      <c r="A228" s="10"/>
      <c r="C228" s="10"/>
      <c r="D228" s="10"/>
      <c r="E228" s="10"/>
    </row>
    <row r="229" spans="1:5" x14ac:dyDescent="0.2">
      <c r="A229" s="10"/>
      <c r="C229" s="10"/>
      <c r="D229" s="10"/>
      <c r="E229" s="10"/>
    </row>
    <row r="230" spans="1:5" x14ac:dyDescent="0.2">
      <c r="A230" s="10"/>
      <c r="C230" s="10"/>
      <c r="D230" s="10"/>
      <c r="E230" s="10"/>
    </row>
    <row r="231" spans="1:5" x14ac:dyDescent="0.2">
      <c r="A231" s="10"/>
      <c r="C231" s="10"/>
      <c r="D231" s="10"/>
      <c r="E231" s="10"/>
    </row>
    <row r="232" spans="1:5" x14ac:dyDescent="0.2">
      <c r="A232" s="10"/>
      <c r="C232" s="10"/>
      <c r="D232" s="10"/>
      <c r="E232" s="10"/>
    </row>
    <row r="233" spans="1:5" x14ac:dyDescent="0.2">
      <c r="A233" s="10"/>
      <c r="C233" s="10"/>
      <c r="D233" s="10"/>
      <c r="E233" s="10"/>
    </row>
    <row r="234" spans="1:5" x14ac:dyDescent="0.2">
      <c r="A234" s="10"/>
      <c r="C234" s="10"/>
      <c r="D234" s="10"/>
      <c r="E234" s="10"/>
    </row>
    <row r="235" spans="1:5" x14ac:dyDescent="0.2">
      <c r="A235" s="10"/>
      <c r="C235" s="10"/>
      <c r="D235" s="10"/>
      <c r="E235" s="10"/>
    </row>
    <row r="236" spans="1:5" x14ac:dyDescent="0.2">
      <c r="A236" s="10"/>
      <c r="C236" s="10"/>
      <c r="D236" s="10"/>
      <c r="E236" s="10"/>
    </row>
    <row r="237" spans="1:5" x14ac:dyDescent="0.2">
      <c r="A237" s="10"/>
      <c r="C237" s="10"/>
      <c r="D237" s="10"/>
      <c r="E237" s="10"/>
    </row>
    <row r="238" spans="1:5" x14ac:dyDescent="0.2">
      <c r="A238" s="10"/>
      <c r="C238" s="10"/>
      <c r="D238" s="10"/>
      <c r="E238" s="10"/>
    </row>
    <row r="239" spans="1:5" x14ac:dyDescent="0.2">
      <c r="A239" s="10"/>
      <c r="C239" s="10"/>
      <c r="D239" s="10"/>
      <c r="E239" s="10"/>
    </row>
    <row r="240" spans="1:5" x14ac:dyDescent="0.2">
      <c r="A240" s="10"/>
      <c r="C240" s="10"/>
      <c r="D240" s="10"/>
      <c r="E240" s="10"/>
    </row>
    <row r="241" spans="1:5" x14ac:dyDescent="0.2">
      <c r="A241" s="10"/>
      <c r="C241" s="10"/>
      <c r="D241" s="10"/>
      <c r="E241" s="10"/>
    </row>
    <row r="242" spans="1:5" x14ac:dyDescent="0.2">
      <c r="A242" s="10"/>
      <c r="C242" s="10"/>
      <c r="D242" s="10"/>
      <c r="E242" s="10"/>
    </row>
    <row r="243" spans="1:5" x14ac:dyDescent="0.2">
      <c r="A243" s="10"/>
      <c r="C243" s="10"/>
      <c r="D243" s="10"/>
      <c r="E243" s="10"/>
    </row>
    <row r="244" spans="1:5" x14ac:dyDescent="0.2">
      <c r="A244" s="10"/>
      <c r="C244" s="10"/>
      <c r="D244" s="10"/>
      <c r="E244" s="10"/>
    </row>
    <row r="245" spans="1:5" x14ac:dyDescent="0.2">
      <c r="A245" s="10"/>
      <c r="C245" s="10"/>
      <c r="D245" s="10"/>
      <c r="E245" s="10"/>
    </row>
    <row r="246" spans="1:5" x14ac:dyDescent="0.2">
      <c r="A246" s="10"/>
      <c r="C246" s="10"/>
      <c r="D246" s="10"/>
      <c r="E246" s="10"/>
    </row>
    <row r="247" spans="1:5" x14ac:dyDescent="0.2">
      <c r="A247" s="10"/>
      <c r="C247" s="10"/>
      <c r="D247" s="10"/>
      <c r="E247" s="10"/>
    </row>
    <row r="248" spans="1:5" x14ac:dyDescent="0.2">
      <c r="A248" s="10"/>
      <c r="C248" s="10"/>
      <c r="D248" s="10"/>
      <c r="E248" s="10"/>
    </row>
    <row r="249" spans="1:5" x14ac:dyDescent="0.2">
      <c r="A249" s="10"/>
      <c r="C249" s="10"/>
      <c r="D249" s="10"/>
      <c r="E249" s="10"/>
    </row>
    <row r="250" spans="1:5" x14ac:dyDescent="0.2">
      <c r="A250" s="10"/>
      <c r="C250" s="10"/>
      <c r="D250" s="10"/>
      <c r="E250" s="10"/>
    </row>
    <row r="251" spans="1:5" x14ac:dyDescent="0.2">
      <c r="A251" s="10"/>
      <c r="C251" s="10"/>
      <c r="D251" s="10"/>
      <c r="E251" s="10"/>
    </row>
    <row r="252" spans="1:5" x14ac:dyDescent="0.2">
      <c r="A252" s="10"/>
      <c r="C252" s="10"/>
      <c r="D252" s="10"/>
      <c r="E252" s="10"/>
    </row>
    <row r="253" spans="1:5" x14ac:dyDescent="0.2">
      <c r="A253" s="10"/>
      <c r="C253" s="10"/>
      <c r="D253" s="10"/>
      <c r="E253" s="10"/>
    </row>
    <row r="254" spans="1:5" x14ac:dyDescent="0.2">
      <c r="A254" s="10"/>
      <c r="C254" s="10"/>
      <c r="D254" s="10"/>
      <c r="E254" s="10"/>
    </row>
    <row r="255" spans="1:5" x14ac:dyDescent="0.2">
      <c r="A255" s="10"/>
      <c r="C255" s="10"/>
      <c r="D255" s="10"/>
      <c r="E255" s="10"/>
    </row>
    <row r="256" spans="1:5" x14ac:dyDescent="0.2">
      <c r="A256" s="10"/>
      <c r="C256" s="10"/>
      <c r="D256" s="10"/>
      <c r="E256" s="10"/>
    </row>
    <row r="257" spans="1:5" x14ac:dyDescent="0.2">
      <c r="A257" s="10"/>
      <c r="C257" s="10"/>
      <c r="D257" s="10"/>
      <c r="E257" s="10"/>
    </row>
    <row r="258" spans="1:5" x14ac:dyDescent="0.2">
      <c r="A258" s="10"/>
      <c r="C258" s="10"/>
      <c r="D258" s="10"/>
      <c r="E258" s="10"/>
    </row>
    <row r="259" spans="1:5" x14ac:dyDescent="0.2">
      <c r="A259" s="10"/>
      <c r="C259" s="10"/>
      <c r="D259" s="10"/>
      <c r="E259" s="10"/>
    </row>
    <row r="260" spans="1:5" x14ac:dyDescent="0.2">
      <c r="A260" s="10"/>
      <c r="C260" s="10"/>
      <c r="D260" s="10"/>
      <c r="E260" s="10"/>
    </row>
    <row r="261" spans="1:5" x14ac:dyDescent="0.2">
      <c r="A261" s="10"/>
      <c r="C261" s="10"/>
      <c r="D261" s="10"/>
      <c r="E261" s="10"/>
    </row>
    <row r="262" spans="1:5" x14ac:dyDescent="0.2">
      <c r="A262" s="10"/>
      <c r="C262" s="10"/>
      <c r="D262" s="10"/>
      <c r="E262" s="10"/>
    </row>
    <row r="263" spans="1:5" x14ac:dyDescent="0.2">
      <c r="A263" s="10"/>
      <c r="C263" s="10"/>
      <c r="D263" s="10"/>
      <c r="E263" s="10"/>
    </row>
    <row r="264" spans="1:5" x14ac:dyDescent="0.2">
      <c r="A264" s="10"/>
      <c r="C264" s="10"/>
      <c r="D264" s="10"/>
      <c r="E264" s="10"/>
    </row>
    <row r="265" spans="1:5" x14ac:dyDescent="0.2">
      <c r="A265" s="10"/>
      <c r="C265" s="10"/>
      <c r="D265" s="10"/>
      <c r="E265" s="10"/>
    </row>
    <row r="266" spans="1:5" x14ac:dyDescent="0.2">
      <c r="A266" s="10"/>
      <c r="C266" s="10"/>
      <c r="D266" s="10"/>
      <c r="E266" s="10"/>
    </row>
    <row r="267" spans="1:5" x14ac:dyDescent="0.2">
      <c r="A267" s="10"/>
      <c r="C267" s="10"/>
      <c r="D267" s="10"/>
      <c r="E267" s="10"/>
    </row>
    <row r="268" spans="1:5" x14ac:dyDescent="0.2">
      <c r="A268" s="10"/>
      <c r="C268" s="10"/>
      <c r="D268" s="10"/>
      <c r="E268" s="10"/>
    </row>
    <row r="269" spans="1:5" x14ac:dyDescent="0.2">
      <c r="A269" s="10"/>
      <c r="C269" s="10"/>
      <c r="D269" s="10"/>
      <c r="E269" s="10"/>
    </row>
    <row r="270" spans="1:5" x14ac:dyDescent="0.2">
      <c r="A270" s="10"/>
      <c r="C270" s="10"/>
      <c r="D270" s="10"/>
      <c r="E270" s="10"/>
    </row>
    <row r="271" spans="1:5" x14ac:dyDescent="0.2">
      <c r="A271" s="10"/>
      <c r="C271" s="10"/>
      <c r="D271" s="10"/>
      <c r="E271" s="10"/>
    </row>
    <row r="272" spans="1:5" x14ac:dyDescent="0.2">
      <c r="A272" s="10"/>
      <c r="C272" s="10"/>
      <c r="D272" s="10"/>
      <c r="E272" s="10"/>
    </row>
    <row r="273" spans="1:5" x14ac:dyDescent="0.2">
      <c r="A273" s="10"/>
      <c r="C273" s="10"/>
      <c r="D273" s="10"/>
      <c r="E273" s="10"/>
    </row>
    <row r="274" spans="1:5" x14ac:dyDescent="0.2">
      <c r="A274" s="10"/>
      <c r="C274" s="10"/>
      <c r="D274" s="10"/>
      <c r="E274" s="10"/>
    </row>
    <row r="275" spans="1:5" x14ac:dyDescent="0.2">
      <c r="A275" s="10"/>
      <c r="C275" s="10"/>
      <c r="D275" s="10"/>
      <c r="E275" s="10"/>
    </row>
    <row r="276" spans="1:5" x14ac:dyDescent="0.2">
      <c r="A276" s="10"/>
      <c r="C276" s="10"/>
      <c r="D276" s="10"/>
      <c r="E276" s="10"/>
    </row>
    <row r="277" spans="1:5" x14ac:dyDescent="0.2">
      <c r="A277" s="10"/>
      <c r="C277" s="10"/>
      <c r="D277" s="10"/>
      <c r="E277" s="10"/>
    </row>
    <row r="278" spans="1:5" x14ac:dyDescent="0.2">
      <c r="A278" s="10"/>
      <c r="C278" s="10"/>
      <c r="D278" s="10"/>
      <c r="E278" s="10"/>
    </row>
    <row r="279" spans="1:5" x14ac:dyDescent="0.2">
      <c r="A279" s="10"/>
      <c r="C279" s="10"/>
      <c r="D279" s="10"/>
      <c r="E279" s="10"/>
    </row>
    <row r="280" spans="1:5" x14ac:dyDescent="0.2">
      <c r="A280" s="10"/>
      <c r="C280" s="10"/>
      <c r="D280" s="10"/>
      <c r="E280" s="10"/>
    </row>
    <row r="281" spans="1:5" x14ac:dyDescent="0.2">
      <c r="A281" s="10"/>
      <c r="C281" s="10"/>
      <c r="D281" s="10"/>
      <c r="E281" s="10"/>
    </row>
    <row r="282" spans="1:5" x14ac:dyDescent="0.2">
      <c r="A282" s="10"/>
      <c r="C282" s="10"/>
      <c r="D282" s="10"/>
      <c r="E282" s="10"/>
    </row>
    <row r="283" spans="1:5" x14ac:dyDescent="0.2">
      <c r="A283" s="10"/>
      <c r="C283" s="10"/>
      <c r="D283" s="10"/>
      <c r="E283" s="10"/>
    </row>
    <row r="284" spans="1:5" x14ac:dyDescent="0.2">
      <c r="A284" s="10"/>
      <c r="C284" s="10"/>
      <c r="D284" s="10"/>
      <c r="E284" s="10"/>
    </row>
    <row r="285" spans="1:5" x14ac:dyDescent="0.2">
      <c r="A285" s="10"/>
      <c r="C285" s="10"/>
      <c r="D285" s="10"/>
      <c r="E285" s="10"/>
    </row>
    <row r="286" spans="1:5" x14ac:dyDescent="0.2">
      <c r="A286" s="10"/>
      <c r="C286" s="10"/>
      <c r="D286" s="10"/>
      <c r="E286" s="10"/>
    </row>
    <row r="287" spans="1:5" x14ac:dyDescent="0.2">
      <c r="A287" s="10"/>
      <c r="C287" s="10"/>
      <c r="D287" s="10"/>
      <c r="E287" s="10"/>
    </row>
    <row r="288" spans="1:5" x14ac:dyDescent="0.2">
      <c r="A288" s="10"/>
      <c r="C288" s="10"/>
      <c r="D288" s="10"/>
      <c r="E288" s="10"/>
    </row>
    <row r="289" spans="1:5" x14ac:dyDescent="0.2">
      <c r="A289" s="10"/>
      <c r="C289" s="10"/>
      <c r="D289" s="10"/>
      <c r="E289" s="10"/>
    </row>
    <row r="290" spans="1:5" x14ac:dyDescent="0.2">
      <c r="A290" s="10"/>
      <c r="C290" s="10"/>
      <c r="D290" s="10"/>
      <c r="E290" s="10"/>
    </row>
    <row r="291" spans="1:5" x14ac:dyDescent="0.2">
      <c r="A291" s="10"/>
      <c r="C291" s="10"/>
      <c r="D291" s="10"/>
      <c r="E291" s="10"/>
    </row>
    <row r="292" spans="1:5" x14ac:dyDescent="0.2">
      <c r="A292" s="10"/>
      <c r="C292" s="10"/>
      <c r="D292" s="10"/>
      <c r="E292" s="10"/>
    </row>
    <row r="293" spans="1:5" x14ac:dyDescent="0.2">
      <c r="A293" s="10"/>
      <c r="C293" s="10"/>
      <c r="D293" s="10"/>
      <c r="E293" s="10"/>
    </row>
    <row r="294" spans="1:5" x14ac:dyDescent="0.2">
      <c r="A294" s="10"/>
      <c r="C294" s="10"/>
      <c r="D294" s="10"/>
      <c r="E294" s="10"/>
    </row>
    <row r="295" spans="1:5" x14ac:dyDescent="0.2">
      <c r="A295" s="10"/>
      <c r="C295" s="10"/>
      <c r="D295" s="10"/>
      <c r="E295" s="10"/>
    </row>
    <row r="296" spans="1:5" x14ac:dyDescent="0.2">
      <c r="A296" s="10"/>
      <c r="C296" s="10"/>
      <c r="D296" s="10"/>
      <c r="E296" s="10"/>
    </row>
    <row r="297" spans="1:5" x14ac:dyDescent="0.2">
      <c r="A297" s="10"/>
      <c r="C297" s="10"/>
      <c r="D297" s="10"/>
      <c r="E297" s="10"/>
    </row>
    <row r="298" spans="1:5" x14ac:dyDescent="0.2">
      <c r="A298" s="10"/>
      <c r="C298" s="10"/>
      <c r="D298" s="10"/>
      <c r="E298" s="10"/>
    </row>
    <row r="299" spans="1:5" x14ac:dyDescent="0.2">
      <c r="A299" s="10"/>
      <c r="C299" s="10"/>
      <c r="D299" s="10"/>
      <c r="E299" s="10"/>
    </row>
    <row r="300" spans="1:5" x14ac:dyDescent="0.2">
      <c r="A300" s="10"/>
      <c r="C300" s="10"/>
      <c r="D300" s="10"/>
      <c r="E300" s="10"/>
    </row>
    <row r="301" spans="1:5" x14ac:dyDescent="0.2">
      <c r="A301" s="10"/>
      <c r="C301" s="10"/>
      <c r="D301" s="10"/>
      <c r="E301" s="10"/>
    </row>
    <row r="302" spans="1:5" x14ac:dyDescent="0.2">
      <c r="A302" s="10"/>
      <c r="C302" s="10"/>
      <c r="D302" s="10"/>
      <c r="E302" s="10"/>
    </row>
    <row r="303" spans="1:5" x14ac:dyDescent="0.2">
      <c r="A303" s="10"/>
      <c r="C303" s="10"/>
      <c r="D303" s="10"/>
      <c r="E303" s="10"/>
    </row>
    <row r="304" spans="1:5" x14ac:dyDescent="0.2">
      <c r="A304" s="10"/>
      <c r="C304" s="10"/>
      <c r="D304" s="10"/>
      <c r="E304" s="10"/>
    </row>
    <row r="305" spans="1:5" x14ac:dyDescent="0.2">
      <c r="A305" s="10"/>
      <c r="C305" s="10"/>
      <c r="D305" s="10"/>
      <c r="E305" s="10"/>
    </row>
    <row r="306" spans="1:5" x14ac:dyDescent="0.2">
      <c r="A306" s="10"/>
      <c r="C306" s="10"/>
      <c r="D306" s="10"/>
      <c r="E306" s="10"/>
    </row>
    <row r="307" spans="1:5" x14ac:dyDescent="0.2">
      <c r="A307" s="10"/>
      <c r="C307" s="10"/>
      <c r="D307" s="10"/>
      <c r="E307" s="10"/>
    </row>
    <row r="308" spans="1:5" x14ac:dyDescent="0.2">
      <c r="A308" s="10"/>
      <c r="C308" s="10"/>
      <c r="D308" s="10"/>
      <c r="E308" s="10"/>
    </row>
    <row r="309" spans="1:5" x14ac:dyDescent="0.2">
      <c r="A309" s="10"/>
      <c r="C309" s="10"/>
      <c r="D309" s="10"/>
      <c r="E309" s="10"/>
    </row>
    <row r="310" spans="1:5" x14ac:dyDescent="0.2">
      <c r="A310" s="10"/>
      <c r="C310" s="10"/>
      <c r="D310" s="10"/>
      <c r="E310" s="10"/>
    </row>
    <row r="311" spans="1:5" x14ac:dyDescent="0.2">
      <c r="A311" s="10"/>
      <c r="C311" s="10"/>
      <c r="D311" s="10"/>
      <c r="E311" s="10"/>
    </row>
    <row r="312" spans="1:5" x14ac:dyDescent="0.2">
      <c r="A312" s="10"/>
      <c r="C312" s="10"/>
      <c r="D312" s="10"/>
      <c r="E312" s="10"/>
    </row>
    <row r="313" spans="1:5" x14ac:dyDescent="0.2">
      <c r="A313" s="10"/>
      <c r="C313" s="10"/>
      <c r="D313" s="10"/>
      <c r="E313" s="10"/>
    </row>
    <row r="314" spans="1:5" x14ac:dyDescent="0.2">
      <c r="A314" s="10"/>
      <c r="C314" s="10"/>
      <c r="D314" s="10"/>
      <c r="E314" s="10"/>
    </row>
    <row r="315" spans="1:5" x14ac:dyDescent="0.2">
      <c r="A315" s="10"/>
      <c r="C315" s="10"/>
      <c r="D315" s="10"/>
      <c r="E315" s="10"/>
    </row>
    <row r="316" spans="1:5" x14ac:dyDescent="0.2">
      <c r="A316" s="10"/>
      <c r="C316" s="10"/>
      <c r="D316" s="10"/>
      <c r="E316" s="10"/>
    </row>
    <row r="317" spans="1:5" x14ac:dyDescent="0.2">
      <c r="A317" s="10"/>
      <c r="C317" s="10"/>
      <c r="D317" s="10"/>
      <c r="E317" s="10"/>
    </row>
    <row r="318" spans="1:5" x14ac:dyDescent="0.2">
      <c r="A318" s="10"/>
      <c r="C318" s="10"/>
      <c r="D318" s="10"/>
      <c r="E318" s="10"/>
    </row>
    <row r="319" spans="1:5" x14ac:dyDescent="0.2">
      <c r="A319" s="10"/>
      <c r="C319" s="10"/>
      <c r="D319" s="10"/>
      <c r="E319" s="10"/>
    </row>
    <row r="320" spans="1:5" x14ac:dyDescent="0.2">
      <c r="A320" s="10"/>
      <c r="C320" s="10"/>
      <c r="D320" s="10"/>
      <c r="E320" s="10"/>
    </row>
    <row r="321" spans="1:5" x14ac:dyDescent="0.2">
      <c r="A321" s="10"/>
      <c r="C321" s="10"/>
      <c r="D321" s="10"/>
      <c r="E321" s="10"/>
    </row>
    <row r="322" spans="1:5" x14ac:dyDescent="0.2">
      <c r="A322" s="10"/>
      <c r="C322" s="10"/>
      <c r="D322" s="10"/>
      <c r="E322" s="10"/>
    </row>
    <row r="323" spans="1:5" x14ac:dyDescent="0.2">
      <c r="A323" s="10"/>
      <c r="C323" s="10"/>
      <c r="D323" s="10"/>
      <c r="E323" s="10"/>
    </row>
    <row r="324" spans="1:5" x14ac:dyDescent="0.2">
      <c r="A324" s="10"/>
      <c r="C324" s="10"/>
      <c r="D324" s="10"/>
      <c r="E324" s="10"/>
    </row>
    <row r="325" spans="1:5" x14ac:dyDescent="0.2">
      <c r="A325" s="10"/>
      <c r="C325" s="10"/>
      <c r="D325" s="10"/>
      <c r="E325" s="10"/>
    </row>
    <row r="326" spans="1:5" x14ac:dyDescent="0.2">
      <c r="A326" s="10"/>
      <c r="C326" s="10"/>
      <c r="D326" s="10"/>
      <c r="E326" s="10"/>
    </row>
    <row r="327" spans="1:5" x14ac:dyDescent="0.2">
      <c r="A327" s="10"/>
      <c r="C327" s="10"/>
      <c r="D327" s="10"/>
      <c r="E327" s="10"/>
    </row>
    <row r="328" spans="1:5" x14ac:dyDescent="0.2">
      <c r="A328" s="10"/>
      <c r="C328" s="10"/>
      <c r="D328" s="10"/>
      <c r="E328" s="10"/>
    </row>
    <row r="329" spans="1:5" x14ac:dyDescent="0.2">
      <c r="A329" s="10"/>
      <c r="C329" s="10"/>
      <c r="D329" s="10"/>
      <c r="E329" s="10"/>
    </row>
    <row r="330" spans="1:5" x14ac:dyDescent="0.2">
      <c r="A330" s="10"/>
      <c r="C330" s="10"/>
      <c r="D330" s="10"/>
      <c r="E330" s="10"/>
    </row>
    <row r="331" spans="1:5" x14ac:dyDescent="0.2">
      <c r="A331" s="10"/>
      <c r="C331" s="10"/>
      <c r="D331" s="10"/>
      <c r="E331" s="10"/>
    </row>
    <row r="332" spans="1:5" x14ac:dyDescent="0.2">
      <c r="A332" s="10"/>
      <c r="C332" s="10"/>
      <c r="D332" s="10"/>
      <c r="E332" s="10"/>
    </row>
    <row r="333" spans="1:5" x14ac:dyDescent="0.2">
      <c r="A333" s="10"/>
      <c r="C333" s="10"/>
      <c r="D333" s="10"/>
      <c r="E333" s="10"/>
    </row>
    <row r="334" spans="1:5" x14ac:dyDescent="0.2">
      <c r="A334" s="10"/>
      <c r="C334" s="10"/>
      <c r="D334" s="10"/>
      <c r="E334" s="10"/>
    </row>
    <row r="335" spans="1:5" x14ac:dyDescent="0.2">
      <c r="A335" s="10"/>
      <c r="C335" s="10"/>
      <c r="D335" s="10"/>
      <c r="E335" s="10"/>
    </row>
    <row r="336" spans="1:5" x14ac:dyDescent="0.2">
      <c r="A336" s="10"/>
      <c r="C336" s="10"/>
      <c r="D336" s="10"/>
      <c r="E336" s="10"/>
    </row>
    <row r="337" spans="1:5" x14ac:dyDescent="0.2">
      <c r="A337" s="10"/>
      <c r="C337" s="10"/>
      <c r="D337" s="10"/>
      <c r="E337" s="10"/>
    </row>
    <row r="338" spans="1:5" x14ac:dyDescent="0.2">
      <c r="A338" s="10"/>
      <c r="C338" s="10"/>
      <c r="D338" s="10"/>
      <c r="E338" s="10"/>
    </row>
    <row r="339" spans="1:5" x14ac:dyDescent="0.2">
      <c r="A339" s="10"/>
      <c r="C339" s="10"/>
      <c r="D339" s="10"/>
      <c r="E339" s="10"/>
    </row>
    <row r="340" spans="1:5" x14ac:dyDescent="0.2">
      <c r="A340" s="10"/>
      <c r="C340" s="10"/>
      <c r="D340" s="10"/>
      <c r="E340" s="10"/>
    </row>
    <row r="341" spans="1:5" x14ac:dyDescent="0.2">
      <c r="A341" s="10"/>
      <c r="C341" s="10"/>
      <c r="D341" s="10"/>
      <c r="E341" s="10"/>
    </row>
    <row r="342" spans="1:5" x14ac:dyDescent="0.2">
      <c r="A342" s="10"/>
      <c r="C342" s="10"/>
      <c r="D342" s="10"/>
      <c r="E342" s="10"/>
    </row>
    <row r="343" spans="1:5" x14ac:dyDescent="0.2">
      <c r="A343" s="10"/>
      <c r="C343" s="10"/>
      <c r="D343" s="10"/>
      <c r="E343" s="10"/>
    </row>
    <row r="344" spans="1:5" x14ac:dyDescent="0.2">
      <c r="A344" s="10"/>
      <c r="C344" s="10"/>
      <c r="D344" s="10"/>
      <c r="E344" s="10"/>
    </row>
    <row r="345" spans="1:5" x14ac:dyDescent="0.2">
      <c r="A345" s="10"/>
      <c r="C345" s="10"/>
      <c r="D345" s="10"/>
      <c r="E345" s="10"/>
    </row>
    <row r="346" spans="1:5" x14ac:dyDescent="0.2">
      <c r="A346" s="10"/>
      <c r="C346" s="10"/>
      <c r="D346" s="10"/>
      <c r="E346" s="10"/>
    </row>
    <row r="347" spans="1:5" x14ac:dyDescent="0.2">
      <c r="A347" s="10"/>
      <c r="C347" s="10"/>
      <c r="D347" s="10"/>
      <c r="E347" s="10"/>
    </row>
    <row r="348" spans="1:5" x14ac:dyDescent="0.2">
      <c r="A348" s="10"/>
      <c r="C348" s="10"/>
      <c r="D348" s="10"/>
      <c r="E348" s="10"/>
    </row>
    <row r="349" spans="1:5" x14ac:dyDescent="0.2">
      <c r="A349" s="10"/>
      <c r="C349" s="10"/>
      <c r="D349" s="10"/>
      <c r="E349" s="10"/>
    </row>
    <row r="350" spans="1:5" x14ac:dyDescent="0.2">
      <c r="A350" s="10"/>
      <c r="C350" s="10"/>
      <c r="D350" s="10"/>
      <c r="E350" s="10"/>
    </row>
    <row r="351" spans="1:5" x14ac:dyDescent="0.2">
      <c r="A351" s="10"/>
      <c r="C351" s="10"/>
      <c r="D351" s="10"/>
      <c r="E351" s="10"/>
    </row>
    <row r="352" spans="1:5" x14ac:dyDescent="0.2">
      <c r="A352" s="10"/>
      <c r="C352" s="10"/>
      <c r="D352" s="10"/>
      <c r="E352" s="10"/>
    </row>
    <row r="353" spans="1:5" x14ac:dyDescent="0.2">
      <c r="A353" s="10"/>
      <c r="C353" s="10"/>
      <c r="D353" s="10"/>
      <c r="E353" s="10"/>
    </row>
    <row r="354" spans="1:5" x14ac:dyDescent="0.2">
      <c r="A354" s="10"/>
      <c r="C354" s="10"/>
      <c r="D354" s="10"/>
      <c r="E354" s="10"/>
    </row>
    <row r="355" spans="1:5" x14ac:dyDescent="0.2">
      <c r="A355" s="10"/>
      <c r="C355" s="10"/>
      <c r="D355" s="10"/>
      <c r="E355" s="10"/>
    </row>
    <row r="356" spans="1:5" x14ac:dyDescent="0.2">
      <c r="A356" s="10"/>
      <c r="C356" s="10"/>
      <c r="D356" s="10"/>
      <c r="E356" s="10"/>
    </row>
    <row r="357" spans="1:5" x14ac:dyDescent="0.2">
      <c r="A357" s="10"/>
      <c r="C357" s="10"/>
      <c r="D357" s="10"/>
      <c r="E357" s="10"/>
    </row>
    <row r="358" spans="1:5" x14ac:dyDescent="0.2">
      <c r="A358" s="10"/>
      <c r="C358" s="10"/>
      <c r="D358" s="10"/>
      <c r="E358" s="10"/>
    </row>
    <row r="359" spans="1:5" x14ac:dyDescent="0.2">
      <c r="A359" s="10"/>
      <c r="C359" s="10"/>
      <c r="D359" s="10"/>
      <c r="E359" s="10"/>
    </row>
    <row r="360" spans="1:5" x14ac:dyDescent="0.2">
      <c r="A360" s="10"/>
      <c r="C360" s="10"/>
      <c r="D360" s="10"/>
      <c r="E360" s="10"/>
    </row>
    <row r="361" spans="1:5" x14ac:dyDescent="0.2">
      <c r="A361" s="10"/>
      <c r="C361" s="10"/>
      <c r="D361" s="10"/>
      <c r="E361" s="10"/>
    </row>
    <row r="362" spans="1:5" x14ac:dyDescent="0.2">
      <c r="A362" s="10"/>
      <c r="C362" s="10"/>
      <c r="D362" s="10"/>
      <c r="E362" s="10"/>
    </row>
    <row r="363" spans="1:5" x14ac:dyDescent="0.2">
      <c r="A363" s="10"/>
      <c r="C363" s="10"/>
      <c r="D363" s="10"/>
      <c r="E363" s="10"/>
    </row>
    <row r="364" spans="1:5" x14ac:dyDescent="0.2">
      <c r="A364" s="10"/>
      <c r="C364" s="10"/>
      <c r="D364" s="10"/>
      <c r="E364" s="10"/>
    </row>
    <row r="365" spans="1:5" x14ac:dyDescent="0.2">
      <c r="A365" s="10"/>
      <c r="C365" s="10"/>
      <c r="D365" s="10"/>
      <c r="E365" s="10"/>
    </row>
    <row r="366" spans="1:5" x14ac:dyDescent="0.2">
      <c r="A366" s="10"/>
      <c r="C366" s="10"/>
      <c r="D366" s="10"/>
      <c r="E366" s="10"/>
    </row>
    <row r="367" spans="1:5" x14ac:dyDescent="0.2">
      <c r="A367" s="10"/>
      <c r="C367" s="10"/>
      <c r="D367" s="10"/>
      <c r="E367" s="10"/>
    </row>
    <row r="368" spans="1:5" x14ac:dyDescent="0.2">
      <c r="A368" s="10"/>
      <c r="C368" s="10"/>
      <c r="D368" s="10"/>
      <c r="E368" s="10"/>
    </row>
    <row r="369" spans="1:5" x14ac:dyDescent="0.2">
      <c r="A369" s="10"/>
      <c r="C369" s="10"/>
      <c r="D369" s="10"/>
      <c r="E369" s="10"/>
    </row>
    <row r="370" spans="1:5" x14ac:dyDescent="0.2">
      <c r="A370" s="10"/>
      <c r="C370" s="10"/>
      <c r="D370" s="10"/>
      <c r="E370" s="10"/>
    </row>
    <row r="371" spans="1:5" x14ac:dyDescent="0.2">
      <c r="A371" s="10"/>
      <c r="C371" s="10"/>
      <c r="D371" s="10"/>
      <c r="E371" s="10"/>
    </row>
    <row r="372" spans="1:5" x14ac:dyDescent="0.2">
      <c r="A372" s="10"/>
      <c r="C372" s="10"/>
      <c r="D372" s="10"/>
      <c r="E372" s="10"/>
    </row>
    <row r="373" spans="1:5" x14ac:dyDescent="0.2">
      <c r="A373" s="10"/>
      <c r="C373" s="10"/>
      <c r="D373" s="10"/>
      <c r="E373" s="10"/>
    </row>
    <row r="374" spans="1:5" x14ac:dyDescent="0.2">
      <c r="A374" s="10"/>
      <c r="C374" s="10"/>
      <c r="D374" s="10"/>
      <c r="E374" s="10"/>
    </row>
    <row r="375" spans="1:5" x14ac:dyDescent="0.2">
      <c r="A375" s="10"/>
      <c r="C375" s="10"/>
      <c r="D375" s="10"/>
      <c r="E375" s="10"/>
    </row>
    <row r="376" spans="1:5" x14ac:dyDescent="0.2">
      <c r="A376" s="10"/>
      <c r="C376" s="10"/>
      <c r="D376" s="10"/>
      <c r="E376" s="10"/>
    </row>
    <row r="377" spans="1:5" x14ac:dyDescent="0.2">
      <c r="A377" s="10"/>
      <c r="C377" s="10"/>
      <c r="D377" s="10"/>
      <c r="E377" s="10"/>
    </row>
    <row r="378" spans="1:5" x14ac:dyDescent="0.2">
      <c r="A378" s="10"/>
      <c r="C378" s="10"/>
      <c r="D378" s="10"/>
      <c r="E378" s="10"/>
    </row>
    <row r="379" spans="1:5" x14ac:dyDescent="0.2">
      <c r="A379" s="10"/>
      <c r="C379" s="10"/>
      <c r="D379" s="10"/>
      <c r="E379" s="10"/>
    </row>
    <row r="380" spans="1:5" x14ac:dyDescent="0.2">
      <c r="A380" s="10"/>
      <c r="C380" s="10"/>
      <c r="D380" s="10"/>
      <c r="E380" s="10"/>
    </row>
    <row r="381" spans="1:5" x14ac:dyDescent="0.2">
      <c r="A381" s="10"/>
      <c r="C381" s="10"/>
      <c r="D381" s="10"/>
      <c r="E381" s="10"/>
    </row>
    <row r="382" spans="1:5" x14ac:dyDescent="0.2">
      <c r="A382" s="10"/>
      <c r="C382" s="10"/>
      <c r="D382" s="10"/>
      <c r="E382" s="10"/>
    </row>
    <row r="383" spans="1:5" x14ac:dyDescent="0.2">
      <c r="A383" s="10"/>
      <c r="C383" s="10"/>
      <c r="D383" s="10"/>
      <c r="E383" s="10"/>
    </row>
    <row r="384" spans="1:5" x14ac:dyDescent="0.2">
      <c r="A384" s="10"/>
      <c r="C384" s="10"/>
      <c r="D384" s="10"/>
      <c r="E384" s="10"/>
    </row>
    <row r="385" spans="1:5" x14ac:dyDescent="0.2">
      <c r="A385" s="10"/>
      <c r="C385" s="10"/>
      <c r="D385" s="10"/>
      <c r="E385" s="10"/>
    </row>
    <row r="386" spans="1:5" x14ac:dyDescent="0.2">
      <c r="A386" s="10"/>
      <c r="C386" s="10"/>
      <c r="D386" s="10"/>
      <c r="E386" s="10"/>
    </row>
    <row r="387" spans="1:5" x14ac:dyDescent="0.2">
      <c r="A387" s="10"/>
      <c r="C387" s="10"/>
      <c r="D387" s="10"/>
      <c r="E387" s="10"/>
    </row>
    <row r="388" spans="1:5" x14ac:dyDescent="0.2">
      <c r="A388" s="10"/>
      <c r="C388" s="10"/>
      <c r="D388" s="10"/>
      <c r="E388" s="10"/>
    </row>
    <row r="389" spans="1:5" x14ac:dyDescent="0.2">
      <c r="A389" s="10"/>
      <c r="C389" s="10"/>
      <c r="D389" s="10"/>
      <c r="E389" s="10"/>
    </row>
    <row r="390" spans="1:5" x14ac:dyDescent="0.2">
      <c r="A390" s="10"/>
      <c r="C390" s="10"/>
      <c r="D390" s="10"/>
      <c r="E390" s="10"/>
    </row>
    <row r="391" spans="1:5" x14ac:dyDescent="0.2">
      <c r="A391" s="10"/>
      <c r="C391" s="10"/>
      <c r="D391" s="10"/>
      <c r="E391" s="10"/>
    </row>
    <row r="392" spans="1:5" x14ac:dyDescent="0.2">
      <c r="A392" s="10"/>
      <c r="C392" s="10"/>
      <c r="D392" s="10"/>
      <c r="E392" s="10"/>
    </row>
    <row r="393" spans="1:5" x14ac:dyDescent="0.2">
      <c r="A393" s="10"/>
      <c r="C393" s="10"/>
      <c r="D393" s="10"/>
      <c r="E393" s="10"/>
    </row>
    <row r="394" spans="1:5" x14ac:dyDescent="0.2">
      <c r="A394" s="10"/>
      <c r="C394" s="10"/>
      <c r="D394" s="10"/>
      <c r="E394" s="10"/>
    </row>
    <row r="395" spans="1:5" x14ac:dyDescent="0.2">
      <c r="A395" s="10"/>
      <c r="C395" s="10"/>
      <c r="D395" s="10"/>
      <c r="E395" s="10"/>
    </row>
    <row r="396" spans="1:5" x14ac:dyDescent="0.2">
      <c r="A396" s="10"/>
      <c r="C396" s="10"/>
      <c r="D396" s="10"/>
      <c r="E396" s="10"/>
    </row>
    <row r="397" spans="1:5" x14ac:dyDescent="0.2">
      <c r="A397" s="10"/>
      <c r="C397" s="10"/>
      <c r="D397" s="10"/>
      <c r="E397" s="10"/>
    </row>
    <row r="398" spans="1:5" x14ac:dyDescent="0.2">
      <c r="A398" s="10"/>
      <c r="C398" s="10"/>
      <c r="D398" s="10"/>
      <c r="E398" s="10"/>
    </row>
    <row r="399" spans="1:5" x14ac:dyDescent="0.2">
      <c r="A399" s="10"/>
      <c r="C399" s="10"/>
      <c r="D399" s="10"/>
      <c r="E399" s="10"/>
    </row>
    <row r="400" spans="1:5" x14ac:dyDescent="0.2">
      <c r="A400" s="10"/>
      <c r="C400" s="10"/>
      <c r="D400" s="10"/>
      <c r="E400" s="10"/>
    </row>
    <row r="401" spans="1:5" x14ac:dyDescent="0.2">
      <c r="A401" s="10"/>
      <c r="C401" s="10"/>
      <c r="D401" s="10"/>
      <c r="E401" s="10"/>
    </row>
    <row r="402" spans="1:5" x14ac:dyDescent="0.2">
      <c r="A402" s="10"/>
      <c r="C402" s="10"/>
      <c r="D402" s="10"/>
      <c r="E402" s="10"/>
    </row>
    <row r="403" spans="1:5" x14ac:dyDescent="0.2">
      <c r="A403" s="10"/>
      <c r="C403" s="10"/>
      <c r="D403" s="10"/>
      <c r="E403" s="10"/>
    </row>
    <row r="404" spans="1:5" x14ac:dyDescent="0.2">
      <c r="A404" s="10"/>
      <c r="C404" s="10"/>
      <c r="D404" s="10"/>
      <c r="E404" s="10"/>
    </row>
    <row r="405" spans="1:5" x14ac:dyDescent="0.2">
      <c r="A405" s="10"/>
      <c r="C405" s="10"/>
      <c r="D405" s="10"/>
      <c r="E405" s="10"/>
    </row>
    <row r="406" spans="1:5" x14ac:dyDescent="0.2">
      <c r="A406" s="10"/>
      <c r="C406" s="10"/>
      <c r="D406" s="10"/>
      <c r="E406" s="10"/>
    </row>
    <row r="407" spans="1:5" x14ac:dyDescent="0.2">
      <c r="A407" s="10"/>
      <c r="C407" s="10"/>
      <c r="D407" s="10"/>
      <c r="E407" s="10"/>
    </row>
    <row r="408" spans="1:5" x14ac:dyDescent="0.2">
      <c r="A408" s="10"/>
      <c r="C408" s="10"/>
      <c r="D408" s="10"/>
      <c r="E408" s="10"/>
    </row>
    <row r="409" spans="1:5" x14ac:dyDescent="0.2">
      <c r="A409" s="10"/>
      <c r="C409" s="10"/>
      <c r="D409" s="10"/>
      <c r="E409" s="10"/>
    </row>
    <row r="410" spans="1:5" x14ac:dyDescent="0.2">
      <c r="A410" s="10"/>
      <c r="C410" s="10"/>
      <c r="D410" s="10"/>
      <c r="E410" s="10"/>
    </row>
    <row r="411" spans="1:5" x14ac:dyDescent="0.2">
      <c r="A411" s="10"/>
      <c r="C411" s="10"/>
      <c r="D411" s="10"/>
      <c r="E411" s="10"/>
    </row>
    <row r="412" spans="1:5" x14ac:dyDescent="0.2">
      <c r="A412" s="10"/>
      <c r="C412" s="10"/>
      <c r="D412" s="10"/>
      <c r="E412" s="10"/>
    </row>
    <row r="413" spans="1:5" x14ac:dyDescent="0.2">
      <c r="A413" s="10"/>
      <c r="C413" s="10"/>
      <c r="D413" s="10"/>
      <c r="E413" s="10"/>
    </row>
    <row r="414" spans="1:5" x14ac:dyDescent="0.2">
      <c r="A414" s="10"/>
      <c r="C414" s="10"/>
      <c r="D414" s="10"/>
      <c r="E414" s="10"/>
    </row>
    <row r="415" spans="1:5" x14ac:dyDescent="0.2">
      <c r="A415" s="10"/>
      <c r="C415" s="10"/>
      <c r="D415" s="10"/>
      <c r="E415" s="10"/>
    </row>
    <row r="416" spans="1:5" x14ac:dyDescent="0.2">
      <c r="A416" s="10"/>
      <c r="C416" s="10"/>
      <c r="D416" s="10"/>
      <c r="E416" s="10"/>
    </row>
    <row r="417" spans="1:5" x14ac:dyDescent="0.2">
      <c r="A417" s="10"/>
      <c r="C417" s="10"/>
      <c r="D417" s="10"/>
      <c r="E417" s="10"/>
    </row>
    <row r="418" spans="1:5" x14ac:dyDescent="0.2">
      <c r="A418" s="10"/>
      <c r="C418" s="10"/>
      <c r="D418" s="10"/>
      <c r="E418" s="10"/>
    </row>
    <row r="419" spans="1:5" x14ac:dyDescent="0.2">
      <c r="A419" s="10"/>
      <c r="C419" s="10"/>
      <c r="D419" s="10"/>
      <c r="E419" s="10"/>
    </row>
    <row r="420" spans="1:5" x14ac:dyDescent="0.2">
      <c r="A420" s="10"/>
      <c r="C420" s="10"/>
      <c r="D420" s="10"/>
      <c r="E420" s="10"/>
    </row>
    <row r="421" spans="1:5" x14ac:dyDescent="0.2">
      <c r="A421" s="10"/>
      <c r="C421" s="10"/>
      <c r="D421" s="10"/>
      <c r="E421" s="10"/>
    </row>
    <row r="422" spans="1:5" x14ac:dyDescent="0.2">
      <c r="A422" s="10"/>
      <c r="C422" s="10"/>
      <c r="D422" s="10"/>
      <c r="E422" s="10"/>
    </row>
    <row r="423" spans="1:5" x14ac:dyDescent="0.2">
      <c r="A423" s="10"/>
      <c r="C423" s="10"/>
      <c r="D423" s="10"/>
      <c r="E423" s="10"/>
    </row>
    <row r="424" spans="1:5" x14ac:dyDescent="0.2">
      <c r="A424" s="10"/>
      <c r="C424" s="10"/>
      <c r="D424" s="10"/>
      <c r="E424" s="10"/>
    </row>
    <row r="425" spans="1:5" x14ac:dyDescent="0.2">
      <c r="A425" s="10"/>
      <c r="C425" s="10"/>
      <c r="D425" s="10"/>
      <c r="E425" s="10"/>
    </row>
    <row r="426" spans="1:5" x14ac:dyDescent="0.2">
      <c r="A426" s="10"/>
      <c r="C426" s="10"/>
      <c r="D426" s="10"/>
      <c r="E426" s="10"/>
    </row>
    <row r="427" spans="1:5" x14ac:dyDescent="0.2">
      <c r="A427" s="10"/>
      <c r="C427" s="10"/>
      <c r="D427" s="10"/>
      <c r="E427" s="10"/>
    </row>
    <row r="428" spans="1:5" x14ac:dyDescent="0.2">
      <c r="A428" s="10"/>
      <c r="C428" s="10"/>
      <c r="D428" s="10"/>
      <c r="E428" s="10"/>
    </row>
    <row r="429" spans="1:5" x14ac:dyDescent="0.2">
      <c r="A429" s="10"/>
      <c r="C429" s="10"/>
      <c r="D429" s="10"/>
      <c r="E429" s="10"/>
    </row>
    <row r="430" spans="1:5" x14ac:dyDescent="0.2">
      <c r="A430" s="10"/>
      <c r="C430" s="10"/>
      <c r="D430" s="10"/>
      <c r="E430" s="10"/>
    </row>
    <row r="431" spans="1:5" x14ac:dyDescent="0.2">
      <c r="A431" s="10"/>
      <c r="C431" s="10"/>
      <c r="D431" s="10"/>
      <c r="E431" s="10"/>
    </row>
    <row r="432" spans="1:5" x14ac:dyDescent="0.2">
      <c r="A432" s="10"/>
      <c r="C432" s="10"/>
      <c r="D432" s="10"/>
      <c r="E432" s="10"/>
    </row>
    <row r="433" spans="1:5" x14ac:dyDescent="0.2">
      <c r="A433" s="10"/>
      <c r="C433" s="10"/>
      <c r="D433" s="10"/>
      <c r="E433" s="10"/>
    </row>
    <row r="434" spans="1:5" x14ac:dyDescent="0.2">
      <c r="A434" s="10"/>
      <c r="C434" s="10"/>
      <c r="D434" s="10"/>
      <c r="E434" s="10"/>
    </row>
    <row r="435" spans="1:5" x14ac:dyDescent="0.2">
      <c r="A435" s="10"/>
      <c r="C435" s="10"/>
      <c r="D435" s="10"/>
      <c r="E435" s="10"/>
    </row>
    <row r="436" spans="1:5" x14ac:dyDescent="0.2">
      <c r="A436" s="10"/>
      <c r="C436" s="10"/>
      <c r="D436" s="10"/>
      <c r="E436" s="10"/>
    </row>
    <row r="437" spans="1:5" x14ac:dyDescent="0.2">
      <c r="A437" s="10"/>
      <c r="C437" s="10"/>
      <c r="D437" s="10"/>
      <c r="E437" s="10"/>
    </row>
    <row r="438" spans="1:5" x14ac:dyDescent="0.2">
      <c r="A438" s="10"/>
      <c r="C438" s="10"/>
      <c r="D438" s="10"/>
      <c r="E438" s="10"/>
    </row>
    <row r="439" spans="1:5" x14ac:dyDescent="0.2">
      <c r="A439" s="10"/>
      <c r="C439" s="10"/>
      <c r="D439" s="10"/>
      <c r="E439" s="10"/>
    </row>
    <row r="440" spans="1:5" x14ac:dyDescent="0.2">
      <c r="A440" s="10"/>
      <c r="C440" s="10"/>
      <c r="D440" s="10"/>
      <c r="E440" s="10"/>
    </row>
    <row r="441" spans="1:5" x14ac:dyDescent="0.2">
      <c r="A441" s="10"/>
      <c r="C441" s="10"/>
      <c r="D441" s="10"/>
      <c r="E441" s="10"/>
    </row>
    <row r="442" spans="1:5" x14ac:dyDescent="0.2">
      <c r="A442" s="10"/>
      <c r="C442" s="10"/>
      <c r="D442" s="10"/>
      <c r="E442" s="10"/>
    </row>
    <row r="443" spans="1:5" x14ac:dyDescent="0.2">
      <c r="A443" s="10"/>
      <c r="C443" s="10"/>
      <c r="D443" s="10"/>
      <c r="E443" s="10"/>
    </row>
    <row r="444" spans="1:5" x14ac:dyDescent="0.2">
      <c r="A444" s="10"/>
      <c r="C444" s="10"/>
      <c r="D444" s="10"/>
      <c r="E444" s="10"/>
    </row>
    <row r="445" spans="1:5" x14ac:dyDescent="0.2">
      <c r="A445" s="10"/>
      <c r="C445" s="10"/>
      <c r="D445" s="10"/>
      <c r="E445" s="10"/>
    </row>
    <row r="446" spans="1:5" x14ac:dyDescent="0.2">
      <c r="A446" s="10"/>
      <c r="C446" s="10"/>
      <c r="D446" s="10"/>
      <c r="E446" s="10"/>
    </row>
    <row r="447" spans="1:5" x14ac:dyDescent="0.2">
      <c r="A447" s="10"/>
      <c r="C447" s="10"/>
      <c r="D447" s="10"/>
      <c r="E447" s="10"/>
    </row>
    <row r="448" spans="1:5" x14ac:dyDescent="0.2">
      <c r="A448" s="10"/>
      <c r="C448" s="10"/>
      <c r="D448" s="10"/>
      <c r="E448" s="10"/>
    </row>
    <row r="449" spans="1:5" x14ac:dyDescent="0.2">
      <c r="A449" s="10"/>
      <c r="C449" s="10"/>
      <c r="D449" s="10"/>
      <c r="E449" s="10"/>
    </row>
    <row r="450" spans="1:5" x14ac:dyDescent="0.2">
      <c r="A450" s="10"/>
      <c r="C450" s="10"/>
      <c r="D450" s="10"/>
      <c r="E450" s="10"/>
    </row>
    <row r="451" spans="1:5" x14ac:dyDescent="0.2">
      <c r="A451" s="10"/>
      <c r="C451" s="10"/>
      <c r="D451" s="10"/>
      <c r="E451" s="10"/>
    </row>
    <row r="452" spans="1:5" x14ac:dyDescent="0.2">
      <c r="A452" s="10"/>
      <c r="C452" s="10"/>
      <c r="D452" s="10"/>
      <c r="E452" s="10"/>
    </row>
    <row r="453" spans="1:5" x14ac:dyDescent="0.2">
      <c r="A453" s="10"/>
      <c r="C453" s="10"/>
      <c r="D453" s="10"/>
      <c r="E453" s="10"/>
    </row>
    <row r="454" spans="1:5" x14ac:dyDescent="0.2">
      <c r="A454" s="10"/>
      <c r="C454" s="10"/>
      <c r="D454" s="10"/>
      <c r="E454" s="10"/>
    </row>
    <row r="455" spans="1:5" x14ac:dyDescent="0.2">
      <c r="A455" s="10"/>
      <c r="C455" s="10"/>
      <c r="D455" s="10"/>
      <c r="E455" s="10"/>
    </row>
    <row r="456" spans="1:5" x14ac:dyDescent="0.2">
      <c r="A456" s="10"/>
      <c r="C456" s="10"/>
      <c r="D456" s="10"/>
      <c r="E456" s="10"/>
    </row>
    <row r="457" spans="1:5" x14ac:dyDescent="0.2">
      <c r="A457" s="10"/>
      <c r="C457" s="10"/>
      <c r="D457" s="10"/>
      <c r="E457" s="10"/>
    </row>
    <row r="458" spans="1:5" x14ac:dyDescent="0.2">
      <c r="A458" s="10"/>
      <c r="C458" s="10"/>
      <c r="D458" s="10"/>
      <c r="E458" s="10"/>
    </row>
    <row r="459" spans="1:5" x14ac:dyDescent="0.2">
      <c r="A459" s="10"/>
      <c r="C459" s="10"/>
      <c r="D459" s="10"/>
      <c r="E459" s="10"/>
    </row>
    <row r="460" spans="1:5" x14ac:dyDescent="0.2">
      <c r="A460" s="10"/>
      <c r="C460" s="10"/>
      <c r="D460" s="10"/>
      <c r="E460" s="10"/>
    </row>
    <row r="461" spans="1:5" x14ac:dyDescent="0.2">
      <c r="A461" s="10"/>
      <c r="C461" s="10"/>
      <c r="D461" s="10"/>
      <c r="E461" s="10"/>
    </row>
    <row r="462" spans="1:5" x14ac:dyDescent="0.2">
      <c r="A462" s="10"/>
      <c r="C462" s="10"/>
      <c r="D462" s="10"/>
      <c r="E462" s="10"/>
    </row>
    <row r="463" spans="1:5" x14ac:dyDescent="0.2">
      <c r="A463" s="10"/>
      <c r="C463" s="10"/>
      <c r="D463" s="10"/>
      <c r="E463" s="10"/>
    </row>
    <row r="464" spans="1:5" x14ac:dyDescent="0.2">
      <c r="A464" s="10"/>
      <c r="C464" s="10"/>
      <c r="D464" s="10"/>
      <c r="E464" s="10"/>
    </row>
    <row r="465" spans="1:5" x14ac:dyDescent="0.2">
      <c r="A465" s="10"/>
      <c r="C465" s="10"/>
      <c r="D465" s="10"/>
      <c r="E465" s="10"/>
    </row>
    <row r="466" spans="1:5" x14ac:dyDescent="0.2">
      <c r="A466" s="10"/>
      <c r="C466" s="10"/>
      <c r="D466" s="10"/>
      <c r="E466" s="10"/>
    </row>
    <row r="467" spans="1:5" x14ac:dyDescent="0.2">
      <c r="A467" s="10"/>
      <c r="C467" s="10"/>
      <c r="D467" s="10"/>
      <c r="E467" s="10"/>
    </row>
    <row r="468" spans="1:5" x14ac:dyDescent="0.2">
      <c r="A468" s="10"/>
      <c r="C468" s="10"/>
      <c r="D468" s="10"/>
      <c r="E468" s="10"/>
    </row>
    <row r="469" spans="1:5" x14ac:dyDescent="0.2">
      <c r="A469" s="10"/>
      <c r="C469" s="10"/>
      <c r="D469" s="10"/>
      <c r="E469" s="10"/>
    </row>
    <row r="470" spans="1:5" x14ac:dyDescent="0.2">
      <c r="A470" s="10"/>
      <c r="C470" s="10"/>
      <c r="D470" s="10"/>
      <c r="E470" s="10"/>
    </row>
    <row r="471" spans="1:5" x14ac:dyDescent="0.2">
      <c r="A471" s="10"/>
      <c r="C471" s="10"/>
      <c r="D471" s="10"/>
      <c r="E471" s="10"/>
    </row>
    <row r="472" spans="1:5" x14ac:dyDescent="0.2">
      <c r="A472" s="10"/>
      <c r="C472" s="10"/>
      <c r="D472" s="10"/>
      <c r="E472" s="10"/>
    </row>
    <row r="473" spans="1:5" x14ac:dyDescent="0.2">
      <c r="A473" s="10"/>
      <c r="C473" s="10"/>
      <c r="D473" s="10"/>
      <c r="E473" s="10"/>
    </row>
    <row r="474" spans="1:5" x14ac:dyDescent="0.2">
      <c r="A474" s="10"/>
      <c r="C474" s="10"/>
      <c r="D474" s="10"/>
      <c r="E474" s="10"/>
    </row>
    <row r="475" spans="1:5" x14ac:dyDescent="0.2">
      <c r="A475" s="10"/>
      <c r="C475" s="10"/>
      <c r="D475" s="10"/>
      <c r="E475" s="10"/>
    </row>
    <row r="476" spans="1:5" x14ac:dyDescent="0.2">
      <c r="A476" s="10"/>
      <c r="C476" s="10"/>
      <c r="D476" s="10"/>
      <c r="E476" s="10"/>
    </row>
    <row r="477" spans="1:5" x14ac:dyDescent="0.2">
      <c r="A477" s="10"/>
      <c r="C477" s="10"/>
      <c r="D477" s="10"/>
      <c r="E477" s="10"/>
    </row>
    <row r="478" spans="1:5" x14ac:dyDescent="0.2">
      <c r="A478" s="10"/>
      <c r="C478" s="10"/>
      <c r="D478" s="10"/>
      <c r="E478" s="10"/>
    </row>
    <row r="479" spans="1:5" x14ac:dyDescent="0.2">
      <c r="A479" s="10"/>
      <c r="C479" s="10"/>
      <c r="D479" s="10"/>
      <c r="E479" s="10"/>
    </row>
    <row r="480" spans="1:5" x14ac:dyDescent="0.2">
      <c r="A480" s="10"/>
      <c r="C480" s="10"/>
      <c r="D480" s="10"/>
      <c r="E480" s="10"/>
    </row>
    <row r="481" spans="1:5" x14ac:dyDescent="0.2">
      <c r="A481" s="10"/>
      <c r="C481" s="10"/>
      <c r="D481" s="10"/>
      <c r="E481" s="10"/>
    </row>
    <row r="482" spans="1:5" x14ac:dyDescent="0.2">
      <c r="A482" s="10"/>
      <c r="C482" s="10"/>
      <c r="D482" s="10"/>
      <c r="E482" s="10"/>
    </row>
    <row r="483" spans="1:5" x14ac:dyDescent="0.2">
      <c r="A483" s="10"/>
      <c r="C483" s="10"/>
      <c r="D483" s="10"/>
      <c r="E483" s="10"/>
    </row>
    <row r="484" spans="1:5" x14ac:dyDescent="0.2">
      <c r="A484" s="10"/>
      <c r="C484" s="10"/>
      <c r="D484" s="10"/>
      <c r="E484" s="10"/>
    </row>
    <row r="485" spans="1:5" x14ac:dyDescent="0.2">
      <c r="A485" s="10"/>
      <c r="C485" s="10"/>
      <c r="D485" s="10"/>
      <c r="E485" s="10"/>
    </row>
    <row r="486" spans="1:5" x14ac:dyDescent="0.2">
      <c r="A486" s="10"/>
      <c r="C486" s="10"/>
      <c r="D486" s="10"/>
      <c r="E486" s="10"/>
    </row>
    <row r="487" spans="1:5" x14ac:dyDescent="0.2">
      <c r="A487" s="10"/>
      <c r="C487" s="10"/>
      <c r="D487" s="10"/>
      <c r="E487" s="10"/>
    </row>
    <row r="488" spans="1:5" x14ac:dyDescent="0.2">
      <c r="A488" s="10"/>
      <c r="C488" s="10"/>
      <c r="D488" s="10"/>
      <c r="E488" s="10"/>
    </row>
    <row r="489" spans="1:5" x14ac:dyDescent="0.2">
      <c r="A489" s="10"/>
      <c r="C489" s="10"/>
      <c r="D489" s="10"/>
      <c r="E489" s="10"/>
    </row>
    <row r="490" spans="1:5" x14ac:dyDescent="0.2">
      <c r="A490" s="10"/>
      <c r="C490" s="10"/>
      <c r="D490" s="10"/>
      <c r="E490" s="10"/>
    </row>
    <row r="491" spans="1:5" x14ac:dyDescent="0.2">
      <c r="A491" s="10"/>
      <c r="C491" s="10"/>
      <c r="D491" s="10"/>
      <c r="E491" s="10"/>
    </row>
    <row r="492" spans="1:5" x14ac:dyDescent="0.2">
      <c r="A492" s="10"/>
      <c r="C492" s="10"/>
      <c r="D492" s="10"/>
      <c r="E492" s="10"/>
    </row>
    <row r="493" spans="1:5" x14ac:dyDescent="0.2">
      <c r="A493" s="10"/>
      <c r="C493" s="10"/>
      <c r="D493" s="10"/>
      <c r="E493" s="10"/>
    </row>
    <row r="494" spans="1:5" x14ac:dyDescent="0.2">
      <c r="A494" s="10"/>
      <c r="C494" s="10"/>
      <c r="D494" s="10"/>
      <c r="E494" s="10"/>
    </row>
    <row r="495" spans="1:5" x14ac:dyDescent="0.2">
      <c r="A495" s="10"/>
      <c r="C495" s="10"/>
      <c r="D495" s="10"/>
      <c r="E495" s="10"/>
    </row>
    <row r="496" spans="1:5" x14ac:dyDescent="0.2">
      <c r="A496" s="10"/>
      <c r="C496" s="10"/>
      <c r="D496" s="10"/>
      <c r="E496" s="10"/>
    </row>
    <row r="497" spans="1:5" x14ac:dyDescent="0.2">
      <c r="A497" s="10"/>
      <c r="C497" s="10"/>
      <c r="D497" s="10"/>
      <c r="E497" s="10"/>
    </row>
    <row r="498" spans="1:5" x14ac:dyDescent="0.2">
      <c r="A498" s="10"/>
      <c r="C498" s="10"/>
      <c r="D498" s="10"/>
      <c r="E498" s="10"/>
    </row>
    <row r="499" spans="1:5" x14ac:dyDescent="0.2">
      <c r="A499" s="10"/>
      <c r="C499" s="10"/>
      <c r="D499" s="10"/>
      <c r="E499" s="10"/>
    </row>
    <row r="500" spans="1:5" x14ac:dyDescent="0.2">
      <c r="A500" s="10"/>
      <c r="C500" s="10"/>
      <c r="D500" s="10"/>
      <c r="E500" s="10"/>
    </row>
    <row r="501" spans="1:5" x14ac:dyDescent="0.2">
      <c r="A501" s="10"/>
      <c r="C501" s="10"/>
      <c r="D501" s="10"/>
      <c r="E501" s="10"/>
    </row>
    <row r="502" spans="1:5" x14ac:dyDescent="0.2">
      <c r="A502" s="10"/>
      <c r="C502" s="10"/>
      <c r="D502" s="10"/>
      <c r="E502" s="10"/>
    </row>
    <row r="503" spans="1:5" x14ac:dyDescent="0.2">
      <c r="A503" s="10"/>
      <c r="C503" s="10"/>
      <c r="D503" s="10"/>
      <c r="E503" s="10"/>
    </row>
    <row r="504" spans="1:5" x14ac:dyDescent="0.2">
      <c r="A504" s="10"/>
      <c r="C504" s="10"/>
      <c r="D504" s="10"/>
      <c r="E504" s="10"/>
    </row>
    <row r="505" spans="1:5" x14ac:dyDescent="0.2">
      <c r="A505" s="10"/>
      <c r="C505" s="10"/>
      <c r="D505" s="10"/>
      <c r="E505" s="10"/>
    </row>
    <row r="506" spans="1:5" x14ac:dyDescent="0.2">
      <c r="A506" s="10"/>
      <c r="C506" s="10"/>
      <c r="D506" s="10"/>
      <c r="E506" s="10"/>
    </row>
    <row r="507" spans="1:5" x14ac:dyDescent="0.2">
      <c r="A507" s="10"/>
      <c r="C507" s="10"/>
      <c r="D507" s="10"/>
      <c r="E507" s="10"/>
    </row>
    <row r="508" spans="1:5" x14ac:dyDescent="0.2">
      <c r="A508" s="10"/>
      <c r="C508" s="10"/>
      <c r="D508" s="10"/>
      <c r="E508" s="10"/>
    </row>
    <row r="509" spans="1:5" x14ac:dyDescent="0.2">
      <c r="A509" s="10"/>
      <c r="C509" s="10"/>
      <c r="D509" s="10"/>
      <c r="E509" s="10"/>
    </row>
    <row r="510" spans="1:5" x14ac:dyDescent="0.2">
      <c r="A510" s="10"/>
      <c r="C510" s="10"/>
      <c r="D510" s="10"/>
      <c r="E510" s="10"/>
    </row>
    <row r="511" spans="1:5" x14ac:dyDescent="0.2">
      <c r="A511" s="10"/>
      <c r="C511" s="10"/>
      <c r="D511" s="10"/>
      <c r="E511" s="10"/>
    </row>
    <row r="512" spans="1:5" x14ac:dyDescent="0.2">
      <c r="A512" s="10"/>
      <c r="C512" s="10"/>
      <c r="D512" s="10"/>
      <c r="E512" s="10"/>
    </row>
    <row r="513" spans="1:5" x14ac:dyDescent="0.2">
      <c r="A513" s="10"/>
      <c r="C513" s="10"/>
      <c r="D513" s="10"/>
      <c r="E513" s="10"/>
    </row>
    <row r="514" spans="1:5" x14ac:dyDescent="0.2">
      <c r="A514" s="10"/>
      <c r="C514" s="10"/>
      <c r="D514" s="10"/>
      <c r="E514" s="10"/>
    </row>
    <row r="515" spans="1:5" x14ac:dyDescent="0.2">
      <c r="A515" s="10"/>
      <c r="C515" s="10"/>
      <c r="D515" s="10"/>
      <c r="E515" s="10"/>
    </row>
    <row r="516" spans="1:5" x14ac:dyDescent="0.2">
      <c r="A516" s="10"/>
      <c r="C516" s="10"/>
      <c r="D516" s="10"/>
      <c r="E516" s="10"/>
    </row>
    <row r="517" spans="1:5" x14ac:dyDescent="0.2">
      <c r="A517" s="10"/>
      <c r="C517" s="10"/>
      <c r="D517" s="10"/>
      <c r="E517" s="10"/>
    </row>
    <row r="518" spans="1:5" x14ac:dyDescent="0.2">
      <c r="A518" s="10"/>
      <c r="C518" s="10"/>
      <c r="D518" s="10"/>
      <c r="E518" s="10"/>
    </row>
    <row r="519" spans="1:5" x14ac:dyDescent="0.2">
      <c r="A519" s="10"/>
      <c r="C519" s="10"/>
      <c r="D519" s="10"/>
      <c r="E519" s="10"/>
    </row>
    <row r="520" spans="1:5" x14ac:dyDescent="0.2">
      <c r="A520" s="10"/>
      <c r="C520" s="10"/>
      <c r="D520" s="10"/>
      <c r="E520" s="10"/>
    </row>
    <row r="521" spans="1:5" x14ac:dyDescent="0.2">
      <c r="A521" s="10"/>
      <c r="C521" s="10"/>
      <c r="D521" s="10"/>
      <c r="E521" s="10"/>
    </row>
    <row r="522" spans="1:5" x14ac:dyDescent="0.2">
      <c r="A522" s="10"/>
      <c r="C522" s="10"/>
      <c r="D522" s="10"/>
      <c r="E522" s="10"/>
    </row>
    <row r="523" spans="1:5" x14ac:dyDescent="0.2">
      <c r="A523" s="10"/>
      <c r="C523" s="10"/>
      <c r="D523" s="10"/>
      <c r="E523" s="10"/>
    </row>
    <row r="524" spans="1:5" x14ac:dyDescent="0.2">
      <c r="A524" s="10"/>
      <c r="C524" s="10"/>
      <c r="D524" s="10"/>
      <c r="E524" s="10"/>
    </row>
    <row r="525" spans="1:5" x14ac:dyDescent="0.2">
      <c r="A525" s="10"/>
      <c r="C525" s="10"/>
      <c r="D525" s="10"/>
      <c r="E525" s="10"/>
    </row>
    <row r="526" spans="1:5" x14ac:dyDescent="0.2">
      <c r="A526" s="10"/>
      <c r="C526" s="10"/>
      <c r="D526" s="10"/>
      <c r="E526" s="10"/>
    </row>
    <row r="527" spans="1:5" x14ac:dyDescent="0.2">
      <c r="A527" s="10"/>
      <c r="C527" s="10"/>
      <c r="D527" s="10"/>
      <c r="E527" s="10"/>
    </row>
    <row r="528" spans="1:5" x14ac:dyDescent="0.2">
      <c r="A528" s="10"/>
      <c r="C528" s="10"/>
      <c r="D528" s="10"/>
      <c r="E528" s="10"/>
    </row>
    <row r="529" spans="1:5" x14ac:dyDescent="0.2">
      <c r="A529" s="10"/>
      <c r="C529" s="10"/>
      <c r="D529" s="10"/>
      <c r="E529" s="10"/>
    </row>
    <row r="530" spans="1:5" x14ac:dyDescent="0.2">
      <c r="A530" s="10"/>
      <c r="C530" s="10"/>
      <c r="D530" s="10"/>
      <c r="E530" s="10"/>
    </row>
    <row r="531" spans="1:5" x14ac:dyDescent="0.2">
      <c r="A531" s="10"/>
      <c r="C531" s="10"/>
      <c r="D531" s="10"/>
      <c r="E531" s="10"/>
    </row>
    <row r="532" spans="1:5" x14ac:dyDescent="0.2">
      <c r="A532" s="10"/>
      <c r="C532" s="10"/>
      <c r="D532" s="10"/>
      <c r="E532" s="10"/>
    </row>
    <row r="533" spans="1:5" x14ac:dyDescent="0.2">
      <c r="A533" s="10"/>
      <c r="C533" s="10"/>
      <c r="D533" s="10"/>
      <c r="E533" s="10"/>
    </row>
    <row r="534" spans="1:5" x14ac:dyDescent="0.2">
      <c r="A534" s="10"/>
      <c r="C534" s="10"/>
      <c r="D534" s="10"/>
      <c r="E534" s="10"/>
    </row>
    <row r="535" spans="1:5" x14ac:dyDescent="0.2">
      <c r="A535" s="10"/>
      <c r="C535" s="10"/>
      <c r="D535" s="10"/>
      <c r="E535" s="10"/>
    </row>
    <row r="536" spans="1:5" x14ac:dyDescent="0.2">
      <c r="A536" s="10"/>
      <c r="C536" s="10"/>
      <c r="D536" s="10"/>
      <c r="E536" s="10"/>
    </row>
    <row r="537" spans="1:5" x14ac:dyDescent="0.2">
      <c r="A537" s="10"/>
      <c r="C537" s="10"/>
      <c r="D537" s="10"/>
      <c r="E537" s="10"/>
    </row>
    <row r="538" spans="1:5" x14ac:dyDescent="0.2">
      <c r="A538" s="10"/>
      <c r="C538" s="10"/>
      <c r="D538" s="10"/>
      <c r="E538" s="10"/>
    </row>
    <row r="539" spans="1:5" x14ac:dyDescent="0.2">
      <c r="A539" s="10"/>
      <c r="C539" s="10"/>
      <c r="D539" s="10"/>
      <c r="E539" s="10"/>
    </row>
    <row r="540" spans="1:5" x14ac:dyDescent="0.2">
      <c r="A540" s="10"/>
      <c r="C540" s="10"/>
      <c r="D540" s="10"/>
      <c r="E540" s="10"/>
    </row>
    <row r="541" spans="1:5" x14ac:dyDescent="0.2">
      <c r="A541" s="10"/>
      <c r="C541" s="10"/>
      <c r="D541" s="10"/>
      <c r="E541" s="10"/>
    </row>
    <row r="542" spans="1:5" x14ac:dyDescent="0.2">
      <c r="A542" s="10"/>
      <c r="C542" s="10"/>
      <c r="D542" s="10"/>
      <c r="E542" s="10"/>
    </row>
    <row r="543" spans="1:5" x14ac:dyDescent="0.2">
      <c r="A543" s="10"/>
      <c r="C543" s="10"/>
      <c r="D543" s="10"/>
      <c r="E543" s="10"/>
    </row>
    <row r="544" spans="1:5" x14ac:dyDescent="0.2">
      <c r="A544" s="10"/>
      <c r="C544" s="10"/>
      <c r="D544" s="10"/>
      <c r="E544" s="10"/>
    </row>
    <row r="545" spans="1:5" x14ac:dyDescent="0.2">
      <c r="A545" s="10"/>
      <c r="C545" s="10"/>
      <c r="D545" s="10"/>
      <c r="E545" s="10"/>
    </row>
    <row r="546" spans="1:5" x14ac:dyDescent="0.2">
      <c r="A546" s="10"/>
      <c r="C546" s="10"/>
      <c r="D546" s="10"/>
      <c r="E546" s="10"/>
    </row>
    <row r="547" spans="1:5" x14ac:dyDescent="0.2">
      <c r="A547" s="10"/>
      <c r="C547" s="10"/>
      <c r="D547" s="10"/>
      <c r="E547" s="10"/>
    </row>
    <row r="548" spans="1:5" x14ac:dyDescent="0.2">
      <c r="A548" s="10"/>
      <c r="C548" s="10"/>
      <c r="D548" s="10"/>
      <c r="E548" s="10"/>
    </row>
    <row r="549" spans="1:5" x14ac:dyDescent="0.2">
      <c r="A549" s="10"/>
      <c r="C549" s="10"/>
      <c r="D549" s="10"/>
      <c r="E549" s="10"/>
    </row>
    <row r="550" spans="1:5" x14ac:dyDescent="0.2">
      <c r="A550" s="10"/>
      <c r="C550" s="10"/>
      <c r="D550" s="10"/>
      <c r="E550" s="10"/>
    </row>
    <row r="551" spans="1:5" x14ac:dyDescent="0.2">
      <c r="A551" s="10"/>
      <c r="C551" s="10"/>
      <c r="D551" s="10"/>
      <c r="E551" s="10"/>
    </row>
    <row r="552" spans="1:5" x14ac:dyDescent="0.2">
      <c r="A552" s="10"/>
      <c r="C552" s="10"/>
      <c r="D552" s="10"/>
      <c r="E552" s="10"/>
    </row>
    <row r="553" spans="1:5" x14ac:dyDescent="0.2">
      <c r="A553" s="10"/>
      <c r="C553" s="10"/>
      <c r="D553" s="10"/>
      <c r="E553" s="10"/>
    </row>
    <row r="554" spans="1:5" x14ac:dyDescent="0.2">
      <c r="A554" s="10"/>
      <c r="C554" s="10"/>
      <c r="D554" s="10"/>
      <c r="E554" s="10"/>
    </row>
    <row r="555" spans="1:5" x14ac:dyDescent="0.2">
      <c r="A555" s="10"/>
      <c r="C555" s="10"/>
      <c r="D555" s="10"/>
      <c r="E555" s="10"/>
    </row>
    <row r="556" spans="1:5" x14ac:dyDescent="0.2">
      <c r="A556" s="10"/>
      <c r="C556" s="10"/>
      <c r="D556" s="10"/>
      <c r="E556" s="10"/>
    </row>
    <row r="557" spans="1:5" x14ac:dyDescent="0.2">
      <c r="A557" s="10"/>
      <c r="C557" s="10"/>
      <c r="D557" s="10"/>
      <c r="E557" s="10"/>
    </row>
    <row r="558" spans="1:5" x14ac:dyDescent="0.2">
      <c r="A558" s="10"/>
      <c r="C558" s="10"/>
      <c r="D558" s="10"/>
      <c r="E558" s="10"/>
    </row>
    <row r="559" spans="1:5" x14ac:dyDescent="0.2">
      <c r="A559" s="10"/>
      <c r="C559" s="10"/>
      <c r="D559" s="10"/>
      <c r="E559" s="10"/>
    </row>
    <row r="560" spans="1:5" x14ac:dyDescent="0.2">
      <c r="A560" s="10"/>
      <c r="C560" s="10"/>
      <c r="D560" s="10"/>
      <c r="E560" s="10"/>
    </row>
    <row r="561" spans="1:5" x14ac:dyDescent="0.2">
      <c r="A561" s="10"/>
      <c r="C561" s="10"/>
      <c r="D561" s="10"/>
      <c r="E561" s="10"/>
    </row>
    <row r="562" spans="1:5" x14ac:dyDescent="0.2">
      <c r="A562" s="10"/>
      <c r="C562" s="10"/>
      <c r="D562" s="10"/>
      <c r="E562" s="10"/>
    </row>
    <row r="563" spans="1:5" x14ac:dyDescent="0.2">
      <c r="A563" s="10"/>
      <c r="C563" s="10"/>
      <c r="D563" s="10"/>
      <c r="E563" s="10"/>
    </row>
    <row r="564" spans="1:5" x14ac:dyDescent="0.2">
      <c r="A564" s="10"/>
      <c r="C564" s="10"/>
      <c r="D564" s="10"/>
      <c r="E564" s="10"/>
    </row>
    <row r="565" spans="1:5" x14ac:dyDescent="0.2">
      <c r="A565" s="10"/>
      <c r="C565" s="10"/>
      <c r="D565" s="10"/>
      <c r="E565" s="10"/>
    </row>
    <row r="566" spans="1:5" x14ac:dyDescent="0.2">
      <c r="A566" s="10"/>
      <c r="C566" s="10"/>
      <c r="D566" s="10"/>
      <c r="E566" s="10"/>
    </row>
    <row r="567" spans="1:5" x14ac:dyDescent="0.2">
      <c r="A567" s="10"/>
      <c r="C567" s="10"/>
      <c r="D567" s="10"/>
      <c r="E567" s="10"/>
    </row>
    <row r="568" spans="1:5" x14ac:dyDescent="0.2">
      <c r="A568" s="10"/>
      <c r="C568" s="10"/>
      <c r="D568" s="10"/>
      <c r="E568" s="10"/>
    </row>
    <row r="569" spans="1:5" x14ac:dyDescent="0.2">
      <c r="A569" s="10"/>
      <c r="C569" s="10"/>
      <c r="D569" s="10"/>
      <c r="E569" s="10"/>
    </row>
    <row r="570" spans="1:5" x14ac:dyDescent="0.2">
      <c r="A570" s="10"/>
      <c r="C570" s="10"/>
      <c r="D570" s="10"/>
      <c r="E570" s="10"/>
    </row>
    <row r="571" spans="1:5" x14ac:dyDescent="0.2">
      <c r="A571" s="10"/>
      <c r="C571" s="10"/>
      <c r="D571" s="10"/>
      <c r="E571" s="10"/>
    </row>
    <row r="572" spans="1:5" x14ac:dyDescent="0.2">
      <c r="A572" s="10"/>
      <c r="C572" s="10"/>
      <c r="D572" s="10"/>
      <c r="E572" s="10"/>
    </row>
    <row r="573" spans="1:5" x14ac:dyDescent="0.2">
      <c r="A573" s="10"/>
      <c r="C573" s="10"/>
      <c r="D573" s="10"/>
      <c r="E573" s="10"/>
    </row>
    <row r="574" spans="1:5" x14ac:dyDescent="0.2">
      <c r="A574" s="10"/>
      <c r="C574" s="10"/>
      <c r="D574" s="10"/>
      <c r="E574" s="10"/>
    </row>
    <row r="575" spans="1:5" x14ac:dyDescent="0.2">
      <c r="A575" s="10"/>
      <c r="C575" s="10"/>
      <c r="D575" s="10"/>
      <c r="E575" s="10"/>
    </row>
    <row r="576" spans="1:5" x14ac:dyDescent="0.2">
      <c r="A576" s="10"/>
      <c r="C576" s="10"/>
      <c r="D576" s="10"/>
      <c r="E576" s="10"/>
    </row>
    <row r="577" spans="1:5" x14ac:dyDescent="0.2">
      <c r="A577" s="10"/>
      <c r="C577" s="10"/>
      <c r="D577" s="10"/>
      <c r="E577" s="10"/>
    </row>
    <row r="578" spans="1:5" x14ac:dyDescent="0.2">
      <c r="A578" s="10"/>
      <c r="C578" s="10"/>
      <c r="D578" s="10"/>
      <c r="E578" s="10"/>
    </row>
    <row r="579" spans="1:5" x14ac:dyDescent="0.2">
      <c r="A579" s="10"/>
      <c r="C579" s="10"/>
      <c r="D579" s="10"/>
      <c r="E579" s="10"/>
    </row>
    <row r="580" spans="1:5" x14ac:dyDescent="0.2">
      <c r="A580" s="10"/>
      <c r="C580" s="10"/>
      <c r="D580" s="10"/>
      <c r="E580" s="10"/>
    </row>
    <row r="581" spans="1:5" x14ac:dyDescent="0.2">
      <c r="A581" s="10"/>
      <c r="C581" s="10"/>
      <c r="D581" s="10"/>
      <c r="E581" s="10"/>
    </row>
    <row r="582" spans="1:5" x14ac:dyDescent="0.2">
      <c r="A582" s="10"/>
      <c r="C582" s="10"/>
      <c r="D582" s="10"/>
      <c r="E582" s="10"/>
    </row>
    <row r="583" spans="1:5" x14ac:dyDescent="0.2">
      <c r="A583" s="10"/>
      <c r="C583" s="10"/>
      <c r="D583" s="10"/>
      <c r="E583" s="10"/>
    </row>
    <row r="584" spans="1:5" x14ac:dyDescent="0.2">
      <c r="A584" s="10"/>
      <c r="C584" s="10"/>
      <c r="D584" s="10"/>
      <c r="E584" s="10"/>
    </row>
    <row r="585" spans="1:5" x14ac:dyDescent="0.2">
      <c r="A585" s="10"/>
      <c r="C585" s="10"/>
      <c r="D585" s="10"/>
      <c r="E585" s="10"/>
    </row>
    <row r="586" spans="1:5" x14ac:dyDescent="0.2">
      <c r="A586" s="10"/>
      <c r="C586" s="10"/>
      <c r="D586" s="10"/>
      <c r="E586" s="10"/>
    </row>
    <row r="587" spans="1:5" x14ac:dyDescent="0.2">
      <c r="A587" s="10"/>
      <c r="C587" s="10"/>
      <c r="D587" s="10"/>
      <c r="E587" s="10"/>
    </row>
    <row r="588" spans="1:5" x14ac:dyDescent="0.2">
      <c r="A588" s="10"/>
      <c r="C588" s="10"/>
      <c r="D588" s="10"/>
      <c r="E588" s="10"/>
    </row>
    <row r="589" spans="1:5" x14ac:dyDescent="0.2">
      <c r="A589" s="10"/>
      <c r="C589" s="10"/>
      <c r="D589" s="10"/>
      <c r="E589" s="10"/>
    </row>
    <row r="590" spans="1:5" x14ac:dyDescent="0.2">
      <c r="A590" s="10"/>
      <c r="C590" s="10"/>
      <c r="D590" s="10"/>
      <c r="E590" s="10"/>
    </row>
    <row r="591" spans="1:5" x14ac:dyDescent="0.2">
      <c r="A591" s="10"/>
      <c r="C591" s="10"/>
      <c r="D591" s="10"/>
      <c r="E591" s="10"/>
    </row>
    <row r="592" spans="1:5" x14ac:dyDescent="0.2">
      <c r="A592" s="10"/>
      <c r="C592" s="10"/>
      <c r="D592" s="10"/>
      <c r="E592" s="10"/>
    </row>
    <row r="593" spans="1:5" x14ac:dyDescent="0.2">
      <c r="A593" s="10"/>
      <c r="C593" s="10"/>
      <c r="D593" s="10"/>
      <c r="E593" s="10"/>
    </row>
    <row r="594" spans="1:5" x14ac:dyDescent="0.2">
      <c r="A594" s="10"/>
      <c r="C594" s="10"/>
      <c r="D594" s="10"/>
      <c r="E594" s="10"/>
    </row>
    <row r="595" spans="1:5" x14ac:dyDescent="0.2">
      <c r="A595" s="10"/>
      <c r="C595" s="10"/>
      <c r="D595" s="10"/>
      <c r="E595" s="10"/>
    </row>
    <row r="596" spans="1:5" x14ac:dyDescent="0.2">
      <c r="A596" s="10"/>
      <c r="C596" s="10"/>
      <c r="D596" s="10"/>
      <c r="E596" s="10"/>
    </row>
    <row r="597" spans="1:5" x14ac:dyDescent="0.2">
      <c r="A597" s="10"/>
      <c r="C597" s="10"/>
      <c r="D597" s="10"/>
      <c r="E597" s="10"/>
    </row>
    <row r="598" spans="1:5" x14ac:dyDescent="0.2">
      <c r="A598" s="10"/>
      <c r="C598" s="10"/>
      <c r="D598" s="10"/>
      <c r="E598" s="10"/>
    </row>
    <row r="599" spans="1:5" x14ac:dyDescent="0.2">
      <c r="A599" s="10"/>
      <c r="C599" s="10"/>
      <c r="D599" s="10"/>
      <c r="E599" s="10"/>
    </row>
    <row r="600" spans="1:5" x14ac:dyDescent="0.2">
      <c r="A600" s="10"/>
      <c r="C600" s="10"/>
      <c r="D600" s="10"/>
      <c r="E600" s="10"/>
    </row>
    <row r="601" spans="1:5" x14ac:dyDescent="0.2">
      <c r="A601" s="10"/>
      <c r="C601" s="10"/>
      <c r="D601" s="10"/>
      <c r="E601" s="10"/>
    </row>
    <row r="602" spans="1:5" x14ac:dyDescent="0.2">
      <c r="A602" s="10"/>
      <c r="C602" s="10"/>
      <c r="D602" s="10"/>
      <c r="E602" s="10"/>
    </row>
    <row r="603" spans="1:5" x14ac:dyDescent="0.2">
      <c r="A603" s="10"/>
      <c r="C603" s="10"/>
      <c r="D603" s="10"/>
      <c r="E603" s="10"/>
    </row>
    <row r="604" spans="1:5" x14ac:dyDescent="0.2">
      <c r="A604" s="10"/>
      <c r="C604" s="10"/>
      <c r="D604" s="10"/>
      <c r="E604" s="10"/>
    </row>
    <row r="605" spans="1:5" x14ac:dyDescent="0.2">
      <c r="A605" s="10"/>
      <c r="C605" s="10"/>
      <c r="D605" s="10"/>
      <c r="E605" s="10"/>
    </row>
    <row r="606" spans="1:5" x14ac:dyDescent="0.2">
      <c r="A606" s="10"/>
      <c r="C606" s="10"/>
      <c r="D606" s="10"/>
      <c r="E606" s="10"/>
    </row>
    <row r="607" spans="1:5" x14ac:dyDescent="0.2">
      <c r="A607" s="10"/>
      <c r="C607" s="10"/>
      <c r="D607" s="10"/>
      <c r="E607" s="10"/>
    </row>
    <row r="608" spans="1:5" x14ac:dyDescent="0.2">
      <c r="A608" s="10"/>
      <c r="C608" s="10"/>
      <c r="D608" s="10"/>
      <c r="E608" s="10"/>
    </row>
    <row r="609" spans="1:5" x14ac:dyDescent="0.2">
      <c r="A609" s="10"/>
      <c r="C609" s="10"/>
      <c r="D609" s="10"/>
      <c r="E609" s="10"/>
    </row>
    <row r="610" spans="1:5" x14ac:dyDescent="0.2">
      <c r="A610" s="10"/>
      <c r="C610" s="10"/>
      <c r="D610" s="10"/>
      <c r="E610" s="10"/>
    </row>
    <row r="611" spans="1:5" x14ac:dyDescent="0.2">
      <c r="A611" s="10"/>
      <c r="C611" s="10"/>
      <c r="D611" s="10"/>
      <c r="E611" s="10"/>
    </row>
    <row r="612" spans="1:5" x14ac:dyDescent="0.2">
      <c r="A612" s="10"/>
      <c r="C612" s="10"/>
      <c r="D612" s="10"/>
      <c r="E612" s="10"/>
    </row>
    <row r="613" spans="1:5" x14ac:dyDescent="0.2">
      <c r="A613" s="10"/>
      <c r="C613" s="10"/>
      <c r="D613" s="10"/>
      <c r="E613" s="10"/>
    </row>
    <row r="614" spans="1:5" x14ac:dyDescent="0.2">
      <c r="A614" s="10"/>
      <c r="C614" s="10"/>
      <c r="D614" s="10"/>
      <c r="E614" s="10"/>
    </row>
    <row r="615" spans="1:5" x14ac:dyDescent="0.2">
      <c r="A615" s="10"/>
      <c r="C615" s="10"/>
      <c r="D615" s="10"/>
      <c r="E615" s="10"/>
    </row>
    <row r="616" spans="1:5" x14ac:dyDescent="0.2">
      <c r="A616" s="10"/>
      <c r="C616" s="10"/>
      <c r="D616" s="10"/>
      <c r="E616" s="10"/>
    </row>
    <row r="617" spans="1:5" x14ac:dyDescent="0.2">
      <c r="A617" s="10"/>
      <c r="C617" s="10"/>
      <c r="D617" s="10"/>
      <c r="E617" s="10"/>
    </row>
    <row r="618" spans="1:5" x14ac:dyDescent="0.2">
      <c r="A618" s="10"/>
      <c r="C618" s="10"/>
      <c r="D618" s="10"/>
      <c r="E618" s="10"/>
    </row>
    <row r="619" spans="1:5" x14ac:dyDescent="0.2">
      <c r="A619" s="10"/>
      <c r="C619" s="10"/>
      <c r="D619" s="10"/>
      <c r="E619" s="10"/>
    </row>
    <row r="620" spans="1:5" x14ac:dyDescent="0.2">
      <c r="A620" s="10"/>
      <c r="C620" s="10"/>
      <c r="D620" s="10"/>
      <c r="E620" s="10"/>
    </row>
    <row r="621" spans="1:5" x14ac:dyDescent="0.2">
      <c r="A621" s="10"/>
      <c r="C621" s="10"/>
      <c r="D621" s="10"/>
      <c r="E621" s="10"/>
    </row>
    <row r="622" spans="1:5" x14ac:dyDescent="0.2">
      <c r="A622" s="10"/>
      <c r="C622" s="10"/>
      <c r="D622" s="10"/>
      <c r="E622" s="10"/>
    </row>
    <row r="623" spans="1:5" x14ac:dyDescent="0.2">
      <c r="A623" s="10"/>
      <c r="C623" s="10"/>
      <c r="D623" s="10"/>
      <c r="E623" s="10"/>
    </row>
    <row r="624" spans="1:5" x14ac:dyDescent="0.2">
      <c r="A624" s="10"/>
      <c r="C624" s="10"/>
      <c r="D624" s="10"/>
      <c r="E624" s="10"/>
    </row>
    <row r="625" spans="1:5" x14ac:dyDescent="0.2">
      <c r="A625" s="10"/>
      <c r="C625" s="10"/>
      <c r="D625" s="10"/>
      <c r="E625" s="10"/>
    </row>
    <row r="626" spans="1:5" x14ac:dyDescent="0.2">
      <c r="A626" s="10"/>
      <c r="C626" s="10"/>
      <c r="D626" s="10"/>
      <c r="E626" s="10"/>
    </row>
    <row r="627" spans="1:5" x14ac:dyDescent="0.2">
      <c r="A627" s="10"/>
      <c r="C627" s="10"/>
      <c r="D627" s="10"/>
      <c r="E627" s="10"/>
    </row>
    <row r="628" spans="1:5" x14ac:dyDescent="0.2">
      <c r="A628" s="10"/>
      <c r="C628" s="10"/>
      <c r="D628" s="10"/>
      <c r="E628" s="10"/>
    </row>
    <row r="629" spans="1:5" x14ac:dyDescent="0.2">
      <c r="A629" s="10"/>
      <c r="C629" s="10"/>
      <c r="D629" s="10"/>
      <c r="E629" s="10"/>
    </row>
    <row r="630" spans="1:5" x14ac:dyDescent="0.2">
      <c r="A630" s="10"/>
      <c r="C630" s="10"/>
      <c r="D630" s="10"/>
      <c r="E630" s="10"/>
    </row>
    <row r="631" spans="1:5" x14ac:dyDescent="0.2">
      <c r="A631" s="10"/>
      <c r="C631" s="10"/>
      <c r="D631" s="10"/>
      <c r="E631" s="10"/>
    </row>
    <row r="632" spans="1:5" x14ac:dyDescent="0.2">
      <c r="A632" s="10"/>
      <c r="C632" s="10"/>
      <c r="D632" s="10"/>
      <c r="E632" s="10"/>
    </row>
    <row r="633" spans="1:5" x14ac:dyDescent="0.2">
      <c r="A633" s="10"/>
      <c r="C633" s="10"/>
      <c r="D633" s="10"/>
      <c r="E633" s="10"/>
    </row>
    <row r="634" spans="1:5" x14ac:dyDescent="0.2">
      <c r="A634" s="10"/>
      <c r="C634" s="10"/>
      <c r="D634" s="10"/>
      <c r="E634" s="10"/>
    </row>
    <row r="635" spans="1:5" x14ac:dyDescent="0.2">
      <c r="A635" s="10"/>
      <c r="C635" s="10"/>
      <c r="D635" s="10"/>
      <c r="E635" s="10"/>
    </row>
    <row r="636" spans="1:5" x14ac:dyDescent="0.2">
      <c r="A636" s="10"/>
      <c r="C636" s="10"/>
      <c r="D636" s="10"/>
      <c r="E636" s="10"/>
    </row>
    <row r="637" spans="1:5" x14ac:dyDescent="0.2">
      <c r="A637" s="10"/>
      <c r="C637" s="10"/>
      <c r="D637" s="10"/>
      <c r="E637" s="10"/>
    </row>
    <row r="638" spans="1:5" x14ac:dyDescent="0.2">
      <c r="A638" s="10"/>
      <c r="C638" s="10"/>
      <c r="D638" s="10"/>
      <c r="E638" s="10"/>
    </row>
    <row r="639" spans="1:5" x14ac:dyDescent="0.2">
      <c r="A639" s="10"/>
      <c r="C639" s="10"/>
      <c r="D639" s="10"/>
      <c r="E639" s="10"/>
    </row>
    <row r="640" spans="1:5" x14ac:dyDescent="0.2">
      <c r="A640" s="10"/>
      <c r="C640" s="10"/>
      <c r="D640" s="10"/>
      <c r="E640" s="10"/>
    </row>
    <row r="641" spans="1:5" x14ac:dyDescent="0.2">
      <c r="A641" s="10"/>
      <c r="C641" s="10"/>
      <c r="D641" s="10"/>
      <c r="E641" s="10"/>
    </row>
    <row r="642" spans="1:5" x14ac:dyDescent="0.2">
      <c r="A642" s="10"/>
      <c r="C642" s="10"/>
      <c r="D642" s="10"/>
      <c r="E642" s="10"/>
    </row>
    <row r="643" spans="1:5" x14ac:dyDescent="0.2">
      <c r="A643" s="10"/>
      <c r="C643" s="10"/>
      <c r="D643" s="10"/>
      <c r="E643" s="10"/>
    </row>
    <row r="644" spans="1:5" x14ac:dyDescent="0.2">
      <c r="A644" s="10"/>
      <c r="C644" s="10"/>
      <c r="D644" s="10"/>
      <c r="E644" s="10"/>
    </row>
    <row r="645" spans="1:5" x14ac:dyDescent="0.2">
      <c r="A645" s="10"/>
      <c r="C645" s="10"/>
      <c r="D645" s="10"/>
      <c r="E645" s="10"/>
    </row>
    <row r="646" spans="1:5" x14ac:dyDescent="0.2">
      <c r="A646" s="10"/>
      <c r="C646" s="10"/>
      <c r="D646" s="10"/>
      <c r="E646" s="10"/>
    </row>
    <row r="647" spans="1:5" x14ac:dyDescent="0.2">
      <c r="A647" s="10"/>
      <c r="C647" s="10"/>
      <c r="D647" s="10"/>
      <c r="E647" s="10"/>
    </row>
    <row r="648" spans="1:5" x14ac:dyDescent="0.2">
      <c r="A648" s="10"/>
      <c r="C648" s="10"/>
      <c r="D648" s="10"/>
      <c r="E648" s="10"/>
    </row>
    <row r="649" spans="1:5" x14ac:dyDescent="0.2">
      <c r="A649" s="10"/>
      <c r="C649" s="10"/>
      <c r="D649" s="10"/>
      <c r="E649" s="10"/>
    </row>
    <row r="650" spans="1:5" x14ac:dyDescent="0.2">
      <c r="A650" s="10"/>
      <c r="C650" s="10"/>
      <c r="D650" s="10"/>
      <c r="E650" s="10"/>
    </row>
    <row r="651" spans="1:5" x14ac:dyDescent="0.2">
      <c r="A651" s="10"/>
      <c r="C651" s="10"/>
      <c r="D651" s="10"/>
      <c r="E651" s="10"/>
    </row>
    <row r="652" spans="1:5" x14ac:dyDescent="0.2">
      <c r="A652" s="10"/>
      <c r="C652" s="10"/>
      <c r="D652" s="10"/>
      <c r="E652" s="10"/>
    </row>
    <row r="653" spans="1:5" x14ac:dyDescent="0.2">
      <c r="A653" s="10"/>
      <c r="C653" s="10"/>
      <c r="D653" s="10"/>
      <c r="E653" s="10"/>
    </row>
    <row r="654" spans="1:5" x14ac:dyDescent="0.2">
      <c r="A654" s="10"/>
      <c r="C654" s="10"/>
      <c r="D654" s="10"/>
      <c r="E654" s="10"/>
    </row>
    <row r="655" spans="1:5" x14ac:dyDescent="0.2">
      <c r="A655" s="10"/>
      <c r="C655" s="10"/>
      <c r="D655" s="10"/>
      <c r="E655" s="10"/>
    </row>
    <row r="656" spans="1:5" x14ac:dyDescent="0.2">
      <c r="A656" s="10"/>
      <c r="C656" s="10"/>
      <c r="D656" s="10"/>
      <c r="E656" s="10"/>
    </row>
    <row r="657" spans="1:5" x14ac:dyDescent="0.2">
      <c r="A657" s="10"/>
      <c r="C657" s="10"/>
      <c r="D657" s="10"/>
      <c r="E657" s="10"/>
    </row>
    <row r="658" spans="1:5" x14ac:dyDescent="0.2">
      <c r="A658" s="10"/>
      <c r="C658" s="10"/>
      <c r="D658" s="10"/>
      <c r="E658" s="10"/>
    </row>
    <row r="659" spans="1:5" x14ac:dyDescent="0.2">
      <c r="A659" s="10"/>
      <c r="C659" s="10"/>
      <c r="D659" s="10"/>
      <c r="E659" s="10"/>
    </row>
    <row r="660" spans="1:5" x14ac:dyDescent="0.2">
      <c r="A660" s="10"/>
      <c r="C660" s="10"/>
      <c r="D660" s="10"/>
      <c r="E660" s="10"/>
    </row>
    <row r="661" spans="1:5" x14ac:dyDescent="0.2">
      <c r="A661" s="10"/>
      <c r="C661" s="10"/>
      <c r="D661" s="10"/>
      <c r="E661" s="10"/>
    </row>
    <row r="662" spans="1:5" x14ac:dyDescent="0.2">
      <c r="A662" s="10"/>
      <c r="C662" s="10"/>
      <c r="D662" s="10"/>
      <c r="E662" s="10"/>
    </row>
    <row r="663" spans="1:5" x14ac:dyDescent="0.2">
      <c r="A663" s="10"/>
      <c r="C663" s="10"/>
      <c r="D663" s="10"/>
      <c r="E663" s="10"/>
    </row>
    <row r="664" spans="1:5" x14ac:dyDescent="0.2">
      <c r="A664" s="10"/>
      <c r="C664" s="10"/>
      <c r="D664" s="10"/>
      <c r="E664" s="10"/>
    </row>
    <row r="665" spans="1:5" x14ac:dyDescent="0.2">
      <c r="A665" s="10"/>
      <c r="C665" s="10"/>
      <c r="D665" s="10"/>
      <c r="E665" s="10"/>
    </row>
    <row r="666" spans="1:5" x14ac:dyDescent="0.2">
      <c r="A666" s="10"/>
      <c r="C666" s="10"/>
      <c r="D666" s="10"/>
      <c r="E666" s="10"/>
    </row>
    <row r="667" spans="1:5" x14ac:dyDescent="0.2">
      <c r="A667" s="10"/>
      <c r="C667" s="10"/>
      <c r="D667" s="10"/>
      <c r="E667" s="10"/>
    </row>
    <row r="668" spans="1:5" x14ac:dyDescent="0.2">
      <c r="A668" s="10"/>
      <c r="C668" s="10"/>
      <c r="D668" s="10"/>
      <c r="E668" s="10"/>
    </row>
    <row r="669" spans="1:5" x14ac:dyDescent="0.2">
      <c r="A669" s="10"/>
      <c r="C669" s="10"/>
      <c r="D669" s="10"/>
      <c r="E669" s="10"/>
    </row>
    <row r="670" spans="1:5" x14ac:dyDescent="0.2">
      <c r="A670" s="10"/>
      <c r="C670" s="10"/>
      <c r="D670" s="10"/>
      <c r="E670" s="10"/>
    </row>
    <row r="671" spans="1:5" x14ac:dyDescent="0.2">
      <c r="A671" s="10"/>
      <c r="C671" s="10"/>
      <c r="D671" s="10"/>
      <c r="E671" s="10"/>
    </row>
    <row r="672" spans="1:5" x14ac:dyDescent="0.2">
      <c r="A672" s="10"/>
      <c r="C672" s="10"/>
      <c r="D672" s="10"/>
      <c r="E672" s="10"/>
    </row>
    <row r="673" spans="1:5" x14ac:dyDescent="0.2">
      <c r="A673" s="10"/>
      <c r="C673" s="10"/>
      <c r="D673" s="10"/>
      <c r="E673" s="10"/>
    </row>
    <row r="674" spans="1:5" x14ac:dyDescent="0.2">
      <c r="A674" s="10"/>
      <c r="C674" s="10"/>
      <c r="D674" s="10"/>
      <c r="E674" s="10"/>
    </row>
    <row r="675" spans="1:5" x14ac:dyDescent="0.2">
      <c r="A675" s="10"/>
      <c r="C675" s="10"/>
      <c r="D675" s="10"/>
      <c r="E675" s="10"/>
    </row>
    <row r="676" spans="1:5" x14ac:dyDescent="0.2">
      <c r="A676" s="10"/>
      <c r="C676" s="10"/>
      <c r="D676" s="10"/>
      <c r="E676" s="10"/>
    </row>
    <row r="677" spans="1:5" x14ac:dyDescent="0.2">
      <c r="A677" s="10"/>
      <c r="C677" s="10"/>
      <c r="D677" s="10"/>
      <c r="E677" s="10"/>
    </row>
    <row r="678" spans="1:5" x14ac:dyDescent="0.2">
      <c r="A678" s="10"/>
      <c r="C678" s="10"/>
      <c r="D678" s="10"/>
      <c r="E678" s="10"/>
    </row>
    <row r="679" spans="1:5" x14ac:dyDescent="0.2">
      <c r="A679" s="10"/>
      <c r="C679" s="10"/>
      <c r="D679" s="10"/>
      <c r="E679" s="10"/>
    </row>
    <row r="680" spans="1:5" x14ac:dyDescent="0.2">
      <c r="A680" s="10"/>
      <c r="C680" s="10"/>
      <c r="D680" s="10"/>
      <c r="E680" s="10"/>
    </row>
    <row r="681" spans="1:5" x14ac:dyDescent="0.2">
      <c r="A681" s="10"/>
      <c r="C681" s="10"/>
      <c r="D681" s="10"/>
      <c r="E681" s="10"/>
    </row>
    <row r="682" spans="1:5" x14ac:dyDescent="0.2">
      <c r="A682" s="10"/>
      <c r="C682" s="10"/>
      <c r="D682" s="10"/>
      <c r="E682" s="10"/>
    </row>
    <row r="683" spans="1:5" x14ac:dyDescent="0.2">
      <c r="A683" s="10"/>
      <c r="C683" s="10"/>
      <c r="D683" s="10"/>
      <c r="E683" s="10"/>
    </row>
    <row r="684" spans="1:5" x14ac:dyDescent="0.2">
      <c r="A684" s="10"/>
      <c r="C684" s="10"/>
      <c r="D684" s="10"/>
      <c r="E684" s="10"/>
    </row>
    <row r="685" spans="1:5" x14ac:dyDescent="0.2">
      <c r="A685" s="10"/>
      <c r="C685" s="10"/>
      <c r="D685" s="10"/>
      <c r="E685" s="10"/>
    </row>
    <row r="686" spans="1:5" x14ac:dyDescent="0.2">
      <c r="A686" s="10"/>
      <c r="C686" s="10"/>
      <c r="D686" s="10"/>
      <c r="E686" s="10"/>
    </row>
    <row r="687" spans="1:5" x14ac:dyDescent="0.2">
      <c r="A687" s="10"/>
      <c r="C687" s="10"/>
      <c r="D687" s="10"/>
      <c r="E687" s="10"/>
    </row>
    <row r="688" spans="1:5" x14ac:dyDescent="0.2">
      <c r="A688" s="10"/>
      <c r="C688" s="10"/>
      <c r="D688" s="10"/>
      <c r="E688" s="10"/>
    </row>
    <row r="689" spans="1:5" x14ac:dyDescent="0.2">
      <c r="A689" s="10"/>
      <c r="C689" s="10"/>
      <c r="D689" s="10"/>
      <c r="E689" s="10"/>
    </row>
    <row r="690" spans="1:5" x14ac:dyDescent="0.2">
      <c r="A690" s="10"/>
      <c r="C690" s="10"/>
      <c r="D690" s="10"/>
      <c r="E690" s="10"/>
    </row>
    <row r="691" spans="1:5" x14ac:dyDescent="0.2">
      <c r="A691" s="10"/>
      <c r="C691" s="10"/>
      <c r="D691" s="10"/>
      <c r="E691" s="10"/>
    </row>
    <row r="692" spans="1:5" x14ac:dyDescent="0.2">
      <c r="A692" s="10"/>
      <c r="C692" s="10"/>
      <c r="D692" s="10"/>
      <c r="E692" s="10"/>
    </row>
    <row r="693" spans="1:5" x14ac:dyDescent="0.2">
      <c r="A693" s="10"/>
      <c r="C693" s="10"/>
      <c r="D693" s="10"/>
      <c r="E693" s="10"/>
    </row>
    <row r="694" spans="1:5" x14ac:dyDescent="0.2">
      <c r="A694" s="10"/>
      <c r="C694" s="10"/>
      <c r="D694" s="10"/>
      <c r="E694" s="10"/>
    </row>
    <row r="695" spans="1:5" x14ac:dyDescent="0.2">
      <c r="A695" s="10"/>
      <c r="C695" s="10"/>
      <c r="D695" s="10"/>
      <c r="E695" s="10"/>
    </row>
    <row r="696" spans="1:5" x14ac:dyDescent="0.2">
      <c r="A696" s="10"/>
      <c r="C696" s="10"/>
      <c r="D696" s="10"/>
      <c r="E696" s="10"/>
    </row>
    <row r="697" spans="1:5" x14ac:dyDescent="0.2">
      <c r="A697" s="10"/>
      <c r="C697" s="10"/>
      <c r="D697" s="10"/>
      <c r="E697" s="10"/>
    </row>
    <row r="698" spans="1:5" x14ac:dyDescent="0.2">
      <c r="A698" s="10"/>
      <c r="C698" s="10"/>
      <c r="D698" s="10"/>
      <c r="E698" s="10"/>
    </row>
    <row r="699" spans="1:5" x14ac:dyDescent="0.2">
      <c r="A699" s="10"/>
      <c r="C699" s="10"/>
      <c r="D699" s="10"/>
      <c r="E699" s="10"/>
    </row>
    <row r="700" spans="1:5" x14ac:dyDescent="0.2">
      <c r="A700" s="10"/>
      <c r="C700" s="10"/>
      <c r="D700" s="10"/>
      <c r="E700" s="10"/>
    </row>
    <row r="701" spans="1:5" x14ac:dyDescent="0.2">
      <c r="A701" s="10"/>
      <c r="C701" s="10"/>
      <c r="D701" s="10"/>
      <c r="E701" s="10"/>
    </row>
    <row r="702" spans="1:5" x14ac:dyDescent="0.2">
      <c r="A702" s="10"/>
      <c r="C702" s="10"/>
      <c r="D702" s="10"/>
      <c r="E702" s="10"/>
    </row>
    <row r="703" spans="1:5" x14ac:dyDescent="0.2">
      <c r="A703" s="10"/>
      <c r="C703" s="10"/>
      <c r="D703" s="10"/>
      <c r="E703" s="10"/>
    </row>
    <row r="704" spans="1:5" x14ac:dyDescent="0.2">
      <c r="A704" s="10"/>
      <c r="C704" s="10"/>
      <c r="D704" s="10"/>
      <c r="E704" s="10"/>
    </row>
    <row r="705" spans="1:5" x14ac:dyDescent="0.2">
      <c r="A705" s="10"/>
      <c r="C705" s="10"/>
      <c r="D705" s="10"/>
      <c r="E705" s="10"/>
    </row>
    <row r="706" spans="1:5" x14ac:dyDescent="0.2">
      <c r="A706" s="10"/>
      <c r="C706" s="10"/>
      <c r="D706" s="10"/>
      <c r="E706" s="10"/>
    </row>
    <row r="707" spans="1:5" x14ac:dyDescent="0.2">
      <c r="A707" s="10"/>
      <c r="C707" s="10"/>
      <c r="D707" s="10"/>
      <c r="E707" s="10"/>
    </row>
    <row r="708" spans="1:5" x14ac:dyDescent="0.2">
      <c r="A708" s="10"/>
      <c r="C708" s="10"/>
      <c r="D708" s="10"/>
      <c r="E708" s="10"/>
    </row>
    <row r="709" spans="1:5" x14ac:dyDescent="0.2">
      <c r="A709" s="10"/>
      <c r="C709" s="10"/>
      <c r="D709" s="10"/>
      <c r="E709" s="10"/>
    </row>
    <row r="710" spans="1:5" x14ac:dyDescent="0.2">
      <c r="A710" s="10"/>
      <c r="C710" s="10"/>
      <c r="D710" s="10"/>
      <c r="E710" s="10"/>
    </row>
    <row r="711" spans="1:5" x14ac:dyDescent="0.2">
      <c r="A711" s="10"/>
      <c r="C711" s="10"/>
      <c r="D711" s="10"/>
      <c r="E711" s="10"/>
    </row>
    <row r="712" spans="1:5" x14ac:dyDescent="0.2">
      <c r="A712" s="10"/>
      <c r="C712" s="10"/>
      <c r="D712" s="10"/>
      <c r="E712" s="10"/>
    </row>
    <row r="713" spans="1:5" x14ac:dyDescent="0.2">
      <c r="A713" s="10"/>
      <c r="C713" s="10"/>
      <c r="D713" s="10"/>
      <c r="E713" s="10"/>
    </row>
    <row r="714" spans="1:5" x14ac:dyDescent="0.2">
      <c r="A714" s="10"/>
      <c r="C714" s="10"/>
      <c r="D714" s="10"/>
      <c r="E714" s="10"/>
    </row>
    <row r="715" spans="1:5" x14ac:dyDescent="0.2">
      <c r="A715" s="10"/>
      <c r="C715" s="10"/>
      <c r="D715" s="10"/>
      <c r="E715" s="10"/>
    </row>
    <row r="716" spans="1:5" x14ac:dyDescent="0.2">
      <c r="A716" s="10"/>
      <c r="C716" s="10"/>
      <c r="D716" s="10"/>
      <c r="E716" s="10"/>
    </row>
    <row r="717" spans="1:5" x14ac:dyDescent="0.2">
      <c r="A717" s="10"/>
      <c r="C717" s="10"/>
      <c r="D717" s="10"/>
      <c r="E717" s="10"/>
    </row>
    <row r="718" spans="1:5" x14ac:dyDescent="0.2">
      <c r="A718" s="10"/>
      <c r="C718" s="10"/>
      <c r="D718" s="10"/>
      <c r="E718" s="10"/>
    </row>
    <row r="719" spans="1:5" x14ac:dyDescent="0.2">
      <c r="A719" s="10"/>
      <c r="C719" s="10"/>
      <c r="D719" s="10"/>
      <c r="E719" s="10"/>
    </row>
    <row r="720" spans="1:5" x14ac:dyDescent="0.2">
      <c r="A720" s="10"/>
      <c r="C720" s="10"/>
      <c r="D720" s="10"/>
      <c r="E720" s="10"/>
    </row>
    <row r="721" spans="1:5" x14ac:dyDescent="0.2">
      <c r="A721" s="10"/>
      <c r="C721" s="10"/>
      <c r="D721" s="10"/>
      <c r="E721" s="10"/>
    </row>
    <row r="722" spans="1:5" x14ac:dyDescent="0.2">
      <c r="A722" s="10"/>
      <c r="C722" s="10"/>
      <c r="D722" s="10"/>
      <c r="E722" s="10"/>
    </row>
    <row r="723" spans="1:5" x14ac:dyDescent="0.2">
      <c r="A723" s="10"/>
      <c r="C723" s="10"/>
      <c r="D723" s="10"/>
      <c r="E723" s="10"/>
    </row>
    <row r="724" spans="1:5" x14ac:dyDescent="0.2">
      <c r="A724" s="10"/>
      <c r="C724" s="10"/>
      <c r="D724" s="10"/>
      <c r="E724" s="10"/>
    </row>
    <row r="725" spans="1:5" x14ac:dyDescent="0.2">
      <c r="A725" s="10"/>
      <c r="C725" s="10"/>
      <c r="D725" s="10"/>
      <c r="E725" s="10"/>
    </row>
    <row r="726" spans="1:5" x14ac:dyDescent="0.2">
      <c r="A726" s="10"/>
      <c r="C726" s="10"/>
      <c r="D726" s="10"/>
      <c r="E726" s="10"/>
    </row>
    <row r="727" spans="1:5" x14ac:dyDescent="0.2">
      <c r="A727" s="10"/>
      <c r="C727" s="10"/>
      <c r="D727" s="10"/>
      <c r="E727" s="10"/>
    </row>
    <row r="728" spans="1:5" x14ac:dyDescent="0.2">
      <c r="A728" s="10"/>
      <c r="C728" s="10"/>
      <c r="D728" s="10"/>
      <c r="E728" s="10"/>
    </row>
    <row r="729" spans="1:5" x14ac:dyDescent="0.2">
      <c r="A729" s="10"/>
      <c r="C729" s="10"/>
      <c r="D729" s="10"/>
      <c r="E729" s="10"/>
    </row>
    <row r="730" spans="1:5" x14ac:dyDescent="0.2">
      <c r="A730" s="10"/>
      <c r="C730" s="10"/>
      <c r="D730" s="10"/>
      <c r="E730" s="10"/>
    </row>
    <row r="731" spans="1:5" x14ac:dyDescent="0.2">
      <c r="A731" s="10"/>
      <c r="C731" s="10"/>
      <c r="D731" s="10"/>
      <c r="E731" s="10"/>
    </row>
    <row r="732" spans="1:5" x14ac:dyDescent="0.2">
      <c r="A732" s="10"/>
      <c r="C732" s="10"/>
      <c r="D732" s="10"/>
      <c r="E732" s="10"/>
    </row>
    <row r="733" spans="1:5" x14ac:dyDescent="0.2">
      <c r="A733" s="10"/>
      <c r="C733" s="10"/>
      <c r="D733" s="10"/>
      <c r="E733" s="10"/>
    </row>
    <row r="734" spans="1:5" x14ac:dyDescent="0.2">
      <c r="A734" s="10"/>
      <c r="C734" s="10"/>
      <c r="D734" s="10"/>
      <c r="E734" s="10"/>
    </row>
    <row r="735" spans="1:5" x14ac:dyDescent="0.2">
      <c r="A735" s="10"/>
      <c r="C735" s="10"/>
      <c r="D735" s="10"/>
      <c r="E735" s="10"/>
    </row>
    <row r="736" spans="1:5" x14ac:dyDescent="0.2">
      <c r="A736" s="10"/>
      <c r="C736" s="10"/>
      <c r="D736" s="10"/>
      <c r="E736" s="10"/>
    </row>
    <row r="737" spans="1:5" x14ac:dyDescent="0.2">
      <c r="A737" s="10"/>
      <c r="C737" s="10"/>
      <c r="D737" s="10"/>
      <c r="E737" s="10"/>
    </row>
    <row r="738" spans="1:5" x14ac:dyDescent="0.2">
      <c r="A738" s="10"/>
      <c r="C738" s="10"/>
      <c r="D738" s="10"/>
      <c r="E738" s="10"/>
    </row>
    <row r="739" spans="1:5" x14ac:dyDescent="0.2">
      <c r="A739" s="10"/>
      <c r="C739" s="10"/>
      <c r="D739" s="10"/>
      <c r="E739" s="10"/>
    </row>
    <row r="740" spans="1:5" x14ac:dyDescent="0.2">
      <c r="A740" s="10"/>
      <c r="C740" s="10"/>
      <c r="D740" s="10"/>
      <c r="E740" s="10"/>
    </row>
    <row r="741" spans="1:5" x14ac:dyDescent="0.2">
      <c r="A741" s="10"/>
      <c r="C741" s="10"/>
      <c r="D741" s="10"/>
      <c r="E741" s="10"/>
    </row>
    <row r="742" spans="1:5" x14ac:dyDescent="0.2">
      <c r="A742" s="10"/>
      <c r="C742" s="10"/>
      <c r="D742" s="10"/>
      <c r="E742" s="10"/>
    </row>
    <row r="743" spans="1:5" x14ac:dyDescent="0.2">
      <c r="A743" s="10"/>
      <c r="C743" s="10"/>
      <c r="D743" s="10"/>
      <c r="E743" s="10"/>
    </row>
    <row r="744" spans="1:5" x14ac:dyDescent="0.2">
      <c r="A744" s="10"/>
      <c r="C744" s="10"/>
      <c r="D744" s="10"/>
      <c r="E744" s="10"/>
    </row>
    <row r="745" spans="1:5" x14ac:dyDescent="0.2">
      <c r="A745" s="10"/>
      <c r="C745" s="10"/>
      <c r="D745" s="10"/>
      <c r="E745" s="10"/>
    </row>
    <row r="746" spans="1:5" x14ac:dyDescent="0.2">
      <c r="A746" s="10"/>
      <c r="C746" s="10"/>
      <c r="D746" s="10"/>
      <c r="E746" s="10"/>
    </row>
    <row r="747" spans="1:5" x14ac:dyDescent="0.2">
      <c r="A747" s="10"/>
      <c r="C747" s="10"/>
      <c r="D747" s="10"/>
      <c r="E747" s="10"/>
    </row>
    <row r="748" spans="1:5" x14ac:dyDescent="0.2">
      <c r="A748" s="10"/>
      <c r="C748" s="10"/>
      <c r="D748" s="10"/>
      <c r="E748" s="10"/>
    </row>
    <row r="749" spans="1:5" x14ac:dyDescent="0.2">
      <c r="A749" s="10"/>
      <c r="C749" s="10"/>
      <c r="D749" s="10"/>
      <c r="E749" s="10"/>
    </row>
    <row r="750" spans="1:5" x14ac:dyDescent="0.2">
      <c r="A750" s="10"/>
      <c r="C750" s="10"/>
      <c r="D750" s="10"/>
      <c r="E750" s="10"/>
    </row>
    <row r="751" spans="1:5" x14ac:dyDescent="0.2">
      <c r="A751" s="10"/>
      <c r="C751" s="10"/>
      <c r="D751" s="10"/>
      <c r="E751" s="10"/>
    </row>
    <row r="752" spans="1:5" x14ac:dyDescent="0.2">
      <c r="A752" s="10"/>
      <c r="C752" s="10"/>
      <c r="D752" s="10"/>
      <c r="E752" s="10"/>
    </row>
    <row r="753" spans="1:5" x14ac:dyDescent="0.2">
      <c r="A753" s="10"/>
      <c r="C753" s="10"/>
      <c r="D753" s="10"/>
      <c r="E753" s="10"/>
    </row>
    <row r="754" spans="1:5" x14ac:dyDescent="0.2">
      <c r="A754" s="10"/>
      <c r="C754" s="10"/>
      <c r="D754" s="10"/>
      <c r="E754" s="10"/>
    </row>
    <row r="755" spans="1:5" x14ac:dyDescent="0.2">
      <c r="A755" s="10"/>
      <c r="C755" s="10"/>
      <c r="D755" s="10"/>
      <c r="E755" s="10"/>
    </row>
    <row r="756" spans="1:5" x14ac:dyDescent="0.2">
      <c r="A756" s="10"/>
      <c r="C756" s="10"/>
      <c r="D756" s="10"/>
      <c r="E756" s="10"/>
    </row>
    <row r="757" spans="1:5" x14ac:dyDescent="0.2">
      <c r="A757" s="10"/>
      <c r="C757" s="10"/>
      <c r="D757" s="10"/>
      <c r="E757" s="10"/>
    </row>
    <row r="758" spans="1:5" x14ac:dyDescent="0.2">
      <c r="A758" s="10"/>
      <c r="C758" s="10"/>
      <c r="D758" s="10"/>
      <c r="E758" s="10"/>
    </row>
    <row r="759" spans="1:5" x14ac:dyDescent="0.2">
      <c r="A759" s="10"/>
      <c r="C759" s="10"/>
      <c r="D759" s="10"/>
      <c r="E759" s="10"/>
    </row>
    <row r="760" spans="1:5" x14ac:dyDescent="0.2">
      <c r="A760" s="10"/>
      <c r="C760" s="10"/>
      <c r="D760" s="10"/>
      <c r="E760" s="10"/>
    </row>
    <row r="761" spans="1:5" x14ac:dyDescent="0.2">
      <c r="A761" s="10"/>
      <c r="C761" s="10"/>
      <c r="D761" s="10"/>
      <c r="E761" s="10"/>
    </row>
    <row r="762" spans="1:5" x14ac:dyDescent="0.2">
      <c r="A762" s="10"/>
      <c r="C762" s="10"/>
      <c r="D762" s="10"/>
      <c r="E762" s="10"/>
    </row>
    <row r="763" spans="1:5" x14ac:dyDescent="0.2">
      <c r="A763" s="10"/>
      <c r="C763" s="10"/>
      <c r="D763" s="10"/>
      <c r="E763" s="10"/>
    </row>
    <row r="764" spans="1:5" x14ac:dyDescent="0.2">
      <c r="A764" s="10"/>
      <c r="C764" s="10"/>
      <c r="D764" s="10"/>
      <c r="E764" s="10"/>
    </row>
    <row r="765" spans="1:5" x14ac:dyDescent="0.2">
      <c r="A765" s="10"/>
      <c r="C765" s="10"/>
      <c r="D765" s="10"/>
      <c r="E765" s="10"/>
    </row>
    <row r="766" spans="1:5" x14ac:dyDescent="0.2">
      <c r="A766" s="10"/>
      <c r="C766" s="10"/>
      <c r="D766" s="10"/>
      <c r="E766" s="10"/>
    </row>
    <row r="767" spans="1:5" x14ac:dyDescent="0.2">
      <c r="A767" s="10"/>
      <c r="C767" s="10"/>
      <c r="D767" s="10"/>
      <c r="E767" s="10"/>
    </row>
    <row r="768" spans="1:5" x14ac:dyDescent="0.2">
      <c r="A768" s="10"/>
      <c r="C768" s="10"/>
      <c r="D768" s="10"/>
      <c r="E768" s="10"/>
    </row>
    <row r="769" spans="1:5" x14ac:dyDescent="0.2">
      <c r="A769" s="10"/>
      <c r="C769" s="10"/>
      <c r="D769" s="10"/>
      <c r="E769" s="10"/>
    </row>
    <row r="770" spans="1:5" x14ac:dyDescent="0.2">
      <c r="A770" s="10"/>
      <c r="C770" s="10"/>
      <c r="D770" s="10"/>
      <c r="E770" s="10"/>
    </row>
    <row r="771" spans="1:5" x14ac:dyDescent="0.2">
      <c r="A771" s="10"/>
      <c r="C771" s="10"/>
      <c r="D771" s="10"/>
      <c r="E771" s="10"/>
    </row>
    <row r="772" spans="1:5" x14ac:dyDescent="0.2">
      <c r="A772" s="10"/>
      <c r="C772" s="10"/>
      <c r="D772" s="10"/>
      <c r="E772" s="10"/>
    </row>
    <row r="773" spans="1:5" x14ac:dyDescent="0.2">
      <c r="A773" s="10"/>
      <c r="C773" s="10"/>
      <c r="D773" s="10"/>
      <c r="E773" s="10"/>
    </row>
    <row r="774" spans="1:5" x14ac:dyDescent="0.2">
      <c r="A774" s="10"/>
      <c r="C774" s="10"/>
      <c r="D774" s="10"/>
      <c r="E774" s="10"/>
    </row>
    <row r="775" spans="1:5" x14ac:dyDescent="0.2">
      <c r="A775" s="10"/>
      <c r="C775" s="10"/>
      <c r="D775" s="10"/>
      <c r="E775" s="10"/>
    </row>
    <row r="776" spans="1:5" x14ac:dyDescent="0.2">
      <c r="A776" s="10"/>
      <c r="C776" s="10"/>
      <c r="D776" s="10"/>
      <c r="E776" s="10"/>
    </row>
    <row r="777" spans="1:5" x14ac:dyDescent="0.2">
      <c r="A777" s="10"/>
      <c r="C777" s="10"/>
      <c r="D777" s="10"/>
      <c r="E777" s="10"/>
    </row>
    <row r="778" spans="1:5" x14ac:dyDescent="0.2">
      <c r="A778" s="10"/>
      <c r="C778" s="10"/>
      <c r="D778" s="10"/>
      <c r="E778" s="10"/>
    </row>
    <row r="779" spans="1:5" x14ac:dyDescent="0.2">
      <c r="A779" s="10"/>
      <c r="C779" s="10"/>
      <c r="D779" s="10"/>
      <c r="E779" s="10"/>
    </row>
    <row r="780" spans="1:5" x14ac:dyDescent="0.2">
      <c r="A780" s="10"/>
      <c r="C780" s="10"/>
      <c r="D780" s="10"/>
      <c r="E780" s="10"/>
    </row>
    <row r="781" spans="1:5" x14ac:dyDescent="0.2">
      <c r="A781" s="10"/>
      <c r="C781" s="10"/>
      <c r="D781" s="10"/>
      <c r="E781" s="10"/>
    </row>
    <row r="782" spans="1:5" x14ac:dyDescent="0.2">
      <c r="A782" s="10"/>
      <c r="C782" s="10"/>
      <c r="D782" s="10"/>
      <c r="E782" s="10"/>
    </row>
    <row r="783" spans="1:5" x14ac:dyDescent="0.2">
      <c r="A783" s="10"/>
      <c r="C783" s="10"/>
      <c r="D783" s="10"/>
      <c r="E783" s="10"/>
    </row>
    <row r="784" spans="1:5" x14ac:dyDescent="0.2">
      <c r="A784" s="10"/>
      <c r="C784" s="10"/>
      <c r="D784" s="10"/>
      <c r="E784" s="10"/>
    </row>
    <row r="785" spans="1:5" x14ac:dyDescent="0.2">
      <c r="A785" s="10"/>
      <c r="C785" s="10"/>
      <c r="D785" s="10"/>
      <c r="E785" s="10"/>
    </row>
    <row r="786" spans="1:5" x14ac:dyDescent="0.2">
      <c r="A786" s="10"/>
      <c r="C786" s="10"/>
      <c r="D786" s="10"/>
      <c r="E786" s="10"/>
    </row>
    <row r="787" spans="1:5" x14ac:dyDescent="0.2">
      <c r="A787" s="10"/>
      <c r="C787" s="10"/>
      <c r="D787" s="10"/>
      <c r="E787" s="10"/>
    </row>
    <row r="788" spans="1:5" x14ac:dyDescent="0.2">
      <c r="A788" s="10"/>
      <c r="C788" s="10"/>
      <c r="D788" s="10"/>
      <c r="E788" s="10"/>
    </row>
    <row r="789" spans="1:5" x14ac:dyDescent="0.2">
      <c r="A789" s="10"/>
      <c r="C789" s="10"/>
      <c r="D789" s="10"/>
      <c r="E789" s="10"/>
    </row>
    <row r="790" spans="1:5" x14ac:dyDescent="0.2">
      <c r="A790" s="10"/>
      <c r="C790" s="10"/>
      <c r="D790" s="10"/>
      <c r="E790" s="10"/>
    </row>
    <row r="791" spans="1:5" x14ac:dyDescent="0.2">
      <c r="A791" s="10"/>
      <c r="C791" s="10"/>
      <c r="D791" s="10"/>
      <c r="E791" s="10"/>
    </row>
    <row r="792" spans="1:5" x14ac:dyDescent="0.2">
      <c r="A792" s="10"/>
      <c r="C792" s="10"/>
      <c r="D792" s="10"/>
      <c r="E792" s="10"/>
    </row>
    <row r="793" spans="1:5" x14ac:dyDescent="0.2">
      <c r="A793" s="10"/>
      <c r="C793" s="10"/>
      <c r="D793" s="10"/>
      <c r="E793" s="10"/>
    </row>
    <row r="794" spans="1:5" x14ac:dyDescent="0.2">
      <c r="A794" s="10"/>
      <c r="C794" s="10"/>
      <c r="D794" s="10"/>
      <c r="E794" s="10"/>
    </row>
    <row r="795" spans="1:5" x14ac:dyDescent="0.2">
      <c r="A795" s="10"/>
      <c r="C795" s="10"/>
      <c r="D795" s="10"/>
      <c r="E795" s="10"/>
    </row>
    <row r="796" spans="1:5" x14ac:dyDescent="0.2">
      <c r="A796" s="10"/>
      <c r="C796" s="10"/>
      <c r="D796" s="10"/>
      <c r="E796" s="10"/>
    </row>
    <row r="797" spans="1:5" x14ac:dyDescent="0.2">
      <c r="A797" s="10"/>
      <c r="C797" s="10"/>
      <c r="D797" s="10"/>
      <c r="E797" s="10"/>
    </row>
    <row r="798" spans="1:5" x14ac:dyDescent="0.2">
      <c r="A798" s="10"/>
      <c r="C798" s="10"/>
      <c r="D798" s="10"/>
      <c r="E798" s="10"/>
    </row>
    <row r="799" spans="1:5" x14ac:dyDescent="0.2">
      <c r="A799" s="10"/>
      <c r="C799" s="10"/>
      <c r="D799" s="10"/>
      <c r="E799" s="10"/>
    </row>
    <row r="800" spans="1:5" x14ac:dyDescent="0.2">
      <c r="A800" s="10"/>
      <c r="C800" s="10"/>
      <c r="D800" s="10"/>
      <c r="E800" s="10"/>
    </row>
    <row r="801" spans="1:5" x14ac:dyDescent="0.2">
      <c r="A801" s="10"/>
      <c r="C801" s="10"/>
      <c r="D801" s="10"/>
      <c r="E801" s="10"/>
    </row>
    <row r="802" spans="1:5" x14ac:dyDescent="0.2">
      <c r="A802" s="10"/>
      <c r="C802" s="10"/>
      <c r="D802" s="10"/>
      <c r="E802" s="10"/>
    </row>
    <row r="803" spans="1:5" x14ac:dyDescent="0.2">
      <c r="A803" s="10"/>
      <c r="C803" s="10"/>
      <c r="D803" s="10"/>
      <c r="E803" s="10"/>
    </row>
    <row r="804" spans="1:5" x14ac:dyDescent="0.2">
      <c r="A804" s="10"/>
      <c r="C804" s="10"/>
      <c r="D804" s="10"/>
      <c r="E804" s="10"/>
    </row>
    <row r="805" spans="1:5" x14ac:dyDescent="0.2">
      <c r="A805" s="10"/>
      <c r="C805" s="10"/>
      <c r="D805" s="10"/>
      <c r="E805" s="10"/>
    </row>
    <row r="806" spans="1:5" x14ac:dyDescent="0.2">
      <c r="A806" s="10"/>
      <c r="C806" s="10"/>
      <c r="D806" s="10"/>
      <c r="E806" s="10"/>
    </row>
    <row r="807" spans="1:5" x14ac:dyDescent="0.2">
      <c r="A807" s="10"/>
      <c r="C807" s="10"/>
      <c r="D807" s="10"/>
      <c r="E807" s="10"/>
    </row>
    <row r="808" spans="1:5" x14ac:dyDescent="0.2">
      <c r="A808" s="10"/>
      <c r="C808" s="10"/>
      <c r="D808" s="10"/>
      <c r="E808" s="10"/>
    </row>
    <row r="809" spans="1:5" x14ac:dyDescent="0.2">
      <c r="A809" s="10"/>
      <c r="C809" s="10"/>
      <c r="D809" s="10"/>
      <c r="E809" s="10"/>
    </row>
    <row r="810" spans="1:5" x14ac:dyDescent="0.2">
      <c r="A810" s="10"/>
      <c r="C810" s="10"/>
      <c r="D810" s="10"/>
      <c r="E810" s="10"/>
    </row>
    <row r="811" spans="1:5" x14ac:dyDescent="0.2">
      <c r="A811" s="10"/>
      <c r="C811" s="10"/>
      <c r="D811" s="10"/>
      <c r="E811" s="10"/>
    </row>
    <row r="812" spans="1:5" x14ac:dyDescent="0.2">
      <c r="A812" s="10"/>
      <c r="C812" s="10"/>
      <c r="D812" s="10"/>
      <c r="E812" s="10"/>
    </row>
    <row r="813" spans="1:5" x14ac:dyDescent="0.2">
      <c r="A813" s="10"/>
      <c r="C813" s="10"/>
      <c r="D813" s="10"/>
      <c r="E813" s="10"/>
    </row>
    <row r="814" spans="1:5" x14ac:dyDescent="0.2">
      <c r="A814" s="10"/>
      <c r="C814" s="10"/>
      <c r="D814" s="10"/>
      <c r="E814" s="10"/>
    </row>
    <row r="815" spans="1:5" x14ac:dyDescent="0.2">
      <c r="A815" s="10"/>
      <c r="C815" s="10"/>
      <c r="D815" s="10"/>
      <c r="E815" s="10"/>
    </row>
    <row r="816" spans="1:5" x14ac:dyDescent="0.2">
      <c r="A816" s="10"/>
      <c r="C816" s="10"/>
      <c r="D816" s="10"/>
      <c r="E816" s="10"/>
    </row>
    <row r="817" spans="1:5" x14ac:dyDescent="0.2">
      <c r="A817" s="10"/>
      <c r="C817" s="10"/>
      <c r="D817" s="10"/>
      <c r="E817" s="10"/>
    </row>
    <row r="818" spans="1:5" x14ac:dyDescent="0.2">
      <c r="A818" s="10"/>
      <c r="C818" s="10"/>
      <c r="D818" s="10"/>
      <c r="E818" s="10"/>
    </row>
    <row r="819" spans="1:5" x14ac:dyDescent="0.2">
      <c r="A819" s="10"/>
      <c r="C819" s="10"/>
      <c r="D819" s="10"/>
      <c r="E819" s="10"/>
    </row>
    <row r="820" spans="1:5" x14ac:dyDescent="0.2">
      <c r="A820" s="10"/>
      <c r="C820" s="10"/>
      <c r="D820" s="10"/>
      <c r="E820" s="10"/>
    </row>
    <row r="821" spans="1:5" x14ac:dyDescent="0.2">
      <c r="A821" s="10"/>
      <c r="C821" s="10"/>
      <c r="D821" s="10"/>
      <c r="E821" s="10"/>
    </row>
    <row r="822" spans="1:5" x14ac:dyDescent="0.2">
      <c r="A822" s="10"/>
      <c r="C822" s="10"/>
      <c r="D822" s="10"/>
      <c r="E822" s="10"/>
    </row>
    <row r="823" spans="1:5" x14ac:dyDescent="0.2">
      <c r="A823" s="10"/>
      <c r="C823" s="10"/>
      <c r="D823" s="10"/>
      <c r="E823" s="10"/>
    </row>
    <row r="824" spans="1:5" x14ac:dyDescent="0.2">
      <c r="A824" s="10"/>
      <c r="C824" s="10"/>
      <c r="D824" s="10"/>
      <c r="E824" s="10"/>
    </row>
    <row r="825" spans="1:5" x14ac:dyDescent="0.2">
      <c r="A825" s="10"/>
      <c r="C825" s="10"/>
      <c r="D825" s="10"/>
      <c r="E825" s="10"/>
    </row>
    <row r="826" spans="1:5" x14ac:dyDescent="0.2">
      <c r="A826" s="10"/>
      <c r="C826" s="10"/>
      <c r="D826" s="10"/>
      <c r="E826" s="10"/>
    </row>
    <row r="827" spans="1:5" x14ac:dyDescent="0.2">
      <c r="A827" s="10"/>
      <c r="C827" s="10"/>
      <c r="D827" s="10"/>
      <c r="E827" s="10"/>
    </row>
    <row r="828" spans="1:5" x14ac:dyDescent="0.2">
      <c r="A828" s="10"/>
      <c r="C828" s="10"/>
      <c r="D828" s="10"/>
      <c r="E828" s="10"/>
    </row>
    <row r="829" spans="1:5" x14ac:dyDescent="0.2">
      <c r="A829" s="10"/>
      <c r="C829" s="10"/>
      <c r="D829" s="10"/>
      <c r="E829" s="10"/>
    </row>
    <row r="830" spans="1:5" x14ac:dyDescent="0.2">
      <c r="A830" s="10"/>
      <c r="C830" s="10"/>
      <c r="D830" s="10"/>
      <c r="E830" s="10"/>
    </row>
    <row r="831" spans="1:5" x14ac:dyDescent="0.2">
      <c r="A831" s="10"/>
      <c r="C831" s="10"/>
      <c r="D831" s="10"/>
      <c r="E831" s="10"/>
    </row>
    <row r="832" spans="1:5" x14ac:dyDescent="0.2">
      <c r="A832" s="10"/>
      <c r="C832" s="10"/>
      <c r="D832" s="10"/>
      <c r="E832" s="10"/>
    </row>
    <row r="833" spans="1:5" x14ac:dyDescent="0.2">
      <c r="A833" s="10"/>
      <c r="C833" s="10"/>
      <c r="D833" s="10"/>
      <c r="E833" s="10"/>
    </row>
    <row r="834" spans="1:5" x14ac:dyDescent="0.2">
      <c r="A834" s="10"/>
      <c r="C834" s="10"/>
      <c r="D834" s="10"/>
      <c r="E834" s="10"/>
    </row>
    <row r="835" spans="1:5" x14ac:dyDescent="0.2">
      <c r="A835" s="10"/>
      <c r="C835" s="10"/>
      <c r="D835" s="10"/>
      <c r="E835" s="10"/>
    </row>
    <row r="836" spans="1:5" x14ac:dyDescent="0.2">
      <c r="A836" s="10"/>
      <c r="C836" s="10"/>
      <c r="D836" s="10"/>
      <c r="E836" s="10"/>
    </row>
    <row r="837" spans="1:5" x14ac:dyDescent="0.2">
      <c r="A837" s="10"/>
      <c r="C837" s="10"/>
      <c r="D837" s="10"/>
      <c r="E837" s="10"/>
    </row>
    <row r="838" spans="1:5" x14ac:dyDescent="0.2">
      <c r="A838" s="10"/>
      <c r="C838" s="10"/>
      <c r="D838" s="10"/>
      <c r="E838" s="10"/>
    </row>
    <row r="839" spans="1:5" x14ac:dyDescent="0.2">
      <c r="A839" s="10"/>
      <c r="C839" s="10"/>
      <c r="D839" s="10"/>
      <c r="E839" s="10"/>
    </row>
    <row r="840" spans="1:5" x14ac:dyDescent="0.2">
      <c r="A840" s="10"/>
      <c r="C840" s="10"/>
      <c r="D840" s="10"/>
      <c r="E840" s="10"/>
    </row>
    <row r="841" spans="1:5" x14ac:dyDescent="0.2">
      <c r="A841" s="10"/>
      <c r="C841" s="10"/>
      <c r="D841" s="10"/>
      <c r="E841" s="10"/>
    </row>
    <row r="842" spans="1:5" x14ac:dyDescent="0.2">
      <c r="A842" s="10"/>
      <c r="C842" s="10"/>
      <c r="D842" s="10"/>
      <c r="E842" s="10"/>
    </row>
    <row r="843" spans="1:5" x14ac:dyDescent="0.2">
      <c r="A843" s="10"/>
      <c r="C843" s="10"/>
      <c r="D843" s="10"/>
      <c r="E843" s="10"/>
    </row>
    <row r="844" spans="1:5" x14ac:dyDescent="0.2">
      <c r="A844" s="10"/>
      <c r="C844" s="10"/>
      <c r="D844" s="10"/>
      <c r="E844" s="10"/>
    </row>
    <row r="845" spans="1:5" x14ac:dyDescent="0.2">
      <c r="A845" s="10"/>
      <c r="C845" s="10"/>
      <c r="D845" s="10"/>
      <c r="E845" s="10"/>
    </row>
    <row r="846" spans="1:5" x14ac:dyDescent="0.2">
      <c r="A846" s="10"/>
      <c r="C846" s="10"/>
      <c r="D846" s="10"/>
      <c r="E846" s="10"/>
    </row>
    <row r="847" spans="1:5" x14ac:dyDescent="0.2">
      <c r="A847" s="10"/>
      <c r="C847" s="10"/>
      <c r="D847" s="10"/>
      <c r="E847" s="10"/>
    </row>
    <row r="848" spans="1:5" x14ac:dyDescent="0.2">
      <c r="A848" s="10"/>
      <c r="C848" s="10"/>
      <c r="D848" s="10"/>
      <c r="E848" s="10"/>
    </row>
    <row r="849" spans="1:5" x14ac:dyDescent="0.2">
      <c r="A849" s="10"/>
      <c r="C849" s="10"/>
      <c r="D849" s="10"/>
      <c r="E849" s="10"/>
    </row>
    <row r="850" spans="1:5" x14ac:dyDescent="0.2">
      <c r="A850" s="10"/>
      <c r="C850" s="10"/>
      <c r="D850" s="10"/>
      <c r="E850" s="10"/>
    </row>
    <row r="851" spans="1:5" x14ac:dyDescent="0.2">
      <c r="A851" s="10"/>
      <c r="C851" s="10"/>
      <c r="D851" s="10"/>
      <c r="E851" s="10"/>
    </row>
    <row r="852" spans="1:5" x14ac:dyDescent="0.2">
      <c r="A852" s="10"/>
      <c r="C852" s="10"/>
      <c r="D852" s="10"/>
      <c r="E852" s="10"/>
    </row>
    <row r="853" spans="1:5" x14ac:dyDescent="0.2">
      <c r="A853" s="10"/>
      <c r="C853" s="10"/>
      <c r="D853" s="10"/>
      <c r="E853" s="10"/>
    </row>
    <row r="854" spans="1:5" x14ac:dyDescent="0.2">
      <c r="A854" s="10"/>
      <c r="C854" s="10"/>
      <c r="D854" s="10"/>
      <c r="E854" s="10"/>
    </row>
    <row r="855" spans="1:5" x14ac:dyDescent="0.2">
      <c r="A855" s="10"/>
      <c r="C855" s="10"/>
      <c r="D855" s="10"/>
      <c r="E855" s="10"/>
    </row>
    <row r="856" spans="1:5" x14ac:dyDescent="0.2">
      <c r="A856" s="10"/>
      <c r="C856" s="10"/>
      <c r="D856" s="10"/>
      <c r="E856" s="10"/>
    </row>
    <row r="857" spans="1:5" x14ac:dyDescent="0.2">
      <c r="A857" s="10"/>
      <c r="C857" s="10"/>
      <c r="D857" s="10"/>
      <c r="E857" s="10"/>
    </row>
    <row r="858" spans="1:5" x14ac:dyDescent="0.2">
      <c r="A858" s="10"/>
      <c r="C858" s="10"/>
      <c r="D858" s="10"/>
      <c r="E858" s="10"/>
    </row>
    <row r="859" spans="1:5" x14ac:dyDescent="0.2">
      <c r="A859" s="10"/>
      <c r="C859" s="10"/>
      <c r="D859" s="10"/>
      <c r="E859" s="10"/>
    </row>
    <row r="860" spans="1:5" x14ac:dyDescent="0.2">
      <c r="A860" s="10"/>
      <c r="C860" s="10"/>
      <c r="D860" s="10"/>
      <c r="E860" s="10"/>
    </row>
    <row r="861" spans="1:5" x14ac:dyDescent="0.2">
      <c r="A861" s="10"/>
      <c r="C861" s="10"/>
      <c r="D861" s="10"/>
      <c r="E861" s="10"/>
    </row>
    <row r="862" spans="1:5" x14ac:dyDescent="0.2">
      <c r="A862" s="10"/>
      <c r="C862" s="10"/>
      <c r="D862" s="10"/>
      <c r="E862" s="10"/>
    </row>
    <row r="863" spans="1:5" x14ac:dyDescent="0.2">
      <c r="A863" s="10"/>
      <c r="C863" s="10"/>
      <c r="D863" s="10"/>
      <c r="E863" s="10"/>
    </row>
    <row r="864" spans="1:5" x14ac:dyDescent="0.2">
      <c r="A864" s="10"/>
      <c r="C864" s="10"/>
      <c r="D864" s="10"/>
      <c r="E864" s="10"/>
    </row>
    <row r="865" spans="1:5" x14ac:dyDescent="0.2">
      <c r="A865" s="10"/>
      <c r="C865" s="10"/>
      <c r="D865" s="10"/>
      <c r="E865" s="10"/>
    </row>
    <row r="866" spans="1:5" x14ac:dyDescent="0.2">
      <c r="A866" s="10"/>
      <c r="C866" s="10"/>
      <c r="D866" s="10"/>
      <c r="E866" s="10"/>
    </row>
    <row r="867" spans="1:5" x14ac:dyDescent="0.2">
      <c r="A867" s="10"/>
      <c r="C867" s="10"/>
      <c r="D867" s="10"/>
      <c r="E867" s="10"/>
    </row>
    <row r="868" spans="1:5" x14ac:dyDescent="0.2">
      <c r="A868" s="10"/>
      <c r="C868" s="10"/>
      <c r="D868" s="10"/>
      <c r="E868" s="10"/>
    </row>
    <row r="869" spans="1:5" x14ac:dyDescent="0.2">
      <c r="A869" s="10"/>
      <c r="C869" s="10"/>
      <c r="D869" s="10"/>
      <c r="E869" s="10"/>
    </row>
    <row r="870" spans="1:5" x14ac:dyDescent="0.2">
      <c r="A870" s="10"/>
      <c r="C870" s="10"/>
      <c r="D870" s="10"/>
      <c r="E870" s="10"/>
    </row>
    <row r="871" spans="1:5" x14ac:dyDescent="0.2">
      <c r="A871" s="10"/>
      <c r="C871" s="10"/>
      <c r="D871" s="10"/>
      <c r="E871" s="10"/>
    </row>
    <row r="872" spans="1:5" x14ac:dyDescent="0.2">
      <c r="A872" s="10"/>
      <c r="C872" s="10"/>
      <c r="D872" s="10"/>
      <c r="E872" s="10"/>
    </row>
    <row r="873" spans="1:5" x14ac:dyDescent="0.2">
      <c r="A873" s="10"/>
      <c r="C873" s="10"/>
      <c r="D873" s="10"/>
      <c r="E873" s="10"/>
    </row>
    <row r="874" spans="1:5" x14ac:dyDescent="0.2">
      <c r="A874" s="10"/>
      <c r="C874" s="10"/>
      <c r="D874" s="10"/>
      <c r="E874" s="10"/>
    </row>
    <row r="875" spans="1:5" x14ac:dyDescent="0.2">
      <c r="A875" s="10"/>
      <c r="C875" s="10"/>
      <c r="D875" s="10"/>
      <c r="E875" s="10"/>
    </row>
    <row r="876" spans="1:5" x14ac:dyDescent="0.2">
      <c r="A876" s="10"/>
      <c r="C876" s="10"/>
      <c r="D876" s="10"/>
      <c r="E876" s="10"/>
    </row>
    <row r="877" spans="1:5" x14ac:dyDescent="0.2">
      <c r="A877" s="10"/>
      <c r="C877" s="10"/>
      <c r="D877" s="10"/>
      <c r="E877" s="10"/>
    </row>
    <row r="878" spans="1:5" x14ac:dyDescent="0.2">
      <c r="A878" s="10"/>
      <c r="C878" s="10"/>
      <c r="D878" s="10"/>
      <c r="E878" s="10"/>
    </row>
    <row r="879" spans="1:5" x14ac:dyDescent="0.2">
      <c r="A879" s="10"/>
      <c r="C879" s="10"/>
      <c r="D879" s="10"/>
      <c r="E879" s="10"/>
    </row>
    <row r="880" spans="1:5" x14ac:dyDescent="0.2">
      <c r="A880" s="10"/>
      <c r="C880" s="10"/>
      <c r="D880" s="10"/>
      <c r="E880" s="10"/>
    </row>
    <row r="881" spans="1:5" x14ac:dyDescent="0.2">
      <c r="A881" s="10"/>
      <c r="C881" s="10"/>
      <c r="D881" s="10"/>
      <c r="E881" s="10"/>
    </row>
    <row r="882" spans="1:5" x14ac:dyDescent="0.2">
      <c r="A882" s="10"/>
      <c r="C882" s="10"/>
      <c r="D882" s="10"/>
      <c r="E882" s="10"/>
    </row>
    <row r="883" spans="1:5" x14ac:dyDescent="0.2">
      <c r="A883" s="10"/>
      <c r="C883" s="10"/>
      <c r="D883" s="10"/>
      <c r="E883" s="10"/>
    </row>
    <row r="884" spans="1:5" x14ac:dyDescent="0.2">
      <c r="A884" s="10"/>
      <c r="C884" s="10"/>
      <c r="D884" s="10"/>
      <c r="E884" s="10"/>
    </row>
    <row r="885" spans="1:5" x14ac:dyDescent="0.2">
      <c r="A885" s="10"/>
      <c r="C885" s="10"/>
      <c r="D885" s="10"/>
      <c r="E885" s="10"/>
    </row>
    <row r="886" spans="1:5" x14ac:dyDescent="0.2">
      <c r="A886" s="10"/>
      <c r="C886" s="10"/>
      <c r="D886" s="10"/>
      <c r="E886" s="10"/>
    </row>
    <row r="887" spans="1:5" x14ac:dyDescent="0.2">
      <c r="A887" s="10"/>
      <c r="C887" s="10"/>
      <c r="D887" s="10"/>
      <c r="E887" s="10"/>
    </row>
    <row r="888" spans="1:5" x14ac:dyDescent="0.2">
      <c r="A888" s="10"/>
      <c r="C888" s="10"/>
      <c r="D888" s="10"/>
      <c r="E888" s="10"/>
    </row>
    <row r="889" spans="1:5" x14ac:dyDescent="0.2">
      <c r="A889" s="10"/>
      <c r="C889" s="10"/>
      <c r="D889" s="10"/>
      <c r="E889" s="10"/>
    </row>
    <row r="890" spans="1:5" x14ac:dyDescent="0.2">
      <c r="A890" s="10"/>
      <c r="C890" s="10"/>
      <c r="D890" s="10"/>
      <c r="E890" s="10"/>
    </row>
    <row r="891" spans="1:5" x14ac:dyDescent="0.2">
      <c r="A891" s="10"/>
      <c r="C891" s="10"/>
      <c r="D891" s="10"/>
      <c r="E891" s="10"/>
    </row>
    <row r="892" spans="1:5" x14ac:dyDescent="0.2">
      <c r="A892" s="10"/>
      <c r="C892" s="10"/>
      <c r="D892" s="10"/>
      <c r="E892" s="10"/>
    </row>
    <row r="893" spans="1:5" x14ac:dyDescent="0.2">
      <c r="A893" s="10"/>
      <c r="C893" s="10"/>
      <c r="D893" s="10"/>
      <c r="E893" s="10"/>
    </row>
    <row r="894" spans="1:5" x14ac:dyDescent="0.2">
      <c r="A894" s="10"/>
      <c r="C894" s="10"/>
      <c r="D894" s="10"/>
      <c r="E894" s="10"/>
    </row>
    <row r="895" spans="1:5" x14ac:dyDescent="0.2">
      <c r="A895" s="10"/>
      <c r="C895" s="10"/>
      <c r="D895" s="10"/>
      <c r="E895" s="10"/>
    </row>
    <row r="896" spans="1:5" x14ac:dyDescent="0.2">
      <c r="A896" s="10"/>
      <c r="C896" s="10"/>
      <c r="D896" s="10"/>
      <c r="E896" s="10"/>
    </row>
    <row r="897" spans="1:5" x14ac:dyDescent="0.2">
      <c r="A897" s="10"/>
      <c r="C897" s="10"/>
      <c r="D897" s="10"/>
      <c r="E897" s="10"/>
    </row>
    <row r="898" spans="1:5" x14ac:dyDescent="0.2">
      <c r="A898" s="10"/>
      <c r="C898" s="10"/>
      <c r="D898" s="10"/>
      <c r="E898" s="10"/>
    </row>
    <row r="899" spans="1:5" x14ac:dyDescent="0.2">
      <c r="A899" s="10"/>
      <c r="C899" s="10"/>
      <c r="D899" s="10"/>
      <c r="E899" s="10"/>
    </row>
    <row r="900" spans="1:5" x14ac:dyDescent="0.2">
      <c r="A900" s="10"/>
      <c r="C900" s="10"/>
      <c r="D900" s="10"/>
      <c r="E900" s="10"/>
    </row>
    <row r="901" spans="1:5" x14ac:dyDescent="0.2">
      <c r="A901" s="10"/>
      <c r="C901" s="10"/>
      <c r="D901" s="10"/>
      <c r="E901" s="10"/>
    </row>
    <row r="902" spans="1:5" x14ac:dyDescent="0.2">
      <c r="A902" s="10"/>
      <c r="C902" s="10"/>
      <c r="D902" s="10"/>
      <c r="E902" s="10"/>
    </row>
    <row r="903" spans="1:5" x14ac:dyDescent="0.2">
      <c r="A903" s="10"/>
      <c r="C903" s="10"/>
      <c r="D903" s="10"/>
      <c r="E903" s="10"/>
    </row>
    <row r="904" spans="1:5" x14ac:dyDescent="0.2">
      <c r="A904" s="10"/>
      <c r="C904" s="10"/>
      <c r="D904" s="10"/>
      <c r="E904" s="10"/>
    </row>
    <row r="905" spans="1:5" x14ac:dyDescent="0.2">
      <c r="A905" s="10"/>
      <c r="C905" s="10"/>
      <c r="D905" s="10"/>
      <c r="E905" s="10"/>
    </row>
    <row r="906" spans="1:5" x14ac:dyDescent="0.2">
      <c r="A906" s="10"/>
      <c r="C906" s="10"/>
      <c r="D906" s="10"/>
      <c r="E906" s="10"/>
    </row>
    <row r="907" spans="1:5" x14ac:dyDescent="0.2">
      <c r="A907" s="10"/>
      <c r="C907" s="10"/>
      <c r="D907" s="10"/>
      <c r="E907" s="10"/>
    </row>
    <row r="908" spans="1:5" x14ac:dyDescent="0.2">
      <c r="A908" s="10"/>
      <c r="C908" s="10"/>
      <c r="D908" s="10"/>
      <c r="E908" s="10"/>
    </row>
    <row r="909" spans="1:5" x14ac:dyDescent="0.2">
      <c r="A909" s="10"/>
      <c r="C909" s="10"/>
      <c r="D909" s="10"/>
      <c r="E909" s="10"/>
    </row>
    <row r="910" spans="1:5" x14ac:dyDescent="0.2">
      <c r="A910" s="10"/>
      <c r="C910" s="10"/>
      <c r="D910" s="10"/>
      <c r="E910" s="10"/>
    </row>
    <row r="911" spans="1:5" x14ac:dyDescent="0.2">
      <c r="A911" s="10"/>
      <c r="C911" s="10"/>
      <c r="D911" s="10"/>
      <c r="E911" s="10"/>
    </row>
    <row r="912" spans="1:5" x14ac:dyDescent="0.2">
      <c r="A912" s="10"/>
      <c r="C912" s="10"/>
      <c r="D912" s="10"/>
      <c r="E912" s="10"/>
    </row>
    <row r="913" spans="1:5" x14ac:dyDescent="0.2">
      <c r="A913" s="10"/>
      <c r="C913" s="10"/>
      <c r="D913" s="10"/>
      <c r="E913" s="10"/>
    </row>
    <row r="914" spans="1:5" x14ac:dyDescent="0.2">
      <c r="A914" s="10"/>
      <c r="C914" s="10"/>
      <c r="D914" s="10"/>
      <c r="E914" s="10"/>
    </row>
    <row r="915" spans="1:5" x14ac:dyDescent="0.2">
      <c r="A915" s="10"/>
      <c r="C915" s="10"/>
      <c r="D915" s="10"/>
      <c r="E915" s="10"/>
    </row>
    <row r="916" spans="1:5" x14ac:dyDescent="0.2">
      <c r="A916" s="10"/>
      <c r="C916" s="10"/>
      <c r="D916" s="10"/>
      <c r="E916" s="10"/>
    </row>
    <row r="917" spans="1:5" x14ac:dyDescent="0.2">
      <c r="A917" s="10"/>
      <c r="C917" s="10"/>
      <c r="D917" s="10"/>
      <c r="E917" s="10"/>
    </row>
    <row r="918" spans="1:5" x14ac:dyDescent="0.2">
      <c r="A918" s="10"/>
      <c r="C918" s="10"/>
      <c r="D918" s="10"/>
      <c r="E918" s="10"/>
    </row>
    <row r="919" spans="1:5" x14ac:dyDescent="0.2">
      <c r="A919" s="10"/>
      <c r="C919" s="10"/>
      <c r="D919" s="10"/>
      <c r="E919" s="10"/>
    </row>
    <row r="920" spans="1:5" x14ac:dyDescent="0.2">
      <c r="A920" s="10"/>
      <c r="C920" s="10"/>
      <c r="D920" s="10"/>
      <c r="E920" s="10"/>
    </row>
    <row r="921" spans="1:5" x14ac:dyDescent="0.2">
      <c r="A921" s="10"/>
      <c r="C921" s="10"/>
      <c r="D921" s="10"/>
      <c r="E921" s="10"/>
    </row>
    <row r="922" spans="1:5" x14ac:dyDescent="0.2">
      <c r="A922" s="10"/>
      <c r="C922" s="10"/>
      <c r="D922" s="10"/>
      <c r="E922" s="10"/>
    </row>
    <row r="923" spans="1:5" x14ac:dyDescent="0.2">
      <c r="A923" s="10"/>
      <c r="C923" s="10"/>
      <c r="D923" s="10"/>
      <c r="E923" s="10"/>
    </row>
    <row r="924" spans="1:5" x14ac:dyDescent="0.2">
      <c r="A924" s="10"/>
      <c r="C924" s="10"/>
      <c r="D924" s="10"/>
      <c r="E924" s="10"/>
    </row>
    <row r="925" spans="1:5" x14ac:dyDescent="0.2">
      <c r="A925" s="10"/>
      <c r="C925" s="10"/>
      <c r="D925" s="10"/>
      <c r="E925" s="10"/>
    </row>
    <row r="926" spans="1:5" x14ac:dyDescent="0.2">
      <c r="A926" s="10"/>
      <c r="C926" s="10"/>
      <c r="D926" s="10"/>
      <c r="E926" s="10"/>
    </row>
    <row r="927" spans="1:5" x14ac:dyDescent="0.2">
      <c r="A927" s="10"/>
      <c r="C927" s="10"/>
      <c r="D927" s="10"/>
      <c r="E927" s="10"/>
    </row>
    <row r="928" spans="1:5" x14ac:dyDescent="0.2">
      <c r="A928" s="10"/>
      <c r="C928" s="10"/>
      <c r="D928" s="10"/>
      <c r="E928" s="10"/>
    </row>
    <row r="929" spans="1:5" x14ac:dyDescent="0.2">
      <c r="A929" s="10"/>
      <c r="C929" s="10"/>
      <c r="D929" s="10"/>
      <c r="E929" s="10"/>
    </row>
    <row r="930" spans="1:5" x14ac:dyDescent="0.2">
      <c r="A930" s="10"/>
      <c r="C930" s="10"/>
      <c r="D930" s="10"/>
      <c r="E930" s="10"/>
    </row>
    <row r="931" spans="1:5" x14ac:dyDescent="0.2">
      <c r="A931" s="10"/>
      <c r="C931" s="10"/>
      <c r="D931" s="10"/>
      <c r="E931" s="10"/>
    </row>
    <row r="932" spans="1:5" x14ac:dyDescent="0.2">
      <c r="A932" s="10"/>
      <c r="C932" s="10"/>
      <c r="D932" s="10"/>
      <c r="E932" s="10"/>
    </row>
    <row r="933" spans="1:5" x14ac:dyDescent="0.2">
      <c r="A933" s="10"/>
      <c r="C933" s="10"/>
      <c r="D933" s="10"/>
      <c r="E933" s="10"/>
    </row>
    <row r="934" spans="1:5" x14ac:dyDescent="0.2">
      <c r="A934" s="10"/>
      <c r="C934" s="10"/>
      <c r="D934" s="10"/>
      <c r="E934" s="10"/>
    </row>
    <row r="935" spans="1:5" x14ac:dyDescent="0.2">
      <c r="A935" s="10"/>
      <c r="C935" s="10"/>
      <c r="D935" s="10"/>
      <c r="E935" s="10"/>
    </row>
    <row r="936" spans="1:5" x14ac:dyDescent="0.2">
      <c r="A936" s="10"/>
      <c r="C936" s="10"/>
      <c r="D936" s="10"/>
      <c r="E936" s="10"/>
    </row>
    <row r="937" spans="1:5" x14ac:dyDescent="0.2">
      <c r="A937" s="10"/>
      <c r="C937" s="10"/>
      <c r="D937" s="10"/>
      <c r="E937" s="10"/>
    </row>
    <row r="938" spans="1:5" x14ac:dyDescent="0.2">
      <c r="A938" s="10"/>
      <c r="C938" s="10"/>
      <c r="D938" s="10"/>
      <c r="E938" s="10"/>
    </row>
    <row r="939" spans="1:5" x14ac:dyDescent="0.2">
      <c r="A939" s="10"/>
      <c r="C939" s="10"/>
      <c r="D939" s="10"/>
      <c r="E939" s="10"/>
    </row>
    <row r="940" spans="1:5" x14ac:dyDescent="0.2">
      <c r="A940" s="10"/>
      <c r="C940" s="10"/>
      <c r="D940" s="10"/>
      <c r="E940" s="10"/>
    </row>
    <row r="941" spans="1:5" x14ac:dyDescent="0.2">
      <c r="A941" s="10"/>
      <c r="C941" s="10"/>
      <c r="D941" s="10"/>
      <c r="E941" s="10"/>
    </row>
    <row r="942" spans="1:5" x14ac:dyDescent="0.2">
      <c r="A942" s="10"/>
      <c r="C942" s="10"/>
      <c r="D942" s="10"/>
      <c r="E942" s="10"/>
    </row>
    <row r="943" spans="1:5" x14ac:dyDescent="0.2">
      <c r="A943" s="10"/>
      <c r="C943" s="10"/>
      <c r="D943" s="10"/>
      <c r="E943" s="10"/>
    </row>
    <row r="944" spans="1:5" x14ac:dyDescent="0.2">
      <c r="A944" s="10"/>
      <c r="C944" s="10"/>
      <c r="D944" s="10"/>
      <c r="E944" s="10"/>
    </row>
    <row r="945" spans="1:5" x14ac:dyDescent="0.2">
      <c r="A945" s="10"/>
      <c r="C945" s="10"/>
      <c r="D945" s="10"/>
      <c r="E945" s="10"/>
    </row>
    <row r="946" spans="1:5" x14ac:dyDescent="0.2">
      <c r="A946" s="10"/>
      <c r="C946" s="10"/>
      <c r="D946" s="10"/>
      <c r="E946" s="10"/>
    </row>
    <row r="947" spans="1:5" x14ac:dyDescent="0.2">
      <c r="A947" s="10"/>
      <c r="C947" s="10"/>
      <c r="D947" s="10"/>
      <c r="E947" s="10"/>
    </row>
    <row r="948" spans="1:5" x14ac:dyDescent="0.2">
      <c r="A948" s="10"/>
      <c r="C948" s="10"/>
      <c r="D948" s="10"/>
      <c r="E948" s="10"/>
    </row>
    <row r="949" spans="1:5" x14ac:dyDescent="0.2">
      <c r="A949" s="10"/>
      <c r="C949" s="10"/>
      <c r="D949" s="10"/>
      <c r="E949" s="10"/>
    </row>
    <row r="950" spans="1:5" x14ac:dyDescent="0.2">
      <c r="A950" s="10"/>
      <c r="C950" s="10"/>
      <c r="D950" s="10"/>
      <c r="E950" s="10"/>
    </row>
    <row r="951" spans="1:5" x14ac:dyDescent="0.2">
      <c r="A951" s="10"/>
      <c r="C951" s="10"/>
      <c r="D951" s="10"/>
      <c r="E951" s="10"/>
    </row>
    <row r="952" spans="1:5" x14ac:dyDescent="0.2">
      <c r="A952" s="10"/>
      <c r="C952" s="10"/>
      <c r="D952" s="10"/>
      <c r="E952" s="10"/>
    </row>
    <row r="953" spans="1:5" x14ac:dyDescent="0.2">
      <c r="A953" s="10"/>
      <c r="C953" s="10"/>
      <c r="D953" s="10"/>
      <c r="E953" s="10"/>
    </row>
    <row r="954" spans="1:5" x14ac:dyDescent="0.2">
      <c r="A954" s="10"/>
      <c r="C954" s="10"/>
      <c r="D954" s="10"/>
      <c r="E954" s="10"/>
    </row>
    <row r="955" spans="1:5" x14ac:dyDescent="0.2">
      <c r="A955" s="10"/>
      <c r="C955" s="10"/>
      <c r="D955" s="10"/>
      <c r="E955" s="10"/>
    </row>
    <row r="956" spans="1:5" x14ac:dyDescent="0.2">
      <c r="A956" s="10"/>
      <c r="C956" s="10"/>
      <c r="D956" s="10"/>
      <c r="E956" s="10"/>
    </row>
    <row r="957" spans="1:5" x14ac:dyDescent="0.2">
      <c r="A957" s="10"/>
      <c r="C957" s="10"/>
      <c r="D957" s="10"/>
      <c r="E957" s="10"/>
    </row>
    <row r="958" spans="1:5" x14ac:dyDescent="0.2">
      <c r="A958" s="10"/>
      <c r="C958" s="10"/>
      <c r="D958" s="10"/>
      <c r="E958" s="10"/>
    </row>
    <row r="959" spans="1:5" x14ac:dyDescent="0.2">
      <c r="A959" s="10"/>
      <c r="C959" s="10"/>
      <c r="D959" s="10"/>
      <c r="E959" s="10"/>
    </row>
    <row r="960" spans="1:5" x14ac:dyDescent="0.2">
      <c r="A960" s="10"/>
      <c r="C960" s="10"/>
      <c r="D960" s="10"/>
      <c r="E960" s="10"/>
    </row>
    <row r="961" spans="1:5" x14ac:dyDescent="0.2">
      <c r="A961" s="10"/>
      <c r="C961" s="10"/>
      <c r="D961" s="10"/>
      <c r="E961" s="10"/>
    </row>
    <row r="962" spans="1:5" x14ac:dyDescent="0.2">
      <c r="A962" s="10"/>
      <c r="C962" s="10"/>
      <c r="D962" s="10"/>
      <c r="E962" s="10"/>
    </row>
    <row r="963" spans="1:5" x14ac:dyDescent="0.2">
      <c r="A963" s="10"/>
      <c r="C963" s="10"/>
      <c r="D963" s="10"/>
      <c r="E963" s="10"/>
    </row>
    <row r="964" spans="1:5" x14ac:dyDescent="0.2">
      <c r="A964" s="10"/>
      <c r="C964" s="10"/>
      <c r="D964" s="10"/>
      <c r="E964" s="10"/>
    </row>
    <row r="965" spans="1:5" x14ac:dyDescent="0.2">
      <c r="A965" s="10"/>
      <c r="C965" s="10"/>
      <c r="D965" s="10"/>
      <c r="E965" s="10"/>
    </row>
    <row r="966" spans="1:5" x14ac:dyDescent="0.2">
      <c r="A966" s="10"/>
      <c r="C966" s="10"/>
      <c r="D966" s="10"/>
      <c r="E966" s="10"/>
    </row>
    <row r="967" spans="1:5" x14ac:dyDescent="0.2">
      <c r="A967" s="10"/>
      <c r="C967" s="10"/>
      <c r="D967" s="10"/>
      <c r="E967" s="10"/>
    </row>
    <row r="968" spans="1:5" x14ac:dyDescent="0.2">
      <c r="A968" s="10"/>
      <c r="C968" s="10"/>
      <c r="D968" s="10"/>
      <c r="E968" s="10"/>
    </row>
    <row r="969" spans="1:5" x14ac:dyDescent="0.2">
      <c r="A969" s="10"/>
      <c r="C969" s="10"/>
      <c r="D969" s="10"/>
      <c r="E969" s="10"/>
    </row>
    <row r="970" spans="1:5" x14ac:dyDescent="0.2">
      <c r="A970" s="10"/>
      <c r="C970" s="10"/>
      <c r="D970" s="10"/>
      <c r="E970" s="10"/>
    </row>
    <row r="971" spans="1:5" x14ac:dyDescent="0.2">
      <c r="A971" s="10"/>
      <c r="C971" s="10"/>
      <c r="D971" s="10"/>
      <c r="E971" s="10"/>
    </row>
    <row r="972" spans="1:5" x14ac:dyDescent="0.2">
      <c r="A972" s="10"/>
      <c r="C972" s="10"/>
      <c r="D972" s="10"/>
      <c r="E972" s="10"/>
    </row>
    <row r="973" spans="1:5" x14ac:dyDescent="0.2">
      <c r="A973" s="10"/>
      <c r="C973" s="10"/>
      <c r="D973" s="10"/>
      <c r="E973" s="10"/>
    </row>
    <row r="974" spans="1:5" x14ac:dyDescent="0.2">
      <c r="A974" s="10"/>
      <c r="C974" s="10"/>
      <c r="D974" s="10"/>
      <c r="E974" s="10"/>
    </row>
    <row r="975" spans="1:5" x14ac:dyDescent="0.2">
      <c r="A975" s="10"/>
      <c r="C975" s="10"/>
      <c r="D975" s="10"/>
      <c r="E975" s="10"/>
    </row>
    <row r="976" spans="1:5" x14ac:dyDescent="0.2">
      <c r="A976" s="10"/>
      <c r="C976" s="10"/>
      <c r="D976" s="10"/>
      <c r="E976" s="10"/>
    </row>
    <row r="977" spans="1:5" x14ac:dyDescent="0.2">
      <c r="A977" s="10"/>
      <c r="C977" s="10"/>
      <c r="D977" s="10"/>
      <c r="E977" s="10"/>
    </row>
    <row r="978" spans="1:5" x14ac:dyDescent="0.2">
      <c r="A978" s="10"/>
      <c r="C978" s="10"/>
      <c r="D978" s="10"/>
      <c r="E978" s="10"/>
    </row>
    <row r="979" spans="1:5" x14ac:dyDescent="0.2">
      <c r="A979" s="10"/>
      <c r="C979" s="10"/>
      <c r="D979" s="10"/>
      <c r="E979" s="10"/>
    </row>
    <row r="980" spans="1:5" x14ac:dyDescent="0.2">
      <c r="A980" s="10"/>
      <c r="C980" s="10"/>
      <c r="D980" s="10"/>
      <c r="E980" s="10"/>
    </row>
    <row r="981" spans="1:5" x14ac:dyDescent="0.2">
      <c r="A981" s="10"/>
      <c r="C981" s="10"/>
      <c r="D981" s="10"/>
      <c r="E981" s="10"/>
    </row>
    <row r="982" spans="1:5" x14ac:dyDescent="0.2">
      <c r="A982" s="10"/>
      <c r="C982" s="10"/>
      <c r="D982" s="10"/>
      <c r="E982" s="10"/>
    </row>
    <row r="983" spans="1:5" x14ac:dyDescent="0.2">
      <c r="A983" s="10"/>
      <c r="C983" s="10"/>
      <c r="D983" s="10"/>
      <c r="E983" s="10"/>
    </row>
    <row r="984" spans="1:5" x14ac:dyDescent="0.2">
      <c r="A984" s="10"/>
      <c r="C984" s="10"/>
      <c r="D984" s="10"/>
      <c r="E984" s="10"/>
    </row>
    <row r="985" spans="1:5" x14ac:dyDescent="0.2">
      <c r="A985" s="10"/>
      <c r="C985" s="10"/>
      <c r="D985" s="10"/>
      <c r="E985" s="10"/>
    </row>
    <row r="986" spans="1:5" x14ac:dyDescent="0.2">
      <c r="A986" s="10"/>
      <c r="C986" s="10"/>
      <c r="D986" s="10"/>
      <c r="E986" s="10"/>
    </row>
    <row r="987" spans="1:5" x14ac:dyDescent="0.2">
      <c r="A987" s="10"/>
      <c r="C987" s="10"/>
      <c r="D987" s="10"/>
      <c r="E987" s="10"/>
    </row>
    <row r="988" spans="1:5" x14ac:dyDescent="0.2">
      <c r="A988" s="10"/>
      <c r="C988" s="10"/>
      <c r="D988" s="10"/>
      <c r="E988" s="10"/>
    </row>
    <row r="989" spans="1:5" x14ac:dyDescent="0.2">
      <c r="A989" s="10"/>
      <c r="C989" s="10"/>
      <c r="D989" s="10"/>
      <c r="E989" s="10"/>
    </row>
    <row r="990" spans="1:5" x14ac:dyDescent="0.2">
      <c r="A990" s="10"/>
      <c r="C990" s="10"/>
      <c r="D990" s="10"/>
      <c r="E990" s="10"/>
    </row>
    <row r="991" spans="1:5" x14ac:dyDescent="0.2">
      <c r="A991" s="10"/>
      <c r="C991" s="10"/>
      <c r="D991" s="10"/>
      <c r="E991" s="10"/>
    </row>
    <row r="992" spans="1:5" x14ac:dyDescent="0.2">
      <c r="A992" s="10"/>
      <c r="C992" s="10"/>
      <c r="D992" s="10"/>
      <c r="E992" s="10"/>
    </row>
    <row r="993" spans="1:5" x14ac:dyDescent="0.2">
      <c r="A993" s="10"/>
      <c r="C993" s="10"/>
      <c r="D993" s="10"/>
      <c r="E993" s="10"/>
    </row>
    <row r="994" spans="1:5" x14ac:dyDescent="0.2">
      <c r="A994" s="10"/>
      <c r="C994" s="10"/>
      <c r="D994" s="10"/>
      <c r="E994" s="10"/>
    </row>
    <row r="995" spans="1:5" x14ac:dyDescent="0.2">
      <c r="A995" s="10"/>
      <c r="C995" s="10"/>
      <c r="D995" s="10"/>
      <c r="E995" s="10"/>
    </row>
    <row r="996" spans="1:5" x14ac:dyDescent="0.2">
      <c r="A996" s="10"/>
      <c r="C996" s="10"/>
      <c r="D996" s="10"/>
      <c r="E996" s="10"/>
    </row>
    <row r="997" spans="1:5" x14ac:dyDescent="0.2">
      <c r="A997" s="10"/>
      <c r="C997" s="10"/>
      <c r="D997" s="10"/>
      <c r="E997" s="10"/>
    </row>
    <row r="998" spans="1:5" x14ac:dyDescent="0.2">
      <c r="A998" s="10"/>
      <c r="C998" s="10"/>
      <c r="D998" s="10"/>
      <c r="E998" s="10"/>
    </row>
    <row r="999" spans="1:5" x14ac:dyDescent="0.2">
      <c r="A999" s="10"/>
      <c r="C999" s="10"/>
      <c r="D999" s="10"/>
      <c r="E999" s="10"/>
    </row>
    <row r="1000" spans="1:5" x14ac:dyDescent="0.2">
      <c r="A1000" s="10"/>
      <c r="C1000" s="10"/>
      <c r="D1000" s="10"/>
      <c r="E1000" s="10"/>
    </row>
  </sheetData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9</vt:i4>
      </vt:variant>
    </vt:vector>
  </HeadingPairs>
  <TitlesOfParts>
    <vt:vector size="9" baseType="lpstr">
      <vt:lpstr>Escala SAEB</vt:lpstr>
      <vt:lpstr>DEs 9AF</vt:lpstr>
      <vt:lpstr>Escolas 9AF</vt:lpstr>
      <vt:lpstr>Escolas EM</vt:lpstr>
      <vt:lpstr>Cópia de Escolas 9AF</vt:lpstr>
      <vt:lpstr>DEs 3EM</vt:lpstr>
      <vt:lpstr>Página20</vt:lpstr>
      <vt:lpstr>Base Escolas</vt:lpstr>
      <vt:lpstr>Régua SAEB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Paulo Henrique De Souza</dc:creator>
  <cp:lastModifiedBy>Paulo Henrique De Souza</cp:lastModifiedBy>
  <dcterms:created xsi:type="dcterms:W3CDTF">2025-04-04T12:18:13Z</dcterms:created>
  <dcterms:modified xsi:type="dcterms:W3CDTF">2025-04-04T12:18:13Z</dcterms:modified>
</cp:coreProperties>
</file>